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 activeTab="27"/>
  </bookViews>
  <sheets>
    <sheet name="1" sheetId="4" r:id="rId1"/>
    <sheet name="2" sheetId="6" r:id="rId2"/>
    <sheet name="3" sheetId="7" r:id="rId3"/>
    <sheet name="4" sheetId="8" r:id="rId4"/>
    <sheet name="5" sheetId="9" r:id="rId5"/>
    <sheet name="6" sheetId="10" r:id="rId6"/>
    <sheet name="7" sheetId="11" r:id="rId7"/>
    <sheet name="8" sheetId="13" r:id="rId8"/>
    <sheet name="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34" r:id="rId29"/>
    <sheet name="new_sample" sheetId="5" r:id="rId30"/>
    <sheet name="Sheet1" sheetId="1" r:id="rId31"/>
    <sheet name="Sheet2" sheetId="2" r:id="rId32"/>
    <sheet name="Sheet12" sheetId="12" r:id="rId33"/>
  </sheets>
  <externalReferences>
    <externalReference r:id="rId34"/>
  </externalReference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29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29">#REF!</definedName>
    <definedName name="ippp">#REF!</definedName>
    <definedName name="sdasdf" localSheetId="0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29">#REF!</definedName>
    <definedName name="sdasdf">#REF!</definedName>
  </definedNames>
  <calcPr calcId="145621"/>
</workbook>
</file>

<file path=xl/calcChain.xml><?xml version="1.0" encoding="utf-8"?>
<calcChain xmlns="http://schemas.openxmlformats.org/spreadsheetml/2006/main">
  <c r="AF95" i="34" l="1"/>
  <c r="AF37" i="34"/>
  <c r="AE95" i="34"/>
  <c r="AE37" i="34"/>
  <c r="AD95" i="34"/>
  <c r="AD37" i="34"/>
  <c r="AC37" i="34"/>
  <c r="AB95" i="34"/>
  <c r="AB37" i="34"/>
  <c r="AA37" i="34"/>
  <c r="Z37" i="34"/>
  <c r="Y95" i="34"/>
  <c r="Y37" i="34"/>
  <c r="X37" i="34"/>
  <c r="W95" i="34" l="1"/>
  <c r="W37" i="34"/>
  <c r="V37" i="34"/>
  <c r="U95" i="34"/>
  <c r="U37" i="34"/>
  <c r="T95" i="34"/>
  <c r="T37" i="34"/>
  <c r="S37" i="34"/>
  <c r="Q37" i="34"/>
  <c r="R37" i="34"/>
  <c r="P37" i="34"/>
  <c r="O37" i="34" l="1"/>
  <c r="M37" i="34"/>
  <c r="K37" i="34"/>
  <c r="L37" i="34"/>
  <c r="H37" i="34"/>
  <c r="G37" i="34" l="1"/>
  <c r="F37" i="34"/>
  <c r="E37" i="34"/>
  <c r="AH99" i="34"/>
  <c r="AI99" i="34" s="1"/>
  <c r="D37" i="34"/>
  <c r="C37" i="34"/>
  <c r="AF238" i="34"/>
  <c r="AE238" i="34"/>
  <c r="AD238" i="34"/>
  <c r="AC238" i="34"/>
  <c r="AB238" i="34"/>
  <c r="AA238" i="34"/>
  <c r="Z238" i="34"/>
  <c r="Y238" i="34"/>
  <c r="X238" i="34"/>
  <c r="W238" i="34"/>
  <c r="V238" i="34"/>
  <c r="U238" i="34"/>
  <c r="T238" i="34"/>
  <c r="S238" i="34"/>
  <c r="R238" i="34"/>
  <c r="Q238" i="34"/>
  <c r="P238" i="34"/>
  <c r="O238" i="34"/>
  <c r="N238" i="34"/>
  <c r="M238" i="34"/>
  <c r="L238" i="34"/>
  <c r="K238" i="34"/>
  <c r="J238" i="34"/>
  <c r="I238" i="34"/>
  <c r="H238" i="34"/>
  <c r="G238" i="34"/>
  <c r="F238" i="34"/>
  <c r="E238" i="34"/>
  <c r="D238" i="34"/>
  <c r="C238" i="34"/>
  <c r="B238" i="34"/>
  <c r="A238" i="34"/>
  <c r="AF237" i="34"/>
  <c r="AE237" i="34"/>
  <c r="AD237" i="34"/>
  <c r="AC237" i="34"/>
  <c r="AB237" i="34"/>
  <c r="AA237" i="34"/>
  <c r="Z237" i="34"/>
  <c r="Y237" i="34"/>
  <c r="X237" i="34"/>
  <c r="W237" i="34"/>
  <c r="V237" i="34"/>
  <c r="U237" i="34"/>
  <c r="T237" i="34"/>
  <c r="S237" i="34"/>
  <c r="R237" i="34"/>
  <c r="Q237" i="34"/>
  <c r="P237" i="34"/>
  <c r="O237" i="34"/>
  <c r="N237" i="34"/>
  <c r="M237" i="34"/>
  <c r="L237" i="34"/>
  <c r="K237" i="34"/>
  <c r="J237" i="34"/>
  <c r="I237" i="34"/>
  <c r="H237" i="34"/>
  <c r="G237" i="34"/>
  <c r="F237" i="34"/>
  <c r="E237" i="34"/>
  <c r="D237" i="34"/>
  <c r="C237" i="34"/>
  <c r="B237" i="34"/>
  <c r="A237" i="34"/>
  <c r="AF236" i="34"/>
  <c r="AE236" i="34"/>
  <c r="AD236" i="34"/>
  <c r="AC236" i="34"/>
  <c r="AB236" i="34"/>
  <c r="AA236" i="34"/>
  <c r="Z236" i="34"/>
  <c r="Y236" i="34"/>
  <c r="X236" i="34"/>
  <c r="W236" i="34"/>
  <c r="V236" i="34"/>
  <c r="U236" i="34"/>
  <c r="T236" i="34"/>
  <c r="S236" i="34"/>
  <c r="R236" i="34"/>
  <c r="Q236" i="34"/>
  <c r="P236" i="34"/>
  <c r="O236" i="34"/>
  <c r="N236" i="34"/>
  <c r="M236" i="34"/>
  <c r="L236" i="34"/>
  <c r="K236" i="34"/>
  <c r="J236" i="34"/>
  <c r="I236" i="34"/>
  <c r="H236" i="34"/>
  <c r="G236" i="34"/>
  <c r="F236" i="34"/>
  <c r="E236" i="34"/>
  <c r="D236" i="34"/>
  <c r="C236" i="34"/>
  <c r="B236" i="34"/>
  <c r="A236" i="34"/>
  <c r="AF235" i="34"/>
  <c r="AE235" i="34"/>
  <c r="AD235" i="34"/>
  <c r="AC235" i="34"/>
  <c r="AB235" i="34"/>
  <c r="AA235" i="34"/>
  <c r="Z235" i="34"/>
  <c r="Y235" i="34"/>
  <c r="X235" i="34"/>
  <c r="W235" i="34"/>
  <c r="V235" i="34"/>
  <c r="U235" i="34"/>
  <c r="T235" i="34"/>
  <c r="S235" i="34"/>
  <c r="R235" i="34"/>
  <c r="Q235" i="34"/>
  <c r="P235" i="34"/>
  <c r="O235" i="34"/>
  <c r="N235" i="34"/>
  <c r="M235" i="34"/>
  <c r="L235" i="34"/>
  <c r="K235" i="34"/>
  <c r="J235" i="34"/>
  <c r="I235" i="34"/>
  <c r="H235" i="34"/>
  <c r="G235" i="34"/>
  <c r="F235" i="34"/>
  <c r="E235" i="34"/>
  <c r="D235" i="34"/>
  <c r="C235" i="34"/>
  <c r="B235" i="34"/>
  <c r="A235" i="34"/>
  <c r="B234" i="34"/>
  <c r="S209" i="34"/>
  <c r="AG199" i="34"/>
  <c r="C199" i="34"/>
  <c r="D198" i="34"/>
  <c r="E197" i="34"/>
  <c r="F197" i="34" s="1"/>
  <c r="G197" i="34" s="1"/>
  <c r="H197" i="34" s="1"/>
  <c r="I197" i="34" s="1"/>
  <c r="J197" i="34" s="1"/>
  <c r="K197" i="34" s="1"/>
  <c r="L197" i="34" s="1"/>
  <c r="M197" i="34" s="1"/>
  <c r="N197" i="34" s="1"/>
  <c r="O197" i="34" s="1"/>
  <c r="P197" i="34" s="1"/>
  <c r="Q197" i="34" s="1"/>
  <c r="R197" i="34" s="1"/>
  <c r="S197" i="34" s="1"/>
  <c r="T197" i="34" s="1"/>
  <c r="U197" i="34" s="1"/>
  <c r="V197" i="34" s="1"/>
  <c r="W197" i="34" s="1"/>
  <c r="X197" i="34" s="1"/>
  <c r="Y197" i="34" s="1"/>
  <c r="Z197" i="34" s="1"/>
  <c r="AA197" i="34" s="1"/>
  <c r="AB197" i="34" s="1"/>
  <c r="AC197" i="34" s="1"/>
  <c r="AD197" i="34" s="1"/>
  <c r="AE197" i="34" s="1"/>
  <c r="AF197" i="34" s="1"/>
  <c r="B197" i="34" s="1"/>
  <c r="D197" i="34"/>
  <c r="H196" i="34"/>
  <c r="I196" i="34" s="1"/>
  <c r="J196" i="34" s="1"/>
  <c r="K196" i="34" s="1"/>
  <c r="L196" i="34" s="1"/>
  <c r="M196" i="34" s="1"/>
  <c r="N196" i="34" s="1"/>
  <c r="O196" i="34" s="1"/>
  <c r="P196" i="34" s="1"/>
  <c r="Q196" i="34" s="1"/>
  <c r="R196" i="34" s="1"/>
  <c r="S196" i="34" s="1"/>
  <c r="T196" i="34" s="1"/>
  <c r="U196" i="34" s="1"/>
  <c r="V196" i="34" s="1"/>
  <c r="W196" i="34" s="1"/>
  <c r="X196" i="34" s="1"/>
  <c r="Y196" i="34" s="1"/>
  <c r="Z196" i="34" s="1"/>
  <c r="AA196" i="34" s="1"/>
  <c r="AB196" i="34" s="1"/>
  <c r="AC196" i="34" s="1"/>
  <c r="AD196" i="34" s="1"/>
  <c r="AE196" i="34" s="1"/>
  <c r="AF196" i="34" s="1"/>
  <c r="B196" i="34" s="1"/>
  <c r="E196" i="34"/>
  <c r="F196" i="34" s="1"/>
  <c r="G196" i="34" s="1"/>
  <c r="D196" i="34"/>
  <c r="N195" i="34"/>
  <c r="O195" i="34" s="1"/>
  <c r="P195" i="34" s="1"/>
  <c r="Q195" i="34" s="1"/>
  <c r="R195" i="34" s="1"/>
  <c r="S195" i="34" s="1"/>
  <c r="T195" i="34" s="1"/>
  <c r="U195" i="34" s="1"/>
  <c r="V195" i="34" s="1"/>
  <c r="W195" i="34" s="1"/>
  <c r="X195" i="34" s="1"/>
  <c r="Y195" i="34" s="1"/>
  <c r="Z195" i="34" s="1"/>
  <c r="AA195" i="34" s="1"/>
  <c r="AB195" i="34" s="1"/>
  <c r="AC195" i="34" s="1"/>
  <c r="AD195" i="34" s="1"/>
  <c r="AE195" i="34" s="1"/>
  <c r="AF195" i="34" s="1"/>
  <c r="B195" i="34" s="1"/>
  <c r="E195" i="34"/>
  <c r="F195" i="34" s="1"/>
  <c r="G195" i="34" s="1"/>
  <c r="H195" i="34" s="1"/>
  <c r="I195" i="34" s="1"/>
  <c r="J195" i="34" s="1"/>
  <c r="K195" i="34" s="1"/>
  <c r="L195" i="34" s="1"/>
  <c r="M195" i="34" s="1"/>
  <c r="D195" i="34"/>
  <c r="D194" i="34"/>
  <c r="E193" i="34"/>
  <c r="F193" i="34" s="1"/>
  <c r="D193" i="34"/>
  <c r="AG191" i="34"/>
  <c r="C191" i="34"/>
  <c r="F190" i="34"/>
  <c r="G190" i="34" s="1"/>
  <c r="H190" i="34" s="1"/>
  <c r="I190" i="34" s="1"/>
  <c r="J190" i="34" s="1"/>
  <c r="K190" i="34" s="1"/>
  <c r="L190" i="34" s="1"/>
  <c r="M190" i="34" s="1"/>
  <c r="N190" i="34" s="1"/>
  <c r="O190" i="34" s="1"/>
  <c r="P190" i="34" s="1"/>
  <c r="Q190" i="34" s="1"/>
  <c r="R190" i="34" s="1"/>
  <c r="S190" i="34" s="1"/>
  <c r="T190" i="34" s="1"/>
  <c r="U190" i="34" s="1"/>
  <c r="V190" i="34" s="1"/>
  <c r="W190" i="34" s="1"/>
  <c r="X190" i="34" s="1"/>
  <c r="Y190" i="34" s="1"/>
  <c r="Z190" i="34" s="1"/>
  <c r="AA190" i="34" s="1"/>
  <c r="AB190" i="34" s="1"/>
  <c r="AC190" i="34" s="1"/>
  <c r="AD190" i="34" s="1"/>
  <c r="AE190" i="34" s="1"/>
  <c r="AF190" i="34" s="1"/>
  <c r="B190" i="34" s="1"/>
  <c r="E190" i="34"/>
  <c r="D190" i="34"/>
  <c r="E189" i="34"/>
  <c r="F189" i="34" s="1"/>
  <c r="G189" i="34" s="1"/>
  <c r="H189" i="34" s="1"/>
  <c r="I189" i="34" s="1"/>
  <c r="J189" i="34" s="1"/>
  <c r="K189" i="34" s="1"/>
  <c r="L189" i="34" s="1"/>
  <c r="M189" i="34" s="1"/>
  <c r="N189" i="34" s="1"/>
  <c r="O189" i="34" s="1"/>
  <c r="P189" i="34" s="1"/>
  <c r="Q189" i="34" s="1"/>
  <c r="R189" i="34" s="1"/>
  <c r="S189" i="34" s="1"/>
  <c r="T189" i="34" s="1"/>
  <c r="U189" i="34" s="1"/>
  <c r="V189" i="34" s="1"/>
  <c r="W189" i="34" s="1"/>
  <c r="X189" i="34" s="1"/>
  <c r="Y189" i="34" s="1"/>
  <c r="Z189" i="34" s="1"/>
  <c r="AA189" i="34" s="1"/>
  <c r="AB189" i="34" s="1"/>
  <c r="AC189" i="34" s="1"/>
  <c r="AD189" i="34" s="1"/>
  <c r="AE189" i="34" s="1"/>
  <c r="AF189" i="34" s="1"/>
  <c r="B189" i="34" s="1"/>
  <c r="D189" i="34"/>
  <c r="E188" i="34"/>
  <c r="F188" i="34" s="1"/>
  <c r="G188" i="34" s="1"/>
  <c r="H188" i="34" s="1"/>
  <c r="I188" i="34" s="1"/>
  <c r="J188" i="34" s="1"/>
  <c r="K188" i="34" s="1"/>
  <c r="L188" i="34" s="1"/>
  <c r="M188" i="34" s="1"/>
  <c r="N188" i="34" s="1"/>
  <c r="O188" i="34" s="1"/>
  <c r="P188" i="34" s="1"/>
  <c r="Q188" i="34" s="1"/>
  <c r="R188" i="34" s="1"/>
  <c r="S188" i="34" s="1"/>
  <c r="T188" i="34" s="1"/>
  <c r="U188" i="34" s="1"/>
  <c r="V188" i="34" s="1"/>
  <c r="W188" i="34" s="1"/>
  <c r="X188" i="34" s="1"/>
  <c r="Y188" i="34" s="1"/>
  <c r="Z188" i="34" s="1"/>
  <c r="AA188" i="34" s="1"/>
  <c r="AB188" i="34" s="1"/>
  <c r="AC188" i="34" s="1"/>
  <c r="AD188" i="34" s="1"/>
  <c r="AE188" i="34" s="1"/>
  <c r="AF188" i="34" s="1"/>
  <c r="B188" i="34" s="1"/>
  <c r="D188" i="34"/>
  <c r="D187" i="34"/>
  <c r="E187" i="34" s="1"/>
  <c r="F187" i="34" s="1"/>
  <c r="G187" i="34" s="1"/>
  <c r="H187" i="34" s="1"/>
  <c r="I187" i="34" s="1"/>
  <c r="J187" i="34" s="1"/>
  <c r="K187" i="34" s="1"/>
  <c r="L187" i="34" s="1"/>
  <c r="M187" i="34" s="1"/>
  <c r="N187" i="34" s="1"/>
  <c r="O187" i="34" s="1"/>
  <c r="P187" i="34" s="1"/>
  <c r="Q187" i="34" s="1"/>
  <c r="R187" i="34" s="1"/>
  <c r="S187" i="34" s="1"/>
  <c r="T187" i="34" s="1"/>
  <c r="U187" i="34" s="1"/>
  <c r="V187" i="34" s="1"/>
  <c r="W187" i="34" s="1"/>
  <c r="X187" i="34" s="1"/>
  <c r="Y187" i="34" s="1"/>
  <c r="Z187" i="34" s="1"/>
  <c r="AA187" i="34" s="1"/>
  <c r="AB187" i="34" s="1"/>
  <c r="AC187" i="34" s="1"/>
  <c r="AD187" i="34" s="1"/>
  <c r="AE187" i="34" s="1"/>
  <c r="AF187" i="34" s="1"/>
  <c r="B187" i="34" s="1"/>
  <c r="M186" i="34"/>
  <c r="N186" i="34" s="1"/>
  <c r="O186" i="34" s="1"/>
  <c r="P186" i="34" s="1"/>
  <c r="Q186" i="34" s="1"/>
  <c r="R186" i="34" s="1"/>
  <c r="S186" i="34" s="1"/>
  <c r="T186" i="34" s="1"/>
  <c r="U186" i="34" s="1"/>
  <c r="V186" i="34" s="1"/>
  <c r="W186" i="34" s="1"/>
  <c r="X186" i="34" s="1"/>
  <c r="Y186" i="34" s="1"/>
  <c r="Z186" i="34" s="1"/>
  <c r="AA186" i="34" s="1"/>
  <c r="AB186" i="34" s="1"/>
  <c r="AC186" i="34" s="1"/>
  <c r="AD186" i="34" s="1"/>
  <c r="AE186" i="34" s="1"/>
  <c r="AF186" i="34" s="1"/>
  <c r="B186" i="34" s="1"/>
  <c r="F186" i="34"/>
  <c r="G186" i="34" s="1"/>
  <c r="H186" i="34" s="1"/>
  <c r="I186" i="34" s="1"/>
  <c r="J186" i="34" s="1"/>
  <c r="K186" i="34" s="1"/>
  <c r="L186" i="34" s="1"/>
  <c r="E186" i="34"/>
  <c r="D186" i="34"/>
  <c r="G185" i="34"/>
  <c r="H185" i="34" s="1"/>
  <c r="I185" i="34" s="1"/>
  <c r="J185" i="34" s="1"/>
  <c r="K185" i="34" s="1"/>
  <c r="L185" i="34" s="1"/>
  <c r="M185" i="34" s="1"/>
  <c r="N185" i="34" s="1"/>
  <c r="O185" i="34" s="1"/>
  <c r="P185" i="34" s="1"/>
  <c r="Q185" i="34" s="1"/>
  <c r="R185" i="34" s="1"/>
  <c r="S185" i="34" s="1"/>
  <c r="T185" i="34" s="1"/>
  <c r="U185" i="34" s="1"/>
  <c r="V185" i="34" s="1"/>
  <c r="W185" i="34" s="1"/>
  <c r="X185" i="34" s="1"/>
  <c r="Y185" i="34" s="1"/>
  <c r="Z185" i="34" s="1"/>
  <c r="AA185" i="34" s="1"/>
  <c r="AB185" i="34" s="1"/>
  <c r="AC185" i="34" s="1"/>
  <c r="AD185" i="34" s="1"/>
  <c r="AE185" i="34" s="1"/>
  <c r="AF185" i="34" s="1"/>
  <c r="B185" i="34" s="1"/>
  <c r="E185" i="34"/>
  <c r="F185" i="34" s="1"/>
  <c r="D185" i="34"/>
  <c r="J184" i="34"/>
  <c r="K184" i="34" s="1"/>
  <c r="L184" i="34" s="1"/>
  <c r="M184" i="34" s="1"/>
  <c r="N184" i="34" s="1"/>
  <c r="O184" i="34" s="1"/>
  <c r="P184" i="34" s="1"/>
  <c r="Q184" i="34" s="1"/>
  <c r="R184" i="34" s="1"/>
  <c r="S184" i="34" s="1"/>
  <c r="T184" i="34" s="1"/>
  <c r="U184" i="34" s="1"/>
  <c r="V184" i="34" s="1"/>
  <c r="W184" i="34" s="1"/>
  <c r="X184" i="34" s="1"/>
  <c r="Y184" i="34" s="1"/>
  <c r="Z184" i="34" s="1"/>
  <c r="AA184" i="34" s="1"/>
  <c r="AB184" i="34" s="1"/>
  <c r="AC184" i="34" s="1"/>
  <c r="AD184" i="34" s="1"/>
  <c r="AE184" i="34" s="1"/>
  <c r="AF184" i="34" s="1"/>
  <c r="B184" i="34" s="1"/>
  <c r="D184" i="34"/>
  <c r="E184" i="34" s="1"/>
  <c r="F184" i="34" s="1"/>
  <c r="G184" i="34" s="1"/>
  <c r="H184" i="34" s="1"/>
  <c r="I184" i="34" s="1"/>
  <c r="E183" i="34"/>
  <c r="F183" i="34" s="1"/>
  <c r="G183" i="34" s="1"/>
  <c r="H183" i="34" s="1"/>
  <c r="I183" i="34" s="1"/>
  <c r="J183" i="34" s="1"/>
  <c r="K183" i="34" s="1"/>
  <c r="L183" i="34" s="1"/>
  <c r="M183" i="34" s="1"/>
  <c r="N183" i="34" s="1"/>
  <c r="O183" i="34" s="1"/>
  <c r="P183" i="34" s="1"/>
  <c r="Q183" i="34" s="1"/>
  <c r="R183" i="34" s="1"/>
  <c r="S183" i="34" s="1"/>
  <c r="T183" i="34" s="1"/>
  <c r="U183" i="34" s="1"/>
  <c r="V183" i="34" s="1"/>
  <c r="W183" i="34" s="1"/>
  <c r="X183" i="34" s="1"/>
  <c r="Y183" i="34" s="1"/>
  <c r="Z183" i="34" s="1"/>
  <c r="AA183" i="34" s="1"/>
  <c r="AB183" i="34" s="1"/>
  <c r="AC183" i="34" s="1"/>
  <c r="AD183" i="34" s="1"/>
  <c r="AE183" i="34" s="1"/>
  <c r="AF183" i="34" s="1"/>
  <c r="B183" i="34" s="1"/>
  <c r="D183" i="34"/>
  <c r="F182" i="34"/>
  <c r="G182" i="34" s="1"/>
  <c r="H182" i="34" s="1"/>
  <c r="I182" i="34" s="1"/>
  <c r="J182" i="34" s="1"/>
  <c r="K182" i="34" s="1"/>
  <c r="L182" i="34" s="1"/>
  <c r="M182" i="34" s="1"/>
  <c r="N182" i="34" s="1"/>
  <c r="O182" i="34" s="1"/>
  <c r="P182" i="34" s="1"/>
  <c r="Q182" i="34" s="1"/>
  <c r="R182" i="34" s="1"/>
  <c r="S182" i="34" s="1"/>
  <c r="T182" i="34" s="1"/>
  <c r="U182" i="34" s="1"/>
  <c r="V182" i="34" s="1"/>
  <c r="W182" i="34" s="1"/>
  <c r="X182" i="34" s="1"/>
  <c r="Y182" i="34" s="1"/>
  <c r="Z182" i="34" s="1"/>
  <c r="AA182" i="34" s="1"/>
  <c r="AB182" i="34" s="1"/>
  <c r="AC182" i="34" s="1"/>
  <c r="AD182" i="34" s="1"/>
  <c r="AE182" i="34" s="1"/>
  <c r="AF182" i="34" s="1"/>
  <c r="B182" i="34" s="1"/>
  <c r="E182" i="34"/>
  <c r="D182" i="34"/>
  <c r="I181" i="34"/>
  <c r="J181" i="34" s="1"/>
  <c r="K181" i="34" s="1"/>
  <c r="L181" i="34" s="1"/>
  <c r="M181" i="34" s="1"/>
  <c r="N181" i="34" s="1"/>
  <c r="O181" i="34" s="1"/>
  <c r="P181" i="34" s="1"/>
  <c r="Q181" i="34" s="1"/>
  <c r="R181" i="34" s="1"/>
  <c r="S181" i="34" s="1"/>
  <c r="T181" i="34" s="1"/>
  <c r="U181" i="34" s="1"/>
  <c r="V181" i="34" s="1"/>
  <c r="W181" i="34" s="1"/>
  <c r="X181" i="34" s="1"/>
  <c r="Y181" i="34" s="1"/>
  <c r="Z181" i="34" s="1"/>
  <c r="AA181" i="34" s="1"/>
  <c r="AB181" i="34" s="1"/>
  <c r="AC181" i="34" s="1"/>
  <c r="AD181" i="34" s="1"/>
  <c r="AE181" i="34" s="1"/>
  <c r="AF181" i="34" s="1"/>
  <c r="B181" i="34" s="1"/>
  <c r="D181" i="34"/>
  <c r="E181" i="34" s="1"/>
  <c r="F181" i="34" s="1"/>
  <c r="G181" i="34" s="1"/>
  <c r="H181" i="34" s="1"/>
  <c r="E180" i="34"/>
  <c r="F180" i="34" s="1"/>
  <c r="G180" i="34" s="1"/>
  <c r="H180" i="34" s="1"/>
  <c r="I180" i="34" s="1"/>
  <c r="J180" i="34" s="1"/>
  <c r="K180" i="34" s="1"/>
  <c r="L180" i="34" s="1"/>
  <c r="M180" i="34" s="1"/>
  <c r="N180" i="34" s="1"/>
  <c r="O180" i="34" s="1"/>
  <c r="P180" i="34" s="1"/>
  <c r="Q180" i="34" s="1"/>
  <c r="R180" i="34" s="1"/>
  <c r="S180" i="34" s="1"/>
  <c r="T180" i="34" s="1"/>
  <c r="U180" i="34" s="1"/>
  <c r="V180" i="34" s="1"/>
  <c r="W180" i="34" s="1"/>
  <c r="X180" i="34" s="1"/>
  <c r="Y180" i="34" s="1"/>
  <c r="Z180" i="34" s="1"/>
  <c r="AA180" i="34" s="1"/>
  <c r="AB180" i="34" s="1"/>
  <c r="AC180" i="34" s="1"/>
  <c r="AD180" i="34" s="1"/>
  <c r="AE180" i="34" s="1"/>
  <c r="AF180" i="34" s="1"/>
  <c r="B180" i="34" s="1"/>
  <c r="D180" i="34"/>
  <c r="E179" i="34"/>
  <c r="F179" i="34" s="1"/>
  <c r="G179" i="34" s="1"/>
  <c r="H179" i="34" s="1"/>
  <c r="I179" i="34" s="1"/>
  <c r="J179" i="34" s="1"/>
  <c r="K179" i="34" s="1"/>
  <c r="L179" i="34" s="1"/>
  <c r="M179" i="34" s="1"/>
  <c r="N179" i="34" s="1"/>
  <c r="O179" i="34" s="1"/>
  <c r="P179" i="34" s="1"/>
  <c r="Q179" i="34" s="1"/>
  <c r="R179" i="34" s="1"/>
  <c r="S179" i="34" s="1"/>
  <c r="T179" i="34" s="1"/>
  <c r="U179" i="34" s="1"/>
  <c r="V179" i="34" s="1"/>
  <c r="W179" i="34" s="1"/>
  <c r="X179" i="34" s="1"/>
  <c r="Y179" i="34" s="1"/>
  <c r="Z179" i="34" s="1"/>
  <c r="AA179" i="34" s="1"/>
  <c r="AB179" i="34" s="1"/>
  <c r="AC179" i="34" s="1"/>
  <c r="AD179" i="34" s="1"/>
  <c r="AE179" i="34" s="1"/>
  <c r="AF179" i="34" s="1"/>
  <c r="B179" i="34" s="1"/>
  <c r="D179" i="34"/>
  <c r="F178" i="34"/>
  <c r="G178" i="34" s="1"/>
  <c r="H178" i="34" s="1"/>
  <c r="I178" i="34" s="1"/>
  <c r="J178" i="34" s="1"/>
  <c r="K178" i="34" s="1"/>
  <c r="L178" i="34" s="1"/>
  <c r="M178" i="34" s="1"/>
  <c r="N178" i="34" s="1"/>
  <c r="O178" i="34" s="1"/>
  <c r="P178" i="34" s="1"/>
  <c r="Q178" i="34" s="1"/>
  <c r="R178" i="34" s="1"/>
  <c r="S178" i="34" s="1"/>
  <c r="T178" i="34" s="1"/>
  <c r="U178" i="34" s="1"/>
  <c r="V178" i="34" s="1"/>
  <c r="W178" i="34" s="1"/>
  <c r="X178" i="34" s="1"/>
  <c r="Y178" i="34" s="1"/>
  <c r="Z178" i="34" s="1"/>
  <c r="AA178" i="34" s="1"/>
  <c r="AB178" i="34" s="1"/>
  <c r="AC178" i="34" s="1"/>
  <c r="AD178" i="34" s="1"/>
  <c r="AE178" i="34" s="1"/>
  <c r="AF178" i="34" s="1"/>
  <c r="B178" i="34" s="1"/>
  <c r="E178" i="34"/>
  <c r="D178" i="34"/>
  <c r="H176" i="34"/>
  <c r="I176" i="34" s="1"/>
  <c r="J176" i="34" s="1"/>
  <c r="K176" i="34" s="1"/>
  <c r="L176" i="34" s="1"/>
  <c r="M176" i="34" s="1"/>
  <c r="N176" i="34" s="1"/>
  <c r="O176" i="34" s="1"/>
  <c r="P176" i="34" s="1"/>
  <c r="Q176" i="34" s="1"/>
  <c r="R176" i="34" s="1"/>
  <c r="S176" i="34" s="1"/>
  <c r="T176" i="34" s="1"/>
  <c r="U176" i="34" s="1"/>
  <c r="V176" i="34" s="1"/>
  <c r="W176" i="34" s="1"/>
  <c r="X176" i="34" s="1"/>
  <c r="Y176" i="34" s="1"/>
  <c r="Z176" i="34" s="1"/>
  <c r="AA176" i="34" s="1"/>
  <c r="AB176" i="34" s="1"/>
  <c r="AC176" i="34" s="1"/>
  <c r="AD176" i="34" s="1"/>
  <c r="AE176" i="34" s="1"/>
  <c r="AF176" i="34" s="1"/>
  <c r="B176" i="34" s="1"/>
  <c r="E176" i="34"/>
  <c r="F176" i="34" s="1"/>
  <c r="G176" i="34" s="1"/>
  <c r="D176" i="34"/>
  <c r="N175" i="34"/>
  <c r="O175" i="34" s="1"/>
  <c r="P175" i="34" s="1"/>
  <c r="Q175" i="34" s="1"/>
  <c r="R175" i="34" s="1"/>
  <c r="S175" i="34" s="1"/>
  <c r="T175" i="34" s="1"/>
  <c r="U175" i="34" s="1"/>
  <c r="V175" i="34" s="1"/>
  <c r="W175" i="34" s="1"/>
  <c r="X175" i="34" s="1"/>
  <c r="Y175" i="34" s="1"/>
  <c r="Z175" i="34" s="1"/>
  <c r="AA175" i="34" s="1"/>
  <c r="AB175" i="34" s="1"/>
  <c r="AC175" i="34" s="1"/>
  <c r="AD175" i="34" s="1"/>
  <c r="AE175" i="34" s="1"/>
  <c r="AF175" i="34" s="1"/>
  <c r="B175" i="34" s="1"/>
  <c r="G175" i="34"/>
  <c r="H175" i="34" s="1"/>
  <c r="I175" i="34" s="1"/>
  <c r="J175" i="34" s="1"/>
  <c r="K175" i="34" s="1"/>
  <c r="L175" i="34" s="1"/>
  <c r="M175" i="34" s="1"/>
  <c r="F175" i="34"/>
  <c r="D175" i="34"/>
  <c r="E175" i="34" s="1"/>
  <c r="D174" i="34"/>
  <c r="E174" i="34" s="1"/>
  <c r="F174" i="34" s="1"/>
  <c r="G174" i="34" s="1"/>
  <c r="H174" i="34" s="1"/>
  <c r="I174" i="34" s="1"/>
  <c r="J174" i="34" s="1"/>
  <c r="K174" i="34" s="1"/>
  <c r="L174" i="34" s="1"/>
  <c r="M174" i="34" s="1"/>
  <c r="N174" i="34" s="1"/>
  <c r="O174" i="34" s="1"/>
  <c r="P174" i="34" s="1"/>
  <c r="Q174" i="34" s="1"/>
  <c r="R174" i="34" s="1"/>
  <c r="S174" i="34" s="1"/>
  <c r="T174" i="34" s="1"/>
  <c r="U174" i="34" s="1"/>
  <c r="V174" i="34" s="1"/>
  <c r="W174" i="34" s="1"/>
  <c r="X174" i="34" s="1"/>
  <c r="Y174" i="34" s="1"/>
  <c r="Z174" i="34" s="1"/>
  <c r="AA174" i="34" s="1"/>
  <c r="AB174" i="34" s="1"/>
  <c r="AC174" i="34" s="1"/>
  <c r="AD174" i="34" s="1"/>
  <c r="AE174" i="34" s="1"/>
  <c r="AF174" i="34" s="1"/>
  <c r="B174" i="34" s="1"/>
  <c r="K173" i="34"/>
  <c r="L173" i="34" s="1"/>
  <c r="M173" i="34" s="1"/>
  <c r="N173" i="34" s="1"/>
  <c r="O173" i="34" s="1"/>
  <c r="P173" i="34" s="1"/>
  <c r="Q173" i="34" s="1"/>
  <c r="R173" i="34" s="1"/>
  <c r="S173" i="34" s="1"/>
  <c r="T173" i="34" s="1"/>
  <c r="U173" i="34" s="1"/>
  <c r="V173" i="34" s="1"/>
  <c r="W173" i="34" s="1"/>
  <c r="X173" i="34" s="1"/>
  <c r="Y173" i="34" s="1"/>
  <c r="Z173" i="34" s="1"/>
  <c r="AA173" i="34" s="1"/>
  <c r="AB173" i="34" s="1"/>
  <c r="AC173" i="34" s="1"/>
  <c r="AD173" i="34" s="1"/>
  <c r="AE173" i="34" s="1"/>
  <c r="AF173" i="34" s="1"/>
  <c r="B173" i="34" s="1"/>
  <c r="E173" i="34"/>
  <c r="F173" i="34" s="1"/>
  <c r="G173" i="34" s="1"/>
  <c r="H173" i="34" s="1"/>
  <c r="I173" i="34" s="1"/>
  <c r="J173" i="34" s="1"/>
  <c r="D173" i="34"/>
  <c r="K172" i="34"/>
  <c r="L172" i="34" s="1"/>
  <c r="M172" i="34" s="1"/>
  <c r="N172" i="34" s="1"/>
  <c r="O172" i="34" s="1"/>
  <c r="P172" i="34" s="1"/>
  <c r="Q172" i="34" s="1"/>
  <c r="R172" i="34" s="1"/>
  <c r="S172" i="34" s="1"/>
  <c r="T172" i="34" s="1"/>
  <c r="U172" i="34" s="1"/>
  <c r="V172" i="34" s="1"/>
  <c r="W172" i="34" s="1"/>
  <c r="X172" i="34" s="1"/>
  <c r="Y172" i="34" s="1"/>
  <c r="Z172" i="34" s="1"/>
  <c r="AA172" i="34" s="1"/>
  <c r="AB172" i="34" s="1"/>
  <c r="AC172" i="34" s="1"/>
  <c r="AD172" i="34" s="1"/>
  <c r="AE172" i="34" s="1"/>
  <c r="AF172" i="34" s="1"/>
  <c r="B172" i="34" s="1"/>
  <c r="E172" i="34"/>
  <c r="F172" i="34" s="1"/>
  <c r="G172" i="34" s="1"/>
  <c r="H172" i="34" s="1"/>
  <c r="I172" i="34" s="1"/>
  <c r="J172" i="34" s="1"/>
  <c r="D172" i="34"/>
  <c r="O171" i="34"/>
  <c r="P171" i="34" s="1"/>
  <c r="Q171" i="34" s="1"/>
  <c r="R171" i="34" s="1"/>
  <c r="S171" i="34" s="1"/>
  <c r="T171" i="34" s="1"/>
  <c r="U171" i="34" s="1"/>
  <c r="V171" i="34" s="1"/>
  <c r="W171" i="34" s="1"/>
  <c r="X171" i="34" s="1"/>
  <c r="Y171" i="34" s="1"/>
  <c r="Z171" i="34" s="1"/>
  <c r="AA171" i="34" s="1"/>
  <c r="AB171" i="34" s="1"/>
  <c r="AC171" i="34" s="1"/>
  <c r="AD171" i="34" s="1"/>
  <c r="AE171" i="34" s="1"/>
  <c r="AF171" i="34" s="1"/>
  <c r="B171" i="34" s="1"/>
  <c r="F171" i="34"/>
  <c r="G171" i="34" s="1"/>
  <c r="H171" i="34" s="1"/>
  <c r="I171" i="34" s="1"/>
  <c r="J171" i="34" s="1"/>
  <c r="K171" i="34" s="1"/>
  <c r="L171" i="34" s="1"/>
  <c r="M171" i="34" s="1"/>
  <c r="N171" i="34" s="1"/>
  <c r="D171" i="34"/>
  <c r="E171" i="34" s="1"/>
  <c r="D170" i="34"/>
  <c r="E170" i="34" s="1"/>
  <c r="F170" i="34" s="1"/>
  <c r="G170" i="34" s="1"/>
  <c r="H170" i="34" s="1"/>
  <c r="I170" i="34" s="1"/>
  <c r="J170" i="34" s="1"/>
  <c r="K170" i="34" s="1"/>
  <c r="L170" i="34" s="1"/>
  <c r="M170" i="34" s="1"/>
  <c r="N170" i="34" s="1"/>
  <c r="O170" i="34" s="1"/>
  <c r="P170" i="34" s="1"/>
  <c r="Q170" i="34" s="1"/>
  <c r="R170" i="34" s="1"/>
  <c r="S170" i="34" s="1"/>
  <c r="T170" i="34" s="1"/>
  <c r="U170" i="34" s="1"/>
  <c r="V170" i="34" s="1"/>
  <c r="W170" i="34" s="1"/>
  <c r="X170" i="34" s="1"/>
  <c r="Y170" i="34" s="1"/>
  <c r="Z170" i="34" s="1"/>
  <c r="AA170" i="34" s="1"/>
  <c r="AB170" i="34" s="1"/>
  <c r="AC170" i="34" s="1"/>
  <c r="AD170" i="34" s="1"/>
  <c r="AE170" i="34" s="1"/>
  <c r="AF170" i="34" s="1"/>
  <c r="B170" i="34" s="1"/>
  <c r="O169" i="34"/>
  <c r="P169" i="34" s="1"/>
  <c r="Q169" i="34" s="1"/>
  <c r="R169" i="34" s="1"/>
  <c r="S169" i="34" s="1"/>
  <c r="T169" i="34" s="1"/>
  <c r="U169" i="34" s="1"/>
  <c r="V169" i="34" s="1"/>
  <c r="W169" i="34" s="1"/>
  <c r="X169" i="34" s="1"/>
  <c r="Y169" i="34" s="1"/>
  <c r="Z169" i="34" s="1"/>
  <c r="AA169" i="34" s="1"/>
  <c r="AB169" i="34" s="1"/>
  <c r="AC169" i="34" s="1"/>
  <c r="AD169" i="34" s="1"/>
  <c r="AE169" i="34" s="1"/>
  <c r="AF169" i="34" s="1"/>
  <c r="B169" i="34" s="1"/>
  <c r="G169" i="34"/>
  <c r="H169" i="34" s="1"/>
  <c r="I169" i="34" s="1"/>
  <c r="J169" i="34" s="1"/>
  <c r="K169" i="34" s="1"/>
  <c r="L169" i="34" s="1"/>
  <c r="M169" i="34" s="1"/>
  <c r="N169" i="34" s="1"/>
  <c r="E169" i="34"/>
  <c r="F169" i="34" s="1"/>
  <c r="D169" i="34"/>
  <c r="E167" i="34"/>
  <c r="F167" i="34" s="1"/>
  <c r="G167" i="34" s="1"/>
  <c r="H167" i="34" s="1"/>
  <c r="I167" i="34" s="1"/>
  <c r="J167" i="34" s="1"/>
  <c r="K167" i="34" s="1"/>
  <c r="L167" i="34" s="1"/>
  <c r="M167" i="34" s="1"/>
  <c r="N167" i="34" s="1"/>
  <c r="O167" i="34" s="1"/>
  <c r="P167" i="34" s="1"/>
  <c r="Q167" i="34" s="1"/>
  <c r="R167" i="34" s="1"/>
  <c r="S167" i="34" s="1"/>
  <c r="T167" i="34" s="1"/>
  <c r="U167" i="34" s="1"/>
  <c r="V167" i="34" s="1"/>
  <c r="W167" i="34" s="1"/>
  <c r="X167" i="34" s="1"/>
  <c r="Y167" i="34" s="1"/>
  <c r="Z167" i="34" s="1"/>
  <c r="AA167" i="34" s="1"/>
  <c r="AB167" i="34" s="1"/>
  <c r="AC167" i="34" s="1"/>
  <c r="AD167" i="34" s="1"/>
  <c r="AE167" i="34" s="1"/>
  <c r="AF167" i="34" s="1"/>
  <c r="B167" i="34" s="1"/>
  <c r="D167" i="34"/>
  <c r="D166" i="34"/>
  <c r="E166" i="34" s="1"/>
  <c r="F166" i="34" s="1"/>
  <c r="G166" i="34" s="1"/>
  <c r="H166" i="34" s="1"/>
  <c r="I166" i="34" s="1"/>
  <c r="J166" i="34" s="1"/>
  <c r="K166" i="34" s="1"/>
  <c r="L166" i="34" s="1"/>
  <c r="M166" i="34" s="1"/>
  <c r="N166" i="34" s="1"/>
  <c r="O166" i="34" s="1"/>
  <c r="P166" i="34" s="1"/>
  <c r="Q166" i="34" s="1"/>
  <c r="R166" i="34" s="1"/>
  <c r="S166" i="34" s="1"/>
  <c r="T166" i="34" s="1"/>
  <c r="U166" i="34" s="1"/>
  <c r="V166" i="34" s="1"/>
  <c r="W166" i="34" s="1"/>
  <c r="X166" i="34" s="1"/>
  <c r="Y166" i="34" s="1"/>
  <c r="Z166" i="34" s="1"/>
  <c r="AA166" i="34" s="1"/>
  <c r="AB166" i="34" s="1"/>
  <c r="AC166" i="34" s="1"/>
  <c r="AD166" i="34" s="1"/>
  <c r="AE166" i="34" s="1"/>
  <c r="AF166" i="34" s="1"/>
  <c r="B166" i="34" s="1"/>
  <c r="F165" i="34"/>
  <c r="G165" i="34" s="1"/>
  <c r="H165" i="34" s="1"/>
  <c r="I165" i="34" s="1"/>
  <c r="J165" i="34" s="1"/>
  <c r="K165" i="34" s="1"/>
  <c r="L165" i="34" s="1"/>
  <c r="M165" i="34" s="1"/>
  <c r="N165" i="34" s="1"/>
  <c r="O165" i="34" s="1"/>
  <c r="P165" i="34" s="1"/>
  <c r="Q165" i="34" s="1"/>
  <c r="R165" i="34" s="1"/>
  <c r="S165" i="34" s="1"/>
  <c r="T165" i="34" s="1"/>
  <c r="U165" i="34" s="1"/>
  <c r="V165" i="34" s="1"/>
  <c r="W165" i="34" s="1"/>
  <c r="X165" i="34" s="1"/>
  <c r="Y165" i="34" s="1"/>
  <c r="Z165" i="34" s="1"/>
  <c r="AA165" i="34" s="1"/>
  <c r="AB165" i="34" s="1"/>
  <c r="AC165" i="34" s="1"/>
  <c r="AD165" i="34" s="1"/>
  <c r="AE165" i="34" s="1"/>
  <c r="AF165" i="34" s="1"/>
  <c r="B165" i="34" s="1"/>
  <c r="D165" i="34"/>
  <c r="E165" i="34" s="1"/>
  <c r="L164" i="34"/>
  <c r="M164" i="34" s="1"/>
  <c r="N164" i="34" s="1"/>
  <c r="O164" i="34" s="1"/>
  <c r="P164" i="34" s="1"/>
  <c r="Q164" i="34" s="1"/>
  <c r="R164" i="34" s="1"/>
  <c r="S164" i="34" s="1"/>
  <c r="T164" i="34" s="1"/>
  <c r="U164" i="34" s="1"/>
  <c r="V164" i="34" s="1"/>
  <c r="W164" i="34" s="1"/>
  <c r="X164" i="34" s="1"/>
  <c r="Y164" i="34" s="1"/>
  <c r="Z164" i="34" s="1"/>
  <c r="AA164" i="34" s="1"/>
  <c r="AB164" i="34" s="1"/>
  <c r="AC164" i="34" s="1"/>
  <c r="AD164" i="34" s="1"/>
  <c r="AE164" i="34" s="1"/>
  <c r="AF164" i="34" s="1"/>
  <c r="B164" i="34" s="1"/>
  <c r="D164" i="34"/>
  <c r="E164" i="34" s="1"/>
  <c r="F164" i="34" s="1"/>
  <c r="G164" i="34" s="1"/>
  <c r="H164" i="34" s="1"/>
  <c r="I164" i="34" s="1"/>
  <c r="J164" i="34" s="1"/>
  <c r="K164" i="34" s="1"/>
  <c r="J163" i="34"/>
  <c r="K163" i="34" s="1"/>
  <c r="L163" i="34" s="1"/>
  <c r="M163" i="34" s="1"/>
  <c r="N163" i="34" s="1"/>
  <c r="O163" i="34" s="1"/>
  <c r="P163" i="34" s="1"/>
  <c r="Q163" i="34" s="1"/>
  <c r="R163" i="34" s="1"/>
  <c r="S163" i="34" s="1"/>
  <c r="T163" i="34" s="1"/>
  <c r="U163" i="34" s="1"/>
  <c r="V163" i="34" s="1"/>
  <c r="W163" i="34" s="1"/>
  <c r="X163" i="34" s="1"/>
  <c r="Y163" i="34" s="1"/>
  <c r="Z163" i="34" s="1"/>
  <c r="AA163" i="34" s="1"/>
  <c r="AB163" i="34" s="1"/>
  <c r="AC163" i="34" s="1"/>
  <c r="AD163" i="34" s="1"/>
  <c r="AE163" i="34" s="1"/>
  <c r="AF163" i="34" s="1"/>
  <c r="B163" i="34" s="1"/>
  <c r="D163" i="34"/>
  <c r="E163" i="34" s="1"/>
  <c r="F163" i="34" s="1"/>
  <c r="G163" i="34" s="1"/>
  <c r="H163" i="34" s="1"/>
  <c r="I163" i="34" s="1"/>
  <c r="E162" i="34"/>
  <c r="F162" i="34" s="1"/>
  <c r="G162" i="34" s="1"/>
  <c r="H162" i="34" s="1"/>
  <c r="I162" i="34" s="1"/>
  <c r="J162" i="34" s="1"/>
  <c r="K162" i="34" s="1"/>
  <c r="L162" i="34" s="1"/>
  <c r="M162" i="34" s="1"/>
  <c r="N162" i="34" s="1"/>
  <c r="O162" i="34" s="1"/>
  <c r="P162" i="34" s="1"/>
  <c r="Q162" i="34" s="1"/>
  <c r="R162" i="34" s="1"/>
  <c r="S162" i="34" s="1"/>
  <c r="T162" i="34" s="1"/>
  <c r="U162" i="34" s="1"/>
  <c r="V162" i="34" s="1"/>
  <c r="W162" i="34" s="1"/>
  <c r="X162" i="34" s="1"/>
  <c r="Y162" i="34" s="1"/>
  <c r="Z162" i="34" s="1"/>
  <c r="AA162" i="34" s="1"/>
  <c r="AB162" i="34" s="1"/>
  <c r="AC162" i="34" s="1"/>
  <c r="AD162" i="34" s="1"/>
  <c r="AE162" i="34" s="1"/>
  <c r="AF162" i="34" s="1"/>
  <c r="B162" i="34" s="1"/>
  <c r="D162" i="34"/>
  <c r="AD161" i="34"/>
  <c r="AE161" i="34" s="1"/>
  <c r="AF161" i="34" s="1"/>
  <c r="B161" i="34" s="1"/>
  <c r="D161" i="34"/>
  <c r="E161" i="34" s="1"/>
  <c r="F161" i="34" s="1"/>
  <c r="G161" i="34" s="1"/>
  <c r="H161" i="34" s="1"/>
  <c r="I161" i="34" s="1"/>
  <c r="J161" i="34" s="1"/>
  <c r="K161" i="34" s="1"/>
  <c r="L161" i="34" s="1"/>
  <c r="M161" i="34" s="1"/>
  <c r="N161" i="34" s="1"/>
  <c r="O161" i="34" s="1"/>
  <c r="P161" i="34" s="1"/>
  <c r="Q161" i="34" s="1"/>
  <c r="R161" i="34" s="1"/>
  <c r="S161" i="34" s="1"/>
  <c r="T161" i="34" s="1"/>
  <c r="U161" i="34" s="1"/>
  <c r="V161" i="34" s="1"/>
  <c r="W161" i="34" s="1"/>
  <c r="X161" i="34" s="1"/>
  <c r="Y161" i="34" s="1"/>
  <c r="Z161" i="34" s="1"/>
  <c r="AA161" i="34" s="1"/>
  <c r="AB161" i="34" s="1"/>
  <c r="AC161" i="34" s="1"/>
  <c r="D160" i="34"/>
  <c r="E160" i="34" s="1"/>
  <c r="F160" i="34" s="1"/>
  <c r="G160" i="34" s="1"/>
  <c r="H160" i="34" s="1"/>
  <c r="I160" i="34" s="1"/>
  <c r="J160" i="34" s="1"/>
  <c r="K160" i="34" s="1"/>
  <c r="L160" i="34" s="1"/>
  <c r="M160" i="34" s="1"/>
  <c r="N160" i="34" s="1"/>
  <c r="O160" i="34" s="1"/>
  <c r="P160" i="34" s="1"/>
  <c r="Q160" i="34" s="1"/>
  <c r="R160" i="34" s="1"/>
  <c r="S160" i="34" s="1"/>
  <c r="T160" i="34" s="1"/>
  <c r="U160" i="34" s="1"/>
  <c r="V160" i="34" s="1"/>
  <c r="W160" i="34" s="1"/>
  <c r="X160" i="34" s="1"/>
  <c r="Y160" i="34" s="1"/>
  <c r="Z160" i="34" s="1"/>
  <c r="AA160" i="34" s="1"/>
  <c r="AB160" i="34" s="1"/>
  <c r="AC160" i="34" s="1"/>
  <c r="AD160" i="34" s="1"/>
  <c r="AE160" i="34" s="1"/>
  <c r="AF160" i="34" s="1"/>
  <c r="B160" i="34" s="1"/>
  <c r="D159" i="34"/>
  <c r="E159" i="34" s="1"/>
  <c r="F159" i="34" s="1"/>
  <c r="G159" i="34" s="1"/>
  <c r="H159" i="34" s="1"/>
  <c r="I159" i="34" s="1"/>
  <c r="J159" i="34" s="1"/>
  <c r="K159" i="34" s="1"/>
  <c r="L159" i="34" s="1"/>
  <c r="M159" i="34" s="1"/>
  <c r="N159" i="34" s="1"/>
  <c r="O159" i="34" s="1"/>
  <c r="P159" i="34" s="1"/>
  <c r="Q159" i="34" s="1"/>
  <c r="R159" i="34" s="1"/>
  <c r="S159" i="34" s="1"/>
  <c r="T159" i="34" s="1"/>
  <c r="U159" i="34" s="1"/>
  <c r="V159" i="34" s="1"/>
  <c r="W159" i="34" s="1"/>
  <c r="X159" i="34" s="1"/>
  <c r="Y159" i="34" s="1"/>
  <c r="Z159" i="34" s="1"/>
  <c r="AA159" i="34" s="1"/>
  <c r="AB159" i="34" s="1"/>
  <c r="AC159" i="34" s="1"/>
  <c r="AD159" i="34" s="1"/>
  <c r="AE159" i="34" s="1"/>
  <c r="AF159" i="34" s="1"/>
  <c r="B159" i="34" s="1"/>
  <c r="E158" i="34"/>
  <c r="F158" i="34" s="1"/>
  <c r="G158" i="34" s="1"/>
  <c r="H158" i="34" s="1"/>
  <c r="I158" i="34" s="1"/>
  <c r="J158" i="34" s="1"/>
  <c r="K158" i="34" s="1"/>
  <c r="L158" i="34" s="1"/>
  <c r="M158" i="34" s="1"/>
  <c r="N158" i="34" s="1"/>
  <c r="O158" i="34" s="1"/>
  <c r="P158" i="34" s="1"/>
  <c r="Q158" i="34" s="1"/>
  <c r="R158" i="34" s="1"/>
  <c r="S158" i="34" s="1"/>
  <c r="T158" i="34" s="1"/>
  <c r="U158" i="34" s="1"/>
  <c r="V158" i="34" s="1"/>
  <c r="W158" i="34" s="1"/>
  <c r="X158" i="34" s="1"/>
  <c r="Y158" i="34" s="1"/>
  <c r="Z158" i="34" s="1"/>
  <c r="AA158" i="34" s="1"/>
  <c r="AB158" i="34" s="1"/>
  <c r="AC158" i="34" s="1"/>
  <c r="AD158" i="34" s="1"/>
  <c r="AE158" i="34" s="1"/>
  <c r="AF158" i="34" s="1"/>
  <c r="B158" i="34" s="1"/>
  <c r="D158" i="34"/>
  <c r="D157" i="34"/>
  <c r="E157" i="34" s="1"/>
  <c r="F157" i="34" s="1"/>
  <c r="G157" i="34" s="1"/>
  <c r="H157" i="34" s="1"/>
  <c r="I157" i="34" s="1"/>
  <c r="J157" i="34" s="1"/>
  <c r="K157" i="34" s="1"/>
  <c r="L157" i="34" s="1"/>
  <c r="M157" i="34" s="1"/>
  <c r="N157" i="34" s="1"/>
  <c r="O157" i="34" s="1"/>
  <c r="P157" i="34" s="1"/>
  <c r="Q157" i="34" s="1"/>
  <c r="R157" i="34" s="1"/>
  <c r="S157" i="34" s="1"/>
  <c r="T157" i="34" s="1"/>
  <c r="U157" i="34" s="1"/>
  <c r="V157" i="34" s="1"/>
  <c r="W157" i="34" s="1"/>
  <c r="X157" i="34" s="1"/>
  <c r="Y157" i="34" s="1"/>
  <c r="Z157" i="34" s="1"/>
  <c r="AA157" i="34" s="1"/>
  <c r="AB157" i="34" s="1"/>
  <c r="AC157" i="34" s="1"/>
  <c r="AD157" i="34" s="1"/>
  <c r="AE157" i="34" s="1"/>
  <c r="AF157" i="34" s="1"/>
  <c r="B157" i="34" s="1"/>
  <c r="D156" i="34"/>
  <c r="E156" i="34" s="1"/>
  <c r="F156" i="34" s="1"/>
  <c r="G156" i="34" s="1"/>
  <c r="H156" i="34" s="1"/>
  <c r="I156" i="34" s="1"/>
  <c r="J156" i="34" s="1"/>
  <c r="K156" i="34" s="1"/>
  <c r="L156" i="34" s="1"/>
  <c r="M156" i="34" s="1"/>
  <c r="N156" i="34" s="1"/>
  <c r="O156" i="34" s="1"/>
  <c r="P156" i="34" s="1"/>
  <c r="Q156" i="34" s="1"/>
  <c r="R156" i="34" s="1"/>
  <c r="S156" i="34" s="1"/>
  <c r="T156" i="34" s="1"/>
  <c r="U156" i="34" s="1"/>
  <c r="V156" i="34" s="1"/>
  <c r="W156" i="34" s="1"/>
  <c r="X156" i="34" s="1"/>
  <c r="Y156" i="34" s="1"/>
  <c r="Z156" i="34" s="1"/>
  <c r="AA156" i="34" s="1"/>
  <c r="AB156" i="34" s="1"/>
  <c r="AC156" i="34" s="1"/>
  <c r="AD156" i="34" s="1"/>
  <c r="AE156" i="34" s="1"/>
  <c r="AF156" i="34" s="1"/>
  <c r="B156" i="34" s="1"/>
  <c r="G155" i="34"/>
  <c r="H155" i="34" s="1"/>
  <c r="I155" i="34" s="1"/>
  <c r="J155" i="34" s="1"/>
  <c r="K155" i="34" s="1"/>
  <c r="L155" i="34" s="1"/>
  <c r="M155" i="34" s="1"/>
  <c r="N155" i="34" s="1"/>
  <c r="O155" i="34" s="1"/>
  <c r="P155" i="34" s="1"/>
  <c r="Q155" i="34" s="1"/>
  <c r="R155" i="34" s="1"/>
  <c r="S155" i="34" s="1"/>
  <c r="T155" i="34" s="1"/>
  <c r="U155" i="34" s="1"/>
  <c r="V155" i="34" s="1"/>
  <c r="W155" i="34" s="1"/>
  <c r="X155" i="34" s="1"/>
  <c r="Y155" i="34" s="1"/>
  <c r="Z155" i="34" s="1"/>
  <c r="AA155" i="34" s="1"/>
  <c r="AB155" i="34" s="1"/>
  <c r="AC155" i="34" s="1"/>
  <c r="AD155" i="34" s="1"/>
  <c r="AE155" i="34" s="1"/>
  <c r="AF155" i="34" s="1"/>
  <c r="B155" i="34" s="1"/>
  <c r="D155" i="34"/>
  <c r="E155" i="34" s="1"/>
  <c r="F155" i="34" s="1"/>
  <c r="E153" i="34"/>
  <c r="F153" i="34" s="1"/>
  <c r="G153" i="34" s="1"/>
  <c r="H153" i="34" s="1"/>
  <c r="I153" i="34" s="1"/>
  <c r="J153" i="34" s="1"/>
  <c r="K153" i="34" s="1"/>
  <c r="L153" i="34" s="1"/>
  <c r="M153" i="34" s="1"/>
  <c r="N153" i="34" s="1"/>
  <c r="O153" i="34" s="1"/>
  <c r="P153" i="34" s="1"/>
  <c r="Q153" i="34" s="1"/>
  <c r="R153" i="34" s="1"/>
  <c r="S153" i="34" s="1"/>
  <c r="T153" i="34" s="1"/>
  <c r="U153" i="34" s="1"/>
  <c r="V153" i="34" s="1"/>
  <c r="W153" i="34" s="1"/>
  <c r="X153" i="34" s="1"/>
  <c r="Y153" i="34" s="1"/>
  <c r="Z153" i="34" s="1"/>
  <c r="AA153" i="34" s="1"/>
  <c r="AB153" i="34" s="1"/>
  <c r="AC153" i="34" s="1"/>
  <c r="AD153" i="34" s="1"/>
  <c r="AE153" i="34" s="1"/>
  <c r="AF153" i="34" s="1"/>
  <c r="B153" i="34" s="1"/>
  <c r="D153" i="34"/>
  <c r="D152" i="34"/>
  <c r="E152" i="34" s="1"/>
  <c r="F152" i="34" s="1"/>
  <c r="G152" i="34" s="1"/>
  <c r="H152" i="34" s="1"/>
  <c r="I152" i="34" s="1"/>
  <c r="J152" i="34" s="1"/>
  <c r="K152" i="34" s="1"/>
  <c r="L152" i="34" s="1"/>
  <c r="M152" i="34" s="1"/>
  <c r="N152" i="34" s="1"/>
  <c r="O152" i="34" s="1"/>
  <c r="P152" i="34" s="1"/>
  <c r="Q152" i="34" s="1"/>
  <c r="R152" i="34" s="1"/>
  <c r="S152" i="34" s="1"/>
  <c r="T152" i="34" s="1"/>
  <c r="U152" i="34" s="1"/>
  <c r="V152" i="34" s="1"/>
  <c r="W152" i="34" s="1"/>
  <c r="X152" i="34" s="1"/>
  <c r="Y152" i="34" s="1"/>
  <c r="Z152" i="34" s="1"/>
  <c r="AA152" i="34" s="1"/>
  <c r="AB152" i="34" s="1"/>
  <c r="AC152" i="34" s="1"/>
  <c r="AD152" i="34" s="1"/>
  <c r="AE152" i="34" s="1"/>
  <c r="AF152" i="34" s="1"/>
  <c r="B152" i="34" s="1"/>
  <c r="F151" i="34"/>
  <c r="G151" i="34" s="1"/>
  <c r="H151" i="34" s="1"/>
  <c r="I151" i="34" s="1"/>
  <c r="J151" i="34" s="1"/>
  <c r="K151" i="34" s="1"/>
  <c r="L151" i="34" s="1"/>
  <c r="M151" i="34" s="1"/>
  <c r="N151" i="34" s="1"/>
  <c r="O151" i="34" s="1"/>
  <c r="P151" i="34" s="1"/>
  <c r="Q151" i="34" s="1"/>
  <c r="R151" i="34" s="1"/>
  <c r="S151" i="34" s="1"/>
  <c r="T151" i="34" s="1"/>
  <c r="U151" i="34" s="1"/>
  <c r="V151" i="34" s="1"/>
  <c r="W151" i="34" s="1"/>
  <c r="X151" i="34" s="1"/>
  <c r="Y151" i="34" s="1"/>
  <c r="Z151" i="34" s="1"/>
  <c r="AA151" i="34" s="1"/>
  <c r="AB151" i="34" s="1"/>
  <c r="AC151" i="34" s="1"/>
  <c r="AD151" i="34" s="1"/>
  <c r="AE151" i="34" s="1"/>
  <c r="AF151" i="34" s="1"/>
  <c r="B151" i="34" s="1"/>
  <c r="D151" i="34"/>
  <c r="E151" i="34" s="1"/>
  <c r="I150" i="34"/>
  <c r="J150" i="34" s="1"/>
  <c r="K150" i="34" s="1"/>
  <c r="L150" i="34" s="1"/>
  <c r="M150" i="34" s="1"/>
  <c r="N150" i="34" s="1"/>
  <c r="O150" i="34" s="1"/>
  <c r="P150" i="34" s="1"/>
  <c r="Q150" i="34" s="1"/>
  <c r="R150" i="34" s="1"/>
  <c r="S150" i="34" s="1"/>
  <c r="T150" i="34" s="1"/>
  <c r="U150" i="34" s="1"/>
  <c r="V150" i="34" s="1"/>
  <c r="W150" i="34" s="1"/>
  <c r="X150" i="34" s="1"/>
  <c r="Y150" i="34" s="1"/>
  <c r="Z150" i="34" s="1"/>
  <c r="AA150" i="34" s="1"/>
  <c r="AB150" i="34" s="1"/>
  <c r="AC150" i="34" s="1"/>
  <c r="AD150" i="34" s="1"/>
  <c r="AE150" i="34" s="1"/>
  <c r="AF150" i="34" s="1"/>
  <c r="B150" i="34" s="1"/>
  <c r="D150" i="34"/>
  <c r="E150" i="34" s="1"/>
  <c r="F150" i="34" s="1"/>
  <c r="G150" i="34" s="1"/>
  <c r="H150" i="34" s="1"/>
  <c r="G148" i="34"/>
  <c r="H148" i="34" s="1"/>
  <c r="I148" i="34" s="1"/>
  <c r="J148" i="34" s="1"/>
  <c r="K148" i="34" s="1"/>
  <c r="L148" i="34" s="1"/>
  <c r="M148" i="34" s="1"/>
  <c r="N148" i="34" s="1"/>
  <c r="O148" i="34" s="1"/>
  <c r="P148" i="34" s="1"/>
  <c r="Q148" i="34" s="1"/>
  <c r="R148" i="34" s="1"/>
  <c r="S148" i="34" s="1"/>
  <c r="T148" i="34" s="1"/>
  <c r="U148" i="34" s="1"/>
  <c r="V148" i="34" s="1"/>
  <c r="W148" i="34" s="1"/>
  <c r="X148" i="34" s="1"/>
  <c r="Y148" i="34" s="1"/>
  <c r="Z148" i="34" s="1"/>
  <c r="AA148" i="34" s="1"/>
  <c r="AB148" i="34" s="1"/>
  <c r="AC148" i="34" s="1"/>
  <c r="AD148" i="34" s="1"/>
  <c r="AE148" i="34" s="1"/>
  <c r="AF148" i="34" s="1"/>
  <c r="B148" i="34" s="1"/>
  <c r="F148" i="34"/>
  <c r="E148" i="34"/>
  <c r="D148" i="34"/>
  <c r="F147" i="34"/>
  <c r="G147" i="34" s="1"/>
  <c r="H147" i="34" s="1"/>
  <c r="I147" i="34" s="1"/>
  <c r="J147" i="34" s="1"/>
  <c r="K147" i="34" s="1"/>
  <c r="L147" i="34" s="1"/>
  <c r="M147" i="34" s="1"/>
  <c r="N147" i="34" s="1"/>
  <c r="O147" i="34" s="1"/>
  <c r="P147" i="34" s="1"/>
  <c r="Q147" i="34" s="1"/>
  <c r="R147" i="34" s="1"/>
  <c r="S147" i="34" s="1"/>
  <c r="T147" i="34" s="1"/>
  <c r="U147" i="34" s="1"/>
  <c r="V147" i="34" s="1"/>
  <c r="W147" i="34" s="1"/>
  <c r="X147" i="34" s="1"/>
  <c r="Y147" i="34" s="1"/>
  <c r="Z147" i="34" s="1"/>
  <c r="AA147" i="34" s="1"/>
  <c r="AB147" i="34" s="1"/>
  <c r="AC147" i="34" s="1"/>
  <c r="AD147" i="34" s="1"/>
  <c r="AE147" i="34" s="1"/>
  <c r="AF147" i="34" s="1"/>
  <c r="B147" i="34" s="1"/>
  <c r="E147" i="34"/>
  <c r="D147" i="34"/>
  <c r="D145" i="34"/>
  <c r="E145" i="34" s="1"/>
  <c r="F145" i="34" s="1"/>
  <c r="G145" i="34" s="1"/>
  <c r="H145" i="34" s="1"/>
  <c r="I145" i="34" s="1"/>
  <c r="J145" i="34" s="1"/>
  <c r="K145" i="34" s="1"/>
  <c r="L145" i="34" s="1"/>
  <c r="M145" i="34" s="1"/>
  <c r="N145" i="34" s="1"/>
  <c r="O145" i="34" s="1"/>
  <c r="P145" i="34" s="1"/>
  <c r="Q145" i="34" s="1"/>
  <c r="R145" i="34" s="1"/>
  <c r="S145" i="34" s="1"/>
  <c r="T145" i="34" s="1"/>
  <c r="U145" i="34" s="1"/>
  <c r="V145" i="34" s="1"/>
  <c r="W145" i="34" s="1"/>
  <c r="X145" i="34" s="1"/>
  <c r="Y145" i="34" s="1"/>
  <c r="Z145" i="34" s="1"/>
  <c r="AA145" i="34" s="1"/>
  <c r="AB145" i="34" s="1"/>
  <c r="AC145" i="34" s="1"/>
  <c r="AD145" i="34" s="1"/>
  <c r="AE145" i="34" s="1"/>
  <c r="AF145" i="34" s="1"/>
  <c r="B145" i="34" s="1"/>
  <c r="E144" i="34"/>
  <c r="F144" i="34" s="1"/>
  <c r="G144" i="34" s="1"/>
  <c r="H144" i="34" s="1"/>
  <c r="I144" i="34" s="1"/>
  <c r="J144" i="34" s="1"/>
  <c r="K144" i="34" s="1"/>
  <c r="L144" i="34" s="1"/>
  <c r="M144" i="34" s="1"/>
  <c r="N144" i="34" s="1"/>
  <c r="O144" i="34" s="1"/>
  <c r="P144" i="34" s="1"/>
  <c r="Q144" i="34" s="1"/>
  <c r="R144" i="34" s="1"/>
  <c r="S144" i="34" s="1"/>
  <c r="T144" i="34" s="1"/>
  <c r="U144" i="34" s="1"/>
  <c r="V144" i="34" s="1"/>
  <c r="W144" i="34" s="1"/>
  <c r="X144" i="34" s="1"/>
  <c r="Y144" i="34" s="1"/>
  <c r="Z144" i="34" s="1"/>
  <c r="AA144" i="34" s="1"/>
  <c r="AB144" i="34" s="1"/>
  <c r="AC144" i="34" s="1"/>
  <c r="AD144" i="34" s="1"/>
  <c r="AE144" i="34" s="1"/>
  <c r="AF144" i="34" s="1"/>
  <c r="B144" i="34" s="1"/>
  <c r="D144" i="34"/>
  <c r="E143" i="34"/>
  <c r="F143" i="34" s="1"/>
  <c r="G143" i="34" s="1"/>
  <c r="H143" i="34" s="1"/>
  <c r="I143" i="34" s="1"/>
  <c r="J143" i="34" s="1"/>
  <c r="K143" i="34" s="1"/>
  <c r="L143" i="34" s="1"/>
  <c r="M143" i="34" s="1"/>
  <c r="N143" i="34" s="1"/>
  <c r="O143" i="34" s="1"/>
  <c r="P143" i="34" s="1"/>
  <c r="Q143" i="34" s="1"/>
  <c r="R143" i="34" s="1"/>
  <c r="S143" i="34" s="1"/>
  <c r="T143" i="34" s="1"/>
  <c r="U143" i="34" s="1"/>
  <c r="V143" i="34" s="1"/>
  <c r="W143" i="34" s="1"/>
  <c r="X143" i="34" s="1"/>
  <c r="Y143" i="34" s="1"/>
  <c r="Z143" i="34" s="1"/>
  <c r="AA143" i="34" s="1"/>
  <c r="AB143" i="34" s="1"/>
  <c r="AC143" i="34" s="1"/>
  <c r="AD143" i="34" s="1"/>
  <c r="AE143" i="34" s="1"/>
  <c r="AF143" i="34" s="1"/>
  <c r="B143" i="34" s="1"/>
  <c r="D143" i="34"/>
  <c r="E142" i="34"/>
  <c r="F142" i="34" s="1"/>
  <c r="G142" i="34" s="1"/>
  <c r="H142" i="34" s="1"/>
  <c r="I142" i="34" s="1"/>
  <c r="J142" i="34" s="1"/>
  <c r="K142" i="34" s="1"/>
  <c r="L142" i="34" s="1"/>
  <c r="M142" i="34" s="1"/>
  <c r="N142" i="34" s="1"/>
  <c r="O142" i="34" s="1"/>
  <c r="P142" i="34" s="1"/>
  <c r="Q142" i="34" s="1"/>
  <c r="R142" i="34" s="1"/>
  <c r="S142" i="34" s="1"/>
  <c r="T142" i="34" s="1"/>
  <c r="U142" i="34" s="1"/>
  <c r="V142" i="34" s="1"/>
  <c r="W142" i="34" s="1"/>
  <c r="X142" i="34" s="1"/>
  <c r="Y142" i="34" s="1"/>
  <c r="Z142" i="34" s="1"/>
  <c r="AA142" i="34" s="1"/>
  <c r="AB142" i="34" s="1"/>
  <c r="AC142" i="34" s="1"/>
  <c r="AD142" i="34" s="1"/>
  <c r="AE142" i="34" s="1"/>
  <c r="AF142" i="34" s="1"/>
  <c r="B142" i="34" s="1"/>
  <c r="D142" i="34"/>
  <c r="S141" i="34"/>
  <c r="T141" i="34" s="1"/>
  <c r="U141" i="34" s="1"/>
  <c r="V141" i="34" s="1"/>
  <c r="W141" i="34" s="1"/>
  <c r="X141" i="34" s="1"/>
  <c r="Y141" i="34" s="1"/>
  <c r="Z141" i="34" s="1"/>
  <c r="AA141" i="34" s="1"/>
  <c r="AB141" i="34" s="1"/>
  <c r="AC141" i="34" s="1"/>
  <c r="AD141" i="34" s="1"/>
  <c r="AE141" i="34" s="1"/>
  <c r="AF141" i="34" s="1"/>
  <c r="B141" i="34" s="1"/>
  <c r="J141" i="34"/>
  <c r="K141" i="34" s="1"/>
  <c r="L141" i="34" s="1"/>
  <c r="M141" i="34" s="1"/>
  <c r="N141" i="34" s="1"/>
  <c r="O141" i="34" s="1"/>
  <c r="P141" i="34" s="1"/>
  <c r="Q141" i="34" s="1"/>
  <c r="R141" i="34" s="1"/>
  <c r="F141" i="34"/>
  <c r="G141" i="34" s="1"/>
  <c r="H141" i="34" s="1"/>
  <c r="I141" i="34" s="1"/>
  <c r="D141" i="34"/>
  <c r="E141" i="34" s="1"/>
  <c r="M140" i="34"/>
  <c r="N140" i="34" s="1"/>
  <c r="O140" i="34" s="1"/>
  <c r="P140" i="34" s="1"/>
  <c r="Q140" i="34" s="1"/>
  <c r="R140" i="34" s="1"/>
  <c r="S140" i="34" s="1"/>
  <c r="T140" i="34" s="1"/>
  <c r="U140" i="34" s="1"/>
  <c r="V140" i="34" s="1"/>
  <c r="W140" i="34" s="1"/>
  <c r="X140" i="34" s="1"/>
  <c r="Y140" i="34" s="1"/>
  <c r="Z140" i="34" s="1"/>
  <c r="AA140" i="34" s="1"/>
  <c r="AB140" i="34" s="1"/>
  <c r="AC140" i="34" s="1"/>
  <c r="AD140" i="34" s="1"/>
  <c r="AE140" i="34" s="1"/>
  <c r="AF140" i="34" s="1"/>
  <c r="B140" i="34" s="1"/>
  <c r="D140" i="34"/>
  <c r="E140" i="34" s="1"/>
  <c r="F140" i="34" s="1"/>
  <c r="G140" i="34" s="1"/>
  <c r="H140" i="34" s="1"/>
  <c r="I140" i="34" s="1"/>
  <c r="J140" i="34" s="1"/>
  <c r="K140" i="34" s="1"/>
  <c r="L140" i="34" s="1"/>
  <c r="H139" i="34"/>
  <c r="I139" i="34" s="1"/>
  <c r="J139" i="34" s="1"/>
  <c r="K139" i="34" s="1"/>
  <c r="L139" i="34" s="1"/>
  <c r="M139" i="34" s="1"/>
  <c r="N139" i="34" s="1"/>
  <c r="O139" i="34" s="1"/>
  <c r="P139" i="34" s="1"/>
  <c r="Q139" i="34" s="1"/>
  <c r="R139" i="34" s="1"/>
  <c r="S139" i="34" s="1"/>
  <c r="T139" i="34" s="1"/>
  <c r="U139" i="34" s="1"/>
  <c r="V139" i="34" s="1"/>
  <c r="W139" i="34" s="1"/>
  <c r="X139" i="34" s="1"/>
  <c r="Y139" i="34" s="1"/>
  <c r="Z139" i="34" s="1"/>
  <c r="AA139" i="34" s="1"/>
  <c r="AB139" i="34" s="1"/>
  <c r="AC139" i="34" s="1"/>
  <c r="AD139" i="34" s="1"/>
  <c r="AE139" i="34" s="1"/>
  <c r="AF139" i="34" s="1"/>
  <c r="B139" i="34" s="1"/>
  <c r="F139" i="34"/>
  <c r="G139" i="34" s="1"/>
  <c r="D139" i="34"/>
  <c r="E139" i="34" s="1"/>
  <c r="V137" i="34"/>
  <c r="W137" i="34" s="1"/>
  <c r="X137" i="34" s="1"/>
  <c r="Y137" i="34" s="1"/>
  <c r="Z137" i="34" s="1"/>
  <c r="AA137" i="34" s="1"/>
  <c r="AB137" i="34" s="1"/>
  <c r="AC137" i="34" s="1"/>
  <c r="AD137" i="34" s="1"/>
  <c r="AE137" i="34" s="1"/>
  <c r="AF137" i="34" s="1"/>
  <c r="B137" i="34" s="1"/>
  <c r="I137" i="34"/>
  <c r="J137" i="34" s="1"/>
  <c r="K137" i="34" s="1"/>
  <c r="L137" i="34" s="1"/>
  <c r="M137" i="34" s="1"/>
  <c r="N137" i="34" s="1"/>
  <c r="O137" i="34" s="1"/>
  <c r="P137" i="34" s="1"/>
  <c r="Q137" i="34" s="1"/>
  <c r="R137" i="34" s="1"/>
  <c r="S137" i="34" s="1"/>
  <c r="T137" i="34" s="1"/>
  <c r="U137" i="34" s="1"/>
  <c r="D137" i="34"/>
  <c r="E137" i="34" s="1"/>
  <c r="F137" i="34" s="1"/>
  <c r="G137" i="34" s="1"/>
  <c r="H137" i="34" s="1"/>
  <c r="D136" i="34"/>
  <c r="E136" i="34" s="1"/>
  <c r="F136" i="34" s="1"/>
  <c r="G136" i="34" s="1"/>
  <c r="H136" i="34" s="1"/>
  <c r="I136" i="34" s="1"/>
  <c r="J136" i="34" s="1"/>
  <c r="K136" i="34" s="1"/>
  <c r="L136" i="34" s="1"/>
  <c r="M136" i="34" s="1"/>
  <c r="N136" i="34" s="1"/>
  <c r="O136" i="34" s="1"/>
  <c r="P136" i="34" s="1"/>
  <c r="Q136" i="34" s="1"/>
  <c r="R136" i="34" s="1"/>
  <c r="S136" i="34" s="1"/>
  <c r="T136" i="34" s="1"/>
  <c r="U136" i="34" s="1"/>
  <c r="V136" i="34" s="1"/>
  <c r="W136" i="34" s="1"/>
  <c r="X136" i="34" s="1"/>
  <c r="Y136" i="34" s="1"/>
  <c r="Z136" i="34" s="1"/>
  <c r="AA136" i="34" s="1"/>
  <c r="AB136" i="34" s="1"/>
  <c r="AC136" i="34" s="1"/>
  <c r="AD136" i="34" s="1"/>
  <c r="AE136" i="34" s="1"/>
  <c r="AF136" i="34" s="1"/>
  <c r="B136" i="34" s="1"/>
  <c r="J135" i="34"/>
  <c r="K135" i="34" s="1"/>
  <c r="L135" i="34" s="1"/>
  <c r="M135" i="34" s="1"/>
  <c r="N135" i="34" s="1"/>
  <c r="O135" i="34" s="1"/>
  <c r="P135" i="34" s="1"/>
  <c r="Q135" i="34" s="1"/>
  <c r="R135" i="34" s="1"/>
  <c r="S135" i="34" s="1"/>
  <c r="T135" i="34" s="1"/>
  <c r="U135" i="34" s="1"/>
  <c r="V135" i="34" s="1"/>
  <c r="W135" i="34" s="1"/>
  <c r="X135" i="34" s="1"/>
  <c r="Y135" i="34" s="1"/>
  <c r="Z135" i="34" s="1"/>
  <c r="AA135" i="34" s="1"/>
  <c r="AB135" i="34" s="1"/>
  <c r="AC135" i="34" s="1"/>
  <c r="AD135" i="34" s="1"/>
  <c r="AE135" i="34" s="1"/>
  <c r="AF135" i="34" s="1"/>
  <c r="B135" i="34" s="1"/>
  <c r="F135" i="34"/>
  <c r="G135" i="34" s="1"/>
  <c r="H135" i="34" s="1"/>
  <c r="I135" i="34" s="1"/>
  <c r="D135" i="34"/>
  <c r="E135" i="34" s="1"/>
  <c r="O134" i="34"/>
  <c r="P134" i="34" s="1"/>
  <c r="Q134" i="34" s="1"/>
  <c r="R134" i="34" s="1"/>
  <c r="S134" i="34" s="1"/>
  <c r="T134" i="34" s="1"/>
  <c r="U134" i="34" s="1"/>
  <c r="V134" i="34" s="1"/>
  <c r="W134" i="34" s="1"/>
  <c r="X134" i="34" s="1"/>
  <c r="Y134" i="34" s="1"/>
  <c r="Z134" i="34" s="1"/>
  <c r="AA134" i="34" s="1"/>
  <c r="AB134" i="34" s="1"/>
  <c r="AC134" i="34" s="1"/>
  <c r="AD134" i="34" s="1"/>
  <c r="AE134" i="34" s="1"/>
  <c r="AF134" i="34" s="1"/>
  <c r="B134" i="34" s="1"/>
  <c r="F134" i="34"/>
  <c r="G134" i="34" s="1"/>
  <c r="H134" i="34" s="1"/>
  <c r="I134" i="34" s="1"/>
  <c r="J134" i="34" s="1"/>
  <c r="K134" i="34" s="1"/>
  <c r="L134" i="34" s="1"/>
  <c r="M134" i="34" s="1"/>
  <c r="N134" i="34" s="1"/>
  <c r="D134" i="34"/>
  <c r="E134" i="34" s="1"/>
  <c r="F133" i="34"/>
  <c r="G133" i="34" s="1"/>
  <c r="H133" i="34" s="1"/>
  <c r="I133" i="34" s="1"/>
  <c r="J133" i="34" s="1"/>
  <c r="K133" i="34" s="1"/>
  <c r="L133" i="34" s="1"/>
  <c r="M133" i="34" s="1"/>
  <c r="N133" i="34" s="1"/>
  <c r="O133" i="34" s="1"/>
  <c r="P133" i="34" s="1"/>
  <c r="Q133" i="34" s="1"/>
  <c r="R133" i="34" s="1"/>
  <c r="S133" i="34" s="1"/>
  <c r="T133" i="34" s="1"/>
  <c r="U133" i="34" s="1"/>
  <c r="V133" i="34" s="1"/>
  <c r="W133" i="34" s="1"/>
  <c r="X133" i="34" s="1"/>
  <c r="Y133" i="34" s="1"/>
  <c r="Z133" i="34" s="1"/>
  <c r="AA133" i="34" s="1"/>
  <c r="AB133" i="34" s="1"/>
  <c r="AC133" i="34" s="1"/>
  <c r="AD133" i="34" s="1"/>
  <c r="AE133" i="34" s="1"/>
  <c r="AF133" i="34" s="1"/>
  <c r="B133" i="34" s="1"/>
  <c r="D133" i="34"/>
  <c r="E133" i="34" s="1"/>
  <c r="D132" i="34"/>
  <c r="E132" i="34" s="1"/>
  <c r="F132" i="34" s="1"/>
  <c r="G132" i="34" s="1"/>
  <c r="H132" i="34" s="1"/>
  <c r="I132" i="34" s="1"/>
  <c r="J132" i="34" s="1"/>
  <c r="K132" i="34" s="1"/>
  <c r="L132" i="34" s="1"/>
  <c r="M132" i="34" s="1"/>
  <c r="N132" i="34" s="1"/>
  <c r="O132" i="34" s="1"/>
  <c r="P132" i="34" s="1"/>
  <c r="Q132" i="34" s="1"/>
  <c r="R132" i="34" s="1"/>
  <c r="S132" i="34" s="1"/>
  <c r="T132" i="34" s="1"/>
  <c r="U132" i="34" s="1"/>
  <c r="V132" i="34" s="1"/>
  <c r="W132" i="34" s="1"/>
  <c r="X132" i="34" s="1"/>
  <c r="Y132" i="34" s="1"/>
  <c r="Z132" i="34" s="1"/>
  <c r="AA132" i="34" s="1"/>
  <c r="AB132" i="34" s="1"/>
  <c r="AC132" i="34" s="1"/>
  <c r="AD132" i="34" s="1"/>
  <c r="AE132" i="34" s="1"/>
  <c r="AF132" i="34" s="1"/>
  <c r="B132" i="34" s="1"/>
  <c r="F131" i="34"/>
  <c r="G131" i="34" s="1"/>
  <c r="H131" i="34" s="1"/>
  <c r="I131" i="34" s="1"/>
  <c r="J131" i="34" s="1"/>
  <c r="K131" i="34" s="1"/>
  <c r="L131" i="34" s="1"/>
  <c r="M131" i="34" s="1"/>
  <c r="N131" i="34" s="1"/>
  <c r="O131" i="34" s="1"/>
  <c r="P131" i="34" s="1"/>
  <c r="Q131" i="34" s="1"/>
  <c r="R131" i="34" s="1"/>
  <c r="S131" i="34" s="1"/>
  <c r="T131" i="34" s="1"/>
  <c r="U131" i="34" s="1"/>
  <c r="V131" i="34" s="1"/>
  <c r="W131" i="34" s="1"/>
  <c r="X131" i="34" s="1"/>
  <c r="Y131" i="34" s="1"/>
  <c r="Z131" i="34" s="1"/>
  <c r="AA131" i="34" s="1"/>
  <c r="AB131" i="34" s="1"/>
  <c r="AC131" i="34" s="1"/>
  <c r="AD131" i="34" s="1"/>
  <c r="AE131" i="34" s="1"/>
  <c r="AF131" i="34" s="1"/>
  <c r="B131" i="34" s="1"/>
  <c r="D131" i="34"/>
  <c r="E131" i="34" s="1"/>
  <c r="D130" i="34"/>
  <c r="E130" i="34" s="1"/>
  <c r="F130" i="34" s="1"/>
  <c r="G130" i="34" s="1"/>
  <c r="H130" i="34" s="1"/>
  <c r="I130" i="34" s="1"/>
  <c r="J130" i="34" s="1"/>
  <c r="K130" i="34" s="1"/>
  <c r="L130" i="34" s="1"/>
  <c r="M130" i="34" s="1"/>
  <c r="N130" i="34" s="1"/>
  <c r="O130" i="34" s="1"/>
  <c r="P130" i="34" s="1"/>
  <c r="Q130" i="34" s="1"/>
  <c r="R130" i="34" s="1"/>
  <c r="S130" i="34" s="1"/>
  <c r="T130" i="34" s="1"/>
  <c r="U130" i="34" s="1"/>
  <c r="V130" i="34" s="1"/>
  <c r="W130" i="34" s="1"/>
  <c r="X130" i="34" s="1"/>
  <c r="Y130" i="34" s="1"/>
  <c r="Z130" i="34" s="1"/>
  <c r="AA130" i="34" s="1"/>
  <c r="AB130" i="34" s="1"/>
  <c r="AC130" i="34" s="1"/>
  <c r="AD130" i="34" s="1"/>
  <c r="AE130" i="34" s="1"/>
  <c r="AF130" i="34" s="1"/>
  <c r="B130" i="34" s="1"/>
  <c r="L128" i="34"/>
  <c r="M128" i="34" s="1"/>
  <c r="N128" i="34" s="1"/>
  <c r="O128" i="34" s="1"/>
  <c r="P128" i="34" s="1"/>
  <c r="Q128" i="34" s="1"/>
  <c r="R128" i="34" s="1"/>
  <c r="S128" i="34" s="1"/>
  <c r="T128" i="34" s="1"/>
  <c r="U128" i="34" s="1"/>
  <c r="V128" i="34" s="1"/>
  <c r="W128" i="34" s="1"/>
  <c r="X128" i="34" s="1"/>
  <c r="Y128" i="34" s="1"/>
  <c r="Z128" i="34" s="1"/>
  <c r="AA128" i="34" s="1"/>
  <c r="AB128" i="34" s="1"/>
  <c r="AC128" i="34" s="1"/>
  <c r="AD128" i="34" s="1"/>
  <c r="AE128" i="34" s="1"/>
  <c r="AF128" i="34" s="1"/>
  <c r="B128" i="34" s="1"/>
  <c r="H128" i="34"/>
  <c r="I128" i="34" s="1"/>
  <c r="J128" i="34" s="1"/>
  <c r="K128" i="34" s="1"/>
  <c r="E128" i="34"/>
  <c r="F128" i="34" s="1"/>
  <c r="G128" i="34" s="1"/>
  <c r="D128" i="34"/>
  <c r="F127" i="34"/>
  <c r="G127" i="34" s="1"/>
  <c r="H127" i="34" s="1"/>
  <c r="I127" i="34" s="1"/>
  <c r="J127" i="34" s="1"/>
  <c r="K127" i="34" s="1"/>
  <c r="L127" i="34" s="1"/>
  <c r="M127" i="34" s="1"/>
  <c r="N127" i="34" s="1"/>
  <c r="O127" i="34" s="1"/>
  <c r="P127" i="34" s="1"/>
  <c r="Q127" i="34" s="1"/>
  <c r="R127" i="34" s="1"/>
  <c r="S127" i="34" s="1"/>
  <c r="T127" i="34" s="1"/>
  <c r="U127" i="34" s="1"/>
  <c r="V127" i="34" s="1"/>
  <c r="W127" i="34" s="1"/>
  <c r="X127" i="34" s="1"/>
  <c r="Y127" i="34" s="1"/>
  <c r="Z127" i="34" s="1"/>
  <c r="AA127" i="34" s="1"/>
  <c r="AB127" i="34" s="1"/>
  <c r="AC127" i="34" s="1"/>
  <c r="AD127" i="34" s="1"/>
  <c r="AE127" i="34" s="1"/>
  <c r="AF127" i="34" s="1"/>
  <c r="B127" i="34" s="1"/>
  <c r="D127" i="34"/>
  <c r="E127" i="34" s="1"/>
  <c r="E126" i="34"/>
  <c r="F126" i="34" s="1"/>
  <c r="G126" i="34" s="1"/>
  <c r="H126" i="34" s="1"/>
  <c r="I126" i="34" s="1"/>
  <c r="J126" i="34" s="1"/>
  <c r="K126" i="34" s="1"/>
  <c r="L126" i="34" s="1"/>
  <c r="M126" i="34" s="1"/>
  <c r="N126" i="34" s="1"/>
  <c r="O126" i="34" s="1"/>
  <c r="P126" i="34" s="1"/>
  <c r="Q126" i="34" s="1"/>
  <c r="R126" i="34" s="1"/>
  <c r="S126" i="34" s="1"/>
  <c r="T126" i="34" s="1"/>
  <c r="U126" i="34" s="1"/>
  <c r="V126" i="34" s="1"/>
  <c r="W126" i="34" s="1"/>
  <c r="X126" i="34" s="1"/>
  <c r="Y126" i="34" s="1"/>
  <c r="Z126" i="34" s="1"/>
  <c r="AA126" i="34" s="1"/>
  <c r="AB126" i="34" s="1"/>
  <c r="AC126" i="34" s="1"/>
  <c r="AD126" i="34" s="1"/>
  <c r="AE126" i="34" s="1"/>
  <c r="AF126" i="34" s="1"/>
  <c r="B126" i="34" s="1"/>
  <c r="D126" i="34"/>
  <c r="E125" i="34"/>
  <c r="F125" i="34" s="1"/>
  <c r="G125" i="34" s="1"/>
  <c r="H125" i="34" s="1"/>
  <c r="I125" i="34" s="1"/>
  <c r="J125" i="34" s="1"/>
  <c r="K125" i="34" s="1"/>
  <c r="L125" i="34" s="1"/>
  <c r="M125" i="34" s="1"/>
  <c r="N125" i="34" s="1"/>
  <c r="O125" i="34" s="1"/>
  <c r="P125" i="34" s="1"/>
  <c r="Q125" i="34" s="1"/>
  <c r="R125" i="34" s="1"/>
  <c r="S125" i="34" s="1"/>
  <c r="T125" i="34" s="1"/>
  <c r="U125" i="34" s="1"/>
  <c r="V125" i="34" s="1"/>
  <c r="W125" i="34" s="1"/>
  <c r="X125" i="34" s="1"/>
  <c r="Y125" i="34" s="1"/>
  <c r="Z125" i="34" s="1"/>
  <c r="AA125" i="34" s="1"/>
  <c r="AB125" i="34" s="1"/>
  <c r="AC125" i="34" s="1"/>
  <c r="AD125" i="34" s="1"/>
  <c r="AE125" i="34" s="1"/>
  <c r="AF125" i="34" s="1"/>
  <c r="B125" i="34" s="1"/>
  <c r="D125" i="34"/>
  <c r="D124" i="34"/>
  <c r="E124" i="34" s="1"/>
  <c r="F124" i="34" s="1"/>
  <c r="G124" i="34" s="1"/>
  <c r="H124" i="34" s="1"/>
  <c r="I124" i="34" s="1"/>
  <c r="J124" i="34" s="1"/>
  <c r="K124" i="34" s="1"/>
  <c r="L124" i="34" s="1"/>
  <c r="M124" i="34" s="1"/>
  <c r="N124" i="34" s="1"/>
  <c r="O124" i="34" s="1"/>
  <c r="P124" i="34" s="1"/>
  <c r="Q124" i="34" s="1"/>
  <c r="R124" i="34" s="1"/>
  <c r="S124" i="34" s="1"/>
  <c r="T124" i="34" s="1"/>
  <c r="U124" i="34" s="1"/>
  <c r="V124" i="34" s="1"/>
  <c r="W124" i="34" s="1"/>
  <c r="X124" i="34" s="1"/>
  <c r="Y124" i="34" s="1"/>
  <c r="Z124" i="34" s="1"/>
  <c r="AA124" i="34" s="1"/>
  <c r="AB124" i="34" s="1"/>
  <c r="AC124" i="34" s="1"/>
  <c r="AD124" i="34" s="1"/>
  <c r="AE124" i="34" s="1"/>
  <c r="AF124" i="34" s="1"/>
  <c r="B124" i="34" s="1"/>
  <c r="L123" i="34"/>
  <c r="M123" i="34" s="1"/>
  <c r="N123" i="34" s="1"/>
  <c r="O123" i="34" s="1"/>
  <c r="P123" i="34" s="1"/>
  <c r="Q123" i="34" s="1"/>
  <c r="R123" i="34" s="1"/>
  <c r="S123" i="34" s="1"/>
  <c r="T123" i="34" s="1"/>
  <c r="U123" i="34" s="1"/>
  <c r="V123" i="34" s="1"/>
  <c r="W123" i="34" s="1"/>
  <c r="X123" i="34" s="1"/>
  <c r="Y123" i="34" s="1"/>
  <c r="Z123" i="34" s="1"/>
  <c r="AA123" i="34" s="1"/>
  <c r="AB123" i="34" s="1"/>
  <c r="AC123" i="34" s="1"/>
  <c r="AD123" i="34" s="1"/>
  <c r="AE123" i="34" s="1"/>
  <c r="AF123" i="34" s="1"/>
  <c r="B123" i="34" s="1"/>
  <c r="D123" i="34"/>
  <c r="E123" i="34" s="1"/>
  <c r="F123" i="34" s="1"/>
  <c r="G123" i="34" s="1"/>
  <c r="H123" i="34" s="1"/>
  <c r="I123" i="34" s="1"/>
  <c r="J123" i="34" s="1"/>
  <c r="K123" i="34" s="1"/>
  <c r="J122" i="34"/>
  <c r="K122" i="34" s="1"/>
  <c r="L122" i="34" s="1"/>
  <c r="M122" i="34" s="1"/>
  <c r="N122" i="34" s="1"/>
  <c r="O122" i="34" s="1"/>
  <c r="P122" i="34" s="1"/>
  <c r="Q122" i="34" s="1"/>
  <c r="R122" i="34" s="1"/>
  <c r="S122" i="34" s="1"/>
  <c r="T122" i="34" s="1"/>
  <c r="U122" i="34" s="1"/>
  <c r="V122" i="34" s="1"/>
  <c r="W122" i="34" s="1"/>
  <c r="X122" i="34" s="1"/>
  <c r="Y122" i="34" s="1"/>
  <c r="Z122" i="34" s="1"/>
  <c r="AA122" i="34" s="1"/>
  <c r="AB122" i="34" s="1"/>
  <c r="AC122" i="34" s="1"/>
  <c r="AD122" i="34" s="1"/>
  <c r="AE122" i="34" s="1"/>
  <c r="AF122" i="34" s="1"/>
  <c r="B122" i="34" s="1"/>
  <c r="G122" i="34"/>
  <c r="H122" i="34" s="1"/>
  <c r="I122" i="34" s="1"/>
  <c r="E122" i="34"/>
  <c r="F122" i="34" s="1"/>
  <c r="D122" i="34"/>
  <c r="K121" i="34"/>
  <c r="L121" i="34" s="1"/>
  <c r="M121" i="34" s="1"/>
  <c r="N121" i="34" s="1"/>
  <c r="O121" i="34" s="1"/>
  <c r="P121" i="34" s="1"/>
  <c r="Q121" i="34" s="1"/>
  <c r="R121" i="34" s="1"/>
  <c r="S121" i="34" s="1"/>
  <c r="T121" i="34" s="1"/>
  <c r="U121" i="34" s="1"/>
  <c r="V121" i="34" s="1"/>
  <c r="W121" i="34" s="1"/>
  <c r="X121" i="34" s="1"/>
  <c r="Y121" i="34" s="1"/>
  <c r="Z121" i="34" s="1"/>
  <c r="AA121" i="34" s="1"/>
  <c r="AB121" i="34" s="1"/>
  <c r="AC121" i="34" s="1"/>
  <c r="AD121" i="34" s="1"/>
  <c r="AE121" i="34" s="1"/>
  <c r="AF121" i="34" s="1"/>
  <c r="B121" i="34" s="1"/>
  <c r="F121" i="34"/>
  <c r="G121" i="34" s="1"/>
  <c r="H121" i="34" s="1"/>
  <c r="I121" i="34" s="1"/>
  <c r="J121" i="34" s="1"/>
  <c r="E121" i="34"/>
  <c r="D121" i="34"/>
  <c r="F120" i="34"/>
  <c r="G120" i="34" s="1"/>
  <c r="H120" i="34" s="1"/>
  <c r="I120" i="34" s="1"/>
  <c r="J120" i="34" s="1"/>
  <c r="K120" i="34" s="1"/>
  <c r="L120" i="34" s="1"/>
  <c r="M120" i="34" s="1"/>
  <c r="N120" i="34" s="1"/>
  <c r="O120" i="34" s="1"/>
  <c r="P120" i="34" s="1"/>
  <c r="Q120" i="34" s="1"/>
  <c r="R120" i="34" s="1"/>
  <c r="S120" i="34" s="1"/>
  <c r="T120" i="34" s="1"/>
  <c r="U120" i="34" s="1"/>
  <c r="V120" i="34" s="1"/>
  <c r="W120" i="34" s="1"/>
  <c r="X120" i="34" s="1"/>
  <c r="Y120" i="34" s="1"/>
  <c r="Z120" i="34" s="1"/>
  <c r="AA120" i="34" s="1"/>
  <c r="AB120" i="34" s="1"/>
  <c r="AC120" i="34" s="1"/>
  <c r="AD120" i="34" s="1"/>
  <c r="AE120" i="34" s="1"/>
  <c r="AF120" i="34" s="1"/>
  <c r="B120" i="34" s="1"/>
  <c r="D120" i="34"/>
  <c r="E120" i="34" s="1"/>
  <c r="D119" i="34"/>
  <c r="E119" i="34" s="1"/>
  <c r="F119" i="34" s="1"/>
  <c r="G119" i="34" s="1"/>
  <c r="H119" i="34" s="1"/>
  <c r="I119" i="34" s="1"/>
  <c r="J119" i="34" s="1"/>
  <c r="K119" i="34" s="1"/>
  <c r="L119" i="34" s="1"/>
  <c r="M119" i="34" s="1"/>
  <c r="N119" i="34" s="1"/>
  <c r="O119" i="34" s="1"/>
  <c r="P119" i="34" s="1"/>
  <c r="Q119" i="34" s="1"/>
  <c r="R119" i="34" s="1"/>
  <c r="S119" i="34" s="1"/>
  <c r="T119" i="34" s="1"/>
  <c r="U119" i="34" s="1"/>
  <c r="V119" i="34" s="1"/>
  <c r="W119" i="34" s="1"/>
  <c r="X119" i="34" s="1"/>
  <c r="Y119" i="34" s="1"/>
  <c r="Z119" i="34" s="1"/>
  <c r="AA119" i="34" s="1"/>
  <c r="AB119" i="34" s="1"/>
  <c r="AC119" i="34" s="1"/>
  <c r="AD119" i="34" s="1"/>
  <c r="AE119" i="34" s="1"/>
  <c r="AF119" i="34" s="1"/>
  <c r="B119" i="34" s="1"/>
  <c r="W118" i="34"/>
  <c r="X118" i="34" s="1"/>
  <c r="Y118" i="34" s="1"/>
  <c r="Z118" i="34" s="1"/>
  <c r="AA118" i="34" s="1"/>
  <c r="AB118" i="34" s="1"/>
  <c r="AC118" i="34" s="1"/>
  <c r="AD118" i="34" s="1"/>
  <c r="AE118" i="34" s="1"/>
  <c r="AF118" i="34" s="1"/>
  <c r="B118" i="34" s="1"/>
  <c r="G118" i="34"/>
  <c r="H118" i="34" s="1"/>
  <c r="I118" i="34" s="1"/>
  <c r="J118" i="34" s="1"/>
  <c r="K118" i="34" s="1"/>
  <c r="L118" i="34" s="1"/>
  <c r="M118" i="34" s="1"/>
  <c r="N118" i="34" s="1"/>
  <c r="O118" i="34" s="1"/>
  <c r="P118" i="34" s="1"/>
  <c r="Q118" i="34" s="1"/>
  <c r="R118" i="34" s="1"/>
  <c r="S118" i="34" s="1"/>
  <c r="T118" i="34" s="1"/>
  <c r="U118" i="34" s="1"/>
  <c r="V118" i="34" s="1"/>
  <c r="E118" i="34"/>
  <c r="F118" i="34" s="1"/>
  <c r="D118" i="34"/>
  <c r="F117" i="34"/>
  <c r="G117" i="34" s="1"/>
  <c r="H117" i="34" s="1"/>
  <c r="I117" i="34" s="1"/>
  <c r="J117" i="34" s="1"/>
  <c r="K117" i="34" s="1"/>
  <c r="L117" i="34" s="1"/>
  <c r="M117" i="34" s="1"/>
  <c r="N117" i="34" s="1"/>
  <c r="O117" i="34" s="1"/>
  <c r="P117" i="34" s="1"/>
  <c r="Q117" i="34" s="1"/>
  <c r="R117" i="34" s="1"/>
  <c r="S117" i="34" s="1"/>
  <c r="T117" i="34" s="1"/>
  <c r="U117" i="34" s="1"/>
  <c r="V117" i="34" s="1"/>
  <c r="W117" i="34" s="1"/>
  <c r="X117" i="34" s="1"/>
  <c r="Y117" i="34" s="1"/>
  <c r="Z117" i="34" s="1"/>
  <c r="AA117" i="34" s="1"/>
  <c r="AB117" i="34" s="1"/>
  <c r="AC117" i="34" s="1"/>
  <c r="AD117" i="34" s="1"/>
  <c r="AE117" i="34" s="1"/>
  <c r="AF117" i="34" s="1"/>
  <c r="B117" i="34" s="1"/>
  <c r="E117" i="34"/>
  <c r="D117" i="34"/>
  <c r="V116" i="34"/>
  <c r="W116" i="34" s="1"/>
  <c r="X116" i="34" s="1"/>
  <c r="Y116" i="34" s="1"/>
  <c r="Z116" i="34" s="1"/>
  <c r="AA116" i="34" s="1"/>
  <c r="AB116" i="34" s="1"/>
  <c r="AC116" i="34" s="1"/>
  <c r="AD116" i="34" s="1"/>
  <c r="AE116" i="34" s="1"/>
  <c r="AF116" i="34" s="1"/>
  <c r="B116" i="34" s="1"/>
  <c r="F116" i="34"/>
  <c r="G116" i="34" s="1"/>
  <c r="H116" i="34" s="1"/>
  <c r="I116" i="34" s="1"/>
  <c r="J116" i="34" s="1"/>
  <c r="K116" i="34" s="1"/>
  <c r="L116" i="34" s="1"/>
  <c r="M116" i="34" s="1"/>
  <c r="N116" i="34" s="1"/>
  <c r="O116" i="34" s="1"/>
  <c r="P116" i="34" s="1"/>
  <c r="Q116" i="34" s="1"/>
  <c r="R116" i="34" s="1"/>
  <c r="S116" i="34" s="1"/>
  <c r="T116" i="34" s="1"/>
  <c r="U116" i="34" s="1"/>
  <c r="D116" i="34"/>
  <c r="E116" i="34" s="1"/>
  <c r="D115" i="34"/>
  <c r="E115" i="34" s="1"/>
  <c r="F115" i="34" s="1"/>
  <c r="G115" i="34" s="1"/>
  <c r="H115" i="34" s="1"/>
  <c r="I115" i="34" s="1"/>
  <c r="J115" i="34" s="1"/>
  <c r="K115" i="34" s="1"/>
  <c r="L115" i="34" s="1"/>
  <c r="M115" i="34" s="1"/>
  <c r="N115" i="34" s="1"/>
  <c r="O115" i="34" s="1"/>
  <c r="P115" i="34" s="1"/>
  <c r="Q115" i="34" s="1"/>
  <c r="R115" i="34" s="1"/>
  <c r="S115" i="34" s="1"/>
  <c r="T115" i="34" s="1"/>
  <c r="U115" i="34" s="1"/>
  <c r="V115" i="34" s="1"/>
  <c r="W115" i="34" s="1"/>
  <c r="X115" i="34" s="1"/>
  <c r="Y115" i="34" s="1"/>
  <c r="Z115" i="34" s="1"/>
  <c r="AA115" i="34" s="1"/>
  <c r="AB115" i="34" s="1"/>
  <c r="AC115" i="34" s="1"/>
  <c r="AD115" i="34" s="1"/>
  <c r="AE115" i="34" s="1"/>
  <c r="AF115" i="34" s="1"/>
  <c r="B115" i="34" s="1"/>
  <c r="H114" i="34"/>
  <c r="I114" i="34" s="1"/>
  <c r="J114" i="34" s="1"/>
  <c r="K114" i="34" s="1"/>
  <c r="L114" i="34" s="1"/>
  <c r="M114" i="34" s="1"/>
  <c r="N114" i="34" s="1"/>
  <c r="O114" i="34" s="1"/>
  <c r="P114" i="34" s="1"/>
  <c r="Q114" i="34" s="1"/>
  <c r="R114" i="34" s="1"/>
  <c r="S114" i="34" s="1"/>
  <c r="T114" i="34" s="1"/>
  <c r="U114" i="34" s="1"/>
  <c r="V114" i="34" s="1"/>
  <c r="W114" i="34" s="1"/>
  <c r="X114" i="34" s="1"/>
  <c r="Y114" i="34" s="1"/>
  <c r="Z114" i="34" s="1"/>
  <c r="AA114" i="34" s="1"/>
  <c r="AB114" i="34" s="1"/>
  <c r="AC114" i="34" s="1"/>
  <c r="AD114" i="34" s="1"/>
  <c r="AE114" i="34" s="1"/>
  <c r="AF114" i="34" s="1"/>
  <c r="B114" i="34" s="1"/>
  <c r="D114" i="34"/>
  <c r="E114" i="34" s="1"/>
  <c r="F114" i="34" s="1"/>
  <c r="G114" i="34" s="1"/>
  <c r="R113" i="34"/>
  <c r="S113" i="34" s="1"/>
  <c r="T113" i="34" s="1"/>
  <c r="U113" i="34" s="1"/>
  <c r="V113" i="34" s="1"/>
  <c r="W113" i="34" s="1"/>
  <c r="X113" i="34" s="1"/>
  <c r="Y113" i="34" s="1"/>
  <c r="Z113" i="34" s="1"/>
  <c r="AA113" i="34" s="1"/>
  <c r="AB113" i="34" s="1"/>
  <c r="AC113" i="34" s="1"/>
  <c r="AD113" i="34" s="1"/>
  <c r="AE113" i="34" s="1"/>
  <c r="AF113" i="34" s="1"/>
  <c r="B113" i="34" s="1"/>
  <c r="K113" i="34"/>
  <c r="L113" i="34" s="1"/>
  <c r="M113" i="34" s="1"/>
  <c r="N113" i="34" s="1"/>
  <c r="O113" i="34" s="1"/>
  <c r="P113" i="34" s="1"/>
  <c r="Q113" i="34" s="1"/>
  <c r="E113" i="34"/>
  <c r="F113" i="34" s="1"/>
  <c r="G113" i="34" s="1"/>
  <c r="H113" i="34" s="1"/>
  <c r="I113" i="34" s="1"/>
  <c r="D113" i="34"/>
  <c r="O112" i="34"/>
  <c r="P112" i="34" s="1"/>
  <c r="Q112" i="34" s="1"/>
  <c r="R112" i="34" s="1"/>
  <c r="S112" i="34" s="1"/>
  <c r="T112" i="34" s="1"/>
  <c r="U112" i="34" s="1"/>
  <c r="V112" i="34" s="1"/>
  <c r="W112" i="34" s="1"/>
  <c r="X112" i="34" s="1"/>
  <c r="Y112" i="34" s="1"/>
  <c r="Z112" i="34" s="1"/>
  <c r="AA112" i="34" s="1"/>
  <c r="AB112" i="34" s="1"/>
  <c r="AC112" i="34" s="1"/>
  <c r="AD112" i="34" s="1"/>
  <c r="AE112" i="34" s="1"/>
  <c r="AF112" i="34" s="1"/>
  <c r="B112" i="34" s="1"/>
  <c r="E112" i="34"/>
  <c r="F112" i="34" s="1"/>
  <c r="G112" i="34" s="1"/>
  <c r="H112" i="34" s="1"/>
  <c r="I112" i="34" s="1"/>
  <c r="J112" i="34" s="1"/>
  <c r="K112" i="34" s="1"/>
  <c r="L112" i="34" s="1"/>
  <c r="M112" i="34" s="1"/>
  <c r="N112" i="34" s="1"/>
  <c r="D112" i="34"/>
  <c r="E111" i="34"/>
  <c r="F111" i="34" s="1"/>
  <c r="G111" i="34" s="1"/>
  <c r="H111" i="34" s="1"/>
  <c r="I111" i="34" s="1"/>
  <c r="J111" i="34" s="1"/>
  <c r="K111" i="34" s="1"/>
  <c r="L111" i="34" s="1"/>
  <c r="M111" i="34" s="1"/>
  <c r="N111" i="34" s="1"/>
  <c r="O111" i="34" s="1"/>
  <c r="P111" i="34" s="1"/>
  <c r="Q111" i="34" s="1"/>
  <c r="R111" i="34" s="1"/>
  <c r="S111" i="34" s="1"/>
  <c r="T111" i="34" s="1"/>
  <c r="U111" i="34" s="1"/>
  <c r="V111" i="34" s="1"/>
  <c r="W111" i="34" s="1"/>
  <c r="X111" i="34" s="1"/>
  <c r="Y111" i="34" s="1"/>
  <c r="Z111" i="34" s="1"/>
  <c r="AA111" i="34" s="1"/>
  <c r="AB111" i="34" s="1"/>
  <c r="AC111" i="34" s="1"/>
  <c r="AD111" i="34" s="1"/>
  <c r="AE111" i="34" s="1"/>
  <c r="AF111" i="34" s="1"/>
  <c r="B111" i="34" s="1"/>
  <c r="D111" i="34"/>
  <c r="D109" i="34"/>
  <c r="E109" i="34" s="1"/>
  <c r="F109" i="34" s="1"/>
  <c r="G109" i="34" s="1"/>
  <c r="H109" i="34" s="1"/>
  <c r="I109" i="34" s="1"/>
  <c r="J109" i="34" s="1"/>
  <c r="K109" i="34" s="1"/>
  <c r="L109" i="34" s="1"/>
  <c r="M109" i="34" s="1"/>
  <c r="N109" i="34" s="1"/>
  <c r="O109" i="34" s="1"/>
  <c r="P109" i="34" s="1"/>
  <c r="Q109" i="34" s="1"/>
  <c r="R109" i="34" s="1"/>
  <c r="S109" i="34" s="1"/>
  <c r="T109" i="34" s="1"/>
  <c r="U109" i="34" s="1"/>
  <c r="V109" i="34" s="1"/>
  <c r="W109" i="34" s="1"/>
  <c r="X109" i="34" s="1"/>
  <c r="Y109" i="34" s="1"/>
  <c r="Z109" i="34" s="1"/>
  <c r="AA109" i="34" s="1"/>
  <c r="AB109" i="34" s="1"/>
  <c r="AC109" i="34" s="1"/>
  <c r="AD109" i="34" s="1"/>
  <c r="AE109" i="34" s="1"/>
  <c r="AF109" i="34" s="1"/>
  <c r="B109" i="34" s="1"/>
  <c r="F108" i="34"/>
  <c r="G108" i="34" s="1"/>
  <c r="H108" i="34" s="1"/>
  <c r="I108" i="34" s="1"/>
  <c r="J108" i="34" s="1"/>
  <c r="K108" i="34" s="1"/>
  <c r="L108" i="34" s="1"/>
  <c r="M108" i="34" s="1"/>
  <c r="N108" i="34" s="1"/>
  <c r="O108" i="34" s="1"/>
  <c r="P108" i="34" s="1"/>
  <c r="Q108" i="34" s="1"/>
  <c r="R108" i="34" s="1"/>
  <c r="S108" i="34" s="1"/>
  <c r="T108" i="34" s="1"/>
  <c r="U108" i="34" s="1"/>
  <c r="V108" i="34" s="1"/>
  <c r="W108" i="34" s="1"/>
  <c r="X108" i="34" s="1"/>
  <c r="Y108" i="34" s="1"/>
  <c r="Z108" i="34" s="1"/>
  <c r="AA108" i="34" s="1"/>
  <c r="AB108" i="34" s="1"/>
  <c r="AC108" i="34" s="1"/>
  <c r="AD108" i="34" s="1"/>
  <c r="AE108" i="34" s="1"/>
  <c r="AF108" i="34" s="1"/>
  <c r="B108" i="34" s="1"/>
  <c r="D108" i="34"/>
  <c r="E108" i="34" s="1"/>
  <c r="D106" i="34"/>
  <c r="E106" i="34" s="1"/>
  <c r="F106" i="34" s="1"/>
  <c r="G106" i="34" s="1"/>
  <c r="H106" i="34" s="1"/>
  <c r="I106" i="34" s="1"/>
  <c r="J106" i="34" s="1"/>
  <c r="K106" i="34" s="1"/>
  <c r="L106" i="34" s="1"/>
  <c r="M106" i="34" s="1"/>
  <c r="N106" i="34" s="1"/>
  <c r="O106" i="34" s="1"/>
  <c r="P106" i="34" s="1"/>
  <c r="Q106" i="34" s="1"/>
  <c r="R106" i="34" s="1"/>
  <c r="S106" i="34" s="1"/>
  <c r="T106" i="34" s="1"/>
  <c r="U106" i="34" s="1"/>
  <c r="V106" i="34" s="1"/>
  <c r="W106" i="34" s="1"/>
  <c r="X106" i="34" s="1"/>
  <c r="Y106" i="34" s="1"/>
  <c r="Z106" i="34" s="1"/>
  <c r="AA106" i="34" s="1"/>
  <c r="AB106" i="34" s="1"/>
  <c r="AC106" i="34" s="1"/>
  <c r="AD106" i="34" s="1"/>
  <c r="AE106" i="34" s="1"/>
  <c r="AF106" i="34" s="1"/>
  <c r="B106" i="34" s="1"/>
  <c r="E105" i="34"/>
  <c r="F105" i="34" s="1"/>
  <c r="G105" i="34" s="1"/>
  <c r="H105" i="34" s="1"/>
  <c r="I105" i="34" s="1"/>
  <c r="J105" i="34" s="1"/>
  <c r="K105" i="34" s="1"/>
  <c r="L105" i="34" s="1"/>
  <c r="M105" i="34" s="1"/>
  <c r="N105" i="34" s="1"/>
  <c r="O105" i="34" s="1"/>
  <c r="P105" i="34" s="1"/>
  <c r="Q105" i="34" s="1"/>
  <c r="R105" i="34" s="1"/>
  <c r="S105" i="34" s="1"/>
  <c r="T105" i="34" s="1"/>
  <c r="U105" i="34" s="1"/>
  <c r="V105" i="34" s="1"/>
  <c r="W105" i="34" s="1"/>
  <c r="X105" i="34" s="1"/>
  <c r="Y105" i="34" s="1"/>
  <c r="Z105" i="34" s="1"/>
  <c r="AA105" i="34" s="1"/>
  <c r="AB105" i="34" s="1"/>
  <c r="AC105" i="34" s="1"/>
  <c r="AD105" i="34" s="1"/>
  <c r="AE105" i="34" s="1"/>
  <c r="AF105" i="34" s="1"/>
  <c r="B105" i="34" s="1"/>
  <c r="D105" i="34"/>
  <c r="D104" i="34"/>
  <c r="E104" i="34" s="1"/>
  <c r="F104" i="34" s="1"/>
  <c r="G104" i="34" s="1"/>
  <c r="H104" i="34" s="1"/>
  <c r="I104" i="34" s="1"/>
  <c r="J104" i="34" s="1"/>
  <c r="K104" i="34" s="1"/>
  <c r="L104" i="34" s="1"/>
  <c r="M104" i="34" s="1"/>
  <c r="N104" i="34" s="1"/>
  <c r="O104" i="34" s="1"/>
  <c r="P104" i="34" s="1"/>
  <c r="Q104" i="34" s="1"/>
  <c r="R104" i="34" s="1"/>
  <c r="S104" i="34" s="1"/>
  <c r="T104" i="34" s="1"/>
  <c r="U104" i="34" s="1"/>
  <c r="V104" i="34" s="1"/>
  <c r="W104" i="34" s="1"/>
  <c r="X104" i="34" s="1"/>
  <c r="Y104" i="34" s="1"/>
  <c r="Z104" i="34" s="1"/>
  <c r="AA104" i="34" s="1"/>
  <c r="AB104" i="34" s="1"/>
  <c r="AC104" i="34" s="1"/>
  <c r="AD104" i="34" s="1"/>
  <c r="AE104" i="34" s="1"/>
  <c r="AF104" i="34" s="1"/>
  <c r="B104" i="34" s="1"/>
  <c r="D103" i="34"/>
  <c r="E103" i="34" s="1"/>
  <c r="F103" i="34" s="1"/>
  <c r="G103" i="34" s="1"/>
  <c r="H103" i="34" s="1"/>
  <c r="I103" i="34" s="1"/>
  <c r="J103" i="34" s="1"/>
  <c r="K103" i="34" s="1"/>
  <c r="L103" i="34" s="1"/>
  <c r="M103" i="34" s="1"/>
  <c r="N103" i="34" s="1"/>
  <c r="O103" i="34" s="1"/>
  <c r="P103" i="34" s="1"/>
  <c r="Q103" i="34" s="1"/>
  <c r="R103" i="34" s="1"/>
  <c r="S103" i="34" s="1"/>
  <c r="T103" i="34" s="1"/>
  <c r="U103" i="34" s="1"/>
  <c r="V103" i="34" s="1"/>
  <c r="W103" i="34" s="1"/>
  <c r="X103" i="34" s="1"/>
  <c r="Y103" i="34" s="1"/>
  <c r="Z103" i="34" s="1"/>
  <c r="AA103" i="34" s="1"/>
  <c r="AB103" i="34" s="1"/>
  <c r="AC103" i="34" s="1"/>
  <c r="AD103" i="34" s="1"/>
  <c r="AE103" i="34" s="1"/>
  <c r="AF103" i="34" s="1"/>
  <c r="B103" i="34" s="1"/>
  <c r="D102" i="34"/>
  <c r="E102" i="34" s="1"/>
  <c r="E101" i="34"/>
  <c r="D101" i="34"/>
  <c r="AH98" i="34"/>
  <c r="AI98" i="34" s="1"/>
  <c r="AH97" i="34"/>
  <c r="AI97" i="34" s="1"/>
  <c r="AH96" i="34"/>
  <c r="AI96" i="34" s="1"/>
  <c r="AH95" i="34"/>
  <c r="AI95" i="34" s="1"/>
  <c r="AH94" i="34"/>
  <c r="AI94" i="34" s="1"/>
  <c r="D93" i="34"/>
  <c r="C93" i="34"/>
  <c r="AI91" i="34"/>
  <c r="AH91" i="34"/>
  <c r="AI90" i="34"/>
  <c r="AH90" i="34"/>
  <c r="AI89" i="34"/>
  <c r="AH89" i="34"/>
  <c r="AI88" i="34"/>
  <c r="AH88" i="34"/>
  <c r="AI87" i="34"/>
  <c r="AH87" i="34"/>
  <c r="AI86" i="34"/>
  <c r="AH86" i="34"/>
  <c r="AI85" i="34"/>
  <c r="AH85" i="34"/>
  <c r="AI84" i="34"/>
  <c r="AH84" i="34"/>
  <c r="AG82" i="34"/>
  <c r="AI81" i="34"/>
  <c r="AH81" i="34"/>
  <c r="AF80" i="34"/>
  <c r="AE80" i="34"/>
  <c r="AD80" i="34"/>
  <c r="AC80" i="34"/>
  <c r="AB80" i="34"/>
  <c r="AA80" i="34"/>
  <c r="Z80" i="34"/>
  <c r="Y80" i="34"/>
  <c r="X80" i="34"/>
  <c r="W80" i="34"/>
  <c r="V80" i="34"/>
  <c r="U80" i="34"/>
  <c r="T80" i="34"/>
  <c r="S80" i="34"/>
  <c r="R80" i="34"/>
  <c r="Q80" i="34"/>
  <c r="P80" i="34"/>
  <c r="O80" i="34"/>
  <c r="N80" i="34"/>
  <c r="M80" i="34"/>
  <c r="L80" i="34"/>
  <c r="K80" i="34"/>
  <c r="J80" i="34"/>
  <c r="I80" i="34"/>
  <c r="H80" i="34"/>
  <c r="H82" i="34" s="1"/>
  <c r="G80" i="34"/>
  <c r="F80" i="34"/>
  <c r="E80" i="34"/>
  <c r="D80" i="34"/>
  <c r="C80" i="34"/>
  <c r="B80" i="34"/>
  <c r="AF79" i="34"/>
  <c r="AE79" i="34"/>
  <c r="AD79" i="34"/>
  <c r="AC79" i="34"/>
  <c r="AB79" i="34"/>
  <c r="AA79" i="34"/>
  <c r="Z79" i="34"/>
  <c r="Y79" i="34"/>
  <c r="X79" i="34"/>
  <c r="W79" i="34"/>
  <c r="V79" i="34"/>
  <c r="U79" i="34"/>
  <c r="T79" i="34"/>
  <c r="S79" i="34"/>
  <c r="R79" i="34"/>
  <c r="Q79" i="34"/>
  <c r="P79" i="34"/>
  <c r="O79" i="34"/>
  <c r="N79" i="34"/>
  <c r="M79" i="34"/>
  <c r="L79" i="34"/>
  <c r="K79" i="34"/>
  <c r="J79" i="34"/>
  <c r="I79" i="34"/>
  <c r="H79" i="34"/>
  <c r="G79" i="34"/>
  <c r="F79" i="34"/>
  <c r="E79" i="34"/>
  <c r="D79" i="34"/>
  <c r="C79" i="34"/>
  <c r="B79" i="34"/>
  <c r="AF78" i="34"/>
  <c r="AE78" i="34"/>
  <c r="AD78" i="34"/>
  <c r="AC78" i="34"/>
  <c r="AB78" i="34"/>
  <c r="AA78" i="34"/>
  <c r="Z78" i="34"/>
  <c r="Y78" i="34"/>
  <c r="X78" i="34"/>
  <c r="W78" i="34"/>
  <c r="V78" i="34"/>
  <c r="U78" i="34"/>
  <c r="T78" i="34"/>
  <c r="S78" i="34"/>
  <c r="R78" i="34"/>
  <c r="Q78" i="34"/>
  <c r="P78" i="34"/>
  <c r="O78" i="34"/>
  <c r="N78" i="34"/>
  <c r="M78" i="34"/>
  <c r="L78" i="34"/>
  <c r="K78" i="34"/>
  <c r="J78" i="34"/>
  <c r="I78" i="34"/>
  <c r="H78" i="34"/>
  <c r="G78" i="34"/>
  <c r="F78" i="34"/>
  <c r="E78" i="34"/>
  <c r="D78" i="34"/>
  <c r="C78" i="34"/>
  <c r="B78" i="34"/>
  <c r="AF77" i="34"/>
  <c r="AE77" i="34"/>
  <c r="AD77" i="34"/>
  <c r="AC77" i="34"/>
  <c r="AB77" i="34"/>
  <c r="AA77" i="34"/>
  <c r="Z77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AF76" i="34"/>
  <c r="AE76" i="34"/>
  <c r="AE82" i="34" s="1"/>
  <c r="AD76" i="34"/>
  <c r="AC76" i="34"/>
  <c r="AB76" i="34"/>
  <c r="AA76" i="34"/>
  <c r="Z76" i="34"/>
  <c r="Y76" i="34"/>
  <c r="X76" i="34"/>
  <c r="W76" i="34"/>
  <c r="W82" i="34" s="1"/>
  <c r="V76" i="34"/>
  <c r="U76" i="34"/>
  <c r="T76" i="34"/>
  <c r="S76" i="34"/>
  <c r="R76" i="34"/>
  <c r="Q76" i="34"/>
  <c r="P76" i="34"/>
  <c r="P82" i="34" s="1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AI74" i="34"/>
  <c r="AH74" i="34"/>
  <c r="AG72" i="34"/>
  <c r="AF72" i="34"/>
  <c r="AE72" i="34"/>
  <c r="AD72" i="34"/>
  <c r="AC72" i="34"/>
  <c r="AB72" i="34"/>
  <c r="AA72" i="34"/>
  <c r="Z72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AI71" i="34"/>
  <c r="AH71" i="34"/>
  <c r="AI70" i="34"/>
  <c r="AH70" i="34"/>
  <c r="AI69" i="34"/>
  <c r="AH69" i="34"/>
  <c r="AG68" i="34"/>
  <c r="AF68" i="34"/>
  <c r="AE68" i="34"/>
  <c r="AD5" i="34" s="1"/>
  <c r="AD68" i="34"/>
  <c r="AC68" i="34"/>
  <c r="AB68" i="34"/>
  <c r="AA5" i="34" s="1"/>
  <c r="AA68" i="34"/>
  <c r="Z68" i="34"/>
  <c r="Y68" i="34"/>
  <c r="X68" i="34"/>
  <c r="W5" i="34" s="1"/>
  <c r="W68" i="34"/>
  <c r="V68" i="34"/>
  <c r="U68" i="34"/>
  <c r="T5" i="34" s="1"/>
  <c r="T68" i="34"/>
  <c r="S68" i="34"/>
  <c r="R68" i="34"/>
  <c r="Q68" i="34"/>
  <c r="P5" i="34" s="1"/>
  <c r="P68" i="34"/>
  <c r="O68" i="34"/>
  <c r="N68" i="34"/>
  <c r="M68" i="34"/>
  <c r="L5" i="34" s="1"/>
  <c r="L68" i="34"/>
  <c r="K5" i="34" s="1"/>
  <c r="K68" i="34"/>
  <c r="J5" i="34" s="1"/>
  <c r="J68" i="34"/>
  <c r="I5" i="34" s="1"/>
  <c r="I68" i="34"/>
  <c r="H68" i="34"/>
  <c r="G5" i="34" s="1"/>
  <c r="G68" i="34"/>
  <c r="F68" i="34"/>
  <c r="E5" i="34" s="1"/>
  <c r="E68" i="34"/>
  <c r="D5" i="34" s="1"/>
  <c r="D68" i="34"/>
  <c r="C68" i="34"/>
  <c r="B68" i="34"/>
  <c r="AI67" i="34"/>
  <c r="AH67" i="34"/>
  <c r="AI66" i="34"/>
  <c r="AH66" i="34"/>
  <c r="AI65" i="34"/>
  <c r="AH65" i="34"/>
  <c r="AI64" i="34"/>
  <c r="AH64" i="34"/>
  <c r="AI63" i="34"/>
  <c r="AH63" i="34"/>
  <c r="AI62" i="34"/>
  <c r="AH62" i="34"/>
  <c r="AI61" i="34"/>
  <c r="AH61" i="34"/>
  <c r="AI60" i="34"/>
  <c r="AH60" i="34"/>
  <c r="AI59" i="34"/>
  <c r="AH59" i="34"/>
  <c r="AI58" i="34"/>
  <c r="AH58" i="34"/>
  <c r="AI57" i="34"/>
  <c r="AH57" i="34"/>
  <c r="AG56" i="34"/>
  <c r="AG75" i="34" s="1"/>
  <c r="AF56" i="34"/>
  <c r="AE56" i="34"/>
  <c r="AD56" i="34"/>
  <c r="AC56" i="34"/>
  <c r="AB56" i="34"/>
  <c r="AA56" i="34"/>
  <c r="Z56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AI55" i="34"/>
  <c r="AH55" i="34"/>
  <c r="AI54" i="34"/>
  <c r="AH54" i="34"/>
  <c r="AI53" i="34"/>
  <c r="AH53" i="34"/>
  <c r="AG52" i="34"/>
  <c r="Z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AG51" i="34"/>
  <c r="AI50" i="34"/>
  <c r="AH50" i="34"/>
  <c r="AI49" i="34"/>
  <c r="AH49" i="34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G38" i="34"/>
  <c r="AG2" i="34" s="1"/>
  <c r="AG6" i="34" s="1"/>
  <c r="AF38" i="34"/>
  <c r="AE38" i="34"/>
  <c r="AD38" i="34"/>
  <c r="AC38" i="34"/>
  <c r="AB38" i="34"/>
  <c r="AA38" i="34"/>
  <c r="Z38" i="34"/>
  <c r="Y38" i="34"/>
  <c r="X38" i="34"/>
  <c r="W38" i="34"/>
  <c r="V38" i="34"/>
  <c r="U38" i="34"/>
  <c r="T38" i="34"/>
  <c r="T73" i="34" s="1"/>
  <c r="S38" i="34"/>
  <c r="R38" i="34"/>
  <c r="Q38" i="34"/>
  <c r="P38" i="34"/>
  <c r="O38" i="34"/>
  <c r="N38" i="34"/>
  <c r="M38" i="34"/>
  <c r="L38" i="34"/>
  <c r="K38" i="34"/>
  <c r="J38" i="34"/>
  <c r="I38" i="34"/>
  <c r="H38" i="34"/>
  <c r="G38" i="34"/>
  <c r="F38" i="34"/>
  <c r="E38" i="34"/>
  <c r="D38" i="34"/>
  <c r="C38" i="34"/>
  <c r="B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F5" i="34"/>
  <c r="AE5" i="34"/>
  <c r="AC5" i="34"/>
  <c r="AB5" i="34"/>
  <c r="Z5" i="34"/>
  <c r="Y5" i="34"/>
  <c r="X5" i="34"/>
  <c r="V5" i="34"/>
  <c r="U5" i="34"/>
  <c r="S5" i="34"/>
  <c r="R5" i="34"/>
  <c r="Q5" i="34"/>
  <c r="O5" i="34"/>
  <c r="N5" i="34"/>
  <c r="M5" i="34"/>
  <c r="H5" i="34"/>
  <c r="F5" i="34"/>
  <c r="C5" i="34"/>
  <c r="B5" i="34"/>
  <c r="AG4" i="34"/>
  <c r="K4" i="34"/>
  <c r="B4" i="34"/>
  <c r="AG3" i="34"/>
  <c r="AF37" i="33"/>
  <c r="AE37" i="33"/>
  <c r="AD37" i="33"/>
  <c r="AC37" i="33"/>
  <c r="AB37" i="33"/>
  <c r="E4" i="34"/>
  <c r="AF82" i="34" l="1"/>
  <c r="AD82" i="34"/>
  <c r="AC82" i="34"/>
  <c r="AB82" i="34"/>
  <c r="Z73" i="34"/>
  <c r="X82" i="34"/>
  <c r="V82" i="34"/>
  <c r="U82" i="34"/>
  <c r="T82" i="34"/>
  <c r="S73" i="34"/>
  <c r="R73" i="34"/>
  <c r="Q73" i="34"/>
  <c r="P73" i="34"/>
  <c r="O75" i="34"/>
  <c r="AG213" i="34" s="1"/>
  <c r="O82" i="34"/>
  <c r="N82" i="34"/>
  <c r="M82" i="34"/>
  <c r="M73" i="34"/>
  <c r="AI79" i="34"/>
  <c r="L82" i="34"/>
  <c r="AH80" i="34"/>
  <c r="K73" i="34"/>
  <c r="L73" i="34"/>
  <c r="J73" i="34"/>
  <c r="I75" i="34"/>
  <c r="AA213" i="34" s="1"/>
  <c r="H73" i="34"/>
  <c r="G82" i="34"/>
  <c r="G75" i="34"/>
  <c r="Y213" i="34" s="1"/>
  <c r="F82" i="34"/>
  <c r="AI77" i="34"/>
  <c r="E82" i="34"/>
  <c r="E73" i="34"/>
  <c r="D82" i="34"/>
  <c r="AI56" i="34"/>
  <c r="D73" i="34"/>
  <c r="AI38" i="34"/>
  <c r="AH38" i="34"/>
  <c r="C73" i="34"/>
  <c r="C75" i="34" s="1"/>
  <c r="U213" i="34" s="1"/>
  <c r="H4" i="34"/>
  <c r="O7" i="34"/>
  <c r="AG83" i="34"/>
  <c r="I73" i="34"/>
  <c r="AG73" i="34"/>
  <c r="Q75" i="34"/>
  <c r="F102" i="34"/>
  <c r="AH56" i="34"/>
  <c r="AH68" i="34"/>
  <c r="J75" i="34"/>
  <c r="R75" i="34"/>
  <c r="Z75" i="34"/>
  <c r="AH72" i="34"/>
  <c r="AI68" i="34"/>
  <c r="K75" i="34"/>
  <c r="S75" i="34"/>
  <c r="AI72" i="34"/>
  <c r="AH79" i="34"/>
  <c r="AI80" i="34"/>
  <c r="H75" i="34"/>
  <c r="D75" i="34"/>
  <c r="L75" i="34"/>
  <c r="T75" i="34"/>
  <c r="T83" i="34" s="1"/>
  <c r="AI78" i="34"/>
  <c r="S210" i="34"/>
  <c r="D210" i="34"/>
  <c r="E75" i="34"/>
  <c r="E83" i="34" s="1"/>
  <c r="M75" i="34"/>
  <c r="I82" i="34"/>
  <c r="Q82" i="34"/>
  <c r="Y82" i="34"/>
  <c r="P75" i="34"/>
  <c r="F73" i="34"/>
  <c r="N73" i="34"/>
  <c r="F75" i="34"/>
  <c r="N75" i="34"/>
  <c r="AI76" i="34"/>
  <c r="J82" i="34"/>
  <c r="R82" i="34"/>
  <c r="Z82" i="34"/>
  <c r="G73" i="34"/>
  <c r="G83" i="34" s="1"/>
  <c r="O73" i="34"/>
  <c r="O83" i="34" s="1"/>
  <c r="C82" i="34"/>
  <c r="K82" i="34"/>
  <c r="S82" i="34"/>
  <c r="AA82" i="34"/>
  <c r="AH76" i="34"/>
  <c r="B82" i="34"/>
  <c r="D191" i="34"/>
  <c r="AH77" i="34"/>
  <c r="E191" i="34"/>
  <c r="AH78" i="34"/>
  <c r="F101" i="34"/>
  <c r="D199" i="34"/>
  <c r="E194" i="34"/>
  <c r="G193" i="34"/>
  <c r="C234" i="34"/>
  <c r="E198" i="34"/>
  <c r="E93" i="34" s="1"/>
  <c r="Z83" i="34" l="1"/>
  <c r="S83" i="34"/>
  <c r="R83" i="34"/>
  <c r="Q83" i="34"/>
  <c r="P83" i="34"/>
  <c r="N83" i="34"/>
  <c r="M83" i="34"/>
  <c r="K83" i="34"/>
  <c r="I7" i="34"/>
  <c r="I83" i="34"/>
  <c r="G7" i="34"/>
  <c r="F83" i="34"/>
  <c r="D83" i="34"/>
  <c r="C83" i="34"/>
  <c r="C7" i="34"/>
  <c r="AC213" i="34"/>
  <c r="K7" i="34"/>
  <c r="AJ213" i="34"/>
  <c r="R7" i="34"/>
  <c r="H193" i="34"/>
  <c r="AI82" i="34"/>
  <c r="AH82" i="34"/>
  <c r="AH213" i="34"/>
  <c r="P7" i="34"/>
  <c r="G102" i="34"/>
  <c r="F93" i="34"/>
  <c r="AF213" i="34"/>
  <c r="N7" i="34"/>
  <c r="AE213" i="34"/>
  <c r="M7" i="34"/>
  <c r="AL213" i="34"/>
  <c r="T7" i="34"/>
  <c r="AB213" i="34"/>
  <c r="J7" i="34"/>
  <c r="AI213" i="34"/>
  <c r="Q7" i="34"/>
  <c r="Z213" i="34"/>
  <c r="H7" i="34"/>
  <c r="F194" i="34"/>
  <c r="E199" i="34"/>
  <c r="X213" i="34"/>
  <c r="F7" i="34"/>
  <c r="AD213" i="34"/>
  <c r="L7" i="34"/>
  <c r="J83" i="34"/>
  <c r="B208" i="34"/>
  <c r="W213" i="34"/>
  <c r="E7" i="34"/>
  <c r="V213" i="34"/>
  <c r="D7" i="34"/>
  <c r="C208" i="34"/>
  <c r="L83" i="34"/>
  <c r="F191" i="34"/>
  <c r="G101" i="34"/>
  <c r="D234" i="34"/>
  <c r="F198" i="34"/>
  <c r="H83" i="34"/>
  <c r="AK213" i="34"/>
  <c r="S7" i="34"/>
  <c r="AR213" i="34"/>
  <c r="Z7" i="34"/>
  <c r="G194" i="34" l="1"/>
  <c r="F199" i="34"/>
  <c r="I193" i="34"/>
  <c r="H102" i="34"/>
  <c r="G93" i="34"/>
  <c r="E234" i="34"/>
  <c r="G198" i="34"/>
  <c r="G191" i="34"/>
  <c r="H101" i="34"/>
  <c r="K6" i="34"/>
  <c r="I102" i="34" l="1"/>
  <c r="H93" i="34"/>
  <c r="J193" i="34"/>
  <c r="H191" i="34"/>
  <c r="I101" i="34"/>
  <c r="H194" i="34"/>
  <c r="G199" i="34"/>
  <c r="F234" i="34"/>
  <c r="H198" i="34"/>
  <c r="I194" i="34" l="1"/>
  <c r="H199" i="34"/>
  <c r="K193" i="34"/>
  <c r="G234" i="34"/>
  <c r="I198" i="34"/>
  <c r="I93" i="34"/>
  <c r="J102" i="34"/>
  <c r="I191" i="34"/>
  <c r="J101" i="34"/>
  <c r="L193" i="34" l="1"/>
  <c r="K102" i="34"/>
  <c r="J93" i="34"/>
  <c r="H234" i="34"/>
  <c r="J198" i="34"/>
  <c r="J191" i="34"/>
  <c r="K101" i="34"/>
  <c r="J194" i="34"/>
  <c r="I199" i="34"/>
  <c r="K191" i="34" l="1"/>
  <c r="L101" i="34"/>
  <c r="L102" i="34"/>
  <c r="M193" i="34"/>
  <c r="K198" i="34"/>
  <c r="I234" i="34"/>
  <c r="K194" i="34"/>
  <c r="J199" i="34"/>
  <c r="J234" i="34" l="1"/>
  <c r="L198" i="34"/>
  <c r="N193" i="34"/>
  <c r="M102" i="34"/>
  <c r="L93" i="34"/>
  <c r="K93" i="34"/>
  <c r="L191" i="34"/>
  <c r="M101" i="34"/>
  <c r="L194" i="34"/>
  <c r="K199" i="34"/>
  <c r="O193" i="34" l="1"/>
  <c r="N102" i="34"/>
  <c r="M93" i="34"/>
  <c r="M194" i="34"/>
  <c r="L199" i="34"/>
  <c r="K234" i="34"/>
  <c r="M198" i="34"/>
  <c r="M191" i="34"/>
  <c r="N101" i="34"/>
  <c r="N194" i="34" l="1"/>
  <c r="M199" i="34"/>
  <c r="L234" i="34"/>
  <c r="N198" i="34"/>
  <c r="O102" i="34"/>
  <c r="N93" i="34"/>
  <c r="N191" i="34"/>
  <c r="O101" i="34"/>
  <c r="P193" i="34"/>
  <c r="P102" i="34" l="1"/>
  <c r="Q193" i="34"/>
  <c r="O191" i="34"/>
  <c r="P101" i="34"/>
  <c r="M234" i="34"/>
  <c r="O198" i="34"/>
  <c r="O194" i="34"/>
  <c r="N199" i="34"/>
  <c r="N234" i="34" l="1"/>
  <c r="P198" i="34"/>
  <c r="P191" i="34"/>
  <c r="Q101" i="34"/>
  <c r="O93" i="34"/>
  <c r="R193" i="34"/>
  <c r="P194" i="34"/>
  <c r="O199" i="34"/>
  <c r="Q102" i="34"/>
  <c r="P93" i="34"/>
  <c r="Q191" i="34" l="1"/>
  <c r="R101" i="34"/>
  <c r="Q93" i="34"/>
  <c r="R102" i="34"/>
  <c r="O234" i="34"/>
  <c r="Q198" i="34"/>
  <c r="Q194" i="34"/>
  <c r="P199" i="34"/>
  <c r="S193" i="34"/>
  <c r="S102" i="34" l="1"/>
  <c r="R93" i="34"/>
  <c r="R194" i="34"/>
  <c r="Q199" i="34"/>
  <c r="T193" i="34"/>
  <c r="R191" i="34"/>
  <c r="S101" i="34"/>
  <c r="P234" i="34"/>
  <c r="R198" i="34"/>
  <c r="S191" i="34" l="1"/>
  <c r="T101" i="34"/>
  <c r="U193" i="34"/>
  <c r="S194" i="34"/>
  <c r="R199" i="34"/>
  <c r="S198" i="34"/>
  <c r="Q234" i="34"/>
  <c r="T102" i="34"/>
  <c r="T194" i="34" l="1"/>
  <c r="S199" i="34"/>
  <c r="R234" i="34"/>
  <c r="T198" i="34"/>
  <c r="V193" i="34"/>
  <c r="U102" i="34"/>
  <c r="T93" i="34"/>
  <c r="T191" i="34"/>
  <c r="U101" i="34"/>
  <c r="S93" i="34"/>
  <c r="V102" i="34" l="1"/>
  <c r="U93" i="34"/>
  <c r="S234" i="34"/>
  <c r="U198" i="34"/>
  <c r="U191" i="34"/>
  <c r="V101" i="34"/>
  <c r="W193" i="34"/>
  <c r="U194" i="34"/>
  <c r="T199" i="34"/>
  <c r="X193" i="34" l="1"/>
  <c r="V191" i="34"/>
  <c r="W101" i="34"/>
  <c r="T234" i="34"/>
  <c r="V198" i="34"/>
  <c r="V194" i="34"/>
  <c r="U199" i="34"/>
  <c r="U51" i="34" s="1"/>
  <c r="U52" i="34" s="1"/>
  <c r="W102" i="34"/>
  <c r="V93" i="34"/>
  <c r="U73" i="34" l="1"/>
  <c r="U75" i="34"/>
  <c r="W194" i="34"/>
  <c r="V199" i="34"/>
  <c r="V51" i="34" s="1"/>
  <c r="V52" i="34" s="1"/>
  <c r="U234" i="34"/>
  <c r="W198" i="34"/>
  <c r="W191" i="34"/>
  <c r="X101" i="34"/>
  <c r="X102" i="34"/>
  <c r="W93" i="34"/>
  <c r="Y193" i="34"/>
  <c r="X191" i="34" l="1"/>
  <c r="Y101" i="34"/>
  <c r="V73" i="34"/>
  <c r="V75" i="34"/>
  <c r="X194" i="34"/>
  <c r="W199" i="34"/>
  <c r="W51" i="34" s="1"/>
  <c r="W52" i="34" s="1"/>
  <c r="V234" i="34"/>
  <c r="X198" i="34"/>
  <c r="Z193" i="34"/>
  <c r="AM213" i="34"/>
  <c r="U7" i="34"/>
  <c r="Y102" i="34"/>
  <c r="X93" i="34"/>
  <c r="U83" i="34"/>
  <c r="W75" i="34" l="1"/>
  <c r="W73" i="34"/>
  <c r="W83" i="34" s="1"/>
  <c r="Y194" i="34"/>
  <c r="X199" i="34"/>
  <c r="X52" i="34" s="1"/>
  <c r="V83" i="34"/>
  <c r="W234" i="34"/>
  <c r="Y198" i="34"/>
  <c r="AN213" i="34"/>
  <c r="V7" i="34"/>
  <c r="AA193" i="34"/>
  <c r="Y191" i="34"/>
  <c r="Z101" i="34"/>
  <c r="Y93" i="34"/>
  <c r="Z102" i="34"/>
  <c r="AA102" i="34" l="1"/>
  <c r="X234" i="34"/>
  <c r="Z198" i="34"/>
  <c r="Z191" i="34"/>
  <c r="AA101" i="34"/>
  <c r="AB193" i="34"/>
  <c r="Z194" i="34"/>
  <c r="Y199" i="34"/>
  <c r="Y51" i="34" s="1"/>
  <c r="Y52" i="34" s="1"/>
  <c r="X73" i="34"/>
  <c r="X75" i="34"/>
  <c r="AO213" i="34"/>
  <c r="W7" i="34"/>
  <c r="AA191" i="34" l="1"/>
  <c r="AB101" i="34"/>
  <c r="AP213" i="34"/>
  <c r="X7" i="34"/>
  <c r="AC193" i="34"/>
  <c r="X83" i="34"/>
  <c r="AA198" i="34"/>
  <c r="Y234" i="34"/>
  <c r="Y73" i="34"/>
  <c r="Y75" i="34"/>
  <c r="Z93" i="34"/>
  <c r="AA194" i="34"/>
  <c r="Z199" i="34"/>
  <c r="AA93" i="34"/>
  <c r="AB102" i="34"/>
  <c r="AC102" i="34" l="1"/>
  <c r="AB93" i="34"/>
  <c r="Z234" i="34"/>
  <c r="AB198" i="34"/>
  <c r="AD193" i="34"/>
  <c r="AQ213" i="34"/>
  <c r="Y7" i="34"/>
  <c r="AB194" i="34"/>
  <c r="AA199" i="34"/>
  <c r="AA51" i="34" s="1"/>
  <c r="AA52" i="34" s="1"/>
  <c r="Y83" i="34"/>
  <c r="AB191" i="34"/>
  <c r="AC101" i="34"/>
  <c r="AC191" i="34" l="1"/>
  <c r="AD101" i="34"/>
  <c r="AE193" i="34"/>
  <c r="AA234" i="34"/>
  <c r="AC198" i="34"/>
  <c r="AA75" i="34"/>
  <c r="AA73" i="34"/>
  <c r="AA83" i="34" s="1"/>
  <c r="AC194" i="34"/>
  <c r="AB199" i="34"/>
  <c r="AB51" i="34" s="1"/>
  <c r="AB52" i="34" s="1"/>
  <c r="AD102" i="34"/>
  <c r="AC93" i="34"/>
  <c r="AS213" i="34" l="1"/>
  <c r="AA7" i="34"/>
  <c r="AB234" i="34"/>
  <c r="AD198" i="34"/>
  <c r="AE102" i="34"/>
  <c r="AD93" i="34"/>
  <c r="AF193" i="34"/>
  <c r="AB73" i="34"/>
  <c r="AB75" i="34"/>
  <c r="AD191" i="34"/>
  <c r="AE101" i="34"/>
  <c r="AD194" i="34"/>
  <c r="AC199" i="34"/>
  <c r="AC51" i="34" s="1"/>
  <c r="AC52" i="34" s="1"/>
  <c r="AC73" i="34" l="1"/>
  <c r="AC75" i="34"/>
  <c r="AE191" i="34"/>
  <c r="AF101" i="34"/>
  <c r="B193" i="34"/>
  <c r="AF102" i="34"/>
  <c r="AE93" i="34"/>
  <c r="AT213" i="34"/>
  <c r="AB7" i="34"/>
  <c r="AE194" i="34"/>
  <c r="AD199" i="34"/>
  <c r="AD51" i="34" s="1"/>
  <c r="AD52" i="34" s="1"/>
  <c r="AC234" i="34"/>
  <c r="AE198" i="34"/>
  <c r="AB83" i="34"/>
  <c r="B102" i="34" l="1"/>
  <c r="AD234" i="34"/>
  <c r="AF198" i="34"/>
  <c r="AU213" i="34"/>
  <c r="AC7" i="34"/>
  <c r="AD73" i="34"/>
  <c r="AD75" i="34"/>
  <c r="AF191" i="34"/>
  <c r="B101" i="34"/>
  <c r="B191" i="34" s="1"/>
  <c r="AF194" i="34"/>
  <c r="AE199" i="34"/>
  <c r="AE51" i="34" s="1"/>
  <c r="AE52" i="34" s="1"/>
  <c r="AC83" i="34"/>
  <c r="AD83" i="34" l="1"/>
  <c r="AE75" i="34"/>
  <c r="AE73" i="34"/>
  <c r="B198" i="34"/>
  <c r="AF234" i="34" s="1"/>
  <c r="AE234" i="34"/>
  <c r="B194" i="34"/>
  <c r="B199" i="34" s="1"/>
  <c r="AF199" i="34"/>
  <c r="AF51" i="34" s="1"/>
  <c r="AF52" i="34" s="1"/>
  <c r="B93" i="34"/>
  <c r="AV213" i="34"/>
  <c r="AD7" i="34"/>
  <c r="AF93" i="34"/>
  <c r="AE83" i="34" l="1"/>
  <c r="AF73" i="34"/>
  <c r="AF75" i="34"/>
  <c r="B52" i="34"/>
  <c r="AI51" i="34"/>
  <c r="AH51" i="34"/>
  <c r="AI93" i="34"/>
  <c r="AH93" i="34"/>
  <c r="AW213" i="34"/>
  <c r="AE7" i="34"/>
  <c r="AI52" i="34" l="1"/>
  <c r="AH52" i="34"/>
  <c r="B75" i="34"/>
  <c r="B73" i="34"/>
  <c r="AX213" i="34"/>
  <c r="AF7" i="34"/>
  <c r="AF83" i="34"/>
  <c r="AI73" i="34" l="1"/>
  <c r="AH73" i="34"/>
  <c r="B83" i="34"/>
  <c r="T213" i="34"/>
  <c r="AI75" i="34"/>
  <c r="AH75" i="34"/>
  <c r="B7" i="34"/>
  <c r="A7" i="34" s="1"/>
  <c r="AI83" i="34" l="1"/>
  <c r="AH83" i="34"/>
  <c r="W37" i="33" l="1"/>
  <c r="V37" i="33"/>
  <c r="P37" i="33" l="1"/>
  <c r="O95" i="33" l="1"/>
  <c r="O37" i="33"/>
  <c r="L95" i="33" l="1"/>
  <c r="AH99" i="33"/>
  <c r="AI99" i="33" s="1"/>
  <c r="C95" i="33"/>
  <c r="B95" i="33"/>
  <c r="AF238" i="33"/>
  <c r="AE238" i="33"/>
  <c r="AD238" i="33"/>
  <c r="AC238" i="33"/>
  <c r="AB238" i="33"/>
  <c r="AA238" i="33"/>
  <c r="Z238" i="33"/>
  <c r="Y238" i="33"/>
  <c r="X238" i="33"/>
  <c r="W238" i="33"/>
  <c r="V238" i="33"/>
  <c r="U238" i="33"/>
  <c r="T238" i="33"/>
  <c r="S238" i="33"/>
  <c r="R238" i="33"/>
  <c r="Q238" i="33"/>
  <c r="P238" i="33"/>
  <c r="O238" i="33"/>
  <c r="N238" i="33"/>
  <c r="M238" i="33"/>
  <c r="L238" i="33"/>
  <c r="K238" i="33"/>
  <c r="J238" i="33"/>
  <c r="I238" i="33"/>
  <c r="H238" i="33"/>
  <c r="G238" i="33"/>
  <c r="F238" i="33"/>
  <c r="E238" i="33"/>
  <c r="D238" i="33"/>
  <c r="C238" i="33"/>
  <c r="B238" i="33"/>
  <c r="A238" i="33"/>
  <c r="AF237" i="33"/>
  <c r="AE237" i="33"/>
  <c r="AD237" i="33"/>
  <c r="AC237" i="33"/>
  <c r="AB237" i="33"/>
  <c r="AA237" i="33"/>
  <c r="Z237" i="33"/>
  <c r="Y237" i="33"/>
  <c r="X237" i="33"/>
  <c r="W237" i="33"/>
  <c r="V237" i="33"/>
  <c r="U237" i="33"/>
  <c r="T237" i="33"/>
  <c r="S237" i="33"/>
  <c r="R237" i="33"/>
  <c r="Q237" i="33"/>
  <c r="P237" i="33"/>
  <c r="O237" i="33"/>
  <c r="N237" i="33"/>
  <c r="M237" i="33"/>
  <c r="L237" i="33"/>
  <c r="K237" i="33"/>
  <c r="J237" i="33"/>
  <c r="I237" i="33"/>
  <c r="H237" i="33"/>
  <c r="G237" i="33"/>
  <c r="F237" i="33"/>
  <c r="E237" i="33"/>
  <c r="D237" i="33"/>
  <c r="C237" i="33"/>
  <c r="B237" i="33"/>
  <c r="A237" i="33"/>
  <c r="AF236" i="33"/>
  <c r="AE236" i="33"/>
  <c r="AD236" i="33"/>
  <c r="AC236" i="33"/>
  <c r="AB236" i="33"/>
  <c r="AA236" i="33"/>
  <c r="Z236" i="33"/>
  <c r="Y236" i="33"/>
  <c r="X236" i="33"/>
  <c r="W236" i="33"/>
  <c r="V236" i="33"/>
  <c r="U236" i="33"/>
  <c r="T236" i="33"/>
  <c r="S236" i="33"/>
  <c r="R236" i="33"/>
  <c r="Q236" i="33"/>
  <c r="P236" i="33"/>
  <c r="O236" i="33"/>
  <c r="N236" i="33"/>
  <c r="M236" i="33"/>
  <c r="L236" i="33"/>
  <c r="K236" i="33"/>
  <c r="J236" i="33"/>
  <c r="I236" i="33"/>
  <c r="H236" i="33"/>
  <c r="G236" i="33"/>
  <c r="F236" i="33"/>
  <c r="E236" i="33"/>
  <c r="D236" i="33"/>
  <c r="C236" i="33"/>
  <c r="B236" i="33"/>
  <c r="A236" i="33"/>
  <c r="AF235" i="33"/>
  <c r="AE235" i="33"/>
  <c r="AD235" i="33"/>
  <c r="AC235" i="33"/>
  <c r="AB235" i="33"/>
  <c r="AA235" i="33"/>
  <c r="Z235" i="33"/>
  <c r="Y235" i="33"/>
  <c r="X235" i="33"/>
  <c r="W235" i="33"/>
  <c r="V235" i="33"/>
  <c r="U235" i="33"/>
  <c r="T235" i="33"/>
  <c r="S235" i="33"/>
  <c r="R235" i="33"/>
  <c r="Q235" i="33"/>
  <c r="P235" i="33"/>
  <c r="O235" i="33"/>
  <c r="N235" i="33"/>
  <c r="M235" i="33"/>
  <c r="L235" i="33"/>
  <c r="K235" i="33"/>
  <c r="J235" i="33"/>
  <c r="I235" i="33"/>
  <c r="H235" i="33"/>
  <c r="G235" i="33"/>
  <c r="F235" i="33"/>
  <c r="E235" i="33"/>
  <c r="D235" i="33"/>
  <c r="C235" i="33"/>
  <c r="B235" i="33"/>
  <c r="A235" i="33"/>
  <c r="D234" i="33"/>
  <c r="C234" i="33"/>
  <c r="B234" i="33"/>
  <c r="S209" i="33"/>
  <c r="AG199" i="33"/>
  <c r="C199" i="33"/>
  <c r="G198" i="33"/>
  <c r="F234" i="33" s="1"/>
  <c r="E198" i="33"/>
  <c r="F198" i="33" s="1"/>
  <c r="E234" i="33" s="1"/>
  <c r="D198" i="33"/>
  <c r="E197" i="33"/>
  <c r="F197" i="33" s="1"/>
  <c r="G197" i="33" s="1"/>
  <c r="H197" i="33" s="1"/>
  <c r="I197" i="33" s="1"/>
  <c r="J197" i="33" s="1"/>
  <c r="K197" i="33" s="1"/>
  <c r="L197" i="33" s="1"/>
  <c r="M197" i="33" s="1"/>
  <c r="N197" i="33" s="1"/>
  <c r="O197" i="33" s="1"/>
  <c r="P197" i="33" s="1"/>
  <c r="Q197" i="33" s="1"/>
  <c r="R197" i="33" s="1"/>
  <c r="S197" i="33" s="1"/>
  <c r="T197" i="33" s="1"/>
  <c r="U197" i="33" s="1"/>
  <c r="V197" i="33" s="1"/>
  <c r="W197" i="33" s="1"/>
  <c r="X197" i="33" s="1"/>
  <c r="Y197" i="33" s="1"/>
  <c r="Z197" i="33" s="1"/>
  <c r="AA197" i="33" s="1"/>
  <c r="AB197" i="33" s="1"/>
  <c r="AC197" i="33" s="1"/>
  <c r="AD197" i="33" s="1"/>
  <c r="AE197" i="33" s="1"/>
  <c r="AF197" i="33" s="1"/>
  <c r="B197" i="33" s="1"/>
  <c r="D197" i="33"/>
  <c r="D196" i="33"/>
  <c r="E196" i="33" s="1"/>
  <c r="F196" i="33" s="1"/>
  <c r="G196" i="33" s="1"/>
  <c r="H196" i="33" s="1"/>
  <c r="I196" i="33" s="1"/>
  <c r="J196" i="33" s="1"/>
  <c r="K196" i="33" s="1"/>
  <c r="L196" i="33" s="1"/>
  <c r="M196" i="33" s="1"/>
  <c r="N196" i="33" s="1"/>
  <c r="O196" i="33" s="1"/>
  <c r="P196" i="33" s="1"/>
  <c r="Q196" i="33" s="1"/>
  <c r="R196" i="33" s="1"/>
  <c r="S196" i="33" s="1"/>
  <c r="T196" i="33" s="1"/>
  <c r="U196" i="33" s="1"/>
  <c r="V196" i="33" s="1"/>
  <c r="W196" i="33" s="1"/>
  <c r="X196" i="33" s="1"/>
  <c r="Y196" i="33" s="1"/>
  <c r="Z196" i="33" s="1"/>
  <c r="AA196" i="33" s="1"/>
  <c r="AB196" i="33" s="1"/>
  <c r="AC196" i="33" s="1"/>
  <c r="AD196" i="33" s="1"/>
  <c r="AE196" i="33" s="1"/>
  <c r="AF196" i="33" s="1"/>
  <c r="B196" i="33" s="1"/>
  <c r="E195" i="33"/>
  <c r="F195" i="33" s="1"/>
  <c r="G195" i="33" s="1"/>
  <c r="H195" i="33" s="1"/>
  <c r="I195" i="33" s="1"/>
  <c r="J195" i="33" s="1"/>
  <c r="K195" i="33" s="1"/>
  <c r="L195" i="33" s="1"/>
  <c r="M195" i="33" s="1"/>
  <c r="N195" i="33" s="1"/>
  <c r="O195" i="33" s="1"/>
  <c r="P195" i="33" s="1"/>
  <c r="Q195" i="33" s="1"/>
  <c r="R195" i="33" s="1"/>
  <c r="S195" i="33" s="1"/>
  <c r="T195" i="33" s="1"/>
  <c r="U195" i="33" s="1"/>
  <c r="V195" i="33" s="1"/>
  <c r="W195" i="33" s="1"/>
  <c r="X195" i="33" s="1"/>
  <c r="Y195" i="33" s="1"/>
  <c r="Z195" i="33" s="1"/>
  <c r="AA195" i="33" s="1"/>
  <c r="AB195" i="33" s="1"/>
  <c r="AC195" i="33" s="1"/>
  <c r="AD195" i="33" s="1"/>
  <c r="AE195" i="33" s="1"/>
  <c r="AF195" i="33" s="1"/>
  <c r="B195" i="33" s="1"/>
  <c r="D195" i="33"/>
  <c r="I194" i="33"/>
  <c r="J194" i="33" s="1"/>
  <c r="K194" i="33" s="1"/>
  <c r="L194" i="33" s="1"/>
  <c r="M194" i="33" s="1"/>
  <c r="N194" i="33" s="1"/>
  <c r="O194" i="33" s="1"/>
  <c r="P194" i="33" s="1"/>
  <c r="Q194" i="33" s="1"/>
  <c r="R194" i="33" s="1"/>
  <c r="S194" i="33" s="1"/>
  <c r="T194" i="33" s="1"/>
  <c r="U194" i="33" s="1"/>
  <c r="V194" i="33" s="1"/>
  <c r="W194" i="33" s="1"/>
  <c r="X194" i="33" s="1"/>
  <c r="Y194" i="33" s="1"/>
  <c r="Z194" i="33" s="1"/>
  <c r="AA194" i="33" s="1"/>
  <c r="AB194" i="33" s="1"/>
  <c r="AC194" i="33" s="1"/>
  <c r="AD194" i="33" s="1"/>
  <c r="AE194" i="33" s="1"/>
  <c r="AF194" i="33" s="1"/>
  <c r="B194" i="33" s="1"/>
  <c r="E194" i="33"/>
  <c r="F194" i="33" s="1"/>
  <c r="G194" i="33" s="1"/>
  <c r="H194" i="33" s="1"/>
  <c r="D194" i="33"/>
  <c r="F193" i="33"/>
  <c r="E193" i="33"/>
  <c r="D193" i="33"/>
  <c r="AG191" i="33"/>
  <c r="C191" i="33"/>
  <c r="J190" i="33"/>
  <c r="K190" i="33" s="1"/>
  <c r="L190" i="33" s="1"/>
  <c r="M190" i="33" s="1"/>
  <c r="N190" i="33" s="1"/>
  <c r="O190" i="33" s="1"/>
  <c r="P190" i="33" s="1"/>
  <c r="Q190" i="33" s="1"/>
  <c r="R190" i="33" s="1"/>
  <c r="S190" i="33" s="1"/>
  <c r="T190" i="33" s="1"/>
  <c r="U190" i="33" s="1"/>
  <c r="V190" i="33" s="1"/>
  <c r="W190" i="33" s="1"/>
  <c r="X190" i="33" s="1"/>
  <c r="Y190" i="33" s="1"/>
  <c r="Z190" i="33" s="1"/>
  <c r="AA190" i="33" s="1"/>
  <c r="AB190" i="33" s="1"/>
  <c r="AC190" i="33" s="1"/>
  <c r="AD190" i="33" s="1"/>
  <c r="AE190" i="33" s="1"/>
  <c r="AF190" i="33" s="1"/>
  <c r="B190" i="33" s="1"/>
  <c r="D190" i="33"/>
  <c r="E190" i="33" s="1"/>
  <c r="F190" i="33" s="1"/>
  <c r="G190" i="33" s="1"/>
  <c r="H190" i="33" s="1"/>
  <c r="I190" i="33" s="1"/>
  <c r="H189" i="33"/>
  <c r="I189" i="33" s="1"/>
  <c r="J189" i="33" s="1"/>
  <c r="K189" i="33" s="1"/>
  <c r="L189" i="33" s="1"/>
  <c r="M189" i="33" s="1"/>
  <c r="N189" i="33" s="1"/>
  <c r="O189" i="33" s="1"/>
  <c r="P189" i="33" s="1"/>
  <c r="Q189" i="33" s="1"/>
  <c r="R189" i="33" s="1"/>
  <c r="S189" i="33" s="1"/>
  <c r="T189" i="33" s="1"/>
  <c r="U189" i="33" s="1"/>
  <c r="V189" i="33" s="1"/>
  <c r="W189" i="33" s="1"/>
  <c r="X189" i="33" s="1"/>
  <c r="Y189" i="33" s="1"/>
  <c r="Z189" i="33" s="1"/>
  <c r="AA189" i="33" s="1"/>
  <c r="AB189" i="33" s="1"/>
  <c r="AC189" i="33" s="1"/>
  <c r="AD189" i="33" s="1"/>
  <c r="AE189" i="33" s="1"/>
  <c r="AF189" i="33" s="1"/>
  <c r="B189" i="33" s="1"/>
  <c r="E189" i="33"/>
  <c r="F189" i="33" s="1"/>
  <c r="G189" i="33" s="1"/>
  <c r="D189" i="33"/>
  <c r="F188" i="33"/>
  <c r="G188" i="33" s="1"/>
  <c r="H188" i="33" s="1"/>
  <c r="I188" i="33" s="1"/>
  <c r="J188" i="33" s="1"/>
  <c r="K188" i="33" s="1"/>
  <c r="L188" i="33" s="1"/>
  <c r="M188" i="33" s="1"/>
  <c r="N188" i="33" s="1"/>
  <c r="O188" i="33" s="1"/>
  <c r="P188" i="33" s="1"/>
  <c r="Q188" i="33" s="1"/>
  <c r="R188" i="33" s="1"/>
  <c r="S188" i="33" s="1"/>
  <c r="T188" i="33" s="1"/>
  <c r="U188" i="33" s="1"/>
  <c r="V188" i="33" s="1"/>
  <c r="W188" i="33" s="1"/>
  <c r="X188" i="33" s="1"/>
  <c r="Y188" i="33" s="1"/>
  <c r="Z188" i="33" s="1"/>
  <c r="AA188" i="33" s="1"/>
  <c r="AB188" i="33" s="1"/>
  <c r="AC188" i="33" s="1"/>
  <c r="AD188" i="33" s="1"/>
  <c r="AE188" i="33" s="1"/>
  <c r="AF188" i="33" s="1"/>
  <c r="B188" i="33" s="1"/>
  <c r="E188" i="33"/>
  <c r="D188" i="33"/>
  <c r="E187" i="33"/>
  <c r="F187" i="33" s="1"/>
  <c r="G187" i="33" s="1"/>
  <c r="H187" i="33" s="1"/>
  <c r="I187" i="33" s="1"/>
  <c r="J187" i="33" s="1"/>
  <c r="K187" i="33" s="1"/>
  <c r="L187" i="33" s="1"/>
  <c r="M187" i="33" s="1"/>
  <c r="N187" i="33" s="1"/>
  <c r="O187" i="33" s="1"/>
  <c r="P187" i="33" s="1"/>
  <c r="Q187" i="33" s="1"/>
  <c r="R187" i="33" s="1"/>
  <c r="S187" i="33" s="1"/>
  <c r="T187" i="33" s="1"/>
  <c r="U187" i="33" s="1"/>
  <c r="V187" i="33" s="1"/>
  <c r="W187" i="33" s="1"/>
  <c r="X187" i="33" s="1"/>
  <c r="Y187" i="33" s="1"/>
  <c r="Z187" i="33" s="1"/>
  <c r="AA187" i="33" s="1"/>
  <c r="AB187" i="33" s="1"/>
  <c r="AC187" i="33" s="1"/>
  <c r="AD187" i="33" s="1"/>
  <c r="AE187" i="33" s="1"/>
  <c r="AF187" i="33" s="1"/>
  <c r="B187" i="33" s="1"/>
  <c r="D187" i="33"/>
  <c r="G186" i="33"/>
  <c r="H186" i="33" s="1"/>
  <c r="I186" i="33" s="1"/>
  <c r="J186" i="33" s="1"/>
  <c r="K186" i="33" s="1"/>
  <c r="L186" i="33" s="1"/>
  <c r="M186" i="33" s="1"/>
  <c r="N186" i="33" s="1"/>
  <c r="O186" i="33" s="1"/>
  <c r="P186" i="33" s="1"/>
  <c r="Q186" i="33" s="1"/>
  <c r="R186" i="33" s="1"/>
  <c r="S186" i="33" s="1"/>
  <c r="T186" i="33" s="1"/>
  <c r="U186" i="33" s="1"/>
  <c r="V186" i="33" s="1"/>
  <c r="W186" i="33" s="1"/>
  <c r="X186" i="33" s="1"/>
  <c r="Y186" i="33" s="1"/>
  <c r="Z186" i="33" s="1"/>
  <c r="AA186" i="33" s="1"/>
  <c r="AB186" i="33" s="1"/>
  <c r="AC186" i="33" s="1"/>
  <c r="AD186" i="33" s="1"/>
  <c r="AE186" i="33" s="1"/>
  <c r="AF186" i="33" s="1"/>
  <c r="B186" i="33" s="1"/>
  <c r="D186" i="33"/>
  <c r="E186" i="33" s="1"/>
  <c r="F186" i="33" s="1"/>
  <c r="E185" i="33"/>
  <c r="F185" i="33" s="1"/>
  <c r="G185" i="33" s="1"/>
  <c r="H185" i="33" s="1"/>
  <c r="I185" i="33" s="1"/>
  <c r="J185" i="33" s="1"/>
  <c r="K185" i="33" s="1"/>
  <c r="L185" i="33" s="1"/>
  <c r="M185" i="33" s="1"/>
  <c r="N185" i="33" s="1"/>
  <c r="O185" i="33" s="1"/>
  <c r="P185" i="33" s="1"/>
  <c r="Q185" i="33" s="1"/>
  <c r="R185" i="33" s="1"/>
  <c r="S185" i="33" s="1"/>
  <c r="T185" i="33" s="1"/>
  <c r="U185" i="33" s="1"/>
  <c r="V185" i="33" s="1"/>
  <c r="W185" i="33" s="1"/>
  <c r="X185" i="33" s="1"/>
  <c r="Y185" i="33" s="1"/>
  <c r="Z185" i="33" s="1"/>
  <c r="AA185" i="33" s="1"/>
  <c r="AB185" i="33" s="1"/>
  <c r="AC185" i="33" s="1"/>
  <c r="AD185" i="33" s="1"/>
  <c r="AE185" i="33" s="1"/>
  <c r="AF185" i="33" s="1"/>
  <c r="B185" i="33" s="1"/>
  <c r="D185" i="33"/>
  <c r="D184" i="33"/>
  <c r="E184" i="33" s="1"/>
  <c r="F184" i="33" s="1"/>
  <c r="G184" i="33" s="1"/>
  <c r="H184" i="33" s="1"/>
  <c r="I184" i="33" s="1"/>
  <c r="J184" i="33" s="1"/>
  <c r="K184" i="33" s="1"/>
  <c r="L184" i="33" s="1"/>
  <c r="M184" i="33" s="1"/>
  <c r="N184" i="33" s="1"/>
  <c r="O184" i="33" s="1"/>
  <c r="P184" i="33" s="1"/>
  <c r="Q184" i="33" s="1"/>
  <c r="R184" i="33" s="1"/>
  <c r="S184" i="33" s="1"/>
  <c r="T184" i="33" s="1"/>
  <c r="U184" i="33" s="1"/>
  <c r="V184" i="33" s="1"/>
  <c r="W184" i="33" s="1"/>
  <c r="X184" i="33" s="1"/>
  <c r="Y184" i="33" s="1"/>
  <c r="Z184" i="33" s="1"/>
  <c r="AA184" i="33" s="1"/>
  <c r="AB184" i="33" s="1"/>
  <c r="AC184" i="33" s="1"/>
  <c r="AD184" i="33" s="1"/>
  <c r="AE184" i="33" s="1"/>
  <c r="AF184" i="33" s="1"/>
  <c r="B184" i="33" s="1"/>
  <c r="E183" i="33"/>
  <c r="F183" i="33" s="1"/>
  <c r="G183" i="33" s="1"/>
  <c r="H183" i="33" s="1"/>
  <c r="I183" i="33" s="1"/>
  <c r="J183" i="33" s="1"/>
  <c r="K183" i="33" s="1"/>
  <c r="L183" i="33" s="1"/>
  <c r="M183" i="33" s="1"/>
  <c r="N183" i="33" s="1"/>
  <c r="O183" i="33" s="1"/>
  <c r="P183" i="33" s="1"/>
  <c r="Q183" i="33" s="1"/>
  <c r="R183" i="33" s="1"/>
  <c r="S183" i="33" s="1"/>
  <c r="T183" i="33" s="1"/>
  <c r="U183" i="33" s="1"/>
  <c r="V183" i="33" s="1"/>
  <c r="W183" i="33" s="1"/>
  <c r="X183" i="33" s="1"/>
  <c r="Y183" i="33" s="1"/>
  <c r="Z183" i="33" s="1"/>
  <c r="AA183" i="33" s="1"/>
  <c r="AB183" i="33" s="1"/>
  <c r="AC183" i="33" s="1"/>
  <c r="AD183" i="33" s="1"/>
  <c r="AE183" i="33" s="1"/>
  <c r="AF183" i="33" s="1"/>
  <c r="B183" i="33" s="1"/>
  <c r="D183" i="33"/>
  <c r="K182" i="33"/>
  <c r="L182" i="33" s="1"/>
  <c r="M182" i="33" s="1"/>
  <c r="N182" i="33" s="1"/>
  <c r="O182" i="33" s="1"/>
  <c r="P182" i="33" s="1"/>
  <c r="Q182" i="33" s="1"/>
  <c r="R182" i="33" s="1"/>
  <c r="S182" i="33" s="1"/>
  <c r="T182" i="33" s="1"/>
  <c r="U182" i="33" s="1"/>
  <c r="V182" i="33" s="1"/>
  <c r="W182" i="33" s="1"/>
  <c r="X182" i="33" s="1"/>
  <c r="Y182" i="33" s="1"/>
  <c r="Z182" i="33" s="1"/>
  <c r="AA182" i="33" s="1"/>
  <c r="AB182" i="33" s="1"/>
  <c r="AC182" i="33" s="1"/>
  <c r="AD182" i="33" s="1"/>
  <c r="AE182" i="33" s="1"/>
  <c r="AF182" i="33" s="1"/>
  <c r="B182" i="33" s="1"/>
  <c r="E182" i="33"/>
  <c r="F182" i="33" s="1"/>
  <c r="G182" i="33" s="1"/>
  <c r="H182" i="33" s="1"/>
  <c r="I182" i="33" s="1"/>
  <c r="J182" i="33" s="1"/>
  <c r="D182" i="33"/>
  <c r="X181" i="33"/>
  <c r="Y181" i="33" s="1"/>
  <c r="Z181" i="33" s="1"/>
  <c r="AA181" i="33" s="1"/>
  <c r="AB181" i="33" s="1"/>
  <c r="AC181" i="33" s="1"/>
  <c r="AD181" i="33" s="1"/>
  <c r="AE181" i="33" s="1"/>
  <c r="AF181" i="33" s="1"/>
  <c r="B181" i="33" s="1"/>
  <c r="F181" i="33"/>
  <c r="G181" i="33" s="1"/>
  <c r="H181" i="33" s="1"/>
  <c r="I181" i="33" s="1"/>
  <c r="J181" i="33" s="1"/>
  <c r="K181" i="33" s="1"/>
  <c r="L181" i="33" s="1"/>
  <c r="M181" i="33" s="1"/>
  <c r="N181" i="33" s="1"/>
  <c r="O181" i="33" s="1"/>
  <c r="P181" i="33" s="1"/>
  <c r="Q181" i="33" s="1"/>
  <c r="R181" i="33" s="1"/>
  <c r="S181" i="33" s="1"/>
  <c r="T181" i="33" s="1"/>
  <c r="U181" i="33" s="1"/>
  <c r="V181" i="33" s="1"/>
  <c r="W181" i="33" s="1"/>
  <c r="E181" i="33"/>
  <c r="D181" i="33"/>
  <c r="H180" i="33"/>
  <c r="I180" i="33" s="1"/>
  <c r="J180" i="33" s="1"/>
  <c r="K180" i="33" s="1"/>
  <c r="L180" i="33" s="1"/>
  <c r="M180" i="33" s="1"/>
  <c r="N180" i="33" s="1"/>
  <c r="O180" i="33" s="1"/>
  <c r="P180" i="33" s="1"/>
  <c r="Q180" i="33" s="1"/>
  <c r="R180" i="33" s="1"/>
  <c r="S180" i="33" s="1"/>
  <c r="T180" i="33" s="1"/>
  <c r="U180" i="33" s="1"/>
  <c r="V180" i="33" s="1"/>
  <c r="W180" i="33" s="1"/>
  <c r="X180" i="33" s="1"/>
  <c r="Y180" i="33" s="1"/>
  <c r="Z180" i="33" s="1"/>
  <c r="AA180" i="33" s="1"/>
  <c r="AB180" i="33" s="1"/>
  <c r="AC180" i="33" s="1"/>
  <c r="AD180" i="33" s="1"/>
  <c r="AE180" i="33" s="1"/>
  <c r="AF180" i="33" s="1"/>
  <c r="B180" i="33" s="1"/>
  <c r="E180" i="33"/>
  <c r="F180" i="33" s="1"/>
  <c r="G180" i="33" s="1"/>
  <c r="D180" i="33"/>
  <c r="K179" i="33"/>
  <c r="L179" i="33" s="1"/>
  <c r="M179" i="33" s="1"/>
  <c r="N179" i="33" s="1"/>
  <c r="O179" i="33" s="1"/>
  <c r="P179" i="33" s="1"/>
  <c r="Q179" i="33" s="1"/>
  <c r="R179" i="33" s="1"/>
  <c r="S179" i="33" s="1"/>
  <c r="T179" i="33" s="1"/>
  <c r="U179" i="33" s="1"/>
  <c r="V179" i="33" s="1"/>
  <c r="W179" i="33" s="1"/>
  <c r="X179" i="33" s="1"/>
  <c r="Y179" i="33" s="1"/>
  <c r="Z179" i="33" s="1"/>
  <c r="AA179" i="33" s="1"/>
  <c r="AB179" i="33" s="1"/>
  <c r="AC179" i="33" s="1"/>
  <c r="AD179" i="33" s="1"/>
  <c r="AE179" i="33" s="1"/>
  <c r="AF179" i="33" s="1"/>
  <c r="B179" i="33" s="1"/>
  <c r="G179" i="33"/>
  <c r="H179" i="33" s="1"/>
  <c r="I179" i="33" s="1"/>
  <c r="J179" i="33" s="1"/>
  <c r="E179" i="33"/>
  <c r="F179" i="33" s="1"/>
  <c r="D179" i="33"/>
  <c r="D178" i="33"/>
  <c r="E178" i="33" s="1"/>
  <c r="F178" i="33" s="1"/>
  <c r="G178" i="33" s="1"/>
  <c r="H178" i="33" s="1"/>
  <c r="I178" i="33" s="1"/>
  <c r="J178" i="33" s="1"/>
  <c r="K178" i="33" s="1"/>
  <c r="L178" i="33" s="1"/>
  <c r="M178" i="33" s="1"/>
  <c r="N178" i="33" s="1"/>
  <c r="O178" i="33" s="1"/>
  <c r="P178" i="33" s="1"/>
  <c r="Q178" i="33" s="1"/>
  <c r="R178" i="33" s="1"/>
  <c r="S178" i="33" s="1"/>
  <c r="T178" i="33" s="1"/>
  <c r="U178" i="33" s="1"/>
  <c r="V178" i="33" s="1"/>
  <c r="W178" i="33" s="1"/>
  <c r="X178" i="33" s="1"/>
  <c r="Y178" i="33" s="1"/>
  <c r="Z178" i="33" s="1"/>
  <c r="AA178" i="33" s="1"/>
  <c r="AB178" i="33" s="1"/>
  <c r="AC178" i="33" s="1"/>
  <c r="AD178" i="33" s="1"/>
  <c r="AE178" i="33" s="1"/>
  <c r="AF178" i="33" s="1"/>
  <c r="B178" i="33" s="1"/>
  <c r="E176" i="33"/>
  <c r="F176" i="33" s="1"/>
  <c r="G176" i="33" s="1"/>
  <c r="H176" i="33" s="1"/>
  <c r="I176" i="33" s="1"/>
  <c r="J176" i="33" s="1"/>
  <c r="K176" i="33" s="1"/>
  <c r="L176" i="33" s="1"/>
  <c r="M176" i="33" s="1"/>
  <c r="N176" i="33" s="1"/>
  <c r="O176" i="33" s="1"/>
  <c r="P176" i="33" s="1"/>
  <c r="Q176" i="33" s="1"/>
  <c r="R176" i="33" s="1"/>
  <c r="S176" i="33" s="1"/>
  <c r="T176" i="33" s="1"/>
  <c r="U176" i="33" s="1"/>
  <c r="V176" i="33" s="1"/>
  <c r="W176" i="33" s="1"/>
  <c r="X176" i="33" s="1"/>
  <c r="Y176" i="33" s="1"/>
  <c r="Z176" i="33" s="1"/>
  <c r="AA176" i="33" s="1"/>
  <c r="AB176" i="33" s="1"/>
  <c r="AC176" i="33" s="1"/>
  <c r="AD176" i="33" s="1"/>
  <c r="AE176" i="33" s="1"/>
  <c r="AF176" i="33" s="1"/>
  <c r="B176" i="33" s="1"/>
  <c r="D176" i="33"/>
  <c r="D175" i="33"/>
  <c r="E175" i="33" s="1"/>
  <c r="F175" i="33" s="1"/>
  <c r="G175" i="33" s="1"/>
  <c r="H175" i="33" s="1"/>
  <c r="I175" i="33" s="1"/>
  <c r="J175" i="33" s="1"/>
  <c r="K175" i="33" s="1"/>
  <c r="L175" i="33" s="1"/>
  <c r="M175" i="33" s="1"/>
  <c r="N175" i="33" s="1"/>
  <c r="O175" i="33" s="1"/>
  <c r="P175" i="33" s="1"/>
  <c r="Q175" i="33" s="1"/>
  <c r="R175" i="33" s="1"/>
  <c r="S175" i="33" s="1"/>
  <c r="T175" i="33" s="1"/>
  <c r="U175" i="33" s="1"/>
  <c r="V175" i="33" s="1"/>
  <c r="W175" i="33" s="1"/>
  <c r="X175" i="33" s="1"/>
  <c r="Y175" i="33" s="1"/>
  <c r="Z175" i="33" s="1"/>
  <c r="AA175" i="33" s="1"/>
  <c r="AB175" i="33" s="1"/>
  <c r="AC175" i="33" s="1"/>
  <c r="AD175" i="33" s="1"/>
  <c r="AE175" i="33" s="1"/>
  <c r="AF175" i="33" s="1"/>
  <c r="B175" i="33" s="1"/>
  <c r="I174" i="33"/>
  <c r="J174" i="33" s="1"/>
  <c r="K174" i="33" s="1"/>
  <c r="L174" i="33" s="1"/>
  <c r="M174" i="33" s="1"/>
  <c r="N174" i="33" s="1"/>
  <c r="O174" i="33" s="1"/>
  <c r="P174" i="33" s="1"/>
  <c r="Q174" i="33" s="1"/>
  <c r="R174" i="33" s="1"/>
  <c r="S174" i="33" s="1"/>
  <c r="T174" i="33" s="1"/>
  <c r="U174" i="33" s="1"/>
  <c r="V174" i="33" s="1"/>
  <c r="W174" i="33" s="1"/>
  <c r="X174" i="33" s="1"/>
  <c r="Y174" i="33" s="1"/>
  <c r="Z174" i="33" s="1"/>
  <c r="AA174" i="33" s="1"/>
  <c r="AB174" i="33" s="1"/>
  <c r="AC174" i="33" s="1"/>
  <c r="AD174" i="33" s="1"/>
  <c r="AE174" i="33" s="1"/>
  <c r="AF174" i="33" s="1"/>
  <c r="B174" i="33" s="1"/>
  <c r="G174" i="33"/>
  <c r="H174" i="33" s="1"/>
  <c r="E174" i="33"/>
  <c r="F174" i="33" s="1"/>
  <c r="D174" i="33"/>
  <c r="D173" i="33"/>
  <c r="E173" i="33" s="1"/>
  <c r="F173" i="33" s="1"/>
  <c r="G173" i="33" s="1"/>
  <c r="H173" i="33" s="1"/>
  <c r="I173" i="33" s="1"/>
  <c r="J173" i="33" s="1"/>
  <c r="K173" i="33" s="1"/>
  <c r="L173" i="33" s="1"/>
  <c r="M173" i="33" s="1"/>
  <c r="N173" i="33" s="1"/>
  <c r="O173" i="33" s="1"/>
  <c r="P173" i="33" s="1"/>
  <c r="Q173" i="33" s="1"/>
  <c r="R173" i="33" s="1"/>
  <c r="S173" i="33" s="1"/>
  <c r="T173" i="33" s="1"/>
  <c r="U173" i="33" s="1"/>
  <c r="V173" i="33" s="1"/>
  <c r="W173" i="33" s="1"/>
  <c r="X173" i="33" s="1"/>
  <c r="Y173" i="33" s="1"/>
  <c r="Z173" i="33" s="1"/>
  <c r="AA173" i="33" s="1"/>
  <c r="AB173" i="33" s="1"/>
  <c r="AC173" i="33" s="1"/>
  <c r="AD173" i="33" s="1"/>
  <c r="AE173" i="33" s="1"/>
  <c r="AF173" i="33" s="1"/>
  <c r="B173" i="33"/>
  <c r="E172" i="33"/>
  <c r="F172" i="33" s="1"/>
  <c r="G172" i="33" s="1"/>
  <c r="H172" i="33" s="1"/>
  <c r="I172" i="33" s="1"/>
  <c r="J172" i="33" s="1"/>
  <c r="K172" i="33" s="1"/>
  <c r="L172" i="33" s="1"/>
  <c r="M172" i="33" s="1"/>
  <c r="N172" i="33" s="1"/>
  <c r="O172" i="33" s="1"/>
  <c r="P172" i="33" s="1"/>
  <c r="Q172" i="33" s="1"/>
  <c r="R172" i="33" s="1"/>
  <c r="S172" i="33" s="1"/>
  <c r="T172" i="33" s="1"/>
  <c r="U172" i="33" s="1"/>
  <c r="V172" i="33" s="1"/>
  <c r="W172" i="33" s="1"/>
  <c r="X172" i="33" s="1"/>
  <c r="Y172" i="33" s="1"/>
  <c r="Z172" i="33" s="1"/>
  <c r="AA172" i="33" s="1"/>
  <c r="AB172" i="33" s="1"/>
  <c r="AC172" i="33" s="1"/>
  <c r="AD172" i="33" s="1"/>
  <c r="AE172" i="33" s="1"/>
  <c r="AF172" i="33" s="1"/>
  <c r="D172" i="33"/>
  <c r="B172" i="33"/>
  <c r="D171" i="33"/>
  <c r="E171" i="33" s="1"/>
  <c r="F171" i="33" s="1"/>
  <c r="G171" i="33" s="1"/>
  <c r="H171" i="33" s="1"/>
  <c r="I171" i="33" s="1"/>
  <c r="J171" i="33" s="1"/>
  <c r="K171" i="33" s="1"/>
  <c r="L171" i="33" s="1"/>
  <c r="M171" i="33" s="1"/>
  <c r="N171" i="33" s="1"/>
  <c r="O171" i="33" s="1"/>
  <c r="P171" i="33" s="1"/>
  <c r="Q171" i="33" s="1"/>
  <c r="R171" i="33" s="1"/>
  <c r="S171" i="33" s="1"/>
  <c r="T171" i="33" s="1"/>
  <c r="U171" i="33" s="1"/>
  <c r="V171" i="33" s="1"/>
  <c r="W171" i="33" s="1"/>
  <c r="X171" i="33" s="1"/>
  <c r="Y171" i="33" s="1"/>
  <c r="Z171" i="33" s="1"/>
  <c r="AA171" i="33" s="1"/>
  <c r="AB171" i="33" s="1"/>
  <c r="AC171" i="33" s="1"/>
  <c r="AD171" i="33" s="1"/>
  <c r="AE171" i="33" s="1"/>
  <c r="AF171" i="33" s="1"/>
  <c r="B171" i="33" s="1"/>
  <c r="F170" i="33"/>
  <c r="G170" i="33" s="1"/>
  <c r="H170" i="33" s="1"/>
  <c r="I170" i="33" s="1"/>
  <c r="J170" i="33" s="1"/>
  <c r="K170" i="33" s="1"/>
  <c r="L170" i="33" s="1"/>
  <c r="M170" i="33" s="1"/>
  <c r="N170" i="33" s="1"/>
  <c r="O170" i="33" s="1"/>
  <c r="P170" i="33" s="1"/>
  <c r="Q170" i="33" s="1"/>
  <c r="R170" i="33" s="1"/>
  <c r="S170" i="33" s="1"/>
  <c r="T170" i="33" s="1"/>
  <c r="U170" i="33" s="1"/>
  <c r="V170" i="33" s="1"/>
  <c r="W170" i="33" s="1"/>
  <c r="X170" i="33" s="1"/>
  <c r="Y170" i="33" s="1"/>
  <c r="Z170" i="33" s="1"/>
  <c r="AA170" i="33" s="1"/>
  <c r="AB170" i="33" s="1"/>
  <c r="AC170" i="33" s="1"/>
  <c r="AD170" i="33" s="1"/>
  <c r="AE170" i="33" s="1"/>
  <c r="AF170" i="33" s="1"/>
  <c r="B170" i="33" s="1"/>
  <c r="E170" i="33"/>
  <c r="D170" i="33"/>
  <c r="D169" i="33"/>
  <c r="E169" i="33" s="1"/>
  <c r="F169" i="33" s="1"/>
  <c r="G169" i="33" s="1"/>
  <c r="H169" i="33" s="1"/>
  <c r="I169" i="33" s="1"/>
  <c r="J169" i="33" s="1"/>
  <c r="K169" i="33" s="1"/>
  <c r="L169" i="33" s="1"/>
  <c r="M169" i="33" s="1"/>
  <c r="N169" i="33" s="1"/>
  <c r="O169" i="33" s="1"/>
  <c r="P169" i="33" s="1"/>
  <c r="Q169" i="33" s="1"/>
  <c r="R169" i="33" s="1"/>
  <c r="S169" i="33" s="1"/>
  <c r="T169" i="33" s="1"/>
  <c r="U169" i="33" s="1"/>
  <c r="V169" i="33" s="1"/>
  <c r="W169" i="33" s="1"/>
  <c r="X169" i="33" s="1"/>
  <c r="Y169" i="33" s="1"/>
  <c r="Z169" i="33" s="1"/>
  <c r="AA169" i="33" s="1"/>
  <c r="AB169" i="33" s="1"/>
  <c r="AC169" i="33" s="1"/>
  <c r="AD169" i="33" s="1"/>
  <c r="AE169" i="33" s="1"/>
  <c r="AF169" i="33" s="1"/>
  <c r="B169" i="33" s="1"/>
  <c r="F167" i="33"/>
  <c r="G167" i="33" s="1"/>
  <c r="H167" i="33" s="1"/>
  <c r="I167" i="33" s="1"/>
  <c r="J167" i="33" s="1"/>
  <c r="K167" i="33" s="1"/>
  <c r="L167" i="33" s="1"/>
  <c r="M167" i="33" s="1"/>
  <c r="N167" i="33" s="1"/>
  <c r="O167" i="33" s="1"/>
  <c r="P167" i="33" s="1"/>
  <c r="Q167" i="33" s="1"/>
  <c r="R167" i="33" s="1"/>
  <c r="S167" i="33" s="1"/>
  <c r="T167" i="33" s="1"/>
  <c r="U167" i="33" s="1"/>
  <c r="V167" i="33" s="1"/>
  <c r="W167" i="33" s="1"/>
  <c r="X167" i="33" s="1"/>
  <c r="Y167" i="33" s="1"/>
  <c r="Z167" i="33" s="1"/>
  <c r="AA167" i="33" s="1"/>
  <c r="AB167" i="33" s="1"/>
  <c r="AC167" i="33" s="1"/>
  <c r="AD167" i="33" s="1"/>
  <c r="AE167" i="33" s="1"/>
  <c r="AF167" i="33" s="1"/>
  <c r="B167" i="33" s="1"/>
  <c r="E167" i="33"/>
  <c r="D167" i="33"/>
  <c r="Y166" i="33"/>
  <c r="Z166" i="33" s="1"/>
  <c r="AA166" i="33" s="1"/>
  <c r="AB166" i="33" s="1"/>
  <c r="AC166" i="33" s="1"/>
  <c r="AD166" i="33" s="1"/>
  <c r="AE166" i="33" s="1"/>
  <c r="AF166" i="33" s="1"/>
  <c r="B166" i="33" s="1"/>
  <c r="E166" i="33"/>
  <c r="F166" i="33" s="1"/>
  <c r="G166" i="33" s="1"/>
  <c r="H166" i="33" s="1"/>
  <c r="I166" i="33" s="1"/>
  <c r="J166" i="33" s="1"/>
  <c r="K166" i="33" s="1"/>
  <c r="L166" i="33" s="1"/>
  <c r="M166" i="33" s="1"/>
  <c r="N166" i="33" s="1"/>
  <c r="O166" i="33" s="1"/>
  <c r="P166" i="33" s="1"/>
  <c r="Q166" i="33" s="1"/>
  <c r="R166" i="33" s="1"/>
  <c r="S166" i="33" s="1"/>
  <c r="T166" i="33" s="1"/>
  <c r="U166" i="33" s="1"/>
  <c r="V166" i="33" s="1"/>
  <c r="W166" i="33" s="1"/>
  <c r="X166" i="33" s="1"/>
  <c r="D166" i="33"/>
  <c r="F165" i="33"/>
  <c r="G165" i="33" s="1"/>
  <c r="H165" i="33" s="1"/>
  <c r="I165" i="33" s="1"/>
  <c r="J165" i="33" s="1"/>
  <c r="K165" i="33" s="1"/>
  <c r="L165" i="33" s="1"/>
  <c r="M165" i="33" s="1"/>
  <c r="N165" i="33" s="1"/>
  <c r="O165" i="33" s="1"/>
  <c r="P165" i="33" s="1"/>
  <c r="Q165" i="33" s="1"/>
  <c r="R165" i="33" s="1"/>
  <c r="S165" i="33" s="1"/>
  <c r="T165" i="33" s="1"/>
  <c r="U165" i="33" s="1"/>
  <c r="V165" i="33" s="1"/>
  <c r="W165" i="33" s="1"/>
  <c r="X165" i="33" s="1"/>
  <c r="Y165" i="33" s="1"/>
  <c r="Z165" i="33" s="1"/>
  <c r="AA165" i="33" s="1"/>
  <c r="AB165" i="33" s="1"/>
  <c r="AC165" i="33" s="1"/>
  <c r="AD165" i="33" s="1"/>
  <c r="AE165" i="33" s="1"/>
  <c r="AF165" i="33" s="1"/>
  <c r="B165" i="33" s="1"/>
  <c r="D165" i="33"/>
  <c r="E165" i="33" s="1"/>
  <c r="Q164" i="33"/>
  <c r="R164" i="33" s="1"/>
  <c r="S164" i="33" s="1"/>
  <c r="T164" i="33" s="1"/>
  <c r="U164" i="33" s="1"/>
  <c r="V164" i="33" s="1"/>
  <c r="W164" i="33" s="1"/>
  <c r="X164" i="33" s="1"/>
  <c r="Y164" i="33" s="1"/>
  <c r="Z164" i="33" s="1"/>
  <c r="AA164" i="33" s="1"/>
  <c r="AB164" i="33" s="1"/>
  <c r="AC164" i="33" s="1"/>
  <c r="AD164" i="33" s="1"/>
  <c r="AE164" i="33" s="1"/>
  <c r="AF164" i="33" s="1"/>
  <c r="B164" i="33" s="1"/>
  <c r="D164" i="33"/>
  <c r="E164" i="33" s="1"/>
  <c r="F164" i="33" s="1"/>
  <c r="G164" i="33" s="1"/>
  <c r="H164" i="33" s="1"/>
  <c r="I164" i="33" s="1"/>
  <c r="J164" i="33" s="1"/>
  <c r="K164" i="33" s="1"/>
  <c r="L164" i="33" s="1"/>
  <c r="M164" i="33" s="1"/>
  <c r="N164" i="33" s="1"/>
  <c r="O164" i="33" s="1"/>
  <c r="P164" i="33" s="1"/>
  <c r="E163" i="33"/>
  <c r="F163" i="33" s="1"/>
  <c r="G163" i="33" s="1"/>
  <c r="H163" i="33" s="1"/>
  <c r="I163" i="33" s="1"/>
  <c r="J163" i="33" s="1"/>
  <c r="K163" i="33" s="1"/>
  <c r="L163" i="33" s="1"/>
  <c r="M163" i="33" s="1"/>
  <c r="N163" i="33" s="1"/>
  <c r="O163" i="33" s="1"/>
  <c r="P163" i="33" s="1"/>
  <c r="Q163" i="33" s="1"/>
  <c r="R163" i="33" s="1"/>
  <c r="S163" i="33" s="1"/>
  <c r="T163" i="33" s="1"/>
  <c r="U163" i="33" s="1"/>
  <c r="V163" i="33" s="1"/>
  <c r="W163" i="33" s="1"/>
  <c r="X163" i="33" s="1"/>
  <c r="Y163" i="33" s="1"/>
  <c r="Z163" i="33" s="1"/>
  <c r="AA163" i="33" s="1"/>
  <c r="AB163" i="33" s="1"/>
  <c r="AC163" i="33" s="1"/>
  <c r="AD163" i="33" s="1"/>
  <c r="AE163" i="33" s="1"/>
  <c r="AF163" i="33" s="1"/>
  <c r="B163" i="33" s="1"/>
  <c r="D163" i="33"/>
  <c r="E162" i="33"/>
  <c r="F162" i="33" s="1"/>
  <c r="G162" i="33" s="1"/>
  <c r="H162" i="33" s="1"/>
  <c r="I162" i="33" s="1"/>
  <c r="J162" i="33" s="1"/>
  <c r="K162" i="33" s="1"/>
  <c r="L162" i="33" s="1"/>
  <c r="M162" i="33" s="1"/>
  <c r="N162" i="33" s="1"/>
  <c r="O162" i="33" s="1"/>
  <c r="P162" i="33" s="1"/>
  <c r="Q162" i="33" s="1"/>
  <c r="R162" i="33" s="1"/>
  <c r="S162" i="33" s="1"/>
  <c r="T162" i="33" s="1"/>
  <c r="U162" i="33" s="1"/>
  <c r="V162" i="33" s="1"/>
  <c r="W162" i="33" s="1"/>
  <c r="X162" i="33" s="1"/>
  <c r="Y162" i="33" s="1"/>
  <c r="Z162" i="33" s="1"/>
  <c r="AA162" i="33" s="1"/>
  <c r="AB162" i="33" s="1"/>
  <c r="AC162" i="33" s="1"/>
  <c r="AD162" i="33" s="1"/>
  <c r="AE162" i="33" s="1"/>
  <c r="AF162" i="33" s="1"/>
  <c r="B162" i="33" s="1"/>
  <c r="D162" i="33"/>
  <c r="F161" i="33"/>
  <c r="G161" i="33" s="1"/>
  <c r="H161" i="33" s="1"/>
  <c r="I161" i="33" s="1"/>
  <c r="J161" i="33" s="1"/>
  <c r="K161" i="33" s="1"/>
  <c r="L161" i="33" s="1"/>
  <c r="M161" i="33" s="1"/>
  <c r="N161" i="33" s="1"/>
  <c r="O161" i="33" s="1"/>
  <c r="P161" i="33" s="1"/>
  <c r="Q161" i="33" s="1"/>
  <c r="R161" i="33" s="1"/>
  <c r="S161" i="33" s="1"/>
  <c r="T161" i="33" s="1"/>
  <c r="U161" i="33" s="1"/>
  <c r="V161" i="33" s="1"/>
  <c r="W161" i="33" s="1"/>
  <c r="X161" i="33" s="1"/>
  <c r="Y161" i="33" s="1"/>
  <c r="Z161" i="33" s="1"/>
  <c r="AA161" i="33" s="1"/>
  <c r="AB161" i="33" s="1"/>
  <c r="AC161" i="33" s="1"/>
  <c r="AD161" i="33" s="1"/>
  <c r="AE161" i="33" s="1"/>
  <c r="AF161" i="33" s="1"/>
  <c r="B161" i="33" s="1"/>
  <c r="D161" i="33"/>
  <c r="E161" i="33" s="1"/>
  <c r="D160" i="33"/>
  <c r="E160" i="33" s="1"/>
  <c r="F160" i="33" s="1"/>
  <c r="G160" i="33" s="1"/>
  <c r="H160" i="33" s="1"/>
  <c r="I160" i="33" s="1"/>
  <c r="J160" i="33" s="1"/>
  <c r="K160" i="33" s="1"/>
  <c r="L160" i="33" s="1"/>
  <c r="M160" i="33" s="1"/>
  <c r="N160" i="33" s="1"/>
  <c r="O160" i="33" s="1"/>
  <c r="P160" i="33" s="1"/>
  <c r="Q160" i="33" s="1"/>
  <c r="R160" i="33" s="1"/>
  <c r="S160" i="33" s="1"/>
  <c r="T160" i="33" s="1"/>
  <c r="U160" i="33" s="1"/>
  <c r="V160" i="33" s="1"/>
  <c r="W160" i="33" s="1"/>
  <c r="X160" i="33" s="1"/>
  <c r="Y160" i="33" s="1"/>
  <c r="Z160" i="33" s="1"/>
  <c r="AA160" i="33" s="1"/>
  <c r="AB160" i="33" s="1"/>
  <c r="AC160" i="33" s="1"/>
  <c r="AD160" i="33" s="1"/>
  <c r="AE160" i="33" s="1"/>
  <c r="AF160" i="33" s="1"/>
  <c r="B160" i="33" s="1"/>
  <c r="I159" i="33"/>
  <c r="J159" i="33" s="1"/>
  <c r="K159" i="33" s="1"/>
  <c r="L159" i="33" s="1"/>
  <c r="M159" i="33" s="1"/>
  <c r="N159" i="33" s="1"/>
  <c r="O159" i="33" s="1"/>
  <c r="P159" i="33" s="1"/>
  <c r="Q159" i="33" s="1"/>
  <c r="R159" i="33" s="1"/>
  <c r="S159" i="33" s="1"/>
  <c r="T159" i="33" s="1"/>
  <c r="U159" i="33" s="1"/>
  <c r="V159" i="33" s="1"/>
  <c r="W159" i="33" s="1"/>
  <c r="X159" i="33" s="1"/>
  <c r="Y159" i="33" s="1"/>
  <c r="Z159" i="33" s="1"/>
  <c r="AA159" i="33" s="1"/>
  <c r="AB159" i="33" s="1"/>
  <c r="AC159" i="33" s="1"/>
  <c r="AD159" i="33" s="1"/>
  <c r="AE159" i="33" s="1"/>
  <c r="AF159" i="33" s="1"/>
  <c r="B159" i="33" s="1"/>
  <c r="E159" i="33"/>
  <c r="F159" i="33" s="1"/>
  <c r="G159" i="33" s="1"/>
  <c r="H159" i="33" s="1"/>
  <c r="D159" i="33"/>
  <c r="G158" i="33"/>
  <c r="H158" i="33" s="1"/>
  <c r="I158" i="33" s="1"/>
  <c r="J158" i="33" s="1"/>
  <c r="K158" i="33" s="1"/>
  <c r="L158" i="33" s="1"/>
  <c r="M158" i="33" s="1"/>
  <c r="N158" i="33" s="1"/>
  <c r="O158" i="33" s="1"/>
  <c r="P158" i="33" s="1"/>
  <c r="Q158" i="33" s="1"/>
  <c r="R158" i="33" s="1"/>
  <c r="S158" i="33" s="1"/>
  <c r="T158" i="33" s="1"/>
  <c r="U158" i="33" s="1"/>
  <c r="V158" i="33" s="1"/>
  <c r="W158" i="33" s="1"/>
  <c r="X158" i="33" s="1"/>
  <c r="Y158" i="33" s="1"/>
  <c r="Z158" i="33" s="1"/>
  <c r="AA158" i="33" s="1"/>
  <c r="AB158" i="33" s="1"/>
  <c r="AC158" i="33" s="1"/>
  <c r="AD158" i="33" s="1"/>
  <c r="AE158" i="33" s="1"/>
  <c r="AF158" i="33" s="1"/>
  <c r="B158" i="33" s="1"/>
  <c r="F158" i="33"/>
  <c r="E158" i="33"/>
  <c r="D158" i="33"/>
  <c r="AA157" i="33"/>
  <c r="AB157" i="33" s="1"/>
  <c r="AC157" i="33" s="1"/>
  <c r="AD157" i="33" s="1"/>
  <c r="AE157" i="33" s="1"/>
  <c r="AF157" i="33" s="1"/>
  <c r="B157" i="33" s="1"/>
  <c r="F157" i="33"/>
  <c r="G157" i="33" s="1"/>
  <c r="H157" i="33" s="1"/>
  <c r="I157" i="33" s="1"/>
  <c r="J157" i="33" s="1"/>
  <c r="K157" i="33" s="1"/>
  <c r="L157" i="33" s="1"/>
  <c r="M157" i="33" s="1"/>
  <c r="N157" i="33" s="1"/>
  <c r="O157" i="33" s="1"/>
  <c r="P157" i="33" s="1"/>
  <c r="Q157" i="33" s="1"/>
  <c r="R157" i="33" s="1"/>
  <c r="S157" i="33" s="1"/>
  <c r="T157" i="33" s="1"/>
  <c r="U157" i="33" s="1"/>
  <c r="V157" i="33" s="1"/>
  <c r="W157" i="33" s="1"/>
  <c r="X157" i="33" s="1"/>
  <c r="Y157" i="33" s="1"/>
  <c r="Z157" i="33" s="1"/>
  <c r="E157" i="33"/>
  <c r="D157" i="33"/>
  <c r="O156" i="33"/>
  <c r="P156" i="33" s="1"/>
  <c r="Q156" i="33" s="1"/>
  <c r="R156" i="33" s="1"/>
  <c r="S156" i="33" s="1"/>
  <c r="T156" i="33" s="1"/>
  <c r="U156" i="33" s="1"/>
  <c r="V156" i="33" s="1"/>
  <c r="W156" i="33" s="1"/>
  <c r="X156" i="33" s="1"/>
  <c r="Y156" i="33" s="1"/>
  <c r="Z156" i="33" s="1"/>
  <c r="AA156" i="33" s="1"/>
  <c r="AB156" i="33" s="1"/>
  <c r="AC156" i="33" s="1"/>
  <c r="AD156" i="33" s="1"/>
  <c r="AE156" i="33" s="1"/>
  <c r="AF156" i="33" s="1"/>
  <c r="B156" i="33" s="1"/>
  <c r="D156" i="33"/>
  <c r="E156" i="33" s="1"/>
  <c r="F156" i="33" s="1"/>
  <c r="G156" i="33" s="1"/>
  <c r="H156" i="33" s="1"/>
  <c r="I156" i="33" s="1"/>
  <c r="J156" i="33" s="1"/>
  <c r="K156" i="33" s="1"/>
  <c r="L156" i="33" s="1"/>
  <c r="M156" i="33" s="1"/>
  <c r="N156" i="33" s="1"/>
  <c r="E155" i="33"/>
  <c r="F155" i="33" s="1"/>
  <c r="G155" i="33" s="1"/>
  <c r="H155" i="33" s="1"/>
  <c r="I155" i="33" s="1"/>
  <c r="J155" i="33" s="1"/>
  <c r="K155" i="33" s="1"/>
  <c r="L155" i="33" s="1"/>
  <c r="M155" i="33" s="1"/>
  <c r="N155" i="33" s="1"/>
  <c r="O155" i="33" s="1"/>
  <c r="P155" i="33" s="1"/>
  <c r="Q155" i="33" s="1"/>
  <c r="R155" i="33" s="1"/>
  <c r="S155" i="33" s="1"/>
  <c r="T155" i="33" s="1"/>
  <c r="U155" i="33" s="1"/>
  <c r="V155" i="33" s="1"/>
  <c r="W155" i="33" s="1"/>
  <c r="X155" i="33" s="1"/>
  <c r="Y155" i="33" s="1"/>
  <c r="Z155" i="33" s="1"/>
  <c r="AA155" i="33" s="1"/>
  <c r="AB155" i="33" s="1"/>
  <c r="AC155" i="33" s="1"/>
  <c r="AD155" i="33" s="1"/>
  <c r="AE155" i="33" s="1"/>
  <c r="AF155" i="33" s="1"/>
  <c r="B155" i="33" s="1"/>
  <c r="D155" i="33"/>
  <c r="F153" i="33"/>
  <c r="G153" i="33" s="1"/>
  <c r="H153" i="33" s="1"/>
  <c r="I153" i="33" s="1"/>
  <c r="J153" i="33" s="1"/>
  <c r="K153" i="33" s="1"/>
  <c r="L153" i="33" s="1"/>
  <c r="M153" i="33" s="1"/>
  <c r="N153" i="33" s="1"/>
  <c r="O153" i="33" s="1"/>
  <c r="P153" i="33" s="1"/>
  <c r="Q153" i="33" s="1"/>
  <c r="R153" i="33" s="1"/>
  <c r="S153" i="33" s="1"/>
  <c r="T153" i="33" s="1"/>
  <c r="U153" i="33" s="1"/>
  <c r="V153" i="33" s="1"/>
  <c r="W153" i="33" s="1"/>
  <c r="X153" i="33" s="1"/>
  <c r="Y153" i="33" s="1"/>
  <c r="Z153" i="33" s="1"/>
  <c r="AA153" i="33" s="1"/>
  <c r="AB153" i="33" s="1"/>
  <c r="AC153" i="33" s="1"/>
  <c r="AD153" i="33" s="1"/>
  <c r="AE153" i="33" s="1"/>
  <c r="AF153" i="33" s="1"/>
  <c r="B153" i="33" s="1"/>
  <c r="E153" i="33"/>
  <c r="D153" i="33"/>
  <c r="K152" i="33"/>
  <c r="L152" i="33" s="1"/>
  <c r="M152" i="33" s="1"/>
  <c r="N152" i="33" s="1"/>
  <c r="O152" i="33" s="1"/>
  <c r="P152" i="33" s="1"/>
  <c r="Q152" i="33" s="1"/>
  <c r="R152" i="33" s="1"/>
  <c r="S152" i="33" s="1"/>
  <c r="T152" i="33" s="1"/>
  <c r="U152" i="33" s="1"/>
  <c r="V152" i="33" s="1"/>
  <c r="W152" i="33" s="1"/>
  <c r="X152" i="33" s="1"/>
  <c r="Y152" i="33" s="1"/>
  <c r="Z152" i="33" s="1"/>
  <c r="AA152" i="33" s="1"/>
  <c r="AB152" i="33" s="1"/>
  <c r="AC152" i="33" s="1"/>
  <c r="AD152" i="33" s="1"/>
  <c r="AE152" i="33" s="1"/>
  <c r="AF152" i="33" s="1"/>
  <c r="B152" i="33" s="1"/>
  <c r="D152" i="33"/>
  <c r="E152" i="33" s="1"/>
  <c r="F152" i="33" s="1"/>
  <c r="G152" i="33" s="1"/>
  <c r="H152" i="33" s="1"/>
  <c r="I152" i="33" s="1"/>
  <c r="J152" i="33" s="1"/>
  <c r="I151" i="33"/>
  <c r="J151" i="33" s="1"/>
  <c r="K151" i="33" s="1"/>
  <c r="L151" i="33" s="1"/>
  <c r="M151" i="33" s="1"/>
  <c r="N151" i="33" s="1"/>
  <c r="O151" i="33" s="1"/>
  <c r="P151" i="33" s="1"/>
  <c r="Q151" i="33" s="1"/>
  <c r="R151" i="33" s="1"/>
  <c r="S151" i="33" s="1"/>
  <c r="T151" i="33" s="1"/>
  <c r="U151" i="33" s="1"/>
  <c r="V151" i="33" s="1"/>
  <c r="W151" i="33" s="1"/>
  <c r="X151" i="33" s="1"/>
  <c r="Y151" i="33" s="1"/>
  <c r="Z151" i="33" s="1"/>
  <c r="AA151" i="33" s="1"/>
  <c r="AB151" i="33" s="1"/>
  <c r="AC151" i="33" s="1"/>
  <c r="AD151" i="33" s="1"/>
  <c r="AE151" i="33" s="1"/>
  <c r="AF151" i="33" s="1"/>
  <c r="B151" i="33" s="1"/>
  <c r="D151" i="33"/>
  <c r="E151" i="33" s="1"/>
  <c r="F151" i="33" s="1"/>
  <c r="G151" i="33" s="1"/>
  <c r="H151" i="33" s="1"/>
  <c r="H150" i="33"/>
  <c r="I150" i="33" s="1"/>
  <c r="J150" i="33" s="1"/>
  <c r="K150" i="33" s="1"/>
  <c r="L150" i="33" s="1"/>
  <c r="M150" i="33" s="1"/>
  <c r="N150" i="33" s="1"/>
  <c r="O150" i="33" s="1"/>
  <c r="P150" i="33" s="1"/>
  <c r="Q150" i="33" s="1"/>
  <c r="R150" i="33" s="1"/>
  <c r="S150" i="33" s="1"/>
  <c r="T150" i="33" s="1"/>
  <c r="U150" i="33" s="1"/>
  <c r="V150" i="33" s="1"/>
  <c r="W150" i="33" s="1"/>
  <c r="X150" i="33" s="1"/>
  <c r="Y150" i="33" s="1"/>
  <c r="Z150" i="33" s="1"/>
  <c r="AA150" i="33" s="1"/>
  <c r="AB150" i="33" s="1"/>
  <c r="AC150" i="33" s="1"/>
  <c r="AD150" i="33" s="1"/>
  <c r="AE150" i="33" s="1"/>
  <c r="AF150" i="33" s="1"/>
  <c r="B150" i="33" s="1"/>
  <c r="E150" i="33"/>
  <c r="F150" i="33" s="1"/>
  <c r="G150" i="33" s="1"/>
  <c r="D150" i="33"/>
  <c r="F148" i="33"/>
  <c r="G148" i="33" s="1"/>
  <c r="H148" i="33" s="1"/>
  <c r="I148" i="33" s="1"/>
  <c r="J148" i="33" s="1"/>
  <c r="K148" i="33" s="1"/>
  <c r="L148" i="33" s="1"/>
  <c r="M148" i="33" s="1"/>
  <c r="N148" i="33" s="1"/>
  <c r="O148" i="33" s="1"/>
  <c r="P148" i="33" s="1"/>
  <c r="Q148" i="33" s="1"/>
  <c r="R148" i="33" s="1"/>
  <c r="S148" i="33" s="1"/>
  <c r="T148" i="33" s="1"/>
  <c r="U148" i="33" s="1"/>
  <c r="V148" i="33" s="1"/>
  <c r="W148" i="33" s="1"/>
  <c r="X148" i="33" s="1"/>
  <c r="Y148" i="33" s="1"/>
  <c r="Z148" i="33" s="1"/>
  <c r="AA148" i="33" s="1"/>
  <c r="AB148" i="33" s="1"/>
  <c r="AC148" i="33" s="1"/>
  <c r="AD148" i="33" s="1"/>
  <c r="AE148" i="33" s="1"/>
  <c r="AF148" i="33" s="1"/>
  <c r="B148" i="33" s="1"/>
  <c r="E148" i="33"/>
  <c r="D148" i="33"/>
  <c r="K147" i="33"/>
  <c r="L147" i="33" s="1"/>
  <c r="M147" i="33" s="1"/>
  <c r="N147" i="33" s="1"/>
  <c r="O147" i="33" s="1"/>
  <c r="P147" i="33" s="1"/>
  <c r="Q147" i="33" s="1"/>
  <c r="R147" i="33" s="1"/>
  <c r="S147" i="33" s="1"/>
  <c r="T147" i="33" s="1"/>
  <c r="U147" i="33" s="1"/>
  <c r="V147" i="33" s="1"/>
  <c r="W147" i="33" s="1"/>
  <c r="X147" i="33" s="1"/>
  <c r="Y147" i="33" s="1"/>
  <c r="Z147" i="33" s="1"/>
  <c r="AA147" i="33" s="1"/>
  <c r="AB147" i="33" s="1"/>
  <c r="AC147" i="33" s="1"/>
  <c r="AD147" i="33" s="1"/>
  <c r="AE147" i="33" s="1"/>
  <c r="AF147" i="33" s="1"/>
  <c r="B147" i="33" s="1"/>
  <c r="D147" i="33"/>
  <c r="E147" i="33" s="1"/>
  <c r="F147" i="33" s="1"/>
  <c r="G147" i="33" s="1"/>
  <c r="H147" i="33" s="1"/>
  <c r="I147" i="33" s="1"/>
  <c r="J147" i="33" s="1"/>
  <c r="R145" i="33"/>
  <c r="S145" i="33" s="1"/>
  <c r="T145" i="33" s="1"/>
  <c r="U145" i="33" s="1"/>
  <c r="V145" i="33" s="1"/>
  <c r="W145" i="33" s="1"/>
  <c r="X145" i="33" s="1"/>
  <c r="Y145" i="33" s="1"/>
  <c r="Z145" i="33" s="1"/>
  <c r="AA145" i="33" s="1"/>
  <c r="AB145" i="33" s="1"/>
  <c r="AC145" i="33" s="1"/>
  <c r="AD145" i="33" s="1"/>
  <c r="AE145" i="33" s="1"/>
  <c r="AF145" i="33" s="1"/>
  <c r="B145" i="33" s="1"/>
  <c r="J145" i="33"/>
  <c r="K145" i="33" s="1"/>
  <c r="L145" i="33" s="1"/>
  <c r="M145" i="33" s="1"/>
  <c r="N145" i="33" s="1"/>
  <c r="O145" i="33" s="1"/>
  <c r="P145" i="33" s="1"/>
  <c r="Q145" i="33" s="1"/>
  <c r="G145" i="33"/>
  <c r="H145" i="33" s="1"/>
  <c r="I145" i="33" s="1"/>
  <c r="D145" i="33"/>
  <c r="E145" i="33" s="1"/>
  <c r="F145" i="33" s="1"/>
  <c r="E144" i="33"/>
  <c r="F144" i="33" s="1"/>
  <c r="G144" i="33" s="1"/>
  <c r="H144" i="33" s="1"/>
  <c r="I144" i="33" s="1"/>
  <c r="J144" i="33" s="1"/>
  <c r="K144" i="33" s="1"/>
  <c r="L144" i="33" s="1"/>
  <c r="M144" i="33" s="1"/>
  <c r="N144" i="33" s="1"/>
  <c r="O144" i="33" s="1"/>
  <c r="P144" i="33" s="1"/>
  <c r="Q144" i="33" s="1"/>
  <c r="R144" i="33" s="1"/>
  <c r="S144" i="33" s="1"/>
  <c r="T144" i="33" s="1"/>
  <c r="U144" i="33" s="1"/>
  <c r="V144" i="33" s="1"/>
  <c r="W144" i="33" s="1"/>
  <c r="X144" i="33" s="1"/>
  <c r="Y144" i="33" s="1"/>
  <c r="Z144" i="33" s="1"/>
  <c r="AA144" i="33" s="1"/>
  <c r="AB144" i="33" s="1"/>
  <c r="AC144" i="33" s="1"/>
  <c r="AD144" i="33" s="1"/>
  <c r="AE144" i="33" s="1"/>
  <c r="AF144" i="33" s="1"/>
  <c r="B144" i="33" s="1"/>
  <c r="D144" i="33"/>
  <c r="F143" i="33"/>
  <c r="G143" i="33" s="1"/>
  <c r="H143" i="33" s="1"/>
  <c r="I143" i="33" s="1"/>
  <c r="J143" i="33" s="1"/>
  <c r="K143" i="33" s="1"/>
  <c r="L143" i="33" s="1"/>
  <c r="M143" i="33" s="1"/>
  <c r="N143" i="33" s="1"/>
  <c r="O143" i="33" s="1"/>
  <c r="P143" i="33" s="1"/>
  <c r="Q143" i="33" s="1"/>
  <c r="R143" i="33" s="1"/>
  <c r="S143" i="33" s="1"/>
  <c r="T143" i="33" s="1"/>
  <c r="U143" i="33" s="1"/>
  <c r="V143" i="33" s="1"/>
  <c r="W143" i="33" s="1"/>
  <c r="X143" i="33" s="1"/>
  <c r="Y143" i="33" s="1"/>
  <c r="Z143" i="33" s="1"/>
  <c r="AA143" i="33" s="1"/>
  <c r="AB143" i="33" s="1"/>
  <c r="AC143" i="33" s="1"/>
  <c r="AD143" i="33" s="1"/>
  <c r="AE143" i="33" s="1"/>
  <c r="AF143" i="33" s="1"/>
  <c r="B143" i="33" s="1"/>
  <c r="E143" i="33"/>
  <c r="D143" i="33"/>
  <c r="K142" i="33"/>
  <c r="L142" i="33" s="1"/>
  <c r="M142" i="33" s="1"/>
  <c r="N142" i="33" s="1"/>
  <c r="O142" i="33" s="1"/>
  <c r="P142" i="33" s="1"/>
  <c r="Q142" i="33" s="1"/>
  <c r="R142" i="33" s="1"/>
  <c r="S142" i="33" s="1"/>
  <c r="T142" i="33" s="1"/>
  <c r="U142" i="33" s="1"/>
  <c r="V142" i="33" s="1"/>
  <c r="W142" i="33" s="1"/>
  <c r="X142" i="33" s="1"/>
  <c r="Y142" i="33" s="1"/>
  <c r="Z142" i="33" s="1"/>
  <c r="AA142" i="33" s="1"/>
  <c r="AB142" i="33" s="1"/>
  <c r="AC142" i="33" s="1"/>
  <c r="AD142" i="33" s="1"/>
  <c r="AE142" i="33" s="1"/>
  <c r="AF142" i="33" s="1"/>
  <c r="B142" i="33" s="1"/>
  <c r="D142" i="33"/>
  <c r="E142" i="33" s="1"/>
  <c r="F142" i="33" s="1"/>
  <c r="G142" i="33" s="1"/>
  <c r="H142" i="33" s="1"/>
  <c r="I142" i="33" s="1"/>
  <c r="J142" i="33" s="1"/>
  <c r="D141" i="33"/>
  <c r="E141" i="33" s="1"/>
  <c r="F141" i="33" s="1"/>
  <c r="G141" i="33" s="1"/>
  <c r="H141" i="33" s="1"/>
  <c r="I141" i="33" s="1"/>
  <c r="J141" i="33" s="1"/>
  <c r="K141" i="33" s="1"/>
  <c r="L141" i="33" s="1"/>
  <c r="M141" i="33" s="1"/>
  <c r="N141" i="33" s="1"/>
  <c r="O141" i="33" s="1"/>
  <c r="P141" i="33" s="1"/>
  <c r="Q141" i="33" s="1"/>
  <c r="R141" i="33" s="1"/>
  <c r="S141" i="33" s="1"/>
  <c r="T141" i="33" s="1"/>
  <c r="U141" i="33" s="1"/>
  <c r="V141" i="33" s="1"/>
  <c r="W141" i="33" s="1"/>
  <c r="X141" i="33" s="1"/>
  <c r="Y141" i="33" s="1"/>
  <c r="Z141" i="33" s="1"/>
  <c r="AA141" i="33" s="1"/>
  <c r="AB141" i="33" s="1"/>
  <c r="AC141" i="33" s="1"/>
  <c r="AD141" i="33" s="1"/>
  <c r="AE141" i="33" s="1"/>
  <c r="AF141" i="33" s="1"/>
  <c r="B141" i="33" s="1"/>
  <c r="T140" i="33"/>
  <c r="U140" i="33" s="1"/>
  <c r="V140" i="33" s="1"/>
  <c r="W140" i="33" s="1"/>
  <c r="X140" i="33" s="1"/>
  <c r="Y140" i="33" s="1"/>
  <c r="Z140" i="33" s="1"/>
  <c r="AA140" i="33" s="1"/>
  <c r="AB140" i="33" s="1"/>
  <c r="AC140" i="33" s="1"/>
  <c r="AD140" i="33" s="1"/>
  <c r="AE140" i="33" s="1"/>
  <c r="AF140" i="33" s="1"/>
  <c r="B140" i="33" s="1"/>
  <c r="D140" i="33"/>
  <c r="E140" i="33" s="1"/>
  <c r="F140" i="33" s="1"/>
  <c r="G140" i="33" s="1"/>
  <c r="H140" i="33" s="1"/>
  <c r="I140" i="33" s="1"/>
  <c r="J140" i="33" s="1"/>
  <c r="K140" i="33" s="1"/>
  <c r="L140" i="33" s="1"/>
  <c r="M140" i="33" s="1"/>
  <c r="N140" i="33" s="1"/>
  <c r="O140" i="33" s="1"/>
  <c r="P140" i="33" s="1"/>
  <c r="Q140" i="33" s="1"/>
  <c r="R140" i="33" s="1"/>
  <c r="S140" i="33" s="1"/>
  <c r="K139" i="33"/>
  <c r="L139" i="33" s="1"/>
  <c r="M139" i="33" s="1"/>
  <c r="N139" i="33" s="1"/>
  <c r="O139" i="33" s="1"/>
  <c r="P139" i="33" s="1"/>
  <c r="Q139" i="33" s="1"/>
  <c r="R139" i="33" s="1"/>
  <c r="S139" i="33" s="1"/>
  <c r="T139" i="33" s="1"/>
  <c r="U139" i="33" s="1"/>
  <c r="V139" i="33" s="1"/>
  <c r="W139" i="33" s="1"/>
  <c r="X139" i="33" s="1"/>
  <c r="Y139" i="33" s="1"/>
  <c r="Z139" i="33" s="1"/>
  <c r="AA139" i="33" s="1"/>
  <c r="AB139" i="33" s="1"/>
  <c r="AC139" i="33" s="1"/>
  <c r="AD139" i="33" s="1"/>
  <c r="AE139" i="33" s="1"/>
  <c r="AF139" i="33" s="1"/>
  <c r="B139" i="33" s="1"/>
  <c r="E139" i="33"/>
  <c r="F139" i="33" s="1"/>
  <c r="G139" i="33" s="1"/>
  <c r="H139" i="33" s="1"/>
  <c r="I139" i="33" s="1"/>
  <c r="J139" i="33" s="1"/>
  <c r="D139" i="33"/>
  <c r="Q137" i="33"/>
  <c r="R137" i="33" s="1"/>
  <c r="S137" i="33" s="1"/>
  <c r="T137" i="33" s="1"/>
  <c r="U137" i="33" s="1"/>
  <c r="V137" i="33" s="1"/>
  <c r="W137" i="33" s="1"/>
  <c r="X137" i="33" s="1"/>
  <c r="Y137" i="33" s="1"/>
  <c r="Z137" i="33" s="1"/>
  <c r="AA137" i="33" s="1"/>
  <c r="AB137" i="33" s="1"/>
  <c r="AC137" i="33" s="1"/>
  <c r="AD137" i="33" s="1"/>
  <c r="AE137" i="33" s="1"/>
  <c r="AF137" i="33" s="1"/>
  <c r="B137" i="33" s="1"/>
  <c r="I137" i="33"/>
  <c r="J137" i="33" s="1"/>
  <c r="K137" i="33" s="1"/>
  <c r="L137" i="33" s="1"/>
  <c r="M137" i="33" s="1"/>
  <c r="N137" i="33" s="1"/>
  <c r="O137" i="33" s="1"/>
  <c r="P137" i="33" s="1"/>
  <c r="E137" i="33"/>
  <c r="F137" i="33" s="1"/>
  <c r="G137" i="33" s="1"/>
  <c r="H137" i="33" s="1"/>
  <c r="D137" i="33"/>
  <c r="D136" i="33"/>
  <c r="E136" i="33" s="1"/>
  <c r="F136" i="33" s="1"/>
  <c r="G136" i="33" s="1"/>
  <c r="H136" i="33" s="1"/>
  <c r="I136" i="33" s="1"/>
  <c r="J136" i="33" s="1"/>
  <c r="K136" i="33" s="1"/>
  <c r="L136" i="33" s="1"/>
  <c r="M136" i="33" s="1"/>
  <c r="N136" i="33" s="1"/>
  <c r="O136" i="33" s="1"/>
  <c r="P136" i="33" s="1"/>
  <c r="Q136" i="33" s="1"/>
  <c r="R136" i="33" s="1"/>
  <c r="S136" i="33" s="1"/>
  <c r="T136" i="33" s="1"/>
  <c r="U136" i="33" s="1"/>
  <c r="V136" i="33" s="1"/>
  <c r="W136" i="33" s="1"/>
  <c r="X136" i="33" s="1"/>
  <c r="Y136" i="33" s="1"/>
  <c r="Z136" i="33" s="1"/>
  <c r="AA136" i="33" s="1"/>
  <c r="AB136" i="33" s="1"/>
  <c r="AC136" i="33" s="1"/>
  <c r="AD136" i="33" s="1"/>
  <c r="AE136" i="33" s="1"/>
  <c r="AF136" i="33" s="1"/>
  <c r="B136" i="33" s="1"/>
  <c r="G135" i="33"/>
  <c r="H135" i="33" s="1"/>
  <c r="I135" i="33" s="1"/>
  <c r="J135" i="33" s="1"/>
  <c r="K135" i="33" s="1"/>
  <c r="L135" i="33" s="1"/>
  <c r="M135" i="33" s="1"/>
  <c r="N135" i="33" s="1"/>
  <c r="O135" i="33" s="1"/>
  <c r="P135" i="33" s="1"/>
  <c r="Q135" i="33" s="1"/>
  <c r="R135" i="33" s="1"/>
  <c r="S135" i="33" s="1"/>
  <c r="T135" i="33" s="1"/>
  <c r="U135" i="33" s="1"/>
  <c r="V135" i="33" s="1"/>
  <c r="W135" i="33" s="1"/>
  <c r="X135" i="33" s="1"/>
  <c r="Y135" i="33" s="1"/>
  <c r="Z135" i="33" s="1"/>
  <c r="AA135" i="33" s="1"/>
  <c r="AB135" i="33" s="1"/>
  <c r="AC135" i="33" s="1"/>
  <c r="AD135" i="33" s="1"/>
  <c r="AE135" i="33" s="1"/>
  <c r="AF135" i="33" s="1"/>
  <c r="B135" i="33" s="1"/>
  <c r="E135" i="33"/>
  <c r="F135" i="33" s="1"/>
  <c r="D135" i="33"/>
  <c r="N134" i="33"/>
  <c r="O134" i="33" s="1"/>
  <c r="P134" i="33" s="1"/>
  <c r="Q134" i="33" s="1"/>
  <c r="R134" i="33" s="1"/>
  <c r="S134" i="33" s="1"/>
  <c r="T134" i="33" s="1"/>
  <c r="U134" i="33" s="1"/>
  <c r="V134" i="33" s="1"/>
  <c r="W134" i="33" s="1"/>
  <c r="X134" i="33" s="1"/>
  <c r="Y134" i="33" s="1"/>
  <c r="Z134" i="33" s="1"/>
  <c r="AA134" i="33" s="1"/>
  <c r="AB134" i="33" s="1"/>
  <c r="AC134" i="33" s="1"/>
  <c r="AD134" i="33" s="1"/>
  <c r="AE134" i="33" s="1"/>
  <c r="AF134" i="33" s="1"/>
  <c r="B134" i="33" s="1"/>
  <c r="E134" i="33"/>
  <c r="F134" i="33" s="1"/>
  <c r="G134" i="33" s="1"/>
  <c r="H134" i="33" s="1"/>
  <c r="I134" i="33" s="1"/>
  <c r="J134" i="33" s="1"/>
  <c r="K134" i="33" s="1"/>
  <c r="L134" i="33" s="1"/>
  <c r="M134" i="33" s="1"/>
  <c r="D134" i="33"/>
  <c r="P133" i="33"/>
  <c r="Q133" i="33" s="1"/>
  <c r="R133" i="33" s="1"/>
  <c r="S133" i="33" s="1"/>
  <c r="T133" i="33" s="1"/>
  <c r="U133" i="33" s="1"/>
  <c r="V133" i="33" s="1"/>
  <c r="W133" i="33" s="1"/>
  <c r="X133" i="33" s="1"/>
  <c r="Y133" i="33" s="1"/>
  <c r="Z133" i="33" s="1"/>
  <c r="AA133" i="33" s="1"/>
  <c r="AB133" i="33" s="1"/>
  <c r="AC133" i="33" s="1"/>
  <c r="AD133" i="33" s="1"/>
  <c r="AE133" i="33" s="1"/>
  <c r="AF133" i="33" s="1"/>
  <c r="D133" i="33"/>
  <c r="E133" i="33" s="1"/>
  <c r="F133" i="33" s="1"/>
  <c r="G133" i="33" s="1"/>
  <c r="H133" i="33" s="1"/>
  <c r="I133" i="33" s="1"/>
  <c r="J133" i="33" s="1"/>
  <c r="K133" i="33" s="1"/>
  <c r="L133" i="33" s="1"/>
  <c r="M133" i="33" s="1"/>
  <c r="N133" i="33" s="1"/>
  <c r="O133" i="33" s="1"/>
  <c r="B133" i="33"/>
  <c r="F132" i="33"/>
  <c r="G132" i="33" s="1"/>
  <c r="H132" i="33" s="1"/>
  <c r="I132" i="33" s="1"/>
  <c r="J132" i="33" s="1"/>
  <c r="K132" i="33" s="1"/>
  <c r="L132" i="33" s="1"/>
  <c r="M132" i="33" s="1"/>
  <c r="N132" i="33" s="1"/>
  <c r="O132" i="33" s="1"/>
  <c r="P132" i="33" s="1"/>
  <c r="Q132" i="33" s="1"/>
  <c r="R132" i="33" s="1"/>
  <c r="S132" i="33" s="1"/>
  <c r="T132" i="33" s="1"/>
  <c r="U132" i="33" s="1"/>
  <c r="V132" i="33" s="1"/>
  <c r="W132" i="33" s="1"/>
  <c r="X132" i="33" s="1"/>
  <c r="Y132" i="33" s="1"/>
  <c r="Z132" i="33" s="1"/>
  <c r="AA132" i="33" s="1"/>
  <c r="AB132" i="33" s="1"/>
  <c r="AC132" i="33" s="1"/>
  <c r="AD132" i="33" s="1"/>
  <c r="AE132" i="33" s="1"/>
  <c r="AF132" i="33" s="1"/>
  <c r="B132" i="33" s="1"/>
  <c r="D132" i="33"/>
  <c r="E132" i="33" s="1"/>
  <c r="D131" i="33"/>
  <c r="E131" i="33" s="1"/>
  <c r="F131" i="33" s="1"/>
  <c r="G131" i="33" s="1"/>
  <c r="H131" i="33" s="1"/>
  <c r="I131" i="33" s="1"/>
  <c r="J131" i="33" s="1"/>
  <c r="K131" i="33" s="1"/>
  <c r="L131" i="33" s="1"/>
  <c r="M131" i="33" s="1"/>
  <c r="N131" i="33" s="1"/>
  <c r="O131" i="33" s="1"/>
  <c r="P131" i="33" s="1"/>
  <c r="Q131" i="33" s="1"/>
  <c r="R131" i="33" s="1"/>
  <c r="S131" i="33" s="1"/>
  <c r="T131" i="33" s="1"/>
  <c r="U131" i="33" s="1"/>
  <c r="V131" i="33" s="1"/>
  <c r="W131" i="33" s="1"/>
  <c r="X131" i="33" s="1"/>
  <c r="Y131" i="33" s="1"/>
  <c r="Z131" i="33" s="1"/>
  <c r="AA131" i="33" s="1"/>
  <c r="AB131" i="33" s="1"/>
  <c r="AC131" i="33" s="1"/>
  <c r="AD131" i="33" s="1"/>
  <c r="AE131" i="33" s="1"/>
  <c r="AF131" i="33" s="1"/>
  <c r="B131" i="33" s="1"/>
  <c r="M130" i="33"/>
  <c r="N130" i="33" s="1"/>
  <c r="O130" i="33" s="1"/>
  <c r="P130" i="33" s="1"/>
  <c r="Q130" i="33" s="1"/>
  <c r="R130" i="33" s="1"/>
  <c r="S130" i="33" s="1"/>
  <c r="T130" i="33" s="1"/>
  <c r="U130" i="33" s="1"/>
  <c r="V130" i="33" s="1"/>
  <c r="W130" i="33" s="1"/>
  <c r="X130" i="33" s="1"/>
  <c r="Y130" i="33" s="1"/>
  <c r="Z130" i="33" s="1"/>
  <c r="AA130" i="33" s="1"/>
  <c r="AB130" i="33" s="1"/>
  <c r="AC130" i="33" s="1"/>
  <c r="AD130" i="33" s="1"/>
  <c r="AE130" i="33" s="1"/>
  <c r="AF130" i="33" s="1"/>
  <c r="B130" i="33" s="1"/>
  <c r="F130" i="33"/>
  <c r="G130" i="33" s="1"/>
  <c r="H130" i="33" s="1"/>
  <c r="I130" i="33" s="1"/>
  <c r="J130" i="33" s="1"/>
  <c r="K130" i="33" s="1"/>
  <c r="L130" i="33" s="1"/>
  <c r="E130" i="33"/>
  <c r="D130" i="33"/>
  <c r="L128" i="33"/>
  <c r="M128" i="33" s="1"/>
  <c r="N128" i="33" s="1"/>
  <c r="O128" i="33" s="1"/>
  <c r="P128" i="33" s="1"/>
  <c r="Q128" i="33" s="1"/>
  <c r="R128" i="33" s="1"/>
  <c r="S128" i="33" s="1"/>
  <c r="T128" i="33" s="1"/>
  <c r="U128" i="33" s="1"/>
  <c r="V128" i="33" s="1"/>
  <c r="W128" i="33" s="1"/>
  <c r="X128" i="33" s="1"/>
  <c r="Y128" i="33" s="1"/>
  <c r="Z128" i="33" s="1"/>
  <c r="AA128" i="33" s="1"/>
  <c r="AB128" i="33" s="1"/>
  <c r="AC128" i="33" s="1"/>
  <c r="AD128" i="33" s="1"/>
  <c r="AE128" i="33" s="1"/>
  <c r="AF128" i="33" s="1"/>
  <c r="B128" i="33" s="1"/>
  <c r="F128" i="33"/>
  <c r="G128" i="33" s="1"/>
  <c r="H128" i="33" s="1"/>
  <c r="I128" i="33" s="1"/>
  <c r="J128" i="33" s="1"/>
  <c r="K128" i="33" s="1"/>
  <c r="D128" i="33"/>
  <c r="E128" i="33" s="1"/>
  <c r="D127" i="33"/>
  <c r="E127" i="33" s="1"/>
  <c r="F127" i="33" s="1"/>
  <c r="G127" i="33" s="1"/>
  <c r="H127" i="33" s="1"/>
  <c r="I127" i="33" s="1"/>
  <c r="J127" i="33" s="1"/>
  <c r="K127" i="33" s="1"/>
  <c r="L127" i="33" s="1"/>
  <c r="M127" i="33" s="1"/>
  <c r="N127" i="33" s="1"/>
  <c r="O127" i="33" s="1"/>
  <c r="P127" i="33" s="1"/>
  <c r="Q127" i="33" s="1"/>
  <c r="R127" i="33" s="1"/>
  <c r="S127" i="33" s="1"/>
  <c r="T127" i="33" s="1"/>
  <c r="U127" i="33" s="1"/>
  <c r="V127" i="33" s="1"/>
  <c r="W127" i="33" s="1"/>
  <c r="X127" i="33" s="1"/>
  <c r="Y127" i="33" s="1"/>
  <c r="Z127" i="33" s="1"/>
  <c r="AA127" i="33" s="1"/>
  <c r="AB127" i="33" s="1"/>
  <c r="AC127" i="33" s="1"/>
  <c r="AD127" i="33" s="1"/>
  <c r="AE127" i="33" s="1"/>
  <c r="AF127" i="33" s="1"/>
  <c r="B127" i="33" s="1"/>
  <c r="J126" i="33"/>
  <c r="K126" i="33" s="1"/>
  <c r="L126" i="33" s="1"/>
  <c r="M126" i="33" s="1"/>
  <c r="N126" i="33" s="1"/>
  <c r="O126" i="33" s="1"/>
  <c r="P126" i="33" s="1"/>
  <c r="Q126" i="33" s="1"/>
  <c r="R126" i="33" s="1"/>
  <c r="S126" i="33" s="1"/>
  <c r="T126" i="33" s="1"/>
  <c r="U126" i="33" s="1"/>
  <c r="V126" i="33" s="1"/>
  <c r="W126" i="33" s="1"/>
  <c r="X126" i="33" s="1"/>
  <c r="Y126" i="33" s="1"/>
  <c r="Z126" i="33" s="1"/>
  <c r="AA126" i="33" s="1"/>
  <c r="AB126" i="33" s="1"/>
  <c r="AC126" i="33" s="1"/>
  <c r="AD126" i="33" s="1"/>
  <c r="AE126" i="33" s="1"/>
  <c r="AF126" i="33" s="1"/>
  <c r="B126" i="33" s="1"/>
  <c r="H126" i="33"/>
  <c r="I126" i="33" s="1"/>
  <c r="G126" i="33"/>
  <c r="D126" i="33"/>
  <c r="E126" i="33" s="1"/>
  <c r="F126" i="33" s="1"/>
  <c r="H125" i="33"/>
  <c r="I125" i="33" s="1"/>
  <c r="J125" i="33" s="1"/>
  <c r="K125" i="33" s="1"/>
  <c r="L125" i="33" s="1"/>
  <c r="M125" i="33" s="1"/>
  <c r="N125" i="33" s="1"/>
  <c r="O125" i="33" s="1"/>
  <c r="P125" i="33" s="1"/>
  <c r="Q125" i="33" s="1"/>
  <c r="R125" i="33" s="1"/>
  <c r="S125" i="33" s="1"/>
  <c r="T125" i="33" s="1"/>
  <c r="U125" i="33" s="1"/>
  <c r="V125" i="33" s="1"/>
  <c r="W125" i="33" s="1"/>
  <c r="X125" i="33" s="1"/>
  <c r="Y125" i="33" s="1"/>
  <c r="Z125" i="33" s="1"/>
  <c r="AA125" i="33" s="1"/>
  <c r="AB125" i="33" s="1"/>
  <c r="AC125" i="33" s="1"/>
  <c r="AD125" i="33" s="1"/>
  <c r="AE125" i="33" s="1"/>
  <c r="AF125" i="33" s="1"/>
  <c r="B125" i="33" s="1"/>
  <c r="F125" i="33"/>
  <c r="G125" i="33" s="1"/>
  <c r="E125" i="33"/>
  <c r="D125" i="33"/>
  <c r="F124" i="33"/>
  <c r="G124" i="33" s="1"/>
  <c r="H124" i="33" s="1"/>
  <c r="I124" i="33" s="1"/>
  <c r="J124" i="33" s="1"/>
  <c r="K124" i="33" s="1"/>
  <c r="L124" i="33" s="1"/>
  <c r="M124" i="33" s="1"/>
  <c r="N124" i="33" s="1"/>
  <c r="O124" i="33" s="1"/>
  <c r="P124" i="33" s="1"/>
  <c r="Q124" i="33" s="1"/>
  <c r="R124" i="33" s="1"/>
  <c r="S124" i="33" s="1"/>
  <c r="T124" i="33" s="1"/>
  <c r="U124" i="33" s="1"/>
  <c r="V124" i="33" s="1"/>
  <c r="W124" i="33" s="1"/>
  <c r="X124" i="33" s="1"/>
  <c r="Y124" i="33" s="1"/>
  <c r="Z124" i="33" s="1"/>
  <c r="AA124" i="33" s="1"/>
  <c r="AB124" i="33" s="1"/>
  <c r="AC124" i="33" s="1"/>
  <c r="AD124" i="33" s="1"/>
  <c r="AE124" i="33" s="1"/>
  <c r="AF124" i="33" s="1"/>
  <c r="B124" i="33" s="1"/>
  <c r="D124" i="33"/>
  <c r="E124" i="33" s="1"/>
  <c r="J123" i="33"/>
  <c r="K123" i="33" s="1"/>
  <c r="L123" i="33" s="1"/>
  <c r="M123" i="33" s="1"/>
  <c r="N123" i="33" s="1"/>
  <c r="O123" i="33" s="1"/>
  <c r="P123" i="33" s="1"/>
  <c r="Q123" i="33" s="1"/>
  <c r="R123" i="33" s="1"/>
  <c r="S123" i="33" s="1"/>
  <c r="T123" i="33" s="1"/>
  <c r="U123" i="33" s="1"/>
  <c r="V123" i="33" s="1"/>
  <c r="W123" i="33" s="1"/>
  <c r="X123" i="33" s="1"/>
  <c r="Y123" i="33" s="1"/>
  <c r="Z123" i="33" s="1"/>
  <c r="AA123" i="33" s="1"/>
  <c r="AB123" i="33" s="1"/>
  <c r="AC123" i="33" s="1"/>
  <c r="AD123" i="33" s="1"/>
  <c r="AE123" i="33" s="1"/>
  <c r="AF123" i="33" s="1"/>
  <c r="B123" i="33" s="1"/>
  <c r="F123" i="33"/>
  <c r="G123" i="33" s="1"/>
  <c r="H123" i="33" s="1"/>
  <c r="I123" i="33" s="1"/>
  <c r="D123" i="33"/>
  <c r="E123" i="33" s="1"/>
  <c r="P122" i="33"/>
  <c r="Q122" i="33" s="1"/>
  <c r="R122" i="33" s="1"/>
  <c r="S122" i="33" s="1"/>
  <c r="T122" i="33" s="1"/>
  <c r="U122" i="33" s="1"/>
  <c r="V122" i="33" s="1"/>
  <c r="W122" i="33" s="1"/>
  <c r="X122" i="33" s="1"/>
  <c r="Y122" i="33" s="1"/>
  <c r="Z122" i="33" s="1"/>
  <c r="AA122" i="33" s="1"/>
  <c r="AB122" i="33" s="1"/>
  <c r="AC122" i="33" s="1"/>
  <c r="AD122" i="33" s="1"/>
  <c r="AE122" i="33" s="1"/>
  <c r="AF122" i="33" s="1"/>
  <c r="B122" i="33" s="1"/>
  <c r="G122" i="33"/>
  <c r="H122" i="33" s="1"/>
  <c r="I122" i="33" s="1"/>
  <c r="J122" i="33" s="1"/>
  <c r="K122" i="33" s="1"/>
  <c r="L122" i="33" s="1"/>
  <c r="M122" i="33" s="1"/>
  <c r="N122" i="33" s="1"/>
  <c r="O122" i="33" s="1"/>
  <c r="D122" i="33"/>
  <c r="E122" i="33" s="1"/>
  <c r="F122" i="33" s="1"/>
  <c r="AB121" i="33"/>
  <c r="AC121" i="33" s="1"/>
  <c r="AD121" i="33" s="1"/>
  <c r="AE121" i="33" s="1"/>
  <c r="AF121" i="33" s="1"/>
  <c r="B121" i="33" s="1"/>
  <c r="L121" i="33"/>
  <c r="M121" i="33" s="1"/>
  <c r="N121" i="33" s="1"/>
  <c r="O121" i="33" s="1"/>
  <c r="P121" i="33" s="1"/>
  <c r="Q121" i="33" s="1"/>
  <c r="R121" i="33" s="1"/>
  <c r="S121" i="33" s="1"/>
  <c r="T121" i="33" s="1"/>
  <c r="U121" i="33" s="1"/>
  <c r="V121" i="33" s="1"/>
  <c r="W121" i="33" s="1"/>
  <c r="X121" i="33" s="1"/>
  <c r="Y121" i="33" s="1"/>
  <c r="Z121" i="33" s="1"/>
  <c r="AA121" i="33" s="1"/>
  <c r="F121" i="33"/>
  <c r="G121" i="33" s="1"/>
  <c r="H121" i="33" s="1"/>
  <c r="I121" i="33" s="1"/>
  <c r="J121" i="33" s="1"/>
  <c r="K121" i="33" s="1"/>
  <c r="E121" i="33"/>
  <c r="D121" i="33"/>
  <c r="J120" i="33"/>
  <c r="K120" i="33" s="1"/>
  <c r="L120" i="33" s="1"/>
  <c r="M120" i="33" s="1"/>
  <c r="N120" i="33" s="1"/>
  <c r="O120" i="33" s="1"/>
  <c r="P120" i="33" s="1"/>
  <c r="Q120" i="33" s="1"/>
  <c r="R120" i="33" s="1"/>
  <c r="S120" i="33" s="1"/>
  <c r="T120" i="33" s="1"/>
  <c r="U120" i="33" s="1"/>
  <c r="V120" i="33" s="1"/>
  <c r="W120" i="33" s="1"/>
  <c r="X120" i="33" s="1"/>
  <c r="Y120" i="33" s="1"/>
  <c r="Z120" i="33" s="1"/>
  <c r="AA120" i="33" s="1"/>
  <c r="AB120" i="33" s="1"/>
  <c r="AC120" i="33" s="1"/>
  <c r="AD120" i="33" s="1"/>
  <c r="AE120" i="33" s="1"/>
  <c r="AF120" i="33" s="1"/>
  <c r="B120" i="33" s="1"/>
  <c r="F120" i="33"/>
  <c r="G120" i="33" s="1"/>
  <c r="H120" i="33" s="1"/>
  <c r="I120" i="33" s="1"/>
  <c r="D120" i="33"/>
  <c r="E120" i="33" s="1"/>
  <c r="O119" i="33"/>
  <c r="P119" i="33" s="1"/>
  <c r="Q119" i="33" s="1"/>
  <c r="R119" i="33" s="1"/>
  <c r="S119" i="33" s="1"/>
  <c r="T119" i="33" s="1"/>
  <c r="U119" i="33" s="1"/>
  <c r="V119" i="33" s="1"/>
  <c r="W119" i="33" s="1"/>
  <c r="X119" i="33" s="1"/>
  <c r="Y119" i="33" s="1"/>
  <c r="Z119" i="33" s="1"/>
  <c r="AA119" i="33" s="1"/>
  <c r="AB119" i="33" s="1"/>
  <c r="AC119" i="33" s="1"/>
  <c r="AD119" i="33" s="1"/>
  <c r="AE119" i="33" s="1"/>
  <c r="AF119" i="33" s="1"/>
  <c r="B119" i="33" s="1"/>
  <c r="H119" i="33"/>
  <c r="I119" i="33" s="1"/>
  <c r="J119" i="33" s="1"/>
  <c r="K119" i="33" s="1"/>
  <c r="L119" i="33" s="1"/>
  <c r="M119" i="33" s="1"/>
  <c r="N119" i="33" s="1"/>
  <c r="F119" i="33"/>
  <c r="G119" i="33" s="1"/>
  <c r="D119" i="33"/>
  <c r="E119" i="33" s="1"/>
  <c r="F118" i="33"/>
  <c r="G118" i="33" s="1"/>
  <c r="H118" i="33" s="1"/>
  <c r="I118" i="33" s="1"/>
  <c r="J118" i="33" s="1"/>
  <c r="K118" i="33" s="1"/>
  <c r="L118" i="33" s="1"/>
  <c r="M118" i="33" s="1"/>
  <c r="N118" i="33" s="1"/>
  <c r="O118" i="33" s="1"/>
  <c r="P118" i="33" s="1"/>
  <c r="Q118" i="33" s="1"/>
  <c r="R118" i="33" s="1"/>
  <c r="S118" i="33" s="1"/>
  <c r="T118" i="33" s="1"/>
  <c r="U118" i="33" s="1"/>
  <c r="V118" i="33" s="1"/>
  <c r="W118" i="33" s="1"/>
  <c r="X118" i="33" s="1"/>
  <c r="Y118" i="33" s="1"/>
  <c r="Z118" i="33" s="1"/>
  <c r="AA118" i="33" s="1"/>
  <c r="AB118" i="33" s="1"/>
  <c r="AC118" i="33" s="1"/>
  <c r="AD118" i="33" s="1"/>
  <c r="AE118" i="33" s="1"/>
  <c r="AF118" i="33" s="1"/>
  <c r="B118" i="33" s="1"/>
  <c r="D118" i="33"/>
  <c r="E118" i="33" s="1"/>
  <c r="F117" i="33"/>
  <c r="G117" i="33" s="1"/>
  <c r="H117" i="33" s="1"/>
  <c r="I117" i="33" s="1"/>
  <c r="J117" i="33" s="1"/>
  <c r="K117" i="33" s="1"/>
  <c r="L117" i="33" s="1"/>
  <c r="M117" i="33" s="1"/>
  <c r="N117" i="33" s="1"/>
  <c r="O117" i="33" s="1"/>
  <c r="P117" i="33" s="1"/>
  <c r="Q117" i="33" s="1"/>
  <c r="R117" i="33" s="1"/>
  <c r="S117" i="33" s="1"/>
  <c r="T117" i="33" s="1"/>
  <c r="U117" i="33" s="1"/>
  <c r="V117" i="33" s="1"/>
  <c r="W117" i="33" s="1"/>
  <c r="X117" i="33" s="1"/>
  <c r="Y117" i="33" s="1"/>
  <c r="Z117" i="33" s="1"/>
  <c r="AA117" i="33" s="1"/>
  <c r="AB117" i="33" s="1"/>
  <c r="AC117" i="33" s="1"/>
  <c r="AD117" i="33" s="1"/>
  <c r="AE117" i="33" s="1"/>
  <c r="AF117" i="33" s="1"/>
  <c r="B117" i="33" s="1"/>
  <c r="D117" i="33"/>
  <c r="E117" i="33" s="1"/>
  <c r="H116" i="33"/>
  <c r="I116" i="33" s="1"/>
  <c r="J116" i="33" s="1"/>
  <c r="K116" i="33" s="1"/>
  <c r="L116" i="33" s="1"/>
  <c r="M116" i="33" s="1"/>
  <c r="N116" i="33" s="1"/>
  <c r="O116" i="33" s="1"/>
  <c r="P116" i="33" s="1"/>
  <c r="Q116" i="33" s="1"/>
  <c r="R116" i="33" s="1"/>
  <c r="S116" i="33" s="1"/>
  <c r="T116" i="33" s="1"/>
  <c r="U116" i="33" s="1"/>
  <c r="V116" i="33" s="1"/>
  <c r="W116" i="33" s="1"/>
  <c r="X116" i="33" s="1"/>
  <c r="Y116" i="33" s="1"/>
  <c r="Z116" i="33" s="1"/>
  <c r="AA116" i="33" s="1"/>
  <c r="AB116" i="33" s="1"/>
  <c r="AC116" i="33" s="1"/>
  <c r="AD116" i="33" s="1"/>
  <c r="AE116" i="33" s="1"/>
  <c r="AF116" i="33" s="1"/>
  <c r="B116" i="33" s="1"/>
  <c r="D116" i="33"/>
  <c r="E116" i="33" s="1"/>
  <c r="F116" i="33" s="1"/>
  <c r="G116" i="33" s="1"/>
  <c r="K115" i="33"/>
  <c r="L115" i="33" s="1"/>
  <c r="M115" i="33" s="1"/>
  <c r="N115" i="33" s="1"/>
  <c r="O115" i="33" s="1"/>
  <c r="P115" i="33" s="1"/>
  <c r="Q115" i="33" s="1"/>
  <c r="R115" i="33" s="1"/>
  <c r="S115" i="33" s="1"/>
  <c r="T115" i="33" s="1"/>
  <c r="U115" i="33" s="1"/>
  <c r="V115" i="33" s="1"/>
  <c r="W115" i="33" s="1"/>
  <c r="X115" i="33" s="1"/>
  <c r="Y115" i="33" s="1"/>
  <c r="Z115" i="33" s="1"/>
  <c r="AA115" i="33" s="1"/>
  <c r="AB115" i="33" s="1"/>
  <c r="AC115" i="33" s="1"/>
  <c r="AD115" i="33" s="1"/>
  <c r="AE115" i="33" s="1"/>
  <c r="AF115" i="33" s="1"/>
  <c r="B115" i="33" s="1"/>
  <c r="G115" i="33"/>
  <c r="H115" i="33" s="1"/>
  <c r="I115" i="33" s="1"/>
  <c r="J115" i="33" s="1"/>
  <c r="D115" i="33"/>
  <c r="E115" i="33" s="1"/>
  <c r="F115" i="33" s="1"/>
  <c r="E114" i="33"/>
  <c r="F114" i="33" s="1"/>
  <c r="G114" i="33" s="1"/>
  <c r="H114" i="33" s="1"/>
  <c r="I114" i="33" s="1"/>
  <c r="J114" i="33" s="1"/>
  <c r="K114" i="33" s="1"/>
  <c r="L114" i="33" s="1"/>
  <c r="M114" i="33" s="1"/>
  <c r="N114" i="33" s="1"/>
  <c r="O114" i="33" s="1"/>
  <c r="P114" i="33" s="1"/>
  <c r="Q114" i="33" s="1"/>
  <c r="R114" i="33" s="1"/>
  <c r="S114" i="33" s="1"/>
  <c r="T114" i="33" s="1"/>
  <c r="U114" i="33" s="1"/>
  <c r="V114" i="33" s="1"/>
  <c r="W114" i="33" s="1"/>
  <c r="X114" i="33" s="1"/>
  <c r="Y114" i="33" s="1"/>
  <c r="Z114" i="33" s="1"/>
  <c r="AA114" i="33" s="1"/>
  <c r="AB114" i="33" s="1"/>
  <c r="AC114" i="33" s="1"/>
  <c r="AD114" i="33" s="1"/>
  <c r="AE114" i="33" s="1"/>
  <c r="AF114" i="33" s="1"/>
  <c r="B114" i="33" s="1"/>
  <c r="D114" i="33"/>
  <c r="Q113" i="33"/>
  <c r="R113" i="33" s="1"/>
  <c r="S113" i="33" s="1"/>
  <c r="T113" i="33" s="1"/>
  <c r="U113" i="33" s="1"/>
  <c r="V113" i="33" s="1"/>
  <c r="W113" i="33" s="1"/>
  <c r="X113" i="33" s="1"/>
  <c r="Y113" i="33" s="1"/>
  <c r="Z113" i="33" s="1"/>
  <c r="AA113" i="33" s="1"/>
  <c r="AB113" i="33" s="1"/>
  <c r="AC113" i="33" s="1"/>
  <c r="AD113" i="33" s="1"/>
  <c r="AE113" i="33" s="1"/>
  <c r="AF113" i="33" s="1"/>
  <c r="B113" i="33" s="1"/>
  <c r="K113" i="33"/>
  <c r="L113" i="33" s="1"/>
  <c r="M113" i="33" s="1"/>
  <c r="N113" i="33" s="1"/>
  <c r="O113" i="33" s="1"/>
  <c r="P113" i="33" s="1"/>
  <c r="D113" i="33"/>
  <c r="E113" i="33" s="1"/>
  <c r="F113" i="33" s="1"/>
  <c r="G113" i="33" s="1"/>
  <c r="H113" i="33" s="1"/>
  <c r="I113" i="33" s="1"/>
  <c r="E112" i="33"/>
  <c r="F112" i="33" s="1"/>
  <c r="G112" i="33" s="1"/>
  <c r="H112" i="33" s="1"/>
  <c r="I112" i="33" s="1"/>
  <c r="J112" i="33" s="1"/>
  <c r="K112" i="33" s="1"/>
  <c r="L112" i="33" s="1"/>
  <c r="M112" i="33" s="1"/>
  <c r="N112" i="33" s="1"/>
  <c r="O112" i="33" s="1"/>
  <c r="P112" i="33" s="1"/>
  <c r="Q112" i="33" s="1"/>
  <c r="R112" i="33" s="1"/>
  <c r="S112" i="33" s="1"/>
  <c r="T112" i="33" s="1"/>
  <c r="U112" i="33" s="1"/>
  <c r="V112" i="33" s="1"/>
  <c r="W112" i="33" s="1"/>
  <c r="X112" i="33" s="1"/>
  <c r="Y112" i="33" s="1"/>
  <c r="Z112" i="33" s="1"/>
  <c r="AA112" i="33" s="1"/>
  <c r="AB112" i="33" s="1"/>
  <c r="AC112" i="33" s="1"/>
  <c r="AD112" i="33" s="1"/>
  <c r="AE112" i="33" s="1"/>
  <c r="AF112" i="33" s="1"/>
  <c r="B112" i="33" s="1"/>
  <c r="D112" i="33"/>
  <c r="P111" i="33"/>
  <c r="Q111" i="33" s="1"/>
  <c r="R111" i="33" s="1"/>
  <c r="S111" i="33" s="1"/>
  <c r="T111" i="33" s="1"/>
  <c r="U111" i="33" s="1"/>
  <c r="V111" i="33" s="1"/>
  <c r="W111" i="33" s="1"/>
  <c r="X111" i="33" s="1"/>
  <c r="Y111" i="33" s="1"/>
  <c r="Z111" i="33" s="1"/>
  <c r="AA111" i="33" s="1"/>
  <c r="AB111" i="33" s="1"/>
  <c r="AC111" i="33" s="1"/>
  <c r="AD111" i="33" s="1"/>
  <c r="AE111" i="33" s="1"/>
  <c r="AF111" i="33" s="1"/>
  <c r="B111" i="33" s="1"/>
  <c r="L111" i="33"/>
  <c r="M111" i="33" s="1"/>
  <c r="N111" i="33" s="1"/>
  <c r="O111" i="33" s="1"/>
  <c r="F111" i="33"/>
  <c r="G111" i="33" s="1"/>
  <c r="H111" i="33" s="1"/>
  <c r="I111" i="33" s="1"/>
  <c r="J111" i="33" s="1"/>
  <c r="K111" i="33" s="1"/>
  <c r="D111" i="33"/>
  <c r="E111" i="33" s="1"/>
  <c r="H109" i="33"/>
  <c r="I109" i="33" s="1"/>
  <c r="J109" i="33" s="1"/>
  <c r="K109" i="33" s="1"/>
  <c r="L109" i="33" s="1"/>
  <c r="M109" i="33" s="1"/>
  <c r="N109" i="33" s="1"/>
  <c r="O109" i="33" s="1"/>
  <c r="P109" i="33" s="1"/>
  <c r="Q109" i="33" s="1"/>
  <c r="R109" i="33" s="1"/>
  <c r="S109" i="33" s="1"/>
  <c r="T109" i="33" s="1"/>
  <c r="U109" i="33" s="1"/>
  <c r="V109" i="33" s="1"/>
  <c r="W109" i="33" s="1"/>
  <c r="X109" i="33" s="1"/>
  <c r="Y109" i="33" s="1"/>
  <c r="Z109" i="33" s="1"/>
  <c r="AA109" i="33" s="1"/>
  <c r="AB109" i="33" s="1"/>
  <c r="AC109" i="33" s="1"/>
  <c r="AD109" i="33" s="1"/>
  <c r="AE109" i="33" s="1"/>
  <c r="AF109" i="33" s="1"/>
  <c r="B109" i="33" s="1"/>
  <c r="D109" i="33"/>
  <c r="E109" i="33" s="1"/>
  <c r="F109" i="33" s="1"/>
  <c r="G109" i="33" s="1"/>
  <c r="F108" i="33"/>
  <c r="G108" i="33" s="1"/>
  <c r="H108" i="33" s="1"/>
  <c r="I108" i="33" s="1"/>
  <c r="J108" i="33" s="1"/>
  <c r="K108" i="33" s="1"/>
  <c r="L108" i="33" s="1"/>
  <c r="M108" i="33" s="1"/>
  <c r="N108" i="33" s="1"/>
  <c r="O108" i="33" s="1"/>
  <c r="P108" i="33" s="1"/>
  <c r="Q108" i="33" s="1"/>
  <c r="R108" i="33" s="1"/>
  <c r="S108" i="33" s="1"/>
  <c r="T108" i="33" s="1"/>
  <c r="U108" i="33" s="1"/>
  <c r="V108" i="33" s="1"/>
  <c r="W108" i="33" s="1"/>
  <c r="X108" i="33" s="1"/>
  <c r="Y108" i="33" s="1"/>
  <c r="Z108" i="33" s="1"/>
  <c r="AA108" i="33" s="1"/>
  <c r="AB108" i="33" s="1"/>
  <c r="AC108" i="33" s="1"/>
  <c r="AD108" i="33" s="1"/>
  <c r="AE108" i="33" s="1"/>
  <c r="AF108" i="33" s="1"/>
  <c r="B108" i="33" s="1"/>
  <c r="D108" i="33"/>
  <c r="E108" i="33" s="1"/>
  <c r="D106" i="33"/>
  <c r="E106" i="33" s="1"/>
  <c r="F106" i="33" s="1"/>
  <c r="G106" i="33" s="1"/>
  <c r="H106" i="33" s="1"/>
  <c r="I106" i="33" s="1"/>
  <c r="J106" i="33" s="1"/>
  <c r="K106" i="33" s="1"/>
  <c r="L106" i="33" s="1"/>
  <c r="M106" i="33" s="1"/>
  <c r="N106" i="33" s="1"/>
  <c r="O106" i="33" s="1"/>
  <c r="P106" i="33" s="1"/>
  <c r="Q106" i="33" s="1"/>
  <c r="R106" i="33" s="1"/>
  <c r="S106" i="33" s="1"/>
  <c r="T106" i="33" s="1"/>
  <c r="U106" i="33" s="1"/>
  <c r="V106" i="33" s="1"/>
  <c r="W106" i="33" s="1"/>
  <c r="X106" i="33" s="1"/>
  <c r="Y106" i="33" s="1"/>
  <c r="Z106" i="33" s="1"/>
  <c r="AA106" i="33" s="1"/>
  <c r="AB106" i="33" s="1"/>
  <c r="AC106" i="33" s="1"/>
  <c r="AD106" i="33" s="1"/>
  <c r="AE106" i="33" s="1"/>
  <c r="AF106" i="33" s="1"/>
  <c r="B106" i="33" s="1"/>
  <c r="D105" i="33"/>
  <c r="E105" i="33" s="1"/>
  <c r="F105" i="33" s="1"/>
  <c r="G105" i="33" s="1"/>
  <c r="H105" i="33" s="1"/>
  <c r="I105" i="33" s="1"/>
  <c r="J105" i="33" s="1"/>
  <c r="K105" i="33" s="1"/>
  <c r="L105" i="33" s="1"/>
  <c r="M105" i="33" s="1"/>
  <c r="N105" i="33" s="1"/>
  <c r="O105" i="33" s="1"/>
  <c r="P105" i="33" s="1"/>
  <c r="Q105" i="33" s="1"/>
  <c r="R105" i="33" s="1"/>
  <c r="S105" i="33" s="1"/>
  <c r="T105" i="33" s="1"/>
  <c r="U105" i="33" s="1"/>
  <c r="V105" i="33" s="1"/>
  <c r="W105" i="33" s="1"/>
  <c r="X105" i="33" s="1"/>
  <c r="Y105" i="33" s="1"/>
  <c r="Z105" i="33" s="1"/>
  <c r="AA105" i="33" s="1"/>
  <c r="AB105" i="33" s="1"/>
  <c r="AC105" i="33" s="1"/>
  <c r="AD105" i="33" s="1"/>
  <c r="AE105" i="33" s="1"/>
  <c r="AF105" i="33" s="1"/>
  <c r="B105" i="33" s="1"/>
  <c r="I104" i="33"/>
  <c r="J104" i="33" s="1"/>
  <c r="K104" i="33" s="1"/>
  <c r="L104" i="33" s="1"/>
  <c r="M104" i="33" s="1"/>
  <c r="N104" i="33" s="1"/>
  <c r="O104" i="33" s="1"/>
  <c r="P104" i="33" s="1"/>
  <c r="Q104" i="33" s="1"/>
  <c r="R104" i="33" s="1"/>
  <c r="S104" i="33" s="1"/>
  <c r="T104" i="33" s="1"/>
  <c r="U104" i="33" s="1"/>
  <c r="V104" i="33" s="1"/>
  <c r="W104" i="33" s="1"/>
  <c r="X104" i="33" s="1"/>
  <c r="Y104" i="33" s="1"/>
  <c r="Z104" i="33" s="1"/>
  <c r="AA104" i="33" s="1"/>
  <c r="AB104" i="33" s="1"/>
  <c r="AC104" i="33" s="1"/>
  <c r="AD104" i="33" s="1"/>
  <c r="AE104" i="33" s="1"/>
  <c r="AF104" i="33" s="1"/>
  <c r="B104" i="33" s="1"/>
  <c r="D104" i="33"/>
  <c r="E104" i="33" s="1"/>
  <c r="F104" i="33" s="1"/>
  <c r="G104" i="33" s="1"/>
  <c r="H104" i="33" s="1"/>
  <c r="G103" i="33"/>
  <c r="H103" i="33" s="1"/>
  <c r="I103" i="33" s="1"/>
  <c r="J103" i="33" s="1"/>
  <c r="K103" i="33" s="1"/>
  <c r="L103" i="33" s="1"/>
  <c r="M103" i="33" s="1"/>
  <c r="N103" i="33" s="1"/>
  <c r="O103" i="33" s="1"/>
  <c r="P103" i="33" s="1"/>
  <c r="Q103" i="33" s="1"/>
  <c r="R103" i="33" s="1"/>
  <c r="S103" i="33" s="1"/>
  <c r="T103" i="33" s="1"/>
  <c r="U103" i="33" s="1"/>
  <c r="V103" i="33" s="1"/>
  <c r="W103" i="33" s="1"/>
  <c r="X103" i="33" s="1"/>
  <c r="Y103" i="33" s="1"/>
  <c r="Z103" i="33" s="1"/>
  <c r="AA103" i="33" s="1"/>
  <c r="AB103" i="33" s="1"/>
  <c r="AC103" i="33" s="1"/>
  <c r="AD103" i="33" s="1"/>
  <c r="AE103" i="33" s="1"/>
  <c r="AF103" i="33" s="1"/>
  <c r="B103" i="33" s="1"/>
  <c r="E103" i="33"/>
  <c r="F103" i="33" s="1"/>
  <c r="D103" i="33"/>
  <c r="E102" i="33"/>
  <c r="F102" i="33" s="1"/>
  <c r="D102" i="33"/>
  <c r="E101" i="33"/>
  <c r="D101" i="33"/>
  <c r="AH98" i="33"/>
  <c r="AI98" i="33" s="1"/>
  <c r="AH97" i="33"/>
  <c r="AI97" i="33" s="1"/>
  <c r="AH96" i="33"/>
  <c r="AI96" i="33" s="1"/>
  <c r="AH95" i="33"/>
  <c r="AI95" i="33" s="1"/>
  <c r="AH94" i="33"/>
  <c r="AI94" i="33" s="1"/>
  <c r="E93" i="33"/>
  <c r="D93" i="33"/>
  <c r="C93" i="33"/>
  <c r="AI91" i="33"/>
  <c r="AH91" i="33"/>
  <c r="AI90" i="33"/>
  <c r="AH90" i="33"/>
  <c r="AI89" i="33"/>
  <c r="AH89" i="33"/>
  <c r="AI88" i="33"/>
  <c r="AH88" i="33"/>
  <c r="AI87" i="33"/>
  <c r="AH87" i="33"/>
  <c r="AI86" i="33"/>
  <c r="AH86" i="33"/>
  <c r="AI85" i="33"/>
  <c r="AH85" i="33"/>
  <c r="AI84" i="33"/>
  <c r="AH84" i="33"/>
  <c r="AG82" i="33"/>
  <c r="AI81" i="33"/>
  <c r="AH81" i="33"/>
  <c r="AF80" i="33"/>
  <c r="AE80" i="33"/>
  <c r="AD80" i="33"/>
  <c r="AC80" i="33"/>
  <c r="AB80" i="33"/>
  <c r="AA80" i="33"/>
  <c r="Z80" i="33"/>
  <c r="Y80" i="33"/>
  <c r="X80" i="33"/>
  <c r="W80" i="33"/>
  <c r="V80" i="33"/>
  <c r="U80" i="33"/>
  <c r="T80" i="33"/>
  <c r="S80" i="33"/>
  <c r="R80" i="33"/>
  <c r="Q80" i="33"/>
  <c r="P80" i="33"/>
  <c r="O80" i="33"/>
  <c r="N80" i="33"/>
  <c r="M80" i="33"/>
  <c r="L80" i="33"/>
  <c r="K80" i="33"/>
  <c r="J80" i="33"/>
  <c r="I80" i="33"/>
  <c r="H80" i="33"/>
  <c r="G80" i="33"/>
  <c r="F80" i="33"/>
  <c r="E80" i="33"/>
  <c r="D80" i="33"/>
  <c r="C80" i="33"/>
  <c r="B80" i="33"/>
  <c r="AF79" i="33"/>
  <c r="AE79" i="33"/>
  <c r="AD79" i="33"/>
  <c r="AC79" i="33"/>
  <c r="AB79" i="33"/>
  <c r="AA79" i="33"/>
  <c r="Z79" i="33"/>
  <c r="Y79" i="33"/>
  <c r="X79" i="33"/>
  <c r="W79" i="33"/>
  <c r="V79" i="33"/>
  <c r="U79" i="33"/>
  <c r="T79" i="33"/>
  <c r="S79" i="33"/>
  <c r="R79" i="33"/>
  <c r="Q79" i="33"/>
  <c r="P79" i="33"/>
  <c r="O79" i="33"/>
  <c r="N79" i="33"/>
  <c r="M79" i="33"/>
  <c r="L79" i="33"/>
  <c r="K79" i="33"/>
  <c r="J79" i="33"/>
  <c r="I79" i="33"/>
  <c r="H79" i="33"/>
  <c r="G79" i="33"/>
  <c r="F79" i="33"/>
  <c r="E79" i="33"/>
  <c r="D79" i="33"/>
  <c r="C79" i="33"/>
  <c r="B79" i="33"/>
  <c r="AF78" i="33"/>
  <c r="AE78" i="33"/>
  <c r="AD78" i="33"/>
  <c r="AC78" i="33"/>
  <c r="AB78" i="33"/>
  <c r="AA78" i="33"/>
  <c r="Z78" i="33"/>
  <c r="Y78" i="33"/>
  <c r="X78" i="33"/>
  <c r="W78" i="33"/>
  <c r="V78" i="33"/>
  <c r="U78" i="33"/>
  <c r="T78" i="33"/>
  <c r="S78" i="33"/>
  <c r="R78" i="33"/>
  <c r="Q78" i="33"/>
  <c r="P78" i="33"/>
  <c r="O78" i="33"/>
  <c r="N78" i="33"/>
  <c r="M78" i="33"/>
  <c r="L78" i="33"/>
  <c r="K78" i="33"/>
  <c r="J78" i="33"/>
  <c r="I78" i="33"/>
  <c r="I82" i="33" s="1"/>
  <c r="H78" i="33"/>
  <c r="G78" i="33"/>
  <c r="F78" i="33"/>
  <c r="E78" i="33"/>
  <c r="D78" i="33"/>
  <c r="C78" i="33"/>
  <c r="B78" i="33"/>
  <c r="AF77" i="33"/>
  <c r="AE77" i="33"/>
  <c r="AD77" i="33"/>
  <c r="AC77" i="33"/>
  <c r="AB77" i="33"/>
  <c r="AA77" i="33"/>
  <c r="Z77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G82" i="33" s="1"/>
  <c r="F77" i="33"/>
  <c r="E77" i="33"/>
  <c r="D77" i="33"/>
  <c r="C77" i="33"/>
  <c r="B77" i="33"/>
  <c r="AF76" i="33"/>
  <c r="AE76" i="33"/>
  <c r="AD76" i="33"/>
  <c r="AC76" i="33"/>
  <c r="AB76" i="33"/>
  <c r="AA76" i="33"/>
  <c r="AA82" i="33" s="1"/>
  <c r="Z76" i="33"/>
  <c r="Z82" i="33" s="1"/>
  <c r="Y76" i="33"/>
  <c r="Y82" i="33" s="1"/>
  <c r="X76" i="33"/>
  <c r="W76" i="33"/>
  <c r="V76" i="33"/>
  <c r="U76" i="33"/>
  <c r="T76" i="33"/>
  <c r="S76" i="33"/>
  <c r="R76" i="33"/>
  <c r="Q76" i="33"/>
  <c r="P76" i="33"/>
  <c r="P82" i="33" s="1"/>
  <c r="O76" i="33"/>
  <c r="N76" i="33"/>
  <c r="N82" i="33" s="1"/>
  <c r="M76" i="33"/>
  <c r="L76" i="33"/>
  <c r="K76" i="33"/>
  <c r="J76" i="33"/>
  <c r="I76" i="33"/>
  <c r="H76" i="33"/>
  <c r="G76" i="33"/>
  <c r="F76" i="33"/>
  <c r="E76" i="33"/>
  <c r="D76" i="33"/>
  <c r="C76" i="33"/>
  <c r="B76" i="33"/>
  <c r="AI74" i="33"/>
  <c r="AH74" i="33"/>
  <c r="AG72" i="33"/>
  <c r="AF72" i="33"/>
  <c r="AE72" i="33"/>
  <c r="AD72" i="33"/>
  <c r="AC72" i="33"/>
  <c r="AB72" i="33"/>
  <c r="AA72" i="33"/>
  <c r="Z72" i="33"/>
  <c r="Y72" i="33"/>
  <c r="X72" i="33"/>
  <c r="W72" i="33"/>
  <c r="V72" i="33"/>
  <c r="U72" i="33"/>
  <c r="T72" i="33"/>
  <c r="S72" i="33"/>
  <c r="R72" i="33"/>
  <c r="Q72" i="33"/>
  <c r="P72" i="33"/>
  <c r="O72" i="33"/>
  <c r="N72" i="33"/>
  <c r="M72" i="33"/>
  <c r="L72" i="33"/>
  <c r="K72" i="33"/>
  <c r="J72" i="33"/>
  <c r="I72" i="33"/>
  <c r="H72" i="33"/>
  <c r="G72" i="33"/>
  <c r="F72" i="33"/>
  <c r="E72" i="33"/>
  <c r="D72" i="33"/>
  <c r="C72" i="33"/>
  <c r="B72" i="33"/>
  <c r="AI71" i="33"/>
  <c r="AH71" i="33"/>
  <c r="AI70" i="33"/>
  <c r="AH70" i="33"/>
  <c r="AI69" i="33"/>
  <c r="AH69" i="33"/>
  <c r="AG68" i="33"/>
  <c r="AF68" i="33"/>
  <c r="AE68" i="33"/>
  <c r="AD5" i="33" s="1"/>
  <c r="AD68" i="33"/>
  <c r="AC5" i="33" s="1"/>
  <c r="AC68" i="33"/>
  <c r="AB5" i="33" s="1"/>
  <c r="AB68" i="33"/>
  <c r="AA68" i="33"/>
  <c r="Z5" i="33" s="1"/>
  <c r="Z68" i="33"/>
  <c r="Y5" i="33" s="1"/>
  <c r="Y68" i="33"/>
  <c r="X5" i="33" s="1"/>
  <c r="W68" i="33"/>
  <c r="V5" i="33" s="1"/>
  <c r="V68" i="33"/>
  <c r="U68" i="33"/>
  <c r="T5" i="33" s="1"/>
  <c r="T68" i="33"/>
  <c r="S68" i="33"/>
  <c r="R5" i="33" s="1"/>
  <c r="R68" i="33"/>
  <c r="Q5" i="33" s="1"/>
  <c r="Q68" i="33"/>
  <c r="P5" i="33" s="1"/>
  <c r="P68" i="33"/>
  <c r="O68" i="33"/>
  <c r="N5" i="33" s="1"/>
  <c r="N68" i="33"/>
  <c r="M68" i="33"/>
  <c r="L68" i="33"/>
  <c r="K5" i="33" s="1"/>
  <c r="K68" i="33"/>
  <c r="J5" i="33" s="1"/>
  <c r="J68" i="33"/>
  <c r="I5" i="33" s="1"/>
  <c r="I68" i="33"/>
  <c r="H68" i="33"/>
  <c r="G68" i="33"/>
  <c r="F68" i="33"/>
  <c r="E5" i="33" s="1"/>
  <c r="E68" i="33"/>
  <c r="D68" i="33"/>
  <c r="C5" i="33" s="1"/>
  <c r="C68" i="33"/>
  <c r="B68" i="33"/>
  <c r="AF5" i="33" s="1"/>
  <c r="AI67" i="33"/>
  <c r="AH67" i="33"/>
  <c r="AI66" i="33"/>
  <c r="AH66" i="33"/>
  <c r="AI65" i="33"/>
  <c r="AH65" i="33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G56" i="33"/>
  <c r="AF56" i="33"/>
  <c r="AE56" i="33"/>
  <c r="AD56" i="33"/>
  <c r="AC56" i="33"/>
  <c r="AB56" i="33"/>
  <c r="AA56" i="33"/>
  <c r="Z56" i="33"/>
  <c r="Y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AI55" i="33"/>
  <c r="AH55" i="33"/>
  <c r="AI54" i="33"/>
  <c r="AH54" i="33"/>
  <c r="AI53" i="33"/>
  <c r="AH53" i="33"/>
  <c r="Z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AG51" i="33"/>
  <c r="AG52" i="33" s="1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G38" i="33"/>
  <c r="AF38" i="33"/>
  <c r="AE38" i="33"/>
  <c r="AD38" i="33"/>
  <c r="AC38" i="33"/>
  <c r="AB38" i="33"/>
  <c r="AA38" i="33"/>
  <c r="Z38" i="33"/>
  <c r="Y38" i="33"/>
  <c r="W38" i="33"/>
  <c r="V38" i="33"/>
  <c r="U38" i="33"/>
  <c r="T38" i="33"/>
  <c r="T73" i="33" s="1"/>
  <c r="S38" i="33"/>
  <c r="R38" i="33"/>
  <c r="Q38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D38" i="33"/>
  <c r="C38" i="33"/>
  <c r="B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A5" i="33"/>
  <c r="U5" i="33"/>
  <c r="S5" i="33"/>
  <c r="M5" i="33"/>
  <c r="L5" i="33"/>
  <c r="H5" i="33"/>
  <c r="F5" i="33"/>
  <c r="D5" i="33"/>
  <c r="B5" i="33"/>
  <c r="AG4" i="33"/>
  <c r="K4" i="33"/>
  <c r="B4" i="33"/>
  <c r="AG3" i="33"/>
  <c r="AG2" i="33"/>
  <c r="AG6" i="33" s="1"/>
  <c r="AF95" i="32"/>
  <c r="AE95" i="32"/>
  <c r="AD95" i="32"/>
  <c r="AC95" i="32"/>
  <c r="AB95" i="32"/>
  <c r="W37" i="32"/>
  <c r="V37" i="32"/>
  <c r="U37" i="32"/>
  <c r="T37" i="32"/>
  <c r="S37" i="32"/>
  <c r="R37" i="32"/>
  <c r="Q37" i="32"/>
  <c r="P37" i="32"/>
  <c r="O37" i="32"/>
  <c r="N37" i="32"/>
  <c r="M37" i="32"/>
  <c r="E4" i="33"/>
  <c r="AF82" i="33" l="1"/>
  <c r="AE82" i="33"/>
  <c r="AD82" i="33"/>
  <c r="Z75" i="33"/>
  <c r="AR213" i="33" s="1"/>
  <c r="Z7" i="33"/>
  <c r="Z73" i="33"/>
  <c r="X82" i="33"/>
  <c r="W82" i="33"/>
  <c r="V82" i="33"/>
  <c r="S82" i="33"/>
  <c r="S73" i="33"/>
  <c r="R75" i="33"/>
  <c r="AJ213" i="33" s="1"/>
  <c r="R82" i="33"/>
  <c r="R73" i="33"/>
  <c r="Q82" i="33"/>
  <c r="P75" i="33"/>
  <c r="O82" i="33"/>
  <c r="AH80" i="33"/>
  <c r="N73" i="33"/>
  <c r="M75" i="33"/>
  <c r="AE213" i="33" s="1"/>
  <c r="M73" i="33"/>
  <c r="L73" i="33"/>
  <c r="K82" i="33"/>
  <c r="K73" i="33"/>
  <c r="J82" i="33"/>
  <c r="J75" i="33"/>
  <c r="AB213" i="33" s="1"/>
  <c r="J73" i="33"/>
  <c r="H82" i="33"/>
  <c r="H75" i="33"/>
  <c r="Z213" i="33" s="1"/>
  <c r="F82" i="33"/>
  <c r="F73" i="33"/>
  <c r="AI76" i="33"/>
  <c r="D73" i="33"/>
  <c r="E73" i="33"/>
  <c r="E75" i="33"/>
  <c r="W213" i="33" s="1"/>
  <c r="C82" i="33"/>
  <c r="AI56" i="33"/>
  <c r="C73" i="33"/>
  <c r="C75" i="33" s="1"/>
  <c r="U213" i="33" s="1"/>
  <c r="H4" i="33"/>
  <c r="AH213" i="33"/>
  <c r="P7" i="33"/>
  <c r="G75" i="33"/>
  <c r="O75" i="33"/>
  <c r="D82" i="33"/>
  <c r="L82" i="33"/>
  <c r="T82" i="33"/>
  <c r="AB82" i="33"/>
  <c r="N75" i="33"/>
  <c r="N83" i="33" s="1"/>
  <c r="E82" i="33"/>
  <c r="M82" i="33"/>
  <c r="M83" i="33" s="1"/>
  <c r="U82" i="33"/>
  <c r="AC82" i="33"/>
  <c r="AI80" i="33"/>
  <c r="G73" i="33"/>
  <c r="O73" i="33"/>
  <c r="H73" i="33"/>
  <c r="H83" i="33" s="1"/>
  <c r="G5" i="33"/>
  <c r="P73" i="33"/>
  <c r="P83" i="33" s="1"/>
  <c r="O5" i="33"/>
  <c r="W5" i="33"/>
  <c r="AE5" i="33"/>
  <c r="R83" i="33"/>
  <c r="Z83" i="33"/>
  <c r="AI79" i="33"/>
  <c r="H7" i="33"/>
  <c r="I73" i="33"/>
  <c r="Q73" i="33"/>
  <c r="AG73" i="33"/>
  <c r="AG83" i="33" s="1"/>
  <c r="AI78" i="33"/>
  <c r="AH79" i="33"/>
  <c r="F75" i="33"/>
  <c r="S210" i="33"/>
  <c r="D210" i="33"/>
  <c r="R7" i="33"/>
  <c r="AI38" i="33"/>
  <c r="AI77" i="33"/>
  <c r="G102" i="33"/>
  <c r="F93" i="33"/>
  <c r="I75" i="33"/>
  <c r="Q75" i="33"/>
  <c r="AG75" i="33"/>
  <c r="AH38" i="33"/>
  <c r="K75" i="33"/>
  <c r="S75" i="33"/>
  <c r="AH76" i="33"/>
  <c r="B82" i="33"/>
  <c r="D191" i="33"/>
  <c r="AH56" i="33"/>
  <c r="AH68" i="33"/>
  <c r="AH72" i="33"/>
  <c r="D75" i="33"/>
  <c r="L75" i="33"/>
  <c r="T75" i="33"/>
  <c r="AH77" i="33"/>
  <c r="E191" i="33"/>
  <c r="AI68" i="33"/>
  <c r="AI72" i="33"/>
  <c r="AH78" i="33"/>
  <c r="F101" i="33"/>
  <c r="F199" i="33"/>
  <c r="G193" i="33"/>
  <c r="H198" i="33"/>
  <c r="E199" i="33"/>
  <c r="D199" i="33"/>
  <c r="T83" i="33" l="1"/>
  <c r="Q83" i="33"/>
  <c r="M7" i="33"/>
  <c r="O83" i="33"/>
  <c r="L83" i="33"/>
  <c r="J83" i="33"/>
  <c r="J7" i="33"/>
  <c r="I83" i="33"/>
  <c r="G83" i="33"/>
  <c r="C7" i="33"/>
  <c r="F83" i="33"/>
  <c r="E7" i="33"/>
  <c r="E83" i="33"/>
  <c r="C83" i="33"/>
  <c r="V213" i="33"/>
  <c r="D7" i="33"/>
  <c r="H102" i="33"/>
  <c r="G93" i="33"/>
  <c r="AC213" i="33"/>
  <c r="K7" i="33"/>
  <c r="AF213" i="33"/>
  <c r="N7" i="33"/>
  <c r="AK213" i="33"/>
  <c r="S7" i="33"/>
  <c r="G234" i="33"/>
  <c r="I198" i="33"/>
  <c r="X213" i="33"/>
  <c r="F7" i="33"/>
  <c r="S83" i="33"/>
  <c r="AG213" i="33"/>
  <c r="O7" i="33"/>
  <c r="H193" i="33"/>
  <c r="G199" i="33"/>
  <c r="AI82" i="33"/>
  <c r="AH82" i="33"/>
  <c r="AI213" i="33"/>
  <c r="Q7" i="33"/>
  <c r="D83" i="33"/>
  <c r="K83" i="33"/>
  <c r="Y213" i="33"/>
  <c r="C208" i="33"/>
  <c r="B208" i="33"/>
  <c r="G7" i="33"/>
  <c r="AL213" i="33"/>
  <c r="T7" i="33"/>
  <c r="AA213" i="33"/>
  <c r="I7" i="33"/>
  <c r="F191" i="33"/>
  <c r="G101" i="33"/>
  <c r="AD213" i="33"/>
  <c r="L7" i="33"/>
  <c r="K6" i="33" l="1"/>
  <c r="G191" i="33"/>
  <c r="H101" i="33"/>
  <c r="H234" i="33"/>
  <c r="J198" i="33"/>
  <c r="I102" i="33"/>
  <c r="H93" i="33"/>
  <c r="I193" i="33"/>
  <c r="H199" i="33"/>
  <c r="J102" i="33" l="1"/>
  <c r="I93" i="33"/>
  <c r="K198" i="33"/>
  <c r="I234" i="33"/>
  <c r="H191" i="33"/>
  <c r="I101" i="33"/>
  <c r="J193" i="33"/>
  <c r="I199" i="33"/>
  <c r="K193" i="33" l="1"/>
  <c r="J199" i="33"/>
  <c r="I191" i="33"/>
  <c r="J101" i="33"/>
  <c r="J234" i="33"/>
  <c r="L198" i="33"/>
  <c r="J93" i="33"/>
  <c r="K102" i="33"/>
  <c r="K234" i="33" l="1"/>
  <c r="M198" i="33"/>
  <c r="L102" i="33"/>
  <c r="K93" i="33"/>
  <c r="J191" i="33"/>
  <c r="K101" i="33"/>
  <c r="K199" i="33"/>
  <c r="L193" i="33"/>
  <c r="L93" i="33" l="1"/>
  <c r="M102" i="33"/>
  <c r="L199" i="33"/>
  <c r="M193" i="33"/>
  <c r="K191" i="33"/>
  <c r="L101" i="33"/>
  <c r="L234" i="33"/>
  <c r="N198" i="33"/>
  <c r="L191" i="33" l="1"/>
  <c r="M101" i="33"/>
  <c r="M199" i="33"/>
  <c r="N193" i="33"/>
  <c r="N102" i="33"/>
  <c r="M93" i="33"/>
  <c r="M234" i="33"/>
  <c r="O198" i="33"/>
  <c r="N234" i="33" l="1"/>
  <c r="P198" i="33"/>
  <c r="O102" i="33"/>
  <c r="N93" i="33"/>
  <c r="M191" i="33"/>
  <c r="N101" i="33"/>
  <c r="N199" i="33"/>
  <c r="O193" i="33"/>
  <c r="P193" i="33" l="1"/>
  <c r="O199" i="33"/>
  <c r="N191" i="33"/>
  <c r="O101" i="33"/>
  <c r="O234" i="33"/>
  <c r="Q198" i="33"/>
  <c r="P102" i="33"/>
  <c r="O93" i="33"/>
  <c r="Q102" i="33" l="1"/>
  <c r="P93" i="33"/>
  <c r="P234" i="33"/>
  <c r="R198" i="33"/>
  <c r="O191" i="33"/>
  <c r="P101" i="33"/>
  <c r="Q193" i="33"/>
  <c r="P199" i="33"/>
  <c r="P191" i="33" l="1"/>
  <c r="Q101" i="33"/>
  <c r="S198" i="33"/>
  <c r="Q234" i="33"/>
  <c r="Q199" i="33"/>
  <c r="R193" i="33"/>
  <c r="R102" i="33"/>
  <c r="Q93" i="33"/>
  <c r="R93" i="33" l="1"/>
  <c r="S102" i="33"/>
  <c r="S193" i="33"/>
  <c r="R199" i="33"/>
  <c r="R234" i="33"/>
  <c r="T198" i="33"/>
  <c r="Q191" i="33"/>
  <c r="R101" i="33"/>
  <c r="R191" i="33" l="1"/>
  <c r="S101" i="33"/>
  <c r="S234" i="33"/>
  <c r="U198" i="33"/>
  <c r="S199" i="33"/>
  <c r="T193" i="33"/>
  <c r="T102" i="33"/>
  <c r="S93" i="33"/>
  <c r="T93" i="33" l="1"/>
  <c r="U102" i="33"/>
  <c r="T199" i="33"/>
  <c r="U193" i="33"/>
  <c r="T234" i="33"/>
  <c r="V198" i="33"/>
  <c r="S191" i="33"/>
  <c r="T101" i="33"/>
  <c r="T191" i="33" l="1"/>
  <c r="U101" i="33"/>
  <c r="U234" i="33"/>
  <c r="W198" i="33"/>
  <c r="U199" i="33"/>
  <c r="U51" i="33" s="1"/>
  <c r="U52" i="33" s="1"/>
  <c r="V193" i="33"/>
  <c r="V102" i="33"/>
  <c r="U93" i="33"/>
  <c r="W102" i="33" l="1"/>
  <c r="V93" i="33"/>
  <c r="X198" i="33"/>
  <c r="V234" i="33"/>
  <c r="U73" i="33"/>
  <c r="U75" i="33"/>
  <c r="V199" i="33"/>
  <c r="V51" i="33" s="1"/>
  <c r="V52" i="33" s="1"/>
  <c r="W193" i="33"/>
  <c r="U191" i="33"/>
  <c r="V101" i="33"/>
  <c r="X193" i="33" l="1"/>
  <c r="W199" i="33"/>
  <c r="W51" i="33" s="1"/>
  <c r="W52" i="33" s="1"/>
  <c r="V75" i="33"/>
  <c r="V73" i="33"/>
  <c r="AM213" i="33"/>
  <c r="U7" i="33"/>
  <c r="U83" i="33"/>
  <c r="W234" i="33"/>
  <c r="Y198" i="33"/>
  <c r="V191" i="33"/>
  <c r="W101" i="33"/>
  <c r="X102" i="33"/>
  <c r="W93" i="33"/>
  <c r="V83" i="33" l="1"/>
  <c r="Y102" i="33"/>
  <c r="X93" i="33"/>
  <c r="W191" i="33"/>
  <c r="X101" i="33"/>
  <c r="AN213" i="33"/>
  <c r="V7" i="33"/>
  <c r="W75" i="33"/>
  <c r="W73" i="33"/>
  <c r="X234" i="33"/>
  <c r="Z198" i="33"/>
  <c r="Y193" i="33"/>
  <c r="X199" i="33"/>
  <c r="W83" i="33" l="1"/>
  <c r="AO213" i="33"/>
  <c r="W7" i="33"/>
  <c r="Y199" i="33"/>
  <c r="Y51" i="33" s="1"/>
  <c r="Y52" i="33" s="1"/>
  <c r="Z193" i="33"/>
  <c r="AA198" i="33"/>
  <c r="Y234" i="33"/>
  <c r="X75" i="33"/>
  <c r="X73" i="33"/>
  <c r="X191" i="33"/>
  <c r="Y101" i="33"/>
  <c r="Z102" i="33"/>
  <c r="Y93" i="33"/>
  <c r="X83" i="33" l="1"/>
  <c r="AP213" i="33"/>
  <c r="X7" i="33"/>
  <c r="Y75" i="33"/>
  <c r="Y73" i="33"/>
  <c r="Y83" i="33" s="1"/>
  <c r="Z234" i="33"/>
  <c r="AB198" i="33"/>
  <c r="AA193" i="33"/>
  <c r="Z199" i="33"/>
  <c r="Y191" i="33"/>
  <c r="Z101" i="33"/>
  <c r="Z93" i="33"/>
  <c r="AA102" i="33"/>
  <c r="AA199" i="33" l="1"/>
  <c r="AA51" i="33" s="1"/>
  <c r="AA52" i="33" s="1"/>
  <c r="AB193" i="33"/>
  <c r="AA234" i="33"/>
  <c r="AC198" i="33"/>
  <c r="AB102" i="33"/>
  <c r="AA93" i="33"/>
  <c r="AQ213" i="33"/>
  <c r="Y7" i="33"/>
  <c r="Z191" i="33"/>
  <c r="AA101" i="33"/>
  <c r="AB93" i="33" l="1"/>
  <c r="AC102" i="33"/>
  <c r="AB234" i="33"/>
  <c r="AD198" i="33"/>
  <c r="AA191" i="33"/>
  <c r="AB101" i="33"/>
  <c r="AB199" i="33"/>
  <c r="AB51" i="33" s="1"/>
  <c r="AB52" i="33" s="1"/>
  <c r="AC193" i="33"/>
  <c r="AA75" i="33"/>
  <c r="AA73" i="33"/>
  <c r="AA83" i="33" l="1"/>
  <c r="AC199" i="33"/>
  <c r="AC51" i="33" s="1"/>
  <c r="AC52" i="33" s="1"/>
  <c r="AD193" i="33"/>
  <c r="AB73" i="33"/>
  <c r="AB75" i="33"/>
  <c r="AB191" i="33"/>
  <c r="AC101" i="33"/>
  <c r="AC234" i="33"/>
  <c r="AE198" i="33"/>
  <c r="AD102" i="33"/>
  <c r="AC93" i="33"/>
  <c r="AS213" i="33"/>
  <c r="AA7" i="33"/>
  <c r="AD234" i="33" l="1"/>
  <c r="AF198" i="33"/>
  <c r="AC191" i="33"/>
  <c r="AD101" i="33"/>
  <c r="AT213" i="33"/>
  <c r="AB7" i="33"/>
  <c r="AB83" i="33"/>
  <c r="AD199" i="33"/>
  <c r="AD51" i="33" s="1"/>
  <c r="AD52" i="33" s="1"/>
  <c r="AE193" i="33"/>
  <c r="AE102" i="33"/>
  <c r="AD93" i="33"/>
  <c r="AC73" i="33"/>
  <c r="AC75" i="33"/>
  <c r="AD73" i="33" l="1"/>
  <c r="AD75" i="33"/>
  <c r="AU213" i="33"/>
  <c r="AC7" i="33"/>
  <c r="AC83" i="33"/>
  <c r="AD191" i="33"/>
  <c r="AE101" i="33"/>
  <c r="AF102" i="33"/>
  <c r="AE93" i="33"/>
  <c r="B198" i="33"/>
  <c r="AF234" i="33" s="1"/>
  <c r="AE234" i="33"/>
  <c r="AF193" i="33"/>
  <c r="AE199" i="33"/>
  <c r="AE51" i="33" s="1"/>
  <c r="AE52" i="33" s="1"/>
  <c r="AE73" i="33" l="1"/>
  <c r="AE75" i="33"/>
  <c r="AF93" i="33"/>
  <c r="B102" i="33"/>
  <c r="B93" i="33" s="1"/>
  <c r="AE191" i="33"/>
  <c r="AF101" i="33"/>
  <c r="AF199" i="33"/>
  <c r="AF51" i="33" s="1"/>
  <c r="AF52" i="33" s="1"/>
  <c r="B193" i="33"/>
  <c r="B199" i="33" s="1"/>
  <c r="B51" i="33" s="1"/>
  <c r="AV213" i="33"/>
  <c r="AD7" i="33"/>
  <c r="AD83" i="33"/>
  <c r="AF73" i="33" l="1"/>
  <c r="AF75" i="33"/>
  <c r="AF191" i="33"/>
  <c r="B101" i="33"/>
  <c r="B191" i="33" s="1"/>
  <c r="AW213" i="33"/>
  <c r="AE7" i="33"/>
  <c r="B52" i="33"/>
  <c r="AI51" i="33"/>
  <c r="AH51" i="33"/>
  <c r="AI93" i="33"/>
  <c r="AH93" i="33"/>
  <c r="AE83" i="33"/>
  <c r="AI52" i="33" l="1"/>
  <c r="AH52" i="33"/>
  <c r="B75" i="33"/>
  <c r="B73" i="33"/>
  <c r="AX213" i="33"/>
  <c r="AF7" i="33"/>
  <c r="AF83" i="33"/>
  <c r="AI73" i="33" l="1"/>
  <c r="AH73" i="33"/>
  <c r="B83" i="33"/>
  <c r="T213" i="33"/>
  <c r="AI75" i="33"/>
  <c r="AH75" i="33"/>
  <c r="B7" i="33"/>
  <c r="A7" i="33" s="1"/>
  <c r="AI83" i="33" l="1"/>
  <c r="AH83" i="33"/>
  <c r="L37" i="32" l="1"/>
  <c r="K37" i="32" l="1"/>
  <c r="J37" i="32" l="1"/>
  <c r="I37" i="32"/>
  <c r="H37" i="32"/>
  <c r="G37" i="32"/>
  <c r="F37" i="32"/>
  <c r="E37" i="32"/>
  <c r="AH99" i="32"/>
  <c r="AI99" i="32" s="1"/>
  <c r="B51" i="32"/>
  <c r="AF238" i="32"/>
  <c r="AE238" i="32"/>
  <c r="AD238" i="32"/>
  <c r="AC238" i="32"/>
  <c r="AB238" i="32"/>
  <c r="AA238" i="32"/>
  <c r="Z238" i="32"/>
  <c r="Y238" i="32"/>
  <c r="X238" i="32"/>
  <c r="W238" i="32"/>
  <c r="V238" i="32"/>
  <c r="U238" i="32"/>
  <c r="T238" i="32"/>
  <c r="S238" i="32"/>
  <c r="R238" i="32"/>
  <c r="Q238" i="32"/>
  <c r="P238" i="32"/>
  <c r="O238" i="32"/>
  <c r="N238" i="32"/>
  <c r="M238" i="32"/>
  <c r="L238" i="32"/>
  <c r="K238" i="32"/>
  <c r="J238" i="32"/>
  <c r="I238" i="32"/>
  <c r="H238" i="32"/>
  <c r="G238" i="32"/>
  <c r="F238" i="32"/>
  <c r="E238" i="32"/>
  <c r="D238" i="32"/>
  <c r="C238" i="32"/>
  <c r="B238" i="32"/>
  <c r="A238" i="32"/>
  <c r="AF237" i="32"/>
  <c r="AE237" i="32"/>
  <c r="AD237" i="32"/>
  <c r="AC237" i="32"/>
  <c r="AB237" i="32"/>
  <c r="AA237" i="32"/>
  <c r="Z237" i="32"/>
  <c r="Y237" i="32"/>
  <c r="X237" i="32"/>
  <c r="W237" i="32"/>
  <c r="V237" i="32"/>
  <c r="U237" i="32"/>
  <c r="T237" i="32"/>
  <c r="S237" i="32"/>
  <c r="R237" i="32"/>
  <c r="Q237" i="32"/>
  <c r="P237" i="32"/>
  <c r="O237" i="32"/>
  <c r="N237" i="32"/>
  <c r="M237" i="32"/>
  <c r="L237" i="32"/>
  <c r="K237" i="32"/>
  <c r="J237" i="32"/>
  <c r="I237" i="32"/>
  <c r="H237" i="32"/>
  <c r="G237" i="32"/>
  <c r="F237" i="32"/>
  <c r="E237" i="32"/>
  <c r="D237" i="32"/>
  <c r="C237" i="32"/>
  <c r="B237" i="32"/>
  <c r="A237" i="32"/>
  <c r="AF236" i="32"/>
  <c r="AE236" i="32"/>
  <c r="AD236" i="32"/>
  <c r="AC236" i="32"/>
  <c r="AB236" i="32"/>
  <c r="AA236" i="32"/>
  <c r="Z236" i="32"/>
  <c r="Y236" i="32"/>
  <c r="X236" i="32"/>
  <c r="W236" i="32"/>
  <c r="V236" i="32"/>
  <c r="U236" i="32"/>
  <c r="T236" i="32"/>
  <c r="S236" i="32"/>
  <c r="R236" i="32"/>
  <c r="Q236" i="32"/>
  <c r="P236" i="32"/>
  <c r="O236" i="32"/>
  <c r="N236" i="32"/>
  <c r="M236" i="32"/>
  <c r="L236" i="32"/>
  <c r="K236" i="32"/>
  <c r="J236" i="32"/>
  <c r="I236" i="32"/>
  <c r="H236" i="32"/>
  <c r="G236" i="32"/>
  <c r="F236" i="32"/>
  <c r="E236" i="32"/>
  <c r="D236" i="32"/>
  <c r="C236" i="32"/>
  <c r="B236" i="32"/>
  <c r="A236" i="32"/>
  <c r="AF235" i="32"/>
  <c r="AE235" i="32"/>
  <c r="AD235" i="32"/>
  <c r="AC235" i="32"/>
  <c r="AB235" i="32"/>
  <c r="AA235" i="32"/>
  <c r="Z235" i="32"/>
  <c r="Y235" i="32"/>
  <c r="X235" i="32"/>
  <c r="W235" i="32"/>
  <c r="V235" i="32"/>
  <c r="U235" i="32"/>
  <c r="T235" i="32"/>
  <c r="S235" i="32"/>
  <c r="R235" i="32"/>
  <c r="Q235" i="32"/>
  <c r="P235" i="32"/>
  <c r="O235" i="32"/>
  <c r="N235" i="32"/>
  <c r="M235" i="32"/>
  <c r="L235" i="32"/>
  <c r="K235" i="32"/>
  <c r="J235" i="32"/>
  <c r="I235" i="32"/>
  <c r="H235" i="32"/>
  <c r="G235" i="32"/>
  <c r="F235" i="32"/>
  <c r="E235" i="32"/>
  <c r="D235" i="32"/>
  <c r="C235" i="32"/>
  <c r="B235" i="32"/>
  <c r="A235" i="32"/>
  <c r="B234" i="32"/>
  <c r="S209" i="32"/>
  <c r="AG199" i="32"/>
  <c r="D199" i="32"/>
  <c r="C199" i="32"/>
  <c r="D198" i="32"/>
  <c r="E197" i="32"/>
  <c r="F197" i="32" s="1"/>
  <c r="G197" i="32" s="1"/>
  <c r="H197" i="32" s="1"/>
  <c r="I197" i="32" s="1"/>
  <c r="J197" i="32" s="1"/>
  <c r="K197" i="32" s="1"/>
  <c r="L197" i="32" s="1"/>
  <c r="M197" i="32" s="1"/>
  <c r="N197" i="32" s="1"/>
  <c r="O197" i="32" s="1"/>
  <c r="P197" i="32" s="1"/>
  <c r="Q197" i="32" s="1"/>
  <c r="R197" i="32" s="1"/>
  <c r="S197" i="32" s="1"/>
  <c r="T197" i="32" s="1"/>
  <c r="U197" i="32" s="1"/>
  <c r="V197" i="32" s="1"/>
  <c r="W197" i="32" s="1"/>
  <c r="X197" i="32" s="1"/>
  <c r="Y197" i="32" s="1"/>
  <c r="Z197" i="32" s="1"/>
  <c r="AA197" i="32" s="1"/>
  <c r="AB197" i="32" s="1"/>
  <c r="AC197" i="32" s="1"/>
  <c r="AD197" i="32" s="1"/>
  <c r="AE197" i="32" s="1"/>
  <c r="AF197" i="32" s="1"/>
  <c r="B197" i="32" s="1"/>
  <c r="D197" i="32"/>
  <c r="O196" i="32"/>
  <c r="P196" i="32" s="1"/>
  <c r="Q196" i="32" s="1"/>
  <c r="R196" i="32" s="1"/>
  <c r="S196" i="32" s="1"/>
  <c r="T196" i="32" s="1"/>
  <c r="U196" i="32" s="1"/>
  <c r="V196" i="32" s="1"/>
  <c r="W196" i="32" s="1"/>
  <c r="X196" i="32" s="1"/>
  <c r="Y196" i="32" s="1"/>
  <c r="Z196" i="32" s="1"/>
  <c r="AA196" i="32" s="1"/>
  <c r="AB196" i="32" s="1"/>
  <c r="AC196" i="32" s="1"/>
  <c r="AD196" i="32" s="1"/>
  <c r="AE196" i="32" s="1"/>
  <c r="AF196" i="32" s="1"/>
  <c r="B196" i="32" s="1"/>
  <c r="D196" i="32"/>
  <c r="E196" i="32" s="1"/>
  <c r="F196" i="32" s="1"/>
  <c r="G196" i="32" s="1"/>
  <c r="H196" i="32" s="1"/>
  <c r="I196" i="32" s="1"/>
  <c r="J196" i="32" s="1"/>
  <c r="K196" i="32" s="1"/>
  <c r="L196" i="32" s="1"/>
  <c r="M196" i="32" s="1"/>
  <c r="N196" i="32" s="1"/>
  <c r="Q195" i="32"/>
  <c r="R195" i="32" s="1"/>
  <c r="S195" i="32" s="1"/>
  <c r="T195" i="32" s="1"/>
  <c r="U195" i="32" s="1"/>
  <c r="V195" i="32" s="1"/>
  <c r="W195" i="32" s="1"/>
  <c r="X195" i="32" s="1"/>
  <c r="Y195" i="32" s="1"/>
  <c r="Z195" i="32" s="1"/>
  <c r="AA195" i="32" s="1"/>
  <c r="AB195" i="32" s="1"/>
  <c r="AC195" i="32" s="1"/>
  <c r="AD195" i="32" s="1"/>
  <c r="AE195" i="32" s="1"/>
  <c r="AF195" i="32" s="1"/>
  <c r="B195" i="32" s="1"/>
  <c r="J195" i="32"/>
  <c r="K195" i="32" s="1"/>
  <c r="L195" i="32" s="1"/>
  <c r="M195" i="32" s="1"/>
  <c r="N195" i="32" s="1"/>
  <c r="O195" i="32" s="1"/>
  <c r="P195" i="32" s="1"/>
  <c r="F195" i="32"/>
  <c r="G195" i="32" s="1"/>
  <c r="H195" i="32" s="1"/>
  <c r="I195" i="32" s="1"/>
  <c r="E195" i="32"/>
  <c r="D195" i="32"/>
  <c r="P194" i="32"/>
  <c r="Q194" i="32" s="1"/>
  <c r="R194" i="32" s="1"/>
  <c r="S194" i="32" s="1"/>
  <c r="T194" i="32" s="1"/>
  <c r="U194" i="32" s="1"/>
  <c r="V194" i="32" s="1"/>
  <c r="W194" i="32" s="1"/>
  <c r="X194" i="32" s="1"/>
  <c r="Y194" i="32" s="1"/>
  <c r="Z194" i="32" s="1"/>
  <c r="AA194" i="32" s="1"/>
  <c r="AB194" i="32" s="1"/>
  <c r="AC194" i="32" s="1"/>
  <c r="AD194" i="32" s="1"/>
  <c r="AE194" i="32" s="1"/>
  <c r="AF194" i="32" s="1"/>
  <c r="B194" i="32" s="1"/>
  <c r="D194" i="32"/>
  <c r="E194" i="32" s="1"/>
  <c r="F194" i="32" s="1"/>
  <c r="G194" i="32" s="1"/>
  <c r="H194" i="32" s="1"/>
  <c r="I194" i="32" s="1"/>
  <c r="J194" i="32" s="1"/>
  <c r="K194" i="32" s="1"/>
  <c r="L194" i="32" s="1"/>
  <c r="M194" i="32" s="1"/>
  <c r="N194" i="32" s="1"/>
  <c r="O194" i="32" s="1"/>
  <c r="D193" i="32"/>
  <c r="E193" i="32" s="1"/>
  <c r="AG191" i="32"/>
  <c r="C191" i="32"/>
  <c r="S190" i="32"/>
  <c r="T190" i="32" s="1"/>
  <c r="U190" i="32" s="1"/>
  <c r="V190" i="32" s="1"/>
  <c r="W190" i="32" s="1"/>
  <c r="X190" i="32" s="1"/>
  <c r="Y190" i="32" s="1"/>
  <c r="Z190" i="32" s="1"/>
  <c r="AA190" i="32" s="1"/>
  <c r="AB190" i="32" s="1"/>
  <c r="AC190" i="32" s="1"/>
  <c r="AD190" i="32" s="1"/>
  <c r="AE190" i="32" s="1"/>
  <c r="AF190" i="32" s="1"/>
  <c r="B190" i="32" s="1"/>
  <c r="G190" i="32"/>
  <c r="H190" i="32" s="1"/>
  <c r="I190" i="32" s="1"/>
  <c r="J190" i="32" s="1"/>
  <c r="K190" i="32" s="1"/>
  <c r="L190" i="32" s="1"/>
  <c r="M190" i="32" s="1"/>
  <c r="N190" i="32" s="1"/>
  <c r="O190" i="32" s="1"/>
  <c r="P190" i="32" s="1"/>
  <c r="Q190" i="32" s="1"/>
  <c r="R190" i="32" s="1"/>
  <c r="D190" i="32"/>
  <c r="E190" i="32" s="1"/>
  <c r="F190" i="32" s="1"/>
  <c r="E189" i="32"/>
  <c r="F189" i="32" s="1"/>
  <c r="G189" i="32" s="1"/>
  <c r="H189" i="32" s="1"/>
  <c r="I189" i="32" s="1"/>
  <c r="J189" i="32" s="1"/>
  <c r="K189" i="32" s="1"/>
  <c r="L189" i="32" s="1"/>
  <c r="M189" i="32" s="1"/>
  <c r="N189" i="32" s="1"/>
  <c r="O189" i="32" s="1"/>
  <c r="P189" i="32" s="1"/>
  <c r="Q189" i="32" s="1"/>
  <c r="R189" i="32" s="1"/>
  <c r="S189" i="32" s="1"/>
  <c r="T189" i="32" s="1"/>
  <c r="U189" i="32" s="1"/>
  <c r="V189" i="32" s="1"/>
  <c r="W189" i="32" s="1"/>
  <c r="X189" i="32" s="1"/>
  <c r="Y189" i="32" s="1"/>
  <c r="Z189" i="32" s="1"/>
  <c r="AA189" i="32" s="1"/>
  <c r="AB189" i="32" s="1"/>
  <c r="AC189" i="32" s="1"/>
  <c r="AD189" i="32" s="1"/>
  <c r="AE189" i="32" s="1"/>
  <c r="AF189" i="32" s="1"/>
  <c r="B189" i="32" s="1"/>
  <c r="D189" i="32"/>
  <c r="T188" i="32"/>
  <c r="U188" i="32" s="1"/>
  <c r="V188" i="32" s="1"/>
  <c r="W188" i="32" s="1"/>
  <c r="X188" i="32" s="1"/>
  <c r="Y188" i="32" s="1"/>
  <c r="Z188" i="32" s="1"/>
  <c r="AA188" i="32" s="1"/>
  <c r="AB188" i="32" s="1"/>
  <c r="AC188" i="32" s="1"/>
  <c r="AD188" i="32" s="1"/>
  <c r="AE188" i="32" s="1"/>
  <c r="AF188" i="32" s="1"/>
  <c r="B188" i="32" s="1"/>
  <c r="G188" i="32"/>
  <c r="H188" i="32" s="1"/>
  <c r="I188" i="32" s="1"/>
  <c r="J188" i="32" s="1"/>
  <c r="K188" i="32" s="1"/>
  <c r="L188" i="32" s="1"/>
  <c r="M188" i="32" s="1"/>
  <c r="N188" i="32" s="1"/>
  <c r="O188" i="32" s="1"/>
  <c r="P188" i="32" s="1"/>
  <c r="Q188" i="32" s="1"/>
  <c r="R188" i="32" s="1"/>
  <c r="S188" i="32" s="1"/>
  <c r="D188" i="32"/>
  <c r="E188" i="32" s="1"/>
  <c r="F188" i="32" s="1"/>
  <c r="F187" i="32"/>
  <c r="G187" i="32" s="1"/>
  <c r="H187" i="32" s="1"/>
  <c r="I187" i="32" s="1"/>
  <c r="J187" i="32" s="1"/>
  <c r="K187" i="32" s="1"/>
  <c r="L187" i="32" s="1"/>
  <c r="M187" i="32" s="1"/>
  <c r="N187" i="32" s="1"/>
  <c r="O187" i="32" s="1"/>
  <c r="P187" i="32" s="1"/>
  <c r="Q187" i="32" s="1"/>
  <c r="R187" i="32" s="1"/>
  <c r="S187" i="32" s="1"/>
  <c r="T187" i="32" s="1"/>
  <c r="U187" i="32" s="1"/>
  <c r="V187" i="32" s="1"/>
  <c r="W187" i="32" s="1"/>
  <c r="X187" i="32" s="1"/>
  <c r="Y187" i="32" s="1"/>
  <c r="Z187" i="32" s="1"/>
  <c r="AA187" i="32" s="1"/>
  <c r="AB187" i="32" s="1"/>
  <c r="AC187" i="32" s="1"/>
  <c r="AD187" i="32" s="1"/>
  <c r="AE187" i="32" s="1"/>
  <c r="AF187" i="32" s="1"/>
  <c r="B187" i="32" s="1"/>
  <c r="D187" i="32"/>
  <c r="E187" i="32" s="1"/>
  <c r="Q186" i="32"/>
  <c r="R186" i="32" s="1"/>
  <c r="S186" i="32" s="1"/>
  <c r="T186" i="32" s="1"/>
  <c r="U186" i="32" s="1"/>
  <c r="V186" i="32" s="1"/>
  <c r="W186" i="32" s="1"/>
  <c r="X186" i="32" s="1"/>
  <c r="Y186" i="32" s="1"/>
  <c r="Z186" i="32" s="1"/>
  <c r="AA186" i="32" s="1"/>
  <c r="AB186" i="32" s="1"/>
  <c r="AC186" i="32" s="1"/>
  <c r="AD186" i="32" s="1"/>
  <c r="AE186" i="32" s="1"/>
  <c r="AF186" i="32" s="1"/>
  <c r="B186" i="32" s="1"/>
  <c r="G186" i="32"/>
  <c r="H186" i="32" s="1"/>
  <c r="I186" i="32" s="1"/>
  <c r="J186" i="32" s="1"/>
  <c r="K186" i="32" s="1"/>
  <c r="L186" i="32" s="1"/>
  <c r="M186" i="32" s="1"/>
  <c r="N186" i="32" s="1"/>
  <c r="O186" i="32" s="1"/>
  <c r="P186" i="32" s="1"/>
  <c r="D186" i="32"/>
  <c r="E186" i="32" s="1"/>
  <c r="F186" i="32" s="1"/>
  <c r="E185" i="32"/>
  <c r="F185" i="32" s="1"/>
  <c r="G185" i="32" s="1"/>
  <c r="H185" i="32" s="1"/>
  <c r="I185" i="32" s="1"/>
  <c r="J185" i="32" s="1"/>
  <c r="K185" i="32" s="1"/>
  <c r="L185" i="32" s="1"/>
  <c r="M185" i="32" s="1"/>
  <c r="N185" i="32" s="1"/>
  <c r="O185" i="32" s="1"/>
  <c r="P185" i="32" s="1"/>
  <c r="Q185" i="32" s="1"/>
  <c r="R185" i="32" s="1"/>
  <c r="S185" i="32" s="1"/>
  <c r="T185" i="32" s="1"/>
  <c r="U185" i="32" s="1"/>
  <c r="V185" i="32" s="1"/>
  <c r="W185" i="32" s="1"/>
  <c r="X185" i="32" s="1"/>
  <c r="Y185" i="32" s="1"/>
  <c r="Z185" i="32" s="1"/>
  <c r="AA185" i="32" s="1"/>
  <c r="AB185" i="32" s="1"/>
  <c r="AC185" i="32" s="1"/>
  <c r="AD185" i="32" s="1"/>
  <c r="AE185" i="32" s="1"/>
  <c r="AF185" i="32" s="1"/>
  <c r="B185" i="32" s="1"/>
  <c r="D185" i="32"/>
  <c r="K184" i="32"/>
  <c r="L184" i="32" s="1"/>
  <c r="M184" i="32" s="1"/>
  <c r="N184" i="32" s="1"/>
  <c r="O184" i="32" s="1"/>
  <c r="P184" i="32" s="1"/>
  <c r="Q184" i="32" s="1"/>
  <c r="R184" i="32" s="1"/>
  <c r="S184" i="32" s="1"/>
  <c r="T184" i="32" s="1"/>
  <c r="U184" i="32" s="1"/>
  <c r="V184" i="32" s="1"/>
  <c r="W184" i="32" s="1"/>
  <c r="X184" i="32" s="1"/>
  <c r="Y184" i="32" s="1"/>
  <c r="Z184" i="32" s="1"/>
  <c r="AA184" i="32" s="1"/>
  <c r="AB184" i="32" s="1"/>
  <c r="AC184" i="32" s="1"/>
  <c r="AD184" i="32" s="1"/>
  <c r="AE184" i="32" s="1"/>
  <c r="AF184" i="32" s="1"/>
  <c r="B184" i="32" s="1"/>
  <c r="D184" i="32"/>
  <c r="E184" i="32" s="1"/>
  <c r="F184" i="32" s="1"/>
  <c r="G184" i="32" s="1"/>
  <c r="H184" i="32" s="1"/>
  <c r="I184" i="32" s="1"/>
  <c r="J184" i="32" s="1"/>
  <c r="I183" i="32"/>
  <c r="J183" i="32" s="1"/>
  <c r="K183" i="32" s="1"/>
  <c r="L183" i="32" s="1"/>
  <c r="M183" i="32" s="1"/>
  <c r="N183" i="32" s="1"/>
  <c r="O183" i="32" s="1"/>
  <c r="P183" i="32" s="1"/>
  <c r="Q183" i="32" s="1"/>
  <c r="R183" i="32" s="1"/>
  <c r="S183" i="32" s="1"/>
  <c r="T183" i="32" s="1"/>
  <c r="U183" i="32" s="1"/>
  <c r="V183" i="32" s="1"/>
  <c r="W183" i="32" s="1"/>
  <c r="X183" i="32" s="1"/>
  <c r="Y183" i="32" s="1"/>
  <c r="Z183" i="32" s="1"/>
  <c r="AA183" i="32" s="1"/>
  <c r="AB183" i="32" s="1"/>
  <c r="AC183" i="32" s="1"/>
  <c r="AD183" i="32" s="1"/>
  <c r="AE183" i="32" s="1"/>
  <c r="AF183" i="32" s="1"/>
  <c r="B183" i="32" s="1"/>
  <c r="E183" i="32"/>
  <c r="F183" i="32" s="1"/>
  <c r="G183" i="32" s="1"/>
  <c r="H183" i="32" s="1"/>
  <c r="D183" i="32"/>
  <c r="T182" i="32"/>
  <c r="U182" i="32" s="1"/>
  <c r="V182" i="32" s="1"/>
  <c r="W182" i="32" s="1"/>
  <c r="X182" i="32" s="1"/>
  <c r="Y182" i="32" s="1"/>
  <c r="Z182" i="32" s="1"/>
  <c r="AA182" i="32" s="1"/>
  <c r="AB182" i="32" s="1"/>
  <c r="AC182" i="32" s="1"/>
  <c r="AD182" i="32" s="1"/>
  <c r="AE182" i="32" s="1"/>
  <c r="AF182" i="32" s="1"/>
  <c r="B182" i="32" s="1"/>
  <c r="G182" i="32"/>
  <c r="H182" i="32" s="1"/>
  <c r="I182" i="32" s="1"/>
  <c r="J182" i="32" s="1"/>
  <c r="K182" i="32" s="1"/>
  <c r="L182" i="32" s="1"/>
  <c r="M182" i="32" s="1"/>
  <c r="N182" i="32" s="1"/>
  <c r="O182" i="32" s="1"/>
  <c r="P182" i="32" s="1"/>
  <c r="Q182" i="32" s="1"/>
  <c r="R182" i="32" s="1"/>
  <c r="S182" i="32" s="1"/>
  <c r="D182" i="32"/>
  <c r="E182" i="32" s="1"/>
  <c r="F182" i="32" s="1"/>
  <c r="E181" i="32"/>
  <c r="F181" i="32" s="1"/>
  <c r="G181" i="32" s="1"/>
  <c r="H181" i="32" s="1"/>
  <c r="I181" i="32" s="1"/>
  <c r="J181" i="32" s="1"/>
  <c r="K181" i="32" s="1"/>
  <c r="L181" i="32" s="1"/>
  <c r="M181" i="32" s="1"/>
  <c r="N181" i="32" s="1"/>
  <c r="O181" i="32" s="1"/>
  <c r="P181" i="32" s="1"/>
  <c r="Q181" i="32" s="1"/>
  <c r="R181" i="32" s="1"/>
  <c r="S181" i="32" s="1"/>
  <c r="T181" i="32" s="1"/>
  <c r="U181" i="32" s="1"/>
  <c r="V181" i="32" s="1"/>
  <c r="W181" i="32" s="1"/>
  <c r="X181" i="32" s="1"/>
  <c r="Y181" i="32" s="1"/>
  <c r="Z181" i="32" s="1"/>
  <c r="AA181" i="32" s="1"/>
  <c r="AB181" i="32" s="1"/>
  <c r="AC181" i="32" s="1"/>
  <c r="AD181" i="32" s="1"/>
  <c r="AE181" i="32" s="1"/>
  <c r="AF181" i="32" s="1"/>
  <c r="B181" i="32" s="1"/>
  <c r="D181" i="32"/>
  <c r="E180" i="32"/>
  <c r="F180" i="32" s="1"/>
  <c r="G180" i="32" s="1"/>
  <c r="H180" i="32" s="1"/>
  <c r="I180" i="32" s="1"/>
  <c r="J180" i="32" s="1"/>
  <c r="K180" i="32" s="1"/>
  <c r="L180" i="32" s="1"/>
  <c r="M180" i="32" s="1"/>
  <c r="N180" i="32" s="1"/>
  <c r="O180" i="32" s="1"/>
  <c r="P180" i="32" s="1"/>
  <c r="Q180" i="32" s="1"/>
  <c r="R180" i="32" s="1"/>
  <c r="S180" i="32" s="1"/>
  <c r="T180" i="32" s="1"/>
  <c r="U180" i="32" s="1"/>
  <c r="V180" i="32" s="1"/>
  <c r="W180" i="32" s="1"/>
  <c r="X180" i="32" s="1"/>
  <c r="Y180" i="32" s="1"/>
  <c r="Z180" i="32" s="1"/>
  <c r="AA180" i="32" s="1"/>
  <c r="AB180" i="32" s="1"/>
  <c r="AC180" i="32" s="1"/>
  <c r="AD180" i="32" s="1"/>
  <c r="AE180" i="32" s="1"/>
  <c r="AF180" i="32" s="1"/>
  <c r="B180" i="32" s="1"/>
  <c r="D180" i="32"/>
  <c r="H179" i="32"/>
  <c r="I179" i="32" s="1"/>
  <c r="J179" i="32" s="1"/>
  <c r="K179" i="32" s="1"/>
  <c r="L179" i="32" s="1"/>
  <c r="M179" i="32" s="1"/>
  <c r="N179" i="32" s="1"/>
  <c r="O179" i="32" s="1"/>
  <c r="P179" i="32" s="1"/>
  <c r="Q179" i="32" s="1"/>
  <c r="R179" i="32" s="1"/>
  <c r="S179" i="32" s="1"/>
  <c r="T179" i="32" s="1"/>
  <c r="U179" i="32" s="1"/>
  <c r="V179" i="32" s="1"/>
  <c r="W179" i="32" s="1"/>
  <c r="X179" i="32" s="1"/>
  <c r="Y179" i="32" s="1"/>
  <c r="Z179" i="32" s="1"/>
  <c r="AA179" i="32" s="1"/>
  <c r="AB179" i="32" s="1"/>
  <c r="AC179" i="32" s="1"/>
  <c r="AD179" i="32" s="1"/>
  <c r="AE179" i="32" s="1"/>
  <c r="AF179" i="32" s="1"/>
  <c r="B179" i="32" s="1"/>
  <c r="E179" i="32"/>
  <c r="F179" i="32" s="1"/>
  <c r="G179" i="32" s="1"/>
  <c r="D179" i="32"/>
  <c r="H178" i="32"/>
  <c r="I178" i="32" s="1"/>
  <c r="J178" i="32" s="1"/>
  <c r="K178" i="32" s="1"/>
  <c r="L178" i="32" s="1"/>
  <c r="M178" i="32" s="1"/>
  <c r="N178" i="32" s="1"/>
  <c r="O178" i="32" s="1"/>
  <c r="P178" i="32" s="1"/>
  <c r="Q178" i="32" s="1"/>
  <c r="R178" i="32" s="1"/>
  <c r="S178" i="32" s="1"/>
  <c r="T178" i="32" s="1"/>
  <c r="U178" i="32" s="1"/>
  <c r="V178" i="32" s="1"/>
  <c r="W178" i="32" s="1"/>
  <c r="X178" i="32" s="1"/>
  <c r="Y178" i="32" s="1"/>
  <c r="Z178" i="32" s="1"/>
  <c r="AA178" i="32" s="1"/>
  <c r="AB178" i="32" s="1"/>
  <c r="AC178" i="32" s="1"/>
  <c r="AD178" i="32" s="1"/>
  <c r="AE178" i="32" s="1"/>
  <c r="AF178" i="32" s="1"/>
  <c r="B178" i="32" s="1"/>
  <c r="E178" i="32"/>
  <c r="F178" i="32" s="1"/>
  <c r="G178" i="32" s="1"/>
  <c r="D178" i="32"/>
  <c r="D176" i="32"/>
  <c r="E176" i="32" s="1"/>
  <c r="F176" i="32" s="1"/>
  <c r="G176" i="32" s="1"/>
  <c r="H176" i="32" s="1"/>
  <c r="I176" i="32" s="1"/>
  <c r="J176" i="32" s="1"/>
  <c r="K176" i="32" s="1"/>
  <c r="L176" i="32" s="1"/>
  <c r="M176" i="32" s="1"/>
  <c r="N176" i="32" s="1"/>
  <c r="O176" i="32" s="1"/>
  <c r="P176" i="32" s="1"/>
  <c r="Q176" i="32" s="1"/>
  <c r="R176" i="32" s="1"/>
  <c r="S176" i="32" s="1"/>
  <c r="T176" i="32" s="1"/>
  <c r="U176" i="32" s="1"/>
  <c r="V176" i="32" s="1"/>
  <c r="W176" i="32" s="1"/>
  <c r="X176" i="32" s="1"/>
  <c r="Y176" i="32" s="1"/>
  <c r="Z176" i="32" s="1"/>
  <c r="AA176" i="32" s="1"/>
  <c r="AB176" i="32" s="1"/>
  <c r="AC176" i="32" s="1"/>
  <c r="AD176" i="32" s="1"/>
  <c r="AE176" i="32" s="1"/>
  <c r="AF176" i="32" s="1"/>
  <c r="B176" i="32" s="1"/>
  <c r="R175" i="32"/>
  <c r="S175" i="32" s="1"/>
  <c r="T175" i="32" s="1"/>
  <c r="U175" i="32" s="1"/>
  <c r="V175" i="32" s="1"/>
  <c r="W175" i="32" s="1"/>
  <c r="X175" i="32" s="1"/>
  <c r="Y175" i="32" s="1"/>
  <c r="Z175" i="32" s="1"/>
  <c r="AA175" i="32" s="1"/>
  <c r="AB175" i="32" s="1"/>
  <c r="AC175" i="32" s="1"/>
  <c r="AD175" i="32" s="1"/>
  <c r="AE175" i="32" s="1"/>
  <c r="AF175" i="32" s="1"/>
  <c r="B175" i="32" s="1"/>
  <c r="I175" i="32"/>
  <c r="J175" i="32" s="1"/>
  <c r="K175" i="32" s="1"/>
  <c r="L175" i="32" s="1"/>
  <c r="M175" i="32" s="1"/>
  <c r="N175" i="32" s="1"/>
  <c r="O175" i="32" s="1"/>
  <c r="P175" i="32" s="1"/>
  <c r="Q175" i="32" s="1"/>
  <c r="D175" i="32"/>
  <c r="E175" i="32" s="1"/>
  <c r="F175" i="32" s="1"/>
  <c r="G175" i="32" s="1"/>
  <c r="H175" i="32" s="1"/>
  <c r="N174" i="32"/>
  <c r="O174" i="32" s="1"/>
  <c r="P174" i="32" s="1"/>
  <c r="Q174" i="32" s="1"/>
  <c r="R174" i="32" s="1"/>
  <c r="S174" i="32" s="1"/>
  <c r="T174" i="32" s="1"/>
  <c r="U174" i="32" s="1"/>
  <c r="V174" i="32" s="1"/>
  <c r="W174" i="32" s="1"/>
  <c r="X174" i="32" s="1"/>
  <c r="Y174" i="32" s="1"/>
  <c r="Z174" i="32" s="1"/>
  <c r="AA174" i="32" s="1"/>
  <c r="AB174" i="32" s="1"/>
  <c r="AC174" i="32" s="1"/>
  <c r="AD174" i="32" s="1"/>
  <c r="AE174" i="32" s="1"/>
  <c r="AF174" i="32" s="1"/>
  <c r="B174" i="32" s="1"/>
  <c r="F174" i="32"/>
  <c r="G174" i="32" s="1"/>
  <c r="H174" i="32" s="1"/>
  <c r="I174" i="32" s="1"/>
  <c r="J174" i="32" s="1"/>
  <c r="K174" i="32" s="1"/>
  <c r="L174" i="32" s="1"/>
  <c r="M174" i="32" s="1"/>
  <c r="D174" i="32"/>
  <c r="E174" i="32" s="1"/>
  <c r="E173" i="32"/>
  <c r="F173" i="32" s="1"/>
  <c r="G173" i="32" s="1"/>
  <c r="H173" i="32" s="1"/>
  <c r="I173" i="32" s="1"/>
  <c r="J173" i="32" s="1"/>
  <c r="K173" i="32" s="1"/>
  <c r="L173" i="32" s="1"/>
  <c r="M173" i="32" s="1"/>
  <c r="N173" i="32" s="1"/>
  <c r="O173" i="32" s="1"/>
  <c r="P173" i="32" s="1"/>
  <c r="Q173" i="32" s="1"/>
  <c r="R173" i="32" s="1"/>
  <c r="S173" i="32" s="1"/>
  <c r="T173" i="32" s="1"/>
  <c r="U173" i="32" s="1"/>
  <c r="V173" i="32" s="1"/>
  <c r="W173" i="32" s="1"/>
  <c r="X173" i="32" s="1"/>
  <c r="Y173" i="32" s="1"/>
  <c r="Z173" i="32" s="1"/>
  <c r="AA173" i="32" s="1"/>
  <c r="AB173" i="32" s="1"/>
  <c r="AC173" i="32" s="1"/>
  <c r="AD173" i="32" s="1"/>
  <c r="AE173" i="32" s="1"/>
  <c r="AF173" i="32" s="1"/>
  <c r="B173" i="32" s="1"/>
  <c r="D173" i="32"/>
  <c r="AF172" i="32"/>
  <c r="B172" i="32" s="1"/>
  <c r="E172" i="32"/>
  <c r="F172" i="32" s="1"/>
  <c r="G172" i="32" s="1"/>
  <c r="H172" i="32" s="1"/>
  <c r="I172" i="32" s="1"/>
  <c r="J172" i="32" s="1"/>
  <c r="K172" i="32" s="1"/>
  <c r="L172" i="32" s="1"/>
  <c r="M172" i="32" s="1"/>
  <c r="N172" i="32" s="1"/>
  <c r="O172" i="32" s="1"/>
  <c r="P172" i="32" s="1"/>
  <c r="Q172" i="32" s="1"/>
  <c r="R172" i="32" s="1"/>
  <c r="S172" i="32" s="1"/>
  <c r="T172" i="32" s="1"/>
  <c r="U172" i="32" s="1"/>
  <c r="V172" i="32" s="1"/>
  <c r="W172" i="32" s="1"/>
  <c r="X172" i="32" s="1"/>
  <c r="Y172" i="32" s="1"/>
  <c r="Z172" i="32" s="1"/>
  <c r="AA172" i="32" s="1"/>
  <c r="AB172" i="32" s="1"/>
  <c r="AC172" i="32" s="1"/>
  <c r="AD172" i="32" s="1"/>
  <c r="AE172" i="32" s="1"/>
  <c r="D172" i="32"/>
  <c r="AB171" i="32"/>
  <c r="AC171" i="32" s="1"/>
  <c r="AD171" i="32" s="1"/>
  <c r="AE171" i="32" s="1"/>
  <c r="AF171" i="32" s="1"/>
  <c r="B171" i="32" s="1"/>
  <c r="D171" i="32"/>
  <c r="E171" i="32" s="1"/>
  <c r="F171" i="32" s="1"/>
  <c r="G171" i="32" s="1"/>
  <c r="H171" i="32" s="1"/>
  <c r="I171" i="32" s="1"/>
  <c r="J171" i="32" s="1"/>
  <c r="K171" i="32" s="1"/>
  <c r="L171" i="32" s="1"/>
  <c r="M171" i="32" s="1"/>
  <c r="N171" i="32" s="1"/>
  <c r="O171" i="32" s="1"/>
  <c r="P171" i="32" s="1"/>
  <c r="Q171" i="32" s="1"/>
  <c r="R171" i="32" s="1"/>
  <c r="S171" i="32" s="1"/>
  <c r="T171" i="32" s="1"/>
  <c r="U171" i="32" s="1"/>
  <c r="V171" i="32" s="1"/>
  <c r="W171" i="32" s="1"/>
  <c r="X171" i="32" s="1"/>
  <c r="Y171" i="32" s="1"/>
  <c r="Z171" i="32" s="1"/>
  <c r="AA171" i="32" s="1"/>
  <c r="AB170" i="32"/>
  <c r="AC170" i="32" s="1"/>
  <c r="AD170" i="32" s="1"/>
  <c r="AE170" i="32" s="1"/>
  <c r="AF170" i="32" s="1"/>
  <c r="B170" i="32" s="1"/>
  <c r="G170" i="32"/>
  <c r="H170" i="32" s="1"/>
  <c r="I170" i="32" s="1"/>
  <c r="J170" i="32" s="1"/>
  <c r="K170" i="32" s="1"/>
  <c r="L170" i="32" s="1"/>
  <c r="M170" i="32" s="1"/>
  <c r="N170" i="32" s="1"/>
  <c r="O170" i="32" s="1"/>
  <c r="P170" i="32" s="1"/>
  <c r="Q170" i="32" s="1"/>
  <c r="R170" i="32" s="1"/>
  <c r="S170" i="32" s="1"/>
  <c r="T170" i="32" s="1"/>
  <c r="U170" i="32" s="1"/>
  <c r="V170" i="32" s="1"/>
  <c r="W170" i="32" s="1"/>
  <c r="X170" i="32" s="1"/>
  <c r="Y170" i="32" s="1"/>
  <c r="Z170" i="32" s="1"/>
  <c r="AA170" i="32" s="1"/>
  <c r="F170" i="32"/>
  <c r="D170" i="32"/>
  <c r="E170" i="32" s="1"/>
  <c r="F169" i="32"/>
  <c r="G169" i="32" s="1"/>
  <c r="H169" i="32" s="1"/>
  <c r="I169" i="32" s="1"/>
  <c r="J169" i="32" s="1"/>
  <c r="K169" i="32" s="1"/>
  <c r="L169" i="32" s="1"/>
  <c r="M169" i="32" s="1"/>
  <c r="N169" i="32" s="1"/>
  <c r="O169" i="32" s="1"/>
  <c r="P169" i="32" s="1"/>
  <c r="Q169" i="32" s="1"/>
  <c r="R169" i="32" s="1"/>
  <c r="S169" i="32" s="1"/>
  <c r="T169" i="32" s="1"/>
  <c r="U169" i="32" s="1"/>
  <c r="V169" i="32" s="1"/>
  <c r="W169" i="32" s="1"/>
  <c r="X169" i="32" s="1"/>
  <c r="Y169" i="32" s="1"/>
  <c r="Z169" i="32" s="1"/>
  <c r="AA169" i="32" s="1"/>
  <c r="AB169" i="32" s="1"/>
  <c r="AC169" i="32" s="1"/>
  <c r="AD169" i="32" s="1"/>
  <c r="AE169" i="32" s="1"/>
  <c r="AF169" i="32" s="1"/>
  <c r="B169" i="32" s="1"/>
  <c r="D169" i="32"/>
  <c r="E169" i="32" s="1"/>
  <c r="D167" i="32"/>
  <c r="E167" i="32" s="1"/>
  <c r="F167" i="32" s="1"/>
  <c r="G167" i="32" s="1"/>
  <c r="H167" i="32" s="1"/>
  <c r="I167" i="32" s="1"/>
  <c r="J167" i="32" s="1"/>
  <c r="K167" i="32" s="1"/>
  <c r="L167" i="32" s="1"/>
  <c r="M167" i="32" s="1"/>
  <c r="N167" i="32" s="1"/>
  <c r="O167" i="32" s="1"/>
  <c r="P167" i="32" s="1"/>
  <c r="Q167" i="32" s="1"/>
  <c r="R167" i="32" s="1"/>
  <c r="S167" i="32" s="1"/>
  <c r="T167" i="32" s="1"/>
  <c r="U167" i="32" s="1"/>
  <c r="V167" i="32" s="1"/>
  <c r="W167" i="32" s="1"/>
  <c r="X167" i="32" s="1"/>
  <c r="Y167" i="32" s="1"/>
  <c r="Z167" i="32" s="1"/>
  <c r="AA167" i="32" s="1"/>
  <c r="AB167" i="32" s="1"/>
  <c r="AC167" i="32" s="1"/>
  <c r="AD167" i="32" s="1"/>
  <c r="AE167" i="32" s="1"/>
  <c r="AF167" i="32" s="1"/>
  <c r="B167" i="32" s="1"/>
  <c r="E166" i="32"/>
  <c r="F166" i="32" s="1"/>
  <c r="G166" i="32" s="1"/>
  <c r="H166" i="32" s="1"/>
  <c r="I166" i="32" s="1"/>
  <c r="J166" i="32" s="1"/>
  <c r="K166" i="32" s="1"/>
  <c r="L166" i="32" s="1"/>
  <c r="M166" i="32" s="1"/>
  <c r="N166" i="32" s="1"/>
  <c r="O166" i="32" s="1"/>
  <c r="P166" i="32" s="1"/>
  <c r="Q166" i="32" s="1"/>
  <c r="R166" i="32" s="1"/>
  <c r="S166" i="32" s="1"/>
  <c r="T166" i="32" s="1"/>
  <c r="U166" i="32" s="1"/>
  <c r="V166" i="32" s="1"/>
  <c r="W166" i="32" s="1"/>
  <c r="X166" i="32" s="1"/>
  <c r="Y166" i="32" s="1"/>
  <c r="Z166" i="32" s="1"/>
  <c r="AA166" i="32" s="1"/>
  <c r="AB166" i="32" s="1"/>
  <c r="AC166" i="32" s="1"/>
  <c r="AD166" i="32" s="1"/>
  <c r="AE166" i="32" s="1"/>
  <c r="AF166" i="32" s="1"/>
  <c r="B166" i="32" s="1"/>
  <c r="D166" i="32"/>
  <c r="P165" i="32"/>
  <c r="Q165" i="32" s="1"/>
  <c r="R165" i="32" s="1"/>
  <c r="S165" i="32" s="1"/>
  <c r="T165" i="32" s="1"/>
  <c r="U165" i="32" s="1"/>
  <c r="V165" i="32" s="1"/>
  <c r="W165" i="32" s="1"/>
  <c r="X165" i="32" s="1"/>
  <c r="Y165" i="32" s="1"/>
  <c r="Z165" i="32" s="1"/>
  <c r="AA165" i="32" s="1"/>
  <c r="AB165" i="32" s="1"/>
  <c r="AC165" i="32" s="1"/>
  <c r="AD165" i="32" s="1"/>
  <c r="AE165" i="32" s="1"/>
  <c r="AF165" i="32" s="1"/>
  <c r="B165" i="32" s="1"/>
  <c r="E165" i="32"/>
  <c r="F165" i="32" s="1"/>
  <c r="G165" i="32" s="1"/>
  <c r="H165" i="32" s="1"/>
  <c r="I165" i="32" s="1"/>
  <c r="J165" i="32" s="1"/>
  <c r="K165" i="32" s="1"/>
  <c r="L165" i="32" s="1"/>
  <c r="M165" i="32" s="1"/>
  <c r="N165" i="32" s="1"/>
  <c r="O165" i="32" s="1"/>
  <c r="D165" i="32"/>
  <c r="N164" i="32"/>
  <c r="O164" i="32" s="1"/>
  <c r="P164" i="32" s="1"/>
  <c r="Q164" i="32" s="1"/>
  <c r="R164" i="32" s="1"/>
  <c r="S164" i="32" s="1"/>
  <c r="T164" i="32" s="1"/>
  <c r="U164" i="32" s="1"/>
  <c r="V164" i="32" s="1"/>
  <c r="W164" i="32" s="1"/>
  <c r="X164" i="32" s="1"/>
  <c r="Y164" i="32" s="1"/>
  <c r="Z164" i="32" s="1"/>
  <c r="AA164" i="32" s="1"/>
  <c r="AB164" i="32" s="1"/>
  <c r="AC164" i="32" s="1"/>
  <c r="AD164" i="32" s="1"/>
  <c r="AE164" i="32" s="1"/>
  <c r="AF164" i="32" s="1"/>
  <c r="B164" i="32" s="1"/>
  <c r="E164" i="32"/>
  <c r="F164" i="32" s="1"/>
  <c r="G164" i="32" s="1"/>
  <c r="H164" i="32" s="1"/>
  <c r="I164" i="32" s="1"/>
  <c r="J164" i="32" s="1"/>
  <c r="K164" i="32" s="1"/>
  <c r="L164" i="32" s="1"/>
  <c r="M164" i="32" s="1"/>
  <c r="D164" i="32"/>
  <c r="D163" i="32"/>
  <c r="E163" i="32" s="1"/>
  <c r="F163" i="32" s="1"/>
  <c r="G163" i="32" s="1"/>
  <c r="H163" i="32" s="1"/>
  <c r="I163" i="32" s="1"/>
  <c r="J163" i="32" s="1"/>
  <c r="K163" i="32" s="1"/>
  <c r="L163" i="32" s="1"/>
  <c r="M163" i="32" s="1"/>
  <c r="N163" i="32" s="1"/>
  <c r="O163" i="32" s="1"/>
  <c r="P163" i="32" s="1"/>
  <c r="Q163" i="32" s="1"/>
  <c r="R163" i="32" s="1"/>
  <c r="S163" i="32" s="1"/>
  <c r="T163" i="32" s="1"/>
  <c r="U163" i="32" s="1"/>
  <c r="V163" i="32" s="1"/>
  <c r="W163" i="32" s="1"/>
  <c r="X163" i="32" s="1"/>
  <c r="Y163" i="32" s="1"/>
  <c r="Z163" i="32" s="1"/>
  <c r="AA163" i="32" s="1"/>
  <c r="AB163" i="32" s="1"/>
  <c r="AC163" i="32" s="1"/>
  <c r="AD163" i="32" s="1"/>
  <c r="AE163" i="32" s="1"/>
  <c r="AF163" i="32" s="1"/>
  <c r="B163" i="32" s="1"/>
  <c r="H162" i="32"/>
  <c r="I162" i="32" s="1"/>
  <c r="J162" i="32" s="1"/>
  <c r="K162" i="32" s="1"/>
  <c r="L162" i="32" s="1"/>
  <c r="M162" i="32" s="1"/>
  <c r="N162" i="32" s="1"/>
  <c r="O162" i="32" s="1"/>
  <c r="P162" i="32" s="1"/>
  <c r="Q162" i="32" s="1"/>
  <c r="R162" i="32" s="1"/>
  <c r="S162" i="32" s="1"/>
  <c r="T162" i="32" s="1"/>
  <c r="U162" i="32" s="1"/>
  <c r="V162" i="32" s="1"/>
  <c r="W162" i="32" s="1"/>
  <c r="X162" i="32" s="1"/>
  <c r="Y162" i="32" s="1"/>
  <c r="Z162" i="32" s="1"/>
  <c r="AA162" i="32" s="1"/>
  <c r="AB162" i="32" s="1"/>
  <c r="AC162" i="32" s="1"/>
  <c r="AD162" i="32" s="1"/>
  <c r="AE162" i="32" s="1"/>
  <c r="AF162" i="32" s="1"/>
  <c r="B162" i="32" s="1"/>
  <c r="E162" i="32"/>
  <c r="F162" i="32" s="1"/>
  <c r="G162" i="32" s="1"/>
  <c r="D162" i="32"/>
  <c r="E161" i="32"/>
  <c r="F161" i="32" s="1"/>
  <c r="G161" i="32" s="1"/>
  <c r="H161" i="32" s="1"/>
  <c r="I161" i="32" s="1"/>
  <c r="J161" i="32" s="1"/>
  <c r="K161" i="32" s="1"/>
  <c r="L161" i="32" s="1"/>
  <c r="M161" i="32" s="1"/>
  <c r="N161" i="32" s="1"/>
  <c r="O161" i="32" s="1"/>
  <c r="P161" i="32" s="1"/>
  <c r="Q161" i="32" s="1"/>
  <c r="R161" i="32" s="1"/>
  <c r="S161" i="32" s="1"/>
  <c r="T161" i="32" s="1"/>
  <c r="U161" i="32" s="1"/>
  <c r="V161" i="32" s="1"/>
  <c r="W161" i="32" s="1"/>
  <c r="X161" i="32" s="1"/>
  <c r="Y161" i="32" s="1"/>
  <c r="Z161" i="32" s="1"/>
  <c r="AA161" i="32" s="1"/>
  <c r="AB161" i="32" s="1"/>
  <c r="AC161" i="32" s="1"/>
  <c r="AD161" i="32" s="1"/>
  <c r="AE161" i="32" s="1"/>
  <c r="AF161" i="32" s="1"/>
  <c r="B161" i="32" s="1"/>
  <c r="D161" i="32"/>
  <c r="F160" i="32"/>
  <c r="G160" i="32" s="1"/>
  <c r="H160" i="32" s="1"/>
  <c r="I160" i="32" s="1"/>
  <c r="J160" i="32" s="1"/>
  <c r="K160" i="32" s="1"/>
  <c r="L160" i="32" s="1"/>
  <c r="M160" i="32" s="1"/>
  <c r="N160" i="32" s="1"/>
  <c r="O160" i="32" s="1"/>
  <c r="P160" i="32" s="1"/>
  <c r="Q160" i="32" s="1"/>
  <c r="R160" i="32" s="1"/>
  <c r="S160" i="32" s="1"/>
  <c r="T160" i="32" s="1"/>
  <c r="U160" i="32" s="1"/>
  <c r="V160" i="32" s="1"/>
  <c r="W160" i="32" s="1"/>
  <c r="X160" i="32" s="1"/>
  <c r="Y160" i="32" s="1"/>
  <c r="Z160" i="32" s="1"/>
  <c r="AA160" i="32" s="1"/>
  <c r="AB160" i="32" s="1"/>
  <c r="AC160" i="32" s="1"/>
  <c r="AD160" i="32" s="1"/>
  <c r="AE160" i="32" s="1"/>
  <c r="AF160" i="32" s="1"/>
  <c r="B160" i="32" s="1"/>
  <c r="D160" i="32"/>
  <c r="E160" i="32" s="1"/>
  <c r="L159" i="32"/>
  <c r="M159" i="32" s="1"/>
  <c r="N159" i="32" s="1"/>
  <c r="O159" i="32" s="1"/>
  <c r="P159" i="32" s="1"/>
  <c r="Q159" i="32" s="1"/>
  <c r="R159" i="32" s="1"/>
  <c r="S159" i="32" s="1"/>
  <c r="T159" i="32" s="1"/>
  <c r="U159" i="32" s="1"/>
  <c r="V159" i="32" s="1"/>
  <c r="W159" i="32" s="1"/>
  <c r="X159" i="32" s="1"/>
  <c r="Y159" i="32" s="1"/>
  <c r="Z159" i="32" s="1"/>
  <c r="AA159" i="32" s="1"/>
  <c r="AB159" i="32" s="1"/>
  <c r="AC159" i="32" s="1"/>
  <c r="AD159" i="32" s="1"/>
  <c r="AE159" i="32" s="1"/>
  <c r="AF159" i="32" s="1"/>
  <c r="B159" i="32" s="1"/>
  <c r="D159" i="32"/>
  <c r="E159" i="32" s="1"/>
  <c r="F159" i="32" s="1"/>
  <c r="G159" i="32" s="1"/>
  <c r="H159" i="32" s="1"/>
  <c r="I159" i="32" s="1"/>
  <c r="J159" i="32" s="1"/>
  <c r="K159" i="32" s="1"/>
  <c r="M158" i="32"/>
  <c r="N158" i="32" s="1"/>
  <c r="O158" i="32" s="1"/>
  <c r="P158" i="32" s="1"/>
  <c r="Q158" i="32" s="1"/>
  <c r="R158" i="32" s="1"/>
  <c r="S158" i="32" s="1"/>
  <c r="T158" i="32" s="1"/>
  <c r="U158" i="32" s="1"/>
  <c r="V158" i="32" s="1"/>
  <c r="W158" i="32" s="1"/>
  <c r="X158" i="32" s="1"/>
  <c r="Y158" i="32" s="1"/>
  <c r="Z158" i="32" s="1"/>
  <c r="AA158" i="32" s="1"/>
  <c r="AB158" i="32" s="1"/>
  <c r="AC158" i="32" s="1"/>
  <c r="AD158" i="32" s="1"/>
  <c r="AE158" i="32" s="1"/>
  <c r="AF158" i="32" s="1"/>
  <c r="B158" i="32" s="1"/>
  <c r="J158" i="32"/>
  <c r="K158" i="32" s="1"/>
  <c r="L158" i="32" s="1"/>
  <c r="G158" i="32"/>
  <c r="H158" i="32" s="1"/>
  <c r="I158" i="32" s="1"/>
  <c r="E158" i="32"/>
  <c r="F158" i="32" s="1"/>
  <c r="D158" i="32"/>
  <c r="F157" i="32"/>
  <c r="G157" i="32" s="1"/>
  <c r="H157" i="32" s="1"/>
  <c r="I157" i="32" s="1"/>
  <c r="J157" i="32" s="1"/>
  <c r="K157" i="32" s="1"/>
  <c r="L157" i="32" s="1"/>
  <c r="M157" i="32" s="1"/>
  <c r="N157" i="32" s="1"/>
  <c r="O157" i="32" s="1"/>
  <c r="P157" i="32" s="1"/>
  <c r="Q157" i="32" s="1"/>
  <c r="R157" i="32" s="1"/>
  <c r="S157" i="32" s="1"/>
  <c r="T157" i="32" s="1"/>
  <c r="U157" i="32" s="1"/>
  <c r="V157" i="32" s="1"/>
  <c r="W157" i="32" s="1"/>
  <c r="X157" i="32" s="1"/>
  <c r="Y157" i="32" s="1"/>
  <c r="Z157" i="32" s="1"/>
  <c r="AA157" i="32" s="1"/>
  <c r="AB157" i="32" s="1"/>
  <c r="AC157" i="32" s="1"/>
  <c r="AD157" i="32" s="1"/>
  <c r="AE157" i="32" s="1"/>
  <c r="AF157" i="32" s="1"/>
  <c r="B157" i="32" s="1"/>
  <c r="E157" i="32"/>
  <c r="D157" i="32"/>
  <c r="I156" i="32"/>
  <c r="J156" i="32" s="1"/>
  <c r="K156" i="32" s="1"/>
  <c r="L156" i="32" s="1"/>
  <c r="M156" i="32" s="1"/>
  <c r="N156" i="32" s="1"/>
  <c r="O156" i="32" s="1"/>
  <c r="P156" i="32" s="1"/>
  <c r="Q156" i="32" s="1"/>
  <c r="R156" i="32" s="1"/>
  <c r="S156" i="32" s="1"/>
  <c r="T156" i="32" s="1"/>
  <c r="U156" i="32" s="1"/>
  <c r="V156" i="32" s="1"/>
  <c r="W156" i="32" s="1"/>
  <c r="X156" i="32" s="1"/>
  <c r="Y156" i="32" s="1"/>
  <c r="Z156" i="32" s="1"/>
  <c r="AA156" i="32" s="1"/>
  <c r="AB156" i="32" s="1"/>
  <c r="AC156" i="32" s="1"/>
  <c r="AD156" i="32" s="1"/>
  <c r="AE156" i="32" s="1"/>
  <c r="AF156" i="32" s="1"/>
  <c r="B156" i="32" s="1"/>
  <c r="E156" i="32"/>
  <c r="F156" i="32" s="1"/>
  <c r="G156" i="32" s="1"/>
  <c r="H156" i="32" s="1"/>
  <c r="D156" i="32"/>
  <c r="I155" i="32"/>
  <c r="J155" i="32" s="1"/>
  <c r="K155" i="32" s="1"/>
  <c r="L155" i="32" s="1"/>
  <c r="M155" i="32" s="1"/>
  <c r="N155" i="32" s="1"/>
  <c r="O155" i="32" s="1"/>
  <c r="P155" i="32" s="1"/>
  <c r="Q155" i="32" s="1"/>
  <c r="R155" i="32" s="1"/>
  <c r="S155" i="32" s="1"/>
  <c r="T155" i="32" s="1"/>
  <c r="U155" i="32" s="1"/>
  <c r="V155" i="32" s="1"/>
  <c r="W155" i="32" s="1"/>
  <c r="X155" i="32" s="1"/>
  <c r="Y155" i="32" s="1"/>
  <c r="Z155" i="32" s="1"/>
  <c r="AA155" i="32" s="1"/>
  <c r="AB155" i="32" s="1"/>
  <c r="AC155" i="32" s="1"/>
  <c r="AD155" i="32" s="1"/>
  <c r="AE155" i="32" s="1"/>
  <c r="AF155" i="32" s="1"/>
  <c r="B155" i="32" s="1"/>
  <c r="E155" i="32"/>
  <c r="F155" i="32" s="1"/>
  <c r="G155" i="32" s="1"/>
  <c r="H155" i="32" s="1"/>
  <c r="D155" i="32"/>
  <c r="W153" i="32"/>
  <c r="X153" i="32" s="1"/>
  <c r="Y153" i="32" s="1"/>
  <c r="Z153" i="32" s="1"/>
  <c r="AA153" i="32" s="1"/>
  <c r="AB153" i="32" s="1"/>
  <c r="AC153" i="32" s="1"/>
  <c r="AD153" i="32" s="1"/>
  <c r="AE153" i="32" s="1"/>
  <c r="AF153" i="32" s="1"/>
  <c r="B153" i="32" s="1"/>
  <c r="E153" i="32"/>
  <c r="F153" i="32" s="1"/>
  <c r="G153" i="32" s="1"/>
  <c r="H153" i="32" s="1"/>
  <c r="I153" i="32" s="1"/>
  <c r="J153" i="32" s="1"/>
  <c r="K153" i="32" s="1"/>
  <c r="L153" i="32" s="1"/>
  <c r="M153" i="32" s="1"/>
  <c r="N153" i="32" s="1"/>
  <c r="O153" i="32" s="1"/>
  <c r="P153" i="32" s="1"/>
  <c r="Q153" i="32" s="1"/>
  <c r="R153" i="32" s="1"/>
  <c r="S153" i="32" s="1"/>
  <c r="T153" i="32" s="1"/>
  <c r="U153" i="32" s="1"/>
  <c r="V153" i="32" s="1"/>
  <c r="D153" i="32"/>
  <c r="E152" i="32"/>
  <c r="F152" i="32" s="1"/>
  <c r="G152" i="32" s="1"/>
  <c r="H152" i="32" s="1"/>
  <c r="I152" i="32" s="1"/>
  <c r="J152" i="32" s="1"/>
  <c r="K152" i="32" s="1"/>
  <c r="L152" i="32" s="1"/>
  <c r="M152" i="32" s="1"/>
  <c r="N152" i="32" s="1"/>
  <c r="O152" i="32" s="1"/>
  <c r="P152" i="32" s="1"/>
  <c r="Q152" i="32" s="1"/>
  <c r="R152" i="32" s="1"/>
  <c r="S152" i="32" s="1"/>
  <c r="T152" i="32" s="1"/>
  <c r="U152" i="32" s="1"/>
  <c r="V152" i="32" s="1"/>
  <c r="W152" i="32" s="1"/>
  <c r="X152" i="32" s="1"/>
  <c r="Y152" i="32" s="1"/>
  <c r="Z152" i="32" s="1"/>
  <c r="AA152" i="32" s="1"/>
  <c r="AB152" i="32" s="1"/>
  <c r="AC152" i="32" s="1"/>
  <c r="AD152" i="32" s="1"/>
  <c r="AE152" i="32" s="1"/>
  <c r="AF152" i="32" s="1"/>
  <c r="B152" i="32" s="1"/>
  <c r="D152" i="32"/>
  <c r="F151" i="32"/>
  <c r="G151" i="32" s="1"/>
  <c r="H151" i="32" s="1"/>
  <c r="I151" i="32" s="1"/>
  <c r="J151" i="32" s="1"/>
  <c r="K151" i="32" s="1"/>
  <c r="L151" i="32" s="1"/>
  <c r="M151" i="32" s="1"/>
  <c r="N151" i="32" s="1"/>
  <c r="O151" i="32" s="1"/>
  <c r="P151" i="32" s="1"/>
  <c r="Q151" i="32" s="1"/>
  <c r="R151" i="32" s="1"/>
  <c r="S151" i="32" s="1"/>
  <c r="T151" i="32" s="1"/>
  <c r="U151" i="32" s="1"/>
  <c r="V151" i="32" s="1"/>
  <c r="W151" i="32" s="1"/>
  <c r="X151" i="32" s="1"/>
  <c r="Y151" i="32" s="1"/>
  <c r="Z151" i="32" s="1"/>
  <c r="AA151" i="32" s="1"/>
  <c r="AB151" i="32" s="1"/>
  <c r="AC151" i="32" s="1"/>
  <c r="AD151" i="32" s="1"/>
  <c r="AE151" i="32" s="1"/>
  <c r="AF151" i="32" s="1"/>
  <c r="B151" i="32" s="1"/>
  <c r="E151" i="32"/>
  <c r="D151" i="32"/>
  <c r="G150" i="32"/>
  <c r="H150" i="32" s="1"/>
  <c r="I150" i="32" s="1"/>
  <c r="J150" i="32" s="1"/>
  <c r="K150" i="32" s="1"/>
  <c r="L150" i="32" s="1"/>
  <c r="M150" i="32" s="1"/>
  <c r="N150" i="32" s="1"/>
  <c r="O150" i="32" s="1"/>
  <c r="P150" i="32" s="1"/>
  <c r="Q150" i="32" s="1"/>
  <c r="R150" i="32" s="1"/>
  <c r="S150" i="32" s="1"/>
  <c r="T150" i="32" s="1"/>
  <c r="U150" i="32" s="1"/>
  <c r="V150" i="32" s="1"/>
  <c r="W150" i="32" s="1"/>
  <c r="X150" i="32" s="1"/>
  <c r="Y150" i="32" s="1"/>
  <c r="Z150" i="32" s="1"/>
  <c r="AA150" i="32" s="1"/>
  <c r="AB150" i="32" s="1"/>
  <c r="AC150" i="32" s="1"/>
  <c r="AD150" i="32" s="1"/>
  <c r="AE150" i="32" s="1"/>
  <c r="AF150" i="32" s="1"/>
  <c r="B150" i="32" s="1"/>
  <c r="D150" i="32"/>
  <c r="E150" i="32" s="1"/>
  <c r="F150" i="32" s="1"/>
  <c r="G148" i="32"/>
  <c r="H148" i="32" s="1"/>
  <c r="I148" i="32" s="1"/>
  <c r="J148" i="32" s="1"/>
  <c r="K148" i="32" s="1"/>
  <c r="L148" i="32" s="1"/>
  <c r="M148" i="32" s="1"/>
  <c r="N148" i="32" s="1"/>
  <c r="O148" i="32" s="1"/>
  <c r="P148" i="32" s="1"/>
  <c r="Q148" i="32" s="1"/>
  <c r="R148" i="32" s="1"/>
  <c r="S148" i="32" s="1"/>
  <c r="T148" i="32" s="1"/>
  <c r="U148" i="32" s="1"/>
  <c r="V148" i="32" s="1"/>
  <c r="W148" i="32" s="1"/>
  <c r="X148" i="32" s="1"/>
  <c r="Y148" i="32" s="1"/>
  <c r="Z148" i="32" s="1"/>
  <c r="AA148" i="32" s="1"/>
  <c r="AB148" i="32" s="1"/>
  <c r="AC148" i="32" s="1"/>
  <c r="AD148" i="32" s="1"/>
  <c r="AE148" i="32" s="1"/>
  <c r="AF148" i="32" s="1"/>
  <c r="B148" i="32" s="1"/>
  <c r="E148" i="32"/>
  <c r="F148" i="32" s="1"/>
  <c r="D148" i="32"/>
  <c r="AC147" i="32"/>
  <c r="AD147" i="32" s="1"/>
  <c r="AE147" i="32" s="1"/>
  <c r="AF147" i="32" s="1"/>
  <c r="B147" i="32" s="1"/>
  <c r="K147" i="32"/>
  <c r="L147" i="32" s="1"/>
  <c r="M147" i="32" s="1"/>
  <c r="N147" i="32" s="1"/>
  <c r="O147" i="32" s="1"/>
  <c r="P147" i="32" s="1"/>
  <c r="Q147" i="32" s="1"/>
  <c r="R147" i="32" s="1"/>
  <c r="S147" i="32" s="1"/>
  <c r="T147" i="32" s="1"/>
  <c r="U147" i="32" s="1"/>
  <c r="V147" i="32" s="1"/>
  <c r="W147" i="32" s="1"/>
  <c r="X147" i="32" s="1"/>
  <c r="Y147" i="32" s="1"/>
  <c r="Z147" i="32" s="1"/>
  <c r="AA147" i="32" s="1"/>
  <c r="AB147" i="32" s="1"/>
  <c r="E147" i="32"/>
  <c r="F147" i="32" s="1"/>
  <c r="G147" i="32" s="1"/>
  <c r="H147" i="32" s="1"/>
  <c r="I147" i="32" s="1"/>
  <c r="J147" i="32" s="1"/>
  <c r="D147" i="32"/>
  <c r="Y145" i="32"/>
  <c r="Z145" i="32" s="1"/>
  <c r="AA145" i="32" s="1"/>
  <c r="AB145" i="32" s="1"/>
  <c r="AC145" i="32" s="1"/>
  <c r="AD145" i="32" s="1"/>
  <c r="AE145" i="32" s="1"/>
  <c r="AF145" i="32" s="1"/>
  <c r="B145" i="32" s="1"/>
  <c r="S145" i="32"/>
  <c r="T145" i="32" s="1"/>
  <c r="U145" i="32" s="1"/>
  <c r="V145" i="32" s="1"/>
  <c r="W145" i="32" s="1"/>
  <c r="X145" i="32" s="1"/>
  <c r="K145" i="32"/>
  <c r="L145" i="32" s="1"/>
  <c r="M145" i="32" s="1"/>
  <c r="N145" i="32" s="1"/>
  <c r="O145" i="32" s="1"/>
  <c r="P145" i="32" s="1"/>
  <c r="Q145" i="32" s="1"/>
  <c r="R145" i="32" s="1"/>
  <c r="I145" i="32"/>
  <c r="J145" i="32" s="1"/>
  <c r="E145" i="32"/>
  <c r="F145" i="32" s="1"/>
  <c r="G145" i="32" s="1"/>
  <c r="H145" i="32" s="1"/>
  <c r="D145" i="32"/>
  <c r="G144" i="32"/>
  <c r="H144" i="32" s="1"/>
  <c r="I144" i="32" s="1"/>
  <c r="J144" i="32" s="1"/>
  <c r="K144" i="32" s="1"/>
  <c r="L144" i="32" s="1"/>
  <c r="M144" i="32" s="1"/>
  <c r="N144" i="32" s="1"/>
  <c r="O144" i="32" s="1"/>
  <c r="P144" i="32" s="1"/>
  <c r="Q144" i="32" s="1"/>
  <c r="R144" i="32" s="1"/>
  <c r="S144" i="32" s="1"/>
  <c r="T144" i="32" s="1"/>
  <c r="U144" i="32" s="1"/>
  <c r="V144" i="32" s="1"/>
  <c r="W144" i="32" s="1"/>
  <c r="X144" i="32" s="1"/>
  <c r="Y144" i="32" s="1"/>
  <c r="Z144" i="32" s="1"/>
  <c r="AA144" i="32" s="1"/>
  <c r="AB144" i="32" s="1"/>
  <c r="AC144" i="32" s="1"/>
  <c r="AD144" i="32" s="1"/>
  <c r="AE144" i="32" s="1"/>
  <c r="AF144" i="32" s="1"/>
  <c r="B144" i="32" s="1"/>
  <c r="E144" i="32"/>
  <c r="F144" i="32" s="1"/>
  <c r="D144" i="32"/>
  <c r="G143" i="32"/>
  <c r="H143" i="32" s="1"/>
  <c r="I143" i="32" s="1"/>
  <c r="J143" i="32" s="1"/>
  <c r="K143" i="32" s="1"/>
  <c r="L143" i="32" s="1"/>
  <c r="M143" i="32" s="1"/>
  <c r="N143" i="32" s="1"/>
  <c r="O143" i="32" s="1"/>
  <c r="P143" i="32" s="1"/>
  <c r="Q143" i="32" s="1"/>
  <c r="R143" i="32" s="1"/>
  <c r="S143" i="32" s="1"/>
  <c r="T143" i="32" s="1"/>
  <c r="U143" i="32" s="1"/>
  <c r="V143" i="32" s="1"/>
  <c r="W143" i="32" s="1"/>
  <c r="X143" i="32" s="1"/>
  <c r="Y143" i="32" s="1"/>
  <c r="Z143" i="32" s="1"/>
  <c r="AA143" i="32" s="1"/>
  <c r="AB143" i="32" s="1"/>
  <c r="AC143" i="32" s="1"/>
  <c r="AD143" i="32" s="1"/>
  <c r="AE143" i="32" s="1"/>
  <c r="AF143" i="32" s="1"/>
  <c r="B143" i="32" s="1"/>
  <c r="E143" i="32"/>
  <c r="F143" i="32" s="1"/>
  <c r="D143" i="32"/>
  <c r="O142" i="32"/>
  <c r="P142" i="32" s="1"/>
  <c r="Q142" i="32" s="1"/>
  <c r="R142" i="32" s="1"/>
  <c r="S142" i="32" s="1"/>
  <c r="T142" i="32" s="1"/>
  <c r="U142" i="32" s="1"/>
  <c r="V142" i="32" s="1"/>
  <c r="W142" i="32" s="1"/>
  <c r="X142" i="32" s="1"/>
  <c r="Y142" i="32" s="1"/>
  <c r="Z142" i="32" s="1"/>
  <c r="AA142" i="32" s="1"/>
  <c r="AB142" i="32" s="1"/>
  <c r="AC142" i="32" s="1"/>
  <c r="AD142" i="32" s="1"/>
  <c r="AE142" i="32" s="1"/>
  <c r="AF142" i="32" s="1"/>
  <c r="B142" i="32" s="1"/>
  <c r="M142" i="32"/>
  <c r="N142" i="32" s="1"/>
  <c r="E142" i="32"/>
  <c r="F142" i="32" s="1"/>
  <c r="G142" i="32" s="1"/>
  <c r="H142" i="32" s="1"/>
  <c r="I142" i="32" s="1"/>
  <c r="J142" i="32" s="1"/>
  <c r="K142" i="32" s="1"/>
  <c r="L142" i="32" s="1"/>
  <c r="D142" i="32"/>
  <c r="F141" i="32"/>
  <c r="G141" i="32" s="1"/>
  <c r="H141" i="32" s="1"/>
  <c r="I141" i="32" s="1"/>
  <c r="J141" i="32" s="1"/>
  <c r="K141" i="32" s="1"/>
  <c r="L141" i="32" s="1"/>
  <c r="M141" i="32" s="1"/>
  <c r="N141" i="32" s="1"/>
  <c r="O141" i="32" s="1"/>
  <c r="P141" i="32" s="1"/>
  <c r="Q141" i="32" s="1"/>
  <c r="R141" i="32" s="1"/>
  <c r="S141" i="32" s="1"/>
  <c r="T141" i="32" s="1"/>
  <c r="U141" i="32" s="1"/>
  <c r="V141" i="32" s="1"/>
  <c r="W141" i="32" s="1"/>
  <c r="X141" i="32" s="1"/>
  <c r="Y141" i="32" s="1"/>
  <c r="Z141" i="32" s="1"/>
  <c r="AA141" i="32" s="1"/>
  <c r="AB141" i="32" s="1"/>
  <c r="AC141" i="32" s="1"/>
  <c r="AD141" i="32" s="1"/>
  <c r="AE141" i="32" s="1"/>
  <c r="AF141" i="32" s="1"/>
  <c r="B141" i="32" s="1"/>
  <c r="E141" i="32"/>
  <c r="D141" i="32"/>
  <c r="I140" i="32"/>
  <c r="J140" i="32" s="1"/>
  <c r="K140" i="32" s="1"/>
  <c r="L140" i="32" s="1"/>
  <c r="M140" i="32" s="1"/>
  <c r="N140" i="32" s="1"/>
  <c r="O140" i="32" s="1"/>
  <c r="P140" i="32" s="1"/>
  <c r="Q140" i="32" s="1"/>
  <c r="R140" i="32" s="1"/>
  <c r="S140" i="32" s="1"/>
  <c r="T140" i="32" s="1"/>
  <c r="U140" i="32" s="1"/>
  <c r="V140" i="32" s="1"/>
  <c r="W140" i="32" s="1"/>
  <c r="X140" i="32" s="1"/>
  <c r="Y140" i="32" s="1"/>
  <c r="Z140" i="32" s="1"/>
  <c r="AA140" i="32" s="1"/>
  <c r="AB140" i="32" s="1"/>
  <c r="AC140" i="32" s="1"/>
  <c r="AD140" i="32" s="1"/>
  <c r="AE140" i="32" s="1"/>
  <c r="AF140" i="32" s="1"/>
  <c r="B140" i="32" s="1"/>
  <c r="D140" i="32"/>
  <c r="E140" i="32" s="1"/>
  <c r="F140" i="32" s="1"/>
  <c r="G140" i="32" s="1"/>
  <c r="H140" i="32" s="1"/>
  <c r="I139" i="32"/>
  <c r="J139" i="32" s="1"/>
  <c r="K139" i="32" s="1"/>
  <c r="L139" i="32" s="1"/>
  <c r="M139" i="32" s="1"/>
  <c r="N139" i="32" s="1"/>
  <c r="O139" i="32" s="1"/>
  <c r="P139" i="32" s="1"/>
  <c r="Q139" i="32" s="1"/>
  <c r="R139" i="32" s="1"/>
  <c r="S139" i="32" s="1"/>
  <c r="T139" i="32" s="1"/>
  <c r="U139" i="32" s="1"/>
  <c r="V139" i="32" s="1"/>
  <c r="W139" i="32" s="1"/>
  <c r="X139" i="32" s="1"/>
  <c r="Y139" i="32" s="1"/>
  <c r="Z139" i="32" s="1"/>
  <c r="AA139" i="32" s="1"/>
  <c r="AB139" i="32" s="1"/>
  <c r="AC139" i="32" s="1"/>
  <c r="AD139" i="32" s="1"/>
  <c r="AE139" i="32" s="1"/>
  <c r="AF139" i="32" s="1"/>
  <c r="B139" i="32" s="1"/>
  <c r="E139" i="32"/>
  <c r="F139" i="32" s="1"/>
  <c r="G139" i="32" s="1"/>
  <c r="H139" i="32" s="1"/>
  <c r="D139" i="32"/>
  <c r="F137" i="32"/>
  <c r="G137" i="32" s="1"/>
  <c r="H137" i="32" s="1"/>
  <c r="I137" i="32" s="1"/>
  <c r="J137" i="32" s="1"/>
  <c r="K137" i="32" s="1"/>
  <c r="L137" i="32" s="1"/>
  <c r="M137" i="32" s="1"/>
  <c r="N137" i="32" s="1"/>
  <c r="O137" i="32" s="1"/>
  <c r="P137" i="32" s="1"/>
  <c r="Q137" i="32" s="1"/>
  <c r="R137" i="32" s="1"/>
  <c r="S137" i="32" s="1"/>
  <c r="T137" i="32" s="1"/>
  <c r="U137" i="32" s="1"/>
  <c r="V137" i="32" s="1"/>
  <c r="W137" i="32" s="1"/>
  <c r="X137" i="32" s="1"/>
  <c r="Y137" i="32" s="1"/>
  <c r="Z137" i="32" s="1"/>
  <c r="AA137" i="32" s="1"/>
  <c r="AB137" i="32" s="1"/>
  <c r="AC137" i="32" s="1"/>
  <c r="AD137" i="32" s="1"/>
  <c r="AE137" i="32" s="1"/>
  <c r="AF137" i="32" s="1"/>
  <c r="B137" i="32" s="1"/>
  <c r="E137" i="32"/>
  <c r="D137" i="32"/>
  <c r="L136" i="32"/>
  <c r="M136" i="32" s="1"/>
  <c r="N136" i="32" s="1"/>
  <c r="O136" i="32" s="1"/>
  <c r="P136" i="32" s="1"/>
  <c r="Q136" i="32" s="1"/>
  <c r="R136" i="32" s="1"/>
  <c r="S136" i="32" s="1"/>
  <c r="T136" i="32" s="1"/>
  <c r="U136" i="32" s="1"/>
  <c r="V136" i="32" s="1"/>
  <c r="W136" i="32" s="1"/>
  <c r="X136" i="32" s="1"/>
  <c r="Y136" i="32" s="1"/>
  <c r="Z136" i="32" s="1"/>
  <c r="AA136" i="32" s="1"/>
  <c r="AB136" i="32" s="1"/>
  <c r="AC136" i="32" s="1"/>
  <c r="AD136" i="32" s="1"/>
  <c r="AE136" i="32" s="1"/>
  <c r="AF136" i="32" s="1"/>
  <c r="B136" i="32" s="1"/>
  <c r="I136" i="32"/>
  <c r="J136" i="32" s="1"/>
  <c r="K136" i="32" s="1"/>
  <c r="E136" i="32"/>
  <c r="F136" i="32" s="1"/>
  <c r="G136" i="32" s="1"/>
  <c r="H136" i="32" s="1"/>
  <c r="D136" i="32"/>
  <c r="D135" i="32"/>
  <c r="E135" i="32" s="1"/>
  <c r="F135" i="32" s="1"/>
  <c r="G135" i="32" s="1"/>
  <c r="H135" i="32" s="1"/>
  <c r="I135" i="32" s="1"/>
  <c r="J135" i="32" s="1"/>
  <c r="K135" i="32" s="1"/>
  <c r="L135" i="32" s="1"/>
  <c r="M135" i="32" s="1"/>
  <c r="N135" i="32" s="1"/>
  <c r="O135" i="32" s="1"/>
  <c r="P135" i="32" s="1"/>
  <c r="Q135" i="32" s="1"/>
  <c r="R135" i="32" s="1"/>
  <c r="S135" i="32" s="1"/>
  <c r="T135" i="32" s="1"/>
  <c r="U135" i="32" s="1"/>
  <c r="V135" i="32" s="1"/>
  <c r="W135" i="32" s="1"/>
  <c r="X135" i="32" s="1"/>
  <c r="Y135" i="32" s="1"/>
  <c r="Z135" i="32" s="1"/>
  <c r="AA135" i="32" s="1"/>
  <c r="AB135" i="32" s="1"/>
  <c r="AC135" i="32" s="1"/>
  <c r="AD135" i="32" s="1"/>
  <c r="AE135" i="32" s="1"/>
  <c r="AF135" i="32" s="1"/>
  <c r="B135" i="32" s="1"/>
  <c r="O134" i="32"/>
  <c r="P134" i="32" s="1"/>
  <c r="Q134" i="32" s="1"/>
  <c r="R134" i="32" s="1"/>
  <c r="S134" i="32" s="1"/>
  <c r="T134" i="32" s="1"/>
  <c r="U134" i="32" s="1"/>
  <c r="V134" i="32" s="1"/>
  <c r="W134" i="32" s="1"/>
  <c r="X134" i="32" s="1"/>
  <c r="Y134" i="32" s="1"/>
  <c r="Z134" i="32" s="1"/>
  <c r="AA134" i="32" s="1"/>
  <c r="AB134" i="32" s="1"/>
  <c r="AC134" i="32" s="1"/>
  <c r="AD134" i="32" s="1"/>
  <c r="AE134" i="32" s="1"/>
  <c r="AF134" i="32" s="1"/>
  <c r="B134" i="32" s="1"/>
  <c r="E134" i="32"/>
  <c r="F134" i="32" s="1"/>
  <c r="G134" i="32" s="1"/>
  <c r="H134" i="32" s="1"/>
  <c r="I134" i="32" s="1"/>
  <c r="J134" i="32" s="1"/>
  <c r="K134" i="32" s="1"/>
  <c r="L134" i="32" s="1"/>
  <c r="M134" i="32" s="1"/>
  <c r="N134" i="32" s="1"/>
  <c r="D134" i="32"/>
  <c r="F133" i="32"/>
  <c r="G133" i="32" s="1"/>
  <c r="H133" i="32" s="1"/>
  <c r="I133" i="32" s="1"/>
  <c r="J133" i="32" s="1"/>
  <c r="K133" i="32" s="1"/>
  <c r="L133" i="32" s="1"/>
  <c r="M133" i="32" s="1"/>
  <c r="N133" i="32" s="1"/>
  <c r="O133" i="32" s="1"/>
  <c r="P133" i="32" s="1"/>
  <c r="Q133" i="32" s="1"/>
  <c r="R133" i="32" s="1"/>
  <c r="S133" i="32" s="1"/>
  <c r="T133" i="32" s="1"/>
  <c r="U133" i="32" s="1"/>
  <c r="V133" i="32" s="1"/>
  <c r="W133" i="32" s="1"/>
  <c r="X133" i="32" s="1"/>
  <c r="Y133" i="32" s="1"/>
  <c r="Z133" i="32" s="1"/>
  <c r="AA133" i="32" s="1"/>
  <c r="AB133" i="32" s="1"/>
  <c r="AC133" i="32" s="1"/>
  <c r="AD133" i="32" s="1"/>
  <c r="AE133" i="32" s="1"/>
  <c r="AF133" i="32" s="1"/>
  <c r="B133" i="32" s="1"/>
  <c r="E133" i="32"/>
  <c r="D133" i="32"/>
  <c r="I132" i="32"/>
  <c r="J132" i="32" s="1"/>
  <c r="K132" i="32" s="1"/>
  <c r="L132" i="32" s="1"/>
  <c r="M132" i="32" s="1"/>
  <c r="N132" i="32" s="1"/>
  <c r="O132" i="32" s="1"/>
  <c r="P132" i="32" s="1"/>
  <c r="Q132" i="32" s="1"/>
  <c r="R132" i="32" s="1"/>
  <c r="S132" i="32" s="1"/>
  <c r="T132" i="32" s="1"/>
  <c r="U132" i="32" s="1"/>
  <c r="V132" i="32" s="1"/>
  <c r="W132" i="32" s="1"/>
  <c r="X132" i="32" s="1"/>
  <c r="Y132" i="32" s="1"/>
  <c r="Z132" i="32" s="1"/>
  <c r="AA132" i="32" s="1"/>
  <c r="AB132" i="32" s="1"/>
  <c r="AC132" i="32" s="1"/>
  <c r="AD132" i="32" s="1"/>
  <c r="AE132" i="32" s="1"/>
  <c r="AF132" i="32" s="1"/>
  <c r="B132" i="32" s="1"/>
  <c r="D132" i="32"/>
  <c r="E132" i="32" s="1"/>
  <c r="F132" i="32" s="1"/>
  <c r="G132" i="32" s="1"/>
  <c r="H132" i="32" s="1"/>
  <c r="E131" i="32"/>
  <c r="F131" i="32" s="1"/>
  <c r="G131" i="32" s="1"/>
  <c r="H131" i="32" s="1"/>
  <c r="I131" i="32" s="1"/>
  <c r="J131" i="32" s="1"/>
  <c r="K131" i="32" s="1"/>
  <c r="L131" i="32" s="1"/>
  <c r="M131" i="32" s="1"/>
  <c r="N131" i="32" s="1"/>
  <c r="O131" i="32" s="1"/>
  <c r="P131" i="32" s="1"/>
  <c r="Q131" i="32" s="1"/>
  <c r="R131" i="32" s="1"/>
  <c r="S131" i="32" s="1"/>
  <c r="T131" i="32" s="1"/>
  <c r="U131" i="32" s="1"/>
  <c r="V131" i="32" s="1"/>
  <c r="W131" i="32" s="1"/>
  <c r="X131" i="32" s="1"/>
  <c r="Y131" i="32" s="1"/>
  <c r="Z131" i="32" s="1"/>
  <c r="AA131" i="32" s="1"/>
  <c r="AB131" i="32" s="1"/>
  <c r="AC131" i="32" s="1"/>
  <c r="AD131" i="32" s="1"/>
  <c r="AE131" i="32" s="1"/>
  <c r="AF131" i="32" s="1"/>
  <c r="B131" i="32" s="1"/>
  <c r="D131" i="32"/>
  <c r="D130" i="32"/>
  <c r="E130" i="32" s="1"/>
  <c r="F130" i="32" s="1"/>
  <c r="G130" i="32" s="1"/>
  <c r="H130" i="32" s="1"/>
  <c r="I130" i="32" s="1"/>
  <c r="J130" i="32" s="1"/>
  <c r="K130" i="32" s="1"/>
  <c r="L130" i="32" s="1"/>
  <c r="M130" i="32" s="1"/>
  <c r="N130" i="32" s="1"/>
  <c r="O130" i="32" s="1"/>
  <c r="P130" i="32" s="1"/>
  <c r="Q130" i="32" s="1"/>
  <c r="R130" i="32" s="1"/>
  <c r="S130" i="32" s="1"/>
  <c r="T130" i="32" s="1"/>
  <c r="U130" i="32" s="1"/>
  <c r="V130" i="32" s="1"/>
  <c r="W130" i="32" s="1"/>
  <c r="X130" i="32" s="1"/>
  <c r="Y130" i="32" s="1"/>
  <c r="Z130" i="32" s="1"/>
  <c r="AA130" i="32" s="1"/>
  <c r="AB130" i="32" s="1"/>
  <c r="AC130" i="32" s="1"/>
  <c r="AD130" i="32" s="1"/>
  <c r="AE130" i="32" s="1"/>
  <c r="AF130" i="32" s="1"/>
  <c r="B130" i="32" s="1"/>
  <c r="E128" i="32"/>
  <c r="F128" i="32" s="1"/>
  <c r="G128" i="32" s="1"/>
  <c r="H128" i="32" s="1"/>
  <c r="I128" i="32" s="1"/>
  <c r="J128" i="32" s="1"/>
  <c r="K128" i="32" s="1"/>
  <c r="L128" i="32" s="1"/>
  <c r="M128" i="32" s="1"/>
  <c r="N128" i="32" s="1"/>
  <c r="O128" i="32" s="1"/>
  <c r="P128" i="32" s="1"/>
  <c r="Q128" i="32" s="1"/>
  <c r="R128" i="32" s="1"/>
  <c r="S128" i="32" s="1"/>
  <c r="T128" i="32" s="1"/>
  <c r="U128" i="32" s="1"/>
  <c r="V128" i="32" s="1"/>
  <c r="W128" i="32" s="1"/>
  <c r="X128" i="32" s="1"/>
  <c r="Y128" i="32" s="1"/>
  <c r="Z128" i="32" s="1"/>
  <c r="AA128" i="32" s="1"/>
  <c r="AB128" i="32" s="1"/>
  <c r="AC128" i="32" s="1"/>
  <c r="AD128" i="32" s="1"/>
  <c r="AE128" i="32" s="1"/>
  <c r="AF128" i="32" s="1"/>
  <c r="B128" i="32" s="1"/>
  <c r="D128" i="32"/>
  <c r="E127" i="32"/>
  <c r="F127" i="32" s="1"/>
  <c r="G127" i="32" s="1"/>
  <c r="H127" i="32" s="1"/>
  <c r="I127" i="32" s="1"/>
  <c r="J127" i="32" s="1"/>
  <c r="K127" i="32" s="1"/>
  <c r="L127" i="32" s="1"/>
  <c r="M127" i="32" s="1"/>
  <c r="N127" i="32" s="1"/>
  <c r="O127" i="32" s="1"/>
  <c r="P127" i="32" s="1"/>
  <c r="Q127" i="32" s="1"/>
  <c r="R127" i="32" s="1"/>
  <c r="S127" i="32" s="1"/>
  <c r="T127" i="32" s="1"/>
  <c r="U127" i="32" s="1"/>
  <c r="V127" i="32" s="1"/>
  <c r="W127" i="32" s="1"/>
  <c r="X127" i="32" s="1"/>
  <c r="Y127" i="32" s="1"/>
  <c r="Z127" i="32" s="1"/>
  <c r="AA127" i="32" s="1"/>
  <c r="AB127" i="32" s="1"/>
  <c r="AC127" i="32" s="1"/>
  <c r="AD127" i="32" s="1"/>
  <c r="AE127" i="32" s="1"/>
  <c r="AF127" i="32" s="1"/>
  <c r="B127" i="32" s="1"/>
  <c r="D127" i="32"/>
  <c r="G126" i="32"/>
  <c r="H126" i="32" s="1"/>
  <c r="I126" i="32" s="1"/>
  <c r="J126" i="32" s="1"/>
  <c r="K126" i="32" s="1"/>
  <c r="L126" i="32" s="1"/>
  <c r="M126" i="32" s="1"/>
  <c r="N126" i="32" s="1"/>
  <c r="O126" i="32" s="1"/>
  <c r="P126" i="32" s="1"/>
  <c r="Q126" i="32" s="1"/>
  <c r="R126" i="32" s="1"/>
  <c r="S126" i="32" s="1"/>
  <c r="T126" i="32" s="1"/>
  <c r="U126" i="32" s="1"/>
  <c r="V126" i="32" s="1"/>
  <c r="W126" i="32" s="1"/>
  <c r="X126" i="32" s="1"/>
  <c r="Y126" i="32" s="1"/>
  <c r="Z126" i="32" s="1"/>
  <c r="AA126" i="32" s="1"/>
  <c r="AB126" i="32" s="1"/>
  <c r="AC126" i="32" s="1"/>
  <c r="AD126" i="32" s="1"/>
  <c r="AE126" i="32" s="1"/>
  <c r="AF126" i="32" s="1"/>
  <c r="B126" i="32" s="1"/>
  <c r="E126" i="32"/>
  <c r="F126" i="32" s="1"/>
  <c r="D126" i="32"/>
  <c r="G125" i="32"/>
  <c r="H125" i="32" s="1"/>
  <c r="I125" i="32" s="1"/>
  <c r="J125" i="32" s="1"/>
  <c r="K125" i="32" s="1"/>
  <c r="L125" i="32" s="1"/>
  <c r="M125" i="32" s="1"/>
  <c r="N125" i="32" s="1"/>
  <c r="O125" i="32" s="1"/>
  <c r="P125" i="32" s="1"/>
  <c r="Q125" i="32" s="1"/>
  <c r="R125" i="32" s="1"/>
  <c r="S125" i="32" s="1"/>
  <c r="T125" i="32" s="1"/>
  <c r="U125" i="32" s="1"/>
  <c r="V125" i="32" s="1"/>
  <c r="W125" i="32" s="1"/>
  <c r="X125" i="32" s="1"/>
  <c r="Y125" i="32" s="1"/>
  <c r="Z125" i="32" s="1"/>
  <c r="AA125" i="32" s="1"/>
  <c r="AB125" i="32" s="1"/>
  <c r="AC125" i="32" s="1"/>
  <c r="AD125" i="32" s="1"/>
  <c r="AE125" i="32" s="1"/>
  <c r="AF125" i="32" s="1"/>
  <c r="B125" i="32" s="1"/>
  <c r="D125" i="32"/>
  <c r="E125" i="32" s="1"/>
  <c r="F125" i="32" s="1"/>
  <c r="E124" i="32"/>
  <c r="F124" i="32" s="1"/>
  <c r="G124" i="32" s="1"/>
  <c r="H124" i="32" s="1"/>
  <c r="I124" i="32" s="1"/>
  <c r="J124" i="32" s="1"/>
  <c r="K124" i="32" s="1"/>
  <c r="L124" i="32" s="1"/>
  <c r="M124" i="32" s="1"/>
  <c r="N124" i="32" s="1"/>
  <c r="O124" i="32" s="1"/>
  <c r="P124" i="32" s="1"/>
  <c r="Q124" i="32" s="1"/>
  <c r="R124" i="32" s="1"/>
  <c r="S124" i="32" s="1"/>
  <c r="T124" i="32" s="1"/>
  <c r="U124" i="32" s="1"/>
  <c r="V124" i="32" s="1"/>
  <c r="W124" i="32" s="1"/>
  <c r="X124" i="32" s="1"/>
  <c r="Y124" i="32" s="1"/>
  <c r="Z124" i="32" s="1"/>
  <c r="AA124" i="32" s="1"/>
  <c r="AB124" i="32" s="1"/>
  <c r="AC124" i="32" s="1"/>
  <c r="AD124" i="32" s="1"/>
  <c r="AE124" i="32" s="1"/>
  <c r="AF124" i="32" s="1"/>
  <c r="B124" i="32" s="1"/>
  <c r="D124" i="32"/>
  <c r="D123" i="32"/>
  <c r="E123" i="32" s="1"/>
  <c r="F123" i="32" s="1"/>
  <c r="G123" i="32" s="1"/>
  <c r="H123" i="32" s="1"/>
  <c r="I123" i="32" s="1"/>
  <c r="J123" i="32" s="1"/>
  <c r="K123" i="32" s="1"/>
  <c r="L123" i="32" s="1"/>
  <c r="M123" i="32" s="1"/>
  <c r="N123" i="32" s="1"/>
  <c r="O123" i="32" s="1"/>
  <c r="P123" i="32" s="1"/>
  <c r="Q123" i="32" s="1"/>
  <c r="R123" i="32" s="1"/>
  <c r="S123" i="32" s="1"/>
  <c r="T123" i="32" s="1"/>
  <c r="U123" i="32" s="1"/>
  <c r="V123" i="32" s="1"/>
  <c r="W123" i="32" s="1"/>
  <c r="X123" i="32" s="1"/>
  <c r="Y123" i="32" s="1"/>
  <c r="Z123" i="32" s="1"/>
  <c r="AA123" i="32" s="1"/>
  <c r="AB123" i="32" s="1"/>
  <c r="AC123" i="32" s="1"/>
  <c r="AD123" i="32" s="1"/>
  <c r="AE123" i="32" s="1"/>
  <c r="AF123" i="32" s="1"/>
  <c r="B123" i="32" s="1"/>
  <c r="E122" i="32"/>
  <c r="F122" i="32" s="1"/>
  <c r="G122" i="32" s="1"/>
  <c r="H122" i="32" s="1"/>
  <c r="I122" i="32" s="1"/>
  <c r="J122" i="32" s="1"/>
  <c r="K122" i="32" s="1"/>
  <c r="L122" i="32" s="1"/>
  <c r="M122" i="32" s="1"/>
  <c r="N122" i="32" s="1"/>
  <c r="O122" i="32" s="1"/>
  <c r="P122" i="32" s="1"/>
  <c r="Q122" i="32" s="1"/>
  <c r="R122" i="32" s="1"/>
  <c r="S122" i="32" s="1"/>
  <c r="T122" i="32" s="1"/>
  <c r="U122" i="32" s="1"/>
  <c r="V122" i="32" s="1"/>
  <c r="W122" i="32" s="1"/>
  <c r="X122" i="32" s="1"/>
  <c r="Y122" i="32" s="1"/>
  <c r="Z122" i="32" s="1"/>
  <c r="AA122" i="32" s="1"/>
  <c r="AB122" i="32" s="1"/>
  <c r="AC122" i="32" s="1"/>
  <c r="AD122" i="32" s="1"/>
  <c r="AE122" i="32" s="1"/>
  <c r="AF122" i="32" s="1"/>
  <c r="B122" i="32" s="1"/>
  <c r="D122" i="32"/>
  <c r="F121" i="32"/>
  <c r="G121" i="32" s="1"/>
  <c r="H121" i="32" s="1"/>
  <c r="I121" i="32" s="1"/>
  <c r="J121" i="32" s="1"/>
  <c r="K121" i="32" s="1"/>
  <c r="L121" i="32" s="1"/>
  <c r="M121" i="32" s="1"/>
  <c r="N121" i="32" s="1"/>
  <c r="O121" i="32" s="1"/>
  <c r="P121" i="32" s="1"/>
  <c r="Q121" i="32" s="1"/>
  <c r="R121" i="32" s="1"/>
  <c r="S121" i="32" s="1"/>
  <c r="T121" i="32" s="1"/>
  <c r="U121" i="32" s="1"/>
  <c r="V121" i="32" s="1"/>
  <c r="W121" i="32" s="1"/>
  <c r="X121" i="32" s="1"/>
  <c r="Y121" i="32" s="1"/>
  <c r="Z121" i="32" s="1"/>
  <c r="AA121" i="32" s="1"/>
  <c r="AB121" i="32" s="1"/>
  <c r="AC121" i="32" s="1"/>
  <c r="AD121" i="32" s="1"/>
  <c r="AE121" i="32" s="1"/>
  <c r="AF121" i="32" s="1"/>
  <c r="B121" i="32" s="1"/>
  <c r="D121" i="32"/>
  <c r="E121" i="32" s="1"/>
  <c r="F120" i="32"/>
  <c r="G120" i="32" s="1"/>
  <c r="H120" i="32" s="1"/>
  <c r="I120" i="32" s="1"/>
  <c r="J120" i="32" s="1"/>
  <c r="K120" i="32" s="1"/>
  <c r="L120" i="32" s="1"/>
  <c r="M120" i="32" s="1"/>
  <c r="N120" i="32" s="1"/>
  <c r="O120" i="32" s="1"/>
  <c r="P120" i="32" s="1"/>
  <c r="Q120" i="32" s="1"/>
  <c r="R120" i="32" s="1"/>
  <c r="S120" i="32" s="1"/>
  <c r="T120" i="32" s="1"/>
  <c r="U120" i="32" s="1"/>
  <c r="V120" i="32" s="1"/>
  <c r="W120" i="32" s="1"/>
  <c r="X120" i="32" s="1"/>
  <c r="Y120" i="32" s="1"/>
  <c r="Z120" i="32" s="1"/>
  <c r="AA120" i="32" s="1"/>
  <c r="AB120" i="32" s="1"/>
  <c r="AC120" i="32" s="1"/>
  <c r="AD120" i="32" s="1"/>
  <c r="AE120" i="32" s="1"/>
  <c r="AF120" i="32" s="1"/>
  <c r="B120" i="32" s="1"/>
  <c r="D120" i="32"/>
  <c r="E120" i="32" s="1"/>
  <c r="K119" i="32"/>
  <c r="L119" i="32" s="1"/>
  <c r="M119" i="32" s="1"/>
  <c r="N119" i="32" s="1"/>
  <c r="O119" i="32" s="1"/>
  <c r="P119" i="32" s="1"/>
  <c r="Q119" i="32" s="1"/>
  <c r="R119" i="32" s="1"/>
  <c r="S119" i="32" s="1"/>
  <c r="T119" i="32" s="1"/>
  <c r="U119" i="32" s="1"/>
  <c r="V119" i="32" s="1"/>
  <c r="W119" i="32" s="1"/>
  <c r="X119" i="32" s="1"/>
  <c r="Y119" i="32" s="1"/>
  <c r="Z119" i="32" s="1"/>
  <c r="AA119" i="32" s="1"/>
  <c r="AB119" i="32" s="1"/>
  <c r="AC119" i="32" s="1"/>
  <c r="AD119" i="32" s="1"/>
  <c r="AE119" i="32" s="1"/>
  <c r="AF119" i="32" s="1"/>
  <c r="B119" i="32" s="1"/>
  <c r="D119" i="32"/>
  <c r="E119" i="32" s="1"/>
  <c r="F119" i="32" s="1"/>
  <c r="G119" i="32" s="1"/>
  <c r="H119" i="32" s="1"/>
  <c r="I119" i="32" s="1"/>
  <c r="J119" i="32" s="1"/>
  <c r="J118" i="32"/>
  <c r="K118" i="32" s="1"/>
  <c r="L118" i="32" s="1"/>
  <c r="M118" i="32" s="1"/>
  <c r="N118" i="32" s="1"/>
  <c r="O118" i="32" s="1"/>
  <c r="P118" i="32" s="1"/>
  <c r="Q118" i="32" s="1"/>
  <c r="R118" i="32" s="1"/>
  <c r="S118" i="32" s="1"/>
  <c r="T118" i="32" s="1"/>
  <c r="U118" i="32" s="1"/>
  <c r="V118" i="32" s="1"/>
  <c r="W118" i="32" s="1"/>
  <c r="X118" i="32" s="1"/>
  <c r="Y118" i="32" s="1"/>
  <c r="Z118" i="32" s="1"/>
  <c r="AA118" i="32" s="1"/>
  <c r="AB118" i="32" s="1"/>
  <c r="AC118" i="32" s="1"/>
  <c r="AD118" i="32" s="1"/>
  <c r="AE118" i="32" s="1"/>
  <c r="AF118" i="32" s="1"/>
  <c r="B118" i="32" s="1"/>
  <c r="I118" i="32"/>
  <c r="E118" i="32"/>
  <c r="F118" i="32" s="1"/>
  <c r="G118" i="32" s="1"/>
  <c r="H118" i="32" s="1"/>
  <c r="D118" i="32"/>
  <c r="I117" i="32"/>
  <c r="J117" i="32" s="1"/>
  <c r="K117" i="32" s="1"/>
  <c r="L117" i="32" s="1"/>
  <c r="M117" i="32" s="1"/>
  <c r="N117" i="32" s="1"/>
  <c r="O117" i="32" s="1"/>
  <c r="P117" i="32" s="1"/>
  <c r="Q117" i="32" s="1"/>
  <c r="R117" i="32" s="1"/>
  <c r="S117" i="32" s="1"/>
  <c r="T117" i="32" s="1"/>
  <c r="U117" i="32" s="1"/>
  <c r="V117" i="32" s="1"/>
  <c r="W117" i="32" s="1"/>
  <c r="X117" i="32" s="1"/>
  <c r="Y117" i="32" s="1"/>
  <c r="Z117" i="32" s="1"/>
  <c r="AA117" i="32" s="1"/>
  <c r="AB117" i="32" s="1"/>
  <c r="AC117" i="32" s="1"/>
  <c r="AD117" i="32" s="1"/>
  <c r="AE117" i="32" s="1"/>
  <c r="AF117" i="32" s="1"/>
  <c r="B117" i="32" s="1"/>
  <c r="D117" i="32"/>
  <c r="E117" i="32" s="1"/>
  <c r="F117" i="32" s="1"/>
  <c r="G117" i="32" s="1"/>
  <c r="H117" i="32" s="1"/>
  <c r="D116" i="32"/>
  <c r="E116" i="32" s="1"/>
  <c r="F116" i="32" s="1"/>
  <c r="G116" i="32" s="1"/>
  <c r="H116" i="32" s="1"/>
  <c r="I116" i="32" s="1"/>
  <c r="J116" i="32" s="1"/>
  <c r="K116" i="32" s="1"/>
  <c r="L116" i="32" s="1"/>
  <c r="M116" i="32" s="1"/>
  <c r="N116" i="32" s="1"/>
  <c r="O116" i="32" s="1"/>
  <c r="P116" i="32" s="1"/>
  <c r="Q116" i="32" s="1"/>
  <c r="R116" i="32" s="1"/>
  <c r="S116" i="32" s="1"/>
  <c r="T116" i="32" s="1"/>
  <c r="U116" i="32" s="1"/>
  <c r="V116" i="32" s="1"/>
  <c r="W116" i="32" s="1"/>
  <c r="X116" i="32" s="1"/>
  <c r="Y116" i="32" s="1"/>
  <c r="Z116" i="32" s="1"/>
  <c r="AA116" i="32" s="1"/>
  <c r="AB116" i="32" s="1"/>
  <c r="AC116" i="32" s="1"/>
  <c r="AD116" i="32" s="1"/>
  <c r="AE116" i="32" s="1"/>
  <c r="AF116" i="32" s="1"/>
  <c r="B116" i="32" s="1"/>
  <c r="G115" i="32"/>
  <c r="H115" i="32" s="1"/>
  <c r="I115" i="32" s="1"/>
  <c r="J115" i="32" s="1"/>
  <c r="K115" i="32" s="1"/>
  <c r="L115" i="32" s="1"/>
  <c r="M115" i="32" s="1"/>
  <c r="N115" i="32" s="1"/>
  <c r="O115" i="32" s="1"/>
  <c r="P115" i="32" s="1"/>
  <c r="Q115" i="32" s="1"/>
  <c r="R115" i="32" s="1"/>
  <c r="S115" i="32" s="1"/>
  <c r="T115" i="32" s="1"/>
  <c r="U115" i="32" s="1"/>
  <c r="V115" i="32" s="1"/>
  <c r="W115" i="32" s="1"/>
  <c r="X115" i="32" s="1"/>
  <c r="Y115" i="32" s="1"/>
  <c r="Z115" i="32" s="1"/>
  <c r="AA115" i="32" s="1"/>
  <c r="AB115" i="32" s="1"/>
  <c r="AC115" i="32" s="1"/>
  <c r="AD115" i="32" s="1"/>
  <c r="AE115" i="32" s="1"/>
  <c r="AF115" i="32" s="1"/>
  <c r="B115" i="32" s="1"/>
  <c r="E115" i="32"/>
  <c r="F115" i="32" s="1"/>
  <c r="D115" i="32"/>
  <c r="E114" i="32"/>
  <c r="F114" i="32" s="1"/>
  <c r="G114" i="32" s="1"/>
  <c r="H114" i="32" s="1"/>
  <c r="I114" i="32" s="1"/>
  <c r="J114" i="32" s="1"/>
  <c r="K114" i="32" s="1"/>
  <c r="L114" i="32" s="1"/>
  <c r="M114" i="32" s="1"/>
  <c r="N114" i="32" s="1"/>
  <c r="O114" i="32" s="1"/>
  <c r="P114" i="32" s="1"/>
  <c r="Q114" i="32" s="1"/>
  <c r="R114" i="32" s="1"/>
  <c r="S114" i="32" s="1"/>
  <c r="T114" i="32" s="1"/>
  <c r="U114" i="32" s="1"/>
  <c r="V114" i="32" s="1"/>
  <c r="W114" i="32" s="1"/>
  <c r="X114" i="32" s="1"/>
  <c r="Y114" i="32" s="1"/>
  <c r="Z114" i="32" s="1"/>
  <c r="AA114" i="32" s="1"/>
  <c r="AB114" i="32" s="1"/>
  <c r="AC114" i="32" s="1"/>
  <c r="AD114" i="32" s="1"/>
  <c r="AE114" i="32" s="1"/>
  <c r="AF114" i="32" s="1"/>
  <c r="B114" i="32" s="1"/>
  <c r="D114" i="32"/>
  <c r="K113" i="32"/>
  <c r="L113" i="32" s="1"/>
  <c r="M113" i="32" s="1"/>
  <c r="N113" i="32" s="1"/>
  <c r="O113" i="32" s="1"/>
  <c r="P113" i="32" s="1"/>
  <c r="Q113" i="32" s="1"/>
  <c r="R113" i="32" s="1"/>
  <c r="S113" i="32" s="1"/>
  <c r="T113" i="32" s="1"/>
  <c r="U113" i="32" s="1"/>
  <c r="V113" i="32" s="1"/>
  <c r="W113" i="32" s="1"/>
  <c r="X113" i="32" s="1"/>
  <c r="Y113" i="32" s="1"/>
  <c r="Z113" i="32" s="1"/>
  <c r="AA113" i="32" s="1"/>
  <c r="AB113" i="32" s="1"/>
  <c r="AC113" i="32" s="1"/>
  <c r="AD113" i="32" s="1"/>
  <c r="AE113" i="32" s="1"/>
  <c r="AF113" i="32" s="1"/>
  <c r="B113" i="32" s="1"/>
  <c r="D113" i="32"/>
  <c r="E113" i="32" s="1"/>
  <c r="F113" i="32" s="1"/>
  <c r="G113" i="32" s="1"/>
  <c r="H113" i="32" s="1"/>
  <c r="I113" i="32" s="1"/>
  <c r="E112" i="32"/>
  <c r="F112" i="32" s="1"/>
  <c r="G112" i="32" s="1"/>
  <c r="H112" i="32" s="1"/>
  <c r="I112" i="32" s="1"/>
  <c r="J112" i="32" s="1"/>
  <c r="K112" i="32" s="1"/>
  <c r="L112" i="32" s="1"/>
  <c r="M112" i="32" s="1"/>
  <c r="N112" i="32" s="1"/>
  <c r="O112" i="32" s="1"/>
  <c r="P112" i="32" s="1"/>
  <c r="Q112" i="32" s="1"/>
  <c r="R112" i="32" s="1"/>
  <c r="S112" i="32" s="1"/>
  <c r="T112" i="32" s="1"/>
  <c r="U112" i="32" s="1"/>
  <c r="V112" i="32" s="1"/>
  <c r="W112" i="32" s="1"/>
  <c r="X112" i="32" s="1"/>
  <c r="Y112" i="32" s="1"/>
  <c r="Z112" i="32" s="1"/>
  <c r="AA112" i="32" s="1"/>
  <c r="AB112" i="32" s="1"/>
  <c r="AC112" i="32" s="1"/>
  <c r="AD112" i="32" s="1"/>
  <c r="AE112" i="32" s="1"/>
  <c r="AF112" i="32" s="1"/>
  <c r="B112" i="32" s="1"/>
  <c r="D112" i="32"/>
  <c r="D111" i="32"/>
  <c r="E111" i="32" s="1"/>
  <c r="F111" i="32" s="1"/>
  <c r="G111" i="32" s="1"/>
  <c r="H111" i="32" s="1"/>
  <c r="I111" i="32" s="1"/>
  <c r="J111" i="32" s="1"/>
  <c r="K111" i="32" s="1"/>
  <c r="L111" i="32" s="1"/>
  <c r="M111" i="32" s="1"/>
  <c r="N111" i="32" s="1"/>
  <c r="O111" i="32" s="1"/>
  <c r="P111" i="32" s="1"/>
  <c r="Q111" i="32" s="1"/>
  <c r="R111" i="32" s="1"/>
  <c r="S111" i="32" s="1"/>
  <c r="T111" i="32" s="1"/>
  <c r="U111" i="32" s="1"/>
  <c r="V111" i="32" s="1"/>
  <c r="W111" i="32" s="1"/>
  <c r="X111" i="32" s="1"/>
  <c r="Y111" i="32" s="1"/>
  <c r="Z111" i="32" s="1"/>
  <c r="AA111" i="32" s="1"/>
  <c r="AB111" i="32" s="1"/>
  <c r="AC111" i="32" s="1"/>
  <c r="AD111" i="32" s="1"/>
  <c r="AE111" i="32" s="1"/>
  <c r="AF111" i="32" s="1"/>
  <c r="B111" i="32" s="1"/>
  <c r="E109" i="32"/>
  <c r="F109" i="32" s="1"/>
  <c r="G109" i="32" s="1"/>
  <c r="H109" i="32" s="1"/>
  <c r="I109" i="32" s="1"/>
  <c r="J109" i="32" s="1"/>
  <c r="K109" i="32" s="1"/>
  <c r="L109" i="32" s="1"/>
  <c r="M109" i="32" s="1"/>
  <c r="N109" i="32" s="1"/>
  <c r="O109" i="32" s="1"/>
  <c r="P109" i="32" s="1"/>
  <c r="Q109" i="32" s="1"/>
  <c r="R109" i="32" s="1"/>
  <c r="S109" i="32" s="1"/>
  <c r="T109" i="32" s="1"/>
  <c r="U109" i="32" s="1"/>
  <c r="V109" i="32" s="1"/>
  <c r="W109" i="32" s="1"/>
  <c r="X109" i="32" s="1"/>
  <c r="Y109" i="32" s="1"/>
  <c r="Z109" i="32" s="1"/>
  <c r="AA109" i="32" s="1"/>
  <c r="AB109" i="32" s="1"/>
  <c r="AC109" i="32" s="1"/>
  <c r="AD109" i="32" s="1"/>
  <c r="AE109" i="32" s="1"/>
  <c r="AF109" i="32" s="1"/>
  <c r="B109" i="32" s="1"/>
  <c r="D109" i="32"/>
  <c r="D108" i="32"/>
  <c r="E108" i="32" s="1"/>
  <c r="F108" i="32" s="1"/>
  <c r="G108" i="32" s="1"/>
  <c r="H108" i="32" s="1"/>
  <c r="I108" i="32" s="1"/>
  <c r="J108" i="32" s="1"/>
  <c r="K108" i="32" s="1"/>
  <c r="L108" i="32" s="1"/>
  <c r="M108" i="32" s="1"/>
  <c r="N108" i="32" s="1"/>
  <c r="O108" i="32" s="1"/>
  <c r="P108" i="32" s="1"/>
  <c r="Q108" i="32" s="1"/>
  <c r="R108" i="32" s="1"/>
  <c r="S108" i="32" s="1"/>
  <c r="T108" i="32" s="1"/>
  <c r="U108" i="32" s="1"/>
  <c r="V108" i="32" s="1"/>
  <c r="W108" i="32" s="1"/>
  <c r="X108" i="32" s="1"/>
  <c r="Y108" i="32" s="1"/>
  <c r="Z108" i="32" s="1"/>
  <c r="AA108" i="32" s="1"/>
  <c r="AB108" i="32" s="1"/>
  <c r="AC108" i="32" s="1"/>
  <c r="AD108" i="32" s="1"/>
  <c r="AE108" i="32" s="1"/>
  <c r="AF108" i="32" s="1"/>
  <c r="B108" i="32" s="1"/>
  <c r="E106" i="32"/>
  <c r="F106" i="32" s="1"/>
  <c r="G106" i="32" s="1"/>
  <c r="H106" i="32" s="1"/>
  <c r="I106" i="32" s="1"/>
  <c r="J106" i="32" s="1"/>
  <c r="K106" i="32" s="1"/>
  <c r="L106" i="32" s="1"/>
  <c r="M106" i="32" s="1"/>
  <c r="N106" i="32" s="1"/>
  <c r="O106" i="32" s="1"/>
  <c r="P106" i="32" s="1"/>
  <c r="Q106" i="32" s="1"/>
  <c r="R106" i="32" s="1"/>
  <c r="S106" i="32" s="1"/>
  <c r="T106" i="32" s="1"/>
  <c r="U106" i="32" s="1"/>
  <c r="V106" i="32" s="1"/>
  <c r="W106" i="32" s="1"/>
  <c r="X106" i="32" s="1"/>
  <c r="Y106" i="32" s="1"/>
  <c r="Z106" i="32" s="1"/>
  <c r="AA106" i="32" s="1"/>
  <c r="AB106" i="32" s="1"/>
  <c r="AC106" i="32" s="1"/>
  <c r="AD106" i="32" s="1"/>
  <c r="AE106" i="32" s="1"/>
  <c r="AF106" i="32" s="1"/>
  <c r="B106" i="32" s="1"/>
  <c r="D106" i="32"/>
  <c r="D105" i="32"/>
  <c r="E105" i="32" s="1"/>
  <c r="F105" i="32" s="1"/>
  <c r="G105" i="32" s="1"/>
  <c r="H105" i="32" s="1"/>
  <c r="I105" i="32" s="1"/>
  <c r="J105" i="32" s="1"/>
  <c r="K105" i="32" s="1"/>
  <c r="L105" i="32" s="1"/>
  <c r="M105" i="32" s="1"/>
  <c r="N105" i="32" s="1"/>
  <c r="O105" i="32" s="1"/>
  <c r="P105" i="32" s="1"/>
  <c r="Q105" i="32" s="1"/>
  <c r="R105" i="32" s="1"/>
  <c r="S105" i="32" s="1"/>
  <c r="T105" i="32" s="1"/>
  <c r="U105" i="32" s="1"/>
  <c r="V105" i="32" s="1"/>
  <c r="W105" i="32" s="1"/>
  <c r="X105" i="32" s="1"/>
  <c r="Y105" i="32" s="1"/>
  <c r="Z105" i="32" s="1"/>
  <c r="AA105" i="32" s="1"/>
  <c r="AB105" i="32" s="1"/>
  <c r="AC105" i="32" s="1"/>
  <c r="AD105" i="32" s="1"/>
  <c r="AE105" i="32" s="1"/>
  <c r="AF105" i="32" s="1"/>
  <c r="B105" i="32" s="1"/>
  <c r="E104" i="32"/>
  <c r="F104" i="32" s="1"/>
  <c r="G104" i="32" s="1"/>
  <c r="H104" i="32" s="1"/>
  <c r="I104" i="32" s="1"/>
  <c r="J104" i="32" s="1"/>
  <c r="K104" i="32" s="1"/>
  <c r="L104" i="32" s="1"/>
  <c r="M104" i="32" s="1"/>
  <c r="N104" i="32" s="1"/>
  <c r="O104" i="32" s="1"/>
  <c r="P104" i="32" s="1"/>
  <c r="Q104" i="32" s="1"/>
  <c r="R104" i="32" s="1"/>
  <c r="S104" i="32" s="1"/>
  <c r="T104" i="32" s="1"/>
  <c r="U104" i="32" s="1"/>
  <c r="V104" i="32" s="1"/>
  <c r="W104" i="32" s="1"/>
  <c r="X104" i="32" s="1"/>
  <c r="Y104" i="32" s="1"/>
  <c r="Z104" i="32" s="1"/>
  <c r="AA104" i="32" s="1"/>
  <c r="AB104" i="32" s="1"/>
  <c r="AC104" i="32" s="1"/>
  <c r="AD104" i="32" s="1"/>
  <c r="AE104" i="32" s="1"/>
  <c r="AF104" i="32" s="1"/>
  <c r="B104" i="32" s="1"/>
  <c r="D104" i="32"/>
  <c r="D103" i="32"/>
  <c r="E103" i="32" s="1"/>
  <c r="F103" i="32" s="1"/>
  <c r="G103" i="32" s="1"/>
  <c r="H103" i="32" s="1"/>
  <c r="I103" i="32" s="1"/>
  <c r="J103" i="32" s="1"/>
  <c r="K103" i="32" s="1"/>
  <c r="L103" i="32" s="1"/>
  <c r="M103" i="32" s="1"/>
  <c r="N103" i="32" s="1"/>
  <c r="O103" i="32" s="1"/>
  <c r="P103" i="32" s="1"/>
  <c r="Q103" i="32" s="1"/>
  <c r="R103" i="32" s="1"/>
  <c r="S103" i="32" s="1"/>
  <c r="T103" i="32" s="1"/>
  <c r="U103" i="32" s="1"/>
  <c r="V103" i="32" s="1"/>
  <c r="W103" i="32" s="1"/>
  <c r="X103" i="32" s="1"/>
  <c r="Y103" i="32" s="1"/>
  <c r="Z103" i="32" s="1"/>
  <c r="AA103" i="32" s="1"/>
  <c r="AB103" i="32" s="1"/>
  <c r="AC103" i="32" s="1"/>
  <c r="AD103" i="32" s="1"/>
  <c r="AE103" i="32" s="1"/>
  <c r="AF103" i="32" s="1"/>
  <c r="B103" i="32" s="1"/>
  <c r="F102" i="32"/>
  <c r="G102" i="32" s="1"/>
  <c r="E102" i="32"/>
  <c r="D102" i="32"/>
  <c r="E101" i="32"/>
  <c r="F101" i="32" s="1"/>
  <c r="D101" i="32"/>
  <c r="AH98" i="32"/>
  <c r="AI98" i="32" s="1"/>
  <c r="AH97" i="32"/>
  <c r="AI97" i="32" s="1"/>
  <c r="AH96" i="32"/>
  <c r="AI96" i="32" s="1"/>
  <c r="AH95" i="32"/>
  <c r="AI95" i="32" s="1"/>
  <c r="AH94" i="32"/>
  <c r="AI94" i="32" s="1"/>
  <c r="D93" i="32"/>
  <c r="C93" i="32"/>
  <c r="AI91" i="32"/>
  <c r="AH91" i="32"/>
  <c r="AI90" i="32"/>
  <c r="AH90" i="32"/>
  <c r="AI89" i="32"/>
  <c r="AH89" i="32"/>
  <c r="AI88" i="32"/>
  <c r="AH88" i="32"/>
  <c r="AI87" i="32"/>
  <c r="AH87" i="32"/>
  <c r="AI86" i="32"/>
  <c r="AH86" i="32"/>
  <c r="AI85" i="32"/>
  <c r="AH85" i="32"/>
  <c r="AI84" i="32"/>
  <c r="AH84" i="32"/>
  <c r="AG82" i="32"/>
  <c r="AI81" i="32"/>
  <c r="AH81" i="32"/>
  <c r="AF80" i="32"/>
  <c r="AE80" i="32"/>
  <c r="AD80" i="32"/>
  <c r="AC80" i="32"/>
  <c r="AB80" i="32"/>
  <c r="AA80" i="32"/>
  <c r="Z80" i="32"/>
  <c r="Y80" i="32"/>
  <c r="X80" i="32"/>
  <c r="W80" i="32"/>
  <c r="V80" i="32"/>
  <c r="U80" i="32"/>
  <c r="T80" i="32"/>
  <c r="S80" i="32"/>
  <c r="R80" i="32"/>
  <c r="Q80" i="32"/>
  <c r="P80" i="32"/>
  <c r="O80" i="32"/>
  <c r="N80" i="32"/>
  <c r="M80" i="32"/>
  <c r="L80" i="32"/>
  <c r="K80" i="32"/>
  <c r="J80" i="32"/>
  <c r="I80" i="32"/>
  <c r="H80" i="32"/>
  <c r="H82" i="32" s="1"/>
  <c r="G80" i="32"/>
  <c r="F80" i="32"/>
  <c r="E80" i="32"/>
  <c r="D80" i="32"/>
  <c r="C80" i="32"/>
  <c r="B80" i="32"/>
  <c r="AF79" i="32"/>
  <c r="AE79" i="32"/>
  <c r="AD79" i="32"/>
  <c r="AC79" i="32"/>
  <c r="AB79" i="32"/>
  <c r="AB82" i="32" s="1"/>
  <c r="AA79" i="32"/>
  <c r="Z79" i="32"/>
  <c r="Y79" i="32"/>
  <c r="X79" i="32"/>
  <c r="W79" i="32"/>
  <c r="V79" i="32"/>
  <c r="U79" i="32"/>
  <c r="T79" i="32"/>
  <c r="S79" i="32"/>
  <c r="R79" i="32"/>
  <c r="Q79" i="32"/>
  <c r="P79" i="32"/>
  <c r="O79" i="32"/>
  <c r="N79" i="32"/>
  <c r="M79" i="32"/>
  <c r="L79" i="32"/>
  <c r="K79" i="32"/>
  <c r="J79" i="32"/>
  <c r="I79" i="32"/>
  <c r="H79" i="32"/>
  <c r="G79" i="32"/>
  <c r="F79" i="32"/>
  <c r="E79" i="32"/>
  <c r="D79" i="32"/>
  <c r="D82" i="32" s="1"/>
  <c r="C79" i="32"/>
  <c r="B79" i="32"/>
  <c r="AF78" i="32"/>
  <c r="AE78" i="32"/>
  <c r="AD78" i="32"/>
  <c r="AC78" i="32"/>
  <c r="AB78" i="32"/>
  <c r="AA78" i="32"/>
  <c r="Z78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AF77" i="32"/>
  <c r="AF82" i="32" s="1"/>
  <c r="AE77" i="32"/>
  <c r="AD77" i="32"/>
  <c r="AD82" i="32" s="1"/>
  <c r="AC77" i="32"/>
  <c r="AB77" i="32"/>
  <c r="AA77" i="32"/>
  <c r="Z77" i="32"/>
  <c r="Z82" i="32" s="1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AF76" i="32"/>
  <c r="AE76" i="32"/>
  <c r="AE82" i="32" s="1"/>
  <c r="AD76" i="32"/>
  <c r="AC76" i="32"/>
  <c r="AB76" i="32"/>
  <c r="AA76" i="32"/>
  <c r="Z76" i="32"/>
  <c r="Y76" i="32"/>
  <c r="X76" i="32"/>
  <c r="W76" i="32"/>
  <c r="V76" i="32"/>
  <c r="U76" i="32"/>
  <c r="T76" i="32"/>
  <c r="S76" i="32"/>
  <c r="S82" i="32" s="1"/>
  <c r="R76" i="32"/>
  <c r="Q76" i="32"/>
  <c r="P76" i="32"/>
  <c r="O76" i="32"/>
  <c r="O82" i="32" s="1"/>
  <c r="N76" i="32"/>
  <c r="M76" i="32"/>
  <c r="M82" i="32" s="1"/>
  <c r="L76" i="32"/>
  <c r="K76" i="32"/>
  <c r="J76" i="32"/>
  <c r="I76" i="32"/>
  <c r="H76" i="32"/>
  <c r="G76" i="32"/>
  <c r="F76" i="32"/>
  <c r="E76" i="32"/>
  <c r="D76" i="32"/>
  <c r="C76" i="32"/>
  <c r="C82" i="32" s="1"/>
  <c r="B76" i="32"/>
  <c r="AI74" i="32"/>
  <c r="AH74" i="32"/>
  <c r="AG72" i="32"/>
  <c r="AF72" i="32"/>
  <c r="AE72" i="32"/>
  <c r="AD72" i="32"/>
  <c r="AC72" i="32"/>
  <c r="AB72" i="32"/>
  <c r="AA72" i="32"/>
  <c r="Z72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AI72" i="32" s="1"/>
  <c r="B72" i="32"/>
  <c r="AH72" i="32" s="1"/>
  <c r="AI71" i="32"/>
  <c r="AH71" i="32"/>
  <c r="AI70" i="32"/>
  <c r="AH70" i="32"/>
  <c r="AI69" i="32"/>
  <c r="AH69" i="32"/>
  <c r="AG68" i="32"/>
  <c r="AF68" i="32"/>
  <c r="AE5" i="32" s="1"/>
  <c r="AE68" i="32"/>
  <c r="AD5" i="32" s="1"/>
  <c r="AD68" i="32"/>
  <c r="AC68" i="32"/>
  <c r="AB68" i="32"/>
  <c r="AA68" i="32"/>
  <c r="Z68" i="32"/>
  <c r="Y68" i="32"/>
  <c r="X68" i="32"/>
  <c r="W68" i="32"/>
  <c r="V5" i="32" s="1"/>
  <c r="V68" i="32"/>
  <c r="U68" i="32"/>
  <c r="T68" i="32"/>
  <c r="S5" i="32" s="1"/>
  <c r="S68" i="32"/>
  <c r="R68" i="32"/>
  <c r="Q68" i="32"/>
  <c r="P5" i="32" s="1"/>
  <c r="P68" i="32"/>
  <c r="O5" i="32" s="1"/>
  <c r="O68" i="32"/>
  <c r="N5" i="32" s="1"/>
  <c r="N68" i="32"/>
  <c r="M68" i="32"/>
  <c r="L68" i="32"/>
  <c r="K5" i="32" s="1"/>
  <c r="K68" i="32"/>
  <c r="J68" i="32"/>
  <c r="I68" i="32"/>
  <c r="H68" i="32"/>
  <c r="G68" i="32"/>
  <c r="F5" i="32" s="1"/>
  <c r="F68" i="32"/>
  <c r="E5" i="32" s="1"/>
  <c r="E68" i="32"/>
  <c r="D68" i="32"/>
  <c r="C5" i="32" s="1"/>
  <c r="C68" i="32"/>
  <c r="B68" i="32"/>
  <c r="AI67" i="32"/>
  <c r="AH67" i="32"/>
  <c r="AI66" i="32"/>
  <c r="AH66" i="32"/>
  <c r="AI65" i="32"/>
  <c r="AH65" i="32"/>
  <c r="AI64" i="32"/>
  <c r="AH64" i="32"/>
  <c r="AI63" i="32"/>
  <c r="AH63" i="32"/>
  <c r="AI62" i="32"/>
  <c r="AH62" i="32"/>
  <c r="AI61" i="32"/>
  <c r="AH61" i="32"/>
  <c r="AI60" i="32"/>
  <c r="AH60" i="32"/>
  <c r="AI59" i="32"/>
  <c r="AH59" i="32"/>
  <c r="AI58" i="32"/>
  <c r="AH58" i="32"/>
  <c r="AI57" i="32"/>
  <c r="AH57" i="32"/>
  <c r="AG56" i="32"/>
  <c r="AF56" i="32"/>
  <c r="AE56" i="32"/>
  <c r="AD56" i="32"/>
  <c r="AC56" i="32"/>
  <c r="AB56" i="32"/>
  <c r="AA56" i="32"/>
  <c r="Z56" i="32"/>
  <c r="Y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AI55" i="32"/>
  <c r="AH55" i="32"/>
  <c r="AI54" i="32"/>
  <c r="AH54" i="32"/>
  <c r="AI53" i="32"/>
  <c r="AH53" i="32"/>
  <c r="Z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G52" i="32" s="1"/>
  <c r="AI50" i="32"/>
  <c r="AH50" i="32"/>
  <c r="AI49" i="32"/>
  <c r="AH49" i="32"/>
  <c r="AI48" i="32"/>
  <c r="AH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G38" i="32"/>
  <c r="AG2" i="32" s="1"/>
  <c r="AF38" i="32"/>
  <c r="AE38" i="32"/>
  <c r="AD38" i="32"/>
  <c r="AC38" i="32"/>
  <c r="AB38" i="32"/>
  <c r="AA38" i="32"/>
  <c r="Z38" i="32"/>
  <c r="Y38" i="32"/>
  <c r="W38" i="32"/>
  <c r="V38" i="32"/>
  <c r="U38" i="32"/>
  <c r="T38" i="32"/>
  <c r="S38" i="32"/>
  <c r="R38" i="32"/>
  <c r="Q38" i="32"/>
  <c r="P38" i="32"/>
  <c r="O38" i="32"/>
  <c r="N38" i="32"/>
  <c r="M38" i="32"/>
  <c r="M73" i="32" s="1"/>
  <c r="L38" i="32"/>
  <c r="K38" i="32"/>
  <c r="J38" i="32"/>
  <c r="J75" i="32" s="1"/>
  <c r="AB213" i="32" s="1"/>
  <c r="I38" i="32"/>
  <c r="I73" i="32" s="1"/>
  <c r="H38" i="32"/>
  <c r="G38" i="32"/>
  <c r="F38" i="32"/>
  <c r="F75" i="32" s="1"/>
  <c r="E38" i="32"/>
  <c r="D38" i="32"/>
  <c r="C38" i="32"/>
  <c r="B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AC5" i="32"/>
  <c r="AB5" i="32"/>
  <c r="AA5" i="32"/>
  <c r="Y5" i="32"/>
  <c r="X5" i="32"/>
  <c r="W5" i="32"/>
  <c r="U5" i="32"/>
  <c r="T5" i="32"/>
  <c r="Q5" i="32"/>
  <c r="M5" i="32"/>
  <c r="L5" i="32"/>
  <c r="I5" i="32"/>
  <c r="H5" i="32"/>
  <c r="G5" i="32"/>
  <c r="D5" i="32"/>
  <c r="AG4" i="32"/>
  <c r="K4" i="32"/>
  <c r="B4" i="32"/>
  <c r="AD37" i="31"/>
  <c r="AC37" i="31"/>
  <c r="AB37" i="31"/>
  <c r="AA95" i="31"/>
  <c r="AA37" i="31"/>
  <c r="Z95" i="31"/>
  <c r="Z37" i="31"/>
  <c r="X95" i="31"/>
  <c r="Y95" i="31"/>
  <c r="X37" i="31"/>
  <c r="Y37" i="31"/>
  <c r="W95" i="31"/>
  <c r="W37" i="31"/>
  <c r="V95" i="31"/>
  <c r="V37" i="31"/>
  <c r="U95" i="31"/>
  <c r="U37" i="31"/>
  <c r="T95" i="31"/>
  <c r="R37" i="31"/>
  <c r="E4" i="32"/>
  <c r="AC82" i="32" l="1"/>
  <c r="AA82" i="32"/>
  <c r="Z75" i="32"/>
  <c r="AR213" i="32" s="1"/>
  <c r="Z73" i="32"/>
  <c r="Z83" i="32" s="1"/>
  <c r="Y82" i="32"/>
  <c r="X82" i="32"/>
  <c r="W82" i="32"/>
  <c r="V82" i="32"/>
  <c r="U82" i="32"/>
  <c r="T82" i="32"/>
  <c r="T73" i="32"/>
  <c r="S73" i="32"/>
  <c r="R82" i="32"/>
  <c r="R75" i="32"/>
  <c r="AJ213" i="32" s="1"/>
  <c r="R73" i="32"/>
  <c r="R83" i="32" s="1"/>
  <c r="Q82" i="32"/>
  <c r="Q73" i="32"/>
  <c r="Q75" i="32"/>
  <c r="AI213" i="32" s="1"/>
  <c r="P82" i="32"/>
  <c r="P73" i="32"/>
  <c r="P75" i="32"/>
  <c r="O75" i="32"/>
  <c r="N82" i="32"/>
  <c r="N75" i="32"/>
  <c r="N73" i="32"/>
  <c r="M75" i="32"/>
  <c r="M83" i="32" s="1"/>
  <c r="L82" i="32"/>
  <c r="L73" i="32"/>
  <c r="K82" i="32"/>
  <c r="K73" i="32"/>
  <c r="J82" i="32"/>
  <c r="J73" i="32"/>
  <c r="J83" i="32" s="1"/>
  <c r="I82" i="32"/>
  <c r="I75" i="32"/>
  <c r="AA213" i="32" s="1"/>
  <c r="AH80" i="32"/>
  <c r="H75" i="32"/>
  <c r="Z213" i="32" s="1"/>
  <c r="H73" i="32"/>
  <c r="AI78" i="32"/>
  <c r="AH78" i="32"/>
  <c r="G75" i="32"/>
  <c r="G7" i="32" s="1"/>
  <c r="G82" i="32"/>
  <c r="F82" i="32"/>
  <c r="AI77" i="32"/>
  <c r="F73" i="32"/>
  <c r="E82" i="32"/>
  <c r="E75" i="32"/>
  <c r="W213" i="32" s="1"/>
  <c r="E73" i="32"/>
  <c r="AH68" i="32"/>
  <c r="AI79" i="32"/>
  <c r="AI56" i="32"/>
  <c r="D73" i="32"/>
  <c r="AI76" i="32"/>
  <c r="AI80" i="32"/>
  <c r="AI38" i="32"/>
  <c r="C73" i="32"/>
  <c r="C75" i="32" s="1"/>
  <c r="U213" i="32" s="1"/>
  <c r="AF5" i="32"/>
  <c r="H4" i="32"/>
  <c r="Y213" i="32"/>
  <c r="AG213" i="32"/>
  <c r="O7" i="32"/>
  <c r="AF213" i="32"/>
  <c r="N7" i="32"/>
  <c r="AH213" i="32"/>
  <c r="P7" i="32"/>
  <c r="Q83" i="32"/>
  <c r="H102" i="32"/>
  <c r="X213" i="32"/>
  <c r="F7" i="32"/>
  <c r="F191" i="32"/>
  <c r="G101" i="32"/>
  <c r="AG73" i="32"/>
  <c r="AG75" i="32"/>
  <c r="AG83" i="32" s="1"/>
  <c r="AG3" i="32"/>
  <c r="AG6" i="32" s="1"/>
  <c r="AH38" i="32"/>
  <c r="G73" i="32"/>
  <c r="O73" i="32"/>
  <c r="O83" i="32" s="1"/>
  <c r="K75" i="32"/>
  <c r="S75" i="32"/>
  <c r="AH76" i="32"/>
  <c r="B82" i="32"/>
  <c r="P83" i="32"/>
  <c r="B5" i="32"/>
  <c r="J5" i="32"/>
  <c r="R5" i="32"/>
  <c r="Z5" i="32"/>
  <c r="AH56" i="32"/>
  <c r="D75" i="32"/>
  <c r="L75" i="32"/>
  <c r="T75" i="32"/>
  <c r="T83" i="32" s="1"/>
  <c r="AH77" i="32"/>
  <c r="AI68" i="32"/>
  <c r="AH79" i="32"/>
  <c r="S210" i="32"/>
  <c r="D210" i="32"/>
  <c r="E191" i="32"/>
  <c r="J7" i="32"/>
  <c r="R7" i="32"/>
  <c r="Z7" i="32"/>
  <c r="D191" i="32"/>
  <c r="C234" i="32"/>
  <c r="E198" i="32"/>
  <c r="E199" i="32" s="1"/>
  <c r="F193" i="32"/>
  <c r="Q7" i="32" l="1"/>
  <c r="N83" i="32"/>
  <c r="AE213" i="32"/>
  <c r="M7" i="32"/>
  <c r="I7" i="32"/>
  <c r="I83" i="32"/>
  <c r="H83" i="32"/>
  <c r="H7" i="32"/>
  <c r="G83" i="32"/>
  <c r="F83" i="32"/>
  <c r="E83" i="32"/>
  <c r="E7" i="32"/>
  <c r="C83" i="32"/>
  <c r="C7" i="32"/>
  <c r="G191" i="32"/>
  <c r="H101" i="32"/>
  <c r="AD213" i="32"/>
  <c r="L7" i="32"/>
  <c r="AC213" i="32"/>
  <c r="K7" i="32"/>
  <c r="L83" i="32"/>
  <c r="AK213" i="32"/>
  <c r="S7" i="32"/>
  <c r="V213" i="32"/>
  <c r="D7" i="32"/>
  <c r="I102" i="32"/>
  <c r="B208" i="32"/>
  <c r="G193" i="32"/>
  <c r="F199" i="32"/>
  <c r="AI82" i="32"/>
  <c r="AH82" i="32"/>
  <c r="D83" i="32"/>
  <c r="S83" i="32"/>
  <c r="C208" i="32"/>
  <c r="AL213" i="32"/>
  <c r="T7" i="32"/>
  <c r="K83" i="32"/>
  <c r="F198" i="32"/>
  <c r="D234" i="32"/>
  <c r="E93" i="32"/>
  <c r="H193" i="32" l="1"/>
  <c r="K6" i="32"/>
  <c r="J102" i="32"/>
  <c r="H191" i="32"/>
  <c r="I101" i="32"/>
  <c r="G198" i="32"/>
  <c r="E234" i="32"/>
  <c r="F93" i="32"/>
  <c r="K102" i="32" l="1"/>
  <c r="F234" i="32"/>
  <c r="H198" i="32"/>
  <c r="G93" i="32"/>
  <c r="I191" i="32"/>
  <c r="J101" i="32"/>
  <c r="G199" i="32"/>
  <c r="I193" i="32"/>
  <c r="H93" i="32"/>
  <c r="G234" i="32" l="1"/>
  <c r="I198" i="32"/>
  <c r="J191" i="32"/>
  <c r="K101" i="32"/>
  <c r="I199" i="32"/>
  <c r="J193" i="32"/>
  <c r="L102" i="32"/>
  <c r="H199" i="32"/>
  <c r="K193" i="32" l="1"/>
  <c r="K191" i="32"/>
  <c r="L101" i="32"/>
  <c r="H234" i="32"/>
  <c r="J198" i="32"/>
  <c r="M102" i="32"/>
  <c r="I93" i="32"/>
  <c r="L191" i="32" l="1"/>
  <c r="M101" i="32"/>
  <c r="I234" i="32"/>
  <c r="K198" i="32"/>
  <c r="J93" i="32"/>
  <c r="K199" i="32"/>
  <c r="L193" i="32"/>
  <c r="K93" i="32"/>
  <c r="N102" i="32"/>
  <c r="J199" i="32"/>
  <c r="O102" i="32" l="1"/>
  <c r="J234" i="32"/>
  <c r="L198" i="32"/>
  <c r="M191" i="32"/>
  <c r="N101" i="32"/>
  <c r="L199" i="32"/>
  <c r="M193" i="32"/>
  <c r="K234" i="32" l="1"/>
  <c r="M198" i="32"/>
  <c r="N191" i="32"/>
  <c r="O101" i="32"/>
  <c r="L93" i="32"/>
  <c r="P102" i="32"/>
  <c r="N193" i="32"/>
  <c r="M93" i="32"/>
  <c r="O193" i="32" l="1"/>
  <c r="Q102" i="32"/>
  <c r="O191" i="32"/>
  <c r="P101" i="32"/>
  <c r="N198" i="32"/>
  <c r="L234" i="32"/>
  <c r="M199" i="32"/>
  <c r="M234" i="32" l="1"/>
  <c r="O198" i="32"/>
  <c r="P191" i="32"/>
  <c r="Q101" i="32"/>
  <c r="R102" i="32"/>
  <c r="N93" i="32"/>
  <c r="N199" i="32"/>
  <c r="P193" i="32"/>
  <c r="O199" i="32"/>
  <c r="O93" i="32"/>
  <c r="S102" i="32" l="1"/>
  <c r="Q191" i="32"/>
  <c r="R101" i="32"/>
  <c r="N234" i="32"/>
  <c r="P198" i="32"/>
  <c r="Q193" i="32"/>
  <c r="P199" i="32"/>
  <c r="R193" i="32" l="1"/>
  <c r="Q93" i="32"/>
  <c r="T102" i="32"/>
  <c r="O234" i="32"/>
  <c r="Q198" i="32"/>
  <c r="R191" i="32"/>
  <c r="S101" i="32"/>
  <c r="P93" i="32"/>
  <c r="P234" i="32" l="1"/>
  <c r="R198" i="32"/>
  <c r="U102" i="32"/>
  <c r="Q199" i="32"/>
  <c r="S191" i="32"/>
  <c r="T101" i="32"/>
  <c r="R199" i="32"/>
  <c r="S193" i="32"/>
  <c r="R93" i="32"/>
  <c r="T191" i="32" l="1"/>
  <c r="U101" i="32"/>
  <c r="V102" i="32"/>
  <c r="Q234" i="32"/>
  <c r="S198" i="32"/>
  <c r="S199" i="32"/>
  <c r="T193" i="32"/>
  <c r="U193" i="32" l="1"/>
  <c r="R234" i="32"/>
  <c r="T198" i="32"/>
  <c r="W102" i="32"/>
  <c r="U191" i="32"/>
  <c r="V101" i="32"/>
  <c r="S93" i="32"/>
  <c r="S234" i="32" l="1"/>
  <c r="U198" i="32"/>
  <c r="X102" i="32"/>
  <c r="T93" i="32"/>
  <c r="U199" i="32"/>
  <c r="U51" i="32" s="1"/>
  <c r="U52" i="32" s="1"/>
  <c r="V193" i="32"/>
  <c r="U93" i="32"/>
  <c r="V191" i="32"/>
  <c r="W101" i="32"/>
  <c r="T199" i="32"/>
  <c r="W193" i="32" l="1"/>
  <c r="V93" i="32"/>
  <c r="U75" i="32"/>
  <c r="U73" i="32"/>
  <c r="U83" i="32" s="1"/>
  <c r="Y102" i="32"/>
  <c r="W191" i="32"/>
  <c r="X101" i="32"/>
  <c r="V198" i="32"/>
  <c r="T234" i="32"/>
  <c r="Z102" i="32" l="1"/>
  <c r="AM213" i="32"/>
  <c r="U7" i="32"/>
  <c r="U234" i="32"/>
  <c r="W198" i="32"/>
  <c r="V199" i="32"/>
  <c r="V51" i="32" s="1"/>
  <c r="V52" i="32" s="1"/>
  <c r="X191" i="32"/>
  <c r="Y101" i="32"/>
  <c r="X193" i="32"/>
  <c r="V73" i="32" l="1"/>
  <c r="V75" i="32"/>
  <c r="V234" i="32"/>
  <c r="X198" i="32"/>
  <c r="W93" i="32"/>
  <c r="W199" i="32"/>
  <c r="W51" i="32" s="1"/>
  <c r="W52" i="32" s="1"/>
  <c r="X199" i="32"/>
  <c r="Y193" i="32"/>
  <c r="Y191" i="32"/>
  <c r="Z101" i="32"/>
  <c r="AA102" i="32"/>
  <c r="X75" i="32" l="1"/>
  <c r="X73" i="32"/>
  <c r="X83" i="32" s="1"/>
  <c r="AB102" i="32"/>
  <c r="Z191" i="32"/>
  <c r="AA101" i="32"/>
  <c r="AN213" i="32"/>
  <c r="V7" i="32"/>
  <c r="Z193" i="32"/>
  <c r="W73" i="32"/>
  <c r="W75" i="32"/>
  <c r="W234" i="32"/>
  <c r="Y198" i="32"/>
  <c r="X93" i="32"/>
  <c r="V83" i="32"/>
  <c r="AO213" i="32" l="1"/>
  <c r="W7" i="32"/>
  <c r="X234" i="32"/>
  <c r="Z198" i="32"/>
  <c r="Z199" i="32" s="1"/>
  <c r="W83" i="32"/>
  <c r="AA191" i="32"/>
  <c r="AB101" i="32"/>
  <c r="Y93" i="32"/>
  <c r="AC102" i="32"/>
  <c r="AA193" i="32"/>
  <c r="Z93" i="32"/>
  <c r="Y199" i="32"/>
  <c r="Y51" i="32" s="1"/>
  <c r="Y52" i="32" s="1"/>
  <c r="AP213" i="32"/>
  <c r="X7" i="32"/>
  <c r="AB191" i="32" l="1"/>
  <c r="AC101" i="32"/>
  <c r="Y73" i="32"/>
  <c r="Y75" i="32"/>
  <c r="AD102" i="32"/>
  <c r="AA199" i="32"/>
  <c r="AA51" i="32" s="1"/>
  <c r="AA52" i="32" s="1"/>
  <c r="AB193" i="32"/>
  <c r="Y234" i="32"/>
  <c r="AA198" i="32"/>
  <c r="AQ213" i="32" l="1"/>
  <c r="Y7" i="32"/>
  <c r="AB199" i="32"/>
  <c r="AB51" i="32" s="1"/>
  <c r="AB52" i="32" s="1"/>
  <c r="AC193" i="32"/>
  <c r="AB93" i="32"/>
  <c r="AE102" i="32"/>
  <c r="Z234" i="32"/>
  <c r="AB198" i="32"/>
  <c r="AC191" i="32"/>
  <c r="AD101" i="32"/>
  <c r="AA75" i="32"/>
  <c r="AA73" i="32"/>
  <c r="AA83" i="32" s="1"/>
  <c r="Y83" i="32"/>
  <c r="AA93" i="32"/>
  <c r="AF102" i="32" l="1"/>
  <c r="AS213" i="32"/>
  <c r="AA7" i="32"/>
  <c r="AD193" i="32"/>
  <c r="AC199" i="32"/>
  <c r="AC51" i="32" s="1"/>
  <c r="AC52" i="32" s="1"/>
  <c r="AC93" i="32"/>
  <c r="AD191" i="32"/>
  <c r="AE101" i="32"/>
  <c r="AB75" i="32"/>
  <c r="AB73" i="32"/>
  <c r="AB83" i="32" s="1"/>
  <c r="AA234" i="32"/>
  <c r="AC198" i="32"/>
  <c r="AC75" i="32" l="1"/>
  <c r="AC73" i="32"/>
  <c r="AC83" i="32" s="1"/>
  <c r="AD198" i="32"/>
  <c r="AB234" i="32"/>
  <c r="AT213" i="32"/>
  <c r="AB7" i="32"/>
  <c r="AE193" i="32"/>
  <c r="AD199" i="32"/>
  <c r="AD51" i="32" s="1"/>
  <c r="AD52" i="32" s="1"/>
  <c r="AE191" i="32"/>
  <c r="AF101" i="32"/>
  <c r="B102" i="32"/>
  <c r="AF193" i="32" l="1"/>
  <c r="AE199" i="32"/>
  <c r="AE51" i="32" s="1"/>
  <c r="AE52" i="32" s="1"/>
  <c r="AE93" i="32"/>
  <c r="AD75" i="32"/>
  <c r="AD73" i="32"/>
  <c r="AF191" i="32"/>
  <c r="B101" i="32"/>
  <c r="B191" i="32" s="1"/>
  <c r="AC234" i="32"/>
  <c r="AE198" i="32"/>
  <c r="AD93" i="32"/>
  <c r="AU213" i="32"/>
  <c r="AC7" i="32"/>
  <c r="AD83" i="32" l="1"/>
  <c r="AV213" i="32"/>
  <c r="AD7" i="32"/>
  <c r="AE75" i="32"/>
  <c r="AE73" i="32"/>
  <c r="AD234" i="32"/>
  <c r="AF198" i="32"/>
  <c r="B193" i="32"/>
  <c r="AF199" i="32"/>
  <c r="AF51" i="32" s="1"/>
  <c r="AF52" i="32" s="1"/>
  <c r="AE83" i="32" l="1"/>
  <c r="AF75" i="32"/>
  <c r="AF73" i="32"/>
  <c r="AF83" i="32" s="1"/>
  <c r="AE234" i="32"/>
  <c r="B198" i="32"/>
  <c r="AF234" i="32" s="1"/>
  <c r="AW213" i="32"/>
  <c r="AE7" i="32"/>
  <c r="AF93" i="32"/>
  <c r="B93" i="32" l="1"/>
  <c r="B199" i="32"/>
  <c r="AI93" i="32"/>
  <c r="AH93" i="32"/>
  <c r="AX213" i="32"/>
  <c r="AF7" i="32"/>
  <c r="B52" i="32" l="1"/>
  <c r="AI51" i="32"/>
  <c r="AH51" i="32"/>
  <c r="B75" i="32" l="1"/>
  <c r="AI52" i="32"/>
  <c r="AH52" i="32"/>
  <c r="B73" i="32"/>
  <c r="AI73" i="32" l="1"/>
  <c r="AH73" i="32"/>
  <c r="B83" i="32"/>
  <c r="T213" i="32"/>
  <c r="B7" i="32"/>
  <c r="A7" i="32" s="1"/>
  <c r="AH75" i="32"/>
  <c r="AI75" i="32"/>
  <c r="AH83" i="32" l="1"/>
  <c r="AI83" i="32"/>
  <c r="Q37" i="31" l="1"/>
  <c r="P37" i="31"/>
  <c r="AH12" i="31"/>
  <c r="AI12" i="31"/>
  <c r="AH13" i="31"/>
  <c r="AI13" i="31"/>
  <c r="AH14" i="31"/>
  <c r="AI14" i="31"/>
  <c r="AH15" i="31"/>
  <c r="AI15" i="31"/>
  <c r="AH16" i="31"/>
  <c r="AI16" i="31"/>
  <c r="AH17" i="31"/>
  <c r="AI17" i="31"/>
  <c r="AH18" i="31"/>
  <c r="AI18" i="31"/>
  <c r="AH19" i="31"/>
  <c r="AI19" i="31"/>
  <c r="AH20" i="31"/>
  <c r="AI20" i="31"/>
  <c r="AH21" i="31"/>
  <c r="AI21" i="31"/>
  <c r="AH22" i="31"/>
  <c r="AI22" i="31"/>
  <c r="AH23" i="31"/>
  <c r="AI23" i="31"/>
  <c r="AH24" i="31"/>
  <c r="AI24" i="31"/>
  <c r="AH25" i="31"/>
  <c r="AI25" i="31"/>
  <c r="AH26" i="31"/>
  <c r="AI26" i="31"/>
  <c r="AH27" i="31"/>
  <c r="AI27" i="31"/>
  <c r="AH28" i="31"/>
  <c r="AI28" i="31"/>
  <c r="AH29" i="31"/>
  <c r="AI29" i="31"/>
  <c r="AH30" i="31"/>
  <c r="AI30" i="31"/>
  <c r="AH31" i="31"/>
  <c r="AI31" i="31"/>
  <c r="AH32" i="31"/>
  <c r="AI32" i="31"/>
  <c r="AH33" i="31"/>
  <c r="AI33" i="31"/>
  <c r="AH34" i="31"/>
  <c r="AI34" i="31"/>
  <c r="AH35" i="31"/>
  <c r="AI35" i="31"/>
  <c r="AH36" i="31"/>
  <c r="AI36" i="31"/>
  <c r="AH37" i="31"/>
  <c r="AI37" i="31"/>
  <c r="AH39" i="31"/>
  <c r="AI39" i="31"/>
  <c r="AH40" i="31"/>
  <c r="AI40" i="31"/>
  <c r="AH41" i="31"/>
  <c r="AI41" i="31"/>
  <c r="AH42" i="31"/>
  <c r="AI42" i="31"/>
  <c r="AH43" i="31"/>
  <c r="AI43" i="31"/>
  <c r="AH44" i="31"/>
  <c r="AI44" i="31"/>
  <c r="AH45" i="31"/>
  <c r="AI45" i="31"/>
  <c r="AH46" i="31"/>
  <c r="AI46" i="31"/>
  <c r="AH47" i="31"/>
  <c r="AI47" i="31"/>
  <c r="AH48" i="31"/>
  <c r="AI48" i="31"/>
  <c r="AH49" i="31"/>
  <c r="AI49" i="31"/>
  <c r="AH50" i="31"/>
  <c r="AI50" i="31"/>
  <c r="AH51" i="31"/>
  <c r="AI51" i="31"/>
  <c r="AH53" i="31"/>
  <c r="AI53" i="31"/>
  <c r="AH54" i="31"/>
  <c r="AI54" i="31"/>
  <c r="AH55" i="31"/>
  <c r="AI55" i="31"/>
  <c r="AH57" i="31"/>
  <c r="AI57" i="31"/>
  <c r="AH58" i="31"/>
  <c r="AI58" i="31"/>
  <c r="AH59" i="31"/>
  <c r="AI59" i="31"/>
  <c r="AH60" i="31"/>
  <c r="AI60" i="31"/>
  <c r="AH61" i="31"/>
  <c r="AI61" i="31"/>
  <c r="AH62" i="31"/>
  <c r="AI62" i="31"/>
  <c r="AH63" i="31"/>
  <c r="AI63" i="31"/>
  <c r="AH64" i="31"/>
  <c r="AI64" i="31"/>
  <c r="AH65" i="31"/>
  <c r="AI65" i="31"/>
  <c r="AH66" i="31"/>
  <c r="AI66" i="31"/>
  <c r="AH67" i="31"/>
  <c r="AI67" i="31"/>
  <c r="AH69" i="31"/>
  <c r="AI69" i="31"/>
  <c r="AH70" i="31"/>
  <c r="AI70" i="31"/>
  <c r="AH71" i="31"/>
  <c r="AI71" i="31"/>
  <c r="AH72" i="31"/>
  <c r="AI72" i="31"/>
  <c r="AH74" i="31"/>
  <c r="AI74" i="31"/>
  <c r="AH81" i="31"/>
  <c r="AI81" i="31"/>
  <c r="AH84" i="31"/>
  <c r="AI84" i="31"/>
  <c r="AH85" i="31"/>
  <c r="AI85" i="31"/>
  <c r="AH86" i="31"/>
  <c r="AI86" i="31"/>
  <c r="AH87" i="31"/>
  <c r="AI87" i="31"/>
  <c r="AH88" i="31"/>
  <c r="AI88" i="31"/>
  <c r="AH89" i="31"/>
  <c r="AI89" i="31"/>
  <c r="AH90" i="31"/>
  <c r="AI90" i="31"/>
  <c r="AH91" i="31"/>
  <c r="AI91" i="31"/>
  <c r="AI11" i="31"/>
  <c r="AH11" i="31"/>
  <c r="B38" i="5"/>
  <c r="AH12" i="5"/>
  <c r="AI12" i="5"/>
  <c r="AH13" i="5"/>
  <c r="AI13" i="5"/>
  <c r="AH14" i="5"/>
  <c r="AI14" i="5"/>
  <c r="AH15" i="5"/>
  <c r="AI15" i="5"/>
  <c r="AH16" i="5"/>
  <c r="AI16" i="5"/>
  <c r="AH17" i="5"/>
  <c r="AI17" i="5"/>
  <c r="AH18" i="5"/>
  <c r="AI18" i="5"/>
  <c r="AH19" i="5"/>
  <c r="AI19" i="5"/>
  <c r="AH20" i="5"/>
  <c r="AI20" i="5"/>
  <c r="AH21" i="5"/>
  <c r="AI21" i="5"/>
  <c r="AH22" i="5"/>
  <c r="AI22" i="5"/>
  <c r="AH23" i="5"/>
  <c r="AI23" i="5"/>
  <c r="AH24" i="5"/>
  <c r="AI24" i="5"/>
  <c r="AH25" i="5"/>
  <c r="AI25" i="5"/>
  <c r="AH26" i="5"/>
  <c r="AI26" i="5"/>
  <c r="AH27" i="5"/>
  <c r="AI27" i="5"/>
  <c r="AH28" i="5"/>
  <c r="AI28" i="5"/>
  <c r="AH29" i="5"/>
  <c r="AI29" i="5"/>
  <c r="AH30" i="5"/>
  <c r="AI30" i="5"/>
  <c r="AH31" i="5"/>
  <c r="AI31" i="5"/>
  <c r="AH32" i="5"/>
  <c r="AI32" i="5"/>
  <c r="AH33" i="5"/>
  <c r="AI33" i="5"/>
  <c r="AH34" i="5"/>
  <c r="AI34" i="5"/>
  <c r="AH35" i="5"/>
  <c r="AI35" i="5"/>
  <c r="AH36" i="5"/>
  <c r="AI36" i="5"/>
  <c r="AH37" i="5"/>
  <c r="AI37" i="5"/>
  <c r="AH38" i="5"/>
  <c r="AI38" i="5"/>
  <c r="AH39" i="5"/>
  <c r="AI39" i="5"/>
  <c r="AH40" i="5"/>
  <c r="AI40" i="5"/>
  <c r="AH41" i="5"/>
  <c r="AI41" i="5"/>
  <c r="AH42" i="5"/>
  <c r="AI42" i="5"/>
  <c r="AH43" i="5"/>
  <c r="AI43" i="5"/>
  <c r="AH44" i="5"/>
  <c r="AI44" i="5"/>
  <c r="AH45" i="5"/>
  <c r="AI45" i="5"/>
  <c r="AH46" i="5"/>
  <c r="AI46" i="5"/>
  <c r="AH47" i="5"/>
  <c r="AI47" i="5"/>
  <c r="AH48" i="5"/>
  <c r="AI48" i="5"/>
  <c r="AH49" i="5"/>
  <c r="AI49" i="5"/>
  <c r="AH50" i="5"/>
  <c r="AI50" i="5"/>
  <c r="AH51" i="5"/>
  <c r="AI51" i="5"/>
  <c r="AH52" i="5"/>
  <c r="AI52" i="5"/>
  <c r="AH53" i="5"/>
  <c r="AI53" i="5"/>
  <c r="AH54" i="5"/>
  <c r="AI54" i="5"/>
  <c r="AH55" i="5"/>
  <c r="AI55" i="5"/>
  <c r="AH56" i="5"/>
  <c r="AI56" i="5"/>
  <c r="AH57" i="5"/>
  <c r="AI57" i="5"/>
  <c r="AH58" i="5"/>
  <c r="AI58" i="5"/>
  <c r="AH59" i="5"/>
  <c r="AI59" i="5"/>
  <c r="AH60" i="5"/>
  <c r="AI60" i="5"/>
  <c r="AH61" i="5"/>
  <c r="AI61" i="5"/>
  <c r="AH62" i="5"/>
  <c r="AI62" i="5"/>
  <c r="AH63" i="5"/>
  <c r="AI63" i="5"/>
  <c r="AH64" i="5"/>
  <c r="AI64" i="5"/>
  <c r="AH65" i="5"/>
  <c r="AI65" i="5"/>
  <c r="AH66" i="5"/>
  <c r="AI66" i="5"/>
  <c r="AH67" i="5"/>
  <c r="AI67" i="5"/>
  <c r="AH68" i="5"/>
  <c r="AI68" i="5"/>
  <c r="AH69" i="5"/>
  <c r="AI69" i="5"/>
  <c r="AH70" i="5"/>
  <c r="AI70" i="5"/>
  <c r="AH71" i="5"/>
  <c r="AI71" i="5"/>
  <c r="AH72" i="5"/>
  <c r="AI72" i="5"/>
  <c r="AH73" i="5"/>
  <c r="AI73" i="5"/>
  <c r="AH74" i="5"/>
  <c r="AI74" i="5"/>
  <c r="AH75" i="5"/>
  <c r="AI75" i="5"/>
  <c r="AH76" i="5"/>
  <c r="AI76" i="5"/>
  <c r="AH77" i="5"/>
  <c r="AI77" i="5"/>
  <c r="AH78" i="5"/>
  <c r="AI78" i="5"/>
  <c r="AH79" i="5"/>
  <c r="AI79" i="5"/>
  <c r="AH80" i="5"/>
  <c r="AI80" i="5"/>
  <c r="AH81" i="5"/>
  <c r="AI81" i="5"/>
  <c r="AH82" i="5"/>
  <c r="AI82" i="5"/>
  <c r="AH83" i="5"/>
  <c r="AI83" i="5"/>
  <c r="AH84" i="5"/>
  <c r="AI84" i="5"/>
  <c r="AH85" i="5"/>
  <c r="AI85" i="5"/>
  <c r="AH86" i="5"/>
  <c r="AI86" i="5"/>
  <c r="AH87" i="5"/>
  <c r="AI87" i="5"/>
  <c r="AH88" i="5"/>
  <c r="AI88" i="5"/>
  <c r="AH89" i="5"/>
  <c r="AI89" i="5"/>
  <c r="AH90" i="5"/>
  <c r="AI90" i="5"/>
  <c r="AH91" i="5"/>
  <c r="AI91" i="5"/>
  <c r="AI11" i="5"/>
  <c r="AH11" i="5"/>
  <c r="B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C7" i="31"/>
  <c r="D7" i="31"/>
  <c r="E7" i="31"/>
  <c r="F7" i="31"/>
  <c r="G7" i="31"/>
  <c r="H7" i="31"/>
  <c r="I7" i="31"/>
  <c r="J7" i="31"/>
  <c r="K7" i="31"/>
  <c r="L7" i="31"/>
  <c r="B7" i="31"/>
  <c r="O37" i="31" l="1"/>
  <c r="T213" i="31"/>
  <c r="B80" i="31"/>
  <c r="B79" i="31"/>
  <c r="B78" i="31"/>
  <c r="B77" i="31"/>
  <c r="B76" i="31"/>
  <c r="B72" i="31"/>
  <c r="B68" i="31"/>
  <c r="B56" i="31"/>
  <c r="B38" i="31"/>
  <c r="N37" i="31"/>
  <c r="M37" i="31"/>
  <c r="L37" i="31"/>
  <c r="K37" i="31"/>
  <c r="J37" i="31"/>
  <c r="I37" i="31"/>
  <c r="H37" i="31"/>
  <c r="G37" i="31"/>
  <c r="F37" i="31"/>
  <c r="E37" i="31"/>
  <c r="AF238" i="31"/>
  <c r="AE238" i="31"/>
  <c r="AD238" i="31"/>
  <c r="AC238" i="31"/>
  <c r="AB238" i="31"/>
  <c r="AA238" i="31"/>
  <c r="Z238" i="31"/>
  <c r="Y238" i="31"/>
  <c r="X238" i="31"/>
  <c r="W238" i="31"/>
  <c r="V238" i="31"/>
  <c r="U238" i="31"/>
  <c r="T238" i="31"/>
  <c r="S238" i="31"/>
  <c r="R238" i="31"/>
  <c r="Q238" i="31"/>
  <c r="P238" i="31"/>
  <c r="O238" i="31"/>
  <c r="N238" i="31"/>
  <c r="M238" i="31"/>
  <c r="L238" i="31"/>
  <c r="K238" i="31"/>
  <c r="J238" i="31"/>
  <c r="I238" i="31"/>
  <c r="H238" i="31"/>
  <c r="G238" i="31"/>
  <c r="F238" i="31"/>
  <c r="E238" i="31"/>
  <c r="D238" i="31"/>
  <c r="C238" i="31"/>
  <c r="B238" i="31"/>
  <c r="A238" i="31"/>
  <c r="AF237" i="31"/>
  <c r="AE237" i="31"/>
  <c r="AD237" i="31"/>
  <c r="AC237" i="31"/>
  <c r="AB237" i="31"/>
  <c r="AA237" i="31"/>
  <c r="Z237" i="31"/>
  <c r="Y237" i="31"/>
  <c r="X237" i="31"/>
  <c r="W237" i="31"/>
  <c r="V237" i="31"/>
  <c r="U237" i="31"/>
  <c r="T237" i="31"/>
  <c r="S237" i="31"/>
  <c r="R237" i="31"/>
  <c r="Q237" i="31"/>
  <c r="P237" i="31"/>
  <c r="O237" i="31"/>
  <c r="N237" i="31"/>
  <c r="M237" i="31"/>
  <c r="L237" i="31"/>
  <c r="K237" i="31"/>
  <c r="J237" i="31"/>
  <c r="I237" i="31"/>
  <c r="H237" i="31"/>
  <c r="G237" i="31"/>
  <c r="F237" i="31"/>
  <c r="E237" i="31"/>
  <c r="D237" i="31"/>
  <c r="C237" i="31"/>
  <c r="B237" i="31"/>
  <c r="A237" i="31"/>
  <c r="AF236" i="31"/>
  <c r="AE236" i="31"/>
  <c r="AD236" i="31"/>
  <c r="AC236" i="31"/>
  <c r="AB236" i="31"/>
  <c r="AA236" i="31"/>
  <c r="Z236" i="31"/>
  <c r="Y236" i="31"/>
  <c r="X236" i="31"/>
  <c r="W236" i="31"/>
  <c r="V236" i="31"/>
  <c r="U236" i="31"/>
  <c r="T236" i="31"/>
  <c r="S236" i="31"/>
  <c r="R236" i="31"/>
  <c r="Q236" i="31"/>
  <c r="P236" i="31"/>
  <c r="O236" i="31"/>
  <c r="N236" i="31"/>
  <c r="M236" i="31"/>
  <c r="L236" i="31"/>
  <c r="K236" i="31"/>
  <c r="J236" i="31"/>
  <c r="I236" i="31"/>
  <c r="H236" i="31"/>
  <c r="G236" i="31"/>
  <c r="F236" i="31"/>
  <c r="E236" i="31"/>
  <c r="D236" i="31"/>
  <c r="C236" i="31"/>
  <c r="B236" i="31"/>
  <c r="A236" i="31"/>
  <c r="AF235" i="31"/>
  <c r="AE235" i="31"/>
  <c r="AD235" i="31"/>
  <c r="AC235" i="31"/>
  <c r="AB235" i="31"/>
  <c r="AA235" i="31"/>
  <c r="Z235" i="31"/>
  <c r="Y235" i="31"/>
  <c r="X235" i="31"/>
  <c r="W235" i="31"/>
  <c r="V235" i="31"/>
  <c r="U235" i="31"/>
  <c r="T235" i="31"/>
  <c r="S235" i="31"/>
  <c r="R235" i="31"/>
  <c r="Q235" i="31"/>
  <c r="P235" i="31"/>
  <c r="O235" i="31"/>
  <c r="N235" i="31"/>
  <c r="M235" i="31"/>
  <c r="L235" i="31"/>
  <c r="K235" i="31"/>
  <c r="J235" i="31"/>
  <c r="I235" i="31"/>
  <c r="H235" i="31"/>
  <c r="G235" i="31"/>
  <c r="F235" i="31"/>
  <c r="E235" i="31"/>
  <c r="D235" i="31"/>
  <c r="C235" i="31"/>
  <c r="B235" i="31"/>
  <c r="A235" i="31"/>
  <c r="B234" i="31"/>
  <c r="S209" i="31"/>
  <c r="AG199" i="31"/>
  <c r="AG51" i="31" s="1"/>
  <c r="AG52" i="31" s="1"/>
  <c r="AG3" i="31" s="1"/>
  <c r="C199" i="31"/>
  <c r="D198" i="31"/>
  <c r="E198" i="31" s="1"/>
  <c r="D197" i="31"/>
  <c r="E197" i="31" s="1"/>
  <c r="F197" i="31" s="1"/>
  <c r="G197" i="31" s="1"/>
  <c r="H197" i="31" s="1"/>
  <c r="I197" i="31" s="1"/>
  <c r="J197" i="31" s="1"/>
  <c r="K197" i="31" s="1"/>
  <c r="L197" i="31" s="1"/>
  <c r="M197" i="31" s="1"/>
  <c r="N197" i="31" s="1"/>
  <c r="O197" i="31" s="1"/>
  <c r="P197" i="31" s="1"/>
  <c r="Q197" i="31" s="1"/>
  <c r="R197" i="31" s="1"/>
  <c r="S197" i="31" s="1"/>
  <c r="T197" i="31" s="1"/>
  <c r="U197" i="31" s="1"/>
  <c r="V197" i="31" s="1"/>
  <c r="W197" i="31" s="1"/>
  <c r="X197" i="31" s="1"/>
  <c r="Y197" i="31" s="1"/>
  <c r="Z197" i="31" s="1"/>
  <c r="AA197" i="31" s="1"/>
  <c r="AB197" i="31" s="1"/>
  <c r="AC197" i="31" s="1"/>
  <c r="AD197" i="31" s="1"/>
  <c r="AE197" i="31" s="1"/>
  <c r="AF197" i="31" s="1"/>
  <c r="B197" i="31" s="1"/>
  <c r="D196" i="31"/>
  <c r="E196" i="31" s="1"/>
  <c r="F196" i="31" s="1"/>
  <c r="G196" i="31" s="1"/>
  <c r="H196" i="31" s="1"/>
  <c r="I196" i="31" s="1"/>
  <c r="J196" i="31" s="1"/>
  <c r="K196" i="31" s="1"/>
  <c r="L196" i="31" s="1"/>
  <c r="M196" i="31" s="1"/>
  <c r="N196" i="31" s="1"/>
  <c r="O196" i="31" s="1"/>
  <c r="P196" i="31" s="1"/>
  <c r="Q196" i="31" s="1"/>
  <c r="R196" i="31" s="1"/>
  <c r="S196" i="31" s="1"/>
  <c r="T196" i="31" s="1"/>
  <c r="U196" i="31" s="1"/>
  <c r="V196" i="31" s="1"/>
  <c r="W196" i="31" s="1"/>
  <c r="X196" i="31" s="1"/>
  <c r="Y196" i="31" s="1"/>
  <c r="Z196" i="31" s="1"/>
  <c r="AA196" i="31" s="1"/>
  <c r="AB196" i="31" s="1"/>
  <c r="AC196" i="31" s="1"/>
  <c r="AD196" i="31" s="1"/>
  <c r="AE196" i="31" s="1"/>
  <c r="AF196" i="31" s="1"/>
  <c r="B196" i="31" s="1"/>
  <c r="D195" i="31"/>
  <c r="E195" i="31" s="1"/>
  <c r="F195" i="31" s="1"/>
  <c r="G195" i="31" s="1"/>
  <c r="H195" i="31" s="1"/>
  <c r="I195" i="31" s="1"/>
  <c r="J195" i="31" s="1"/>
  <c r="K195" i="31" s="1"/>
  <c r="L195" i="31" s="1"/>
  <c r="M195" i="31" s="1"/>
  <c r="N195" i="31" s="1"/>
  <c r="O195" i="31" s="1"/>
  <c r="P195" i="31" s="1"/>
  <c r="Q195" i="31" s="1"/>
  <c r="R195" i="31" s="1"/>
  <c r="S195" i="31" s="1"/>
  <c r="T195" i="31" s="1"/>
  <c r="U195" i="31" s="1"/>
  <c r="V195" i="31" s="1"/>
  <c r="W195" i="31" s="1"/>
  <c r="X195" i="31" s="1"/>
  <c r="Y195" i="31" s="1"/>
  <c r="Z195" i="31" s="1"/>
  <c r="AA195" i="31" s="1"/>
  <c r="AB195" i="31" s="1"/>
  <c r="AC195" i="31" s="1"/>
  <c r="AD195" i="31" s="1"/>
  <c r="AE195" i="31" s="1"/>
  <c r="AF195" i="31" s="1"/>
  <c r="B195" i="31" s="1"/>
  <c r="D194" i="31"/>
  <c r="E194" i="31" s="1"/>
  <c r="F194" i="31" s="1"/>
  <c r="G194" i="31" s="1"/>
  <c r="H194" i="31" s="1"/>
  <c r="I194" i="31" s="1"/>
  <c r="J194" i="31" s="1"/>
  <c r="K194" i="31" s="1"/>
  <c r="L194" i="31" s="1"/>
  <c r="M194" i="31" s="1"/>
  <c r="N194" i="31" s="1"/>
  <c r="O194" i="31" s="1"/>
  <c r="P194" i="31" s="1"/>
  <c r="Q194" i="31" s="1"/>
  <c r="R194" i="31" s="1"/>
  <c r="S194" i="31" s="1"/>
  <c r="T194" i="31" s="1"/>
  <c r="U194" i="31" s="1"/>
  <c r="V194" i="31" s="1"/>
  <c r="W194" i="31" s="1"/>
  <c r="X194" i="31" s="1"/>
  <c r="Y194" i="31" s="1"/>
  <c r="Z194" i="31" s="1"/>
  <c r="AA194" i="31" s="1"/>
  <c r="AB194" i="31" s="1"/>
  <c r="AC194" i="31" s="1"/>
  <c r="AD194" i="31" s="1"/>
  <c r="AE194" i="31" s="1"/>
  <c r="AF194" i="31" s="1"/>
  <c r="B194" i="31" s="1"/>
  <c r="D193" i="31"/>
  <c r="E193" i="31" s="1"/>
  <c r="AG191" i="31"/>
  <c r="C191" i="31"/>
  <c r="D190" i="31"/>
  <c r="E190" i="31" s="1"/>
  <c r="F190" i="31" s="1"/>
  <c r="G190" i="31" s="1"/>
  <c r="H190" i="31" s="1"/>
  <c r="I190" i="31" s="1"/>
  <c r="J190" i="31" s="1"/>
  <c r="K190" i="31" s="1"/>
  <c r="L190" i="31" s="1"/>
  <c r="M190" i="31" s="1"/>
  <c r="N190" i="31" s="1"/>
  <c r="O190" i="31" s="1"/>
  <c r="P190" i="31" s="1"/>
  <c r="Q190" i="31" s="1"/>
  <c r="R190" i="31" s="1"/>
  <c r="S190" i="31" s="1"/>
  <c r="T190" i="31" s="1"/>
  <c r="U190" i="31" s="1"/>
  <c r="V190" i="31" s="1"/>
  <c r="W190" i="31" s="1"/>
  <c r="X190" i="31" s="1"/>
  <c r="Y190" i="31" s="1"/>
  <c r="Z190" i="31" s="1"/>
  <c r="AA190" i="31" s="1"/>
  <c r="AB190" i="31" s="1"/>
  <c r="AC190" i="31" s="1"/>
  <c r="AD190" i="31" s="1"/>
  <c r="AE190" i="31" s="1"/>
  <c r="AF190" i="31" s="1"/>
  <c r="B190" i="31" s="1"/>
  <c r="D189" i="31"/>
  <c r="E189" i="31" s="1"/>
  <c r="F189" i="31" s="1"/>
  <c r="G189" i="31" s="1"/>
  <c r="H189" i="31" s="1"/>
  <c r="I189" i="31" s="1"/>
  <c r="J189" i="31" s="1"/>
  <c r="K189" i="31" s="1"/>
  <c r="L189" i="31" s="1"/>
  <c r="M189" i="31" s="1"/>
  <c r="N189" i="31" s="1"/>
  <c r="O189" i="31" s="1"/>
  <c r="P189" i="31" s="1"/>
  <c r="Q189" i="31" s="1"/>
  <c r="R189" i="31" s="1"/>
  <c r="S189" i="31" s="1"/>
  <c r="T189" i="31" s="1"/>
  <c r="U189" i="31" s="1"/>
  <c r="V189" i="31" s="1"/>
  <c r="W189" i="31" s="1"/>
  <c r="X189" i="31" s="1"/>
  <c r="Y189" i="31" s="1"/>
  <c r="Z189" i="31" s="1"/>
  <c r="AA189" i="31" s="1"/>
  <c r="AB189" i="31" s="1"/>
  <c r="AC189" i="31" s="1"/>
  <c r="AD189" i="31" s="1"/>
  <c r="AE189" i="31" s="1"/>
  <c r="AF189" i="31" s="1"/>
  <c r="B189" i="31" s="1"/>
  <c r="D188" i="31"/>
  <c r="E188" i="31" s="1"/>
  <c r="F188" i="31" s="1"/>
  <c r="G188" i="31" s="1"/>
  <c r="H188" i="31" s="1"/>
  <c r="I188" i="31" s="1"/>
  <c r="J188" i="31" s="1"/>
  <c r="K188" i="31" s="1"/>
  <c r="L188" i="31" s="1"/>
  <c r="M188" i="31" s="1"/>
  <c r="N188" i="31" s="1"/>
  <c r="O188" i="31" s="1"/>
  <c r="P188" i="31" s="1"/>
  <c r="Q188" i="31" s="1"/>
  <c r="R188" i="31" s="1"/>
  <c r="S188" i="31" s="1"/>
  <c r="T188" i="31" s="1"/>
  <c r="U188" i="31" s="1"/>
  <c r="V188" i="31" s="1"/>
  <c r="W188" i="31" s="1"/>
  <c r="X188" i="31" s="1"/>
  <c r="Y188" i="31" s="1"/>
  <c r="Z188" i="31" s="1"/>
  <c r="AA188" i="31" s="1"/>
  <c r="AB188" i="31" s="1"/>
  <c r="AC188" i="31" s="1"/>
  <c r="AD188" i="31" s="1"/>
  <c r="AE188" i="31" s="1"/>
  <c r="AF188" i="31" s="1"/>
  <c r="B188" i="31" s="1"/>
  <c r="D187" i="31"/>
  <c r="E187" i="31" s="1"/>
  <c r="F187" i="31" s="1"/>
  <c r="G187" i="31" s="1"/>
  <c r="H187" i="31" s="1"/>
  <c r="I187" i="31" s="1"/>
  <c r="J187" i="31" s="1"/>
  <c r="K187" i="31" s="1"/>
  <c r="L187" i="31" s="1"/>
  <c r="M187" i="31" s="1"/>
  <c r="N187" i="31" s="1"/>
  <c r="O187" i="31" s="1"/>
  <c r="P187" i="31" s="1"/>
  <c r="Q187" i="31" s="1"/>
  <c r="R187" i="31" s="1"/>
  <c r="S187" i="31" s="1"/>
  <c r="T187" i="31" s="1"/>
  <c r="U187" i="31" s="1"/>
  <c r="V187" i="31" s="1"/>
  <c r="W187" i="31" s="1"/>
  <c r="X187" i="31" s="1"/>
  <c r="Y187" i="31" s="1"/>
  <c r="Z187" i="31" s="1"/>
  <c r="AA187" i="31" s="1"/>
  <c r="AB187" i="31" s="1"/>
  <c r="AC187" i="31" s="1"/>
  <c r="AD187" i="31" s="1"/>
  <c r="AE187" i="31" s="1"/>
  <c r="AF187" i="31" s="1"/>
  <c r="B187" i="31" s="1"/>
  <c r="D186" i="31"/>
  <c r="E186" i="31" s="1"/>
  <c r="F186" i="31" s="1"/>
  <c r="G186" i="31" s="1"/>
  <c r="H186" i="31" s="1"/>
  <c r="I186" i="31" s="1"/>
  <c r="J186" i="31" s="1"/>
  <c r="K186" i="31" s="1"/>
  <c r="L186" i="31" s="1"/>
  <c r="M186" i="31" s="1"/>
  <c r="N186" i="31" s="1"/>
  <c r="O186" i="31" s="1"/>
  <c r="P186" i="31" s="1"/>
  <c r="Q186" i="31" s="1"/>
  <c r="R186" i="31" s="1"/>
  <c r="S186" i="31" s="1"/>
  <c r="T186" i="31" s="1"/>
  <c r="U186" i="31" s="1"/>
  <c r="V186" i="31" s="1"/>
  <c r="W186" i="31" s="1"/>
  <c r="X186" i="31" s="1"/>
  <c r="Y186" i="31" s="1"/>
  <c r="Z186" i="31" s="1"/>
  <c r="AA186" i="31" s="1"/>
  <c r="AB186" i="31" s="1"/>
  <c r="AC186" i="31" s="1"/>
  <c r="AD186" i="31" s="1"/>
  <c r="AE186" i="31" s="1"/>
  <c r="AF186" i="31" s="1"/>
  <c r="B186" i="31" s="1"/>
  <c r="E185" i="31"/>
  <c r="F185" i="31" s="1"/>
  <c r="G185" i="31" s="1"/>
  <c r="H185" i="31" s="1"/>
  <c r="I185" i="31" s="1"/>
  <c r="J185" i="31" s="1"/>
  <c r="K185" i="31" s="1"/>
  <c r="L185" i="31" s="1"/>
  <c r="M185" i="31" s="1"/>
  <c r="N185" i="31" s="1"/>
  <c r="O185" i="31" s="1"/>
  <c r="P185" i="31" s="1"/>
  <c r="Q185" i="31" s="1"/>
  <c r="R185" i="31" s="1"/>
  <c r="S185" i="31" s="1"/>
  <c r="T185" i="31" s="1"/>
  <c r="U185" i="31" s="1"/>
  <c r="V185" i="31" s="1"/>
  <c r="W185" i="31" s="1"/>
  <c r="X185" i="31" s="1"/>
  <c r="Y185" i="31" s="1"/>
  <c r="Z185" i="31" s="1"/>
  <c r="AA185" i="31" s="1"/>
  <c r="AB185" i="31" s="1"/>
  <c r="AC185" i="31" s="1"/>
  <c r="AD185" i="31" s="1"/>
  <c r="AE185" i="31" s="1"/>
  <c r="AF185" i="31" s="1"/>
  <c r="B185" i="31" s="1"/>
  <c r="D185" i="31"/>
  <c r="D184" i="31"/>
  <c r="E184" i="31" s="1"/>
  <c r="F184" i="31" s="1"/>
  <c r="G184" i="31" s="1"/>
  <c r="H184" i="31" s="1"/>
  <c r="I184" i="31" s="1"/>
  <c r="J184" i="31" s="1"/>
  <c r="K184" i="31" s="1"/>
  <c r="L184" i="31" s="1"/>
  <c r="M184" i="31" s="1"/>
  <c r="N184" i="31" s="1"/>
  <c r="O184" i="31" s="1"/>
  <c r="P184" i="31" s="1"/>
  <c r="Q184" i="31" s="1"/>
  <c r="R184" i="31" s="1"/>
  <c r="S184" i="31" s="1"/>
  <c r="T184" i="31" s="1"/>
  <c r="U184" i="31" s="1"/>
  <c r="V184" i="31" s="1"/>
  <c r="W184" i="31" s="1"/>
  <c r="X184" i="31" s="1"/>
  <c r="Y184" i="31" s="1"/>
  <c r="Z184" i="31" s="1"/>
  <c r="AA184" i="31" s="1"/>
  <c r="AB184" i="31" s="1"/>
  <c r="AC184" i="31" s="1"/>
  <c r="AD184" i="31" s="1"/>
  <c r="AE184" i="31" s="1"/>
  <c r="AF184" i="31" s="1"/>
  <c r="B184" i="31" s="1"/>
  <c r="D183" i="31"/>
  <c r="E183" i="31" s="1"/>
  <c r="F183" i="31" s="1"/>
  <c r="G183" i="31" s="1"/>
  <c r="H183" i="31" s="1"/>
  <c r="I183" i="31" s="1"/>
  <c r="J183" i="31" s="1"/>
  <c r="K183" i="31" s="1"/>
  <c r="L183" i="31" s="1"/>
  <c r="M183" i="31" s="1"/>
  <c r="N183" i="31" s="1"/>
  <c r="O183" i="31" s="1"/>
  <c r="P183" i="31" s="1"/>
  <c r="Q183" i="31" s="1"/>
  <c r="R183" i="31" s="1"/>
  <c r="S183" i="31" s="1"/>
  <c r="T183" i="31" s="1"/>
  <c r="U183" i="31" s="1"/>
  <c r="V183" i="31" s="1"/>
  <c r="W183" i="31" s="1"/>
  <c r="X183" i="31" s="1"/>
  <c r="Y183" i="31" s="1"/>
  <c r="Z183" i="31" s="1"/>
  <c r="AA183" i="31" s="1"/>
  <c r="AB183" i="31" s="1"/>
  <c r="AC183" i="31" s="1"/>
  <c r="AD183" i="31" s="1"/>
  <c r="AE183" i="31" s="1"/>
  <c r="AF183" i="31" s="1"/>
  <c r="B183" i="31" s="1"/>
  <c r="D182" i="31"/>
  <c r="E182" i="31" s="1"/>
  <c r="F182" i="31" s="1"/>
  <c r="G182" i="31" s="1"/>
  <c r="H182" i="31" s="1"/>
  <c r="I182" i="31" s="1"/>
  <c r="J182" i="31" s="1"/>
  <c r="K182" i="31" s="1"/>
  <c r="L182" i="31" s="1"/>
  <c r="M182" i="31" s="1"/>
  <c r="N182" i="31" s="1"/>
  <c r="O182" i="31" s="1"/>
  <c r="P182" i="31" s="1"/>
  <c r="Q182" i="31" s="1"/>
  <c r="R182" i="31" s="1"/>
  <c r="S182" i="31" s="1"/>
  <c r="T182" i="31" s="1"/>
  <c r="U182" i="31" s="1"/>
  <c r="V182" i="31" s="1"/>
  <c r="W182" i="31" s="1"/>
  <c r="X182" i="31" s="1"/>
  <c r="Y182" i="31" s="1"/>
  <c r="Z182" i="31" s="1"/>
  <c r="AA182" i="31" s="1"/>
  <c r="AB182" i="31" s="1"/>
  <c r="AC182" i="31" s="1"/>
  <c r="AD182" i="31" s="1"/>
  <c r="AE182" i="31" s="1"/>
  <c r="AF182" i="31" s="1"/>
  <c r="B182" i="31" s="1"/>
  <c r="D181" i="31"/>
  <c r="E181" i="31" s="1"/>
  <c r="F181" i="31" s="1"/>
  <c r="G181" i="31" s="1"/>
  <c r="H181" i="31" s="1"/>
  <c r="I181" i="31" s="1"/>
  <c r="J181" i="31" s="1"/>
  <c r="K181" i="31" s="1"/>
  <c r="L181" i="31" s="1"/>
  <c r="M181" i="31" s="1"/>
  <c r="N181" i="31" s="1"/>
  <c r="O181" i="31" s="1"/>
  <c r="P181" i="31" s="1"/>
  <c r="Q181" i="31" s="1"/>
  <c r="R181" i="31" s="1"/>
  <c r="S181" i="31" s="1"/>
  <c r="T181" i="31" s="1"/>
  <c r="U181" i="31" s="1"/>
  <c r="V181" i="31" s="1"/>
  <c r="W181" i="31" s="1"/>
  <c r="X181" i="31" s="1"/>
  <c r="Y181" i="31" s="1"/>
  <c r="Z181" i="31" s="1"/>
  <c r="AA181" i="31" s="1"/>
  <c r="AB181" i="31" s="1"/>
  <c r="AC181" i="31" s="1"/>
  <c r="AD181" i="31" s="1"/>
  <c r="AE181" i="31" s="1"/>
  <c r="AF181" i="31" s="1"/>
  <c r="B181" i="31" s="1"/>
  <c r="D180" i="31"/>
  <c r="E180" i="31" s="1"/>
  <c r="F180" i="31" s="1"/>
  <c r="G180" i="31" s="1"/>
  <c r="H180" i="31" s="1"/>
  <c r="I180" i="31" s="1"/>
  <c r="J180" i="31" s="1"/>
  <c r="K180" i="31" s="1"/>
  <c r="L180" i="31" s="1"/>
  <c r="M180" i="31" s="1"/>
  <c r="N180" i="31" s="1"/>
  <c r="O180" i="31" s="1"/>
  <c r="P180" i="31" s="1"/>
  <c r="Q180" i="31" s="1"/>
  <c r="R180" i="31" s="1"/>
  <c r="S180" i="31" s="1"/>
  <c r="T180" i="31" s="1"/>
  <c r="U180" i="31" s="1"/>
  <c r="V180" i="31" s="1"/>
  <c r="W180" i="31" s="1"/>
  <c r="X180" i="31" s="1"/>
  <c r="Y180" i="31" s="1"/>
  <c r="Z180" i="31" s="1"/>
  <c r="AA180" i="31" s="1"/>
  <c r="AB180" i="31" s="1"/>
  <c r="AC180" i="31" s="1"/>
  <c r="AD180" i="31" s="1"/>
  <c r="AE180" i="31" s="1"/>
  <c r="AF180" i="31" s="1"/>
  <c r="B180" i="31" s="1"/>
  <c r="D179" i="31"/>
  <c r="E179" i="31" s="1"/>
  <c r="F179" i="31" s="1"/>
  <c r="G179" i="31" s="1"/>
  <c r="H179" i="31" s="1"/>
  <c r="I179" i="31" s="1"/>
  <c r="J179" i="31" s="1"/>
  <c r="K179" i="31" s="1"/>
  <c r="L179" i="31" s="1"/>
  <c r="M179" i="31" s="1"/>
  <c r="N179" i="31" s="1"/>
  <c r="O179" i="31" s="1"/>
  <c r="P179" i="31" s="1"/>
  <c r="Q179" i="31" s="1"/>
  <c r="R179" i="31" s="1"/>
  <c r="S179" i="31" s="1"/>
  <c r="T179" i="31" s="1"/>
  <c r="U179" i="31" s="1"/>
  <c r="V179" i="31" s="1"/>
  <c r="W179" i="31" s="1"/>
  <c r="X179" i="31" s="1"/>
  <c r="Y179" i="31" s="1"/>
  <c r="Z179" i="31" s="1"/>
  <c r="AA179" i="31" s="1"/>
  <c r="AB179" i="31" s="1"/>
  <c r="AC179" i="31" s="1"/>
  <c r="AD179" i="31" s="1"/>
  <c r="AE179" i="31" s="1"/>
  <c r="AF179" i="31" s="1"/>
  <c r="B179" i="31" s="1"/>
  <c r="D178" i="31"/>
  <c r="E178" i="31" s="1"/>
  <c r="F178" i="31" s="1"/>
  <c r="G178" i="31" s="1"/>
  <c r="H178" i="31" s="1"/>
  <c r="I178" i="31" s="1"/>
  <c r="J178" i="31" s="1"/>
  <c r="K178" i="31" s="1"/>
  <c r="L178" i="31" s="1"/>
  <c r="M178" i="31" s="1"/>
  <c r="N178" i="31" s="1"/>
  <c r="O178" i="31" s="1"/>
  <c r="P178" i="31" s="1"/>
  <c r="Q178" i="31" s="1"/>
  <c r="R178" i="31" s="1"/>
  <c r="S178" i="31" s="1"/>
  <c r="T178" i="31" s="1"/>
  <c r="U178" i="31" s="1"/>
  <c r="V178" i="31" s="1"/>
  <c r="W178" i="31" s="1"/>
  <c r="X178" i="31" s="1"/>
  <c r="Y178" i="31" s="1"/>
  <c r="Z178" i="31" s="1"/>
  <c r="AA178" i="31" s="1"/>
  <c r="AB178" i="31" s="1"/>
  <c r="AC178" i="31" s="1"/>
  <c r="AD178" i="31" s="1"/>
  <c r="AE178" i="31" s="1"/>
  <c r="AF178" i="31" s="1"/>
  <c r="B178" i="31" s="1"/>
  <c r="D176" i="31"/>
  <c r="E176" i="31" s="1"/>
  <c r="F176" i="31" s="1"/>
  <c r="G176" i="31" s="1"/>
  <c r="H176" i="31" s="1"/>
  <c r="I176" i="31" s="1"/>
  <c r="J176" i="31" s="1"/>
  <c r="K176" i="31" s="1"/>
  <c r="L176" i="31" s="1"/>
  <c r="M176" i="31" s="1"/>
  <c r="N176" i="31" s="1"/>
  <c r="O176" i="31" s="1"/>
  <c r="P176" i="31" s="1"/>
  <c r="Q176" i="31" s="1"/>
  <c r="R176" i="31" s="1"/>
  <c r="S176" i="31" s="1"/>
  <c r="T176" i="31" s="1"/>
  <c r="U176" i="31" s="1"/>
  <c r="V176" i="31" s="1"/>
  <c r="W176" i="31" s="1"/>
  <c r="X176" i="31" s="1"/>
  <c r="Y176" i="31" s="1"/>
  <c r="Z176" i="31" s="1"/>
  <c r="AA176" i="31" s="1"/>
  <c r="AB176" i="31" s="1"/>
  <c r="AC176" i="31" s="1"/>
  <c r="AD176" i="31" s="1"/>
  <c r="AE176" i="31" s="1"/>
  <c r="AF176" i="31" s="1"/>
  <c r="B176" i="31" s="1"/>
  <c r="D175" i="31"/>
  <c r="E175" i="31" s="1"/>
  <c r="F175" i="31" s="1"/>
  <c r="G175" i="31" s="1"/>
  <c r="H175" i="31" s="1"/>
  <c r="I175" i="31" s="1"/>
  <c r="J175" i="31" s="1"/>
  <c r="K175" i="31" s="1"/>
  <c r="L175" i="31" s="1"/>
  <c r="M175" i="31" s="1"/>
  <c r="N175" i="31" s="1"/>
  <c r="O175" i="31" s="1"/>
  <c r="P175" i="31" s="1"/>
  <c r="Q175" i="31" s="1"/>
  <c r="R175" i="31" s="1"/>
  <c r="S175" i="31" s="1"/>
  <c r="T175" i="31" s="1"/>
  <c r="U175" i="31" s="1"/>
  <c r="V175" i="31" s="1"/>
  <c r="W175" i="31" s="1"/>
  <c r="X175" i="31" s="1"/>
  <c r="Y175" i="31" s="1"/>
  <c r="Z175" i="31" s="1"/>
  <c r="AA175" i="31" s="1"/>
  <c r="AB175" i="31" s="1"/>
  <c r="AC175" i="31" s="1"/>
  <c r="AD175" i="31" s="1"/>
  <c r="AE175" i="31" s="1"/>
  <c r="AF175" i="31" s="1"/>
  <c r="B175" i="31" s="1"/>
  <c r="E174" i="31"/>
  <c r="F174" i="31" s="1"/>
  <c r="G174" i="31" s="1"/>
  <c r="H174" i="31" s="1"/>
  <c r="I174" i="31" s="1"/>
  <c r="J174" i="31" s="1"/>
  <c r="K174" i="31" s="1"/>
  <c r="L174" i="31" s="1"/>
  <c r="M174" i="31" s="1"/>
  <c r="N174" i="31" s="1"/>
  <c r="O174" i="31" s="1"/>
  <c r="P174" i="31" s="1"/>
  <c r="Q174" i="31" s="1"/>
  <c r="R174" i="31" s="1"/>
  <c r="S174" i="31" s="1"/>
  <c r="T174" i="31" s="1"/>
  <c r="U174" i="31" s="1"/>
  <c r="V174" i="31" s="1"/>
  <c r="W174" i="31" s="1"/>
  <c r="X174" i="31" s="1"/>
  <c r="Y174" i="31" s="1"/>
  <c r="Z174" i="31" s="1"/>
  <c r="AA174" i="31" s="1"/>
  <c r="AB174" i="31" s="1"/>
  <c r="AC174" i="31" s="1"/>
  <c r="AD174" i="31" s="1"/>
  <c r="AE174" i="31" s="1"/>
  <c r="AF174" i="31" s="1"/>
  <c r="B174" i="31" s="1"/>
  <c r="D174" i="31"/>
  <c r="D173" i="31"/>
  <c r="E173" i="31" s="1"/>
  <c r="F173" i="31" s="1"/>
  <c r="G173" i="31" s="1"/>
  <c r="H173" i="31" s="1"/>
  <c r="I173" i="31" s="1"/>
  <c r="J173" i="31" s="1"/>
  <c r="K173" i="31" s="1"/>
  <c r="L173" i="31" s="1"/>
  <c r="M173" i="31" s="1"/>
  <c r="N173" i="31" s="1"/>
  <c r="O173" i="31" s="1"/>
  <c r="P173" i="31" s="1"/>
  <c r="Q173" i="31" s="1"/>
  <c r="R173" i="31" s="1"/>
  <c r="S173" i="31" s="1"/>
  <c r="T173" i="31" s="1"/>
  <c r="U173" i="31" s="1"/>
  <c r="V173" i="31" s="1"/>
  <c r="W173" i="31" s="1"/>
  <c r="X173" i="31" s="1"/>
  <c r="Y173" i="31" s="1"/>
  <c r="Z173" i="31" s="1"/>
  <c r="AA173" i="31" s="1"/>
  <c r="AB173" i="31" s="1"/>
  <c r="AC173" i="31" s="1"/>
  <c r="AD173" i="31" s="1"/>
  <c r="AE173" i="31" s="1"/>
  <c r="AF173" i="31" s="1"/>
  <c r="B173" i="31" s="1"/>
  <c r="D172" i="31"/>
  <c r="E172" i="31" s="1"/>
  <c r="F172" i="31" s="1"/>
  <c r="G172" i="31" s="1"/>
  <c r="H172" i="31" s="1"/>
  <c r="I172" i="31" s="1"/>
  <c r="J172" i="31" s="1"/>
  <c r="K172" i="31" s="1"/>
  <c r="L172" i="31" s="1"/>
  <c r="M172" i="31" s="1"/>
  <c r="N172" i="31" s="1"/>
  <c r="O172" i="31" s="1"/>
  <c r="P172" i="31" s="1"/>
  <c r="Q172" i="31" s="1"/>
  <c r="R172" i="31" s="1"/>
  <c r="S172" i="31" s="1"/>
  <c r="T172" i="31" s="1"/>
  <c r="U172" i="31" s="1"/>
  <c r="V172" i="31" s="1"/>
  <c r="W172" i="31" s="1"/>
  <c r="X172" i="31" s="1"/>
  <c r="Y172" i="31" s="1"/>
  <c r="Z172" i="31" s="1"/>
  <c r="AA172" i="31" s="1"/>
  <c r="AB172" i="31" s="1"/>
  <c r="AC172" i="31" s="1"/>
  <c r="AD172" i="31" s="1"/>
  <c r="AE172" i="31" s="1"/>
  <c r="AF172" i="31" s="1"/>
  <c r="B172" i="31" s="1"/>
  <c r="D171" i="31"/>
  <c r="E171" i="31" s="1"/>
  <c r="F171" i="31" s="1"/>
  <c r="G171" i="31" s="1"/>
  <c r="H171" i="31" s="1"/>
  <c r="I171" i="31" s="1"/>
  <c r="J171" i="31" s="1"/>
  <c r="K171" i="31" s="1"/>
  <c r="L171" i="31" s="1"/>
  <c r="M171" i="31" s="1"/>
  <c r="N171" i="31" s="1"/>
  <c r="O171" i="31" s="1"/>
  <c r="P171" i="31" s="1"/>
  <c r="Q171" i="31" s="1"/>
  <c r="R171" i="31" s="1"/>
  <c r="S171" i="31" s="1"/>
  <c r="T171" i="31" s="1"/>
  <c r="U171" i="31" s="1"/>
  <c r="V171" i="31" s="1"/>
  <c r="W171" i="31" s="1"/>
  <c r="X171" i="31" s="1"/>
  <c r="Y171" i="31" s="1"/>
  <c r="Z171" i="31" s="1"/>
  <c r="AA171" i="31" s="1"/>
  <c r="AB171" i="31" s="1"/>
  <c r="AC171" i="31" s="1"/>
  <c r="AD171" i="31" s="1"/>
  <c r="AE171" i="31" s="1"/>
  <c r="AF171" i="31" s="1"/>
  <c r="B171" i="31" s="1"/>
  <c r="D170" i="31"/>
  <c r="E170" i="31" s="1"/>
  <c r="F170" i="31" s="1"/>
  <c r="G170" i="31" s="1"/>
  <c r="H170" i="31" s="1"/>
  <c r="I170" i="31" s="1"/>
  <c r="J170" i="31" s="1"/>
  <c r="K170" i="31" s="1"/>
  <c r="L170" i="31" s="1"/>
  <c r="M170" i="31" s="1"/>
  <c r="N170" i="31" s="1"/>
  <c r="O170" i="31" s="1"/>
  <c r="P170" i="31" s="1"/>
  <c r="Q170" i="31" s="1"/>
  <c r="R170" i="31" s="1"/>
  <c r="S170" i="31" s="1"/>
  <c r="T170" i="31" s="1"/>
  <c r="U170" i="31" s="1"/>
  <c r="V170" i="31" s="1"/>
  <c r="W170" i="31" s="1"/>
  <c r="X170" i="31" s="1"/>
  <c r="Y170" i="31" s="1"/>
  <c r="Z170" i="31" s="1"/>
  <c r="AA170" i="31" s="1"/>
  <c r="AB170" i="31" s="1"/>
  <c r="AC170" i="31" s="1"/>
  <c r="AD170" i="31" s="1"/>
  <c r="AE170" i="31" s="1"/>
  <c r="AF170" i="31" s="1"/>
  <c r="B170" i="31" s="1"/>
  <c r="D169" i="31"/>
  <c r="E169" i="31" s="1"/>
  <c r="F169" i="31" s="1"/>
  <c r="G169" i="31" s="1"/>
  <c r="H169" i="31" s="1"/>
  <c r="I169" i="31" s="1"/>
  <c r="J169" i="31" s="1"/>
  <c r="K169" i="31" s="1"/>
  <c r="L169" i="31" s="1"/>
  <c r="M169" i="31" s="1"/>
  <c r="N169" i="31" s="1"/>
  <c r="O169" i="31" s="1"/>
  <c r="P169" i="31" s="1"/>
  <c r="Q169" i="31" s="1"/>
  <c r="R169" i="31" s="1"/>
  <c r="S169" i="31" s="1"/>
  <c r="T169" i="31" s="1"/>
  <c r="U169" i="31" s="1"/>
  <c r="V169" i="31" s="1"/>
  <c r="W169" i="31" s="1"/>
  <c r="X169" i="31" s="1"/>
  <c r="Y169" i="31" s="1"/>
  <c r="Z169" i="31" s="1"/>
  <c r="AA169" i="31" s="1"/>
  <c r="AB169" i="31" s="1"/>
  <c r="AC169" i="31" s="1"/>
  <c r="AD169" i="31" s="1"/>
  <c r="AE169" i="31" s="1"/>
  <c r="AF169" i="31" s="1"/>
  <c r="B169" i="31" s="1"/>
  <c r="D167" i="31"/>
  <c r="E167" i="31" s="1"/>
  <c r="F167" i="31" s="1"/>
  <c r="G167" i="31" s="1"/>
  <c r="H167" i="31" s="1"/>
  <c r="I167" i="31" s="1"/>
  <c r="J167" i="31" s="1"/>
  <c r="K167" i="31" s="1"/>
  <c r="L167" i="31" s="1"/>
  <c r="M167" i="31" s="1"/>
  <c r="N167" i="31" s="1"/>
  <c r="O167" i="31" s="1"/>
  <c r="P167" i="31" s="1"/>
  <c r="Q167" i="31" s="1"/>
  <c r="R167" i="31" s="1"/>
  <c r="S167" i="31" s="1"/>
  <c r="T167" i="31" s="1"/>
  <c r="U167" i="31" s="1"/>
  <c r="V167" i="31" s="1"/>
  <c r="W167" i="31" s="1"/>
  <c r="X167" i="31" s="1"/>
  <c r="Y167" i="31" s="1"/>
  <c r="Z167" i="31" s="1"/>
  <c r="AA167" i="31" s="1"/>
  <c r="AB167" i="31" s="1"/>
  <c r="AC167" i="31" s="1"/>
  <c r="AD167" i="31" s="1"/>
  <c r="AE167" i="31" s="1"/>
  <c r="AF167" i="31" s="1"/>
  <c r="B167" i="31" s="1"/>
  <c r="G166" i="31"/>
  <c r="H166" i="31" s="1"/>
  <c r="I166" i="31" s="1"/>
  <c r="J166" i="31" s="1"/>
  <c r="K166" i="31" s="1"/>
  <c r="L166" i="31" s="1"/>
  <c r="M166" i="31" s="1"/>
  <c r="N166" i="31" s="1"/>
  <c r="O166" i="31" s="1"/>
  <c r="P166" i="31" s="1"/>
  <c r="Q166" i="31" s="1"/>
  <c r="R166" i="31" s="1"/>
  <c r="S166" i="31" s="1"/>
  <c r="T166" i="31" s="1"/>
  <c r="U166" i="31" s="1"/>
  <c r="V166" i="31" s="1"/>
  <c r="W166" i="31" s="1"/>
  <c r="X166" i="31" s="1"/>
  <c r="Y166" i="31" s="1"/>
  <c r="Z166" i="31" s="1"/>
  <c r="AA166" i="31" s="1"/>
  <c r="AB166" i="31" s="1"/>
  <c r="AC166" i="31" s="1"/>
  <c r="AD166" i="31" s="1"/>
  <c r="AE166" i="31" s="1"/>
  <c r="AF166" i="31" s="1"/>
  <c r="B166" i="31" s="1"/>
  <c r="D166" i="31"/>
  <c r="E166" i="31" s="1"/>
  <c r="F166" i="31" s="1"/>
  <c r="D165" i="31"/>
  <c r="E165" i="31" s="1"/>
  <c r="F165" i="31" s="1"/>
  <c r="G165" i="31" s="1"/>
  <c r="H165" i="31" s="1"/>
  <c r="I165" i="31" s="1"/>
  <c r="J165" i="31" s="1"/>
  <c r="K165" i="31" s="1"/>
  <c r="L165" i="31" s="1"/>
  <c r="M165" i="31" s="1"/>
  <c r="N165" i="31" s="1"/>
  <c r="O165" i="31" s="1"/>
  <c r="P165" i="31" s="1"/>
  <c r="Q165" i="31" s="1"/>
  <c r="R165" i="31" s="1"/>
  <c r="S165" i="31" s="1"/>
  <c r="T165" i="31" s="1"/>
  <c r="U165" i="31" s="1"/>
  <c r="V165" i="31" s="1"/>
  <c r="W165" i="31" s="1"/>
  <c r="X165" i="31" s="1"/>
  <c r="Y165" i="31" s="1"/>
  <c r="Z165" i="31" s="1"/>
  <c r="AA165" i="31" s="1"/>
  <c r="AB165" i="31" s="1"/>
  <c r="AC165" i="31" s="1"/>
  <c r="AD165" i="31" s="1"/>
  <c r="AE165" i="31" s="1"/>
  <c r="AF165" i="31" s="1"/>
  <c r="B165" i="31" s="1"/>
  <c r="D164" i="31"/>
  <c r="E164" i="31" s="1"/>
  <c r="F164" i="31" s="1"/>
  <c r="G164" i="31" s="1"/>
  <c r="H164" i="31" s="1"/>
  <c r="I164" i="31" s="1"/>
  <c r="J164" i="31" s="1"/>
  <c r="K164" i="31" s="1"/>
  <c r="L164" i="31" s="1"/>
  <c r="M164" i="31" s="1"/>
  <c r="N164" i="31" s="1"/>
  <c r="O164" i="31" s="1"/>
  <c r="P164" i="31" s="1"/>
  <c r="Q164" i="31" s="1"/>
  <c r="R164" i="31" s="1"/>
  <c r="S164" i="31" s="1"/>
  <c r="T164" i="31" s="1"/>
  <c r="U164" i="31" s="1"/>
  <c r="V164" i="31" s="1"/>
  <c r="W164" i="31" s="1"/>
  <c r="X164" i="31" s="1"/>
  <c r="Y164" i="31" s="1"/>
  <c r="Z164" i="31" s="1"/>
  <c r="AA164" i="31" s="1"/>
  <c r="AB164" i="31" s="1"/>
  <c r="AC164" i="31" s="1"/>
  <c r="AD164" i="31" s="1"/>
  <c r="AE164" i="31" s="1"/>
  <c r="AF164" i="31" s="1"/>
  <c r="B164" i="31" s="1"/>
  <c r="F163" i="31"/>
  <c r="G163" i="31" s="1"/>
  <c r="H163" i="31" s="1"/>
  <c r="I163" i="31" s="1"/>
  <c r="J163" i="31" s="1"/>
  <c r="K163" i="31" s="1"/>
  <c r="L163" i="31" s="1"/>
  <c r="M163" i="31" s="1"/>
  <c r="N163" i="31" s="1"/>
  <c r="O163" i="31" s="1"/>
  <c r="P163" i="31" s="1"/>
  <c r="Q163" i="31" s="1"/>
  <c r="R163" i="31" s="1"/>
  <c r="S163" i="31" s="1"/>
  <c r="T163" i="31" s="1"/>
  <c r="U163" i="31" s="1"/>
  <c r="V163" i="31" s="1"/>
  <c r="W163" i="31" s="1"/>
  <c r="X163" i="31" s="1"/>
  <c r="Y163" i="31" s="1"/>
  <c r="Z163" i="31" s="1"/>
  <c r="AA163" i="31" s="1"/>
  <c r="AB163" i="31" s="1"/>
  <c r="AC163" i="31" s="1"/>
  <c r="AD163" i="31" s="1"/>
  <c r="AE163" i="31" s="1"/>
  <c r="AF163" i="31" s="1"/>
  <c r="B163" i="31" s="1"/>
  <c r="D163" i="31"/>
  <c r="E163" i="31" s="1"/>
  <c r="D162" i="31"/>
  <c r="E162" i="31" s="1"/>
  <c r="F162" i="31" s="1"/>
  <c r="G162" i="31" s="1"/>
  <c r="H162" i="31" s="1"/>
  <c r="I162" i="31" s="1"/>
  <c r="J162" i="31" s="1"/>
  <c r="K162" i="31" s="1"/>
  <c r="L162" i="31" s="1"/>
  <c r="M162" i="31" s="1"/>
  <c r="N162" i="31" s="1"/>
  <c r="O162" i="31" s="1"/>
  <c r="P162" i="31" s="1"/>
  <c r="Q162" i="31" s="1"/>
  <c r="R162" i="31" s="1"/>
  <c r="S162" i="31" s="1"/>
  <c r="T162" i="31" s="1"/>
  <c r="U162" i="31" s="1"/>
  <c r="V162" i="31" s="1"/>
  <c r="W162" i="31" s="1"/>
  <c r="X162" i="31" s="1"/>
  <c r="Y162" i="31" s="1"/>
  <c r="Z162" i="31" s="1"/>
  <c r="AA162" i="31" s="1"/>
  <c r="AB162" i="31" s="1"/>
  <c r="AC162" i="31" s="1"/>
  <c r="AD162" i="31" s="1"/>
  <c r="AE162" i="31" s="1"/>
  <c r="AF162" i="31" s="1"/>
  <c r="B162" i="31" s="1"/>
  <c r="D161" i="31"/>
  <c r="E161" i="31" s="1"/>
  <c r="F161" i="31" s="1"/>
  <c r="G161" i="31" s="1"/>
  <c r="H161" i="31" s="1"/>
  <c r="I161" i="31" s="1"/>
  <c r="J161" i="31" s="1"/>
  <c r="K161" i="31" s="1"/>
  <c r="L161" i="31" s="1"/>
  <c r="M161" i="31" s="1"/>
  <c r="N161" i="31" s="1"/>
  <c r="O161" i="31" s="1"/>
  <c r="P161" i="31" s="1"/>
  <c r="Q161" i="31" s="1"/>
  <c r="R161" i="31" s="1"/>
  <c r="S161" i="31" s="1"/>
  <c r="T161" i="31" s="1"/>
  <c r="U161" i="31" s="1"/>
  <c r="V161" i="31" s="1"/>
  <c r="W161" i="31" s="1"/>
  <c r="X161" i="31" s="1"/>
  <c r="Y161" i="31" s="1"/>
  <c r="Z161" i="31" s="1"/>
  <c r="AA161" i="31" s="1"/>
  <c r="AB161" i="31" s="1"/>
  <c r="AC161" i="31" s="1"/>
  <c r="AD161" i="31" s="1"/>
  <c r="AE161" i="31" s="1"/>
  <c r="AF161" i="31" s="1"/>
  <c r="B161" i="31" s="1"/>
  <c r="D160" i="31"/>
  <c r="E160" i="31" s="1"/>
  <c r="F160" i="31" s="1"/>
  <c r="G160" i="31" s="1"/>
  <c r="H160" i="31" s="1"/>
  <c r="I160" i="31" s="1"/>
  <c r="J160" i="31" s="1"/>
  <c r="K160" i="31" s="1"/>
  <c r="L160" i="31" s="1"/>
  <c r="M160" i="31" s="1"/>
  <c r="N160" i="31" s="1"/>
  <c r="O160" i="31" s="1"/>
  <c r="P160" i="31" s="1"/>
  <c r="Q160" i="31" s="1"/>
  <c r="R160" i="31" s="1"/>
  <c r="S160" i="31" s="1"/>
  <c r="T160" i="31" s="1"/>
  <c r="U160" i="31" s="1"/>
  <c r="V160" i="31" s="1"/>
  <c r="W160" i="31" s="1"/>
  <c r="X160" i="31" s="1"/>
  <c r="Y160" i="31" s="1"/>
  <c r="Z160" i="31" s="1"/>
  <c r="AA160" i="31" s="1"/>
  <c r="AB160" i="31" s="1"/>
  <c r="AC160" i="31" s="1"/>
  <c r="AD160" i="31" s="1"/>
  <c r="AE160" i="31" s="1"/>
  <c r="AF160" i="31" s="1"/>
  <c r="B160" i="31" s="1"/>
  <c r="D159" i="31"/>
  <c r="E159" i="31" s="1"/>
  <c r="F159" i="31" s="1"/>
  <c r="G159" i="31" s="1"/>
  <c r="H159" i="31" s="1"/>
  <c r="I159" i="31" s="1"/>
  <c r="J159" i="31" s="1"/>
  <c r="K159" i="31" s="1"/>
  <c r="L159" i="31" s="1"/>
  <c r="M159" i="31" s="1"/>
  <c r="N159" i="31" s="1"/>
  <c r="O159" i="31" s="1"/>
  <c r="P159" i="31" s="1"/>
  <c r="Q159" i="31" s="1"/>
  <c r="R159" i="31" s="1"/>
  <c r="S159" i="31" s="1"/>
  <c r="T159" i="31" s="1"/>
  <c r="U159" i="31" s="1"/>
  <c r="V159" i="31" s="1"/>
  <c r="W159" i="31" s="1"/>
  <c r="X159" i="31" s="1"/>
  <c r="Y159" i="31" s="1"/>
  <c r="Z159" i="31" s="1"/>
  <c r="AA159" i="31" s="1"/>
  <c r="AB159" i="31" s="1"/>
  <c r="AC159" i="31" s="1"/>
  <c r="AD159" i="31" s="1"/>
  <c r="AE159" i="31" s="1"/>
  <c r="AF159" i="31" s="1"/>
  <c r="B159" i="31" s="1"/>
  <c r="E158" i="31"/>
  <c r="F158" i="31" s="1"/>
  <c r="G158" i="31" s="1"/>
  <c r="H158" i="31" s="1"/>
  <c r="I158" i="31" s="1"/>
  <c r="J158" i="31" s="1"/>
  <c r="K158" i="31" s="1"/>
  <c r="L158" i="31" s="1"/>
  <c r="M158" i="31" s="1"/>
  <c r="N158" i="31" s="1"/>
  <c r="O158" i="31" s="1"/>
  <c r="P158" i="31" s="1"/>
  <c r="Q158" i="31" s="1"/>
  <c r="R158" i="31" s="1"/>
  <c r="S158" i="31" s="1"/>
  <c r="T158" i="31" s="1"/>
  <c r="U158" i="31" s="1"/>
  <c r="V158" i="31" s="1"/>
  <c r="W158" i="31" s="1"/>
  <c r="X158" i="31" s="1"/>
  <c r="Y158" i="31" s="1"/>
  <c r="Z158" i="31" s="1"/>
  <c r="AA158" i="31" s="1"/>
  <c r="AB158" i="31" s="1"/>
  <c r="AC158" i="31" s="1"/>
  <c r="AD158" i="31" s="1"/>
  <c r="AE158" i="31" s="1"/>
  <c r="AF158" i="31" s="1"/>
  <c r="B158" i="31" s="1"/>
  <c r="D158" i="31"/>
  <c r="D157" i="31"/>
  <c r="E157" i="31" s="1"/>
  <c r="F157" i="31" s="1"/>
  <c r="G157" i="31" s="1"/>
  <c r="H157" i="31" s="1"/>
  <c r="I157" i="31" s="1"/>
  <c r="J157" i="31" s="1"/>
  <c r="K157" i="31" s="1"/>
  <c r="L157" i="31" s="1"/>
  <c r="M157" i="31" s="1"/>
  <c r="N157" i="31" s="1"/>
  <c r="O157" i="31" s="1"/>
  <c r="P157" i="31" s="1"/>
  <c r="Q157" i="31" s="1"/>
  <c r="R157" i="31" s="1"/>
  <c r="S157" i="31" s="1"/>
  <c r="T157" i="31" s="1"/>
  <c r="U157" i="31" s="1"/>
  <c r="V157" i="31" s="1"/>
  <c r="W157" i="31" s="1"/>
  <c r="X157" i="31" s="1"/>
  <c r="Y157" i="31" s="1"/>
  <c r="Z157" i="31" s="1"/>
  <c r="AA157" i="31" s="1"/>
  <c r="AB157" i="31" s="1"/>
  <c r="AC157" i="31" s="1"/>
  <c r="AD157" i="31" s="1"/>
  <c r="AE157" i="31" s="1"/>
  <c r="AF157" i="31" s="1"/>
  <c r="B157" i="31" s="1"/>
  <c r="D156" i="31"/>
  <c r="E156" i="31" s="1"/>
  <c r="F156" i="31" s="1"/>
  <c r="G156" i="31" s="1"/>
  <c r="H156" i="31" s="1"/>
  <c r="I156" i="31" s="1"/>
  <c r="J156" i="31" s="1"/>
  <c r="K156" i="31" s="1"/>
  <c r="L156" i="31" s="1"/>
  <c r="M156" i="31" s="1"/>
  <c r="N156" i="31" s="1"/>
  <c r="O156" i="31" s="1"/>
  <c r="P156" i="31" s="1"/>
  <c r="Q156" i="31" s="1"/>
  <c r="R156" i="31" s="1"/>
  <c r="S156" i="31" s="1"/>
  <c r="T156" i="31" s="1"/>
  <c r="U156" i="31" s="1"/>
  <c r="V156" i="31" s="1"/>
  <c r="W156" i="31" s="1"/>
  <c r="X156" i="31" s="1"/>
  <c r="Y156" i="31" s="1"/>
  <c r="Z156" i="31" s="1"/>
  <c r="AA156" i="31" s="1"/>
  <c r="AB156" i="31" s="1"/>
  <c r="AC156" i="31" s="1"/>
  <c r="AD156" i="31" s="1"/>
  <c r="AE156" i="31" s="1"/>
  <c r="AF156" i="31" s="1"/>
  <c r="B156" i="31" s="1"/>
  <c r="D155" i="31"/>
  <c r="E155" i="31" s="1"/>
  <c r="F155" i="31" s="1"/>
  <c r="G155" i="31" s="1"/>
  <c r="H155" i="31" s="1"/>
  <c r="I155" i="31" s="1"/>
  <c r="J155" i="31" s="1"/>
  <c r="K155" i="31" s="1"/>
  <c r="L155" i="31" s="1"/>
  <c r="M155" i="31" s="1"/>
  <c r="N155" i="31" s="1"/>
  <c r="O155" i="31" s="1"/>
  <c r="P155" i="31" s="1"/>
  <c r="Q155" i="31" s="1"/>
  <c r="R155" i="31" s="1"/>
  <c r="S155" i="31" s="1"/>
  <c r="T155" i="31" s="1"/>
  <c r="U155" i="31" s="1"/>
  <c r="V155" i="31" s="1"/>
  <c r="W155" i="31" s="1"/>
  <c r="X155" i="31" s="1"/>
  <c r="Y155" i="31" s="1"/>
  <c r="Z155" i="31" s="1"/>
  <c r="AA155" i="31" s="1"/>
  <c r="AB155" i="31" s="1"/>
  <c r="AC155" i="31" s="1"/>
  <c r="AD155" i="31" s="1"/>
  <c r="AE155" i="31" s="1"/>
  <c r="AF155" i="31" s="1"/>
  <c r="B155" i="31" s="1"/>
  <c r="D153" i="31"/>
  <c r="E153" i="31" s="1"/>
  <c r="F153" i="31" s="1"/>
  <c r="G153" i="31" s="1"/>
  <c r="H153" i="31" s="1"/>
  <c r="I153" i="31" s="1"/>
  <c r="J153" i="31" s="1"/>
  <c r="K153" i="31" s="1"/>
  <c r="L153" i="31" s="1"/>
  <c r="M153" i="31" s="1"/>
  <c r="N153" i="31" s="1"/>
  <c r="O153" i="31" s="1"/>
  <c r="P153" i="31" s="1"/>
  <c r="Q153" i="31" s="1"/>
  <c r="R153" i="31" s="1"/>
  <c r="S153" i="31" s="1"/>
  <c r="T153" i="31" s="1"/>
  <c r="U153" i="31" s="1"/>
  <c r="V153" i="31" s="1"/>
  <c r="W153" i="31" s="1"/>
  <c r="X153" i="31" s="1"/>
  <c r="Y153" i="31" s="1"/>
  <c r="Z153" i="31" s="1"/>
  <c r="AA153" i="31" s="1"/>
  <c r="AB153" i="31" s="1"/>
  <c r="AC153" i="31" s="1"/>
  <c r="AD153" i="31" s="1"/>
  <c r="AE153" i="31" s="1"/>
  <c r="AF153" i="31" s="1"/>
  <c r="B153" i="31" s="1"/>
  <c r="D152" i="31"/>
  <c r="E152" i="31" s="1"/>
  <c r="F152" i="31" s="1"/>
  <c r="G152" i="31" s="1"/>
  <c r="H152" i="31" s="1"/>
  <c r="I152" i="31" s="1"/>
  <c r="J152" i="31" s="1"/>
  <c r="K152" i="31" s="1"/>
  <c r="L152" i="31" s="1"/>
  <c r="M152" i="31" s="1"/>
  <c r="N152" i="31" s="1"/>
  <c r="O152" i="31" s="1"/>
  <c r="P152" i="31" s="1"/>
  <c r="Q152" i="31" s="1"/>
  <c r="R152" i="31" s="1"/>
  <c r="S152" i="31" s="1"/>
  <c r="T152" i="31" s="1"/>
  <c r="U152" i="31" s="1"/>
  <c r="V152" i="31" s="1"/>
  <c r="W152" i="31" s="1"/>
  <c r="X152" i="31" s="1"/>
  <c r="Y152" i="31" s="1"/>
  <c r="Z152" i="31" s="1"/>
  <c r="AA152" i="31" s="1"/>
  <c r="AB152" i="31" s="1"/>
  <c r="AC152" i="31" s="1"/>
  <c r="AD152" i="31" s="1"/>
  <c r="AE152" i="31" s="1"/>
  <c r="AF152" i="31" s="1"/>
  <c r="B152" i="31" s="1"/>
  <c r="D151" i="31"/>
  <c r="E151" i="31" s="1"/>
  <c r="F151" i="31" s="1"/>
  <c r="G151" i="31" s="1"/>
  <c r="H151" i="31" s="1"/>
  <c r="I151" i="31" s="1"/>
  <c r="J151" i="31" s="1"/>
  <c r="K151" i="31" s="1"/>
  <c r="L151" i="31" s="1"/>
  <c r="M151" i="31" s="1"/>
  <c r="N151" i="31" s="1"/>
  <c r="O151" i="31" s="1"/>
  <c r="P151" i="31" s="1"/>
  <c r="Q151" i="31" s="1"/>
  <c r="R151" i="31" s="1"/>
  <c r="S151" i="31" s="1"/>
  <c r="T151" i="31" s="1"/>
  <c r="U151" i="31" s="1"/>
  <c r="V151" i="31" s="1"/>
  <c r="W151" i="31" s="1"/>
  <c r="X151" i="31" s="1"/>
  <c r="Y151" i="31" s="1"/>
  <c r="Z151" i="31" s="1"/>
  <c r="AA151" i="31" s="1"/>
  <c r="AB151" i="31" s="1"/>
  <c r="AC151" i="31" s="1"/>
  <c r="AD151" i="31" s="1"/>
  <c r="AE151" i="31" s="1"/>
  <c r="AF151" i="31" s="1"/>
  <c r="B151" i="31" s="1"/>
  <c r="F150" i="31"/>
  <c r="G150" i="31" s="1"/>
  <c r="H150" i="31" s="1"/>
  <c r="I150" i="31" s="1"/>
  <c r="J150" i="31" s="1"/>
  <c r="K150" i="31" s="1"/>
  <c r="L150" i="31" s="1"/>
  <c r="M150" i="31" s="1"/>
  <c r="N150" i="31" s="1"/>
  <c r="O150" i="31" s="1"/>
  <c r="P150" i="31" s="1"/>
  <c r="Q150" i="31" s="1"/>
  <c r="R150" i="31" s="1"/>
  <c r="S150" i="31" s="1"/>
  <c r="T150" i="31" s="1"/>
  <c r="U150" i="31" s="1"/>
  <c r="V150" i="31" s="1"/>
  <c r="W150" i="31" s="1"/>
  <c r="X150" i="31" s="1"/>
  <c r="Y150" i="31" s="1"/>
  <c r="Z150" i="31" s="1"/>
  <c r="AA150" i="31" s="1"/>
  <c r="AB150" i="31" s="1"/>
  <c r="AC150" i="31" s="1"/>
  <c r="AD150" i="31" s="1"/>
  <c r="AE150" i="31" s="1"/>
  <c r="AF150" i="31" s="1"/>
  <c r="B150" i="31" s="1"/>
  <c r="D150" i="31"/>
  <c r="E150" i="31" s="1"/>
  <c r="D148" i="31"/>
  <c r="E148" i="31" s="1"/>
  <c r="F148" i="31" s="1"/>
  <c r="G148" i="31" s="1"/>
  <c r="H148" i="31" s="1"/>
  <c r="I148" i="31" s="1"/>
  <c r="J148" i="31" s="1"/>
  <c r="K148" i="31" s="1"/>
  <c r="L148" i="31" s="1"/>
  <c r="M148" i="31" s="1"/>
  <c r="N148" i="31" s="1"/>
  <c r="O148" i="31" s="1"/>
  <c r="P148" i="31" s="1"/>
  <c r="Q148" i="31" s="1"/>
  <c r="R148" i="31" s="1"/>
  <c r="S148" i="31" s="1"/>
  <c r="T148" i="31" s="1"/>
  <c r="U148" i="31" s="1"/>
  <c r="V148" i="31" s="1"/>
  <c r="W148" i="31" s="1"/>
  <c r="X148" i="31" s="1"/>
  <c r="Y148" i="31" s="1"/>
  <c r="Z148" i="31" s="1"/>
  <c r="AA148" i="31" s="1"/>
  <c r="AB148" i="31" s="1"/>
  <c r="AC148" i="31" s="1"/>
  <c r="AD148" i="31" s="1"/>
  <c r="AE148" i="31" s="1"/>
  <c r="AF148" i="31" s="1"/>
  <c r="B148" i="31" s="1"/>
  <c r="D147" i="31"/>
  <c r="E147" i="31" s="1"/>
  <c r="F147" i="31" s="1"/>
  <c r="G147" i="31" s="1"/>
  <c r="H147" i="31" s="1"/>
  <c r="I147" i="31" s="1"/>
  <c r="J147" i="31" s="1"/>
  <c r="K147" i="31" s="1"/>
  <c r="L147" i="31" s="1"/>
  <c r="M147" i="31" s="1"/>
  <c r="N147" i="31" s="1"/>
  <c r="O147" i="31" s="1"/>
  <c r="P147" i="31" s="1"/>
  <c r="Q147" i="31" s="1"/>
  <c r="R147" i="31" s="1"/>
  <c r="S147" i="31" s="1"/>
  <c r="T147" i="31" s="1"/>
  <c r="U147" i="31" s="1"/>
  <c r="V147" i="31" s="1"/>
  <c r="W147" i="31" s="1"/>
  <c r="X147" i="31" s="1"/>
  <c r="Y147" i="31" s="1"/>
  <c r="Z147" i="31" s="1"/>
  <c r="AA147" i="31" s="1"/>
  <c r="AB147" i="31" s="1"/>
  <c r="AC147" i="31" s="1"/>
  <c r="AD147" i="31" s="1"/>
  <c r="AE147" i="31" s="1"/>
  <c r="AF147" i="31" s="1"/>
  <c r="B147" i="31" s="1"/>
  <c r="D145" i="31"/>
  <c r="E145" i="31" s="1"/>
  <c r="F145" i="31" s="1"/>
  <c r="G145" i="31" s="1"/>
  <c r="H145" i="31" s="1"/>
  <c r="I145" i="31" s="1"/>
  <c r="J145" i="31" s="1"/>
  <c r="K145" i="31" s="1"/>
  <c r="L145" i="31" s="1"/>
  <c r="M145" i="31" s="1"/>
  <c r="N145" i="31" s="1"/>
  <c r="O145" i="31" s="1"/>
  <c r="P145" i="31" s="1"/>
  <c r="Q145" i="31" s="1"/>
  <c r="R145" i="31" s="1"/>
  <c r="S145" i="31" s="1"/>
  <c r="T145" i="31" s="1"/>
  <c r="U145" i="31" s="1"/>
  <c r="V145" i="31" s="1"/>
  <c r="W145" i="31" s="1"/>
  <c r="X145" i="31" s="1"/>
  <c r="Y145" i="31" s="1"/>
  <c r="Z145" i="31" s="1"/>
  <c r="AA145" i="31" s="1"/>
  <c r="AB145" i="31" s="1"/>
  <c r="AC145" i="31" s="1"/>
  <c r="AD145" i="31" s="1"/>
  <c r="AE145" i="31" s="1"/>
  <c r="AF145" i="31" s="1"/>
  <c r="B145" i="31" s="1"/>
  <c r="E144" i="31"/>
  <c r="F144" i="31" s="1"/>
  <c r="G144" i="31" s="1"/>
  <c r="H144" i="31" s="1"/>
  <c r="I144" i="31" s="1"/>
  <c r="J144" i="31" s="1"/>
  <c r="K144" i="31" s="1"/>
  <c r="L144" i="31" s="1"/>
  <c r="M144" i="31" s="1"/>
  <c r="N144" i="31" s="1"/>
  <c r="O144" i="31" s="1"/>
  <c r="P144" i="31" s="1"/>
  <c r="Q144" i="31" s="1"/>
  <c r="R144" i="31" s="1"/>
  <c r="S144" i="31" s="1"/>
  <c r="T144" i="31" s="1"/>
  <c r="U144" i="31" s="1"/>
  <c r="V144" i="31" s="1"/>
  <c r="W144" i="31" s="1"/>
  <c r="X144" i="31" s="1"/>
  <c r="Y144" i="31" s="1"/>
  <c r="Z144" i="31" s="1"/>
  <c r="AA144" i="31" s="1"/>
  <c r="AB144" i="31" s="1"/>
  <c r="AC144" i="31" s="1"/>
  <c r="AD144" i="31" s="1"/>
  <c r="AE144" i="31" s="1"/>
  <c r="AF144" i="31" s="1"/>
  <c r="B144" i="31" s="1"/>
  <c r="D144" i="31"/>
  <c r="D143" i="31"/>
  <c r="E143" i="31" s="1"/>
  <c r="F143" i="31" s="1"/>
  <c r="G143" i="31" s="1"/>
  <c r="H143" i="31" s="1"/>
  <c r="I143" i="31" s="1"/>
  <c r="J143" i="31" s="1"/>
  <c r="K143" i="31" s="1"/>
  <c r="L143" i="31" s="1"/>
  <c r="M143" i="31" s="1"/>
  <c r="N143" i="31" s="1"/>
  <c r="O143" i="31" s="1"/>
  <c r="P143" i="31" s="1"/>
  <c r="Q143" i="31" s="1"/>
  <c r="R143" i="31" s="1"/>
  <c r="S143" i="31" s="1"/>
  <c r="T143" i="31" s="1"/>
  <c r="U143" i="31" s="1"/>
  <c r="V143" i="31" s="1"/>
  <c r="W143" i="31" s="1"/>
  <c r="X143" i="31" s="1"/>
  <c r="Y143" i="31" s="1"/>
  <c r="Z143" i="31" s="1"/>
  <c r="AA143" i="31" s="1"/>
  <c r="AB143" i="31" s="1"/>
  <c r="AC143" i="31" s="1"/>
  <c r="AD143" i="31" s="1"/>
  <c r="AE143" i="31" s="1"/>
  <c r="AF143" i="31" s="1"/>
  <c r="B143" i="31" s="1"/>
  <c r="E142" i="31"/>
  <c r="F142" i="31" s="1"/>
  <c r="G142" i="31" s="1"/>
  <c r="H142" i="31" s="1"/>
  <c r="I142" i="31" s="1"/>
  <c r="J142" i="31" s="1"/>
  <c r="K142" i="31" s="1"/>
  <c r="L142" i="31" s="1"/>
  <c r="M142" i="31" s="1"/>
  <c r="N142" i="31" s="1"/>
  <c r="O142" i="31" s="1"/>
  <c r="P142" i="31" s="1"/>
  <c r="Q142" i="31" s="1"/>
  <c r="R142" i="31" s="1"/>
  <c r="S142" i="31" s="1"/>
  <c r="T142" i="31" s="1"/>
  <c r="U142" i="31" s="1"/>
  <c r="V142" i="31" s="1"/>
  <c r="W142" i="31" s="1"/>
  <c r="X142" i="31" s="1"/>
  <c r="Y142" i="31" s="1"/>
  <c r="Z142" i="31" s="1"/>
  <c r="AA142" i="31" s="1"/>
  <c r="AB142" i="31" s="1"/>
  <c r="AC142" i="31" s="1"/>
  <c r="AD142" i="31" s="1"/>
  <c r="AE142" i="31" s="1"/>
  <c r="AF142" i="31" s="1"/>
  <c r="B142" i="31" s="1"/>
  <c r="D142" i="31"/>
  <c r="D141" i="31"/>
  <c r="E141" i="31" s="1"/>
  <c r="F141" i="31" s="1"/>
  <c r="G141" i="31" s="1"/>
  <c r="H141" i="31" s="1"/>
  <c r="I141" i="31" s="1"/>
  <c r="J141" i="31" s="1"/>
  <c r="K141" i="31" s="1"/>
  <c r="L141" i="31" s="1"/>
  <c r="M141" i="31" s="1"/>
  <c r="N141" i="31" s="1"/>
  <c r="O141" i="31" s="1"/>
  <c r="P141" i="31" s="1"/>
  <c r="Q141" i="31" s="1"/>
  <c r="R141" i="31" s="1"/>
  <c r="S141" i="31" s="1"/>
  <c r="T141" i="31" s="1"/>
  <c r="U141" i="31" s="1"/>
  <c r="V141" i="31" s="1"/>
  <c r="W141" i="31" s="1"/>
  <c r="X141" i="31" s="1"/>
  <c r="Y141" i="31" s="1"/>
  <c r="Z141" i="31" s="1"/>
  <c r="AA141" i="31" s="1"/>
  <c r="AB141" i="31" s="1"/>
  <c r="AC141" i="31" s="1"/>
  <c r="AD141" i="31" s="1"/>
  <c r="AE141" i="31" s="1"/>
  <c r="AF141" i="31" s="1"/>
  <c r="B141" i="31" s="1"/>
  <c r="D140" i="31"/>
  <c r="E140" i="31" s="1"/>
  <c r="F140" i="31" s="1"/>
  <c r="G140" i="31" s="1"/>
  <c r="H140" i="31" s="1"/>
  <c r="I140" i="31" s="1"/>
  <c r="J140" i="31" s="1"/>
  <c r="K140" i="31" s="1"/>
  <c r="L140" i="31" s="1"/>
  <c r="M140" i="31" s="1"/>
  <c r="N140" i="31" s="1"/>
  <c r="O140" i="31" s="1"/>
  <c r="P140" i="31" s="1"/>
  <c r="Q140" i="31" s="1"/>
  <c r="R140" i="31" s="1"/>
  <c r="S140" i="31" s="1"/>
  <c r="T140" i="31" s="1"/>
  <c r="U140" i="31" s="1"/>
  <c r="V140" i="31" s="1"/>
  <c r="W140" i="31" s="1"/>
  <c r="X140" i="31" s="1"/>
  <c r="Y140" i="31" s="1"/>
  <c r="Z140" i="31" s="1"/>
  <c r="AA140" i="31" s="1"/>
  <c r="AB140" i="31" s="1"/>
  <c r="AC140" i="31" s="1"/>
  <c r="AD140" i="31" s="1"/>
  <c r="AE140" i="31" s="1"/>
  <c r="AF140" i="31" s="1"/>
  <c r="B140" i="31" s="1"/>
  <c r="D139" i="31"/>
  <c r="E139" i="31" s="1"/>
  <c r="F139" i="31" s="1"/>
  <c r="G139" i="31" s="1"/>
  <c r="H139" i="31" s="1"/>
  <c r="I139" i="31" s="1"/>
  <c r="J139" i="31" s="1"/>
  <c r="K139" i="31" s="1"/>
  <c r="L139" i="31" s="1"/>
  <c r="M139" i="31" s="1"/>
  <c r="N139" i="31" s="1"/>
  <c r="O139" i="31" s="1"/>
  <c r="P139" i="31" s="1"/>
  <c r="Q139" i="31" s="1"/>
  <c r="R139" i="31" s="1"/>
  <c r="S139" i="31" s="1"/>
  <c r="T139" i="31" s="1"/>
  <c r="U139" i="31" s="1"/>
  <c r="V139" i="31" s="1"/>
  <c r="W139" i="31" s="1"/>
  <c r="X139" i="31" s="1"/>
  <c r="Y139" i="31" s="1"/>
  <c r="Z139" i="31" s="1"/>
  <c r="AA139" i="31" s="1"/>
  <c r="AB139" i="31" s="1"/>
  <c r="AC139" i="31" s="1"/>
  <c r="AD139" i="31" s="1"/>
  <c r="AE139" i="31" s="1"/>
  <c r="AF139" i="31" s="1"/>
  <c r="B139" i="31" s="1"/>
  <c r="D137" i="31"/>
  <c r="E137" i="31" s="1"/>
  <c r="F137" i="31" s="1"/>
  <c r="G137" i="31" s="1"/>
  <c r="H137" i="31" s="1"/>
  <c r="I137" i="31" s="1"/>
  <c r="J137" i="31" s="1"/>
  <c r="K137" i="31" s="1"/>
  <c r="L137" i="31" s="1"/>
  <c r="M137" i="31" s="1"/>
  <c r="N137" i="31" s="1"/>
  <c r="O137" i="31" s="1"/>
  <c r="P137" i="31" s="1"/>
  <c r="Q137" i="31" s="1"/>
  <c r="R137" i="31" s="1"/>
  <c r="S137" i="31" s="1"/>
  <c r="T137" i="31" s="1"/>
  <c r="U137" i="31" s="1"/>
  <c r="V137" i="31" s="1"/>
  <c r="W137" i="31" s="1"/>
  <c r="X137" i="31" s="1"/>
  <c r="Y137" i="31" s="1"/>
  <c r="Z137" i="31" s="1"/>
  <c r="AA137" i="31" s="1"/>
  <c r="AB137" i="31" s="1"/>
  <c r="AC137" i="31" s="1"/>
  <c r="AD137" i="31" s="1"/>
  <c r="AE137" i="31" s="1"/>
  <c r="AF137" i="31" s="1"/>
  <c r="B137" i="31" s="1"/>
  <c r="D136" i="31"/>
  <c r="E136" i="31" s="1"/>
  <c r="F136" i="31" s="1"/>
  <c r="G136" i="31" s="1"/>
  <c r="H136" i="31" s="1"/>
  <c r="I136" i="31" s="1"/>
  <c r="J136" i="31" s="1"/>
  <c r="K136" i="31" s="1"/>
  <c r="L136" i="31" s="1"/>
  <c r="M136" i="31" s="1"/>
  <c r="N136" i="31" s="1"/>
  <c r="O136" i="31" s="1"/>
  <c r="P136" i="31" s="1"/>
  <c r="Q136" i="31" s="1"/>
  <c r="R136" i="31" s="1"/>
  <c r="S136" i="31" s="1"/>
  <c r="T136" i="31" s="1"/>
  <c r="U136" i="31" s="1"/>
  <c r="V136" i="31" s="1"/>
  <c r="W136" i="31" s="1"/>
  <c r="X136" i="31" s="1"/>
  <c r="Y136" i="31" s="1"/>
  <c r="Z136" i="31" s="1"/>
  <c r="AA136" i="31" s="1"/>
  <c r="AB136" i="31" s="1"/>
  <c r="AC136" i="31" s="1"/>
  <c r="AD136" i="31" s="1"/>
  <c r="AE136" i="31" s="1"/>
  <c r="AF136" i="31" s="1"/>
  <c r="B136" i="31" s="1"/>
  <c r="D135" i="31"/>
  <c r="E135" i="31" s="1"/>
  <c r="F135" i="31" s="1"/>
  <c r="G135" i="31" s="1"/>
  <c r="H135" i="31" s="1"/>
  <c r="I135" i="31" s="1"/>
  <c r="J135" i="31" s="1"/>
  <c r="K135" i="31" s="1"/>
  <c r="L135" i="31" s="1"/>
  <c r="M135" i="31" s="1"/>
  <c r="N135" i="31" s="1"/>
  <c r="O135" i="31" s="1"/>
  <c r="P135" i="31" s="1"/>
  <c r="Q135" i="31" s="1"/>
  <c r="R135" i="31" s="1"/>
  <c r="S135" i="31" s="1"/>
  <c r="T135" i="31" s="1"/>
  <c r="U135" i="31" s="1"/>
  <c r="V135" i="31" s="1"/>
  <c r="W135" i="31" s="1"/>
  <c r="X135" i="31" s="1"/>
  <c r="Y135" i="31" s="1"/>
  <c r="Z135" i="31" s="1"/>
  <c r="AA135" i="31" s="1"/>
  <c r="AB135" i="31" s="1"/>
  <c r="AC135" i="31" s="1"/>
  <c r="AD135" i="31" s="1"/>
  <c r="AE135" i="31" s="1"/>
  <c r="AF135" i="31" s="1"/>
  <c r="B135" i="31" s="1"/>
  <c r="D134" i="31"/>
  <c r="E134" i="31" s="1"/>
  <c r="F134" i="31" s="1"/>
  <c r="G134" i="31" s="1"/>
  <c r="H134" i="31" s="1"/>
  <c r="I134" i="31" s="1"/>
  <c r="J134" i="31" s="1"/>
  <c r="K134" i="31" s="1"/>
  <c r="L134" i="31" s="1"/>
  <c r="M134" i="31" s="1"/>
  <c r="N134" i="31" s="1"/>
  <c r="O134" i="31" s="1"/>
  <c r="P134" i="31" s="1"/>
  <c r="Q134" i="31" s="1"/>
  <c r="R134" i="31" s="1"/>
  <c r="S134" i="31" s="1"/>
  <c r="T134" i="31" s="1"/>
  <c r="U134" i="31" s="1"/>
  <c r="V134" i="31" s="1"/>
  <c r="W134" i="31" s="1"/>
  <c r="X134" i="31" s="1"/>
  <c r="Y134" i="31" s="1"/>
  <c r="Z134" i="31" s="1"/>
  <c r="AA134" i="31" s="1"/>
  <c r="AB134" i="31" s="1"/>
  <c r="AC134" i="31" s="1"/>
  <c r="AD134" i="31" s="1"/>
  <c r="AE134" i="31" s="1"/>
  <c r="AF134" i="31" s="1"/>
  <c r="B134" i="31" s="1"/>
  <c r="E133" i="31"/>
  <c r="F133" i="31" s="1"/>
  <c r="G133" i="31" s="1"/>
  <c r="H133" i="31" s="1"/>
  <c r="I133" i="31" s="1"/>
  <c r="J133" i="31" s="1"/>
  <c r="K133" i="31" s="1"/>
  <c r="L133" i="31" s="1"/>
  <c r="M133" i="31" s="1"/>
  <c r="N133" i="31" s="1"/>
  <c r="O133" i="31" s="1"/>
  <c r="P133" i="31" s="1"/>
  <c r="Q133" i="31" s="1"/>
  <c r="R133" i="31" s="1"/>
  <c r="S133" i="31" s="1"/>
  <c r="T133" i="31" s="1"/>
  <c r="U133" i="31" s="1"/>
  <c r="V133" i="31" s="1"/>
  <c r="W133" i="31" s="1"/>
  <c r="X133" i="31" s="1"/>
  <c r="Y133" i="31" s="1"/>
  <c r="Z133" i="31" s="1"/>
  <c r="AA133" i="31" s="1"/>
  <c r="AB133" i="31" s="1"/>
  <c r="AC133" i="31" s="1"/>
  <c r="AD133" i="31" s="1"/>
  <c r="AE133" i="31" s="1"/>
  <c r="AF133" i="31" s="1"/>
  <c r="B133" i="31" s="1"/>
  <c r="D133" i="31"/>
  <c r="D132" i="31"/>
  <c r="E132" i="31" s="1"/>
  <c r="F132" i="31" s="1"/>
  <c r="G132" i="31" s="1"/>
  <c r="H132" i="31" s="1"/>
  <c r="I132" i="31" s="1"/>
  <c r="J132" i="31" s="1"/>
  <c r="K132" i="31" s="1"/>
  <c r="L132" i="31" s="1"/>
  <c r="M132" i="31" s="1"/>
  <c r="N132" i="31" s="1"/>
  <c r="O132" i="31" s="1"/>
  <c r="P132" i="31" s="1"/>
  <c r="Q132" i="31" s="1"/>
  <c r="R132" i="31" s="1"/>
  <c r="S132" i="31" s="1"/>
  <c r="T132" i="31" s="1"/>
  <c r="U132" i="31" s="1"/>
  <c r="V132" i="31" s="1"/>
  <c r="W132" i="31" s="1"/>
  <c r="X132" i="31" s="1"/>
  <c r="Y132" i="31" s="1"/>
  <c r="Z132" i="31" s="1"/>
  <c r="AA132" i="31" s="1"/>
  <c r="AB132" i="31" s="1"/>
  <c r="AC132" i="31" s="1"/>
  <c r="AD132" i="31" s="1"/>
  <c r="AE132" i="31" s="1"/>
  <c r="AF132" i="31" s="1"/>
  <c r="B132" i="31" s="1"/>
  <c r="D131" i="31"/>
  <c r="E131" i="31" s="1"/>
  <c r="F131" i="31" s="1"/>
  <c r="G131" i="31" s="1"/>
  <c r="H131" i="31" s="1"/>
  <c r="I131" i="31" s="1"/>
  <c r="J131" i="31" s="1"/>
  <c r="K131" i="31" s="1"/>
  <c r="L131" i="31" s="1"/>
  <c r="M131" i="31" s="1"/>
  <c r="N131" i="31" s="1"/>
  <c r="O131" i="31" s="1"/>
  <c r="P131" i="31" s="1"/>
  <c r="Q131" i="31" s="1"/>
  <c r="R131" i="31" s="1"/>
  <c r="S131" i="31" s="1"/>
  <c r="T131" i="31" s="1"/>
  <c r="U131" i="31" s="1"/>
  <c r="V131" i="31" s="1"/>
  <c r="W131" i="31" s="1"/>
  <c r="X131" i="31" s="1"/>
  <c r="Y131" i="31" s="1"/>
  <c r="Z131" i="31" s="1"/>
  <c r="AA131" i="31" s="1"/>
  <c r="AB131" i="31" s="1"/>
  <c r="AC131" i="31" s="1"/>
  <c r="AD131" i="31" s="1"/>
  <c r="AE131" i="31" s="1"/>
  <c r="AF131" i="31" s="1"/>
  <c r="B131" i="31" s="1"/>
  <c r="D130" i="31"/>
  <c r="E130" i="31" s="1"/>
  <c r="F130" i="31" s="1"/>
  <c r="G130" i="31" s="1"/>
  <c r="H130" i="31" s="1"/>
  <c r="I130" i="31" s="1"/>
  <c r="J130" i="31" s="1"/>
  <c r="K130" i="31" s="1"/>
  <c r="L130" i="31" s="1"/>
  <c r="M130" i="31" s="1"/>
  <c r="N130" i="31" s="1"/>
  <c r="O130" i="31" s="1"/>
  <c r="P130" i="31" s="1"/>
  <c r="Q130" i="31" s="1"/>
  <c r="R130" i="31" s="1"/>
  <c r="S130" i="31" s="1"/>
  <c r="T130" i="31" s="1"/>
  <c r="U130" i="31" s="1"/>
  <c r="V130" i="31" s="1"/>
  <c r="W130" i="31" s="1"/>
  <c r="X130" i="31" s="1"/>
  <c r="Y130" i="31" s="1"/>
  <c r="Z130" i="31" s="1"/>
  <c r="AA130" i="31" s="1"/>
  <c r="AB130" i="31" s="1"/>
  <c r="AC130" i="31" s="1"/>
  <c r="AD130" i="31" s="1"/>
  <c r="AE130" i="31" s="1"/>
  <c r="AF130" i="31" s="1"/>
  <c r="B130" i="31" s="1"/>
  <c r="D128" i="31"/>
  <c r="E128" i="31" s="1"/>
  <c r="F128" i="31" s="1"/>
  <c r="G128" i="31" s="1"/>
  <c r="H128" i="31" s="1"/>
  <c r="I128" i="31" s="1"/>
  <c r="J128" i="31" s="1"/>
  <c r="K128" i="31" s="1"/>
  <c r="L128" i="31" s="1"/>
  <c r="M128" i="31" s="1"/>
  <c r="N128" i="31" s="1"/>
  <c r="O128" i="31" s="1"/>
  <c r="P128" i="31" s="1"/>
  <c r="Q128" i="31" s="1"/>
  <c r="R128" i="31" s="1"/>
  <c r="S128" i="31" s="1"/>
  <c r="T128" i="31" s="1"/>
  <c r="U128" i="31" s="1"/>
  <c r="V128" i="31" s="1"/>
  <c r="W128" i="31" s="1"/>
  <c r="X128" i="31" s="1"/>
  <c r="Y128" i="31" s="1"/>
  <c r="Z128" i="31" s="1"/>
  <c r="AA128" i="31" s="1"/>
  <c r="AB128" i="31" s="1"/>
  <c r="AC128" i="31" s="1"/>
  <c r="AD128" i="31" s="1"/>
  <c r="AE128" i="31" s="1"/>
  <c r="AF128" i="31" s="1"/>
  <c r="B128" i="31" s="1"/>
  <c r="D127" i="31"/>
  <c r="E127" i="31" s="1"/>
  <c r="F127" i="31" s="1"/>
  <c r="G127" i="31" s="1"/>
  <c r="H127" i="31" s="1"/>
  <c r="I127" i="31" s="1"/>
  <c r="J127" i="31" s="1"/>
  <c r="K127" i="31" s="1"/>
  <c r="L127" i="31" s="1"/>
  <c r="M127" i="31" s="1"/>
  <c r="N127" i="31" s="1"/>
  <c r="O127" i="31" s="1"/>
  <c r="P127" i="31" s="1"/>
  <c r="Q127" i="31" s="1"/>
  <c r="R127" i="31" s="1"/>
  <c r="S127" i="31" s="1"/>
  <c r="T127" i="31" s="1"/>
  <c r="U127" i="31" s="1"/>
  <c r="V127" i="31" s="1"/>
  <c r="W127" i="31" s="1"/>
  <c r="X127" i="31" s="1"/>
  <c r="Y127" i="31" s="1"/>
  <c r="Z127" i="31" s="1"/>
  <c r="AA127" i="31" s="1"/>
  <c r="AB127" i="31" s="1"/>
  <c r="AC127" i="31" s="1"/>
  <c r="AD127" i="31" s="1"/>
  <c r="AE127" i="31" s="1"/>
  <c r="AF127" i="31" s="1"/>
  <c r="B127" i="31" s="1"/>
  <c r="D126" i="31"/>
  <c r="E126" i="31" s="1"/>
  <c r="F126" i="31" s="1"/>
  <c r="G126" i="31" s="1"/>
  <c r="H126" i="31" s="1"/>
  <c r="I126" i="31" s="1"/>
  <c r="J126" i="31" s="1"/>
  <c r="K126" i="31" s="1"/>
  <c r="L126" i="31" s="1"/>
  <c r="M126" i="31" s="1"/>
  <c r="N126" i="31" s="1"/>
  <c r="O126" i="31" s="1"/>
  <c r="P126" i="31" s="1"/>
  <c r="Q126" i="31" s="1"/>
  <c r="R126" i="31" s="1"/>
  <c r="S126" i="31" s="1"/>
  <c r="T126" i="31" s="1"/>
  <c r="U126" i="31" s="1"/>
  <c r="V126" i="31" s="1"/>
  <c r="W126" i="31" s="1"/>
  <c r="X126" i="31" s="1"/>
  <c r="Y126" i="31" s="1"/>
  <c r="Z126" i="31" s="1"/>
  <c r="AA126" i="31" s="1"/>
  <c r="AB126" i="31" s="1"/>
  <c r="AC126" i="31" s="1"/>
  <c r="AD126" i="31" s="1"/>
  <c r="AE126" i="31" s="1"/>
  <c r="AF126" i="31" s="1"/>
  <c r="B126" i="31" s="1"/>
  <c r="D125" i="31"/>
  <c r="E125" i="31" s="1"/>
  <c r="F125" i="31" s="1"/>
  <c r="G125" i="31" s="1"/>
  <c r="H125" i="31" s="1"/>
  <c r="I125" i="31" s="1"/>
  <c r="J125" i="31" s="1"/>
  <c r="K125" i="31" s="1"/>
  <c r="L125" i="31" s="1"/>
  <c r="M125" i="31" s="1"/>
  <c r="N125" i="31" s="1"/>
  <c r="O125" i="31" s="1"/>
  <c r="P125" i="31" s="1"/>
  <c r="Q125" i="31" s="1"/>
  <c r="R125" i="31" s="1"/>
  <c r="S125" i="31" s="1"/>
  <c r="T125" i="31" s="1"/>
  <c r="U125" i="31" s="1"/>
  <c r="V125" i="31" s="1"/>
  <c r="W125" i="31" s="1"/>
  <c r="X125" i="31" s="1"/>
  <c r="Y125" i="31" s="1"/>
  <c r="Z125" i="31" s="1"/>
  <c r="AA125" i="31" s="1"/>
  <c r="AB125" i="31" s="1"/>
  <c r="AC125" i="31" s="1"/>
  <c r="AD125" i="31" s="1"/>
  <c r="AE125" i="31" s="1"/>
  <c r="AF125" i="31" s="1"/>
  <c r="B125" i="31" s="1"/>
  <c r="D124" i="31"/>
  <c r="E124" i="31" s="1"/>
  <c r="F124" i="31" s="1"/>
  <c r="G124" i="31" s="1"/>
  <c r="H124" i="31" s="1"/>
  <c r="I124" i="31" s="1"/>
  <c r="J124" i="31" s="1"/>
  <c r="K124" i="31" s="1"/>
  <c r="L124" i="31" s="1"/>
  <c r="M124" i="31" s="1"/>
  <c r="N124" i="31" s="1"/>
  <c r="O124" i="31" s="1"/>
  <c r="P124" i="31" s="1"/>
  <c r="Q124" i="31" s="1"/>
  <c r="R124" i="31" s="1"/>
  <c r="S124" i="31" s="1"/>
  <c r="T124" i="31" s="1"/>
  <c r="U124" i="31" s="1"/>
  <c r="V124" i="31" s="1"/>
  <c r="W124" i="31" s="1"/>
  <c r="X124" i="31" s="1"/>
  <c r="Y124" i="31" s="1"/>
  <c r="Z124" i="31" s="1"/>
  <c r="AA124" i="31" s="1"/>
  <c r="AB124" i="31" s="1"/>
  <c r="AC124" i="31" s="1"/>
  <c r="AD124" i="31" s="1"/>
  <c r="AE124" i="31" s="1"/>
  <c r="AF124" i="31" s="1"/>
  <c r="B124" i="31" s="1"/>
  <c r="D123" i="31"/>
  <c r="E123" i="31" s="1"/>
  <c r="F123" i="31" s="1"/>
  <c r="G123" i="31" s="1"/>
  <c r="H123" i="31" s="1"/>
  <c r="I123" i="31" s="1"/>
  <c r="J123" i="31" s="1"/>
  <c r="K123" i="31" s="1"/>
  <c r="L123" i="31" s="1"/>
  <c r="M123" i="31" s="1"/>
  <c r="N123" i="31" s="1"/>
  <c r="O123" i="31" s="1"/>
  <c r="P123" i="31" s="1"/>
  <c r="Q123" i="31" s="1"/>
  <c r="R123" i="31" s="1"/>
  <c r="S123" i="31" s="1"/>
  <c r="T123" i="31" s="1"/>
  <c r="U123" i="31" s="1"/>
  <c r="V123" i="31" s="1"/>
  <c r="W123" i="31" s="1"/>
  <c r="X123" i="31" s="1"/>
  <c r="Y123" i="31" s="1"/>
  <c r="Z123" i="31" s="1"/>
  <c r="AA123" i="31" s="1"/>
  <c r="AB123" i="31" s="1"/>
  <c r="AC123" i="31" s="1"/>
  <c r="AD123" i="31" s="1"/>
  <c r="AE123" i="31" s="1"/>
  <c r="AF123" i="31" s="1"/>
  <c r="B123" i="31" s="1"/>
  <c r="D122" i="31"/>
  <c r="E122" i="31" s="1"/>
  <c r="F122" i="31" s="1"/>
  <c r="G122" i="31" s="1"/>
  <c r="H122" i="31" s="1"/>
  <c r="I122" i="31" s="1"/>
  <c r="J122" i="31" s="1"/>
  <c r="K122" i="31" s="1"/>
  <c r="L122" i="31" s="1"/>
  <c r="M122" i="31" s="1"/>
  <c r="N122" i="31" s="1"/>
  <c r="O122" i="31" s="1"/>
  <c r="P122" i="31" s="1"/>
  <c r="Q122" i="31" s="1"/>
  <c r="R122" i="31" s="1"/>
  <c r="S122" i="31" s="1"/>
  <c r="T122" i="31" s="1"/>
  <c r="U122" i="31" s="1"/>
  <c r="V122" i="31" s="1"/>
  <c r="W122" i="31" s="1"/>
  <c r="X122" i="31" s="1"/>
  <c r="Y122" i="31" s="1"/>
  <c r="Z122" i="31" s="1"/>
  <c r="AA122" i="31" s="1"/>
  <c r="AB122" i="31" s="1"/>
  <c r="AC122" i="31" s="1"/>
  <c r="AD122" i="31" s="1"/>
  <c r="AE122" i="31" s="1"/>
  <c r="AF122" i="31" s="1"/>
  <c r="B122" i="31" s="1"/>
  <c r="D121" i="31"/>
  <c r="E121" i="31" s="1"/>
  <c r="F121" i="31" s="1"/>
  <c r="G121" i="31" s="1"/>
  <c r="H121" i="31" s="1"/>
  <c r="I121" i="31" s="1"/>
  <c r="J121" i="31" s="1"/>
  <c r="K121" i="31" s="1"/>
  <c r="L121" i="31" s="1"/>
  <c r="M121" i="31" s="1"/>
  <c r="N121" i="31" s="1"/>
  <c r="O121" i="31" s="1"/>
  <c r="P121" i="31" s="1"/>
  <c r="Q121" i="31" s="1"/>
  <c r="R121" i="31" s="1"/>
  <c r="S121" i="31" s="1"/>
  <c r="T121" i="31" s="1"/>
  <c r="U121" i="31" s="1"/>
  <c r="V121" i="31" s="1"/>
  <c r="W121" i="31" s="1"/>
  <c r="X121" i="31" s="1"/>
  <c r="Y121" i="31" s="1"/>
  <c r="Z121" i="31" s="1"/>
  <c r="AA121" i="31" s="1"/>
  <c r="AB121" i="31" s="1"/>
  <c r="AC121" i="31" s="1"/>
  <c r="AD121" i="31" s="1"/>
  <c r="AE121" i="31" s="1"/>
  <c r="AF121" i="31" s="1"/>
  <c r="B121" i="31" s="1"/>
  <c r="D120" i="31"/>
  <c r="E120" i="31" s="1"/>
  <c r="F120" i="31" s="1"/>
  <c r="G120" i="31" s="1"/>
  <c r="H120" i="31" s="1"/>
  <c r="I120" i="31" s="1"/>
  <c r="J120" i="31" s="1"/>
  <c r="K120" i="31" s="1"/>
  <c r="L120" i="31" s="1"/>
  <c r="M120" i="31" s="1"/>
  <c r="N120" i="31" s="1"/>
  <c r="O120" i="31" s="1"/>
  <c r="P120" i="31" s="1"/>
  <c r="Q120" i="31" s="1"/>
  <c r="R120" i="31" s="1"/>
  <c r="S120" i="31" s="1"/>
  <c r="T120" i="31" s="1"/>
  <c r="U120" i="31" s="1"/>
  <c r="V120" i="31" s="1"/>
  <c r="W120" i="31" s="1"/>
  <c r="X120" i="31" s="1"/>
  <c r="Y120" i="31" s="1"/>
  <c r="Z120" i="31" s="1"/>
  <c r="AA120" i="31" s="1"/>
  <c r="AB120" i="31" s="1"/>
  <c r="AC120" i="31" s="1"/>
  <c r="AD120" i="31" s="1"/>
  <c r="AE120" i="31" s="1"/>
  <c r="AF120" i="31" s="1"/>
  <c r="B120" i="31" s="1"/>
  <c r="D119" i="31"/>
  <c r="E119" i="31" s="1"/>
  <c r="F119" i="31" s="1"/>
  <c r="G119" i="31" s="1"/>
  <c r="H119" i="31" s="1"/>
  <c r="I119" i="31" s="1"/>
  <c r="J119" i="31" s="1"/>
  <c r="K119" i="31" s="1"/>
  <c r="L119" i="31" s="1"/>
  <c r="M119" i="31" s="1"/>
  <c r="N119" i="31" s="1"/>
  <c r="O119" i="31" s="1"/>
  <c r="P119" i="31" s="1"/>
  <c r="Q119" i="31" s="1"/>
  <c r="R119" i="31" s="1"/>
  <c r="S119" i="31" s="1"/>
  <c r="T119" i="31" s="1"/>
  <c r="U119" i="31" s="1"/>
  <c r="V119" i="31" s="1"/>
  <c r="W119" i="31" s="1"/>
  <c r="X119" i="31" s="1"/>
  <c r="Y119" i="31" s="1"/>
  <c r="Z119" i="31" s="1"/>
  <c r="AA119" i="31" s="1"/>
  <c r="AB119" i="31" s="1"/>
  <c r="AC119" i="31" s="1"/>
  <c r="AD119" i="31" s="1"/>
  <c r="AE119" i="31" s="1"/>
  <c r="AF119" i="31" s="1"/>
  <c r="B119" i="31" s="1"/>
  <c r="D118" i="31"/>
  <c r="E118" i="31" s="1"/>
  <c r="F118" i="31" s="1"/>
  <c r="G118" i="31" s="1"/>
  <c r="H118" i="31" s="1"/>
  <c r="I118" i="31" s="1"/>
  <c r="J118" i="31" s="1"/>
  <c r="K118" i="31" s="1"/>
  <c r="L118" i="31" s="1"/>
  <c r="M118" i="31" s="1"/>
  <c r="N118" i="31" s="1"/>
  <c r="O118" i="31" s="1"/>
  <c r="P118" i="31" s="1"/>
  <c r="Q118" i="31" s="1"/>
  <c r="R118" i="31" s="1"/>
  <c r="S118" i="31" s="1"/>
  <c r="T118" i="31" s="1"/>
  <c r="U118" i="31" s="1"/>
  <c r="V118" i="31" s="1"/>
  <c r="W118" i="31" s="1"/>
  <c r="X118" i="31" s="1"/>
  <c r="Y118" i="31" s="1"/>
  <c r="Z118" i="31" s="1"/>
  <c r="AA118" i="31" s="1"/>
  <c r="AB118" i="31" s="1"/>
  <c r="AC118" i="31" s="1"/>
  <c r="AD118" i="31" s="1"/>
  <c r="AE118" i="31" s="1"/>
  <c r="AF118" i="31" s="1"/>
  <c r="B118" i="31" s="1"/>
  <c r="D117" i="31"/>
  <c r="E117" i="31" s="1"/>
  <c r="F117" i="31" s="1"/>
  <c r="G117" i="31" s="1"/>
  <c r="H117" i="31" s="1"/>
  <c r="I117" i="31" s="1"/>
  <c r="J117" i="31" s="1"/>
  <c r="K117" i="31" s="1"/>
  <c r="L117" i="31" s="1"/>
  <c r="M117" i="31" s="1"/>
  <c r="N117" i="31" s="1"/>
  <c r="O117" i="31" s="1"/>
  <c r="P117" i="31" s="1"/>
  <c r="Q117" i="31" s="1"/>
  <c r="R117" i="31" s="1"/>
  <c r="S117" i="31" s="1"/>
  <c r="T117" i="31" s="1"/>
  <c r="U117" i="31" s="1"/>
  <c r="V117" i="31" s="1"/>
  <c r="W117" i="31" s="1"/>
  <c r="X117" i="31" s="1"/>
  <c r="Y117" i="31" s="1"/>
  <c r="Z117" i="31" s="1"/>
  <c r="AA117" i="31" s="1"/>
  <c r="AB117" i="31" s="1"/>
  <c r="AC117" i="31" s="1"/>
  <c r="AD117" i="31" s="1"/>
  <c r="AE117" i="31" s="1"/>
  <c r="AF117" i="31" s="1"/>
  <c r="B117" i="31" s="1"/>
  <c r="D116" i="31"/>
  <c r="E116" i="31" s="1"/>
  <c r="F116" i="31" s="1"/>
  <c r="G116" i="31" s="1"/>
  <c r="H116" i="31" s="1"/>
  <c r="I116" i="31" s="1"/>
  <c r="J116" i="31" s="1"/>
  <c r="K116" i="31" s="1"/>
  <c r="L116" i="31" s="1"/>
  <c r="M116" i="31" s="1"/>
  <c r="N116" i="31" s="1"/>
  <c r="O116" i="31" s="1"/>
  <c r="P116" i="31" s="1"/>
  <c r="Q116" i="31" s="1"/>
  <c r="R116" i="31" s="1"/>
  <c r="S116" i="31" s="1"/>
  <c r="T116" i="31" s="1"/>
  <c r="U116" i="31" s="1"/>
  <c r="V116" i="31" s="1"/>
  <c r="W116" i="31" s="1"/>
  <c r="X116" i="31" s="1"/>
  <c r="Y116" i="31" s="1"/>
  <c r="Z116" i="31" s="1"/>
  <c r="AA116" i="31" s="1"/>
  <c r="AB116" i="31" s="1"/>
  <c r="AC116" i="31" s="1"/>
  <c r="AD116" i="31" s="1"/>
  <c r="AE116" i="31" s="1"/>
  <c r="AF116" i="31" s="1"/>
  <c r="B116" i="31" s="1"/>
  <c r="N115" i="31"/>
  <c r="O115" i="31" s="1"/>
  <c r="P115" i="31" s="1"/>
  <c r="Q115" i="31" s="1"/>
  <c r="R115" i="31" s="1"/>
  <c r="S115" i="31" s="1"/>
  <c r="T115" i="31" s="1"/>
  <c r="U115" i="31" s="1"/>
  <c r="V115" i="31" s="1"/>
  <c r="W115" i="31" s="1"/>
  <c r="X115" i="31" s="1"/>
  <c r="Y115" i="31" s="1"/>
  <c r="Z115" i="31" s="1"/>
  <c r="AA115" i="31" s="1"/>
  <c r="AB115" i="31" s="1"/>
  <c r="AC115" i="31" s="1"/>
  <c r="AD115" i="31" s="1"/>
  <c r="AE115" i="31" s="1"/>
  <c r="AF115" i="31" s="1"/>
  <c r="B115" i="31" s="1"/>
  <c r="D115" i="31"/>
  <c r="E115" i="31" s="1"/>
  <c r="F115" i="31" s="1"/>
  <c r="G115" i="31" s="1"/>
  <c r="H115" i="31" s="1"/>
  <c r="I115" i="31" s="1"/>
  <c r="J115" i="31" s="1"/>
  <c r="K115" i="31" s="1"/>
  <c r="L115" i="31" s="1"/>
  <c r="M115" i="31" s="1"/>
  <c r="D114" i="31"/>
  <c r="E114" i="31" s="1"/>
  <c r="F114" i="31" s="1"/>
  <c r="G114" i="31" s="1"/>
  <c r="H114" i="31" s="1"/>
  <c r="I114" i="31" s="1"/>
  <c r="J114" i="31" s="1"/>
  <c r="K114" i="31" s="1"/>
  <c r="L114" i="31" s="1"/>
  <c r="M114" i="31" s="1"/>
  <c r="N114" i="31" s="1"/>
  <c r="O114" i="31" s="1"/>
  <c r="P114" i="31" s="1"/>
  <c r="Q114" i="31" s="1"/>
  <c r="R114" i="31" s="1"/>
  <c r="S114" i="31" s="1"/>
  <c r="T114" i="31" s="1"/>
  <c r="U114" i="31" s="1"/>
  <c r="V114" i="31" s="1"/>
  <c r="W114" i="31" s="1"/>
  <c r="X114" i="31" s="1"/>
  <c r="Y114" i="31" s="1"/>
  <c r="Z114" i="31" s="1"/>
  <c r="AA114" i="31" s="1"/>
  <c r="AB114" i="31" s="1"/>
  <c r="AC114" i="31" s="1"/>
  <c r="AD114" i="31" s="1"/>
  <c r="AE114" i="31" s="1"/>
  <c r="AF114" i="31" s="1"/>
  <c r="B114" i="31" s="1"/>
  <c r="K113" i="31"/>
  <c r="L113" i="31" s="1"/>
  <c r="M113" i="31" s="1"/>
  <c r="N113" i="31" s="1"/>
  <c r="O113" i="31" s="1"/>
  <c r="P113" i="31" s="1"/>
  <c r="Q113" i="31" s="1"/>
  <c r="R113" i="31" s="1"/>
  <c r="S113" i="31" s="1"/>
  <c r="T113" i="31" s="1"/>
  <c r="U113" i="31" s="1"/>
  <c r="V113" i="31" s="1"/>
  <c r="W113" i="31" s="1"/>
  <c r="X113" i="31" s="1"/>
  <c r="Y113" i="31" s="1"/>
  <c r="Z113" i="31" s="1"/>
  <c r="AA113" i="31" s="1"/>
  <c r="AB113" i="31" s="1"/>
  <c r="AC113" i="31" s="1"/>
  <c r="AD113" i="31" s="1"/>
  <c r="AE113" i="31" s="1"/>
  <c r="AF113" i="31" s="1"/>
  <c r="B113" i="31" s="1"/>
  <c r="E113" i="31"/>
  <c r="F113" i="31" s="1"/>
  <c r="G113" i="31" s="1"/>
  <c r="H113" i="31" s="1"/>
  <c r="I113" i="31" s="1"/>
  <c r="D113" i="31"/>
  <c r="D112" i="31"/>
  <c r="E112" i="31" s="1"/>
  <c r="F112" i="31" s="1"/>
  <c r="G112" i="31" s="1"/>
  <c r="H112" i="31" s="1"/>
  <c r="I112" i="31" s="1"/>
  <c r="J112" i="31" s="1"/>
  <c r="K112" i="31" s="1"/>
  <c r="L112" i="31" s="1"/>
  <c r="M112" i="31" s="1"/>
  <c r="N112" i="31" s="1"/>
  <c r="O112" i="31" s="1"/>
  <c r="P112" i="31" s="1"/>
  <c r="Q112" i="31" s="1"/>
  <c r="R112" i="31" s="1"/>
  <c r="S112" i="31" s="1"/>
  <c r="T112" i="31" s="1"/>
  <c r="U112" i="31" s="1"/>
  <c r="V112" i="31" s="1"/>
  <c r="W112" i="31" s="1"/>
  <c r="X112" i="31" s="1"/>
  <c r="Y112" i="31" s="1"/>
  <c r="Z112" i="31" s="1"/>
  <c r="AA112" i="31" s="1"/>
  <c r="AB112" i="31" s="1"/>
  <c r="AC112" i="31" s="1"/>
  <c r="AD112" i="31" s="1"/>
  <c r="AE112" i="31" s="1"/>
  <c r="AF112" i="31" s="1"/>
  <c r="B112" i="31" s="1"/>
  <c r="E111" i="31"/>
  <c r="F111" i="31" s="1"/>
  <c r="G111" i="31" s="1"/>
  <c r="H111" i="31" s="1"/>
  <c r="I111" i="31" s="1"/>
  <c r="J111" i="31" s="1"/>
  <c r="K111" i="31" s="1"/>
  <c r="L111" i="31" s="1"/>
  <c r="M111" i="31" s="1"/>
  <c r="N111" i="31" s="1"/>
  <c r="O111" i="31" s="1"/>
  <c r="P111" i="31" s="1"/>
  <c r="Q111" i="31" s="1"/>
  <c r="R111" i="31" s="1"/>
  <c r="S111" i="31" s="1"/>
  <c r="T111" i="31" s="1"/>
  <c r="U111" i="31" s="1"/>
  <c r="V111" i="31" s="1"/>
  <c r="W111" i="31" s="1"/>
  <c r="X111" i="31" s="1"/>
  <c r="Y111" i="31" s="1"/>
  <c r="Z111" i="31" s="1"/>
  <c r="AA111" i="31" s="1"/>
  <c r="AB111" i="31" s="1"/>
  <c r="AC111" i="31" s="1"/>
  <c r="AD111" i="31" s="1"/>
  <c r="AE111" i="31" s="1"/>
  <c r="AF111" i="31" s="1"/>
  <c r="B111" i="31" s="1"/>
  <c r="D111" i="31"/>
  <c r="D109" i="31"/>
  <c r="E109" i="31" s="1"/>
  <c r="F109" i="31" s="1"/>
  <c r="G109" i="31" s="1"/>
  <c r="H109" i="31" s="1"/>
  <c r="I109" i="31" s="1"/>
  <c r="J109" i="31" s="1"/>
  <c r="K109" i="31" s="1"/>
  <c r="L109" i="31" s="1"/>
  <c r="M109" i="31" s="1"/>
  <c r="N109" i="31" s="1"/>
  <c r="O109" i="31" s="1"/>
  <c r="P109" i="31" s="1"/>
  <c r="Q109" i="31" s="1"/>
  <c r="R109" i="31" s="1"/>
  <c r="S109" i="31" s="1"/>
  <c r="T109" i="31" s="1"/>
  <c r="U109" i="31" s="1"/>
  <c r="V109" i="31" s="1"/>
  <c r="W109" i="31" s="1"/>
  <c r="X109" i="31" s="1"/>
  <c r="Y109" i="31" s="1"/>
  <c r="Z109" i="31" s="1"/>
  <c r="AA109" i="31" s="1"/>
  <c r="AB109" i="31" s="1"/>
  <c r="AC109" i="31" s="1"/>
  <c r="AD109" i="31" s="1"/>
  <c r="AE109" i="31" s="1"/>
  <c r="AF109" i="31" s="1"/>
  <c r="B109" i="31" s="1"/>
  <c r="D108" i="31"/>
  <c r="E108" i="31" s="1"/>
  <c r="F108" i="31" s="1"/>
  <c r="G108" i="31" s="1"/>
  <c r="H108" i="31" s="1"/>
  <c r="I108" i="31" s="1"/>
  <c r="J108" i="31" s="1"/>
  <c r="K108" i="31" s="1"/>
  <c r="L108" i="31" s="1"/>
  <c r="M108" i="31" s="1"/>
  <c r="N108" i="31" s="1"/>
  <c r="O108" i="31" s="1"/>
  <c r="P108" i="31" s="1"/>
  <c r="Q108" i="31" s="1"/>
  <c r="R108" i="31" s="1"/>
  <c r="S108" i="31" s="1"/>
  <c r="T108" i="31" s="1"/>
  <c r="U108" i="31" s="1"/>
  <c r="V108" i="31" s="1"/>
  <c r="W108" i="31" s="1"/>
  <c r="X108" i="31" s="1"/>
  <c r="Y108" i="31" s="1"/>
  <c r="Z108" i="31" s="1"/>
  <c r="AA108" i="31" s="1"/>
  <c r="AB108" i="31" s="1"/>
  <c r="AC108" i="31" s="1"/>
  <c r="AD108" i="31" s="1"/>
  <c r="AE108" i="31" s="1"/>
  <c r="AF108" i="31" s="1"/>
  <c r="B108" i="31" s="1"/>
  <c r="E106" i="31"/>
  <c r="F106" i="31" s="1"/>
  <c r="G106" i="31" s="1"/>
  <c r="H106" i="31" s="1"/>
  <c r="I106" i="31" s="1"/>
  <c r="J106" i="31" s="1"/>
  <c r="K106" i="31" s="1"/>
  <c r="L106" i="31" s="1"/>
  <c r="M106" i="31" s="1"/>
  <c r="N106" i="31" s="1"/>
  <c r="O106" i="31" s="1"/>
  <c r="P106" i="31" s="1"/>
  <c r="Q106" i="31" s="1"/>
  <c r="R106" i="31" s="1"/>
  <c r="S106" i="31" s="1"/>
  <c r="T106" i="31" s="1"/>
  <c r="U106" i="31" s="1"/>
  <c r="V106" i="31" s="1"/>
  <c r="W106" i="31" s="1"/>
  <c r="X106" i="31" s="1"/>
  <c r="Y106" i="31" s="1"/>
  <c r="Z106" i="31" s="1"/>
  <c r="AA106" i="31" s="1"/>
  <c r="AB106" i="31" s="1"/>
  <c r="AC106" i="31" s="1"/>
  <c r="AD106" i="31" s="1"/>
  <c r="AE106" i="31" s="1"/>
  <c r="AF106" i="31" s="1"/>
  <c r="B106" i="31" s="1"/>
  <c r="D106" i="31"/>
  <c r="D105" i="31"/>
  <c r="E105" i="31" s="1"/>
  <c r="F105" i="31" s="1"/>
  <c r="G105" i="31" s="1"/>
  <c r="H105" i="31" s="1"/>
  <c r="I105" i="31" s="1"/>
  <c r="J105" i="31" s="1"/>
  <c r="K105" i="31" s="1"/>
  <c r="L105" i="31" s="1"/>
  <c r="M105" i="31" s="1"/>
  <c r="N105" i="31" s="1"/>
  <c r="O105" i="31" s="1"/>
  <c r="P105" i="31" s="1"/>
  <c r="Q105" i="31" s="1"/>
  <c r="R105" i="31" s="1"/>
  <c r="S105" i="31" s="1"/>
  <c r="T105" i="31" s="1"/>
  <c r="U105" i="31" s="1"/>
  <c r="V105" i="31" s="1"/>
  <c r="W105" i="31" s="1"/>
  <c r="X105" i="31" s="1"/>
  <c r="Y105" i="31" s="1"/>
  <c r="Z105" i="31" s="1"/>
  <c r="AA105" i="31" s="1"/>
  <c r="AB105" i="31" s="1"/>
  <c r="AC105" i="31" s="1"/>
  <c r="AD105" i="31" s="1"/>
  <c r="AE105" i="31" s="1"/>
  <c r="AF105" i="31" s="1"/>
  <c r="B105" i="31" s="1"/>
  <c r="D104" i="31"/>
  <c r="E104" i="31" s="1"/>
  <c r="F104" i="31" s="1"/>
  <c r="G104" i="31" s="1"/>
  <c r="H104" i="31" s="1"/>
  <c r="I104" i="31" s="1"/>
  <c r="J104" i="31" s="1"/>
  <c r="K104" i="31" s="1"/>
  <c r="L104" i="31" s="1"/>
  <c r="M104" i="31" s="1"/>
  <c r="N104" i="31" s="1"/>
  <c r="O104" i="31" s="1"/>
  <c r="P104" i="31" s="1"/>
  <c r="Q104" i="31" s="1"/>
  <c r="R104" i="31" s="1"/>
  <c r="S104" i="31" s="1"/>
  <c r="T104" i="31" s="1"/>
  <c r="U104" i="31" s="1"/>
  <c r="V104" i="31" s="1"/>
  <c r="W104" i="31" s="1"/>
  <c r="X104" i="31" s="1"/>
  <c r="Y104" i="31" s="1"/>
  <c r="Z104" i="31" s="1"/>
  <c r="AA104" i="31" s="1"/>
  <c r="AB104" i="31" s="1"/>
  <c r="AC104" i="31" s="1"/>
  <c r="AD104" i="31" s="1"/>
  <c r="AE104" i="31" s="1"/>
  <c r="AF104" i="31" s="1"/>
  <c r="B104" i="31" s="1"/>
  <c r="I103" i="31"/>
  <c r="J103" i="31" s="1"/>
  <c r="K103" i="31" s="1"/>
  <c r="L103" i="31" s="1"/>
  <c r="M103" i="31" s="1"/>
  <c r="N103" i="31" s="1"/>
  <c r="O103" i="31" s="1"/>
  <c r="P103" i="31" s="1"/>
  <c r="Q103" i="31" s="1"/>
  <c r="R103" i="31" s="1"/>
  <c r="S103" i="31" s="1"/>
  <c r="T103" i="31" s="1"/>
  <c r="U103" i="31" s="1"/>
  <c r="V103" i="31" s="1"/>
  <c r="W103" i="31" s="1"/>
  <c r="X103" i="31" s="1"/>
  <c r="Y103" i="31" s="1"/>
  <c r="Z103" i="31" s="1"/>
  <c r="AA103" i="31" s="1"/>
  <c r="AB103" i="31" s="1"/>
  <c r="AC103" i="31" s="1"/>
  <c r="AD103" i="31" s="1"/>
  <c r="AE103" i="31" s="1"/>
  <c r="AF103" i="31" s="1"/>
  <c r="B103" i="31" s="1"/>
  <c r="D103" i="31"/>
  <c r="E103" i="31" s="1"/>
  <c r="F103" i="31" s="1"/>
  <c r="G103" i="31" s="1"/>
  <c r="H103" i="31" s="1"/>
  <c r="D102" i="31"/>
  <c r="E102" i="31" s="1"/>
  <c r="F102" i="31" s="1"/>
  <c r="D101" i="31"/>
  <c r="AH99" i="31"/>
  <c r="AI99" i="31" s="1"/>
  <c r="AH98" i="31"/>
  <c r="AI98" i="31" s="1"/>
  <c r="AH97" i="31"/>
  <c r="AI97" i="31" s="1"/>
  <c r="AH96" i="31"/>
  <c r="AI96" i="31" s="1"/>
  <c r="AH95" i="31"/>
  <c r="AI95" i="31" s="1"/>
  <c r="AH94" i="31"/>
  <c r="AI94" i="31" s="1"/>
  <c r="C93" i="31"/>
  <c r="AG82" i="31"/>
  <c r="AF80" i="31"/>
  <c r="AE80" i="31"/>
  <c r="AD80" i="31"/>
  <c r="AC80" i="31"/>
  <c r="AB80" i="31"/>
  <c r="AA80" i="31"/>
  <c r="Z80" i="31"/>
  <c r="Y80" i="31"/>
  <c r="X80" i="31"/>
  <c r="W80" i="31"/>
  <c r="V80" i="31"/>
  <c r="U80" i="31"/>
  <c r="T80" i="31"/>
  <c r="S80" i="31"/>
  <c r="R80" i="31"/>
  <c r="Q80" i="31"/>
  <c r="P80" i="31"/>
  <c r="O80" i="31"/>
  <c r="N80" i="31"/>
  <c r="M80" i="31"/>
  <c r="L80" i="31"/>
  <c r="K80" i="31"/>
  <c r="J80" i="31"/>
  <c r="I80" i="31"/>
  <c r="H80" i="31"/>
  <c r="G80" i="31"/>
  <c r="F80" i="31"/>
  <c r="E80" i="31"/>
  <c r="D80" i="31"/>
  <c r="C80" i="31"/>
  <c r="AF79" i="31"/>
  <c r="AE79" i="31"/>
  <c r="AD79" i="31"/>
  <c r="AC79" i="31"/>
  <c r="AB79" i="31"/>
  <c r="AA79" i="31"/>
  <c r="Z79" i="31"/>
  <c r="Y79" i="31"/>
  <c r="X79" i="31"/>
  <c r="W79" i="31"/>
  <c r="V79" i="31"/>
  <c r="U79" i="31"/>
  <c r="T79" i="31"/>
  <c r="S79" i="31"/>
  <c r="R79" i="31"/>
  <c r="Q79" i="31"/>
  <c r="P79" i="31"/>
  <c r="O79" i="31"/>
  <c r="N79" i="31"/>
  <c r="M79" i="31"/>
  <c r="L79" i="31"/>
  <c r="K79" i="31"/>
  <c r="J79" i="31"/>
  <c r="I79" i="31"/>
  <c r="H79" i="31"/>
  <c r="G79" i="31"/>
  <c r="F79" i="31"/>
  <c r="E79" i="31"/>
  <c r="D79" i="31"/>
  <c r="C79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AG68" i="31"/>
  <c r="AF68" i="31"/>
  <c r="AE68" i="31"/>
  <c r="AD5" i="31" s="1"/>
  <c r="AD68" i="31"/>
  <c r="AC5" i="31" s="1"/>
  <c r="AC68" i="31"/>
  <c r="AB5" i="31" s="1"/>
  <c r="AB68" i="31"/>
  <c r="AA68" i="31"/>
  <c r="Z5" i="31" s="1"/>
  <c r="Z68" i="31"/>
  <c r="Y5" i="31" s="1"/>
  <c r="Y68" i="31"/>
  <c r="X5" i="31" s="1"/>
  <c r="X68" i="31"/>
  <c r="W68" i="31"/>
  <c r="V5" i="31" s="1"/>
  <c r="V68" i="31"/>
  <c r="U5" i="31" s="1"/>
  <c r="U68" i="31"/>
  <c r="T5" i="31" s="1"/>
  <c r="T68" i="31"/>
  <c r="S5" i="31" s="1"/>
  <c r="S68" i="31"/>
  <c r="R5" i="31" s="1"/>
  <c r="R68" i="31"/>
  <c r="Q68" i="31"/>
  <c r="P5" i="31" s="1"/>
  <c r="P68" i="31"/>
  <c r="O68" i="31"/>
  <c r="N68" i="31"/>
  <c r="M5" i="31" s="1"/>
  <c r="M68" i="31"/>
  <c r="L5" i="31" s="1"/>
  <c r="L68" i="31"/>
  <c r="K68" i="31"/>
  <c r="J68" i="31"/>
  <c r="I5" i="31" s="1"/>
  <c r="I68" i="31"/>
  <c r="H5" i="31" s="1"/>
  <c r="H68" i="31"/>
  <c r="G68" i="31"/>
  <c r="F68" i="31"/>
  <c r="E5" i="31" s="1"/>
  <c r="E68" i="31"/>
  <c r="D5" i="31" s="1"/>
  <c r="D68" i="31"/>
  <c r="C68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Z52" i="31"/>
  <c r="X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38" i="31"/>
  <c r="AG2" i="31" s="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A5" i="31"/>
  <c r="Q5" i="31"/>
  <c r="K5" i="31"/>
  <c r="J5" i="31"/>
  <c r="F5" i="31"/>
  <c r="B5" i="31"/>
  <c r="AG4" i="31"/>
  <c r="K4" i="31"/>
  <c r="B4" i="31"/>
  <c r="AD37" i="30"/>
  <c r="AB37" i="30"/>
  <c r="AC37" i="30"/>
  <c r="AA37" i="30"/>
  <c r="Q95" i="30"/>
  <c r="Q37" i="30"/>
  <c r="P37" i="30"/>
  <c r="O95" i="30"/>
  <c r="O37" i="30"/>
  <c r="E4" i="31"/>
  <c r="AH76" i="31" l="1"/>
  <c r="AI76" i="31"/>
  <c r="AH80" i="31"/>
  <c r="AI80" i="31"/>
  <c r="AH78" i="31"/>
  <c r="AI78" i="31"/>
  <c r="AI77" i="31"/>
  <c r="AH77" i="31"/>
  <c r="AH56" i="31"/>
  <c r="AI56" i="31"/>
  <c r="AI38" i="31"/>
  <c r="AH38" i="31"/>
  <c r="AH79" i="31"/>
  <c r="AI79" i="31"/>
  <c r="AH68" i="31"/>
  <c r="AI68" i="31"/>
  <c r="N5" i="31"/>
  <c r="B82" i="31"/>
  <c r="S75" i="31"/>
  <c r="P82" i="31"/>
  <c r="X82" i="31"/>
  <c r="AF82" i="31"/>
  <c r="Q82" i="31"/>
  <c r="Y82" i="31"/>
  <c r="AG73" i="31"/>
  <c r="AG83" i="31" s="1"/>
  <c r="AG75" i="31"/>
  <c r="R82" i="31"/>
  <c r="AG6" i="31"/>
  <c r="R75" i="31"/>
  <c r="T73" i="31"/>
  <c r="S82" i="31"/>
  <c r="AA82" i="31"/>
  <c r="E93" i="31"/>
  <c r="AF5" i="31"/>
  <c r="K82" i="31"/>
  <c r="K75" i="31"/>
  <c r="AC213" i="31" s="1"/>
  <c r="J75" i="31"/>
  <c r="AB213" i="31" s="1"/>
  <c r="J82" i="31"/>
  <c r="I82" i="31"/>
  <c r="H82" i="31"/>
  <c r="F73" i="31"/>
  <c r="E73" i="31"/>
  <c r="D75" i="31"/>
  <c r="V213" i="31" s="1"/>
  <c r="D73" i="31"/>
  <c r="C5" i="31"/>
  <c r="D82" i="31"/>
  <c r="L82" i="31"/>
  <c r="T82" i="31"/>
  <c r="AB82" i="31"/>
  <c r="G82" i="31"/>
  <c r="O82" i="31"/>
  <c r="W82" i="31"/>
  <c r="AE82" i="31"/>
  <c r="Z82" i="31"/>
  <c r="G73" i="31"/>
  <c r="O73" i="31"/>
  <c r="Z75" i="31"/>
  <c r="Q73" i="31"/>
  <c r="L73" i="31"/>
  <c r="T75" i="31"/>
  <c r="N73" i="31"/>
  <c r="E75" i="31"/>
  <c r="K73" i="31"/>
  <c r="L75" i="31"/>
  <c r="AD213" i="31" s="1"/>
  <c r="I73" i="31"/>
  <c r="J73" i="31"/>
  <c r="F75" i="31"/>
  <c r="X213" i="31" s="1"/>
  <c r="G75" i="31"/>
  <c r="R73" i="31"/>
  <c r="Z73" i="31"/>
  <c r="S73" i="31"/>
  <c r="N75" i="31"/>
  <c r="N7" i="31" s="1"/>
  <c r="M73" i="31"/>
  <c r="M75" i="31"/>
  <c r="M7" i="31" s="1"/>
  <c r="O75" i="31"/>
  <c r="C73" i="31"/>
  <c r="C75" i="31" s="1"/>
  <c r="H4" i="31"/>
  <c r="X75" i="31"/>
  <c r="X7" i="31" s="1"/>
  <c r="E82" i="31"/>
  <c r="M82" i="31"/>
  <c r="U82" i="31"/>
  <c r="AC82" i="31"/>
  <c r="H75" i="31"/>
  <c r="X73" i="31"/>
  <c r="W5" i="31"/>
  <c r="N82" i="31"/>
  <c r="AD82" i="31"/>
  <c r="H73" i="31"/>
  <c r="G5" i="31"/>
  <c r="P73" i="31"/>
  <c r="O5" i="31"/>
  <c r="AE5" i="31"/>
  <c r="F82" i="31"/>
  <c r="V82" i="31"/>
  <c r="P75" i="31"/>
  <c r="P7" i="31" s="1"/>
  <c r="G102" i="31"/>
  <c r="D191" i="31"/>
  <c r="I75" i="31"/>
  <c r="Q75" i="31"/>
  <c r="Q7" i="31" s="1"/>
  <c r="D93" i="31"/>
  <c r="E101" i="31"/>
  <c r="C82" i="31"/>
  <c r="S210" i="31"/>
  <c r="D210" i="31"/>
  <c r="D199" i="31"/>
  <c r="E199" i="31"/>
  <c r="F193" i="31"/>
  <c r="F198" i="31"/>
  <c r="D234" i="31"/>
  <c r="C234" i="31"/>
  <c r="N37" i="30"/>
  <c r="M95" i="30"/>
  <c r="M37" i="30"/>
  <c r="L95" i="30"/>
  <c r="L37" i="30"/>
  <c r="H38" i="30"/>
  <c r="H52" i="30"/>
  <c r="H56" i="30"/>
  <c r="H68" i="30"/>
  <c r="H73" i="30" s="1"/>
  <c r="H72" i="30"/>
  <c r="H76" i="30"/>
  <c r="H77" i="30"/>
  <c r="H78" i="30"/>
  <c r="H79" i="30"/>
  <c r="H80" i="30"/>
  <c r="H82" i="30" s="1"/>
  <c r="AH99" i="30"/>
  <c r="AI99" i="30" s="1"/>
  <c r="AF238" i="30"/>
  <c r="AE238" i="30"/>
  <c r="AD238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J238" i="30"/>
  <c r="I238" i="30"/>
  <c r="H238" i="30"/>
  <c r="G238" i="30"/>
  <c r="F238" i="30"/>
  <c r="E238" i="30"/>
  <c r="D238" i="30"/>
  <c r="C238" i="30"/>
  <c r="B238" i="30"/>
  <c r="A238" i="30"/>
  <c r="AF237" i="30"/>
  <c r="AE237" i="30"/>
  <c r="AD237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J237" i="30"/>
  <c r="I237" i="30"/>
  <c r="H237" i="30"/>
  <c r="G237" i="30"/>
  <c r="F237" i="30"/>
  <c r="E237" i="30"/>
  <c r="D237" i="30"/>
  <c r="C237" i="30"/>
  <c r="B237" i="30"/>
  <c r="A237" i="30"/>
  <c r="AF236" i="30"/>
  <c r="AE236" i="30"/>
  <c r="AD236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J236" i="30"/>
  <c r="I236" i="30"/>
  <c r="H236" i="30"/>
  <c r="G236" i="30"/>
  <c r="F236" i="30"/>
  <c r="E236" i="30"/>
  <c r="D236" i="30"/>
  <c r="C236" i="30"/>
  <c r="B236" i="30"/>
  <c r="A236" i="30"/>
  <c r="AF235" i="30"/>
  <c r="AE235" i="30"/>
  <c r="AD235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J235" i="30"/>
  <c r="I235" i="30"/>
  <c r="H235" i="30"/>
  <c r="G235" i="30"/>
  <c r="F235" i="30"/>
  <c r="E235" i="30"/>
  <c r="D235" i="30"/>
  <c r="C235" i="30"/>
  <c r="B235" i="30"/>
  <c r="A235" i="30"/>
  <c r="B234" i="30"/>
  <c r="S209" i="30"/>
  <c r="AG199" i="30"/>
  <c r="D199" i="30"/>
  <c r="C199" i="30"/>
  <c r="B199" i="30"/>
  <c r="E198" i="30"/>
  <c r="F198" i="30" s="1"/>
  <c r="D198" i="30"/>
  <c r="D234" i="30" s="1"/>
  <c r="C198" i="30"/>
  <c r="C234" i="30" s="1"/>
  <c r="F197" i="30"/>
  <c r="G197" i="30" s="1"/>
  <c r="H197" i="30" s="1"/>
  <c r="I197" i="30" s="1"/>
  <c r="J197" i="30" s="1"/>
  <c r="K197" i="30" s="1"/>
  <c r="L197" i="30" s="1"/>
  <c r="M197" i="30" s="1"/>
  <c r="N197" i="30" s="1"/>
  <c r="O197" i="30" s="1"/>
  <c r="P197" i="30" s="1"/>
  <c r="Q197" i="30" s="1"/>
  <c r="R197" i="30" s="1"/>
  <c r="S197" i="30" s="1"/>
  <c r="T197" i="30" s="1"/>
  <c r="U197" i="30" s="1"/>
  <c r="V197" i="30" s="1"/>
  <c r="W197" i="30" s="1"/>
  <c r="X197" i="30" s="1"/>
  <c r="Y197" i="30" s="1"/>
  <c r="Z197" i="30" s="1"/>
  <c r="AA197" i="30" s="1"/>
  <c r="AB197" i="30" s="1"/>
  <c r="AC197" i="30" s="1"/>
  <c r="AD197" i="30" s="1"/>
  <c r="AE197" i="30" s="1"/>
  <c r="AF197" i="30" s="1"/>
  <c r="C197" i="30"/>
  <c r="D197" i="30" s="1"/>
  <c r="E197" i="30" s="1"/>
  <c r="D196" i="30"/>
  <c r="E196" i="30" s="1"/>
  <c r="F196" i="30" s="1"/>
  <c r="G196" i="30" s="1"/>
  <c r="H196" i="30" s="1"/>
  <c r="I196" i="30" s="1"/>
  <c r="J196" i="30" s="1"/>
  <c r="K196" i="30" s="1"/>
  <c r="L196" i="30" s="1"/>
  <c r="M196" i="30" s="1"/>
  <c r="N196" i="30" s="1"/>
  <c r="O196" i="30" s="1"/>
  <c r="P196" i="30" s="1"/>
  <c r="Q196" i="30" s="1"/>
  <c r="R196" i="30" s="1"/>
  <c r="S196" i="30" s="1"/>
  <c r="T196" i="30" s="1"/>
  <c r="U196" i="30" s="1"/>
  <c r="V196" i="30" s="1"/>
  <c r="W196" i="30" s="1"/>
  <c r="X196" i="30" s="1"/>
  <c r="Y196" i="30" s="1"/>
  <c r="Z196" i="30" s="1"/>
  <c r="AA196" i="30" s="1"/>
  <c r="AB196" i="30" s="1"/>
  <c r="AC196" i="30" s="1"/>
  <c r="AD196" i="30" s="1"/>
  <c r="AE196" i="30" s="1"/>
  <c r="AF196" i="30" s="1"/>
  <c r="C196" i="30"/>
  <c r="E195" i="30"/>
  <c r="F195" i="30" s="1"/>
  <c r="G195" i="30" s="1"/>
  <c r="H195" i="30" s="1"/>
  <c r="I195" i="30" s="1"/>
  <c r="J195" i="30" s="1"/>
  <c r="K195" i="30" s="1"/>
  <c r="L195" i="30" s="1"/>
  <c r="M195" i="30" s="1"/>
  <c r="N195" i="30" s="1"/>
  <c r="O195" i="30" s="1"/>
  <c r="P195" i="30" s="1"/>
  <c r="Q195" i="30" s="1"/>
  <c r="R195" i="30" s="1"/>
  <c r="S195" i="30" s="1"/>
  <c r="T195" i="30" s="1"/>
  <c r="U195" i="30" s="1"/>
  <c r="V195" i="30" s="1"/>
  <c r="W195" i="30" s="1"/>
  <c r="X195" i="30" s="1"/>
  <c r="Y195" i="30" s="1"/>
  <c r="Z195" i="30" s="1"/>
  <c r="AA195" i="30" s="1"/>
  <c r="AB195" i="30" s="1"/>
  <c r="AC195" i="30" s="1"/>
  <c r="AD195" i="30" s="1"/>
  <c r="AE195" i="30" s="1"/>
  <c r="AF195" i="30" s="1"/>
  <c r="D195" i="30"/>
  <c r="C195" i="30"/>
  <c r="F194" i="30"/>
  <c r="G194" i="30" s="1"/>
  <c r="H194" i="30" s="1"/>
  <c r="I194" i="30" s="1"/>
  <c r="J194" i="30" s="1"/>
  <c r="K194" i="30" s="1"/>
  <c r="L194" i="30" s="1"/>
  <c r="M194" i="30" s="1"/>
  <c r="N194" i="30" s="1"/>
  <c r="O194" i="30" s="1"/>
  <c r="P194" i="30" s="1"/>
  <c r="Q194" i="30" s="1"/>
  <c r="R194" i="30" s="1"/>
  <c r="S194" i="30" s="1"/>
  <c r="T194" i="30" s="1"/>
  <c r="U194" i="30" s="1"/>
  <c r="V194" i="30" s="1"/>
  <c r="W194" i="30" s="1"/>
  <c r="X194" i="30" s="1"/>
  <c r="Y194" i="30" s="1"/>
  <c r="Z194" i="30" s="1"/>
  <c r="AA194" i="30" s="1"/>
  <c r="AB194" i="30" s="1"/>
  <c r="AC194" i="30" s="1"/>
  <c r="AD194" i="30" s="1"/>
  <c r="AE194" i="30" s="1"/>
  <c r="AF194" i="30" s="1"/>
  <c r="C194" i="30"/>
  <c r="D194" i="30" s="1"/>
  <c r="E194" i="30" s="1"/>
  <c r="E193" i="30"/>
  <c r="D193" i="30"/>
  <c r="C193" i="30"/>
  <c r="AG191" i="30"/>
  <c r="B191" i="30"/>
  <c r="C190" i="30"/>
  <c r="D190" i="30" s="1"/>
  <c r="E190" i="30" s="1"/>
  <c r="F190" i="30" s="1"/>
  <c r="G190" i="30" s="1"/>
  <c r="H190" i="30" s="1"/>
  <c r="I190" i="30" s="1"/>
  <c r="J190" i="30" s="1"/>
  <c r="K190" i="30" s="1"/>
  <c r="L190" i="30" s="1"/>
  <c r="M190" i="30" s="1"/>
  <c r="N190" i="30" s="1"/>
  <c r="O190" i="30" s="1"/>
  <c r="P190" i="30" s="1"/>
  <c r="Q190" i="30" s="1"/>
  <c r="R190" i="30" s="1"/>
  <c r="S190" i="30" s="1"/>
  <c r="T190" i="30" s="1"/>
  <c r="U190" i="30" s="1"/>
  <c r="V190" i="30" s="1"/>
  <c r="W190" i="30" s="1"/>
  <c r="X190" i="30" s="1"/>
  <c r="Y190" i="30" s="1"/>
  <c r="Z190" i="30" s="1"/>
  <c r="AA190" i="30" s="1"/>
  <c r="AB190" i="30" s="1"/>
  <c r="AC190" i="30" s="1"/>
  <c r="AD190" i="30" s="1"/>
  <c r="AE190" i="30" s="1"/>
  <c r="AF190" i="30" s="1"/>
  <c r="F189" i="30"/>
  <c r="G189" i="30" s="1"/>
  <c r="H189" i="30" s="1"/>
  <c r="I189" i="30" s="1"/>
  <c r="J189" i="30" s="1"/>
  <c r="K189" i="30" s="1"/>
  <c r="L189" i="30" s="1"/>
  <c r="M189" i="30" s="1"/>
  <c r="N189" i="30" s="1"/>
  <c r="O189" i="30" s="1"/>
  <c r="P189" i="30" s="1"/>
  <c r="Q189" i="30" s="1"/>
  <c r="R189" i="30" s="1"/>
  <c r="S189" i="30" s="1"/>
  <c r="T189" i="30" s="1"/>
  <c r="U189" i="30" s="1"/>
  <c r="V189" i="30" s="1"/>
  <c r="W189" i="30" s="1"/>
  <c r="X189" i="30" s="1"/>
  <c r="Y189" i="30" s="1"/>
  <c r="Z189" i="30" s="1"/>
  <c r="AA189" i="30" s="1"/>
  <c r="AB189" i="30" s="1"/>
  <c r="AC189" i="30" s="1"/>
  <c r="AD189" i="30" s="1"/>
  <c r="AE189" i="30" s="1"/>
  <c r="AF189" i="30" s="1"/>
  <c r="E189" i="30"/>
  <c r="D189" i="30"/>
  <c r="C189" i="30"/>
  <c r="G188" i="30"/>
  <c r="H188" i="30" s="1"/>
  <c r="I188" i="30" s="1"/>
  <c r="J188" i="30" s="1"/>
  <c r="K188" i="30" s="1"/>
  <c r="L188" i="30" s="1"/>
  <c r="M188" i="30" s="1"/>
  <c r="N188" i="30" s="1"/>
  <c r="O188" i="30" s="1"/>
  <c r="P188" i="30" s="1"/>
  <c r="Q188" i="30" s="1"/>
  <c r="R188" i="30" s="1"/>
  <c r="S188" i="30" s="1"/>
  <c r="T188" i="30" s="1"/>
  <c r="U188" i="30" s="1"/>
  <c r="V188" i="30" s="1"/>
  <c r="W188" i="30" s="1"/>
  <c r="X188" i="30" s="1"/>
  <c r="Y188" i="30" s="1"/>
  <c r="Z188" i="30" s="1"/>
  <c r="AA188" i="30" s="1"/>
  <c r="AB188" i="30" s="1"/>
  <c r="AC188" i="30" s="1"/>
  <c r="AD188" i="30" s="1"/>
  <c r="AE188" i="30" s="1"/>
  <c r="AF188" i="30" s="1"/>
  <c r="E188" i="30"/>
  <c r="F188" i="30" s="1"/>
  <c r="D188" i="30"/>
  <c r="C188" i="30"/>
  <c r="I187" i="30"/>
  <c r="J187" i="30" s="1"/>
  <c r="K187" i="30" s="1"/>
  <c r="L187" i="30" s="1"/>
  <c r="M187" i="30" s="1"/>
  <c r="N187" i="30" s="1"/>
  <c r="O187" i="30" s="1"/>
  <c r="P187" i="30" s="1"/>
  <c r="Q187" i="30" s="1"/>
  <c r="R187" i="30" s="1"/>
  <c r="S187" i="30" s="1"/>
  <c r="T187" i="30" s="1"/>
  <c r="U187" i="30" s="1"/>
  <c r="V187" i="30" s="1"/>
  <c r="W187" i="30" s="1"/>
  <c r="X187" i="30" s="1"/>
  <c r="Y187" i="30" s="1"/>
  <c r="Z187" i="30" s="1"/>
  <c r="AA187" i="30" s="1"/>
  <c r="AB187" i="30" s="1"/>
  <c r="AC187" i="30" s="1"/>
  <c r="AD187" i="30" s="1"/>
  <c r="AE187" i="30" s="1"/>
  <c r="AF187" i="30" s="1"/>
  <c r="C187" i="30"/>
  <c r="D187" i="30" s="1"/>
  <c r="E187" i="30" s="1"/>
  <c r="F187" i="30" s="1"/>
  <c r="G187" i="30" s="1"/>
  <c r="H187" i="30" s="1"/>
  <c r="I186" i="30"/>
  <c r="J186" i="30" s="1"/>
  <c r="K186" i="30" s="1"/>
  <c r="L186" i="30" s="1"/>
  <c r="M186" i="30" s="1"/>
  <c r="N186" i="30" s="1"/>
  <c r="O186" i="30" s="1"/>
  <c r="P186" i="30" s="1"/>
  <c r="Q186" i="30" s="1"/>
  <c r="R186" i="30" s="1"/>
  <c r="S186" i="30" s="1"/>
  <c r="T186" i="30" s="1"/>
  <c r="U186" i="30" s="1"/>
  <c r="V186" i="30" s="1"/>
  <c r="W186" i="30" s="1"/>
  <c r="X186" i="30" s="1"/>
  <c r="Y186" i="30" s="1"/>
  <c r="Z186" i="30" s="1"/>
  <c r="AA186" i="30" s="1"/>
  <c r="AB186" i="30" s="1"/>
  <c r="AC186" i="30" s="1"/>
  <c r="AD186" i="30" s="1"/>
  <c r="AE186" i="30" s="1"/>
  <c r="AF186" i="30" s="1"/>
  <c r="D186" i="30"/>
  <c r="E186" i="30" s="1"/>
  <c r="F186" i="30" s="1"/>
  <c r="G186" i="30" s="1"/>
  <c r="H186" i="30" s="1"/>
  <c r="C186" i="30"/>
  <c r="D185" i="30"/>
  <c r="E185" i="30" s="1"/>
  <c r="F185" i="30" s="1"/>
  <c r="G185" i="30" s="1"/>
  <c r="H185" i="30" s="1"/>
  <c r="I185" i="30" s="1"/>
  <c r="J185" i="30" s="1"/>
  <c r="K185" i="30" s="1"/>
  <c r="L185" i="30" s="1"/>
  <c r="M185" i="30" s="1"/>
  <c r="N185" i="30" s="1"/>
  <c r="O185" i="30" s="1"/>
  <c r="P185" i="30" s="1"/>
  <c r="Q185" i="30" s="1"/>
  <c r="R185" i="30" s="1"/>
  <c r="S185" i="30" s="1"/>
  <c r="T185" i="30" s="1"/>
  <c r="U185" i="30" s="1"/>
  <c r="V185" i="30" s="1"/>
  <c r="W185" i="30" s="1"/>
  <c r="X185" i="30" s="1"/>
  <c r="Y185" i="30" s="1"/>
  <c r="Z185" i="30" s="1"/>
  <c r="AA185" i="30" s="1"/>
  <c r="AB185" i="30" s="1"/>
  <c r="AC185" i="30" s="1"/>
  <c r="AD185" i="30" s="1"/>
  <c r="AE185" i="30" s="1"/>
  <c r="AF185" i="30" s="1"/>
  <c r="C185" i="30"/>
  <c r="C184" i="30"/>
  <c r="D184" i="30" s="1"/>
  <c r="E184" i="30" s="1"/>
  <c r="F184" i="30" s="1"/>
  <c r="G184" i="30" s="1"/>
  <c r="H184" i="30" s="1"/>
  <c r="I184" i="30" s="1"/>
  <c r="J184" i="30" s="1"/>
  <c r="K184" i="30" s="1"/>
  <c r="L184" i="30" s="1"/>
  <c r="M184" i="30" s="1"/>
  <c r="N184" i="30" s="1"/>
  <c r="O184" i="30" s="1"/>
  <c r="P184" i="30" s="1"/>
  <c r="Q184" i="30" s="1"/>
  <c r="R184" i="30" s="1"/>
  <c r="S184" i="30" s="1"/>
  <c r="T184" i="30" s="1"/>
  <c r="U184" i="30" s="1"/>
  <c r="V184" i="30" s="1"/>
  <c r="W184" i="30" s="1"/>
  <c r="X184" i="30" s="1"/>
  <c r="Y184" i="30" s="1"/>
  <c r="Z184" i="30" s="1"/>
  <c r="AA184" i="30" s="1"/>
  <c r="AB184" i="30" s="1"/>
  <c r="AC184" i="30" s="1"/>
  <c r="AD184" i="30" s="1"/>
  <c r="AE184" i="30" s="1"/>
  <c r="AF184" i="30" s="1"/>
  <c r="C183" i="30"/>
  <c r="D183" i="30" s="1"/>
  <c r="E183" i="30" s="1"/>
  <c r="F183" i="30" s="1"/>
  <c r="G183" i="30" s="1"/>
  <c r="H183" i="30" s="1"/>
  <c r="I183" i="30" s="1"/>
  <c r="J183" i="30" s="1"/>
  <c r="K183" i="30" s="1"/>
  <c r="L183" i="30" s="1"/>
  <c r="M183" i="30" s="1"/>
  <c r="N183" i="30" s="1"/>
  <c r="O183" i="30" s="1"/>
  <c r="P183" i="30" s="1"/>
  <c r="Q183" i="30" s="1"/>
  <c r="R183" i="30" s="1"/>
  <c r="S183" i="30" s="1"/>
  <c r="T183" i="30" s="1"/>
  <c r="U183" i="30" s="1"/>
  <c r="V183" i="30" s="1"/>
  <c r="W183" i="30" s="1"/>
  <c r="X183" i="30" s="1"/>
  <c r="Y183" i="30" s="1"/>
  <c r="Z183" i="30" s="1"/>
  <c r="AA183" i="30" s="1"/>
  <c r="AB183" i="30" s="1"/>
  <c r="AC183" i="30" s="1"/>
  <c r="AD183" i="30" s="1"/>
  <c r="AE183" i="30" s="1"/>
  <c r="AF183" i="30" s="1"/>
  <c r="C182" i="30"/>
  <c r="D182" i="30" s="1"/>
  <c r="E182" i="30" s="1"/>
  <c r="F182" i="30" s="1"/>
  <c r="G182" i="30" s="1"/>
  <c r="H182" i="30" s="1"/>
  <c r="I182" i="30" s="1"/>
  <c r="J182" i="30" s="1"/>
  <c r="K182" i="30" s="1"/>
  <c r="L182" i="30" s="1"/>
  <c r="M182" i="30" s="1"/>
  <c r="N182" i="30" s="1"/>
  <c r="O182" i="30" s="1"/>
  <c r="P182" i="30" s="1"/>
  <c r="Q182" i="30" s="1"/>
  <c r="R182" i="30" s="1"/>
  <c r="S182" i="30" s="1"/>
  <c r="T182" i="30" s="1"/>
  <c r="U182" i="30" s="1"/>
  <c r="V182" i="30" s="1"/>
  <c r="W182" i="30" s="1"/>
  <c r="X182" i="30" s="1"/>
  <c r="Y182" i="30" s="1"/>
  <c r="Z182" i="30" s="1"/>
  <c r="AA182" i="30" s="1"/>
  <c r="AB182" i="30" s="1"/>
  <c r="AC182" i="30" s="1"/>
  <c r="AD182" i="30" s="1"/>
  <c r="AE182" i="30" s="1"/>
  <c r="AF182" i="30" s="1"/>
  <c r="F181" i="30"/>
  <c r="G181" i="30" s="1"/>
  <c r="H181" i="30" s="1"/>
  <c r="I181" i="30" s="1"/>
  <c r="J181" i="30" s="1"/>
  <c r="K181" i="30" s="1"/>
  <c r="L181" i="30" s="1"/>
  <c r="M181" i="30" s="1"/>
  <c r="N181" i="30" s="1"/>
  <c r="O181" i="30" s="1"/>
  <c r="P181" i="30" s="1"/>
  <c r="Q181" i="30" s="1"/>
  <c r="R181" i="30" s="1"/>
  <c r="S181" i="30" s="1"/>
  <c r="T181" i="30" s="1"/>
  <c r="U181" i="30" s="1"/>
  <c r="V181" i="30" s="1"/>
  <c r="W181" i="30" s="1"/>
  <c r="X181" i="30" s="1"/>
  <c r="Y181" i="30" s="1"/>
  <c r="Z181" i="30" s="1"/>
  <c r="AA181" i="30" s="1"/>
  <c r="AB181" i="30" s="1"/>
  <c r="AC181" i="30" s="1"/>
  <c r="AD181" i="30" s="1"/>
  <c r="AE181" i="30" s="1"/>
  <c r="AF181" i="30" s="1"/>
  <c r="E181" i="30"/>
  <c r="D181" i="30"/>
  <c r="C181" i="30"/>
  <c r="C180" i="30"/>
  <c r="D180" i="30" s="1"/>
  <c r="E180" i="30" s="1"/>
  <c r="F180" i="30" s="1"/>
  <c r="G180" i="30" s="1"/>
  <c r="H180" i="30" s="1"/>
  <c r="I180" i="30" s="1"/>
  <c r="J180" i="30" s="1"/>
  <c r="K180" i="30" s="1"/>
  <c r="L180" i="30" s="1"/>
  <c r="M180" i="30" s="1"/>
  <c r="N180" i="30" s="1"/>
  <c r="O180" i="30" s="1"/>
  <c r="P180" i="30" s="1"/>
  <c r="Q180" i="30" s="1"/>
  <c r="R180" i="30" s="1"/>
  <c r="S180" i="30" s="1"/>
  <c r="T180" i="30" s="1"/>
  <c r="U180" i="30" s="1"/>
  <c r="V180" i="30" s="1"/>
  <c r="W180" i="30" s="1"/>
  <c r="X180" i="30" s="1"/>
  <c r="Y180" i="30" s="1"/>
  <c r="Z180" i="30" s="1"/>
  <c r="AA180" i="30" s="1"/>
  <c r="AB180" i="30" s="1"/>
  <c r="AC180" i="30" s="1"/>
  <c r="AD180" i="30" s="1"/>
  <c r="AE180" i="30" s="1"/>
  <c r="AF180" i="30" s="1"/>
  <c r="H179" i="30"/>
  <c r="I179" i="30" s="1"/>
  <c r="J179" i="30" s="1"/>
  <c r="K179" i="30" s="1"/>
  <c r="L179" i="30" s="1"/>
  <c r="M179" i="30" s="1"/>
  <c r="N179" i="30" s="1"/>
  <c r="O179" i="30" s="1"/>
  <c r="P179" i="30" s="1"/>
  <c r="Q179" i="30" s="1"/>
  <c r="R179" i="30" s="1"/>
  <c r="S179" i="30" s="1"/>
  <c r="T179" i="30" s="1"/>
  <c r="U179" i="30" s="1"/>
  <c r="V179" i="30" s="1"/>
  <c r="W179" i="30" s="1"/>
  <c r="X179" i="30" s="1"/>
  <c r="Y179" i="30" s="1"/>
  <c r="Z179" i="30" s="1"/>
  <c r="AA179" i="30" s="1"/>
  <c r="AB179" i="30" s="1"/>
  <c r="AC179" i="30" s="1"/>
  <c r="AD179" i="30" s="1"/>
  <c r="AE179" i="30" s="1"/>
  <c r="AF179" i="30" s="1"/>
  <c r="E179" i="30"/>
  <c r="F179" i="30" s="1"/>
  <c r="G179" i="30" s="1"/>
  <c r="D179" i="30"/>
  <c r="C179" i="30"/>
  <c r="D178" i="30"/>
  <c r="E178" i="30" s="1"/>
  <c r="F178" i="30" s="1"/>
  <c r="G178" i="30" s="1"/>
  <c r="H178" i="30" s="1"/>
  <c r="I178" i="30" s="1"/>
  <c r="J178" i="30" s="1"/>
  <c r="K178" i="30" s="1"/>
  <c r="L178" i="30" s="1"/>
  <c r="M178" i="30" s="1"/>
  <c r="N178" i="30" s="1"/>
  <c r="O178" i="30" s="1"/>
  <c r="P178" i="30" s="1"/>
  <c r="Q178" i="30" s="1"/>
  <c r="R178" i="30" s="1"/>
  <c r="S178" i="30" s="1"/>
  <c r="T178" i="30" s="1"/>
  <c r="U178" i="30" s="1"/>
  <c r="V178" i="30" s="1"/>
  <c r="W178" i="30" s="1"/>
  <c r="X178" i="30" s="1"/>
  <c r="Y178" i="30" s="1"/>
  <c r="Z178" i="30" s="1"/>
  <c r="AA178" i="30" s="1"/>
  <c r="AB178" i="30" s="1"/>
  <c r="AC178" i="30" s="1"/>
  <c r="AD178" i="30" s="1"/>
  <c r="AE178" i="30" s="1"/>
  <c r="AF178" i="30" s="1"/>
  <c r="C178" i="30"/>
  <c r="C176" i="30"/>
  <c r="D176" i="30" s="1"/>
  <c r="E176" i="30" s="1"/>
  <c r="F176" i="30" s="1"/>
  <c r="G176" i="30" s="1"/>
  <c r="H176" i="30" s="1"/>
  <c r="I176" i="30" s="1"/>
  <c r="J176" i="30" s="1"/>
  <c r="K176" i="30" s="1"/>
  <c r="L176" i="30" s="1"/>
  <c r="M176" i="30" s="1"/>
  <c r="N176" i="30" s="1"/>
  <c r="O176" i="30" s="1"/>
  <c r="P176" i="30" s="1"/>
  <c r="Q176" i="30" s="1"/>
  <c r="R176" i="30" s="1"/>
  <c r="S176" i="30" s="1"/>
  <c r="T176" i="30" s="1"/>
  <c r="U176" i="30" s="1"/>
  <c r="V176" i="30" s="1"/>
  <c r="W176" i="30" s="1"/>
  <c r="X176" i="30" s="1"/>
  <c r="Y176" i="30" s="1"/>
  <c r="Z176" i="30" s="1"/>
  <c r="AA176" i="30" s="1"/>
  <c r="AB176" i="30" s="1"/>
  <c r="AC176" i="30" s="1"/>
  <c r="AD176" i="30" s="1"/>
  <c r="AE176" i="30" s="1"/>
  <c r="AF176" i="30" s="1"/>
  <c r="C175" i="30"/>
  <c r="D175" i="30" s="1"/>
  <c r="E175" i="30" s="1"/>
  <c r="F175" i="30" s="1"/>
  <c r="G175" i="30" s="1"/>
  <c r="H175" i="30" s="1"/>
  <c r="I175" i="30" s="1"/>
  <c r="J175" i="30" s="1"/>
  <c r="K175" i="30" s="1"/>
  <c r="L175" i="30" s="1"/>
  <c r="M175" i="30" s="1"/>
  <c r="N175" i="30" s="1"/>
  <c r="O175" i="30" s="1"/>
  <c r="P175" i="30" s="1"/>
  <c r="Q175" i="30" s="1"/>
  <c r="R175" i="30" s="1"/>
  <c r="S175" i="30" s="1"/>
  <c r="T175" i="30" s="1"/>
  <c r="U175" i="30" s="1"/>
  <c r="V175" i="30" s="1"/>
  <c r="W175" i="30" s="1"/>
  <c r="X175" i="30" s="1"/>
  <c r="Y175" i="30" s="1"/>
  <c r="Z175" i="30" s="1"/>
  <c r="AA175" i="30" s="1"/>
  <c r="AB175" i="30" s="1"/>
  <c r="AC175" i="30" s="1"/>
  <c r="AD175" i="30" s="1"/>
  <c r="AE175" i="30" s="1"/>
  <c r="AF175" i="30" s="1"/>
  <c r="F174" i="30"/>
  <c r="G174" i="30" s="1"/>
  <c r="H174" i="30" s="1"/>
  <c r="I174" i="30" s="1"/>
  <c r="J174" i="30" s="1"/>
  <c r="K174" i="30" s="1"/>
  <c r="L174" i="30" s="1"/>
  <c r="M174" i="30" s="1"/>
  <c r="N174" i="30" s="1"/>
  <c r="O174" i="30" s="1"/>
  <c r="P174" i="30" s="1"/>
  <c r="Q174" i="30" s="1"/>
  <c r="R174" i="30" s="1"/>
  <c r="S174" i="30" s="1"/>
  <c r="T174" i="30" s="1"/>
  <c r="U174" i="30" s="1"/>
  <c r="V174" i="30" s="1"/>
  <c r="W174" i="30" s="1"/>
  <c r="X174" i="30" s="1"/>
  <c r="Y174" i="30" s="1"/>
  <c r="Z174" i="30" s="1"/>
  <c r="AA174" i="30" s="1"/>
  <c r="AB174" i="30" s="1"/>
  <c r="AC174" i="30" s="1"/>
  <c r="AD174" i="30" s="1"/>
  <c r="AE174" i="30" s="1"/>
  <c r="AF174" i="30" s="1"/>
  <c r="D174" i="30"/>
  <c r="E174" i="30" s="1"/>
  <c r="C174" i="30"/>
  <c r="S173" i="30"/>
  <c r="T173" i="30" s="1"/>
  <c r="U173" i="30" s="1"/>
  <c r="V173" i="30" s="1"/>
  <c r="W173" i="30" s="1"/>
  <c r="X173" i="30" s="1"/>
  <c r="Y173" i="30" s="1"/>
  <c r="Z173" i="30" s="1"/>
  <c r="AA173" i="30" s="1"/>
  <c r="AB173" i="30" s="1"/>
  <c r="AC173" i="30" s="1"/>
  <c r="AD173" i="30" s="1"/>
  <c r="AE173" i="30" s="1"/>
  <c r="AF173" i="30" s="1"/>
  <c r="F173" i="30"/>
  <c r="G173" i="30" s="1"/>
  <c r="H173" i="30" s="1"/>
  <c r="I173" i="30" s="1"/>
  <c r="J173" i="30" s="1"/>
  <c r="K173" i="30" s="1"/>
  <c r="L173" i="30" s="1"/>
  <c r="M173" i="30" s="1"/>
  <c r="N173" i="30" s="1"/>
  <c r="O173" i="30" s="1"/>
  <c r="P173" i="30" s="1"/>
  <c r="Q173" i="30" s="1"/>
  <c r="R173" i="30" s="1"/>
  <c r="D173" i="30"/>
  <c r="E173" i="30" s="1"/>
  <c r="C173" i="30"/>
  <c r="D172" i="30"/>
  <c r="E172" i="30" s="1"/>
  <c r="F172" i="30" s="1"/>
  <c r="G172" i="30" s="1"/>
  <c r="H172" i="30" s="1"/>
  <c r="I172" i="30" s="1"/>
  <c r="J172" i="30" s="1"/>
  <c r="K172" i="30" s="1"/>
  <c r="L172" i="30" s="1"/>
  <c r="M172" i="30" s="1"/>
  <c r="N172" i="30" s="1"/>
  <c r="O172" i="30" s="1"/>
  <c r="P172" i="30" s="1"/>
  <c r="Q172" i="30" s="1"/>
  <c r="R172" i="30" s="1"/>
  <c r="S172" i="30" s="1"/>
  <c r="T172" i="30" s="1"/>
  <c r="U172" i="30" s="1"/>
  <c r="V172" i="30" s="1"/>
  <c r="W172" i="30" s="1"/>
  <c r="X172" i="30" s="1"/>
  <c r="Y172" i="30" s="1"/>
  <c r="Z172" i="30" s="1"/>
  <c r="AA172" i="30" s="1"/>
  <c r="AB172" i="30" s="1"/>
  <c r="AC172" i="30" s="1"/>
  <c r="AD172" i="30" s="1"/>
  <c r="AE172" i="30" s="1"/>
  <c r="AF172" i="30" s="1"/>
  <c r="C172" i="30"/>
  <c r="C171" i="30"/>
  <c r="D171" i="30" s="1"/>
  <c r="E171" i="30" s="1"/>
  <c r="F171" i="30" s="1"/>
  <c r="G171" i="30" s="1"/>
  <c r="H171" i="30" s="1"/>
  <c r="I171" i="30" s="1"/>
  <c r="J171" i="30" s="1"/>
  <c r="K171" i="30" s="1"/>
  <c r="L171" i="30" s="1"/>
  <c r="M171" i="30" s="1"/>
  <c r="N171" i="30" s="1"/>
  <c r="O171" i="30" s="1"/>
  <c r="P171" i="30" s="1"/>
  <c r="Q171" i="30" s="1"/>
  <c r="R171" i="30" s="1"/>
  <c r="S171" i="30" s="1"/>
  <c r="T171" i="30" s="1"/>
  <c r="U171" i="30" s="1"/>
  <c r="V171" i="30" s="1"/>
  <c r="W171" i="30" s="1"/>
  <c r="X171" i="30" s="1"/>
  <c r="Y171" i="30" s="1"/>
  <c r="Z171" i="30" s="1"/>
  <c r="AA171" i="30" s="1"/>
  <c r="AB171" i="30" s="1"/>
  <c r="AC171" i="30" s="1"/>
  <c r="AD171" i="30" s="1"/>
  <c r="AE171" i="30" s="1"/>
  <c r="AF171" i="30" s="1"/>
  <c r="R170" i="30"/>
  <c r="S170" i="30" s="1"/>
  <c r="T170" i="30" s="1"/>
  <c r="U170" i="30" s="1"/>
  <c r="V170" i="30" s="1"/>
  <c r="W170" i="30" s="1"/>
  <c r="X170" i="30" s="1"/>
  <c r="Y170" i="30" s="1"/>
  <c r="Z170" i="30" s="1"/>
  <c r="AA170" i="30" s="1"/>
  <c r="AB170" i="30" s="1"/>
  <c r="AC170" i="30" s="1"/>
  <c r="AD170" i="30" s="1"/>
  <c r="AE170" i="30" s="1"/>
  <c r="AF170" i="30" s="1"/>
  <c r="E170" i="30"/>
  <c r="F170" i="30" s="1"/>
  <c r="G170" i="30" s="1"/>
  <c r="H170" i="30" s="1"/>
  <c r="I170" i="30" s="1"/>
  <c r="J170" i="30" s="1"/>
  <c r="K170" i="30" s="1"/>
  <c r="L170" i="30" s="1"/>
  <c r="M170" i="30" s="1"/>
  <c r="N170" i="30" s="1"/>
  <c r="O170" i="30" s="1"/>
  <c r="P170" i="30" s="1"/>
  <c r="Q170" i="30" s="1"/>
  <c r="C170" i="30"/>
  <c r="D170" i="30" s="1"/>
  <c r="C169" i="30"/>
  <c r="D169" i="30" s="1"/>
  <c r="E169" i="30" s="1"/>
  <c r="F169" i="30" s="1"/>
  <c r="G169" i="30" s="1"/>
  <c r="H169" i="30" s="1"/>
  <c r="I169" i="30" s="1"/>
  <c r="J169" i="30" s="1"/>
  <c r="K169" i="30" s="1"/>
  <c r="L169" i="30" s="1"/>
  <c r="M169" i="30" s="1"/>
  <c r="N169" i="30" s="1"/>
  <c r="O169" i="30" s="1"/>
  <c r="P169" i="30" s="1"/>
  <c r="Q169" i="30" s="1"/>
  <c r="R169" i="30" s="1"/>
  <c r="S169" i="30" s="1"/>
  <c r="T169" i="30" s="1"/>
  <c r="U169" i="30" s="1"/>
  <c r="V169" i="30" s="1"/>
  <c r="W169" i="30" s="1"/>
  <c r="X169" i="30" s="1"/>
  <c r="Y169" i="30" s="1"/>
  <c r="Z169" i="30" s="1"/>
  <c r="AA169" i="30" s="1"/>
  <c r="AB169" i="30" s="1"/>
  <c r="AC169" i="30" s="1"/>
  <c r="AD169" i="30" s="1"/>
  <c r="AE169" i="30" s="1"/>
  <c r="AF169" i="30" s="1"/>
  <c r="E167" i="30"/>
  <c r="F167" i="30" s="1"/>
  <c r="G167" i="30" s="1"/>
  <c r="H167" i="30" s="1"/>
  <c r="I167" i="30" s="1"/>
  <c r="J167" i="30" s="1"/>
  <c r="K167" i="30" s="1"/>
  <c r="L167" i="30" s="1"/>
  <c r="M167" i="30" s="1"/>
  <c r="N167" i="30" s="1"/>
  <c r="O167" i="30" s="1"/>
  <c r="P167" i="30" s="1"/>
  <c r="Q167" i="30" s="1"/>
  <c r="R167" i="30" s="1"/>
  <c r="S167" i="30" s="1"/>
  <c r="T167" i="30" s="1"/>
  <c r="U167" i="30" s="1"/>
  <c r="V167" i="30" s="1"/>
  <c r="W167" i="30" s="1"/>
  <c r="X167" i="30" s="1"/>
  <c r="Y167" i="30" s="1"/>
  <c r="Z167" i="30" s="1"/>
  <c r="AA167" i="30" s="1"/>
  <c r="AB167" i="30" s="1"/>
  <c r="AC167" i="30" s="1"/>
  <c r="AD167" i="30" s="1"/>
  <c r="AE167" i="30" s="1"/>
  <c r="AF167" i="30" s="1"/>
  <c r="D167" i="30"/>
  <c r="C167" i="30"/>
  <c r="S166" i="30"/>
  <c r="T166" i="30" s="1"/>
  <c r="U166" i="30" s="1"/>
  <c r="V166" i="30" s="1"/>
  <c r="W166" i="30" s="1"/>
  <c r="X166" i="30" s="1"/>
  <c r="Y166" i="30" s="1"/>
  <c r="Z166" i="30" s="1"/>
  <c r="AA166" i="30" s="1"/>
  <c r="AB166" i="30" s="1"/>
  <c r="AC166" i="30" s="1"/>
  <c r="AD166" i="30" s="1"/>
  <c r="AE166" i="30" s="1"/>
  <c r="AF166" i="30" s="1"/>
  <c r="F166" i="30"/>
  <c r="G166" i="30" s="1"/>
  <c r="H166" i="30" s="1"/>
  <c r="I166" i="30" s="1"/>
  <c r="J166" i="30" s="1"/>
  <c r="K166" i="30" s="1"/>
  <c r="L166" i="30" s="1"/>
  <c r="M166" i="30" s="1"/>
  <c r="N166" i="30" s="1"/>
  <c r="O166" i="30" s="1"/>
  <c r="P166" i="30" s="1"/>
  <c r="Q166" i="30" s="1"/>
  <c r="R166" i="30" s="1"/>
  <c r="C166" i="30"/>
  <c r="D166" i="30" s="1"/>
  <c r="E166" i="30" s="1"/>
  <c r="D165" i="30"/>
  <c r="E165" i="30" s="1"/>
  <c r="F165" i="30" s="1"/>
  <c r="G165" i="30" s="1"/>
  <c r="H165" i="30" s="1"/>
  <c r="I165" i="30" s="1"/>
  <c r="J165" i="30" s="1"/>
  <c r="K165" i="30" s="1"/>
  <c r="L165" i="30" s="1"/>
  <c r="M165" i="30" s="1"/>
  <c r="N165" i="30" s="1"/>
  <c r="O165" i="30" s="1"/>
  <c r="P165" i="30" s="1"/>
  <c r="Q165" i="30" s="1"/>
  <c r="R165" i="30" s="1"/>
  <c r="S165" i="30" s="1"/>
  <c r="T165" i="30" s="1"/>
  <c r="U165" i="30" s="1"/>
  <c r="V165" i="30" s="1"/>
  <c r="W165" i="30" s="1"/>
  <c r="X165" i="30" s="1"/>
  <c r="Y165" i="30" s="1"/>
  <c r="Z165" i="30" s="1"/>
  <c r="AA165" i="30" s="1"/>
  <c r="AB165" i="30" s="1"/>
  <c r="AC165" i="30" s="1"/>
  <c r="AD165" i="30" s="1"/>
  <c r="AE165" i="30" s="1"/>
  <c r="AF165" i="30" s="1"/>
  <c r="C165" i="30"/>
  <c r="O164" i="30"/>
  <c r="P164" i="30" s="1"/>
  <c r="Q164" i="30" s="1"/>
  <c r="R164" i="30" s="1"/>
  <c r="S164" i="30" s="1"/>
  <c r="T164" i="30" s="1"/>
  <c r="U164" i="30" s="1"/>
  <c r="V164" i="30" s="1"/>
  <c r="W164" i="30" s="1"/>
  <c r="X164" i="30" s="1"/>
  <c r="Y164" i="30" s="1"/>
  <c r="Z164" i="30" s="1"/>
  <c r="AA164" i="30" s="1"/>
  <c r="AB164" i="30" s="1"/>
  <c r="AC164" i="30" s="1"/>
  <c r="AD164" i="30" s="1"/>
  <c r="AE164" i="30" s="1"/>
  <c r="AF164" i="30" s="1"/>
  <c r="N164" i="30"/>
  <c r="E164" i="30"/>
  <c r="F164" i="30" s="1"/>
  <c r="G164" i="30" s="1"/>
  <c r="H164" i="30" s="1"/>
  <c r="I164" i="30" s="1"/>
  <c r="J164" i="30" s="1"/>
  <c r="K164" i="30" s="1"/>
  <c r="L164" i="30" s="1"/>
  <c r="M164" i="30" s="1"/>
  <c r="C164" i="30"/>
  <c r="D164" i="30" s="1"/>
  <c r="AF163" i="30"/>
  <c r="D163" i="30"/>
  <c r="E163" i="30" s="1"/>
  <c r="F163" i="30" s="1"/>
  <c r="G163" i="30" s="1"/>
  <c r="H163" i="30" s="1"/>
  <c r="I163" i="30" s="1"/>
  <c r="J163" i="30" s="1"/>
  <c r="K163" i="30" s="1"/>
  <c r="L163" i="30" s="1"/>
  <c r="M163" i="30" s="1"/>
  <c r="N163" i="30" s="1"/>
  <c r="O163" i="30" s="1"/>
  <c r="P163" i="30" s="1"/>
  <c r="Q163" i="30" s="1"/>
  <c r="R163" i="30" s="1"/>
  <c r="S163" i="30" s="1"/>
  <c r="T163" i="30" s="1"/>
  <c r="U163" i="30" s="1"/>
  <c r="V163" i="30" s="1"/>
  <c r="W163" i="30" s="1"/>
  <c r="X163" i="30" s="1"/>
  <c r="Y163" i="30" s="1"/>
  <c r="Z163" i="30" s="1"/>
  <c r="AA163" i="30" s="1"/>
  <c r="AB163" i="30" s="1"/>
  <c r="AC163" i="30" s="1"/>
  <c r="AD163" i="30" s="1"/>
  <c r="AE163" i="30" s="1"/>
  <c r="C163" i="30"/>
  <c r="E162" i="30"/>
  <c r="F162" i="30" s="1"/>
  <c r="G162" i="30" s="1"/>
  <c r="H162" i="30" s="1"/>
  <c r="I162" i="30" s="1"/>
  <c r="J162" i="30" s="1"/>
  <c r="K162" i="30" s="1"/>
  <c r="L162" i="30" s="1"/>
  <c r="M162" i="30" s="1"/>
  <c r="N162" i="30" s="1"/>
  <c r="O162" i="30" s="1"/>
  <c r="P162" i="30" s="1"/>
  <c r="Q162" i="30" s="1"/>
  <c r="R162" i="30" s="1"/>
  <c r="S162" i="30" s="1"/>
  <c r="T162" i="30" s="1"/>
  <c r="U162" i="30" s="1"/>
  <c r="V162" i="30" s="1"/>
  <c r="W162" i="30" s="1"/>
  <c r="X162" i="30" s="1"/>
  <c r="Y162" i="30" s="1"/>
  <c r="Z162" i="30" s="1"/>
  <c r="AA162" i="30" s="1"/>
  <c r="AB162" i="30" s="1"/>
  <c r="AC162" i="30" s="1"/>
  <c r="AD162" i="30" s="1"/>
  <c r="AE162" i="30" s="1"/>
  <c r="AF162" i="30" s="1"/>
  <c r="C162" i="30"/>
  <c r="D162" i="30" s="1"/>
  <c r="C161" i="30"/>
  <c r="D161" i="30" s="1"/>
  <c r="E161" i="30" s="1"/>
  <c r="F161" i="30" s="1"/>
  <c r="G161" i="30" s="1"/>
  <c r="H161" i="30" s="1"/>
  <c r="I161" i="30" s="1"/>
  <c r="J161" i="30" s="1"/>
  <c r="K161" i="30" s="1"/>
  <c r="L161" i="30" s="1"/>
  <c r="M161" i="30" s="1"/>
  <c r="N161" i="30" s="1"/>
  <c r="O161" i="30" s="1"/>
  <c r="P161" i="30" s="1"/>
  <c r="Q161" i="30" s="1"/>
  <c r="R161" i="30" s="1"/>
  <c r="S161" i="30" s="1"/>
  <c r="T161" i="30" s="1"/>
  <c r="U161" i="30" s="1"/>
  <c r="V161" i="30" s="1"/>
  <c r="W161" i="30" s="1"/>
  <c r="X161" i="30" s="1"/>
  <c r="Y161" i="30" s="1"/>
  <c r="Z161" i="30" s="1"/>
  <c r="AA161" i="30" s="1"/>
  <c r="AB161" i="30" s="1"/>
  <c r="AC161" i="30" s="1"/>
  <c r="AD161" i="30" s="1"/>
  <c r="AE161" i="30" s="1"/>
  <c r="AF161" i="30" s="1"/>
  <c r="E160" i="30"/>
  <c r="F160" i="30" s="1"/>
  <c r="G160" i="30" s="1"/>
  <c r="H160" i="30" s="1"/>
  <c r="I160" i="30" s="1"/>
  <c r="J160" i="30" s="1"/>
  <c r="K160" i="30" s="1"/>
  <c r="L160" i="30" s="1"/>
  <c r="M160" i="30" s="1"/>
  <c r="N160" i="30" s="1"/>
  <c r="O160" i="30" s="1"/>
  <c r="P160" i="30" s="1"/>
  <c r="Q160" i="30" s="1"/>
  <c r="R160" i="30" s="1"/>
  <c r="S160" i="30" s="1"/>
  <c r="T160" i="30" s="1"/>
  <c r="U160" i="30" s="1"/>
  <c r="V160" i="30" s="1"/>
  <c r="W160" i="30" s="1"/>
  <c r="X160" i="30" s="1"/>
  <c r="Y160" i="30" s="1"/>
  <c r="Z160" i="30" s="1"/>
  <c r="AA160" i="30" s="1"/>
  <c r="AB160" i="30" s="1"/>
  <c r="AC160" i="30" s="1"/>
  <c r="AD160" i="30" s="1"/>
  <c r="AE160" i="30" s="1"/>
  <c r="AF160" i="30" s="1"/>
  <c r="C160" i="30"/>
  <c r="D160" i="30" s="1"/>
  <c r="AE159" i="30"/>
  <c r="AF159" i="30" s="1"/>
  <c r="E159" i="30"/>
  <c r="F159" i="30" s="1"/>
  <c r="G159" i="30" s="1"/>
  <c r="H159" i="30" s="1"/>
  <c r="I159" i="30" s="1"/>
  <c r="J159" i="30" s="1"/>
  <c r="K159" i="30" s="1"/>
  <c r="L159" i="30" s="1"/>
  <c r="M159" i="30" s="1"/>
  <c r="N159" i="30" s="1"/>
  <c r="O159" i="30" s="1"/>
  <c r="P159" i="30" s="1"/>
  <c r="Q159" i="30" s="1"/>
  <c r="R159" i="30" s="1"/>
  <c r="S159" i="30" s="1"/>
  <c r="T159" i="30" s="1"/>
  <c r="U159" i="30" s="1"/>
  <c r="V159" i="30" s="1"/>
  <c r="W159" i="30" s="1"/>
  <c r="X159" i="30" s="1"/>
  <c r="Y159" i="30" s="1"/>
  <c r="Z159" i="30" s="1"/>
  <c r="AA159" i="30" s="1"/>
  <c r="AB159" i="30" s="1"/>
  <c r="AC159" i="30" s="1"/>
  <c r="AD159" i="30" s="1"/>
  <c r="C159" i="30"/>
  <c r="D159" i="30" s="1"/>
  <c r="C158" i="30"/>
  <c r="D158" i="30" s="1"/>
  <c r="E158" i="30" s="1"/>
  <c r="F158" i="30" s="1"/>
  <c r="G158" i="30" s="1"/>
  <c r="H158" i="30" s="1"/>
  <c r="I158" i="30" s="1"/>
  <c r="J158" i="30" s="1"/>
  <c r="K158" i="30" s="1"/>
  <c r="L158" i="30" s="1"/>
  <c r="M158" i="30" s="1"/>
  <c r="N158" i="30" s="1"/>
  <c r="O158" i="30" s="1"/>
  <c r="P158" i="30" s="1"/>
  <c r="Q158" i="30" s="1"/>
  <c r="R158" i="30" s="1"/>
  <c r="S158" i="30" s="1"/>
  <c r="T158" i="30" s="1"/>
  <c r="U158" i="30" s="1"/>
  <c r="V158" i="30" s="1"/>
  <c r="W158" i="30" s="1"/>
  <c r="X158" i="30" s="1"/>
  <c r="Y158" i="30" s="1"/>
  <c r="Z158" i="30" s="1"/>
  <c r="AA158" i="30" s="1"/>
  <c r="AB158" i="30" s="1"/>
  <c r="AC158" i="30" s="1"/>
  <c r="AD158" i="30" s="1"/>
  <c r="AE158" i="30" s="1"/>
  <c r="AF158" i="30" s="1"/>
  <c r="U157" i="30"/>
  <c r="V157" i="30" s="1"/>
  <c r="W157" i="30" s="1"/>
  <c r="X157" i="30" s="1"/>
  <c r="Y157" i="30" s="1"/>
  <c r="Z157" i="30" s="1"/>
  <c r="AA157" i="30" s="1"/>
  <c r="AB157" i="30" s="1"/>
  <c r="AC157" i="30" s="1"/>
  <c r="AD157" i="30" s="1"/>
  <c r="AE157" i="30" s="1"/>
  <c r="AF157" i="30" s="1"/>
  <c r="D157" i="30"/>
  <c r="E157" i="30" s="1"/>
  <c r="F157" i="30" s="1"/>
  <c r="G157" i="30" s="1"/>
  <c r="H157" i="30" s="1"/>
  <c r="I157" i="30" s="1"/>
  <c r="J157" i="30" s="1"/>
  <c r="K157" i="30" s="1"/>
  <c r="L157" i="30" s="1"/>
  <c r="M157" i="30" s="1"/>
  <c r="N157" i="30" s="1"/>
  <c r="O157" i="30" s="1"/>
  <c r="P157" i="30" s="1"/>
  <c r="Q157" i="30" s="1"/>
  <c r="R157" i="30" s="1"/>
  <c r="S157" i="30" s="1"/>
  <c r="T157" i="30" s="1"/>
  <c r="C157" i="30"/>
  <c r="I156" i="30"/>
  <c r="J156" i="30" s="1"/>
  <c r="K156" i="30" s="1"/>
  <c r="L156" i="30" s="1"/>
  <c r="M156" i="30" s="1"/>
  <c r="N156" i="30" s="1"/>
  <c r="O156" i="30" s="1"/>
  <c r="P156" i="30" s="1"/>
  <c r="Q156" i="30" s="1"/>
  <c r="R156" i="30" s="1"/>
  <c r="S156" i="30" s="1"/>
  <c r="T156" i="30" s="1"/>
  <c r="U156" i="30" s="1"/>
  <c r="V156" i="30" s="1"/>
  <c r="W156" i="30" s="1"/>
  <c r="X156" i="30" s="1"/>
  <c r="Y156" i="30" s="1"/>
  <c r="Z156" i="30" s="1"/>
  <c r="AA156" i="30" s="1"/>
  <c r="AB156" i="30" s="1"/>
  <c r="AC156" i="30" s="1"/>
  <c r="AD156" i="30" s="1"/>
  <c r="AE156" i="30" s="1"/>
  <c r="AF156" i="30" s="1"/>
  <c r="E156" i="30"/>
  <c r="F156" i="30" s="1"/>
  <c r="G156" i="30" s="1"/>
  <c r="H156" i="30" s="1"/>
  <c r="C156" i="30"/>
  <c r="D156" i="30" s="1"/>
  <c r="G155" i="30"/>
  <c r="H155" i="30" s="1"/>
  <c r="I155" i="30" s="1"/>
  <c r="J155" i="30" s="1"/>
  <c r="K155" i="30" s="1"/>
  <c r="L155" i="30" s="1"/>
  <c r="M155" i="30" s="1"/>
  <c r="N155" i="30" s="1"/>
  <c r="O155" i="30" s="1"/>
  <c r="P155" i="30" s="1"/>
  <c r="Q155" i="30" s="1"/>
  <c r="R155" i="30" s="1"/>
  <c r="S155" i="30" s="1"/>
  <c r="T155" i="30" s="1"/>
  <c r="U155" i="30" s="1"/>
  <c r="V155" i="30" s="1"/>
  <c r="W155" i="30" s="1"/>
  <c r="X155" i="30" s="1"/>
  <c r="Y155" i="30" s="1"/>
  <c r="Z155" i="30" s="1"/>
  <c r="AA155" i="30" s="1"/>
  <c r="AB155" i="30" s="1"/>
  <c r="AC155" i="30" s="1"/>
  <c r="AD155" i="30" s="1"/>
  <c r="AE155" i="30" s="1"/>
  <c r="AF155" i="30" s="1"/>
  <c r="C155" i="30"/>
  <c r="D155" i="30" s="1"/>
  <c r="E155" i="30" s="1"/>
  <c r="F155" i="30" s="1"/>
  <c r="E153" i="30"/>
  <c r="F153" i="30" s="1"/>
  <c r="G153" i="30" s="1"/>
  <c r="H153" i="30" s="1"/>
  <c r="I153" i="30" s="1"/>
  <c r="J153" i="30" s="1"/>
  <c r="K153" i="30" s="1"/>
  <c r="L153" i="30" s="1"/>
  <c r="M153" i="30" s="1"/>
  <c r="N153" i="30" s="1"/>
  <c r="O153" i="30" s="1"/>
  <c r="P153" i="30" s="1"/>
  <c r="Q153" i="30" s="1"/>
  <c r="R153" i="30" s="1"/>
  <c r="S153" i="30" s="1"/>
  <c r="T153" i="30" s="1"/>
  <c r="U153" i="30" s="1"/>
  <c r="V153" i="30" s="1"/>
  <c r="W153" i="30" s="1"/>
  <c r="X153" i="30" s="1"/>
  <c r="Y153" i="30" s="1"/>
  <c r="Z153" i="30" s="1"/>
  <c r="AA153" i="30" s="1"/>
  <c r="AB153" i="30" s="1"/>
  <c r="AC153" i="30" s="1"/>
  <c r="AD153" i="30" s="1"/>
  <c r="AE153" i="30" s="1"/>
  <c r="AF153" i="30" s="1"/>
  <c r="C153" i="30"/>
  <c r="D153" i="30" s="1"/>
  <c r="C152" i="30"/>
  <c r="D152" i="30" s="1"/>
  <c r="E152" i="30" s="1"/>
  <c r="F152" i="30" s="1"/>
  <c r="G152" i="30" s="1"/>
  <c r="H152" i="30" s="1"/>
  <c r="I152" i="30" s="1"/>
  <c r="J152" i="30" s="1"/>
  <c r="K152" i="30" s="1"/>
  <c r="L152" i="30" s="1"/>
  <c r="M152" i="30" s="1"/>
  <c r="N152" i="30" s="1"/>
  <c r="O152" i="30" s="1"/>
  <c r="P152" i="30" s="1"/>
  <c r="Q152" i="30" s="1"/>
  <c r="R152" i="30" s="1"/>
  <c r="S152" i="30" s="1"/>
  <c r="T152" i="30" s="1"/>
  <c r="U152" i="30" s="1"/>
  <c r="V152" i="30" s="1"/>
  <c r="W152" i="30" s="1"/>
  <c r="X152" i="30" s="1"/>
  <c r="Y152" i="30" s="1"/>
  <c r="Z152" i="30" s="1"/>
  <c r="AA152" i="30" s="1"/>
  <c r="AB152" i="30" s="1"/>
  <c r="AC152" i="30" s="1"/>
  <c r="AD152" i="30" s="1"/>
  <c r="AE152" i="30" s="1"/>
  <c r="AF152" i="30" s="1"/>
  <c r="G151" i="30"/>
  <c r="H151" i="30" s="1"/>
  <c r="I151" i="30" s="1"/>
  <c r="J151" i="30" s="1"/>
  <c r="K151" i="30" s="1"/>
  <c r="L151" i="30" s="1"/>
  <c r="M151" i="30" s="1"/>
  <c r="N151" i="30" s="1"/>
  <c r="O151" i="30" s="1"/>
  <c r="P151" i="30" s="1"/>
  <c r="Q151" i="30" s="1"/>
  <c r="R151" i="30" s="1"/>
  <c r="S151" i="30" s="1"/>
  <c r="T151" i="30" s="1"/>
  <c r="U151" i="30" s="1"/>
  <c r="V151" i="30" s="1"/>
  <c r="W151" i="30" s="1"/>
  <c r="X151" i="30" s="1"/>
  <c r="Y151" i="30" s="1"/>
  <c r="Z151" i="30" s="1"/>
  <c r="AA151" i="30" s="1"/>
  <c r="AB151" i="30" s="1"/>
  <c r="AC151" i="30" s="1"/>
  <c r="AD151" i="30" s="1"/>
  <c r="AE151" i="30" s="1"/>
  <c r="AF151" i="30" s="1"/>
  <c r="F151" i="30"/>
  <c r="E151" i="30"/>
  <c r="C151" i="30"/>
  <c r="D151" i="30" s="1"/>
  <c r="F150" i="30"/>
  <c r="G150" i="30" s="1"/>
  <c r="H150" i="30" s="1"/>
  <c r="I150" i="30" s="1"/>
  <c r="J150" i="30" s="1"/>
  <c r="K150" i="30" s="1"/>
  <c r="L150" i="30" s="1"/>
  <c r="M150" i="30" s="1"/>
  <c r="N150" i="30" s="1"/>
  <c r="O150" i="30" s="1"/>
  <c r="P150" i="30" s="1"/>
  <c r="Q150" i="30" s="1"/>
  <c r="R150" i="30" s="1"/>
  <c r="S150" i="30" s="1"/>
  <c r="T150" i="30" s="1"/>
  <c r="U150" i="30" s="1"/>
  <c r="V150" i="30" s="1"/>
  <c r="W150" i="30" s="1"/>
  <c r="X150" i="30" s="1"/>
  <c r="Y150" i="30" s="1"/>
  <c r="Z150" i="30" s="1"/>
  <c r="AA150" i="30" s="1"/>
  <c r="AB150" i="30" s="1"/>
  <c r="AC150" i="30" s="1"/>
  <c r="AD150" i="30" s="1"/>
  <c r="AE150" i="30" s="1"/>
  <c r="AF150" i="30" s="1"/>
  <c r="D150" i="30"/>
  <c r="E150" i="30" s="1"/>
  <c r="C150" i="30"/>
  <c r="G148" i="30"/>
  <c r="H148" i="30" s="1"/>
  <c r="I148" i="30" s="1"/>
  <c r="J148" i="30" s="1"/>
  <c r="K148" i="30" s="1"/>
  <c r="L148" i="30" s="1"/>
  <c r="M148" i="30" s="1"/>
  <c r="N148" i="30" s="1"/>
  <c r="O148" i="30" s="1"/>
  <c r="P148" i="30" s="1"/>
  <c r="Q148" i="30" s="1"/>
  <c r="R148" i="30" s="1"/>
  <c r="S148" i="30" s="1"/>
  <c r="T148" i="30" s="1"/>
  <c r="U148" i="30" s="1"/>
  <c r="V148" i="30" s="1"/>
  <c r="W148" i="30" s="1"/>
  <c r="X148" i="30" s="1"/>
  <c r="Y148" i="30" s="1"/>
  <c r="Z148" i="30" s="1"/>
  <c r="AA148" i="30" s="1"/>
  <c r="AB148" i="30" s="1"/>
  <c r="AC148" i="30" s="1"/>
  <c r="AD148" i="30" s="1"/>
  <c r="AE148" i="30" s="1"/>
  <c r="AF148" i="30" s="1"/>
  <c r="D148" i="30"/>
  <c r="E148" i="30" s="1"/>
  <c r="F148" i="30" s="1"/>
  <c r="C148" i="30"/>
  <c r="F147" i="30"/>
  <c r="G147" i="30" s="1"/>
  <c r="H147" i="30" s="1"/>
  <c r="I147" i="30" s="1"/>
  <c r="J147" i="30" s="1"/>
  <c r="K147" i="30" s="1"/>
  <c r="L147" i="30" s="1"/>
  <c r="M147" i="30" s="1"/>
  <c r="N147" i="30" s="1"/>
  <c r="O147" i="30" s="1"/>
  <c r="P147" i="30" s="1"/>
  <c r="Q147" i="30" s="1"/>
  <c r="R147" i="30" s="1"/>
  <c r="S147" i="30" s="1"/>
  <c r="T147" i="30" s="1"/>
  <c r="U147" i="30" s="1"/>
  <c r="V147" i="30" s="1"/>
  <c r="W147" i="30" s="1"/>
  <c r="X147" i="30" s="1"/>
  <c r="Y147" i="30" s="1"/>
  <c r="Z147" i="30" s="1"/>
  <c r="AA147" i="30" s="1"/>
  <c r="AB147" i="30" s="1"/>
  <c r="AC147" i="30" s="1"/>
  <c r="AD147" i="30" s="1"/>
  <c r="AE147" i="30" s="1"/>
  <c r="AF147" i="30" s="1"/>
  <c r="E147" i="30"/>
  <c r="D147" i="30"/>
  <c r="C147" i="30"/>
  <c r="D145" i="30"/>
  <c r="E145" i="30" s="1"/>
  <c r="F145" i="30" s="1"/>
  <c r="G145" i="30" s="1"/>
  <c r="H145" i="30" s="1"/>
  <c r="I145" i="30" s="1"/>
  <c r="J145" i="30" s="1"/>
  <c r="K145" i="30" s="1"/>
  <c r="L145" i="30" s="1"/>
  <c r="M145" i="30" s="1"/>
  <c r="N145" i="30" s="1"/>
  <c r="O145" i="30" s="1"/>
  <c r="P145" i="30" s="1"/>
  <c r="Q145" i="30" s="1"/>
  <c r="R145" i="30" s="1"/>
  <c r="S145" i="30" s="1"/>
  <c r="T145" i="30" s="1"/>
  <c r="U145" i="30" s="1"/>
  <c r="V145" i="30" s="1"/>
  <c r="W145" i="30" s="1"/>
  <c r="X145" i="30" s="1"/>
  <c r="Y145" i="30" s="1"/>
  <c r="Z145" i="30" s="1"/>
  <c r="AA145" i="30" s="1"/>
  <c r="AB145" i="30" s="1"/>
  <c r="AC145" i="30" s="1"/>
  <c r="AD145" i="30" s="1"/>
  <c r="AE145" i="30" s="1"/>
  <c r="AF145" i="30" s="1"/>
  <c r="C145" i="30"/>
  <c r="C144" i="30"/>
  <c r="D144" i="30" s="1"/>
  <c r="E144" i="30" s="1"/>
  <c r="F144" i="30" s="1"/>
  <c r="G144" i="30" s="1"/>
  <c r="H144" i="30" s="1"/>
  <c r="I144" i="30" s="1"/>
  <c r="J144" i="30" s="1"/>
  <c r="K144" i="30" s="1"/>
  <c r="L144" i="30" s="1"/>
  <c r="M144" i="30" s="1"/>
  <c r="N144" i="30" s="1"/>
  <c r="O144" i="30" s="1"/>
  <c r="P144" i="30" s="1"/>
  <c r="Q144" i="30" s="1"/>
  <c r="R144" i="30" s="1"/>
  <c r="S144" i="30" s="1"/>
  <c r="T144" i="30" s="1"/>
  <c r="U144" i="30" s="1"/>
  <c r="V144" i="30" s="1"/>
  <c r="W144" i="30" s="1"/>
  <c r="X144" i="30" s="1"/>
  <c r="Y144" i="30" s="1"/>
  <c r="Z144" i="30" s="1"/>
  <c r="AA144" i="30" s="1"/>
  <c r="AB144" i="30" s="1"/>
  <c r="AC144" i="30" s="1"/>
  <c r="AD144" i="30" s="1"/>
  <c r="AE144" i="30" s="1"/>
  <c r="AF144" i="30" s="1"/>
  <c r="J143" i="30"/>
  <c r="K143" i="30" s="1"/>
  <c r="L143" i="30" s="1"/>
  <c r="M143" i="30" s="1"/>
  <c r="N143" i="30" s="1"/>
  <c r="O143" i="30" s="1"/>
  <c r="P143" i="30" s="1"/>
  <c r="Q143" i="30" s="1"/>
  <c r="R143" i="30" s="1"/>
  <c r="S143" i="30" s="1"/>
  <c r="T143" i="30" s="1"/>
  <c r="U143" i="30" s="1"/>
  <c r="V143" i="30" s="1"/>
  <c r="W143" i="30" s="1"/>
  <c r="X143" i="30" s="1"/>
  <c r="Y143" i="30" s="1"/>
  <c r="Z143" i="30" s="1"/>
  <c r="AA143" i="30" s="1"/>
  <c r="AB143" i="30" s="1"/>
  <c r="AC143" i="30" s="1"/>
  <c r="AD143" i="30" s="1"/>
  <c r="AE143" i="30" s="1"/>
  <c r="AF143" i="30" s="1"/>
  <c r="D143" i="30"/>
  <c r="E143" i="30" s="1"/>
  <c r="F143" i="30" s="1"/>
  <c r="G143" i="30" s="1"/>
  <c r="H143" i="30" s="1"/>
  <c r="I143" i="30" s="1"/>
  <c r="C143" i="30"/>
  <c r="H142" i="30"/>
  <c r="I142" i="30" s="1"/>
  <c r="J142" i="30" s="1"/>
  <c r="K142" i="30" s="1"/>
  <c r="L142" i="30" s="1"/>
  <c r="M142" i="30" s="1"/>
  <c r="N142" i="30" s="1"/>
  <c r="O142" i="30" s="1"/>
  <c r="P142" i="30" s="1"/>
  <c r="Q142" i="30" s="1"/>
  <c r="R142" i="30" s="1"/>
  <c r="S142" i="30" s="1"/>
  <c r="T142" i="30" s="1"/>
  <c r="U142" i="30" s="1"/>
  <c r="V142" i="30" s="1"/>
  <c r="W142" i="30" s="1"/>
  <c r="X142" i="30" s="1"/>
  <c r="Y142" i="30" s="1"/>
  <c r="Z142" i="30" s="1"/>
  <c r="AA142" i="30" s="1"/>
  <c r="AB142" i="30" s="1"/>
  <c r="AC142" i="30" s="1"/>
  <c r="AD142" i="30" s="1"/>
  <c r="AE142" i="30" s="1"/>
  <c r="AF142" i="30" s="1"/>
  <c r="E142" i="30"/>
  <c r="F142" i="30" s="1"/>
  <c r="G142" i="30" s="1"/>
  <c r="D142" i="30"/>
  <c r="C142" i="30"/>
  <c r="D141" i="30"/>
  <c r="E141" i="30" s="1"/>
  <c r="F141" i="30" s="1"/>
  <c r="G141" i="30" s="1"/>
  <c r="H141" i="30" s="1"/>
  <c r="I141" i="30" s="1"/>
  <c r="J141" i="30" s="1"/>
  <c r="K141" i="30" s="1"/>
  <c r="L141" i="30" s="1"/>
  <c r="M141" i="30" s="1"/>
  <c r="N141" i="30" s="1"/>
  <c r="O141" i="30" s="1"/>
  <c r="P141" i="30" s="1"/>
  <c r="Q141" i="30" s="1"/>
  <c r="R141" i="30" s="1"/>
  <c r="S141" i="30" s="1"/>
  <c r="T141" i="30" s="1"/>
  <c r="U141" i="30" s="1"/>
  <c r="V141" i="30" s="1"/>
  <c r="W141" i="30" s="1"/>
  <c r="X141" i="30" s="1"/>
  <c r="Y141" i="30" s="1"/>
  <c r="Z141" i="30" s="1"/>
  <c r="AA141" i="30" s="1"/>
  <c r="AB141" i="30" s="1"/>
  <c r="AC141" i="30" s="1"/>
  <c r="AD141" i="30" s="1"/>
  <c r="AE141" i="30" s="1"/>
  <c r="AF141" i="30" s="1"/>
  <c r="C141" i="30"/>
  <c r="C140" i="30"/>
  <c r="D140" i="30" s="1"/>
  <c r="E140" i="30" s="1"/>
  <c r="F140" i="30" s="1"/>
  <c r="G140" i="30" s="1"/>
  <c r="H140" i="30" s="1"/>
  <c r="I140" i="30" s="1"/>
  <c r="J140" i="30" s="1"/>
  <c r="K140" i="30" s="1"/>
  <c r="L140" i="30" s="1"/>
  <c r="M140" i="30" s="1"/>
  <c r="N140" i="30" s="1"/>
  <c r="O140" i="30" s="1"/>
  <c r="P140" i="30" s="1"/>
  <c r="Q140" i="30" s="1"/>
  <c r="R140" i="30" s="1"/>
  <c r="S140" i="30" s="1"/>
  <c r="T140" i="30" s="1"/>
  <c r="U140" i="30" s="1"/>
  <c r="V140" i="30" s="1"/>
  <c r="W140" i="30" s="1"/>
  <c r="X140" i="30" s="1"/>
  <c r="Y140" i="30" s="1"/>
  <c r="Z140" i="30" s="1"/>
  <c r="AA140" i="30" s="1"/>
  <c r="AB140" i="30" s="1"/>
  <c r="AC140" i="30" s="1"/>
  <c r="AD140" i="30" s="1"/>
  <c r="AE140" i="30" s="1"/>
  <c r="AF140" i="30" s="1"/>
  <c r="D139" i="30"/>
  <c r="E139" i="30" s="1"/>
  <c r="F139" i="30" s="1"/>
  <c r="G139" i="30" s="1"/>
  <c r="H139" i="30" s="1"/>
  <c r="I139" i="30" s="1"/>
  <c r="J139" i="30" s="1"/>
  <c r="K139" i="30" s="1"/>
  <c r="L139" i="30" s="1"/>
  <c r="M139" i="30" s="1"/>
  <c r="N139" i="30" s="1"/>
  <c r="O139" i="30" s="1"/>
  <c r="P139" i="30" s="1"/>
  <c r="Q139" i="30" s="1"/>
  <c r="R139" i="30" s="1"/>
  <c r="S139" i="30" s="1"/>
  <c r="T139" i="30" s="1"/>
  <c r="U139" i="30" s="1"/>
  <c r="V139" i="30" s="1"/>
  <c r="W139" i="30" s="1"/>
  <c r="X139" i="30" s="1"/>
  <c r="Y139" i="30" s="1"/>
  <c r="Z139" i="30" s="1"/>
  <c r="AA139" i="30" s="1"/>
  <c r="AB139" i="30" s="1"/>
  <c r="AC139" i="30" s="1"/>
  <c r="AD139" i="30" s="1"/>
  <c r="AE139" i="30" s="1"/>
  <c r="AF139" i="30" s="1"/>
  <c r="C139" i="30"/>
  <c r="F137" i="30"/>
  <c r="G137" i="30" s="1"/>
  <c r="H137" i="30" s="1"/>
  <c r="I137" i="30" s="1"/>
  <c r="J137" i="30" s="1"/>
  <c r="K137" i="30" s="1"/>
  <c r="L137" i="30" s="1"/>
  <c r="M137" i="30" s="1"/>
  <c r="N137" i="30" s="1"/>
  <c r="O137" i="30" s="1"/>
  <c r="P137" i="30" s="1"/>
  <c r="Q137" i="30" s="1"/>
  <c r="R137" i="30" s="1"/>
  <c r="S137" i="30" s="1"/>
  <c r="T137" i="30" s="1"/>
  <c r="U137" i="30" s="1"/>
  <c r="V137" i="30" s="1"/>
  <c r="W137" i="30" s="1"/>
  <c r="X137" i="30" s="1"/>
  <c r="Y137" i="30" s="1"/>
  <c r="Z137" i="30" s="1"/>
  <c r="AA137" i="30" s="1"/>
  <c r="AB137" i="30" s="1"/>
  <c r="AC137" i="30" s="1"/>
  <c r="AD137" i="30" s="1"/>
  <c r="AE137" i="30" s="1"/>
  <c r="AF137" i="30" s="1"/>
  <c r="E137" i="30"/>
  <c r="D137" i="30"/>
  <c r="C137" i="30"/>
  <c r="E136" i="30"/>
  <c r="F136" i="30" s="1"/>
  <c r="G136" i="30" s="1"/>
  <c r="H136" i="30" s="1"/>
  <c r="I136" i="30" s="1"/>
  <c r="J136" i="30" s="1"/>
  <c r="K136" i="30" s="1"/>
  <c r="L136" i="30" s="1"/>
  <c r="M136" i="30" s="1"/>
  <c r="N136" i="30" s="1"/>
  <c r="O136" i="30" s="1"/>
  <c r="P136" i="30" s="1"/>
  <c r="Q136" i="30" s="1"/>
  <c r="R136" i="30" s="1"/>
  <c r="S136" i="30" s="1"/>
  <c r="T136" i="30" s="1"/>
  <c r="U136" i="30" s="1"/>
  <c r="V136" i="30" s="1"/>
  <c r="W136" i="30" s="1"/>
  <c r="X136" i="30" s="1"/>
  <c r="Y136" i="30" s="1"/>
  <c r="Z136" i="30" s="1"/>
  <c r="AA136" i="30" s="1"/>
  <c r="AB136" i="30" s="1"/>
  <c r="AC136" i="30" s="1"/>
  <c r="AD136" i="30" s="1"/>
  <c r="AE136" i="30" s="1"/>
  <c r="AF136" i="30" s="1"/>
  <c r="D136" i="30"/>
  <c r="C136" i="30"/>
  <c r="C135" i="30"/>
  <c r="D135" i="30" s="1"/>
  <c r="E135" i="30" s="1"/>
  <c r="F135" i="30" s="1"/>
  <c r="G135" i="30" s="1"/>
  <c r="H135" i="30" s="1"/>
  <c r="I135" i="30" s="1"/>
  <c r="J135" i="30" s="1"/>
  <c r="K135" i="30" s="1"/>
  <c r="L135" i="30" s="1"/>
  <c r="M135" i="30" s="1"/>
  <c r="N135" i="30" s="1"/>
  <c r="O135" i="30" s="1"/>
  <c r="P135" i="30" s="1"/>
  <c r="Q135" i="30" s="1"/>
  <c r="R135" i="30" s="1"/>
  <c r="S135" i="30" s="1"/>
  <c r="T135" i="30" s="1"/>
  <c r="U135" i="30" s="1"/>
  <c r="V135" i="30" s="1"/>
  <c r="W135" i="30" s="1"/>
  <c r="X135" i="30" s="1"/>
  <c r="Y135" i="30" s="1"/>
  <c r="Z135" i="30" s="1"/>
  <c r="AA135" i="30" s="1"/>
  <c r="AB135" i="30" s="1"/>
  <c r="AC135" i="30" s="1"/>
  <c r="AD135" i="30" s="1"/>
  <c r="AE135" i="30" s="1"/>
  <c r="AF135" i="30" s="1"/>
  <c r="C134" i="30"/>
  <c r="D134" i="30" s="1"/>
  <c r="E134" i="30" s="1"/>
  <c r="F134" i="30" s="1"/>
  <c r="G134" i="30" s="1"/>
  <c r="H134" i="30" s="1"/>
  <c r="I134" i="30" s="1"/>
  <c r="J134" i="30" s="1"/>
  <c r="K134" i="30" s="1"/>
  <c r="L134" i="30" s="1"/>
  <c r="M134" i="30" s="1"/>
  <c r="N134" i="30" s="1"/>
  <c r="O134" i="30" s="1"/>
  <c r="P134" i="30" s="1"/>
  <c r="Q134" i="30" s="1"/>
  <c r="R134" i="30" s="1"/>
  <c r="S134" i="30" s="1"/>
  <c r="T134" i="30" s="1"/>
  <c r="U134" i="30" s="1"/>
  <c r="V134" i="30" s="1"/>
  <c r="W134" i="30" s="1"/>
  <c r="X134" i="30" s="1"/>
  <c r="Y134" i="30" s="1"/>
  <c r="Z134" i="30" s="1"/>
  <c r="AA134" i="30" s="1"/>
  <c r="AB134" i="30" s="1"/>
  <c r="AC134" i="30" s="1"/>
  <c r="AD134" i="30" s="1"/>
  <c r="AE134" i="30" s="1"/>
  <c r="AF134" i="30" s="1"/>
  <c r="D133" i="30"/>
  <c r="E133" i="30" s="1"/>
  <c r="F133" i="30" s="1"/>
  <c r="G133" i="30" s="1"/>
  <c r="H133" i="30" s="1"/>
  <c r="I133" i="30" s="1"/>
  <c r="J133" i="30" s="1"/>
  <c r="K133" i="30" s="1"/>
  <c r="L133" i="30" s="1"/>
  <c r="M133" i="30" s="1"/>
  <c r="N133" i="30" s="1"/>
  <c r="O133" i="30" s="1"/>
  <c r="P133" i="30" s="1"/>
  <c r="Q133" i="30" s="1"/>
  <c r="R133" i="30" s="1"/>
  <c r="S133" i="30" s="1"/>
  <c r="T133" i="30" s="1"/>
  <c r="U133" i="30" s="1"/>
  <c r="V133" i="30" s="1"/>
  <c r="W133" i="30" s="1"/>
  <c r="X133" i="30" s="1"/>
  <c r="Y133" i="30" s="1"/>
  <c r="Z133" i="30" s="1"/>
  <c r="AA133" i="30" s="1"/>
  <c r="AB133" i="30" s="1"/>
  <c r="AC133" i="30" s="1"/>
  <c r="AD133" i="30" s="1"/>
  <c r="AE133" i="30" s="1"/>
  <c r="AF133" i="30" s="1"/>
  <c r="C133" i="30"/>
  <c r="D132" i="30"/>
  <c r="E132" i="30" s="1"/>
  <c r="F132" i="30" s="1"/>
  <c r="G132" i="30" s="1"/>
  <c r="H132" i="30" s="1"/>
  <c r="I132" i="30" s="1"/>
  <c r="J132" i="30" s="1"/>
  <c r="K132" i="30" s="1"/>
  <c r="L132" i="30" s="1"/>
  <c r="M132" i="30" s="1"/>
  <c r="N132" i="30" s="1"/>
  <c r="O132" i="30" s="1"/>
  <c r="P132" i="30" s="1"/>
  <c r="Q132" i="30" s="1"/>
  <c r="R132" i="30" s="1"/>
  <c r="S132" i="30" s="1"/>
  <c r="T132" i="30" s="1"/>
  <c r="U132" i="30" s="1"/>
  <c r="V132" i="30" s="1"/>
  <c r="W132" i="30" s="1"/>
  <c r="X132" i="30" s="1"/>
  <c r="Y132" i="30" s="1"/>
  <c r="Z132" i="30" s="1"/>
  <c r="AA132" i="30" s="1"/>
  <c r="AB132" i="30" s="1"/>
  <c r="AC132" i="30" s="1"/>
  <c r="AD132" i="30" s="1"/>
  <c r="AE132" i="30" s="1"/>
  <c r="AF132" i="30" s="1"/>
  <c r="C132" i="30"/>
  <c r="E131" i="30"/>
  <c r="F131" i="30" s="1"/>
  <c r="G131" i="30" s="1"/>
  <c r="H131" i="30" s="1"/>
  <c r="I131" i="30" s="1"/>
  <c r="J131" i="30" s="1"/>
  <c r="K131" i="30" s="1"/>
  <c r="L131" i="30" s="1"/>
  <c r="M131" i="30" s="1"/>
  <c r="N131" i="30" s="1"/>
  <c r="O131" i="30" s="1"/>
  <c r="P131" i="30" s="1"/>
  <c r="Q131" i="30" s="1"/>
  <c r="R131" i="30" s="1"/>
  <c r="S131" i="30" s="1"/>
  <c r="T131" i="30" s="1"/>
  <c r="U131" i="30" s="1"/>
  <c r="V131" i="30" s="1"/>
  <c r="W131" i="30" s="1"/>
  <c r="X131" i="30" s="1"/>
  <c r="Y131" i="30" s="1"/>
  <c r="Z131" i="30" s="1"/>
  <c r="AA131" i="30" s="1"/>
  <c r="AB131" i="30" s="1"/>
  <c r="AC131" i="30" s="1"/>
  <c r="AD131" i="30" s="1"/>
  <c r="AE131" i="30" s="1"/>
  <c r="AF131" i="30" s="1"/>
  <c r="D131" i="30"/>
  <c r="C131" i="30"/>
  <c r="D130" i="30"/>
  <c r="E130" i="30" s="1"/>
  <c r="F130" i="30" s="1"/>
  <c r="G130" i="30" s="1"/>
  <c r="H130" i="30" s="1"/>
  <c r="I130" i="30" s="1"/>
  <c r="J130" i="30" s="1"/>
  <c r="K130" i="30" s="1"/>
  <c r="L130" i="30" s="1"/>
  <c r="M130" i="30" s="1"/>
  <c r="N130" i="30" s="1"/>
  <c r="O130" i="30" s="1"/>
  <c r="P130" i="30" s="1"/>
  <c r="Q130" i="30" s="1"/>
  <c r="R130" i="30" s="1"/>
  <c r="S130" i="30" s="1"/>
  <c r="T130" i="30" s="1"/>
  <c r="U130" i="30" s="1"/>
  <c r="V130" i="30" s="1"/>
  <c r="W130" i="30" s="1"/>
  <c r="X130" i="30" s="1"/>
  <c r="Y130" i="30" s="1"/>
  <c r="Z130" i="30" s="1"/>
  <c r="AA130" i="30" s="1"/>
  <c r="AB130" i="30" s="1"/>
  <c r="AC130" i="30" s="1"/>
  <c r="AD130" i="30" s="1"/>
  <c r="AE130" i="30" s="1"/>
  <c r="AF130" i="30" s="1"/>
  <c r="C130" i="30"/>
  <c r="F128" i="30"/>
  <c r="G128" i="30" s="1"/>
  <c r="H128" i="30" s="1"/>
  <c r="I128" i="30" s="1"/>
  <c r="J128" i="30" s="1"/>
  <c r="K128" i="30" s="1"/>
  <c r="L128" i="30" s="1"/>
  <c r="M128" i="30" s="1"/>
  <c r="N128" i="30" s="1"/>
  <c r="O128" i="30" s="1"/>
  <c r="P128" i="30" s="1"/>
  <c r="Q128" i="30" s="1"/>
  <c r="R128" i="30" s="1"/>
  <c r="S128" i="30" s="1"/>
  <c r="T128" i="30" s="1"/>
  <c r="U128" i="30" s="1"/>
  <c r="V128" i="30" s="1"/>
  <c r="W128" i="30" s="1"/>
  <c r="X128" i="30" s="1"/>
  <c r="Y128" i="30" s="1"/>
  <c r="Z128" i="30" s="1"/>
  <c r="AA128" i="30" s="1"/>
  <c r="AB128" i="30" s="1"/>
  <c r="AC128" i="30" s="1"/>
  <c r="AD128" i="30" s="1"/>
  <c r="AE128" i="30" s="1"/>
  <c r="AF128" i="30" s="1"/>
  <c r="D128" i="30"/>
  <c r="E128" i="30" s="1"/>
  <c r="C128" i="30"/>
  <c r="G127" i="30"/>
  <c r="H127" i="30" s="1"/>
  <c r="I127" i="30" s="1"/>
  <c r="J127" i="30" s="1"/>
  <c r="K127" i="30" s="1"/>
  <c r="L127" i="30" s="1"/>
  <c r="M127" i="30" s="1"/>
  <c r="N127" i="30" s="1"/>
  <c r="O127" i="30" s="1"/>
  <c r="P127" i="30" s="1"/>
  <c r="Q127" i="30" s="1"/>
  <c r="R127" i="30" s="1"/>
  <c r="S127" i="30" s="1"/>
  <c r="T127" i="30" s="1"/>
  <c r="U127" i="30" s="1"/>
  <c r="V127" i="30" s="1"/>
  <c r="W127" i="30" s="1"/>
  <c r="X127" i="30" s="1"/>
  <c r="Y127" i="30" s="1"/>
  <c r="Z127" i="30" s="1"/>
  <c r="AA127" i="30" s="1"/>
  <c r="AB127" i="30" s="1"/>
  <c r="AC127" i="30" s="1"/>
  <c r="AD127" i="30" s="1"/>
  <c r="AE127" i="30" s="1"/>
  <c r="AF127" i="30" s="1"/>
  <c r="D127" i="30"/>
  <c r="E127" i="30" s="1"/>
  <c r="F127" i="30" s="1"/>
  <c r="C127" i="30"/>
  <c r="E126" i="30"/>
  <c r="F126" i="30" s="1"/>
  <c r="G126" i="30" s="1"/>
  <c r="H126" i="30" s="1"/>
  <c r="I126" i="30" s="1"/>
  <c r="J126" i="30" s="1"/>
  <c r="K126" i="30" s="1"/>
  <c r="L126" i="30" s="1"/>
  <c r="M126" i="30" s="1"/>
  <c r="N126" i="30" s="1"/>
  <c r="O126" i="30" s="1"/>
  <c r="P126" i="30" s="1"/>
  <c r="Q126" i="30" s="1"/>
  <c r="R126" i="30" s="1"/>
  <c r="S126" i="30" s="1"/>
  <c r="T126" i="30" s="1"/>
  <c r="U126" i="30" s="1"/>
  <c r="V126" i="30" s="1"/>
  <c r="W126" i="30" s="1"/>
  <c r="X126" i="30" s="1"/>
  <c r="Y126" i="30" s="1"/>
  <c r="Z126" i="30" s="1"/>
  <c r="AA126" i="30" s="1"/>
  <c r="AB126" i="30" s="1"/>
  <c r="AC126" i="30" s="1"/>
  <c r="AD126" i="30" s="1"/>
  <c r="AE126" i="30" s="1"/>
  <c r="AF126" i="30" s="1"/>
  <c r="D126" i="30"/>
  <c r="C126" i="30"/>
  <c r="C125" i="30"/>
  <c r="C93" i="30" s="1"/>
  <c r="F124" i="30"/>
  <c r="G124" i="30" s="1"/>
  <c r="H124" i="30" s="1"/>
  <c r="I124" i="30" s="1"/>
  <c r="J124" i="30" s="1"/>
  <c r="K124" i="30" s="1"/>
  <c r="L124" i="30" s="1"/>
  <c r="M124" i="30" s="1"/>
  <c r="N124" i="30" s="1"/>
  <c r="O124" i="30" s="1"/>
  <c r="P124" i="30" s="1"/>
  <c r="Q124" i="30" s="1"/>
  <c r="R124" i="30" s="1"/>
  <c r="S124" i="30" s="1"/>
  <c r="T124" i="30" s="1"/>
  <c r="U124" i="30" s="1"/>
  <c r="V124" i="30" s="1"/>
  <c r="W124" i="30" s="1"/>
  <c r="X124" i="30" s="1"/>
  <c r="Y124" i="30" s="1"/>
  <c r="Z124" i="30" s="1"/>
  <c r="AA124" i="30" s="1"/>
  <c r="AB124" i="30" s="1"/>
  <c r="AC124" i="30" s="1"/>
  <c r="AD124" i="30" s="1"/>
  <c r="AE124" i="30" s="1"/>
  <c r="AF124" i="30" s="1"/>
  <c r="D124" i="30"/>
  <c r="E124" i="30" s="1"/>
  <c r="C124" i="30"/>
  <c r="D123" i="30"/>
  <c r="E123" i="30" s="1"/>
  <c r="F123" i="30" s="1"/>
  <c r="G123" i="30" s="1"/>
  <c r="H123" i="30" s="1"/>
  <c r="I123" i="30" s="1"/>
  <c r="J123" i="30" s="1"/>
  <c r="K123" i="30" s="1"/>
  <c r="L123" i="30" s="1"/>
  <c r="M123" i="30" s="1"/>
  <c r="N123" i="30" s="1"/>
  <c r="O123" i="30" s="1"/>
  <c r="P123" i="30" s="1"/>
  <c r="Q123" i="30" s="1"/>
  <c r="R123" i="30" s="1"/>
  <c r="S123" i="30" s="1"/>
  <c r="T123" i="30" s="1"/>
  <c r="U123" i="30" s="1"/>
  <c r="V123" i="30" s="1"/>
  <c r="W123" i="30" s="1"/>
  <c r="X123" i="30" s="1"/>
  <c r="Y123" i="30" s="1"/>
  <c r="Z123" i="30" s="1"/>
  <c r="AA123" i="30" s="1"/>
  <c r="AB123" i="30" s="1"/>
  <c r="AC123" i="30" s="1"/>
  <c r="AD123" i="30" s="1"/>
  <c r="AE123" i="30" s="1"/>
  <c r="AF123" i="30" s="1"/>
  <c r="C123" i="30"/>
  <c r="E122" i="30"/>
  <c r="F122" i="30" s="1"/>
  <c r="G122" i="30" s="1"/>
  <c r="H122" i="30" s="1"/>
  <c r="I122" i="30" s="1"/>
  <c r="J122" i="30" s="1"/>
  <c r="K122" i="30" s="1"/>
  <c r="L122" i="30" s="1"/>
  <c r="M122" i="30" s="1"/>
  <c r="N122" i="30" s="1"/>
  <c r="O122" i="30" s="1"/>
  <c r="P122" i="30" s="1"/>
  <c r="Q122" i="30" s="1"/>
  <c r="R122" i="30" s="1"/>
  <c r="S122" i="30" s="1"/>
  <c r="T122" i="30" s="1"/>
  <c r="U122" i="30" s="1"/>
  <c r="V122" i="30" s="1"/>
  <c r="W122" i="30" s="1"/>
  <c r="X122" i="30" s="1"/>
  <c r="Y122" i="30" s="1"/>
  <c r="Z122" i="30" s="1"/>
  <c r="AA122" i="30" s="1"/>
  <c r="AB122" i="30" s="1"/>
  <c r="AC122" i="30" s="1"/>
  <c r="AD122" i="30" s="1"/>
  <c r="AE122" i="30" s="1"/>
  <c r="AF122" i="30" s="1"/>
  <c r="D122" i="30"/>
  <c r="C122" i="30"/>
  <c r="C121" i="30"/>
  <c r="D121" i="30" s="1"/>
  <c r="E121" i="30" s="1"/>
  <c r="F121" i="30" s="1"/>
  <c r="G121" i="30" s="1"/>
  <c r="H121" i="30" s="1"/>
  <c r="I121" i="30" s="1"/>
  <c r="J121" i="30" s="1"/>
  <c r="K121" i="30" s="1"/>
  <c r="L121" i="30" s="1"/>
  <c r="M121" i="30" s="1"/>
  <c r="N121" i="30" s="1"/>
  <c r="O121" i="30" s="1"/>
  <c r="P121" i="30" s="1"/>
  <c r="Q121" i="30" s="1"/>
  <c r="R121" i="30" s="1"/>
  <c r="S121" i="30" s="1"/>
  <c r="T121" i="30" s="1"/>
  <c r="U121" i="30" s="1"/>
  <c r="V121" i="30" s="1"/>
  <c r="W121" i="30" s="1"/>
  <c r="X121" i="30" s="1"/>
  <c r="Y121" i="30" s="1"/>
  <c r="Z121" i="30" s="1"/>
  <c r="AA121" i="30" s="1"/>
  <c r="AB121" i="30" s="1"/>
  <c r="AC121" i="30" s="1"/>
  <c r="AD121" i="30" s="1"/>
  <c r="AE121" i="30" s="1"/>
  <c r="AF121" i="30" s="1"/>
  <c r="D120" i="30"/>
  <c r="E120" i="30" s="1"/>
  <c r="F120" i="30" s="1"/>
  <c r="G120" i="30" s="1"/>
  <c r="H120" i="30" s="1"/>
  <c r="I120" i="30" s="1"/>
  <c r="J120" i="30" s="1"/>
  <c r="K120" i="30" s="1"/>
  <c r="L120" i="30" s="1"/>
  <c r="M120" i="30" s="1"/>
  <c r="N120" i="30" s="1"/>
  <c r="O120" i="30" s="1"/>
  <c r="P120" i="30" s="1"/>
  <c r="Q120" i="30" s="1"/>
  <c r="R120" i="30" s="1"/>
  <c r="S120" i="30" s="1"/>
  <c r="T120" i="30" s="1"/>
  <c r="U120" i="30" s="1"/>
  <c r="V120" i="30" s="1"/>
  <c r="W120" i="30" s="1"/>
  <c r="X120" i="30" s="1"/>
  <c r="Y120" i="30" s="1"/>
  <c r="Z120" i="30" s="1"/>
  <c r="AA120" i="30" s="1"/>
  <c r="AB120" i="30" s="1"/>
  <c r="AC120" i="30" s="1"/>
  <c r="AD120" i="30" s="1"/>
  <c r="AE120" i="30" s="1"/>
  <c r="AF120" i="30" s="1"/>
  <c r="C120" i="30"/>
  <c r="D119" i="30"/>
  <c r="E119" i="30" s="1"/>
  <c r="F119" i="30" s="1"/>
  <c r="G119" i="30" s="1"/>
  <c r="H119" i="30" s="1"/>
  <c r="I119" i="30" s="1"/>
  <c r="J119" i="30" s="1"/>
  <c r="K119" i="30" s="1"/>
  <c r="L119" i="30" s="1"/>
  <c r="M119" i="30" s="1"/>
  <c r="N119" i="30" s="1"/>
  <c r="O119" i="30" s="1"/>
  <c r="P119" i="30" s="1"/>
  <c r="Q119" i="30" s="1"/>
  <c r="R119" i="30" s="1"/>
  <c r="S119" i="30" s="1"/>
  <c r="T119" i="30" s="1"/>
  <c r="U119" i="30" s="1"/>
  <c r="V119" i="30" s="1"/>
  <c r="W119" i="30" s="1"/>
  <c r="X119" i="30" s="1"/>
  <c r="Y119" i="30" s="1"/>
  <c r="Z119" i="30" s="1"/>
  <c r="AA119" i="30" s="1"/>
  <c r="AB119" i="30" s="1"/>
  <c r="AC119" i="30" s="1"/>
  <c r="AD119" i="30" s="1"/>
  <c r="AE119" i="30" s="1"/>
  <c r="AF119" i="30" s="1"/>
  <c r="C119" i="30"/>
  <c r="E118" i="30"/>
  <c r="F118" i="30" s="1"/>
  <c r="G118" i="30" s="1"/>
  <c r="H118" i="30" s="1"/>
  <c r="I118" i="30" s="1"/>
  <c r="J118" i="30" s="1"/>
  <c r="K118" i="30" s="1"/>
  <c r="L118" i="30" s="1"/>
  <c r="M118" i="30" s="1"/>
  <c r="N118" i="30" s="1"/>
  <c r="O118" i="30" s="1"/>
  <c r="P118" i="30" s="1"/>
  <c r="Q118" i="30" s="1"/>
  <c r="R118" i="30" s="1"/>
  <c r="S118" i="30" s="1"/>
  <c r="T118" i="30" s="1"/>
  <c r="U118" i="30" s="1"/>
  <c r="V118" i="30" s="1"/>
  <c r="W118" i="30" s="1"/>
  <c r="X118" i="30" s="1"/>
  <c r="Y118" i="30" s="1"/>
  <c r="Z118" i="30" s="1"/>
  <c r="AA118" i="30" s="1"/>
  <c r="AB118" i="30" s="1"/>
  <c r="AC118" i="30" s="1"/>
  <c r="AD118" i="30" s="1"/>
  <c r="AE118" i="30" s="1"/>
  <c r="AF118" i="30" s="1"/>
  <c r="D118" i="30"/>
  <c r="C118" i="30"/>
  <c r="C117" i="30"/>
  <c r="D117" i="30" s="1"/>
  <c r="E117" i="30" s="1"/>
  <c r="F117" i="30" s="1"/>
  <c r="G117" i="30" s="1"/>
  <c r="H117" i="30" s="1"/>
  <c r="I117" i="30" s="1"/>
  <c r="J117" i="30" s="1"/>
  <c r="K117" i="30" s="1"/>
  <c r="L117" i="30" s="1"/>
  <c r="M117" i="30" s="1"/>
  <c r="N117" i="30" s="1"/>
  <c r="O117" i="30" s="1"/>
  <c r="P117" i="30" s="1"/>
  <c r="Q117" i="30" s="1"/>
  <c r="R117" i="30" s="1"/>
  <c r="S117" i="30" s="1"/>
  <c r="T117" i="30" s="1"/>
  <c r="U117" i="30" s="1"/>
  <c r="V117" i="30" s="1"/>
  <c r="W117" i="30" s="1"/>
  <c r="X117" i="30" s="1"/>
  <c r="Y117" i="30" s="1"/>
  <c r="Z117" i="30" s="1"/>
  <c r="AA117" i="30" s="1"/>
  <c r="AB117" i="30" s="1"/>
  <c r="AC117" i="30" s="1"/>
  <c r="AD117" i="30" s="1"/>
  <c r="AE117" i="30" s="1"/>
  <c r="AF117" i="30" s="1"/>
  <c r="D116" i="30"/>
  <c r="E116" i="30" s="1"/>
  <c r="F116" i="30" s="1"/>
  <c r="G116" i="30" s="1"/>
  <c r="H116" i="30" s="1"/>
  <c r="I116" i="30" s="1"/>
  <c r="J116" i="30" s="1"/>
  <c r="K116" i="30" s="1"/>
  <c r="L116" i="30" s="1"/>
  <c r="M116" i="30" s="1"/>
  <c r="N116" i="30" s="1"/>
  <c r="O116" i="30" s="1"/>
  <c r="P116" i="30" s="1"/>
  <c r="Q116" i="30" s="1"/>
  <c r="R116" i="30" s="1"/>
  <c r="S116" i="30" s="1"/>
  <c r="T116" i="30" s="1"/>
  <c r="U116" i="30" s="1"/>
  <c r="V116" i="30" s="1"/>
  <c r="W116" i="30" s="1"/>
  <c r="X116" i="30" s="1"/>
  <c r="Y116" i="30" s="1"/>
  <c r="Z116" i="30" s="1"/>
  <c r="AA116" i="30" s="1"/>
  <c r="AB116" i="30" s="1"/>
  <c r="AC116" i="30" s="1"/>
  <c r="AD116" i="30" s="1"/>
  <c r="AE116" i="30" s="1"/>
  <c r="AF116" i="30" s="1"/>
  <c r="C116" i="30"/>
  <c r="D115" i="30"/>
  <c r="E115" i="30" s="1"/>
  <c r="F115" i="30" s="1"/>
  <c r="G115" i="30" s="1"/>
  <c r="H115" i="30" s="1"/>
  <c r="I115" i="30" s="1"/>
  <c r="J115" i="30" s="1"/>
  <c r="K115" i="30" s="1"/>
  <c r="L115" i="30" s="1"/>
  <c r="M115" i="30" s="1"/>
  <c r="N115" i="30" s="1"/>
  <c r="O115" i="30" s="1"/>
  <c r="P115" i="30" s="1"/>
  <c r="Q115" i="30" s="1"/>
  <c r="R115" i="30" s="1"/>
  <c r="S115" i="30" s="1"/>
  <c r="T115" i="30" s="1"/>
  <c r="U115" i="30" s="1"/>
  <c r="V115" i="30" s="1"/>
  <c r="W115" i="30" s="1"/>
  <c r="X115" i="30" s="1"/>
  <c r="Y115" i="30" s="1"/>
  <c r="Z115" i="30" s="1"/>
  <c r="AA115" i="30" s="1"/>
  <c r="AB115" i="30" s="1"/>
  <c r="AC115" i="30" s="1"/>
  <c r="AD115" i="30" s="1"/>
  <c r="AE115" i="30" s="1"/>
  <c r="AF115" i="30" s="1"/>
  <c r="C115" i="30"/>
  <c r="E114" i="30"/>
  <c r="F114" i="30" s="1"/>
  <c r="G114" i="30" s="1"/>
  <c r="H114" i="30" s="1"/>
  <c r="I114" i="30" s="1"/>
  <c r="J114" i="30" s="1"/>
  <c r="K114" i="30" s="1"/>
  <c r="L114" i="30" s="1"/>
  <c r="M114" i="30" s="1"/>
  <c r="N114" i="30" s="1"/>
  <c r="O114" i="30" s="1"/>
  <c r="P114" i="30" s="1"/>
  <c r="Q114" i="30" s="1"/>
  <c r="R114" i="30" s="1"/>
  <c r="S114" i="30" s="1"/>
  <c r="T114" i="30" s="1"/>
  <c r="U114" i="30" s="1"/>
  <c r="V114" i="30" s="1"/>
  <c r="W114" i="30" s="1"/>
  <c r="X114" i="30" s="1"/>
  <c r="Y114" i="30" s="1"/>
  <c r="Z114" i="30" s="1"/>
  <c r="AA114" i="30" s="1"/>
  <c r="AB114" i="30" s="1"/>
  <c r="AC114" i="30" s="1"/>
  <c r="AD114" i="30" s="1"/>
  <c r="AE114" i="30" s="1"/>
  <c r="AF114" i="30" s="1"/>
  <c r="D114" i="30"/>
  <c r="C114" i="30"/>
  <c r="L113" i="30"/>
  <c r="M113" i="30" s="1"/>
  <c r="N113" i="30" s="1"/>
  <c r="O113" i="30" s="1"/>
  <c r="P113" i="30" s="1"/>
  <c r="Q113" i="30" s="1"/>
  <c r="R113" i="30" s="1"/>
  <c r="S113" i="30" s="1"/>
  <c r="T113" i="30" s="1"/>
  <c r="U113" i="30" s="1"/>
  <c r="V113" i="30" s="1"/>
  <c r="W113" i="30" s="1"/>
  <c r="X113" i="30" s="1"/>
  <c r="Y113" i="30" s="1"/>
  <c r="Z113" i="30" s="1"/>
  <c r="AA113" i="30" s="1"/>
  <c r="AB113" i="30" s="1"/>
  <c r="AC113" i="30" s="1"/>
  <c r="AD113" i="30" s="1"/>
  <c r="AE113" i="30" s="1"/>
  <c r="AF113" i="30" s="1"/>
  <c r="K113" i="30"/>
  <c r="J113" i="30"/>
  <c r="C113" i="30"/>
  <c r="D113" i="30" s="1"/>
  <c r="E113" i="30" s="1"/>
  <c r="F113" i="30" s="1"/>
  <c r="G113" i="30" s="1"/>
  <c r="H113" i="30" s="1"/>
  <c r="E112" i="30"/>
  <c r="F112" i="30" s="1"/>
  <c r="G112" i="30" s="1"/>
  <c r="H112" i="30" s="1"/>
  <c r="I112" i="30" s="1"/>
  <c r="J112" i="30" s="1"/>
  <c r="K112" i="30" s="1"/>
  <c r="L112" i="30" s="1"/>
  <c r="M112" i="30" s="1"/>
  <c r="N112" i="30" s="1"/>
  <c r="O112" i="30" s="1"/>
  <c r="P112" i="30" s="1"/>
  <c r="Q112" i="30" s="1"/>
  <c r="R112" i="30" s="1"/>
  <c r="S112" i="30" s="1"/>
  <c r="T112" i="30" s="1"/>
  <c r="U112" i="30" s="1"/>
  <c r="V112" i="30" s="1"/>
  <c r="W112" i="30" s="1"/>
  <c r="X112" i="30" s="1"/>
  <c r="Y112" i="30" s="1"/>
  <c r="Z112" i="30" s="1"/>
  <c r="AA112" i="30" s="1"/>
  <c r="AB112" i="30" s="1"/>
  <c r="AC112" i="30" s="1"/>
  <c r="AD112" i="30" s="1"/>
  <c r="AE112" i="30" s="1"/>
  <c r="AF112" i="30" s="1"/>
  <c r="C112" i="30"/>
  <c r="D112" i="30" s="1"/>
  <c r="C111" i="30"/>
  <c r="D111" i="30" s="1"/>
  <c r="E111" i="30" s="1"/>
  <c r="F111" i="30" s="1"/>
  <c r="G111" i="30" s="1"/>
  <c r="H111" i="30" s="1"/>
  <c r="I111" i="30" s="1"/>
  <c r="J111" i="30" s="1"/>
  <c r="K111" i="30" s="1"/>
  <c r="L111" i="30" s="1"/>
  <c r="M111" i="30" s="1"/>
  <c r="N111" i="30" s="1"/>
  <c r="O111" i="30" s="1"/>
  <c r="P111" i="30" s="1"/>
  <c r="Q111" i="30" s="1"/>
  <c r="R111" i="30" s="1"/>
  <c r="S111" i="30" s="1"/>
  <c r="T111" i="30" s="1"/>
  <c r="U111" i="30" s="1"/>
  <c r="V111" i="30" s="1"/>
  <c r="W111" i="30" s="1"/>
  <c r="X111" i="30" s="1"/>
  <c r="Y111" i="30" s="1"/>
  <c r="Z111" i="30" s="1"/>
  <c r="AA111" i="30" s="1"/>
  <c r="AB111" i="30" s="1"/>
  <c r="AC111" i="30" s="1"/>
  <c r="AD111" i="30" s="1"/>
  <c r="AE111" i="30" s="1"/>
  <c r="AF111" i="30" s="1"/>
  <c r="E109" i="30"/>
  <c r="F109" i="30" s="1"/>
  <c r="G109" i="30" s="1"/>
  <c r="H109" i="30" s="1"/>
  <c r="I109" i="30" s="1"/>
  <c r="J109" i="30" s="1"/>
  <c r="K109" i="30" s="1"/>
  <c r="L109" i="30" s="1"/>
  <c r="M109" i="30" s="1"/>
  <c r="N109" i="30" s="1"/>
  <c r="O109" i="30" s="1"/>
  <c r="P109" i="30" s="1"/>
  <c r="Q109" i="30" s="1"/>
  <c r="R109" i="30" s="1"/>
  <c r="S109" i="30" s="1"/>
  <c r="T109" i="30" s="1"/>
  <c r="U109" i="30" s="1"/>
  <c r="V109" i="30" s="1"/>
  <c r="W109" i="30" s="1"/>
  <c r="X109" i="30" s="1"/>
  <c r="Y109" i="30" s="1"/>
  <c r="Z109" i="30" s="1"/>
  <c r="AA109" i="30" s="1"/>
  <c r="AB109" i="30" s="1"/>
  <c r="AC109" i="30" s="1"/>
  <c r="AD109" i="30" s="1"/>
  <c r="AE109" i="30" s="1"/>
  <c r="AF109" i="30" s="1"/>
  <c r="D109" i="30"/>
  <c r="C109" i="30"/>
  <c r="C108" i="30"/>
  <c r="D108" i="30" s="1"/>
  <c r="E108" i="30" s="1"/>
  <c r="F108" i="30" s="1"/>
  <c r="G108" i="30" s="1"/>
  <c r="H108" i="30" s="1"/>
  <c r="I108" i="30" s="1"/>
  <c r="J108" i="30" s="1"/>
  <c r="K108" i="30" s="1"/>
  <c r="L108" i="30" s="1"/>
  <c r="M108" i="30" s="1"/>
  <c r="N108" i="30" s="1"/>
  <c r="O108" i="30" s="1"/>
  <c r="P108" i="30" s="1"/>
  <c r="Q108" i="30" s="1"/>
  <c r="R108" i="30" s="1"/>
  <c r="S108" i="30" s="1"/>
  <c r="T108" i="30" s="1"/>
  <c r="U108" i="30" s="1"/>
  <c r="V108" i="30" s="1"/>
  <c r="W108" i="30" s="1"/>
  <c r="X108" i="30" s="1"/>
  <c r="Y108" i="30" s="1"/>
  <c r="Z108" i="30" s="1"/>
  <c r="AA108" i="30" s="1"/>
  <c r="AB108" i="30" s="1"/>
  <c r="AC108" i="30" s="1"/>
  <c r="AD108" i="30" s="1"/>
  <c r="AE108" i="30" s="1"/>
  <c r="AF108" i="30" s="1"/>
  <c r="C106" i="30"/>
  <c r="D106" i="30" s="1"/>
  <c r="E106" i="30" s="1"/>
  <c r="F106" i="30" s="1"/>
  <c r="G106" i="30" s="1"/>
  <c r="H106" i="30" s="1"/>
  <c r="I106" i="30" s="1"/>
  <c r="J106" i="30" s="1"/>
  <c r="K106" i="30" s="1"/>
  <c r="L106" i="30" s="1"/>
  <c r="M106" i="30" s="1"/>
  <c r="N106" i="30" s="1"/>
  <c r="O106" i="30" s="1"/>
  <c r="P106" i="30" s="1"/>
  <c r="Q106" i="30" s="1"/>
  <c r="R106" i="30" s="1"/>
  <c r="S106" i="30" s="1"/>
  <c r="T106" i="30" s="1"/>
  <c r="U106" i="30" s="1"/>
  <c r="V106" i="30" s="1"/>
  <c r="W106" i="30" s="1"/>
  <c r="X106" i="30" s="1"/>
  <c r="Y106" i="30" s="1"/>
  <c r="Z106" i="30" s="1"/>
  <c r="AA106" i="30" s="1"/>
  <c r="AB106" i="30" s="1"/>
  <c r="AC106" i="30" s="1"/>
  <c r="AD106" i="30" s="1"/>
  <c r="AE106" i="30" s="1"/>
  <c r="AF106" i="30" s="1"/>
  <c r="C105" i="30"/>
  <c r="D105" i="30" s="1"/>
  <c r="E105" i="30" s="1"/>
  <c r="F105" i="30" s="1"/>
  <c r="G105" i="30" s="1"/>
  <c r="H105" i="30" s="1"/>
  <c r="I105" i="30" s="1"/>
  <c r="J105" i="30" s="1"/>
  <c r="K105" i="30" s="1"/>
  <c r="L105" i="30" s="1"/>
  <c r="M105" i="30" s="1"/>
  <c r="N105" i="30" s="1"/>
  <c r="O105" i="30" s="1"/>
  <c r="P105" i="30" s="1"/>
  <c r="Q105" i="30" s="1"/>
  <c r="R105" i="30" s="1"/>
  <c r="S105" i="30" s="1"/>
  <c r="T105" i="30" s="1"/>
  <c r="U105" i="30" s="1"/>
  <c r="V105" i="30" s="1"/>
  <c r="W105" i="30" s="1"/>
  <c r="X105" i="30" s="1"/>
  <c r="Y105" i="30" s="1"/>
  <c r="Z105" i="30" s="1"/>
  <c r="AA105" i="30" s="1"/>
  <c r="AB105" i="30" s="1"/>
  <c r="AC105" i="30" s="1"/>
  <c r="AD105" i="30" s="1"/>
  <c r="AE105" i="30" s="1"/>
  <c r="AF105" i="30" s="1"/>
  <c r="D104" i="30"/>
  <c r="E104" i="30" s="1"/>
  <c r="F104" i="30" s="1"/>
  <c r="G104" i="30" s="1"/>
  <c r="H104" i="30" s="1"/>
  <c r="I104" i="30" s="1"/>
  <c r="J104" i="30" s="1"/>
  <c r="K104" i="30" s="1"/>
  <c r="L104" i="30" s="1"/>
  <c r="M104" i="30" s="1"/>
  <c r="N104" i="30" s="1"/>
  <c r="O104" i="30" s="1"/>
  <c r="P104" i="30" s="1"/>
  <c r="Q104" i="30" s="1"/>
  <c r="R104" i="30" s="1"/>
  <c r="S104" i="30" s="1"/>
  <c r="T104" i="30" s="1"/>
  <c r="U104" i="30" s="1"/>
  <c r="V104" i="30" s="1"/>
  <c r="W104" i="30" s="1"/>
  <c r="X104" i="30" s="1"/>
  <c r="Y104" i="30" s="1"/>
  <c r="Z104" i="30" s="1"/>
  <c r="AA104" i="30" s="1"/>
  <c r="AB104" i="30" s="1"/>
  <c r="AC104" i="30" s="1"/>
  <c r="AD104" i="30" s="1"/>
  <c r="AE104" i="30" s="1"/>
  <c r="AF104" i="30" s="1"/>
  <c r="C104" i="30"/>
  <c r="E103" i="30"/>
  <c r="F103" i="30" s="1"/>
  <c r="G103" i="30" s="1"/>
  <c r="H103" i="30" s="1"/>
  <c r="I103" i="30" s="1"/>
  <c r="J103" i="30" s="1"/>
  <c r="K103" i="30" s="1"/>
  <c r="L103" i="30" s="1"/>
  <c r="M103" i="30" s="1"/>
  <c r="N103" i="30" s="1"/>
  <c r="O103" i="30" s="1"/>
  <c r="P103" i="30" s="1"/>
  <c r="Q103" i="30" s="1"/>
  <c r="R103" i="30" s="1"/>
  <c r="S103" i="30" s="1"/>
  <c r="T103" i="30" s="1"/>
  <c r="U103" i="30" s="1"/>
  <c r="V103" i="30" s="1"/>
  <c r="W103" i="30" s="1"/>
  <c r="X103" i="30" s="1"/>
  <c r="Y103" i="30" s="1"/>
  <c r="Z103" i="30" s="1"/>
  <c r="AA103" i="30" s="1"/>
  <c r="AB103" i="30" s="1"/>
  <c r="AC103" i="30" s="1"/>
  <c r="AD103" i="30" s="1"/>
  <c r="AE103" i="30" s="1"/>
  <c r="AF103" i="30" s="1"/>
  <c r="C103" i="30"/>
  <c r="D103" i="30" s="1"/>
  <c r="C102" i="30"/>
  <c r="D102" i="30" s="1"/>
  <c r="C101" i="30"/>
  <c r="C191" i="30" s="1"/>
  <c r="AH98" i="30"/>
  <c r="AI98" i="30" s="1"/>
  <c r="AH97" i="30"/>
  <c r="AI97" i="30" s="1"/>
  <c r="AH96" i="30"/>
  <c r="AI96" i="30" s="1"/>
  <c r="AH95" i="30"/>
  <c r="AI95" i="30" s="1"/>
  <c r="AH94" i="30"/>
  <c r="AI94" i="30" s="1"/>
  <c r="B93" i="30"/>
  <c r="AI91" i="30"/>
  <c r="AH91" i="30"/>
  <c r="AI90" i="30"/>
  <c r="AH90" i="30"/>
  <c r="AI89" i="30"/>
  <c r="AH89" i="30"/>
  <c r="AI88" i="30"/>
  <c r="AH88" i="30"/>
  <c r="AI87" i="30"/>
  <c r="AH87" i="30"/>
  <c r="AI86" i="30"/>
  <c r="AH86" i="30"/>
  <c r="AI85" i="30"/>
  <c r="AH85" i="30"/>
  <c r="AI84" i="30"/>
  <c r="AH84" i="30"/>
  <c r="AG82" i="30"/>
  <c r="M82" i="30"/>
  <c r="E82" i="30"/>
  <c r="AI81" i="30"/>
  <c r="AH81" i="30"/>
  <c r="AF80" i="30"/>
  <c r="AE80" i="30"/>
  <c r="AD80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J80" i="30"/>
  <c r="I80" i="30"/>
  <c r="G80" i="30"/>
  <c r="F80" i="30"/>
  <c r="E80" i="30"/>
  <c r="D80" i="30"/>
  <c r="C80" i="30"/>
  <c r="B80" i="30"/>
  <c r="AF79" i="30"/>
  <c r="AE79" i="30"/>
  <c r="AD79" i="30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J79" i="30"/>
  <c r="I79" i="30"/>
  <c r="G79" i="30"/>
  <c r="F79" i="30"/>
  <c r="E79" i="30"/>
  <c r="D79" i="30"/>
  <c r="C79" i="30"/>
  <c r="B79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G78" i="30"/>
  <c r="F78" i="30"/>
  <c r="E78" i="30"/>
  <c r="D78" i="30"/>
  <c r="C78" i="30"/>
  <c r="B78" i="30"/>
  <c r="AF77" i="30"/>
  <c r="AE77" i="30"/>
  <c r="AE82" i="30" s="1"/>
  <c r="AD77" i="30"/>
  <c r="AC77" i="30"/>
  <c r="AB77" i="30"/>
  <c r="AB82" i="30" s="1"/>
  <c r="AA77" i="30"/>
  <c r="Z77" i="30"/>
  <c r="Y77" i="30"/>
  <c r="X77" i="30"/>
  <c r="W77" i="30"/>
  <c r="W82" i="30" s="1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G77" i="30"/>
  <c r="F77" i="30"/>
  <c r="E77" i="30"/>
  <c r="D77" i="30"/>
  <c r="C77" i="30"/>
  <c r="B77" i="30"/>
  <c r="AF76" i="30"/>
  <c r="AE76" i="30"/>
  <c r="AD76" i="30"/>
  <c r="AC76" i="30"/>
  <c r="AB76" i="30"/>
  <c r="AA76" i="30"/>
  <c r="AA82" i="30" s="1"/>
  <c r="Z76" i="30"/>
  <c r="Y76" i="30"/>
  <c r="Y82" i="30" s="1"/>
  <c r="X76" i="30"/>
  <c r="W76" i="30"/>
  <c r="V76" i="30"/>
  <c r="U76" i="30"/>
  <c r="T76" i="30"/>
  <c r="S76" i="30"/>
  <c r="R76" i="30"/>
  <c r="Q76" i="30"/>
  <c r="Q82" i="30" s="1"/>
  <c r="P76" i="30"/>
  <c r="O76" i="30"/>
  <c r="N76" i="30"/>
  <c r="M76" i="30"/>
  <c r="L76" i="30"/>
  <c r="K76" i="30"/>
  <c r="K82" i="30" s="1"/>
  <c r="J76" i="30"/>
  <c r="I76" i="30"/>
  <c r="G76" i="30"/>
  <c r="F76" i="30"/>
  <c r="F82" i="30" s="1"/>
  <c r="E76" i="30"/>
  <c r="D76" i="30"/>
  <c r="C76" i="30"/>
  <c r="C82" i="30" s="1"/>
  <c r="B76" i="30"/>
  <c r="AI74" i="30"/>
  <c r="AH74" i="30"/>
  <c r="AG73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G72" i="30"/>
  <c r="F72" i="30"/>
  <c r="E72" i="30"/>
  <c r="D72" i="30"/>
  <c r="C72" i="30"/>
  <c r="B72" i="30"/>
  <c r="AH72" i="30" s="1"/>
  <c r="AI71" i="30"/>
  <c r="AH71" i="30"/>
  <c r="AI70" i="30"/>
  <c r="AH70" i="30"/>
  <c r="AI69" i="30"/>
  <c r="AH69" i="30"/>
  <c r="AG68" i="30"/>
  <c r="AF68" i="30"/>
  <c r="AE68" i="30"/>
  <c r="AD68" i="30"/>
  <c r="AC68" i="30"/>
  <c r="AC5" i="30" s="1"/>
  <c r="AB68" i="30"/>
  <c r="AB5" i="30" s="1"/>
  <c r="AA68" i="30"/>
  <c r="AA5" i="30" s="1"/>
  <c r="Z68" i="30"/>
  <c r="Y68" i="30"/>
  <c r="X68" i="30"/>
  <c r="X5" i="30" s="1"/>
  <c r="W68" i="30"/>
  <c r="V68" i="30"/>
  <c r="U68" i="30"/>
  <c r="U5" i="30" s="1"/>
  <c r="T68" i="30"/>
  <c r="T5" i="30" s="1"/>
  <c r="S68" i="30"/>
  <c r="S5" i="30" s="1"/>
  <c r="R68" i="30"/>
  <c r="R5" i="30" s="1"/>
  <c r="Q68" i="30"/>
  <c r="P68" i="30"/>
  <c r="O68" i="30"/>
  <c r="N68" i="30"/>
  <c r="M68" i="30"/>
  <c r="L68" i="30"/>
  <c r="K68" i="30"/>
  <c r="J68" i="30"/>
  <c r="J5" i="30" s="1"/>
  <c r="I68" i="30"/>
  <c r="G68" i="30"/>
  <c r="F68" i="30"/>
  <c r="E68" i="30"/>
  <c r="D68" i="30"/>
  <c r="C68" i="30"/>
  <c r="C5" i="30" s="1"/>
  <c r="B68" i="30"/>
  <c r="AI67" i="30"/>
  <c r="AH67" i="30"/>
  <c r="AI66" i="30"/>
  <c r="AH66" i="30"/>
  <c r="AI65" i="30"/>
  <c r="AH65" i="30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AI58" i="30"/>
  <c r="AH58" i="30"/>
  <c r="AI57" i="30"/>
  <c r="AH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G56" i="30"/>
  <c r="F56" i="30"/>
  <c r="E56" i="30"/>
  <c r="D56" i="30"/>
  <c r="C56" i="30"/>
  <c r="B56" i="30"/>
  <c r="AI55" i="30"/>
  <c r="AH55" i="30"/>
  <c r="AI54" i="30"/>
  <c r="AH54" i="30"/>
  <c r="AI53" i="30"/>
  <c r="AH53" i="30"/>
  <c r="AG52" i="30"/>
  <c r="Y52" i="30"/>
  <c r="S52" i="30"/>
  <c r="R52" i="30"/>
  <c r="Q52" i="30"/>
  <c r="P52" i="30"/>
  <c r="O52" i="30"/>
  <c r="N52" i="30"/>
  <c r="M52" i="30"/>
  <c r="L52" i="30"/>
  <c r="K52" i="30"/>
  <c r="J52" i="30"/>
  <c r="I52" i="30"/>
  <c r="G52" i="30"/>
  <c r="F52" i="30"/>
  <c r="E52" i="30"/>
  <c r="D52" i="30"/>
  <c r="C52" i="30"/>
  <c r="B52" i="30"/>
  <c r="AG51" i="30"/>
  <c r="AI50" i="30"/>
  <c r="AH50" i="30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Q73" i="30" s="1"/>
  <c r="P38" i="30"/>
  <c r="O38" i="30"/>
  <c r="N38" i="30"/>
  <c r="M38" i="30"/>
  <c r="L38" i="30"/>
  <c r="K38" i="30"/>
  <c r="J38" i="30"/>
  <c r="J75" i="30" s="1"/>
  <c r="I38" i="30"/>
  <c r="I73" i="30" s="1"/>
  <c r="G38" i="30"/>
  <c r="F38" i="30"/>
  <c r="E38" i="30"/>
  <c r="D38" i="30"/>
  <c r="C38" i="30"/>
  <c r="B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F5" i="30"/>
  <c r="AE5" i="30"/>
  <c r="AD5" i="30"/>
  <c r="Z5" i="30"/>
  <c r="Y5" i="30"/>
  <c r="W5" i="30"/>
  <c r="V5" i="30"/>
  <c r="Q5" i="30"/>
  <c r="P5" i="30"/>
  <c r="O5" i="30"/>
  <c r="N5" i="30"/>
  <c r="M5" i="30"/>
  <c r="L5" i="30"/>
  <c r="K5" i="30"/>
  <c r="I5" i="30"/>
  <c r="H5" i="30"/>
  <c r="G5" i="30"/>
  <c r="F5" i="30"/>
  <c r="E5" i="30"/>
  <c r="D5" i="30"/>
  <c r="B5" i="30"/>
  <c r="AG4" i="30"/>
  <c r="K4" i="30"/>
  <c r="B4" i="30"/>
  <c r="AG3" i="30"/>
  <c r="AG2" i="30"/>
  <c r="AG6" i="30" s="1"/>
  <c r="E4" i="30"/>
  <c r="AR213" i="31" l="1"/>
  <c r="Z7" i="31"/>
  <c r="X83" i="31"/>
  <c r="AL213" i="31"/>
  <c r="T7" i="31"/>
  <c r="AK213" i="31"/>
  <c r="S7" i="31"/>
  <c r="S83" i="31"/>
  <c r="AJ213" i="31"/>
  <c r="R7" i="31"/>
  <c r="O7" i="31"/>
  <c r="AH82" i="31"/>
  <c r="AI82" i="31"/>
  <c r="R83" i="31"/>
  <c r="J83" i="31"/>
  <c r="D83" i="31"/>
  <c r="F93" i="31"/>
  <c r="K83" i="31"/>
  <c r="M83" i="31"/>
  <c r="Y213" i="31"/>
  <c r="F83" i="31"/>
  <c r="I83" i="31"/>
  <c r="Q83" i="31"/>
  <c r="T83" i="31"/>
  <c r="B208" i="31"/>
  <c r="Z83" i="31"/>
  <c r="W213" i="31"/>
  <c r="E83" i="31"/>
  <c r="L83" i="31"/>
  <c r="G83" i="31"/>
  <c r="N83" i="31"/>
  <c r="H83" i="31"/>
  <c r="AG213" i="31"/>
  <c r="O83" i="31"/>
  <c r="AF213" i="31"/>
  <c r="AE213" i="31"/>
  <c r="C208" i="31"/>
  <c r="P83" i="31"/>
  <c r="U213" i="31"/>
  <c r="C83" i="31"/>
  <c r="H102" i="31"/>
  <c r="G93" i="31"/>
  <c r="AH213" i="31"/>
  <c r="Z213" i="31"/>
  <c r="F199" i="31"/>
  <c r="G193" i="31"/>
  <c r="E191" i="31"/>
  <c r="F101" i="31"/>
  <c r="AI213" i="31"/>
  <c r="AA213" i="31"/>
  <c r="E234" i="31"/>
  <c r="G198" i="31"/>
  <c r="AP213" i="31"/>
  <c r="AD82" i="30"/>
  <c r="AC82" i="30"/>
  <c r="AF82" i="30"/>
  <c r="Z82" i="30"/>
  <c r="Y73" i="30"/>
  <c r="X82" i="30"/>
  <c r="V82" i="30"/>
  <c r="U82" i="30"/>
  <c r="T82" i="30"/>
  <c r="S82" i="30"/>
  <c r="S73" i="30"/>
  <c r="S75" i="30"/>
  <c r="R82" i="30"/>
  <c r="R75" i="30"/>
  <c r="R73" i="30"/>
  <c r="P82" i="30"/>
  <c r="P73" i="30"/>
  <c r="AI80" i="30"/>
  <c r="O82" i="30"/>
  <c r="O73" i="30"/>
  <c r="AH78" i="30"/>
  <c r="AI78" i="30"/>
  <c r="N82" i="30"/>
  <c r="N75" i="30"/>
  <c r="AF213" i="30" s="1"/>
  <c r="L82" i="30"/>
  <c r="M73" i="30"/>
  <c r="N73" i="30"/>
  <c r="N83" i="30" s="1"/>
  <c r="M75" i="30"/>
  <c r="AE213" i="30" s="1"/>
  <c r="L73" i="30"/>
  <c r="L75" i="30"/>
  <c r="L83" i="30" s="1"/>
  <c r="K75" i="30"/>
  <c r="AC213" i="30" s="1"/>
  <c r="K73" i="30"/>
  <c r="J82" i="30"/>
  <c r="J73" i="30"/>
  <c r="I82" i="30"/>
  <c r="H75" i="30"/>
  <c r="H83" i="30" s="1"/>
  <c r="G82" i="30"/>
  <c r="AH77" i="30"/>
  <c r="G73" i="30"/>
  <c r="AI76" i="30"/>
  <c r="F75" i="30"/>
  <c r="F7" i="30" s="1"/>
  <c r="F73" i="30"/>
  <c r="F83" i="30" s="1"/>
  <c r="E73" i="30"/>
  <c r="E75" i="30"/>
  <c r="W213" i="30" s="1"/>
  <c r="D82" i="30"/>
  <c r="AI56" i="30"/>
  <c r="AH79" i="30"/>
  <c r="AI79" i="30"/>
  <c r="AH68" i="30"/>
  <c r="AH56" i="30"/>
  <c r="AI38" i="30"/>
  <c r="C75" i="30"/>
  <c r="C73" i="30"/>
  <c r="D75" i="30"/>
  <c r="V213" i="30" s="1"/>
  <c r="D73" i="30"/>
  <c r="B73" i="30"/>
  <c r="B75" i="30" s="1"/>
  <c r="T213" i="30" s="1"/>
  <c r="H4" i="30"/>
  <c r="AJ213" i="30"/>
  <c r="R7" i="30"/>
  <c r="R83" i="30"/>
  <c r="AK213" i="30"/>
  <c r="S7" i="30"/>
  <c r="E102" i="30"/>
  <c r="K7" i="30"/>
  <c r="AB213" i="30"/>
  <c r="J7" i="30"/>
  <c r="J83" i="30"/>
  <c r="AI68" i="30"/>
  <c r="AI72" i="30"/>
  <c r="S83" i="30"/>
  <c r="D125" i="30"/>
  <c r="E125" i="30" s="1"/>
  <c r="F125" i="30" s="1"/>
  <c r="G125" i="30" s="1"/>
  <c r="H125" i="30" s="1"/>
  <c r="I125" i="30" s="1"/>
  <c r="J125" i="30" s="1"/>
  <c r="K125" i="30" s="1"/>
  <c r="L125" i="30" s="1"/>
  <c r="M125" i="30" s="1"/>
  <c r="N125" i="30" s="1"/>
  <c r="O125" i="30" s="1"/>
  <c r="P125" i="30" s="1"/>
  <c r="Q125" i="30" s="1"/>
  <c r="R125" i="30" s="1"/>
  <c r="S125" i="30" s="1"/>
  <c r="T125" i="30" s="1"/>
  <c r="U125" i="30" s="1"/>
  <c r="V125" i="30" s="1"/>
  <c r="W125" i="30" s="1"/>
  <c r="X125" i="30" s="1"/>
  <c r="Y125" i="30" s="1"/>
  <c r="Z125" i="30" s="1"/>
  <c r="AA125" i="30" s="1"/>
  <c r="AB125" i="30" s="1"/>
  <c r="AC125" i="30" s="1"/>
  <c r="AD125" i="30" s="1"/>
  <c r="AE125" i="30" s="1"/>
  <c r="AF125" i="30" s="1"/>
  <c r="D210" i="30"/>
  <c r="S210" i="30"/>
  <c r="G75" i="30"/>
  <c r="O75" i="30"/>
  <c r="AH80" i="30"/>
  <c r="K83" i="30"/>
  <c r="D101" i="30"/>
  <c r="P75" i="30"/>
  <c r="AI77" i="30"/>
  <c r="M7" i="30"/>
  <c r="I75" i="30"/>
  <c r="I83" i="30" s="1"/>
  <c r="Q75" i="30"/>
  <c r="Y75" i="30"/>
  <c r="AG75" i="30"/>
  <c r="AG83" i="30" s="1"/>
  <c r="N7" i="30"/>
  <c r="AH76" i="30"/>
  <c r="B82" i="30"/>
  <c r="AH38" i="30"/>
  <c r="F234" i="30"/>
  <c r="G198" i="30"/>
  <c r="F193" i="30"/>
  <c r="E199" i="30"/>
  <c r="E234" i="30"/>
  <c r="R37" i="29"/>
  <c r="M37" i="29"/>
  <c r="L37" i="29"/>
  <c r="K68" i="29"/>
  <c r="J56" i="29"/>
  <c r="D37" i="29"/>
  <c r="E37" i="29"/>
  <c r="C37" i="29"/>
  <c r="B37" i="29"/>
  <c r="AH99" i="29"/>
  <c r="AI99" i="29" s="1"/>
  <c r="AF238" i="29"/>
  <c r="AE238" i="29"/>
  <c r="AD238" i="29"/>
  <c r="AC238" i="29"/>
  <c r="AB238" i="29"/>
  <c r="AA238" i="29"/>
  <c r="Z238" i="29"/>
  <c r="Y238" i="29"/>
  <c r="X238" i="29"/>
  <c r="W238" i="29"/>
  <c r="V238" i="29"/>
  <c r="U238" i="29"/>
  <c r="T238" i="29"/>
  <c r="S238" i="29"/>
  <c r="R238" i="29"/>
  <c r="Q238" i="29"/>
  <c r="P238" i="29"/>
  <c r="O238" i="29"/>
  <c r="N238" i="29"/>
  <c r="M238" i="29"/>
  <c r="L238" i="29"/>
  <c r="K238" i="29"/>
  <c r="J238" i="29"/>
  <c r="I238" i="29"/>
  <c r="H238" i="29"/>
  <c r="G238" i="29"/>
  <c r="F238" i="29"/>
  <c r="E238" i="29"/>
  <c r="D238" i="29"/>
  <c r="C238" i="29"/>
  <c r="B238" i="29"/>
  <c r="A238" i="29"/>
  <c r="AF237" i="29"/>
  <c r="AE237" i="29"/>
  <c r="AD237" i="29"/>
  <c r="AC237" i="29"/>
  <c r="AB237" i="29"/>
  <c r="AA237" i="29"/>
  <c r="Z237" i="29"/>
  <c r="Y237" i="29"/>
  <c r="X237" i="29"/>
  <c r="W237" i="29"/>
  <c r="V237" i="29"/>
  <c r="U237" i="29"/>
  <c r="T237" i="29"/>
  <c r="S237" i="29"/>
  <c r="R237" i="29"/>
  <c r="Q237" i="29"/>
  <c r="P237" i="29"/>
  <c r="O237" i="29"/>
  <c r="N237" i="29"/>
  <c r="M237" i="29"/>
  <c r="L237" i="29"/>
  <c r="K237" i="29"/>
  <c r="J237" i="29"/>
  <c r="I237" i="29"/>
  <c r="H237" i="29"/>
  <c r="G237" i="29"/>
  <c r="F237" i="29"/>
  <c r="E237" i="29"/>
  <c r="D237" i="29"/>
  <c r="C237" i="29"/>
  <c r="B237" i="29"/>
  <c r="A237" i="29"/>
  <c r="AF236" i="29"/>
  <c r="AE236" i="29"/>
  <c r="AD236" i="29"/>
  <c r="AC236" i="29"/>
  <c r="AB236" i="29"/>
  <c r="AA236" i="29"/>
  <c r="Z236" i="29"/>
  <c r="Y236" i="29"/>
  <c r="X236" i="29"/>
  <c r="W236" i="29"/>
  <c r="V236" i="29"/>
  <c r="U236" i="29"/>
  <c r="T236" i="29"/>
  <c r="S236" i="29"/>
  <c r="R236" i="29"/>
  <c r="Q236" i="29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D236" i="29"/>
  <c r="C236" i="29"/>
  <c r="B236" i="29"/>
  <c r="A236" i="29"/>
  <c r="AF235" i="29"/>
  <c r="AE235" i="29"/>
  <c r="AD235" i="29"/>
  <c r="AC235" i="29"/>
  <c r="AB235" i="29"/>
  <c r="AA235" i="29"/>
  <c r="Z235" i="29"/>
  <c r="Y235" i="29"/>
  <c r="X235" i="29"/>
  <c r="W235" i="29"/>
  <c r="V235" i="29"/>
  <c r="U235" i="29"/>
  <c r="T235" i="29"/>
  <c r="S235" i="29"/>
  <c r="R235" i="29"/>
  <c r="Q235" i="29"/>
  <c r="P235" i="29"/>
  <c r="O235" i="29"/>
  <c r="N235" i="29"/>
  <c r="M235" i="29"/>
  <c r="L235" i="29"/>
  <c r="K235" i="29"/>
  <c r="J235" i="29"/>
  <c r="I235" i="29"/>
  <c r="H235" i="29"/>
  <c r="G235" i="29"/>
  <c r="F235" i="29"/>
  <c r="E235" i="29"/>
  <c r="D235" i="29"/>
  <c r="C235" i="29"/>
  <c r="B235" i="29"/>
  <c r="A235" i="29"/>
  <c r="C234" i="29"/>
  <c r="B234" i="29"/>
  <c r="S209" i="29"/>
  <c r="AG199" i="29"/>
  <c r="B199" i="29"/>
  <c r="F198" i="29"/>
  <c r="E198" i="29"/>
  <c r="E234" i="29" s="1"/>
  <c r="D198" i="29"/>
  <c r="D234" i="29" s="1"/>
  <c r="C198" i="29"/>
  <c r="L197" i="29"/>
  <c r="M197" i="29" s="1"/>
  <c r="N197" i="29" s="1"/>
  <c r="O197" i="29" s="1"/>
  <c r="P197" i="29" s="1"/>
  <c r="Q197" i="29" s="1"/>
  <c r="R197" i="29" s="1"/>
  <c r="S197" i="29" s="1"/>
  <c r="T197" i="29" s="1"/>
  <c r="U197" i="29" s="1"/>
  <c r="V197" i="29" s="1"/>
  <c r="W197" i="29" s="1"/>
  <c r="X197" i="29" s="1"/>
  <c r="Y197" i="29" s="1"/>
  <c r="Z197" i="29" s="1"/>
  <c r="AA197" i="29" s="1"/>
  <c r="AB197" i="29" s="1"/>
  <c r="AC197" i="29" s="1"/>
  <c r="AD197" i="29" s="1"/>
  <c r="AE197" i="29" s="1"/>
  <c r="AF197" i="29" s="1"/>
  <c r="C197" i="29"/>
  <c r="D197" i="29" s="1"/>
  <c r="E197" i="29" s="1"/>
  <c r="F197" i="29" s="1"/>
  <c r="G197" i="29" s="1"/>
  <c r="H197" i="29" s="1"/>
  <c r="I197" i="29" s="1"/>
  <c r="J197" i="29" s="1"/>
  <c r="K197" i="29" s="1"/>
  <c r="W196" i="29"/>
  <c r="X196" i="29" s="1"/>
  <c r="Y196" i="29" s="1"/>
  <c r="Z196" i="29" s="1"/>
  <c r="AA196" i="29" s="1"/>
  <c r="AB196" i="29" s="1"/>
  <c r="AC196" i="29" s="1"/>
  <c r="AD196" i="29" s="1"/>
  <c r="AE196" i="29" s="1"/>
  <c r="AF196" i="29" s="1"/>
  <c r="C196" i="29"/>
  <c r="D196" i="29" s="1"/>
  <c r="E196" i="29" s="1"/>
  <c r="F196" i="29" s="1"/>
  <c r="G196" i="29" s="1"/>
  <c r="H196" i="29" s="1"/>
  <c r="I196" i="29" s="1"/>
  <c r="J196" i="29" s="1"/>
  <c r="K196" i="29" s="1"/>
  <c r="L196" i="29" s="1"/>
  <c r="M196" i="29" s="1"/>
  <c r="N196" i="29" s="1"/>
  <c r="O196" i="29" s="1"/>
  <c r="P196" i="29" s="1"/>
  <c r="Q196" i="29" s="1"/>
  <c r="R196" i="29" s="1"/>
  <c r="S196" i="29" s="1"/>
  <c r="T196" i="29" s="1"/>
  <c r="U196" i="29" s="1"/>
  <c r="V196" i="29" s="1"/>
  <c r="R195" i="29"/>
  <c r="S195" i="29" s="1"/>
  <c r="T195" i="29" s="1"/>
  <c r="U195" i="29" s="1"/>
  <c r="V195" i="29" s="1"/>
  <c r="W195" i="29" s="1"/>
  <c r="X195" i="29" s="1"/>
  <c r="Y195" i="29" s="1"/>
  <c r="Z195" i="29" s="1"/>
  <c r="AA195" i="29" s="1"/>
  <c r="AB195" i="29" s="1"/>
  <c r="AC195" i="29" s="1"/>
  <c r="AD195" i="29" s="1"/>
  <c r="AE195" i="29" s="1"/>
  <c r="AF195" i="29" s="1"/>
  <c r="E195" i="29"/>
  <c r="F195" i="29" s="1"/>
  <c r="G195" i="29" s="1"/>
  <c r="H195" i="29" s="1"/>
  <c r="I195" i="29" s="1"/>
  <c r="J195" i="29" s="1"/>
  <c r="K195" i="29" s="1"/>
  <c r="L195" i="29" s="1"/>
  <c r="M195" i="29" s="1"/>
  <c r="N195" i="29" s="1"/>
  <c r="O195" i="29" s="1"/>
  <c r="P195" i="29" s="1"/>
  <c r="Q195" i="29" s="1"/>
  <c r="D195" i="29"/>
  <c r="C195" i="29"/>
  <c r="C194" i="29"/>
  <c r="D194" i="29" s="1"/>
  <c r="E194" i="29" s="1"/>
  <c r="F194" i="29" s="1"/>
  <c r="G194" i="29" s="1"/>
  <c r="H194" i="29" s="1"/>
  <c r="I194" i="29" s="1"/>
  <c r="J194" i="29" s="1"/>
  <c r="K194" i="29" s="1"/>
  <c r="L194" i="29" s="1"/>
  <c r="M194" i="29" s="1"/>
  <c r="N194" i="29" s="1"/>
  <c r="O194" i="29" s="1"/>
  <c r="P194" i="29" s="1"/>
  <c r="Q194" i="29" s="1"/>
  <c r="R194" i="29" s="1"/>
  <c r="S194" i="29" s="1"/>
  <c r="T194" i="29" s="1"/>
  <c r="U194" i="29" s="1"/>
  <c r="V194" i="29" s="1"/>
  <c r="W194" i="29" s="1"/>
  <c r="X194" i="29" s="1"/>
  <c r="Y194" i="29" s="1"/>
  <c r="Z194" i="29" s="1"/>
  <c r="AA194" i="29" s="1"/>
  <c r="AB194" i="29" s="1"/>
  <c r="AC194" i="29" s="1"/>
  <c r="AD194" i="29" s="1"/>
  <c r="AE194" i="29" s="1"/>
  <c r="AF194" i="29" s="1"/>
  <c r="C193" i="29"/>
  <c r="AG191" i="29"/>
  <c r="B191" i="29"/>
  <c r="D190" i="29"/>
  <c r="E190" i="29" s="1"/>
  <c r="F190" i="29" s="1"/>
  <c r="G190" i="29" s="1"/>
  <c r="H190" i="29" s="1"/>
  <c r="I190" i="29" s="1"/>
  <c r="J190" i="29" s="1"/>
  <c r="K190" i="29" s="1"/>
  <c r="L190" i="29" s="1"/>
  <c r="M190" i="29" s="1"/>
  <c r="N190" i="29" s="1"/>
  <c r="O190" i="29" s="1"/>
  <c r="P190" i="29" s="1"/>
  <c r="Q190" i="29" s="1"/>
  <c r="R190" i="29" s="1"/>
  <c r="S190" i="29" s="1"/>
  <c r="T190" i="29" s="1"/>
  <c r="U190" i="29" s="1"/>
  <c r="V190" i="29" s="1"/>
  <c r="W190" i="29" s="1"/>
  <c r="X190" i="29" s="1"/>
  <c r="Y190" i="29" s="1"/>
  <c r="Z190" i="29" s="1"/>
  <c r="AA190" i="29" s="1"/>
  <c r="AB190" i="29" s="1"/>
  <c r="AC190" i="29" s="1"/>
  <c r="AD190" i="29" s="1"/>
  <c r="AE190" i="29" s="1"/>
  <c r="AF190" i="29" s="1"/>
  <c r="C190" i="29"/>
  <c r="Q189" i="29"/>
  <c r="R189" i="29" s="1"/>
  <c r="S189" i="29" s="1"/>
  <c r="T189" i="29" s="1"/>
  <c r="U189" i="29" s="1"/>
  <c r="V189" i="29" s="1"/>
  <c r="W189" i="29" s="1"/>
  <c r="X189" i="29" s="1"/>
  <c r="Y189" i="29" s="1"/>
  <c r="Z189" i="29" s="1"/>
  <c r="AA189" i="29" s="1"/>
  <c r="AB189" i="29" s="1"/>
  <c r="AC189" i="29" s="1"/>
  <c r="AD189" i="29" s="1"/>
  <c r="AE189" i="29" s="1"/>
  <c r="AF189" i="29" s="1"/>
  <c r="E189" i="29"/>
  <c r="F189" i="29" s="1"/>
  <c r="G189" i="29" s="1"/>
  <c r="H189" i="29" s="1"/>
  <c r="I189" i="29" s="1"/>
  <c r="J189" i="29" s="1"/>
  <c r="K189" i="29" s="1"/>
  <c r="L189" i="29" s="1"/>
  <c r="M189" i="29" s="1"/>
  <c r="N189" i="29" s="1"/>
  <c r="O189" i="29" s="1"/>
  <c r="P189" i="29" s="1"/>
  <c r="D189" i="29"/>
  <c r="C189" i="29"/>
  <c r="G188" i="29"/>
  <c r="H188" i="29" s="1"/>
  <c r="I188" i="29" s="1"/>
  <c r="J188" i="29" s="1"/>
  <c r="K188" i="29" s="1"/>
  <c r="L188" i="29" s="1"/>
  <c r="M188" i="29" s="1"/>
  <c r="N188" i="29" s="1"/>
  <c r="O188" i="29" s="1"/>
  <c r="P188" i="29" s="1"/>
  <c r="Q188" i="29" s="1"/>
  <c r="R188" i="29" s="1"/>
  <c r="S188" i="29" s="1"/>
  <c r="T188" i="29" s="1"/>
  <c r="U188" i="29" s="1"/>
  <c r="V188" i="29" s="1"/>
  <c r="W188" i="29" s="1"/>
  <c r="X188" i="29" s="1"/>
  <c r="Y188" i="29" s="1"/>
  <c r="Z188" i="29" s="1"/>
  <c r="AA188" i="29" s="1"/>
  <c r="AB188" i="29" s="1"/>
  <c r="AC188" i="29" s="1"/>
  <c r="AD188" i="29" s="1"/>
  <c r="AE188" i="29" s="1"/>
  <c r="AF188" i="29" s="1"/>
  <c r="E188" i="29"/>
  <c r="F188" i="29" s="1"/>
  <c r="D188" i="29"/>
  <c r="C188" i="29"/>
  <c r="Z187" i="29"/>
  <c r="AA187" i="29" s="1"/>
  <c r="AB187" i="29" s="1"/>
  <c r="AC187" i="29" s="1"/>
  <c r="AD187" i="29" s="1"/>
  <c r="AE187" i="29" s="1"/>
  <c r="AF187" i="29" s="1"/>
  <c r="C187" i="29"/>
  <c r="D187" i="29" s="1"/>
  <c r="E187" i="29" s="1"/>
  <c r="F187" i="29" s="1"/>
  <c r="G187" i="29" s="1"/>
  <c r="H187" i="29" s="1"/>
  <c r="I187" i="29" s="1"/>
  <c r="J187" i="29" s="1"/>
  <c r="K187" i="29" s="1"/>
  <c r="L187" i="29" s="1"/>
  <c r="M187" i="29" s="1"/>
  <c r="N187" i="29" s="1"/>
  <c r="O187" i="29" s="1"/>
  <c r="P187" i="29" s="1"/>
  <c r="Q187" i="29" s="1"/>
  <c r="R187" i="29" s="1"/>
  <c r="S187" i="29" s="1"/>
  <c r="T187" i="29" s="1"/>
  <c r="U187" i="29" s="1"/>
  <c r="V187" i="29" s="1"/>
  <c r="W187" i="29" s="1"/>
  <c r="X187" i="29" s="1"/>
  <c r="Y187" i="29" s="1"/>
  <c r="D186" i="29"/>
  <c r="E186" i="29" s="1"/>
  <c r="F186" i="29" s="1"/>
  <c r="G186" i="29" s="1"/>
  <c r="H186" i="29" s="1"/>
  <c r="I186" i="29" s="1"/>
  <c r="J186" i="29" s="1"/>
  <c r="K186" i="29" s="1"/>
  <c r="L186" i="29" s="1"/>
  <c r="M186" i="29" s="1"/>
  <c r="N186" i="29" s="1"/>
  <c r="O186" i="29" s="1"/>
  <c r="P186" i="29" s="1"/>
  <c r="Q186" i="29" s="1"/>
  <c r="R186" i="29" s="1"/>
  <c r="S186" i="29" s="1"/>
  <c r="T186" i="29" s="1"/>
  <c r="U186" i="29" s="1"/>
  <c r="V186" i="29" s="1"/>
  <c r="W186" i="29" s="1"/>
  <c r="X186" i="29" s="1"/>
  <c r="Y186" i="29" s="1"/>
  <c r="Z186" i="29" s="1"/>
  <c r="AA186" i="29" s="1"/>
  <c r="AB186" i="29" s="1"/>
  <c r="AC186" i="29" s="1"/>
  <c r="AD186" i="29" s="1"/>
  <c r="AE186" i="29" s="1"/>
  <c r="AF186" i="29" s="1"/>
  <c r="C186" i="29"/>
  <c r="H185" i="29"/>
  <c r="I185" i="29" s="1"/>
  <c r="J185" i="29" s="1"/>
  <c r="K185" i="29" s="1"/>
  <c r="L185" i="29" s="1"/>
  <c r="M185" i="29" s="1"/>
  <c r="N185" i="29" s="1"/>
  <c r="O185" i="29" s="1"/>
  <c r="P185" i="29" s="1"/>
  <c r="Q185" i="29" s="1"/>
  <c r="R185" i="29" s="1"/>
  <c r="S185" i="29" s="1"/>
  <c r="T185" i="29" s="1"/>
  <c r="U185" i="29" s="1"/>
  <c r="V185" i="29" s="1"/>
  <c r="W185" i="29" s="1"/>
  <c r="X185" i="29" s="1"/>
  <c r="Y185" i="29" s="1"/>
  <c r="Z185" i="29" s="1"/>
  <c r="AA185" i="29" s="1"/>
  <c r="AB185" i="29" s="1"/>
  <c r="AC185" i="29" s="1"/>
  <c r="AD185" i="29" s="1"/>
  <c r="AE185" i="29" s="1"/>
  <c r="AF185" i="29" s="1"/>
  <c r="E185" i="29"/>
  <c r="F185" i="29" s="1"/>
  <c r="G185" i="29" s="1"/>
  <c r="D185" i="29"/>
  <c r="C185" i="29"/>
  <c r="E184" i="29"/>
  <c r="F184" i="29" s="1"/>
  <c r="G184" i="29" s="1"/>
  <c r="H184" i="29" s="1"/>
  <c r="I184" i="29" s="1"/>
  <c r="J184" i="29" s="1"/>
  <c r="K184" i="29" s="1"/>
  <c r="L184" i="29" s="1"/>
  <c r="M184" i="29" s="1"/>
  <c r="N184" i="29" s="1"/>
  <c r="O184" i="29" s="1"/>
  <c r="P184" i="29" s="1"/>
  <c r="Q184" i="29" s="1"/>
  <c r="R184" i="29" s="1"/>
  <c r="S184" i="29" s="1"/>
  <c r="T184" i="29" s="1"/>
  <c r="U184" i="29" s="1"/>
  <c r="V184" i="29" s="1"/>
  <c r="W184" i="29" s="1"/>
  <c r="X184" i="29" s="1"/>
  <c r="Y184" i="29" s="1"/>
  <c r="Z184" i="29" s="1"/>
  <c r="AA184" i="29" s="1"/>
  <c r="AB184" i="29" s="1"/>
  <c r="AC184" i="29" s="1"/>
  <c r="AD184" i="29" s="1"/>
  <c r="AE184" i="29" s="1"/>
  <c r="AF184" i="29" s="1"/>
  <c r="D184" i="29"/>
  <c r="C184" i="29"/>
  <c r="I183" i="29"/>
  <c r="J183" i="29" s="1"/>
  <c r="K183" i="29" s="1"/>
  <c r="L183" i="29" s="1"/>
  <c r="M183" i="29" s="1"/>
  <c r="N183" i="29" s="1"/>
  <c r="O183" i="29" s="1"/>
  <c r="P183" i="29" s="1"/>
  <c r="Q183" i="29" s="1"/>
  <c r="R183" i="29" s="1"/>
  <c r="S183" i="29" s="1"/>
  <c r="T183" i="29" s="1"/>
  <c r="U183" i="29" s="1"/>
  <c r="V183" i="29" s="1"/>
  <c r="W183" i="29" s="1"/>
  <c r="X183" i="29" s="1"/>
  <c r="Y183" i="29" s="1"/>
  <c r="Z183" i="29" s="1"/>
  <c r="AA183" i="29" s="1"/>
  <c r="AB183" i="29" s="1"/>
  <c r="AC183" i="29" s="1"/>
  <c r="AD183" i="29" s="1"/>
  <c r="AE183" i="29" s="1"/>
  <c r="AF183" i="29" s="1"/>
  <c r="F183" i="29"/>
  <c r="G183" i="29" s="1"/>
  <c r="H183" i="29" s="1"/>
  <c r="C183" i="29"/>
  <c r="D183" i="29" s="1"/>
  <c r="E183" i="29" s="1"/>
  <c r="P182" i="29"/>
  <c r="Q182" i="29" s="1"/>
  <c r="R182" i="29" s="1"/>
  <c r="S182" i="29" s="1"/>
  <c r="T182" i="29" s="1"/>
  <c r="U182" i="29" s="1"/>
  <c r="V182" i="29" s="1"/>
  <c r="W182" i="29" s="1"/>
  <c r="X182" i="29" s="1"/>
  <c r="Y182" i="29" s="1"/>
  <c r="Z182" i="29" s="1"/>
  <c r="AA182" i="29" s="1"/>
  <c r="AB182" i="29" s="1"/>
  <c r="AC182" i="29" s="1"/>
  <c r="AD182" i="29" s="1"/>
  <c r="AE182" i="29" s="1"/>
  <c r="AF182" i="29" s="1"/>
  <c r="D182" i="29"/>
  <c r="E182" i="29" s="1"/>
  <c r="F182" i="29" s="1"/>
  <c r="G182" i="29" s="1"/>
  <c r="H182" i="29" s="1"/>
  <c r="I182" i="29" s="1"/>
  <c r="J182" i="29" s="1"/>
  <c r="K182" i="29" s="1"/>
  <c r="L182" i="29" s="1"/>
  <c r="M182" i="29" s="1"/>
  <c r="N182" i="29" s="1"/>
  <c r="O182" i="29" s="1"/>
  <c r="C182" i="29"/>
  <c r="P181" i="29"/>
  <c r="Q181" i="29" s="1"/>
  <c r="R181" i="29" s="1"/>
  <c r="S181" i="29" s="1"/>
  <c r="T181" i="29" s="1"/>
  <c r="U181" i="29" s="1"/>
  <c r="V181" i="29" s="1"/>
  <c r="W181" i="29" s="1"/>
  <c r="X181" i="29" s="1"/>
  <c r="Y181" i="29" s="1"/>
  <c r="Z181" i="29" s="1"/>
  <c r="AA181" i="29" s="1"/>
  <c r="AB181" i="29" s="1"/>
  <c r="AC181" i="29" s="1"/>
  <c r="AD181" i="29" s="1"/>
  <c r="AE181" i="29" s="1"/>
  <c r="AF181" i="29" s="1"/>
  <c r="I181" i="29"/>
  <c r="J181" i="29" s="1"/>
  <c r="K181" i="29" s="1"/>
  <c r="L181" i="29" s="1"/>
  <c r="M181" i="29" s="1"/>
  <c r="N181" i="29" s="1"/>
  <c r="O181" i="29" s="1"/>
  <c r="E181" i="29"/>
  <c r="F181" i="29" s="1"/>
  <c r="G181" i="29" s="1"/>
  <c r="H181" i="29" s="1"/>
  <c r="D181" i="29"/>
  <c r="C181" i="29"/>
  <c r="X180" i="29"/>
  <c r="Y180" i="29" s="1"/>
  <c r="Z180" i="29" s="1"/>
  <c r="AA180" i="29" s="1"/>
  <c r="AB180" i="29" s="1"/>
  <c r="AC180" i="29" s="1"/>
  <c r="AD180" i="29" s="1"/>
  <c r="AE180" i="29" s="1"/>
  <c r="AF180" i="29" s="1"/>
  <c r="D180" i="29"/>
  <c r="E180" i="29" s="1"/>
  <c r="F180" i="29" s="1"/>
  <c r="G180" i="29" s="1"/>
  <c r="H180" i="29" s="1"/>
  <c r="I180" i="29" s="1"/>
  <c r="J180" i="29" s="1"/>
  <c r="K180" i="29" s="1"/>
  <c r="L180" i="29" s="1"/>
  <c r="M180" i="29" s="1"/>
  <c r="N180" i="29" s="1"/>
  <c r="O180" i="29" s="1"/>
  <c r="P180" i="29" s="1"/>
  <c r="Q180" i="29" s="1"/>
  <c r="R180" i="29" s="1"/>
  <c r="S180" i="29" s="1"/>
  <c r="T180" i="29" s="1"/>
  <c r="U180" i="29" s="1"/>
  <c r="V180" i="29" s="1"/>
  <c r="W180" i="29" s="1"/>
  <c r="C180" i="29"/>
  <c r="M179" i="29"/>
  <c r="N179" i="29" s="1"/>
  <c r="O179" i="29" s="1"/>
  <c r="P179" i="29" s="1"/>
  <c r="Q179" i="29" s="1"/>
  <c r="R179" i="29" s="1"/>
  <c r="S179" i="29" s="1"/>
  <c r="T179" i="29" s="1"/>
  <c r="U179" i="29" s="1"/>
  <c r="V179" i="29" s="1"/>
  <c r="W179" i="29" s="1"/>
  <c r="X179" i="29" s="1"/>
  <c r="Y179" i="29" s="1"/>
  <c r="Z179" i="29" s="1"/>
  <c r="AA179" i="29" s="1"/>
  <c r="AB179" i="29" s="1"/>
  <c r="AC179" i="29" s="1"/>
  <c r="AD179" i="29" s="1"/>
  <c r="AE179" i="29" s="1"/>
  <c r="AF179" i="29" s="1"/>
  <c r="C179" i="29"/>
  <c r="D179" i="29" s="1"/>
  <c r="E179" i="29" s="1"/>
  <c r="F179" i="29" s="1"/>
  <c r="G179" i="29" s="1"/>
  <c r="H179" i="29" s="1"/>
  <c r="I179" i="29" s="1"/>
  <c r="J179" i="29" s="1"/>
  <c r="K179" i="29" s="1"/>
  <c r="L179" i="29" s="1"/>
  <c r="D178" i="29"/>
  <c r="E178" i="29" s="1"/>
  <c r="F178" i="29" s="1"/>
  <c r="G178" i="29" s="1"/>
  <c r="H178" i="29" s="1"/>
  <c r="I178" i="29" s="1"/>
  <c r="J178" i="29" s="1"/>
  <c r="K178" i="29" s="1"/>
  <c r="L178" i="29" s="1"/>
  <c r="M178" i="29" s="1"/>
  <c r="N178" i="29" s="1"/>
  <c r="O178" i="29" s="1"/>
  <c r="P178" i="29" s="1"/>
  <c r="Q178" i="29" s="1"/>
  <c r="R178" i="29" s="1"/>
  <c r="S178" i="29" s="1"/>
  <c r="T178" i="29" s="1"/>
  <c r="U178" i="29" s="1"/>
  <c r="V178" i="29" s="1"/>
  <c r="W178" i="29" s="1"/>
  <c r="X178" i="29" s="1"/>
  <c r="Y178" i="29" s="1"/>
  <c r="Z178" i="29" s="1"/>
  <c r="AA178" i="29" s="1"/>
  <c r="AB178" i="29" s="1"/>
  <c r="AC178" i="29" s="1"/>
  <c r="AD178" i="29" s="1"/>
  <c r="AE178" i="29" s="1"/>
  <c r="AF178" i="29" s="1"/>
  <c r="C178" i="29"/>
  <c r="D176" i="29"/>
  <c r="E176" i="29" s="1"/>
  <c r="F176" i="29" s="1"/>
  <c r="G176" i="29" s="1"/>
  <c r="H176" i="29" s="1"/>
  <c r="I176" i="29" s="1"/>
  <c r="J176" i="29" s="1"/>
  <c r="K176" i="29" s="1"/>
  <c r="L176" i="29" s="1"/>
  <c r="M176" i="29" s="1"/>
  <c r="N176" i="29" s="1"/>
  <c r="O176" i="29" s="1"/>
  <c r="P176" i="29" s="1"/>
  <c r="Q176" i="29" s="1"/>
  <c r="R176" i="29" s="1"/>
  <c r="S176" i="29" s="1"/>
  <c r="T176" i="29" s="1"/>
  <c r="U176" i="29" s="1"/>
  <c r="V176" i="29" s="1"/>
  <c r="W176" i="29" s="1"/>
  <c r="X176" i="29" s="1"/>
  <c r="Y176" i="29" s="1"/>
  <c r="Z176" i="29" s="1"/>
  <c r="AA176" i="29" s="1"/>
  <c r="AB176" i="29" s="1"/>
  <c r="AC176" i="29" s="1"/>
  <c r="AD176" i="29" s="1"/>
  <c r="AE176" i="29" s="1"/>
  <c r="AF176" i="29" s="1"/>
  <c r="C176" i="29"/>
  <c r="F175" i="29"/>
  <c r="G175" i="29" s="1"/>
  <c r="H175" i="29" s="1"/>
  <c r="I175" i="29" s="1"/>
  <c r="J175" i="29" s="1"/>
  <c r="K175" i="29" s="1"/>
  <c r="L175" i="29" s="1"/>
  <c r="M175" i="29" s="1"/>
  <c r="N175" i="29" s="1"/>
  <c r="O175" i="29" s="1"/>
  <c r="P175" i="29" s="1"/>
  <c r="Q175" i="29" s="1"/>
  <c r="R175" i="29" s="1"/>
  <c r="S175" i="29" s="1"/>
  <c r="T175" i="29" s="1"/>
  <c r="U175" i="29" s="1"/>
  <c r="V175" i="29" s="1"/>
  <c r="W175" i="29" s="1"/>
  <c r="X175" i="29" s="1"/>
  <c r="Y175" i="29" s="1"/>
  <c r="Z175" i="29" s="1"/>
  <c r="AA175" i="29" s="1"/>
  <c r="AB175" i="29" s="1"/>
  <c r="AC175" i="29" s="1"/>
  <c r="AD175" i="29" s="1"/>
  <c r="AE175" i="29" s="1"/>
  <c r="AF175" i="29" s="1"/>
  <c r="C175" i="29"/>
  <c r="D175" i="29" s="1"/>
  <c r="E175" i="29" s="1"/>
  <c r="O174" i="29"/>
  <c r="P174" i="29" s="1"/>
  <c r="Q174" i="29" s="1"/>
  <c r="R174" i="29" s="1"/>
  <c r="S174" i="29" s="1"/>
  <c r="T174" i="29" s="1"/>
  <c r="U174" i="29" s="1"/>
  <c r="V174" i="29" s="1"/>
  <c r="W174" i="29" s="1"/>
  <c r="X174" i="29" s="1"/>
  <c r="Y174" i="29" s="1"/>
  <c r="Z174" i="29" s="1"/>
  <c r="AA174" i="29" s="1"/>
  <c r="AB174" i="29" s="1"/>
  <c r="AC174" i="29" s="1"/>
  <c r="AD174" i="29" s="1"/>
  <c r="AE174" i="29" s="1"/>
  <c r="AF174" i="29" s="1"/>
  <c r="D174" i="29"/>
  <c r="E174" i="29" s="1"/>
  <c r="F174" i="29" s="1"/>
  <c r="G174" i="29" s="1"/>
  <c r="H174" i="29" s="1"/>
  <c r="I174" i="29" s="1"/>
  <c r="J174" i="29" s="1"/>
  <c r="K174" i="29" s="1"/>
  <c r="L174" i="29" s="1"/>
  <c r="M174" i="29" s="1"/>
  <c r="N174" i="29" s="1"/>
  <c r="C174" i="29"/>
  <c r="D173" i="29"/>
  <c r="E173" i="29" s="1"/>
  <c r="F173" i="29" s="1"/>
  <c r="G173" i="29" s="1"/>
  <c r="H173" i="29" s="1"/>
  <c r="I173" i="29" s="1"/>
  <c r="J173" i="29" s="1"/>
  <c r="K173" i="29" s="1"/>
  <c r="L173" i="29" s="1"/>
  <c r="M173" i="29" s="1"/>
  <c r="N173" i="29" s="1"/>
  <c r="O173" i="29" s="1"/>
  <c r="P173" i="29" s="1"/>
  <c r="Q173" i="29" s="1"/>
  <c r="R173" i="29" s="1"/>
  <c r="S173" i="29" s="1"/>
  <c r="T173" i="29" s="1"/>
  <c r="U173" i="29" s="1"/>
  <c r="V173" i="29" s="1"/>
  <c r="W173" i="29" s="1"/>
  <c r="X173" i="29" s="1"/>
  <c r="Y173" i="29" s="1"/>
  <c r="Z173" i="29" s="1"/>
  <c r="AA173" i="29" s="1"/>
  <c r="AB173" i="29" s="1"/>
  <c r="AC173" i="29" s="1"/>
  <c r="AD173" i="29" s="1"/>
  <c r="AE173" i="29" s="1"/>
  <c r="AF173" i="29" s="1"/>
  <c r="C173" i="29"/>
  <c r="P172" i="29"/>
  <c r="Q172" i="29" s="1"/>
  <c r="R172" i="29" s="1"/>
  <c r="S172" i="29" s="1"/>
  <c r="T172" i="29" s="1"/>
  <c r="U172" i="29" s="1"/>
  <c r="V172" i="29" s="1"/>
  <c r="W172" i="29" s="1"/>
  <c r="X172" i="29" s="1"/>
  <c r="Y172" i="29" s="1"/>
  <c r="Z172" i="29" s="1"/>
  <c r="AA172" i="29" s="1"/>
  <c r="AB172" i="29" s="1"/>
  <c r="AC172" i="29" s="1"/>
  <c r="AD172" i="29" s="1"/>
  <c r="AE172" i="29" s="1"/>
  <c r="AF172" i="29" s="1"/>
  <c r="D172" i="29"/>
  <c r="E172" i="29" s="1"/>
  <c r="F172" i="29" s="1"/>
  <c r="G172" i="29" s="1"/>
  <c r="H172" i="29" s="1"/>
  <c r="I172" i="29" s="1"/>
  <c r="J172" i="29" s="1"/>
  <c r="K172" i="29" s="1"/>
  <c r="L172" i="29" s="1"/>
  <c r="M172" i="29" s="1"/>
  <c r="N172" i="29" s="1"/>
  <c r="O172" i="29" s="1"/>
  <c r="C172" i="29"/>
  <c r="Q171" i="29"/>
  <c r="R171" i="29" s="1"/>
  <c r="S171" i="29" s="1"/>
  <c r="T171" i="29" s="1"/>
  <c r="U171" i="29" s="1"/>
  <c r="V171" i="29" s="1"/>
  <c r="W171" i="29" s="1"/>
  <c r="X171" i="29" s="1"/>
  <c r="Y171" i="29" s="1"/>
  <c r="Z171" i="29" s="1"/>
  <c r="AA171" i="29" s="1"/>
  <c r="AB171" i="29" s="1"/>
  <c r="AC171" i="29" s="1"/>
  <c r="AD171" i="29" s="1"/>
  <c r="AE171" i="29" s="1"/>
  <c r="AF171" i="29" s="1"/>
  <c r="G171" i="29"/>
  <c r="H171" i="29" s="1"/>
  <c r="I171" i="29" s="1"/>
  <c r="J171" i="29" s="1"/>
  <c r="K171" i="29" s="1"/>
  <c r="L171" i="29" s="1"/>
  <c r="M171" i="29" s="1"/>
  <c r="N171" i="29" s="1"/>
  <c r="O171" i="29" s="1"/>
  <c r="P171" i="29" s="1"/>
  <c r="C171" i="29"/>
  <c r="D171" i="29" s="1"/>
  <c r="E171" i="29" s="1"/>
  <c r="F171" i="29" s="1"/>
  <c r="E170" i="29"/>
  <c r="F170" i="29" s="1"/>
  <c r="G170" i="29" s="1"/>
  <c r="H170" i="29" s="1"/>
  <c r="I170" i="29" s="1"/>
  <c r="J170" i="29" s="1"/>
  <c r="K170" i="29" s="1"/>
  <c r="L170" i="29" s="1"/>
  <c r="M170" i="29" s="1"/>
  <c r="N170" i="29" s="1"/>
  <c r="O170" i="29" s="1"/>
  <c r="P170" i="29" s="1"/>
  <c r="Q170" i="29" s="1"/>
  <c r="R170" i="29" s="1"/>
  <c r="S170" i="29" s="1"/>
  <c r="T170" i="29" s="1"/>
  <c r="U170" i="29" s="1"/>
  <c r="V170" i="29" s="1"/>
  <c r="W170" i="29" s="1"/>
  <c r="X170" i="29" s="1"/>
  <c r="Y170" i="29" s="1"/>
  <c r="Z170" i="29" s="1"/>
  <c r="AA170" i="29" s="1"/>
  <c r="AB170" i="29" s="1"/>
  <c r="AC170" i="29" s="1"/>
  <c r="AD170" i="29" s="1"/>
  <c r="AE170" i="29" s="1"/>
  <c r="AF170" i="29" s="1"/>
  <c r="D170" i="29"/>
  <c r="C170" i="29"/>
  <c r="C169" i="29"/>
  <c r="D169" i="29" s="1"/>
  <c r="E169" i="29" s="1"/>
  <c r="F169" i="29" s="1"/>
  <c r="G169" i="29" s="1"/>
  <c r="H169" i="29" s="1"/>
  <c r="I169" i="29" s="1"/>
  <c r="J169" i="29" s="1"/>
  <c r="K169" i="29" s="1"/>
  <c r="L169" i="29" s="1"/>
  <c r="M169" i="29" s="1"/>
  <c r="N169" i="29" s="1"/>
  <c r="O169" i="29" s="1"/>
  <c r="P169" i="29" s="1"/>
  <c r="Q169" i="29" s="1"/>
  <c r="R169" i="29" s="1"/>
  <c r="S169" i="29" s="1"/>
  <c r="T169" i="29" s="1"/>
  <c r="U169" i="29" s="1"/>
  <c r="V169" i="29" s="1"/>
  <c r="W169" i="29" s="1"/>
  <c r="X169" i="29" s="1"/>
  <c r="Y169" i="29" s="1"/>
  <c r="Z169" i="29" s="1"/>
  <c r="AA169" i="29" s="1"/>
  <c r="AB169" i="29" s="1"/>
  <c r="AC169" i="29" s="1"/>
  <c r="AD169" i="29" s="1"/>
  <c r="AE169" i="29" s="1"/>
  <c r="AF169" i="29" s="1"/>
  <c r="I167" i="29"/>
  <c r="J167" i="29" s="1"/>
  <c r="K167" i="29" s="1"/>
  <c r="L167" i="29" s="1"/>
  <c r="M167" i="29" s="1"/>
  <c r="N167" i="29" s="1"/>
  <c r="O167" i="29" s="1"/>
  <c r="P167" i="29" s="1"/>
  <c r="Q167" i="29" s="1"/>
  <c r="R167" i="29" s="1"/>
  <c r="S167" i="29" s="1"/>
  <c r="T167" i="29" s="1"/>
  <c r="U167" i="29" s="1"/>
  <c r="V167" i="29" s="1"/>
  <c r="W167" i="29" s="1"/>
  <c r="X167" i="29" s="1"/>
  <c r="Y167" i="29" s="1"/>
  <c r="Z167" i="29" s="1"/>
  <c r="AA167" i="29" s="1"/>
  <c r="AB167" i="29" s="1"/>
  <c r="AC167" i="29" s="1"/>
  <c r="AD167" i="29" s="1"/>
  <c r="AE167" i="29" s="1"/>
  <c r="AF167" i="29" s="1"/>
  <c r="D167" i="29"/>
  <c r="E167" i="29" s="1"/>
  <c r="F167" i="29" s="1"/>
  <c r="G167" i="29" s="1"/>
  <c r="H167" i="29" s="1"/>
  <c r="C167" i="29"/>
  <c r="G166" i="29"/>
  <c r="H166" i="29" s="1"/>
  <c r="I166" i="29" s="1"/>
  <c r="J166" i="29" s="1"/>
  <c r="K166" i="29" s="1"/>
  <c r="L166" i="29" s="1"/>
  <c r="M166" i="29" s="1"/>
  <c r="N166" i="29" s="1"/>
  <c r="O166" i="29" s="1"/>
  <c r="P166" i="29" s="1"/>
  <c r="Q166" i="29" s="1"/>
  <c r="R166" i="29" s="1"/>
  <c r="S166" i="29" s="1"/>
  <c r="T166" i="29" s="1"/>
  <c r="U166" i="29" s="1"/>
  <c r="V166" i="29" s="1"/>
  <c r="W166" i="29" s="1"/>
  <c r="X166" i="29" s="1"/>
  <c r="Y166" i="29" s="1"/>
  <c r="Z166" i="29" s="1"/>
  <c r="AA166" i="29" s="1"/>
  <c r="AB166" i="29" s="1"/>
  <c r="AC166" i="29" s="1"/>
  <c r="AD166" i="29" s="1"/>
  <c r="AE166" i="29" s="1"/>
  <c r="AF166" i="29" s="1"/>
  <c r="F166" i="29"/>
  <c r="D166" i="29"/>
  <c r="E166" i="29" s="1"/>
  <c r="C166" i="29"/>
  <c r="R165" i="29"/>
  <c r="S165" i="29" s="1"/>
  <c r="T165" i="29" s="1"/>
  <c r="U165" i="29" s="1"/>
  <c r="V165" i="29" s="1"/>
  <c r="W165" i="29" s="1"/>
  <c r="X165" i="29" s="1"/>
  <c r="Y165" i="29" s="1"/>
  <c r="Z165" i="29" s="1"/>
  <c r="AA165" i="29" s="1"/>
  <c r="AB165" i="29" s="1"/>
  <c r="AC165" i="29" s="1"/>
  <c r="AD165" i="29" s="1"/>
  <c r="AE165" i="29" s="1"/>
  <c r="AF165" i="29" s="1"/>
  <c r="F165" i="29"/>
  <c r="G165" i="29" s="1"/>
  <c r="H165" i="29" s="1"/>
  <c r="I165" i="29" s="1"/>
  <c r="J165" i="29" s="1"/>
  <c r="K165" i="29" s="1"/>
  <c r="L165" i="29" s="1"/>
  <c r="M165" i="29" s="1"/>
  <c r="N165" i="29" s="1"/>
  <c r="O165" i="29" s="1"/>
  <c r="P165" i="29" s="1"/>
  <c r="Q165" i="29" s="1"/>
  <c r="E165" i="29"/>
  <c r="D165" i="29"/>
  <c r="C165" i="29"/>
  <c r="P164" i="29"/>
  <c r="Q164" i="29" s="1"/>
  <c r="R164" i="29" s="1"/>
  <c r="S164" i="29" s="1"/>
  <c r="T164" i="29" s="1"/>
  <c r="U164" i="29" s="1"/>
  <c r="V164" i="29" s="1"/>
  <c r="W164" i="29" s="1"/>
  <c r="X164" i="29" s="1"/>
  <c r="Y164" i="29" s="1"/>
  <c r="Z164" i="29" s="1"/>
  <c r="AA164" i="29" s="1"/>
  <c r="AB164" i="29" s="1"/>
  <c r="AC164" i="29" s="1"/>
  <c r="AD164" i="29" s="1"/>
  <c r="AE164" i="29" s="1"/>
  <c r="AF164" i="29" s="1"/>
  <c r="C164" i="29"/>
  <c r="D164" i="29" s="1"/>
  <c r="E164" i="29" s="1"/>
  <c r="F164" i="29" s="1"/>
  <c r="G164" i="29" s="1"/>
  <c r="H164" i="29" s="1"/>
  <c r="I164" i="29" s="1"/>
  <c r="J164" i="29" s="1"/>
  <c r="K164" i="29" s="1"/>
  <c r="L164" i="29" s="1"/>
  <c r="M164" i="29" s="1"/>
  <c r="N164" i="29" s="1"/>
  <c r="O164" i="29" s="1"/>
  <c r="C163" i="29"/>
  <c r="D163" i="29" s="1"/>
  <c r="E163" i="29" s="1"/>
  <c r="F163" i="29" s="1"/>
  <c r="G163" i="29" s="1"/>
  <c r="H163" i="29" s="1"/>
  <c r="I163" i="29" s="1"/>
  <c r="J163" i="29" s="1"/>
  <c r="K163" i="29" s="1"/>
  <c r="L163" i="29" s="1"/>
  <c r="M163" i="29" s="1"/>
  <c r="N163" i="29" s="1"/>
  <c r="O163" i="29" s="1"/>
  <c r="P163" i="29" s="1"/>
  <c r="Q163" i="29" s="1"/>
  <c r="R163" i="29" s="1"/>
  <c r="S163" i="29" s="1"/>
  <c r="T163" i="29" s="1"/>
  <c r="U163" i="29" s="1"/>
  <c r="V163" i="29" s="1"/>
  <c r="W163" i="29" s="1"/>
  <c r="X163" i="29" s="1"/>
  <c r="Y163" i="29" s="1"/>
  <c r="Z163" i="29" s="1"/>
  <c r="AA163" i="29" s="1"/>
  <c r="AB163" i="29" s="1"/>
  <c r="AC163" i="29" s="1"/>
  <c r="AD163" i="29" s="1"/>
  <c r="AE163" i="29" s="1"/>
  <c r="AF163" i="29" s="1"/>
  <c r="O162" i="29"/>
  <c r="P162" i="29" s="1"/>
  <c r="Q162" i="29" s="1"/>
  <c r="R162" i="29" s="1"/>
  <c r="S162" i="29" s="1"/>
  <c r="T162" i="29" s="1"/>
  <c r="U162" i="29" s="1"/>
  <c r="V162" i="29" s="1"/>
  <c r="W162" i="29" s="1"/>
  <c r="X162" i="29" s="1"/>
  <c r="Y162" i="29" s="1"/>
  <c r="Z162" i="29" s="1"/>
  <c r="AA162" i="29" s="1"/>
  <c r="AB162" i="29" s="1"/>
  <c r="AC162" i="29" s="1"/>
  <c r="AD162" i="29" s="1"/>
  <c r="AE162" i="29" s="1"/>
  <c r="AF162" i="29" s="1"/>
  <c r="D162" i="29"/>
  <c r="E162" i="29" s="1"/>
  <c r="F162" i="29" s="1"/>
  <c r="G162" i="29" s="1"/>
  <c r="H162" i="29" s="1"/>
  <c r="I162" i="29" s="1"/>
  <c r="J162" i="29" s="1"/>
  <c r="K162" i="29" s="1"/>
  <c r="L162" i="29" s="1"/>
  <c r="M162" i="29" s="1"/>
  <c r="N162" i="29" s="1"/>
  <c r="C162" i="29"/>
  <c r="I161" i="29"/>
  <c r="J161" i="29" s="1"/>
  <c r="K161" i="29" s="1"/>
  <c r="L161" i="29" s="1"/>
  <c r="M161" i="29" s="1"/>
  <c r="N161" i="29" s="1"/>
  <c r="O161" i="29" s="1"/>
  <c r="P161" i="29" s="1"/>
  <c r="Q161" i="29" s="1"/>
  <c r="R161" i="29" s="1"/>
  <c r="S161" i="29" s="1"/>
  <c r="T161" i="29" s="1"/>
  <c r="U161" i="29" s="1"/>
  <c r="V161" i="29" s="1"/>
  <c r="W161" i="29" s="1"/>
  <c r="X161" i="29" s="1"/>
  <c r="Y161" i="29" s="1"/>
  <c r="Z161" i="29" s="1"/>
  <c r="AA161" i="29" s="1"/>
  <c r="AB161" i="29" s="1"/>
  <c r="AC161" i="29" s="1"/>
  <c r="AD161" i="29" s="1"/>
  <c r="AE161" i="29" s="1"/>
  <c r="AF161" i="29" s="1"/>
  <c r="E161" i="29"/>
  <c r="F161" i="29" s="1"/>
  <c r="G161" i="29" s="1"/>
  <c r="H161" i="29" s="1"/>
  <c r="C161" i="29"/>
  <c r="D161" i="29" s="1"/>
  <c r="F160" i="29"/>
  <c r="G160" i="29" s="1"/>
  <c r="H160" i="29" s="1"/>
  <c r="I160" i="29" s="1"/>
  <c r="J160" i="29" s="1"/>
  <c r="K160" i="29" s="1"/>
  <c r="L160" i="29" s="1"/>
  <c r="M160" i="29" s="1"/>
  <c r="N160" i="29" s="1"/>
  <c r="O160" i="29" s="1"/>
  <c r="P160" i="29" s="1"/>
  <c r="Q160" i="29" s="1"/>
  <c r="R160" i="29" s="1"/>
  <c r="S160" i="29" s="1"/>
  <c r="T160" i="29" s="1"/>
  <c r="U160" i="29" s="1"/>
  <c r="V160" i="29" s="1"/>
  <c r="W160" i="29" s="1"/>
  <c r="X160" i="29" s="1"/>
  <c r="Y160" i="29" s="1"/>
  <c r="Z160" i="29" s="1"/>
  <c r="AA160" i="29" s="1"/>
  <c r="AB160" i="29" s="1"/>
  <c r="AC160" i="29" s="1"/>
  <c r="AD160" i="29" s="1"/>
  <c r="AE160" i="29" s="1"/>
  <c r="AF160" i="29" s="1"/>
  <c r="C160" i="29"/>
  <c r="D160" i="29" s="1"/>
  <c r="E160" i="29" s="1"/>
  <c r="AB159" i="29"/>
  <c r="AC159" i="29" s="1"/>
  <c r="AD159" i="29" s="1"/>
  <c r="AE159" i="29" s="1"/>
  <c r="AF159" i="29" s="1"/>
  <c r="N159" i="29"/>
  <c r="O159" i="29" s="1"/>
  <c r="P159" i="29" s="1"/>
  <c r="Q159" i="29" s="1"/>
  <c r="R159" i="29" s="1"/>
  <c r="S159" i="29" s="1"/>
  <c r="T159" i="29" s="1"/>
  <c r="U159" i="29" s="1"/>
  <c r="V159" i="29" s="1"/>
  <c r="W159" i="29" s="1"/>
  <c r="X159" i="29" s="1"/>
  <c r="Y159" i="29" s="1"/>
  <c r="Z159" i="29" s="1"/>
  <c r="AA159" i="29" s="1"/>
  <c r="E159" i="29"/>
  <c r="F159" i="29" s="1"/>
  <c r="G159" i="29" s="1"/>
  <c r="H159" i="29" s="1"/>
  <c r="I159" i="29" s="1"/>
  <c r="J159" i="29" s="1"/>
  <c r="K159" i="29" s="1"/>
  <c r="L159" i="29" s="1"/>
  <c r="M159" i="29" s="1"/>
  <c r="D159" i="29"/>
  <c r="C159" i="29"/>
  <c r="C158" i="29"/>
  <c r="D158" i="29" s="1"/>
  <c r="E158" i="29" s="1"/>
  <c r="F158" i="29" s="1"/>
  <c r="G158" i="29" s="1"/>
  <c r="H158" i="29" s="1"/>
  <c r="I158" i="29" s="1"/>
  <c r="J158" i="29" s="1"/>
  <c r="K158" i="29" s="1"/>
  <c r="L158" i="29" s="1"/>
  <c r="M158" i="29" s="1"/>
  <c r="N158" i="29" s="1"/>
  <c r="O158" i="29" s="1"/>
  <c r="P158" i="29" s="1"/>
  <c r="Q158" i="29" s="1"/>
  <c r="R158" i="29" s="1"/>
  <c r="S158" i="29" s="1"/>
  <c r="T158" i="29" s="1"/>
  <c r="U158" i="29" s="1"/>
  <c r="V158" i="29" s="1"/>
  <c r="W158" i="29" s="1"/>
  <c r="X158" i="29" s="1"/>
  <c r="Y158" i="29" s="1"/>
  <c r="Z158" i="29" s="1"/>
  <c r="AA158" i="29" s="1"/>
  <c r="AB158" i="29" s="1"/>
  <c r="AC158" i="29" s="1"/>
  <c r="AD158" i="29" s="1"/>
  <c r="AE158" i="29" s="1"/>
  <c r="AF158" i="29" s="1"/>
  <c r="K157" i="29"/>
  <c r="L157" i="29" s="1"/>
  <c r="M157" i="29" s="1"/>
  <c r="N157" i="29" s="1"/>
  <c r="O157" i="29" s="1"/>
  <c r="P157" i="29" s="1"/>
  <c r="Q157" i="29" s="1"/>
  <c r="R157" i="29" s="1"/>
  <c r="S157" i="29" s="1"/>
  <c r="T157" i="29" s="1"/>
  <c r="U157" i="29" s="1"/>
  <c r="V157" i="29" s="1"/>
  <c r="W157" i="29" s="1"/>
  <c r="X157" i="29" s="1"/>
  <c r="Y157" i="29" s="1"/>
  <c r="Z157" i="29" s="1"/>
  <c r="AA157" i="29" s="1"/>
  <c r="AB157" i="29" s="1"/>
  <c r="AC157" i="29" s="1"/>
  <c r="AD157" i="29" s="1"/>
  <c r="AE157" i="29" s="1"/>
  <c r="AF157" i="29" s="1"/>
  <c r="C157" i="29"/>
  <c r="D157" i="29" s="1"/>
  <c r="E157" i="29" s="1"/>
  <c r="F157" i="29" s="1"/>
  <c r="G157" i="29" s="1"/>
  <c r="H157" i="29" s="1"/>
  <c r="I157" i="29" s="1"/>
  <c r="J157" i="29" s="1"/>
  <c r="C156" i="29"/>
  <c r="D156" i="29" s="1"/>
  <c r="E156" i="29" s="1"/>
  <c r="F156" i="29" s="1"/>
  <c r="G156" i="29" s="1"/>
  <c r="H156" i="29" s="1"/>
  <c r="I156" i="29" s="1"/>
  <c r="J156" i="29" s="1"/>
  <c r="K156" i="29" s="1"/>
  <c r="L156" i="29" s="1"/>
  <c r="M156" i="29" s="1"/>
  <c r="N156" i="29" s="1"/>
  <c r="O156" i="29" s="1"/>
  <c r="P156" i="29" s="1"/>
  <c r="Q156" i="29" s="1"/>
  <c r="R156" i="29" s="1"/>
  <c r="S156" i="29" s="1"/>
  <c r="T156" i="29" s="1"/>
  <c r="U156" i="29" s="1"/>
  <c r="V156" i="29" s="1"/>
  <c r="W156" i="29" s="1"/>
  <c r="X156" i="29" s="1"/>
  <c r="Y156" i="29" s="1"/>
  <c r="Z156" i="29" s="1"/>
  <c r="AA156" i="29" s="1"/>
  <c r="AB156" i="29" s="1"/>
  <c r="AC156" i="29" s="1"/>
  <c r="AD156" i="29" s="1"/>
  <c r="AE156" i="29" s="1"/>
  <c r="AF156" i="29" s="1"/>
  <c r="O155" i="29"/>
  <c r="P155" i="29" s="1"/>
  <c r="Q155" i="29" s="1"/>
  <c r="R155" i="29" s="1"/>
  <c r="S155" i="29" s="1"/>
  <c r="T155" i="29" s="1"/>
  <c r="U155" i="29" s="1"/>
  <c r="V155" i="29" s="1"/>
  <c r="W155" i="29" s="1"/>
  <c r="X155" i="29" s="1"/>
  <c r="Y155" i="29" s="1"/>
  <c r="Z155" i="29" s="1"/>
  <c r="AA155" i="29" s="1"/>
  <c r="AB155" i="29" s="1"/>
  <c r="AC155" i="29" s="1"/>
  <c r="AD155" i="29" s="1"/>
  <c r="AE155" i="29" s="1"/>
  <c r="AF155" i="29" s="1"/>
  <c r="E155" i="29"/>
  <c r="F155" i="29" s="1"/>
  <c r="G155" i="29" s="1"/>
  <c r="H155" i="29" s="1"/>
  <c r="I155" i="29" s="1"/>
  <c r="J155" i="29" s="1"/>
  <c r="K155" i="29" s="1"/>
  <c r="L155" i="29" s="1"/>
  <c r="M155" i="29" s="1"/>
  <c r="N155" i="29" s="1"/>
  <c r="D155" i="29"/>
  <c r="C155" i="29"/>
  <c r="L153" i="29"/>
  <c r="M153" i="29" s="1"/>
  <c r="N153" i="29" s="1"/>
  <c r="O153" i="29" s="1"/>
  <c r="P153" i="29" s="1"/>
  <c r="Q153" i="29" s="1"/>
  <c r="R153" i="29" s="1"/>
  <c r="S153" i="29" s="1"/>
  <c r="T153" i="29" s="1"/>
  <c r="U153" i="29" s="1"/>
  <c r="V153" i="29" s="1"/>
  <c r="W153" i="29" s="1"/>
  <c r="X153" i="29" s="1"/>
  <c r="Y153" i="29" s="1"/>
  <c r="Z153" i="29" s="1"/>
  <c r="AA153" i="29" s="1"/>
  <c r="AB153" i="29" s="1"/>
  <c r="AC153" i="29" s="1"/>
  <c r="AD153" i="29" s="1"/>
  <c r="AE153" i="29" s="1"/>
  <c r="AF153" i="29" s="1"/>
  <c r="D153" i="29"/>
  <c r="E153" i="29" s="1"/>
  <c r="F153" i="29" s="1"/>
  <c r="G153" i="29" s="1"/>
  <c r="H153" i="29" s="1"/>
  <c r="I153" i="29" s="1"/>
  <c r="J153" i="29" s="1"/>
  <c r="K153" i="29" s="1"/>
  <c r="C153" i="29"/>
  <c r="C152" i="29"/>
  <c r="D152" i="29" s="1"/>
  <c r="E152" i="29" s="1"/>
  <c r="F152" i="29" s="1"/>
  <c r="G152" i="29" s="1"/>
  <c r="H152" i="29" s="1"/>
  <c r="I152" i="29" s="1"/>
  <c r="J152" i="29" s="1"/>
  <c r="K152" i="29" s="1"/>
  <c r="L152" i="29" s="1"/>
  <c r="M152" i="29" s="1"/>
  <c r="N152" i="29" s="1"/>
  <c r="O152" i="29" s="1"/>
  <c r="P152" i="29" s="1"/>
  <c r="Q152" i="29" s="1"/>
  <c r="R152" i="29" s="1"/>
  <c r="S152" i="29" s="1"/>
  <c r="T152" i="29" s="1"/>
  <c r="U152" i="29" s="1"/>
  <c r="V152" i="29" s="1"/>
  <c r="W152" i="29" s="1"/>
  <c r="X152" i="29" s="1"/>
  <c r="Y152" i="29" s="1"/>
  <c r="Z152" i="29" s="1"/>
  <c r="AA152" i="29" s="1"/>
  <c r="AB152" i="29" s="1"/>
  <c r="AC152" i="29" s="1"/>
  <c r="AD152" i="29" s="1"/>
  <c r="AE152" i="29" s="1"/>
  <c r="AF152" i="29" s="1"/>
  <c r="AD151" i="29"/>
  <c r="AE151" i="29" s="1"/>
  <c r="AF151" i="29" s="1"/>
  <c r="H151" i="29"/>
  <c r="I151" i="29" s="1"/>
  <c r="J151" i="29" s="1"/>
  <c r="K151" i="29" s="1"/>
  <c r="L151" i="29" s="1"/>
  <c r="M151" i="29" s="1"/>
  <c r="N151" i="29" s="1"/>
  <c r="O151" i="29" s="1"/>
  <c r="P151" i="29" s="1"/>
  <c r="Q151" i="29" s="1"/>
  <c r="R151" i="29" s="1"/>
  <c r="S151" i="29" s="1"/>
  <c r="T151" i="29" s="1"/>
  <c r="U151" i="29" s="1"/>
  <c r="V151" i="29" s="1"/>
  <c r="W151" i="29" s="1"/>
  <c r="X151" i="29" s="1"/>
  <c r="Y151" i="29" s="1"/>
  <c r="Z151" i="29" s="1"/>
  <c r="AA151" i="29" s="1"/>
  <c r="AB151" i="29" s="1"/>
  <c r="AC151" i="29" s="1"/>
  <c r="C151" i="29"/>
  <c r="D151" i="29" s="1"/>
  <c r="E151" i="29" s="1"/>
  <c r="F151" i="29" s="1"/>
  <c r="G151" i="29" s="1"/>
  <c r="W150" i="29"/>
  <c r="X150" i="29" s="1"/>
  <c r="Y150" i="29" s="1"/>
  <c r="Z150" i="29" s="1"/>
  <c r="AA150" i="29" s="1"/>
  <c r="AB150" i="29" s="1"/>
  <c r="AC150" i="29" s="1"/>
  <c r="AD150" i="29" s="1"/>
  <c r="AE150" i="29" s="1"/>
  <c r="AF150" i="29" s="1"/>
  <c r="H150" i="29"/>
  <c r="I150" i="29" s="1"/>
  <c r="J150" i="29" s="1"/>
  <c r="K150" i="29" s="1"/>
  <c r="L150" i="29" s="1"/>
  <c r="M150" i="29" s="1"/>
  <c r="N150" i="29" s="1"/>
  <c r="O150" i="29" s="1"/>
  <c r="P150" i="29" s="1"/>
  <c r="Q150" i="29" s="1"/>
  <c r="R150" i="29" s="1"/>
  <c r="S150" i="29" s="1"/>
  <c r="T150" i="29" s="1"/>
  <c r="U150" i="29" s="1"/>
  <c r="V150" i="29" s="1"/>
  <c r="F150" i="29"/>
  <c r="G150" i="29" s="1"/>
  <c r="E150" i="29"/>
  <c r="D150" i="29"/>
  <c r="C150" i="29"/>
  <c r="L148" i="29"/>
  <c r="M148" i="29" s="1"/>
  <c r="N148" i="29" s="1"/>
  <c r="O148" i="29" s="1"/>
  <c r="P148" i="29" s="1"/>
  <c r="Q148" i="29" s="1"/>
  <c r="R148" i="29" s="1"/>
  <c r="S148" i="29" s="1"/>
  <c r="T148" i="29" s="1"/>
  <c r="U148" i="29" s="1"/>
  <c r="V148" i="29" s="1"/>
  <c r="W148" i="29" s="1"/>
  <c r="X148" i="29" s="1"/>
  <c r="Y148" i="29" s="1"/>
  <c r="Z148" i="29" s="1"/>
  <c r="AA148" i="29" s="1"/>
  <c r="AB148" i="29" s="1"/>
  <c r="AC148" i="29" s="1"/>
  <c r="AD148" i="29" s="1"/>
  <c r="AE148" i="29" s="1"/>
  <c r="AF148" i="29" s="1"/>
  <c r="E148" i="29"/>
  <c r="F148" i="29" s="1"/>
  <c r="G148" i="29" s="1"/>
  <c r="H148" i="29" s="1"/>
  <c r="I148" i="29" s="1"/>
  <c r="J148" i="29" s="1"/>
  <c r="K148" i="29" s="1"/>
  <c r="C148" i="29"/>
  <c r="D148" i="29" s="1"/>
  <c r="J147" i="29"/>
  <c r="K147" i="29" s="1"/>
  <c r="L147" i="29" s="1"/>
  <c r="M147" i="29" s="1"/>
  <c r="N147" i="29" s="1"/>
  <c r="O147" i="29" s="1"/>
  <c r="P147" i="29" s="1"/>
  <c r="Q147" i="29" s="1"/>
  <c r="R147" i="29" s="1"/>
  <c r="S147" i="29" s="1"/>
  <c r="T147" i="29" s="1"/>
  <c r="U147" i="29" s="1"/>
  <c r="V147" i="29" s="1"/>
  <c r="W147" i="29" s="1"/>
  <c r="X147" i="29" s="1"/>
  <c r="Y147" i="29" s="1"/>
  <c r="Z147" i="29" s="1"/>
  <c r="AA147" i="29" s="1"/>
  <c r="AB147" i="29" s="1"/>
  <c r="AC147" i="29" s="1"/>
  <c r="AD147" i="29" s="1"/>
  <c r="AE147" i="29" s="1"/>
  <c r="AF147" i="29" s="1"/>
  <c r="E147" i="29"/>
  <c r="F147" i="29" s="1"/>
  <c r="G147" i="29" s="1"/>
  <c r="H147" i="29" s="1"/>
  <c r="I147" i="29" s="1"/>
  <c r="C147" i="29"/>
  <c r="D147" i="29" s="1"/>
  <c r="K145" i="29"/>
  <c r="L145" i="29" s="1"/>
  <c r="M145" i="29" s="1"/>
  <c r="N145" i="29" s="1"/>
  <c r="O145" i="29" s="1"/>
  <c r="P145" i="29" s="1"/>
  <c r="Q145" i="29" s="1"/>
  <c r="R145" i="29" s="1"/>
  <c r="S145" i="29" s="1"/>
  <c r="T145" i="29" s="1"/>
  <c r="U145" i="29" s="1"/>
  <c r="V145" i="29" s="1"/>
  <c r="W145" i="29" s="1"/>
  <c r="X145" i="29" s="1"/>
  <c r="Y145" i="29" s="1"/>
  <c r="Z145" i="29" s="1"/>
  <c r="AA145" i="29" s="1"/>
  <c r="AB145" i="29" s="1"/>
  <c r="AC145" i="29" s="1"/>
  <c r="AD145" i="29" s="1"/>
  <c r="AE145" i="29" s="1"/>
  <c r="AF145" i="29" s="1"/>
  <c r="H145" i="29"/>
  <c r="I145" i="29" s="1"/>
  <c r="J145" i="29" s="1"/>
  <c r="C145" i="29"/>
  <c r="D145" i="29" s="1"/>
  <c r="E145" i="29" s="1"/>
  <c r="F145" i="29" s="1"/>
  <c r="G145" i="29" s="1"/>
  <c r="M144" i="29"/>
  <c r="N144" i="29" s="1"/>
  <c r="O144" i="29" s="1"/>
  <c r="P144" i="29" s="1"/>
  <c r="Q144" i="29" s="1"/>
  <c r="R144" i="29" s="1"/>
  <c r="S144" i="29" s="1"/>
  <c r="T144" i="29" s="1"/>
  <c r="U144" i="29" s="1"/>
  <c r="V144" i="29" s="1"/>
  <c r="W144" i="29" s="1"/>
  <c r="X144" i="29" s="1"/>
  <c r="Y144" i="29" s="1"/>
  <c r="Z144" i="29" s="1"/>
  <c r="AA144" i="29" s="1"/>
  <c r="AB144" i="29" s="1"/>
  <c r="AC144" i="29" s="1"/>
  <c r="AD144" i="29" s="1"/>
  <c r="AE144" i="29" s="1"/>
  <c r="AF144" i="29" s="1"/>
  <c r="I144" i="29"/>
  <c r="J144" i="29" s="1"/>
  <c r="K144" i="29" s="1"/>
  <c r="L144" i="29" s="1"/>
  <c r="F144" i="29"/>
  <c r="G144" i="29" s="1"/>
  <c r="H144" i="29" s="1"/>
  <c r="E144" i="29"/>
  <c r="D144" i="29"/>
  <c r="C144" i="29"/>
  <c r="D143" i="29"/>
  <c r="E143" i="29" s="1"/>
  <c r="F143" i="29" s="1"/>
  <c r="G143" i="29" s="1"/>
  <c r="H143" i="29" s="1"/>
  <c r="I143" i="29" s="1"/>
  <c r="J143" i="29" s="1"/>
  <c r="K143" i="29" s="1"/>
  <c r="L143" i="29" s="1"/>
  <c r="M143" i="29" s="1"/>
  <c r="N143" i="29" s="1"/>
  <c r="O143" i="29" s="1"/>
  <c r="P143" i="29" s="1"/>
  <c r="Q143" i="29" s="1"/>
  <c r="R143" i="29" s="1"/>
  <c r="S143" i="29" s="1"/>
  <c r="T143" i="29" s="1"/>
  <c r="U143" i="29" s="1"/>
  <c r="V143" i="29" s="1"/>
  <c r="W143" i="29" s="1"/>
  <c r="X143" i="29" s="1"/>
  <c r="Y143" i="29" s="1"/>
  <c r="Z143" i="29" s="1"/>
  <c r="AA143" i="29" s="1"/>
  <c r="AB143" i="29" s="1"/>
  <c r="AC143" i="29" s="1"/>
  <c r="AD143" i="29" s="1"/>
  <c r="AE143" i="29" s="1"/>
  <c r="AF143" i="29" s="1"/>
  <c r="C143" i="29"/>
  <c r="J142" i="29"/>
  <c r="K142" i="29" s="1"/>
  <c r="L142" i="29" s="1"/>
  <c r="M142" i="29" s="1"/>
  <c r="N142" i="29" s="1"/>
  <c r="O142" i="29" s="1"/>
  <c r="P142" i="29" s="1"/>
  <c r="Q142" i="29" s="1"/>
  <c r="R142" i="29" s="1"/>
  <c r="S142" i="29" s="1"/>
  <c r="T142" i="29" s="1"/>
  <c r="U142" i="29" s="1"/>
  <c r="V142" i="29" s="1"/>
  <c r="W142" i="29" s="1"/>
  <c r="X142" i="29" s="1"/>
  <c r="Y142" i="29" s="1"/>
  <c r="Z142" i="29" s="1"/>
  <c r="AA142" i="29" s="1"/>
  <c r="AB142" i="29" s="1"/>
  <c r="AC142" i="29" s="1"/>
  <c r="AD142" i="29" s="1"/>
  <c r="AE142" i="29" s="1"/>
  <c r="AF142" i="29" s="1"/>
  <c r="H142" i="29"/>
  <c r="I142" i="29" s="1"/>
  <c r="C142" i="29"/>
  <c r="D142" i="29" s="1"/>
  <c r="E142" i="29" s="1"/>
  <c r="F142" i="29" s="1"/>
  <c r="G142" i="29" s="1"/>
  <c r="I141" i="29"/>
  <c r="J141" i="29" s="1"/>
  <c r="K141" i="29" s="1"/>
  <c r="L141" i="29" s="1"/>
  <c r="M141" i="29" s="1"/>
  <c r="N141" i="29" s="1"/>
  <c r="O141" i="29" s="1"/>
  <c r="P141" i="29" s="1"/>
  <c r="Q141" i="29" s="1"/>
  <c r="R141" i="29" s="1"/>
  <c r="S141" i="29" s="1"/>
  <c r="T141" i="29" s="1"/>
  <c r="U141" i="29" s="1"/>
  <c r="V141" i="29" s="1"/>
  <c r="W141" i="29" s="1"/>
  <c r="X141" i="29" s="1"/>
  <c r="Y141" i="29" s="1"/>
  <c r="Z141" i="29" s="1"/>
  <c r="AA141" i="29" s="1"/>
  <c r="AB141" i="29" s="1"/>
  <c r="AC141" i="29" s="1"/>
  <c r="AD141" i="29" s="1"/>
  <c r="AE141" i="29" s="1"/>
  <c r="AF141" i="29" s="1"/>
  <c r="F141" i="29"/>
  <c r="G141" i="29" s="1"/>
  <c r="H141" i="29" s="1"/>
  <c r="C141" i="29"/>
  <c r="D141" i="29" s="1"/>
  <c r="E141" i="29" s="1"/>
  <c r="G140" i="29"/>
  <c r="H140" i="29" s="1"/>
  <c r="I140" i="29" s="1"/>
  <c r="J140" i="29" s="1"/>
  <c r="K140" i="29" s="1"/>
  <c r="L140" i="29" s="1"/>
  <c r="M140" i="29" s="1"/>
  <c r="N140" i="29" s="1"/>
  <c r="O140" i="29" s="1"/>
  <c r="P140" i="29" s="1"/>
  <c r="Q140" i="29" s="1"/>
  <c r="R140" i="29" s="1"/>
  <c r="S140" i="29" s="1"/>
  <c r="T140" i="29" s="1"/>
  <c r="U140" i="29" s="1"/>
  <c r="V140" i="29" s="1"/>
  <c r="W140" i="29" s="1"/>
  <c r="X140" i="29" s="1"/>
  <c r="Y140" i="29" s="1"/>
  <c r="Z140" i="29" s="1"/>
  <c r="AA140" i="29" s="1"/>
  <c r="AB140" i="29" s="1"/>
  <c r="AC140" i="29" s="1"/>
  <c r="AD140" i="29" s="1"/>
  <c r="AE140" i="29" s="1"/>
  <c r="AF140" i="29" s="1"/>
  <c r="D140" i="29"/>
  <c r="E140" i="29" s="1"/>
  <c r="F140" i="29" s="1"/>
  <c r="C140" i="29"/>
  <c r="C139" i="29"/>
  <c r="D139" i="29" s="1"/>
  <c r="E139" i="29" s="1"/>
  <c r="F139" i="29" s="1"/>
  <c r="G139" i="29" s="1"/>
  <c r="H139" i="29" s="1"/>
  <c r="I139" i="29" s="1"/>
  <c r="J139" i="29" s="1"/>
  <c r="K139" i="29" s="1"/>
  <c r="L139" i="29" s="1"/>
  <c r="M139" i="29" s="1"/>
  <c r="N139" i="29" s="1"/>
  <c r="O139" i="29" s="1"/>
  <c r="P139" i="29" s="1"/>
  <c r="Q139" i="29" s="1"/>
  <c r="R139" i="29" s="1"/>
  <c r="S139" i="29" s="1"/>
  <c r="T139" i="29" s="1"/>
  <c r="U139" i="29" s="1"/>
  <c r="V139" i="29" s="1"/>
  <c r="W139" i="29" s="1"/>
  <c r="X139" i="29" s="1"/>
  <c r="Y139" i="29" s="1"/>
  <c r="Z139" i="29" s="1"/>
  <c r="AA139" i="29" s="1"/>
  <c r="AB139" i="29" s="1"/>
  <c r="AC139" i="29" s="1"/>
  <c r="AD139" i="29" s="1"/>
  <c r="AE139" i="29" s="1"/>
  <c r="AF139" i="29" s="1"/>
  <c r="P137" i="29"/>
  <c r="Q137" i="29" s="1"/>
  <c r="R137" i="29" s="1"/>
  <c r="S137" i="29" s="1"/>
  <c r="T137" i="29" s="1"/>
  <c r="U137" i="29" s="1"/>
  <c r="V137" i="29" s="1"/>
  <c r="W137" i="29" s="1"/>
  <c r="X137" i="29" s="1"/>
  <c r="Y137" i="29" s="1"/>
  <c r="Z137" i="29" s="1"/>
  <c r="AA137" i="29" s="1"/>
  <c r="AB137" i="29" s="1"/>
  <c r="AC137" i="29" s="1"/>
  <c r="AD137" i="29" s="1"/>
  <c r="AE137" i="29" s="1"/>
  <c r="AF137" i="29" s="1"/>
  <c r="C137" i="29"/>
  <c r="D137" i="29" s="1"/>
  <c r="E137" i="29" s="1"/>
  <c r="F137" i="29" s="1"/>
  <c r="G137" i="29" s="1"/>
  <c r="H137" i="29" s="1"/>
  <c r="I137" i="29" s="1"/>
  <c r="J137" i="29" s="1"/>
  <c r="K137" i="29" s="1"/>
  <c r="L137" i="29" s="1"/>
  <c r="M137" i="29" s="1"/>
  <c r="N137" i="29" s="1"/>
  <c r="O137" i="29" s="1"/>
  <c r="O136" i="29"/>
  <c r="P136" i="29" s="1"/>
  <c r="Q136" i="29" s="1"/>
  <c r="R136" i="29" s="1"/>
  <c r="S136" i="29" s="1"/>
  <c r="T136" i="29" s="1"/>
  <c r="U136" i="29" s="1"/>
  <c r="V136" i="29" s="1"/>
  <c r="W136" i="29" s="1"/>
  <c r="X136" i="29" s="1"/>
  <c r="Y136" i="29" s="1"/>
  <c r="Z136" i="29" s="1"/>
  <c r="AA136" i="29" s="1"/>
  <c r="AB136" i="29" s="1"/>
  <c r="AC136" i="29" s="1"/>
  <c r="AD136" i="29" s="1"/>
  <c r="AE136" i="29" s="1"/>
  <c r="AF136" i="29" s="1"/>
  <c r="K136" i="29"/>
  <c r="L136" i="29" s="1"/>
  <c r="M136" i="29" s="1"/>
  <c r="N136" i="29" s="1"/>
  <c r="C136" i="29"/>
  <c r="D136" i="29" s="1"/>
  <c r="E136" i="29" s="1"/>
  <c r="F136" i="29" s="1"/>
  <c r="G136" i="29" s="1"/>
  <c r="H136" i="29" s="1"/>
  <c r="I136" i="29" s="1"/>
  <c r="J136" i="29" s="1"/>
  <c r="L135" i="29"/>
  <c r="M135" i="29" s="1"/>
  <c r="N135" i="29" s="1"/>
  <c r="O135" i="29" s="1"/>
  <c r="P135" i="29" s="1"/>
  <c r="Q135" i="29" s="1"/>
  <c r="R135" i="29" s="1"/>
  <c r="S135" i="29" s="1"/>
  <c r="T135" i="29" s="1"/>
  <c r="U135" i="29" s="1"/>
  <c r="V135" i="29" s="1"/>
  <c r="W135" i="29" s="1"/>
  <c r="X135" i="29" s="1"/>
  <c r="Y135" i="29" s="1"/>
  <c r="Z135" i="29" s="1"/>
  <c r="AA135" i="29" s="1"/>
  <c r="AB135" i="29" s="1"/>
  <c r="AC135" i="29" s="1"/>
  <c r="AD135" i="29" s="1"/>
  <c r="AE135" i="29" s="1"/>
  <c r="AF135" i="29" s="1"/>
  <c r="H135" i="29"/>
  <c r="I135" i="29" s="1"/>
  <c r="J135" i="29" s="1"/>
  <c r="K135" i="29" s="1"/>
  <c r="G135" i="29"/>
  <c r="D135" i="29"/>
  <c r="E135" i="29" s="1"/>
  <c r="F135" i="29" s="1"/>
  <c r="C135" i="29"/>
  <c r="K134" i="29"/>
  <c r="L134" i="29" s="1"/>
  <c r="M134" i="29" s="1"/>
  <c r="N134" i="29" s="1"/>
  <c r="O134" i="29" s="1"/>
  <c r="P134" i="29" s="1"/>
  <c r="Q134" i="29" s="1"/>
  <c r="R134" i="29" s="1"/>
  <c r="S134" i="29" s="1"/>
  <c r="T134" i="29" s="1"/>
  <c r="U134" i="29" s="1"/>
  <c r="V134" i="29" s="1"/>
  <c r="W134" i="29" s="1"/>
  <c r="X134" i="29" s="1"/>
  <c r="Y134" i="29" s="1"/>
  <c r="Z134" i="29" s="1"/>
  <c r="AA134" i="29" s="1"/>
  <c r="AB134" i="29" s="1"/>
  <c r="AC134" i="29" s="1"/>
  <c r="AD134" i="29" s="1"/>
  <c r="AE134" i="29" s="1"/>
  <c r="AF134" i="29" s="1"/>
  <c r="C134" i="29"/>
  <c r="D134" i="29" s="1"/>
  <c r="E134" i="29" s="1"/>
  <c r="F134" i="29" s="1"/>
  <c r="G134" i="29" s="1"/>
  <c r="H134" i="29" s="1"/>
  <c r="I134" i="29" s="1"/>
  <c r="J134" i="29" s="1"/>
  <c r="AA133" i="29"/>
  <c r="AB133" i="29" s="1"/>
  <c r="AC133" i="29" s="1"/>
  <c r="AD133" i="29" s="1"/>
  <c r="AE133" i="29" s="1"/>
  <c r="AF133" i="29" s="1"/>
  <c r="E133" i="29"/>
  <c r="F133" i="29" s="1"/>
  <c r="G133" i="29" s="1"/>
  <c r="H133" i="29" s="1"/>
  <c r="I133" i="29" s="1"/>
  <c r="J133" i="29" s="1"/>
  <c r="K133" i="29" s="1"/>
  <c r="L133" i="29" s="1"/>
  <c r="M133" i="29" s="1"/>
  <c r="N133" i="29" s="1"/>
  <c r="O133" i="29" s="1"/>
  <c r="P133" i="29" s="1"/>
  <c r="Q133" i="29" s="1"/>
  <c r="R133" i="29" s="1"/>
  <c r="S133" i="29" s="1"/>
  <c r="T133" i="29" s="1"/>
  <c r="U133" i="29" s="1"/>
  <c r="V133" i="29" s="1"/>
  <c r="W133" i="29" s="1"/>
  <c r="X133" i="29" s="1"/>
  <c r="Y133" i="29" s="1"/>
  <c r="Z133" i="29" s="1"/>
  <c r="D133" i="29"/>
  <c r="C133" i="29"/>
  <c r="P132" i="29"/>
  <c r="Q132" i="29" s="1"/>
  <c r="R132" i="29" s="1"/>
  <c r="S132" i="29" s="1"/>
  <c r="T132" i="29" s="1"/>
  <c r="U132" i="29" s="1"/>
  <c r="V132" i="29" s="1"/>
  <c r="W132" i="29" s="1"/>
  <c r="X132" i="29" s="1"/>
  <c r="Y132" i="29" s="1"/>
  <c r="Z132" i="29" s="1"/>
  <c r="AA132" i="29" s="1"/>
  <c r="AB132" i="29" s="1"/>
  <c r="AC132" i="29" s="1"/>
  <c r="AD132" i="29" s="1"/>
  <c r="AE132" i="29" s="1"/>
  <c r="AF132" i="29" s="1"/>
  <c r="G132" i="29"/>
  <c r="H132" i="29" s="1"/>
  <c r="I132" i="29" s="1"/>
  <c r="J132" i="29" s="1"/>
  <c r="K132" i="29" s="1"/>
  <c r="L132" i="29" s="1"/>
  <c r="M132" i="29" s="1"/>
  <c r="N132" i="29" s="1"/>
  <c r="O132" i="29" s="1"/>
  <c r="C132" i="29"/>
  <c r="D132" i="29" s="1"/>
  <c r="E132" i="29" s="1"/>
  <c r="F132" i="29" s="1"/>
  <c r="E131" i="29"/>
  <c r="F131" i="29" s="1"/>
  <c r="G131" i="29" s="1"/>
  <c r="H131" i="29" s="1"/>
  <c r="I131" i="29" s="1"/>
  <c r="J131" i="29" s="1"/>
  <c r="K131" i="29" s="1"/>
  <c r="L131" i="29" s="1"/>
  <c r="M131" i="29" s="1"/>
  <c r="N131" i="29" s="1"/>
  <c r="O131" i="29" s="1"/>
  <c r="P131" i="29" s="1"/>
  <c r="Q131" i="29" s="1"/>
  <c r="R131" i="29" s="1"/>
  <c r="S131" i="29" s="1"/>
  <c r="T131" i="29" s="1"/>
  <c r="U131" i="29" s="1"/>
  <c r="V131" i="29" s="1"/>
  <c r="W131" i="29" s="1"/>
  <c r="X131" i="29" s="1"/>
  <c r="Y131" i="29" s="1"/>
  <c r="Z131" i="29" s="1"/>
  <c r="AA131" i="29" s="1"/>
  <c r="AB131" i="29" s="1"/>
  <c r="AC131" i="29" s="1"/>
  <c r="AD131" i="29" s="1"/>
  <c r="AE131" i="29" s="1"/>
  <c r="AF131" i="29" s="1"/>
  <c r="D131" i="29"/>
  <c r="C131" i="29"/>
  <c r="D130" i="29"/>
  <c r="E130" i="29" s="1"/>
  <c r="F130" i="29" s="1"/>
  <c r="G130" i="29" s="1"/>
  <c r="H130" i="29" s="1"/>
  <c r="I130" i="29" s="1"/>
  <c r="J130" i="29" s="1"/>
  <c r="K130" i="29" s="1"/>
  <c r="L130" i="29" s="1"/>
  <c r="M130" i="29" s="1"/>
  <c r="N130" i="29" s="1"/>
  <c r="O130" i="29" s="1"/>
  <c r="P130" i="29" s="1"/>
  <c r="Q130" i="29" s="1"/>
  <c r="R130" i="29" s="1"/>
  <c r="S130" i="29" s="1"/>
  <c r="T130" i="29" s="1"/>
  <c r="U130" i="29" s="1"/>
  <c r="V130" i="29" s="1"/>
  <c r="W130" i="29" s="1"/>
  <c r="X130" i="29" s="1"/>
  <c r="Y130" i="29" s="1"/>
  <c r="Z130" i="29" s="1"/>
  <c r="AA130" i="29" s="1"/>
  <c r="AB130" i="29" s="1"/>
  <c r="AC130" i="29" s="1"/>
  <c r="AD130" i="29" s="1"/>
  <c r="AE130" i="29" s="1"/>
  <c r="AF130" i="29" s="1"/>
  <c r="C130" i="29"/>
  <c r="C128" i="29"/>
  <c r="D128" i="29" s="1"/>
  <c r="E128" i="29" s="1"/>
  <c r="F128" i="29" s="1"/>
  <c r="G128" i="29" s="1"/>
  <c r="H128" i="29" s="1"/>
  <c r="I128" i="29" s="1"/>
  <c r="J128" i="29" s="1"/>
  <c r="K128" i="29" s="1"/>
  <c r="L128" i="29" s="1"/>
  <c r="M128" i="29" s="1"/>
  <c r="N128" i="29" s="1"/>
  <c r="O128" i="29" s="1"/>
  <c r="P128" i="29" s="1"/>
  <c r="Q128" i="29" s="1"/>
  <c r="R128" i="29" s="1"/>
  <c r="S128" i="29" s="1"/>
  <c r="T128" i="29" s="1"/>
  <c r="U128" i="29" s="1"/>
  <c r="V128" i="29" s="1"/>
  <c r="W128" i="29" s="1"/>
  <c r="X128" i="29" s="1"/>
  <c r="Y128" i="29" s="1"/>
  <c r="Z128" i="29" s="1"/>
  <c r="AA128" i="29" s="1"/>
  <c r="AB128" i="29" s="1"/>
  <c r="AC128" i="29" s="1"/>
  <c r="AD128" i="29" s="1"/>
  <c r="AE128" i="29" s="1"/>
  <c r="AF128" i="29" s="1"/>
  <c r="AE127" i="29"/>
  <c r="AF127" i="29" s="1"/>
  <c r="F127" i="29"/>
  <c r="G127" i="29" s="1"/>
  <c r="H127" i="29" s="1"/>
  <c r="I127" i="29" s="1"/>
  <c r="J127" i="29" s="1"/>
  <c r="K127" i="29" s="1"/>
  <c r="L127" i="29" s="1"/>
  <c r="M127" i="29" s="1"/>
  <c r="N127" i="29" s="1"/>
  <c r="O127" i="29" s="1"/>
  <c r="P127" i="29" s="1"/>
  <c r="Q127" i="29" s="1"/>
  <c r="R127" i="29" s="1"/>
  <c r="S127" i="29" s="1"/>
  <c r="T127" i="29" s="1"/>
  <c r="U127" i="29" s="1"/>
  <c r="V127" i="29" s="1"/>
  <c r="W127" i="29" s="1"/>
  <c r="X127" i="29" s="1"/>
  <c r="Y127" i="29" s="1"/>
  <c r="Z127" i="29" s="1"/>
  <c r="AA127" i="29" s="1"/>
  <c r="AB127" i="29" s="1"/>
  <c r="AC127" i="29" s="1"/>
  <c r="AD127" i="29" s="1"/>
  <c r="C127" i="29"/>
  <c r="D127" i="29" s="1"/>
  <c r="E127" i="29" s="1"/>
  <c r="X126" i="29"/>
  <c r="Y126" i="29" s="1"/>
  <c r="Z126" i="29" s="1"/>
  <c r="AA126" i="29" s="1"/>
  <c r="AB126" i="29" s="1"/>
  <c r="AC126" i="29" s="1"/>
  <c r="AD126" i="29" s="1"/>
  <c r="AE126" i="29" s="1"/>
  <c r="AF126" i="29" s="1"/>
  <c r="H126" i="29"/>
  <c r="I126" i="29" s="1"/>
  <c r="J126" i="29" s="1"/>
  <c r="K126" i="29" s="1"/>
  <c r="L126" i="29" s="1"/>
  <c r="M126" i="29" s="1"/>
  <c r="N126" i="29" s="1"/>
  <c r="O126" i="29" s="1"/>
  <c r="P126" i="29" s="1"/>
  <c r="Q126" i="29" s="1"/>
  <c r="R126" i="29" s="1"/>
  <c r="S126" i="29" s="1"/>
  <c r="T126" i="29" s="1"/>
  <c r="U126" i="29" s="1"/>
  <c r="V126" i="29" s="1"/>
  <c r="W126" i="29" s="1"/>
  <c r="F126" i="29"/>
  <c r="G126" i="29" s="1"/>
  <c r="E126" i="29"/>
  <c r="D126" i="29"/>
  <c r="C126" i="29"/>
  <c r="J125" i="29"/>
  <c r="K125" i="29" s="1"/>
  <c r="L125" i="29" s="1"/>
  <c r="M125" i="29" s="1"/>
  <c r="N125" i="29" s="1"/>
  <c r="O125" i="29" s="1"/>
  <c r="P125" i="29" s="1"/>
  <c r="Q125" i="29" s="1"/>
  <c r="R125" i="29" s="1"/>
  <c r="S125" i="29" s="1"/>
  <c r="T125" i="29" s="1"/>
  <c r="U125" i="29" s="1"/>
  <c r="V125" i="29" s="1"/>
  <c r="W125" i="29" s="1"/>
  <c r="X125" i="29" s="1"/>
  <c r="Y125" i="29" s="1"/>
  <c r="Z125" i="29" s="1"/>
  <c r="AA125" i="29" s="1"/>
  <c r="AB125" i="29" s="1"/>
  <c r="AC125" i="29" s="1"/>
  <c r="AD125" i="29" s="1"/>
  <c r="AE125" i="29" s="1"/>
  <c r="AF125" i="29" s="1"/>
  <c r="C125" i="29"/>
  <c r="D125" i="29" s="1"/>
  <c r="E125" i="29" s="1"/>
  <c r="F125" i="29" s="1"/>
  <c r="G125" i="29" s="1"/>
  <c r="H125" i="29" s="1"/>
  <c r="I125" i="29" s="1"/>
  <c r="Y124" i="29"/>
  <c r="Z124" i="29" s="1"/>
  <c r="AA124" i="29" s="1"/>
  <c r="AB124" i="29" s="1"/>
  <c r="AC124" i="29" s="1"/>
  <c r="AD124" i="29" s="1"/>
  <c r="AE124" i="29" s="1"/>
  <c r="AF124" i="29" s="1"/>
  <c r="G124" i="29"/>
  <c r="H124" i="29" s="1"/>
  <c r="I124" i="29" s="1"/>
  <c r="J124" i="29" s="1"/>
  <c r="K124" i="29" s="1"/>
  <c r="L124" i="29" s="1"/>
  <c r="M124" i="29" s="1"/>
  <c r="N124" i="29" s="1"/>
  <c r="O124" i="29" s="1"/>
  <c r="P124" i="29" s="1"/>
  <c r="Q124" i="29" s="1"/>
  <c r="R124" i="29" s="1"/>
  <c r="S124" i="29" s="1"/>
  <c r="T124" i="29" s="1"/>
  <c r="U124" i="29" s="1"/>
  <c r="V124" i="29" s="1"/>
  <c r="W124" i="29" s="1"/>
  <c r="X124" i="29" s="1"/>
  <c r="C124" i="29"/>
  <c r="D124" i="29" s="1"/>
  <c r="E124" i="29" s="1"/>
  <c r="F124" i="29" s="1"/>
  <c r="C123" i="29"/>
  <c r="D123" i="29" s="1"/>
  <c r="E123" i="29" s="1"/>
  <c r="F123" i="29" s="1"/>
  <c r="G123" i="29" s="1"/>
  <c r="H123" i="29" s="1"/>
  <c r="I123" i="29" s="1"/>
  <c r="J123" i="29" s="1"/>
  <c r="K123" i="29" s="1"/>
  <c r="L123" i="29" s="1"/>
  <c r="M123" i="29" s="1"/>
  <c r="N123" i="29" s="1"/>
  <c r="O123" i="29" s="1"/>
  <c r="P123" i="29" s="1"/>
  <c r="Q123" i="29" s="1"/>
  <c r="R123" i="29" s="1"/>
  <c r="S123" i="29" s="1"/>
  <c r="T123" i="29" s="1"/>
  <c r="U123" i="29" s="1"/>
  <c r="V123" i="29" s="1"/>
  <c r="W123" i="29" s="1"/>
  <c r="X123" i="29" s="1"/>
  <c r="Y123" i="29" s="1"/>
  <c r="Z123" i="29" s="1"/>
  <c r="AA123" i="29" s="1"/>
  <c r="AB123" i="29" s="1"/>
  <c r="AC123" i="29" s="1"/>
  <c r="AD123" i="29" s="1"/>
  <c r="AE123" i="29" s="1"/>
  <c r="AF123" i="29" s="1"/>
  <c r="C122" i="29"/>
  <c r="D122" i="29" s="1"/>
  <c r="E122" i="29" s="1"/>
  <c r="F122" i="29" s="1"/>
  <c r="G122" i="29" s="1"/>
  <c r="H122" i="29" s="1"/>
  <c r="I122" i="29" s="1"/>
  <c r="J122" i="29" s="1"/>
  <c r="K122" i="29" s="1"/>
  <c r="L122" i="29" s="1"/>
  <c r="M122" i="29" s="1"/>
  <c r="N122" i="29" s="1"/>
  <c r="O122" i="29" s="1"/>
  <c r="P122" i="29" s="1"/>
  <c r="Q122" i="29" s="1"/>
  <c r="R122" i="29" s="1"/>
  <c r="S122" i="29" s="1"/>
  <c r="T122" i="29" s="1"/>
  <c r="U122" i="29" s="1"/>
  <c r="V122" i="29" s="1"/>
  <c r="W122" i="29" s="1"/>
  <c r="X122" i="29" s="1"/>
  <c r="Y122" i="29" s="1"/>
  <c r="Z122" i="29" s="1"/>
  <c r="AA122" i="29" s="1"/>
  <c r="AB122" i="29" s="1"/>
  <c r="AC122" i="29" s="1"/>
  <c r="AD122" i="29" s="1"/>
  <c r="AE122" i="29" s="1"/>
  <c r="AF122" i="29" s="1"/>
  <c r="AA121" i="29"/>
  <c r="AB121" i="29" s="1"/>
  <c r="AC121" i="29" s="1"/>
  <c r="AD121" i="29" s="1"/>
  <c r="AE121" i="29" s="1"/>
  <c r="AF121" i="29" s="1"/>
  <c r="I121" i="29"/>
  <c r="J121" i="29" s="1"/>
  <c r="K121" i="29" s="1"/>
  <c r="L121" i="29" s="1"/>
  <c r="M121" i="29" s="1"/>
  <c r="N121" i="29" s="1"/>
  <c r="O121" i="29" s="1"/>
  <c r="P121" i="29" s="1"/>
  <c r="Q121" i="29" s="1"/>
  <c r="R121" i="29" s="1"/>
  <c r="S121" i="29" s="1"/>
  <c r="T121" i="29" s="1"/>
  <c r="U121" i="29" s="1"/>
  <c r="V121" i="29" s="1"/>
  <c r="W121" i="29" s="1"/>
  <c r="X121" i="29" s="1"/>
  <c r="Y121" i="29" s="1"/>
  <c r="Z121" i="29" s="1"/>
  <c r="C121" i="29"/>
  <c r="D121" i="29" s="1"/>
  <c r="E121" i="29" s="1"/>
  <c r="F121" i="29" s="1"/>
  <c r="G121" i="29" s="1"/>
  <c r="H121" i="29" s="1"/>
  <c r="G120" i="29"/>
  <c r="H120" i="29" s="1"/>
  <c r="I120" i="29" s="1"/>
  <c r="J120" i="29" s="1"/>
  <c r="K120" i="29" s="1"/>
  <c r="L120" i="29" s="1"/>
  <c r="M120" i="29" s="1"/>
  <c r="N120" i="29" s="1"/>
  <c r="O120" i="29" s="1"/>
  <c r="P120" i="29" s="1"/>
  <c r="Q120" i="29" s="1"/>
  <c r="R120" i="29" s="1"/>
  <c r="S120" i="29" s="1"/>
  <c r="T120" i="29" s="1"/>
  <c r="U120" i="29" s="1"/>
  <c r="V120" i="29" s="1"/>
  <c r="W120" i="29" s="1"/>
  <c r="X120" i="29" s="1"/>
  <c r="Y120" i="29" s="1"/>
  <c r="Z120" i="29" s="1"/>
  <c r="AA120" i="29" s="1"/>
  <c r="AB120" i="29" s="1"/>
  <c r="AC120" i="29" s="1"/>
  <c r="AD120" i="29" s="1"/>
  <c r="AE120" i="29" s="1"/>
  <c r="AF120" i="29" s="1"/>
  <c r="C120" i="29"/>
  <c r="D120" i="29" s="1"/>
  <c r="E120" i="29" s="1"/>
  <c r="F120" i="29" s="1"/>
  <c r="AC119" i="29"/>
  <c r="AD119" i="29" s="1"/>
  <c r="AE119" i="29" s="1"/>
  <c r="AF119" i="29" s="1"/>
  <c r="C119" i="29"/>
  <c r="D119" i="29" s="1"/>
  <c r="E119" i="29" s="1"/>
  <c r="F119" i="29" s="1"/>
  <c r="G119" i="29" s="1"/>
  <c r="H119" i="29" s="1"/>
  <c r="I119" i="29" s="1"/>
  <c r="J119" i="29" s="1"/>
  <c r="K119" i="29" s="1"/>
  <c r="L119" i="29" s="1"/>
  <c r="M119" i="29" s="1"/>
  <c r="N119" i="29" s="1"/>
  <c r="O119" i="29" s="1"/>
  <c r="P119" i="29" s="1"/>
  <c r="Q119" i="29" s="1"/>
  <c r="R119" i="29" s="1"/>
  <c r="S119" i="29" s="1"/>
  <c r="T119" i="29" s="1"/>
  <c r="U119" i="29" s="1"/>
  <c r="V119" i="29" s="1"/>
  <c r="W119" i="29" s="1"/>
  <c r="X119" i="29" s="1"/>
  <c r="Y119" i="29" s="1"/>
  <c r="Z119" i="29" s="1"/>
  <c r="AA119" i="29" s="1"/>
  <c r="AB119" i="29" s="1"/>
  <c r="AC118" i="29"/>
  <c r="AD118" i="29" s="1"/>
  <c r="AE118" i="29" s="1"/>
  <c r="AF118" i="29" s="1"/>
  <c r="C118" i="29"/>
  <c r="D118" i="29" s="1"/>
  <c r="E118" i="29" s="1"/>
  <c r="F118" i="29" s="1"/>
  <c r="G118" i="29" s="1"/>
  <c r="H118" i="29" s="1"/>
  <c r="I118" i="29" s="1"/>
  <c r="J118" i="29" s="1"/>
  <c r="K118" i="29" s="1"/>
  <c r="L118" i="29" s="1"/>
  <c r="M118" i="29" s="1"/>
  <c r="N118" i="29" s="1"/>
  <c r="O118" i="29" s="1"/>
  <c r="P118" i="29" s="1"/>
  <c r="Q118" i="29" s="1"/>
  <c r="R118" i="29" s="1"/>
  <c r="S118" i="29" s="1"/>
  <c r="T118" i="29" s="1"/>
  <c r="U118" i="29" s="1"/>
  <c r="V118" i="29" s="1"/>
  <c r="W118" i="29" s="1"/>
  <c r="X118" i="29" s="1"/>
  <c r="Y118" i="29" s="1"/>
  <c r="Z118" i="29" s="1"/>
  <c r="AA118" i="29" s="1"/>
  <c r="AB118" i="29" s="1"/>
  <c r="AA117" i="29"/>
  <c r="AB117" i="29" s="1"/>
  <c r="AC117" i="29" s="1"/>
  <c r="AD117" i="29" s="1"/>
  <c r="AE117" i="29" s="1"/>
  <c r="AF117" i="29" s="1"/>
  <c r="I117" i="29"/>
  <c r="J117" i="29" s="1"/>
  <c r="K117" i="29" s="1"/>
  <c r="L117" i="29" s="1"/>
  <c r="M117" i="29" s="1"/>
  <c r="N117" i="29" s="1"/>
  <c r="O117" i="29" s="1"/>
  <c r="P117" i="29" s="1"/>
  <c r="Q117" i="29" s="1"/>
  <c r="R117" i="29" s="1"/>
  <c r="S117" i="29" s="1"/>
  <c r="T117" i="29" s="1"/>
  <c r="U117" i="29" s="1"/>
  <c r="V117" i="29" s="1"/>
  <c r="W117" i="29" s="1"/>
  <c r="X117" i="29" s="1"/>
  <c r="Y117" i="29" s="1"/>
  <c r="Z117" i="29" s="1"/>
  <c r="C117" i="29"/>
  <c r="D117" i="29" s="1"/>
  <c r="E117" i="29" s="1"/>
  <c r="F117" i="29" s="1"/>
  <c r="G117" i="29" s="1"/>
  <c r="H117" i="29" s="1"/>
  <c r="G116" i="29"/>
  <c r="H116" i="29" s="1"/>
  <c r="I116" i="29" s="1"/>
  <c r="J116" i="29" s="1"/>
  <c r="K116" i="29" s="1"/>
  <c r="L116" i="29" s="1"/>
  <c r="M116" i="29" s="1"/>
  <c r="N116" i="29" s="1"/>
  <c r="O116" i="29" s="1"/>
  <c r="P116" i="29" s="1"/>
  <c r="Q116" i="29" s="1"/>
  <c r="R116" i="29" s="1"/>
  <c r="S116" i="29" s="1"/>
  <c r="T116" i="29" s="1"/>
  <c r="U116" i="29" s="1"/>
  <c r="V116" i="29" s="1"/>
  <c r="W116" i="29" s="1"/>
  <c r="X116" i="29" s="1"/>
  <c r="Y116" i="29" s="1"/>
  <c r="Z116" i="29" s="1"/>
  <c r="AA116" i="29" s="1"/>
  <c r="AB116" i="29" s="1"/>
  <c r="AC116" i="29" s="1"/>
  <c r="AD116" i="29" s="1"/>
  <c r="AE116" i="29" s="1"/>
  <c r="AF116" i="29" s="1"/>
  <c r="C116" i="29"/>
  <c r="D116" i="29" s="1"/>
  <c r="E116" i="29" s="1"/>
  <c r="F116" i="29" s="1"/>
  <c r="AC115" i="29"/>
  <c r="AD115" i="29" s="1"/>
  <c r="AE115" i="29" s="1"/>
  <c r="AF115" i="29" s="1"/>
  <c r="G115" i="29"/>
  <c r="H115" i="29" s="1"/>
  <c r="I115" i="29" s="1"/>
  <c r="J115" i="29" s="1"/>
  <c r="K115" i="29" s="1"/>
  <c r="L115" i="29" s="1"/>
  <c r="M115" i="29" s="1"/>
  <c r="N115" i="29" s="1"/>
  <c r="O115" i="29" s="1"/>
  <c r="P115" i="29" s="1"/>
  <c r="Q115" i="29" s="1"/>
  <c r="R115" i="29" s="1"/>
  <c r="S115" i="29" s="1"/>
  <c r="T115" i="29" s="1"/>
  <c r="U115" i="29" s="1"/>
  <c r="V115" i="29" s="1"/>
  <c r="W115" i="29" s="1"/>
  <c r="X115" i="29" s="1"/>
  <c r="Y115" i="29" s="1"/>
  <c r="Z115" i="29" s="1"/>
  <c r="AA115" i="29" s="1"/>
  <c r="AB115" i="29" s="1"/>
  <c r="E115" i="29"/>
  <c r="F115" i="29" s="1"/>
  <c r="D115" i="29"/>
  <c r="C115" i="29"/>
  <c r="C114" i="29"/>
  <c r="K113" i="29"/>
  <c r="L113" i="29" s="1"/>
  <c r="M113" i="29" s="1"/>
  <c r="N113" i="29" s="1"/>
  <c r="O113" i="29" s="1"/>
  <c r="P113" i="29" s="1"/>
  <c r="Q113" i="29" s="1"/>
  <c r="R113" i="29" s="1"/>
  <c r="S113" i="29" s="1"/>
  <c r="T113" i="29" s="1"/>
  <c r="U113" i="29" s="1"/>
  <c r="V113" i="29" s="1"/>
  <c r="W113" i="29" s="1"/>
  <c r="X113" i="29" s="1"/>
  <c r="Y113" i="29" s="1"/>
  <c r="Z113" i="29" s="1"/>
  <c r="AA113" i="29" s="1"/>
  <c r="AB113" i="29" s="1"/>
  <c r="AC113" i="29" s="1"/>
  <c r="AD113" i="29" s="1"/>
  <c r="AE113" i="29" s="1"/>
  <c r="AF113" i="29" s="1"/>
  <c r="J113" i="29"/>
  <c r="D113" i="29"/>
  <c r="E113" i="29" s="1"/>
  <c r="F113" i="29" s="1"/>
  <c r="G113" i="29" s="1"/>
  <c r="H113" i="29" s="1"/>
  <c r="C113" i="29"/>
  <c r="E112" i="29"/>
  <c r="F112" i="29" s="1"/>
  <c r="G112" i="29" s="1"/>
  <c r="H112" i="29" s="1"/>
  <c r="I112" i="29" s="1"/>
  <c r="J112" i="29" s="1"/>
  <c r="K112" i="29" s="1"/>
  <c r="L112" i="29" s="1"/>
  <c r="M112" i="29" s="1"/>
  <c r="N112" i="29" s="1"/>
  <c r="O112" i="29" s="1"/>
  <c r="P112" i="29" s="1"/>
  <c r="Q112" i="29" s="1"/>
  <c r="R112" i="29" s="1"/>
  <c r="S112" i="29" s="1"/>
  <c r="T112" i="29" s="1"/>
  <c r="U112" i="29" s="1"/>
  <c r="V112" i="29" s="1"/>
  <c r="W112" i="29" s="1"/>
  <c r="X112" i="29" s="1"/>
  <c r="Y112" i="29" s="1"/>
  <c r="Z112" i="29" s="1"/>
  <c r="AA112" i="29" s="1"/>
  <c r="AB112" i="29" s="1"/>
  <c r="AC112" i="29" s="1"/>
  <c r="AD112" i="29" s="1"/>
  <c r="AE112" i="29" s="1"/>
  <c r="AF112" i="29" s="1"/>
  <c r="C112" i="29"/>
  <c r="D112" i="29" s="1"/>
  <c r="D111" i="29"/>
  <c r="E111" i="29" s="1"/>
  <c r="F111" i="29" s="1"/>
  <c r="G111" i="29" s="1"/>
  <c r="H111" i="29" s="1"/>
  <c r="I111" i="29" s="1"/>
  <c r="J111" i="29" s="1"/>
  <c r="K111" i="29" s="1"/>
  <c r="L111" i="29" s="1"/>
  <c r="M111" i="29" s="1"/>
  <c r="N111" i="29" s="1"/>
  <c r="O111" i="29" s="1"/>
  <c r="P111" i="29" s="1"/>
  <c r="Q111" i="29" s="1"/>
  <c r="R111" i="29" s="1"/>
  <c r="S111" i="29" s="1"/>
  <c r="T111" i="29" s="1"/>
  <c r="U111" i="29" s="1"/>
  <c r="V111" i="29" s="1"/>
  <c r="W111" i="29" s="1"/>
  <c r="X111" i="29" s="1"/>
  <c r="Y111" i="29" s="1"/>
  <c r="Z111" i="29" s="1"/>
  <c r="AA111" i="29" s="1"/>
  <c r="AB111" i="29" s="1"/>
  <c r="AC111" i="29" s="1"/>
  <c r="AD111" i="29" s="1"/>
  <c r="AE111" i="29" s="1"/>
  <c r="AF111" i="29" s="1"/>
  <c r="C111" i="29"/>
  <c r="Z109" i="29"/>
  <c r="AA109" i="29" s="1"/>
  <c r="AB109" i="29" s="1"/>
  <c r="AC109" i="29" s="1"/>
  <c r="AD109" i="29" s="1"/>
  <c r="AE109" i="29" s="1"/>
  <c r="AF109" i="29" s="1"/>
  <c r="Y109" i="29"/>
  <c r="J109" i="29"/>
  <c r="K109" i="29" s="1"/>
  <c r="L109" i="29" s="1"/>
  <c r="M109" i="29" s="1"/>
  <c r="N109" i="29" s="1"/>
  <c r="O109" i="29" s="1"/>
  <c r="P109" i="29" s="1"/>
  <c r="Q109" i="29" s="1"/>
  <c r="R109" i="29" s="1"/>
  <c r="S109" i="29" s="1"/>
  <c r="T109" i="29" s="1"/>
  <c r="U109" i="29" s="1"/>
  <c r="V109" i="29" s="1"/>
  <c r="W109" i="29" s="1"/>
  <c r="X109" i="29" s="1"/>
  <c r="I109" i="29"/>
  <c r="F109" i="29"/>
  <c r="G109" i="29" s="1"/>
  <c r="H109" i="29" s="1"/>
  <c r="D109" i="29"/>
  <c r="E109" i="29" s="1"/>
  <c r="C109" i="29"/>
  <c r="X108" i="29"/>
  <c r="Y108" i="29" s="1"/>
  <c r="Z108" i="29" s="1"/>
  <c r="AA108" i="29" s="1"/>
  <c r="AB108" i="29" s="1"/>
  <c r="AC108" i="29" s="1"/>
  <c r="AD108" i="29" s="1"/>
  <c r="AE108" i="29" s="1"/>
  <c r="AF108" i="29" s="1"/>
  <c r="J108" i="29"/>
  <c r="K108" i="29" s="1"/>
  <c r="L108" i="29" s="1"/>
  <c r="M108" i="29" s="1"/>
  <c r="N108" i="29" s="1"/>
  <c r="O108" i="29" s="1"/>
  <c r="P108" i="29" s="1"/>
  <c r="Q108" i="29" s="1"/>
  <c r="R108" i="29" s="1"/>
  <c r="S108" i="29" s="1"/>
  <c r="T108" i="29" s="1"/>
  <c r="U108" i="29" s="1"/>
  <c r="V108" i="29" s="1"/>
  <c r="W108" i="29" s="1"/>
  <c r="H108" i="29"/>
  <c r="I108" i="29" s="1"/>
  <c r="G108" i="29"/>
  <c r="D108" i="29"/>
  <c r="E108" i="29" s="1"/>
  <c r="F108" i="29" s="1"/>
  <c r="C108" i="29"/>
  <c r="J106" i="29"/>
  <c r="K106" i="29" s="1"/>
  <c r="L106" i="29" s="1"/>
  <c r="M106" i="29" s="1"/>
  <c r="N106" i="29" s="1"/>
  <c r="O106" i="29" s="1"/>
  <c r="P106" i="29" s="1"/>
  <c r="Q106" i="29" s="1"/>
  <c r="R106" i="29" s="1"/>
  <c r="S106" i="29" s="1"/>
  <c r="T106" i="29" s="1"/>
  <c r="U106" i="29" s="1"/>
  <c r="V106" i="29" s="1"/>
  <c r="W106" i="29" s="1"/>
  <c r="X106" i="29" s="1"/>
  <c r="Y106" i="29" s="1"/>
  <c r="Z106" i="29" s="1"/>
  <c r="AA106" i="29" s="1"/>
  <c r="AB106" i="29" s="1"/>
  <c r="AC106" i="29" s="1"/>
  <c r="AD106" i="29" s="1"/>
  <c r="AE106" i="29" s="1"/>
  <c r="AF106" i="29" s="1"/>
  <c r="H106" i="29"/>
  <c r="I106" i="29" s="1"/>
  <c r="C106" i="29"/>
  <c r="D106" i="29" s="1"/>
  <c r="E106" i="29" s="1"/>
  <c r="F106" i="29" s="1"/>
  <c r="G106" i="29" s="1"/>
  <c r="H105" i="29"/>
  <c r="I105" i="29" s="1"/>
  <c r="J105" i="29" s="1"/>
  <c r="K105" i="29" s="1"/>
  <c r="L105" i="29" s="1"/>
  <c r="M105" i="29" s="1"/>
  <c r="N105" i="29" s="1"/>
  <c r="O105" i="29" s="1"/>
  <c r="P105" i="29" s="1"/>
  <c r="Q105" i="29" s="1"/>
  <c r="R105" i="29" s="1"/>
  <c r="S105" i="29" s="1"/>
  <c r="T105" i="29" s="1"/>
  <c r="U105" i="29" s="1"/>
  <c r="V105" i="29" s="1"/>
  <c r="W105" i="29" s="1"/>
  <c r="X105" i="29" s="1"/>
  <c r="Y105" i="29" s="1"/>
  <c r="Z105" i="29" s="1"/>
  <c r="AA105" i="29" s="1"/>
  <c r="AB105" i="29" s="1"/>
  <c r="AC105" i="29" s="1"/>
  <c r="AD105" i="29" s="1"/>
  <c r="AE105" i="29" s="1"/>
  <c r="AF105" i="29" s="1"/>
  <c r="C105" i="29"/>
  <c r="D105" i="29" s="1"/>
  <c r="E105" i="29" s="1"/>
  <c r="F105" i="29" s="1"/>
  <c r="G105" i="29" s="1"/>
  <c r="Y104" i="29"/>
  <c r="Z104" i="29" s="1"/>
  <c r="AA104" i="29" s="1"/>
  <c r="AB104" i="29" s="1"/>
  <c r="AC104" i="29" s="1"/>
  <c r="AD104" i="29" s="1"/>
  <c r="AE104" i="29" s="1"/>
  <c r="AF104" i="29" s="1"/>
  <c r="V104" i="29"/>
  <c r="W104" i="29" s="1"/>
  <c r="X104" i="29" s="1"/>
  <c r="I104" i="29"/>
  <c r="J104" i="29" s="1"/>
  <c r="K104" i="29" s="1"/>
  <c r="L104" i="29" s="1"/>
  <c r="M104" i="29" s="1"/>
  <c r="N104" i="29" s="1"/>
  <c r="O104" i="29" s="1"/>
  <c r="P104" i="29" s="1"/>
  <c r="Q104" i="29" s="1"/>
  <c r="R104" i="29" s="1"/>
  <c r="S104" i="29" s="1"/>
  <c r="T104" i="29" s="1"/>
  <c r="U104" i="29" s="1"/>
  <c r="F104" i="29"/>
  <c r="G104" i="29" s="1"/>
  <c r="H104" i="29" s="1"/>
  <c r="D104" i="29"/>
  <c r="E104" i="29" s="1"/>
  <c r="C104" i="29"/>
  <c r="T103" i="29"/>
  <c r="U103" i="29" s="1"/>
  <c r="V103" i="29" s="1"/>
  <c r="W103" i="29" s="1"/>
  <c r="X103" i="29" s="1"/>
  <c r="Y103" i="29" s="1"/>
  <c r="Z103" i="29" s="1"/>
  <c r="AA103" i="29" s="1"/>
  <c r="AB103" i="29" s="1"/>
  <c r="AC103" i="29" s="1"/>
  <c r="AD103" i="29" s="1"/>
  <c r="AE103" i="29" s="1"/>
  <c r="AF103" i="29" s="1"/>
  <c r="H103" i="29"/>
  <c r="I103" i="29" s="1"/>
  <c r="J103" i="29" s="1"/>
  <c r="K103" i="29" s="1"/>
  <c r="L103" i="29" s="1"/>
  <c r="M103" i="29" s="1"/>
  <c r="N103" i="29" s="1"/>
  <c r="O103" i="29" s="1"/>
  <c r="P103" i="29" s="1"/>
  <c r="Q103" i="29" s="1"/>
  <c r="R103" i="29" s="1"/>
  <c r="S103" i="29" s="1"/>
  <c r="G103" i="29"/>
  <c r="D103" i="29"/>
  <c r="E103" i="29" s="1"/>
  <c r="F103" i="29" s="1"/>
  <c r="C103" i="29"/>
  <c r="H102" i="29"/>
  <c r="I102" i="29" s="1"/>
  <c r="F102" i="29"/>
  <c r="G102" i="29" s="1"/>
  <c r="E102" i="29"/>
  <c r="C102" i="29"/>
  <c r="D102" i="29" s="1"/>
  <c r="D101" i="29"/>
  <c r="C101" i="29"/>
  <c r="AH98" i="29"/>
  <c r="AI98" i="29" s="1"/>
  <c r="AH97" i="29"/>
  <c r="AI97" i="29" s="1"/>
  <c r="AH96" i="29"/>
  <c r="AI96" i="29" s="1"/>
  <c r="AH95" i="29"/>
  <c r="AI95" i="29" s="1"/>
  <c r="AH94" i="29"/>
  <c r="AI94" i="29" s="1"/>
  <c r="B93" i="29"/>
  <c r="AI91" i="29"/>
  <c r="AH91" i="29"/>
  <c r="AI90" i="29"/>
  <c r="AH90" i="29"/>
  <c r="AI89" i="29"/>
  <c r="AH89" i="29"/>
  <c r="AI88" i="29"/>
  <c r="AH88" i="29"/>
  <c r="AI87" i="29"/>
  <c r="AH87" i="29"/>
  <c r="AI86" i="29"/>
  <c r="AH86" i="29"/>
  <c r="AI85" i="29"/>
  <c r="AH85" i="29"/>
  <c r="AI84" i="29"/>
  <c r="AH84" i="29"/>
  <c r="AG82" i="29"/>
  <c r="AI81" i="29"/>
  <c r="AH81" i="29"/>
  <c r="AF80" i="29"/>
  <c r="AE80" i="29"/>
  <c r="AE82" i="29" s="1"/>
  <c r="AD80" i="29"/>
  <c r="AC80" i="29"/>
  <c r="AB80" i="29"/>
  <c r="AA80" i="29"/>
  <c r="Z80" i="29"/>
  <c r="Y80" i="29"/>
  <c r="X80" i="29"/>
  <c r="W80" i="29"/>
  <c r="V80" i="29"/>
  <c r="U80" i="29"/>
  <c r="T80" i="29"/>
  <c r="S80" i="29"/>
  <c r="R80" i="29"/>
  <c r="Q80" i="29"/>
  <c r="P80" i="29"/>
  <c r="O80" i="29"/>
  <c r="N80" i="29"/>
  <c r="M80" i="29"/>
  <c r="L80" i="29"/>
  <c r="K80" i="29"/>
  <c r="J80" i="29"/>
  <c r="I80" i="29"/>
  <c r="H80" i="29"/>
  <c r="G80" i="29"/>
  <c r="F80" i="29"/>
  <c r="F82" i="29" s="1"/>
  <c r="E80" i="29"/>
  <c r="D80" i="29"/>
  <c r="C80" i="29"/>
  <c r="B80" i="29"/>
  <c r="AF79" i="29"/>
  <c r="AE79" i="29"/>
  <c r="AD79" i="29"/>
  <c r="AC79" i="29"/>
  <c r="AB79" i="29"/>
  <c r="AA79" i="29"/>
  <c r="Z79" i="29"/>
  <c r="Y79" i="29"/>
  <c r="X79" i="29"/>
  <c r="W79" i="29"/>
  <c r="V79" i="29"/>
  <c r="U79" i="29"/>
  <c r="T79" i="29"/>
  <c r="S79" i="29"/>
  <c r="R79" i="29"/>
  <c r="Q79" i="29"/>
  <c r="P79" i="29"/>
  <c r="O79" i="29"/>
  <c r="N79" i="29"/>
  <c r="M79" i="29"/>
  <c r="L79" i="29"/>
  <c r="K79" i="29"/>
  <c r="J79" i="29"/>
  <c r="I79" i="29"/>
  <c r="H79" i="29"/>
  <c r="G79" i="29"/>
  <c r="F79" i="29"/>
  <c r="E79" i="29"/>
  <c r="D79" i="29"/>
  <c r="C79" i="29"/>
  <c r="B79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AF76" i="29"/>
  <c r="AE76" i="29"/>
  <c r="AD76" i="29"/>
  <c r="AC76" i="29"/>
  <c r="AB76" i="29"/>
  <c r="AA76" i="29"/>
  <c r="Z76" i="29"/>
  <c r="Y76" i="29"/>
  <c r="X76" i="29"/>
  <c r="W76" i="29"/>
  <c r="W82" i="29" s="1"/>
  <c r="V76" i="29"/>
  <c r="U76" i="29"/>
  <c r="T76" i="29"/>
  <c r="S76" i="29"/>
  <c r="R76" i="29"/>
  <c r="Q76" i="29"/>
  <c r="P76" i="29"/>
  <c r="O76" i="29"/>
  <c r="N76" i="29"/>
  <c r="N82" i="29" s="1"/>
  <c r="M76" i="29"/>
  <c r="L76" i="29"/>
  <c r="K76" i="29"/>
  <c r="J76" i="29"/>
  <c r="I76" i="29"/>
  <c r="H76" i="29"/>
  <c r="G76" i="29"/>
  <c r="F76" i="29"/>
  <c r="E76" i="29"/>
  <c r="D76" i="29"/>
  <c r="D82" i="29" s="1"/>
  <c r="C76" i="29"/>
  <c r="B76" i="29"/>
  <c r="AI74" i="29"/>
  <c r="AH74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AI72" i="29" s="1"/>
  <c r="B72" i="29"/>
  <c r="AI71" i="29"/>
  <c r="AH71" i="29"/>
  <c r="AI70" i="29"/>
  <c r="AH70" i="29"/>
  <c r="AI69" i="29"/>
  <c r="AH69" i="29"/>
  <c r="AG68" i="29"/>
  <c r="AF68" i="29"/>
  <c r="AF5" i="29" s="1"/>
  <c r="AE68" i="29"/>
  <c r="AD68" i="29"/>
  <c r="AD5" i="29" s="1"/>
  <c r="AC68" i="29"/>
  <c r="AC5" i="29" s="1"/>
  <c r="AB68" i="29"/>
  <c r="AB5" i="29" s="1"/>
  <c r="AA68" i="29"/>
  <c r="AA5" i="29" s="1"/>
  <c r="Z68" i="29"/>
  <c r="Z5" i="29" s="1"/>
  <c r="Y68" i="29"/>
  <c r="X68" i="29"/>
  <c r="X5" i="29" s="1"/>
  <c r="W68" i="29"/>
  <c r="V68" i="29"/>
  <c r="V5" i="29" s="1"/>
  <c r="U68" i="29"/>
  <c r="T68" i="29"/>
  <c r="T5" i="29" s="1"/>
  <c r="S68" i="29"/>
  <c r="S5" i="29" s="1"/>
  <c r="R68" i="29"/>
  <c r="Q68" i="29"/>
  <c r="Q5" i="29" s="1"/>
  <c r="P68" i="29"/>
  <c r="O68" i="29"/>
  <c r="O5" i="29" s="1"/>
  <c r="N68" i="29"/>
  <c r="N5" i="29" s="1"/>
  <c r="M68" i="29"/>
  <c r="M5" i="29" s="1"/>
  <c r="L68" i="29"/>
  <c r="L5" i="29" s="1"/>
  <c r="K5" i="29"/>
  <c r="J68" i="29"/>
  <c r="J5" i="29" s="1"/>
  <c r="I68" i="29"/>
  <c r="I5" i="29" s="1"/>
  <c r="H68" i="29"/>
  <c r="H5" i="29" s="1"/>
  <c r="G68" i="29"/>
  <c r="G5" i="29" s="1"/>
  <c r="F68" i="29"/>
  <c r="F5" i="29" s="1"/>
  <c r="E68" i="29"/>
  <c r="E5" i="29" s="1"/>
  <c r="D68" i="29"/>
  <c r="C68" i="29"/>
  <c r="B68" i="29"/>
  <c r="B5" i="29" s="1"/>
  <c r="AI67" i="29"/>
  <c r="AH67" i="29"/>
  <c r="AI66" i="29"/>
  <c r="AH66" i="29"/>
  <c r="AI65" i="29"/>
  <c r="AH65" i="29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I56" i="29"/>
  <c r="H56" i="29"/>
  <c r="G56" i="29"/>
  <c r="F56" i="29"/>
  <c r="E56" i="29"/>
  <c r="D56" i="29"/>
  <c r="C56" i="29"/>
  <c r="B56" i="29"/>
  <c r="AI55" i="29"/>
  <c r="AH55" i="29"/>
  <c r="AI54" i="29"/>
  <c r="AH54" i="29"/>
  <c r="AI53" i="29"/>
  <c r="AH53" i="29"/>
  <c r="AG52" i="29"/>
  <c r="AG3" i="29" s="1"/>
  <c r="Y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AG51" i="29"/>
  <c r="AI50" i="29"/>
  <c r="AH50" i="29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AE5" i="29"/>
  <c r="Y5" i="29"/>
  <c r="W5" i="29"/>
  <c r="U5" i="29"/>
  <c r="R5" i="29"/>
  <c r="P5" i="29"/>
  <c r="D5" i="29"/>
  <c r="AG4" i="29"/>
  <c r="K4" i="29"/>
  <c r="B4" i="29"/>
  <c r="AG2" i="29"/>
  <c r="AG6" i="29" s="1"/>
  <c r="AF37" i="28"/>
  <c r="AE37" i="28"/>
  <c r="AD37" i="28"/>
  <c r="AC37" i="28"/>
  <c r="AB37" i="28"/>
  <c r="V37" i="28"/>
  <c r="U37" i="28"/>
  <c r="T37" i="28"/>
  <c r="S37" i="28"/>
  <c r="R37" i="28"/>
  <c r="P37" i="28"/>
  <c r="Q37" i="28"/>
  <c r="E4" i="29"/>
  <c r="K6" i="31" l="1"/>
  <c r="F191" i="31"/>
  <c r="G101" i="31"/>
  <c r="H93" i="31"/>
  <c r="I102" i="31"/>
  <c r="F234" i="31"/>
  <c r="H198" i="31"/>
  <c r="H193" i="31"/>
  <c r="G199" i="31"/>
  <c r="L7" i="30"/>
  <c r="AD213" i="30"/>
  <c r="M83" i="30"/>
  <c r="X213" i="30"/>
  <c r="B208" i="30"/>
  <c r="C208" i="30"/>
  <c r="E7" i="30"/>
  <c r="E83" i="30"/>
  <c r="D7" i="30"/>
  <c r="D83" i="30"/>
  <c r="C83" i="30"/>
  <c r="C7" i="30"/>
  <c r="U213" i="30"/>
  <c r="B7" i="30"/>
  <c r="AG213" i="30"/>
  <c r="O7" i="30"/>
  <c r="Y213" i="30"/>
  <c r="G7" i="30"/>
  <c r="O83" i="30"/>
  <c r="AI82" i="30"/>
  <c r="AH82" i="30"/>
  <c r="AQ213" i="30"/>
  <c r="Y7" i="30"/>
  <c r="G83" i="30"/>
  <c r="F102" i="30"/>
  <c r="E93" i="30"/>
  <c r="Y83" i="30"/>
  <c r="B83" i="30"/>
  <c r="AI213" i="30"/>
  <c r="Q7" i="30"/>
  <c r="AH213" i="30"/>
  <c r="P7" i="30"/>
  <c r="D93" i="30"/>
  <c r="AA213" i="30"/>
  <c r="I7" i="30"/>
  <c r="Z213" i="30"/>
  <c r="H7" i="30"/>
  <c r="P83" i="30"/>
  <c r="G193" i="30"/>
  <c r="F199" i="30"/>
  <c r="D191" i="30"/>
  <c r="E101" i="30"/>
  <c r="H198" i="30"/>
  <c r="G234" i="30"/>
  <c r="Q83" i="30"/>
  <c r="AD82" i="29"/>
  <c r="AB82" i="29"/>
  <c r="AA82" i="29"/>
  <c r="Y82" i="29"/>
  <c r="V82" i="29"/>
  <c r="T82" i="29"/>
  <c r="S82" i="29"/>
  <c r="S75" i="29"/>
  <c r="R82" i="29"/>
  <c r="P75" i="29"/>
  <c r="O73" i="29"/>
  <c r="O75" i="29"/>
  <c r="O82" i="29"/>
  <c r="AI79" i="29"/>
  <c r="N75" i="29"/>
  <c r="N73" i="29"/>
  <c r="M75" i="29"/>
  <c r="M73" i="29"/>
  <c r="AI80" i="29"/>
  <c r="L73" i="29"/>
  <c r="L82" i="29"/>
  <c r="K82" i="29"/>
  <c r="J82" i="29"/>
  <c r="J75" i="29"/>
  <c r="J73" i="29"/>
  <c r="I82" i="29"/>
  <c r="H75" i="29"/>
  <c r="G82" i="29"/>
  <c r="G75" i="29"/>
  <c r="G73" i="29"/>
  <c r="F73" i="29"/>
  <c r="AI78" i="29"/>
  <c r="D75" i="29"/>
  <c r="D73" i="29"/>
  <c r="D83" i="29" s="1"/>
  <c r="E73" i="29"/>
  <c r="AH56" i="29"/>
  <c r="AI38" i="29"/>
  <c r="C73" i="29"/>
  <c r="AH80" i="29"/>
  <c r="AI56" i="29"/>
  <c r="H4" i="29"/>
  <c r="J83" i="29"/>
  <c r="AB213" i="29"/>
  <c r="J7" i="29"/>
  <c r="AF213" i="29"/>
  <c r="N7" i="29"/>
  <c r="K73" i="29"/>
  <c r="E82" i="29"/>
  <c r="M82" i="29"/>
  <c r="M83" i="29" s="1"/>
  <c r="U82" i="29"/>
  <c r="AC82" i="29"/>
  <c r="C93" i="29"/>
  <c r="D114" i="29"/>
  <c r="E114" i="29" s="1"/>
  <c r="F114" i="29" s="1"/>
  <c r="AH38" i="29"/>
  <c r="AK213" i="29"/>
  <c r="S7" i="29"/>
  <c r="S73" i="29"/>
  <c r="S83" i="29" s="1"/>
  <c r="B82" i="29"/>
  <c r="AH79" i="29"/>
  <c r="C75" i="29"/>
  <c r="J102" i="29"/>
  <c r="O83" i="29"/>
  <c r="I73" i="29"/>
  <c r="Q75" i="29"/>
  <c r="Q73" i="29"/>
  <c r="Q83" i="29" s="1"/>
  <c r="Y75" i="29"/>
  <c r="Y73" i="29"/>
  <c r="AG75" i="29"/>
  <c r="AG73" i="29"/>
  <c r="AG83" i="29" s="1"/>
  <c r="AH72" i="29"/>
  <c r="Q82" i="29"/>
  <c r="Z82" i="29"/>
  <c r="AH78" i="29"/>
  <c r="C5" i="29"/>
  <c r="R75" i="29"/>
  <c r="R73" i="29"/>
  <c r="AH68" i="29"/>
  <c r="AI68" i="29"/>
  <c r="B73" i="29"/>
  <c r="K75" i="29"/>
  <c r="K83" i="29" s="1"/>
  <c r="AI77" i="29"/>
  <c r="V213" i="29"/>
  <c r="D7" i="29"/>
  <c r="L75" i="29"/>
  <c r="L83" i="29" s="1"/>
  <c r="AE213" i="29"/>
  <c r="M7" i="29"/>
  <c r="C82" i="29"/>
  <c r="AH76" i="29"/>
  <c r="E101" i="29"/>
  <c r="H73" i="29"/>
  <c r="P73" i="29"/>
  <c r="I75" i="29"/>
  <c r="AI76" i="29"/>
  <c r="AH77" i="29"/>
  <c r="C191" i="29"/>
  <c r="E75" i="29"/>
  <c r="D210" i="29"/>
  <c r="S210" i="29"/>
  <c r="N83" i="29"/>
  <c r="F75" i="29"/>
  <c r="F83" i="29" s="1"/>
  <c r="G83" i="29"/>
  <c r="H82" i="29"/>
  <c r="P82" i="29"/>
  <c r="X82" i="29"/>
  <c r="AF82" i="29"/>
  <c r="F234" i="29"/>
  <c r="G198" i="29"/>
  <c r="C199" i="29"/>
  <c r="D193" i="29"/>
  <c r="J102" i="31" l="1"/>
  <c r="G191" i="31"/>
  <c r="H101" i="31"/>
  <c r="I193" i="31"/>
  <c r="H199" i="31"/>
  <c r="G234" i="31"/>
  <c r="I198" i="31"/>
  <c r="K6" i="30"/>
  <c r="E191" i="30"/>
  <c r="F101" i="30"/>
  <c r="G199" i="30"/>
  <c r="H193" i="30"/>
  <c r="G102" i="30"/>
  <c r="F93" i="30"/>
  <c r="I198" i="30"/>
  <c r="H234" i="30"/>
  <c r="Y83" i="29"/>
  <c r="R83" i="29"/>
  <c r="P83" i="29"/>
  <c r="AH213" i="29"/>
  <c r="P7" i="29"/>
  <c r="AG213" i="29"/>
  <c r="O7" i="29"/>
  <c r="I83" i="29"/>
  <c r="H83" i="29"/>
  <c r="Z213" i="29"/>
  <c r="H7" i="29"/>
  <c r="Y213" i="29"/>
  <c r="G7" i="29"/>
  <c r="E83" i="29"/>
  <c r="C83" i="29"/>
  <c r="G234" i="29"/>
  <c r="H198" i="29"/>
  <c r="K102" i="29"/>
  <c r="AA213" i="29"/>
  <c r="I7" i="29"/>
  <c r="W213" i="29"/>
  <c r="E7" i="29"/>
  <c r="E191" i="29"/>
  <c r="F101" i="29"/>
  <c r="AC213" i="29"/>
  <c r="K7" i="29"/>
  <c r="AI213" i="29"/>
  <c r="Q7" i="29"/>
  <c r="U213" i="29"/>
  <c r="C7" i="29"/>
  <c r="D93" i="29"/>
  <c r="D191" i="29"/>
  <c r="B75" i="29"/>
  <c r="AQ213" i="29"/>
  <c r="Y7" i="29"/>
  <c r="X213" i="29"/>
  <c r="C208" i="29"/>
  <c r="B208" i="29"/>
  <c r="F7" i="29"/>
  <c r="AD213" i="29"/>
  <c r="L7" i="29"/>
  <c r="E193" i="29"/>
  <c r="D199" i="29"/>
  <c r="AI82" i="29"/>
  <c r="AH82" i="29"/>
  <c r="AJ213" i="29"/>
  <c r="R7" i="29"/>
  <c r="G114" i="29"/>
  <c r="H234" i="31" l="1"/>
  <c r="J198" i="31"/>
  <c r="J193" i="31"/>
  <c r="I199" i="31"/>
  <c r="H191" i="31"/>
  <c r="I101" i="31"/>
  <c r="J93" i="31"/>
  <c r="K102" i="31"/>
  <c r="I93" i="31"/>
  <c r="I234" i="30"/>
  <c r="J198" i="30"/>
  <c r="F191" i="30"/>
  <c r="G101" i="30"/>
  <c r="H199" i="30"/>
  <c r="I193" i="30"/>
  <c r="G93" i="30"/>
  <c r="H102" i="30"/>
  <c r="H114" i="29"/>
  <c r="F191" i="29"/>
  <c r="G101" i="29"/>
  <c r="L102" i="29"/>
  <c r="I198" i="29"/>
  <c r="H234" i="29"/>
  <c r="T213" i="29"/>
  <c r="B7" i="29"/>
  <c r="B83" i="29"/>
  <c r="K6" i="29"/>
  <c r="F193" i="29"/>
  <c r="E199" i="29"/>
  <c r="E93" i="29"/>
  <c r="I191" i="31" l="1"/>
  <c r="J101" i="31"/>
  <c r="L102" i="31"/>
  <c r="K93" i="31"/>
  <c r="K193" i="31"/>
  <c r="J199" i="31"/>
  <c r="K198" i="31"/>
  <c r="I234" i="31"/>
  <c r="H93" i="30"/>
  <c r="I102" i="30"/>
  <c r="I199" i="30"/>
  <c r="J193" i="30"/>
  <c r="K198" i="30"/>
  <c r="J234" i="30"/>
  <c r="G191" i="30"/>
  <c r="H101" i="30"/>
  <c r="M102" i="29"/>
  <c r="G191" i="29"/>
  <c r="H101" i="29"/>
  <c r="G193" i="29"/>
  <c r="F199" i="29"/>
  <c r="F93" i="29"/>
  <c r="I114" i="29"/>
  <c r="J198" i="29"/>
  <c r="I234" i="29"/>
  <c r="J234" i="31" l="1"/>
  <c r="L198" i="31"/>
  <c r="K199" i="31"/>
  <c r="L193" i="31"/>
  <c r="L93" i="31" s="1"/>
  <c r="M102" i="31"/>
  <c r="J191" i="31"/>
  <c r="K101" i="31"/>
  <c r="J199" i="30"/>
  <c r="K193" i="30"/>
  <c r="L198" i="30"/>
  <c r="K234" i="30"/>
  <c r="H191" i="30"/>
  <c r="I101" i="30"/>
  <c r="J102" i="30"/>
  <c r="I93" i="30"/>
  <c r="H193" i="29"/>
  <c r="G199" i="29"/>
  <c r="G93" i="29"/>
  <c r="H191" i="29"/>
  <c r="I101" i="29"/>
  <c r="J114" i="29"/>
  <c r="N102" i="29"/>
  <c r="J234" i="29"/>
  <c r="K198" i="29"/>
  <c r="K191" i="31" l="1"/>
  <c r="L101" i="31"/>
  <c r="N102" i="31"/>
  <c r="M93" i="31"/>
  <c r="L199" i="31"/>
  <c r="M193" i="31"/>
  <c r="M198" i="31"/>
  <c r="K234" i="31"/>
  <c r="I191" i="30"/>
  <c r="J101" i="30"/>
  <c r="L234" i="30"/>
  <c r="M198" i="30"/>
  <c r="J93" i="30"/>
  <c r="K102" i="30"/>
  <c r="K199" i="30"/>
  <c r="L193" i="30"/>
  <c r="O102" i="29"/>
  <c r="K114" i="29"/>
  <c r="I191" i="29"/>
  <c r="J101" i="29"/>
  <c r="L198" i="29"/>
  <c r="K234" i="29"/>
  <c r="H199" i="29"/>
  <c r="I193" i="29"/>
  <c r="H93" i="29"/>
  <c r="N198" i="31" l="1"/>
  <c r="L234" i="31"/>
  <c r="O102" i="31"/>
  <c r="N93" i="31"/>
  <c r="L191" i="31"/>
  <c r="M101" i="31"/>
  <c r="N193" i="31"/>
  <c r="M199" i="31"/>
  <c r="L102" i="30"/>
  <c r="K93" i="30"/>
  <c r="M234" i="30"/>
  <c r="N198" i="30"/>
  <c r="J191" i="30"/>
  <c r="K101" i="30"/>
  <c r="L199" i="30"/>
  <c r="M193" i="30"/>
  <c r="M198" i="29"/>
  <c r="L234" i="29"/>
  <c r="L114" i="29"/>
  <c r="J191" i="29"/>
  <c r="K101" i="29"/>
  <c r="I199" i="29"/>
  <c r="J193" i="29"/>
  <c r="I93" i="29"/>
  <c r="P102" i="29"/>
  <c r="N199" i="31" l="1"/>
  <c r="O193" i="31"/>
  <c r="M191" i="31"/>
  <c r="N101" i="31"/>
  <c r="P102" i="31"/>
  <c r="O93" i="31"/>
  <c r="M234" i="31"/>
  <c r="O198" i="31"/>
  <c r="M199" i="30"/>
  <c r="N193" i="30"/>
  <c r="K191" i="30"/>
  <c r="L101" i="30"/>
  <c r="N234" i="30"/>
  <c r="O198" i="30"/>
  <c r="M102" i="30"/>
  <c r="L93" i="30"/>
  <c r="J199" i="29"/>
  <c r="K193" i="29"/>
  <c r="J93" i="29"/>
  <c r="K191" i="29"/>
  <c r="L101" i="29"/>
  <c r="Q102" i="29"/>
  <c r="M114" i="29"/>
  <c r="M234" i="29"/>
  <c r="N198" i="29"/>
  <c r="N234" i="31" l="1"/>
  <c r="P198" i="31"/>
  <c r="Q102" i="31"/>
  <c r="P93" i="31"/>
  <c r="P193" i="31"/>
  <c r="O199" i="31"/>
  <c r="N191" i="31"/>
  <c r="O101" i="31"/>
  <c r="P198" i="30"/>
  <c r="O234" i="30"/>
  <c r="N102" i="30"/>
  <c r="M93" i="30"/>
  <c r="L191" i="30"/>
  <c r="M101" i="30"/>
  <c r="O193" i="30"/>
  <c r="N199" i="30"/>
  <c r="L191" i="29"/>
  <c r="M101" i="29"/>
  <c r="N114" i="29"/>
  <c r="N234" i="29"/>
  <c r="O198" i="29"/>
  <c r="K199" i="29"/>
  <c r="L193" i="29"/>
  <c r="K93" i="29"/>
  <c r="R102" i="29"/>
  <c r="Q193" i="31" l="1"/>
  <c r="P199" i="31"/>
  <c r="Q93" i="31"/>
  <c r="R102" i="31"/>
  <c r="O234" i="31"/>
  <c r="Q198" i="31"/>
  <c r="O191" i="31"/>
  <c r="P101" i="31"/>
  <c r="O199" i="30"/>
  <c r="P193" i="30"/>
  <c r="N101" i="30"/>
  <c r="M191" i="30"/>
  <c r="O102" i="30"/>
  <c r="N93" i="30"/>
  <c r="Q198" i="30"/>
  <c r="P234" i="30"/>
  <c r="L199" i="29"/>
  <c r="M193" i="29"/>
  <c r="L93" i="29"/>
  <c r="O234" i="29"/>
  <c r="P198" i="29"/>
  <c r="O114" i="29"/>
  <c r="M191" i="29"/>
  <c r="N101" i="29"/>
  <c r="S102" i="29"/>
  <c r="P191" i="31" l="1"/>
  <c r="Q101" i="31"/>
  <c r="P234" i="31"/>
  <c r="R198" i="31"/>
  <c r="R93" i="31"/>
  <c r="S102" i="31"/>
  <c r="Q199" i="31"/>
  <c r="R193" i="31"/>
  <c r="R198" i="30"/>
  <c r="Q234" i="30"/>
  <c r="P199" i="30"/>
  <c r="Q193" i="30"/>
  <c r="P102" i="30"/>
  <c r="O93" i="30"/>
  <c r="N191" i="30"/>
  <c r="O101" i="30"/>
  <c r="P114" i="29"/>
  <c r="Q198" i="29"/>
  <c r="P234" i="29"/>
  <c r="T102" i="29"/>
  <c r="M199" i="29"/>
  <c r="N193" i="29"/>
  <c r="M93" i="29"/>
  <c r="N191" i="29"/>
  <c r="O101" i="29"/>
  <c r="S198" i="31" l="1"/>
  <c r="Q234" i="31"/>
  <c r="R199" i="31"/>
  <c r="S193" i="31"/>
  <c r="T102" i="31"/>
  <c r="S93" i="31"/>
  <c r="Q191" i="31"/>
  <c r="R101" i="31"/>
  <c r="O191" i="30"/>
  <c r="P101" i="30"/>
  <c r="P93" i="30"/>
  <c r="Q102" i="30"/>
  <c r="Q199" i="30"/>
  <c r="R193" i="30"/>
  <c r="S198" i="30"/>
  <c r="R234" i="30"/>
  <c r="O193" i="29"/>
  <c r="N199" i="29"/>
  <c r="N93" i="29"/>
  <c r="U102" i="29"/>
  <c r="O191" i="29"/>
  <c r="P101" i="29"/>
  <c r="R198" i="29"/>
  <c r="Q234" i="29"/>
  <c r="Q114" i="29"/>
  <c r="U102" i="31" l="1"/>
  <c r="S199" i="31"/>
  <c r="T193" i="31"/>
  <c r="R191" i="31"/>
  <c r="S101" i="31"/>
  <c r="R234" i="31"/>
  <c r="T198" i="31"/>
  <c r="T198" i="30"/>
  <c r="S234" i="30"/>
  <c r="R199" i="30"/>
  <c r="S193" i="30"/>
  <c r="P191" i="30"/>
  <c r="Q101" i="30"/>
  <c r="R102" i="30"/>
  <c r="Q93" i="30"/>
  <c r="R234" i="29"/>
  <c r="S198" i="29"/>
  <c r="P191" i="29"/>
  <c r="Q101" i="29"/>
  <c r="V102" i="29"/>
  <c r="R114" i="29"/>
  <c r="P193" i="29"/>
  <c r="O199" i="29"/>
  <c r="O93" i="29"/>
  <c r="U198" i="31" l="1"/>
  <c r="S234" i="31"/>
  <c r="S191" i="31"/>
  <c r="T101" i="31"/>
  <c r="T199" i="31"/>
  <c r="U193" i="31"/>
  <c r="U93" i="31" s="1"/>
  <c r="V102" i="31"/>
  <c r="T93" i="31"/>
  <c r="R93" i="30"/>
  <c r="S102" i="30"/>
  <c r="Q191" i="30"/>
  <c r="R101" i="30"/>
  <c r="S199" i="30"/>
  <c r="T193" i="30"/>
  <c r="U198" i="30"/>
  <c r="T234" i="30"/>
  <c r="W102" i="29"/>
  <c r="Q191" i="29"/>
  <c r="R101" i="29"/>
  <c r="S234" i="29"/>
  <c r="T198" i="29"/>
  <c r="S114" i="29"/>
  <c r="Q193" i="29"/>
  <c r="P199" i="29"/>
  <c r="P93" i="29"/>
  <c r="W102" i="31" l="1"/>
  <c r="U199" i="31"/>
  <c r="U51" i="31" s="1"/>
  <c r="V193" i="31"/>
  <c r="T191" i="31"/>
  <c r="U101" i="31"/>
  <c r="V198" i="31"/>
  <c r="T234" i="31"/>
  <c r="S93" i="30"/>
  <c r="T102" i="30"/>
  <c r="U234" i="30"/>
  <c r="V198" i="30"/>
  <c r="T199" i="30"/>
  <c r="T51" i="30" s="1"/>
  <c r="U193" i="30"/>
  <c r="R191" i="30"/>
  <c r="S101" i="30"/>
  <c r="R191" i="29"/>
  <c r="S101" i="29"/>
  <c r="T234" i="29"/>
  <c r="U198" i="29"/>
  <c r="T114" i="29"/>
  <c r="Q199" i="29"/>
  <c r="R193" i="29"/>
  <c r="Q93" i="29"/>
  <c r="X102" i="29"/>
  <c r="W198" i="31" l="1"/>
  <c r="U234" i="31"/>
  <c r="U191" i="31"/>
  <c r="V101" i="31"/>
  <c r="V199" i="31"/>
  <c r="V51" i="31" s="1"/>
  <c r="V52" i="31" s="1"/>
  <c r="W193" i="31"/>
  <c r="U52" i="31"/>
  <c r="X102" i="31"/>
  <c r="V93" i="31"/>
  <c r="S191" i="30"/>
  <c r="T101" i="30"/>
  <c r="V234" i="30"/>
  <c r="W198" i="30"/>
  <c r="U199" i="30"/>
  <c r="U51" i="30" s="1"/>
  <c r="U52" i="30" s="1"/>
  <c r="V193" i="30"/>
  <c r="T52" i="30"/>
  <c r="U102" i="30"/>
  <c r="T93" i="30"/>
  <c r="U114" i="29"/>
  <c r="V198" i="29"/>
  <c r="U234" i="29"/>
  <c r="Y102" i="29"/>
  <c r="R199" i="29"/>
  <c r="S193" i="29"/>
  <c r="R93" i="29"/>
  <c r="S191" i="29"/>
  <c r="T101" i="29"/>
  <c r="X193" i="31" l="1"/>
  <c r="W199" i="31"/>
  <c r="W51" i="31" s="1"/>
  <c r="V73" i="31"/>
  <c r="V75" i="31"/>
  <c r="V7" i="31" s="1"/>
  <c r="V191" i="31"/>
  <c r="W101" i="31"/>
  <c r="Y102" i="31"/>
  <c r="U73" i="31"/>
  <c r="U75" i="31"/>
  <c r="W93" i="31"/>
  <c r="V234" i="31"/>
  <c r="X198" i="31"/>
  <c r="X93" i="31" s="1"/>
  <c r="U75" i="30"/>
  <c r="U73" i="30"/>
  <c r="U83" i="30" s="1"/>
  <c r="W193" i="30"/>
  <c r="V199" i="30"/>
  <c r="V51" i="30" s="1"/>
  <c r="W234" i="30"/>
  <c r="X198" i="30"/>
  <c r="T191" i="30"/>
  <c r="U101" i="30"/>
  <c r="V102" i="30"/>
  <c r="U93" i="30"/>
  <c r="T75" i="30"/>
  <c r="T73" i="30"/>
  <c r="S199" i="29"/>
  <c r="T193" i="29"/>
  <c r="S93" i="29"/>
  <c r="Z102" i="29"/>
  <c r="T191" i="29"/>
  <c r="U101" i="29"/>
  <c r="V234" i="29"/>
  <c r="W198" i="29"/>
  <c r="V114" i="29"/>
  <c r="U7" i="31" l="1"/>
  <c r="W191" i="31"/>
  <c r="X101" i="31"/>
  <c r="AN213" i="31"/>
  <c r="W234" i="31"/>
  <c r="Y198" i="31"/>
  <c r="Z102" i="31"/>
  <c r="AM213" i="31"/>
  <c r="W52" i="31"/>
  <c r="V83" i="31"/>
  <c r="U83" i="31"/>
  <c r="Y193" i="31"/>
  <c r="Y93" i="31" s="1"/>
  <c r="X199" i="31"/>
  <c r="AL213" i="30"/>
  <c r="T7" i="30"/>
  <c r="W199" i="30"/>
  <c r="W52" i="30" s="1"/>
  <c r="X193" i="30"/>
  <c r="U191" i="30"/>
  <c r="V101" i="30"/>
  <c r="V52" i="30"/>
  <c r="T83" i="30"/>
  <c r="Y198" i="30"/>
  <c r="X234" i="30"/>
  <c r="W102" i="30"/>
  <c r="V93" i="30"/>
  <c r="AM213" i="30"/>
  <c r="U7" i="30"/>
  <c r="U191" i="29"/>
  <c r="V101" i="29"/>
  <c r="W114" i="29"/>
  <c r="T199" i="29"/>
  <c r="T51" i="29" s="1"/>
  <c r="U193" i="29"/>
  <c r="T93" i="29"/>
  <c r="AA102" i="29"/>
  <c r="W234" i="29"/>
  <c r="X198" i="29"/>
  <c r="W73" i="31" l="1"/>
  <c r="W75" i="31"/>
  <c r="X234" i="31"/>
  <c r="Z198" i="31"/>
  <c r="Z193" i="31"/>
  <c r="Y199" i="31"/>
  <c r="Y51" i="31" s="1"/>
  <c r="X191" i="31"/>
  <c r="Y101" i="31"/>
  <c r="Z93" i="31"/>
  <c r="AA102" i="31"/>
  <c r="Y234" i="30"/>
  <c r="Z198" i="30"/>
  <c r="W75" i="30"/>
  <c r="W73" i="30"/>
  <c r="W83" i="30" s="1"/>
  <c r="V191" i="30"/>
  <c r="W101" i="30"/>
  <c r="X199" i="30"/>
  <c r="X51" i="30" s="1"/>
  <c r="X52" i="30" s="1"/>
  <c r="Y193" i="30"/>
  <c r="W93" i="30"/>
  <c r="X102" i="30"/>
  <c r="V75" i="30"/>
  <c r="V73" i="30"/>
  <c r="T52" i="29"/>
  <c r="Y198" i="29"/>
  <c r="X234" i="29"/>
  <c r="X114" i="29"/>
  <c r="V191" i="29"/>
  <c r="W101" i="29"/>
  <c r="AB102" i="29"/>
  <c r="V193" i="29"/>
  <c r="U199" i="29"/>
  <c r="U51" i="29" s="1"/>
  <c r="U52" i="29" s="1"/>
  <c r="U93" i="29"/>
  <c r="W7" i="31" l="1"/>
  <c r="AA198" i="31"/>
  <c r="Y234" i="31"/>
  <c r="AB102" i="31"/>
  <c r="AA93" i="31"/>
  <c r="Y191" i="31"/>
  <c r="Z101" i="31"/>
  <c r="Y52" i="31"/>
  <c r="AO213" i="31"/>
  <c r="AA193" i="31"/>
  <c r="Z199" i="31"/>
  <c r="W83" i="31"/>
  <c r="AN213" i="30"/>
  <c r="V7" i="30"/>
  <c r="X93" i="30"/>
  <c r="Y102" i="30"/>
  <c r="W191" i="30"/>
  <c r="X101" i="30"/>
  <c r="Y199" i="30"/>
  <c r="Z193" i="30"/>
  <c r="AO213" i="30"/>
  <c r="W7" i="30"/>
  <c r="Z234" i="30"/>
  <c r="AA198" i="30"/>
  <c r="X75" i="30"/>
  <c r="X73" i="30"/>
  <c r="V83" i="30"/>
  <c r="U73" i="29"/>
  <c r="U75" i="29"/>
  <c r="Z198" i="29"/>
  <c r="Y234" i="29"/>
  <c r="Y114" i="29"/>
  <c r="W193" i="29"/>
  <c r="V199" i="29"/>
  <c r="V51" i="29" s="1"/>
  <c r="V52" i="29" s="1"/>
  <c r="V93" i="29"/>
  <c r="AC102" i="29"/>
  <c r="W191" i="29"/>
  <c r="X101" i="29"/>
  <c r="T73" i="29"/>
  <c r="T75" i="29"/>
  <c r="AA199" i="31" l="1"/>
  <c r="AA51" i="31" s="1"/>
  <c r="AB193" i="31"/>
  <c r="AC102" i="31"/>
  <c r="AB93" i="31"/>
  <c r="Y75" i="31"/>
  <c r="Y73" i="31"/>
  <c r="Z191" i="31"/>
  <c r="AA101" i="31"/>
  <c r="Z234" i="31"/>
  <c r="AB198" i="31"/>
  <c r="X83" i="30"/>
  <c r="AA234" i="30"/>
  <c r="AB198" i="30"/>
  <c r="Z102" i="30"/>
  <c r="Y93" i="30"/>
  <c r="Z199" i="30"/>
  <c r="Z51" i="30" s="1"/>
  <c r="AA193" i="30"/>
  <c r="AP213" i="30"/>
  <c r="X7" i="30"/>
  <c r="X191" i="30"/>
  <c r="Y101" i="30"/>
  <c r="T83" i="29"/>
  <c r="Z114" i="29"/>
  <c r="X193" i="29"/>
  <c r="W199" i="29"/>
  <c r="W93" i="29"/>
  <c r="AD102" i="29"/>
  <c r="Z234" i="29"/>
  <c r="AA198" i="29"/>
  <c r="AM213" i="29"/>
  <c r="U7" i="29"/>
  <c r="X191" i="29"/>
  <c r="Y101" i="29"/>
  <c r="AL213" i="29"/>
  <c r="T7" i="29"/>
  <c r="V75" i="29"/>
  <c r="V73" i="29"/>
  <c r="U83" i="29"/>
  <c r="Y7" i="31" l="1"/>
  <c r="AQ213" i="31"/>
  <c r="AC198" i="31"/>
  <c r="AA234" i="31"/>
  <c r="AA191" i="31"/>
  <c r="AB101" i="31"/>
  <c r="AB199" i="31"/>
  <c r="AB51" i="31" s="1"/>
  <c r="AB52" i="31" s="1"/>
  <c r="AC193" i="31"/>
  <c r="AA52" i="31"/>
  <c r="AC93" i="31"/>
  <c r="AD102" i="31"/>
  <c r="Y83" i="31"/>
  <c r="Z52" i="30"/>
  <c r="Y191" i="30"/>
  <c r="Z101" i="30"/>
  <c r="Z93" i="30"/>
  <c r="AA102" i="30"/>
  <c r="AC198" i="30"/>
  <c r="AB234" i="30"/>
  <c r="AA199" i="30"/>
  <c r="AA51" i="30" s="1"/>
  <c r="AA52" i="30" s="1"/>
  <c r="AB193" i="30"/>
  <c r="V83" i="29"/>
  <c r="W52" i="29"/>
  <c r="Y191" i="29"/>
  <c r="Z101" i="29"/>
  <c r="Y193" i="29"/>
  <c r="X199" i="29"/>
  <c r="X51" i="29" s="1"/>
  <c r="X52" i="29" s="1"/>
  <c r="X93" i="29"/>
  <c r="AA234" i="29"/>
  <c r="AB198" i="29"/>
  <c r="AN213" i="29"/>
  <c r="V7" i="29"/>
  <c r="AA114" i="29"/>
  <c r="AE102" i="29"/>
  <c r="AB191" i="31" l="1"/>
  <c r="AC101" i="31"/>
  <c r="AE102" i="31"/>
  <c r="AD93" i="31"/>
  <c r="AD198" i="31"/>
  <c r="AB234" i="31"/>
  <c r="AD193" i="31"/>
  <c r="AC199" i="31"/>
  <c r="AC51" i="31" s="1"/>
  <c r="AA75" i="31"/>
  <c r="AA73" i="31"/>
  <c r="AB75" i="31"/>
  <c r="AB7" i="31" s="1"/>
  <c r="AB73" i="31"/>
  <c r="AB83" i="31" s="1"/>
  <c r="Z191" i="30"/>
  <c r="AA101" i="30"/>
  <c r="AD198" i="30"/>
  <c r="AC234" i="30"/>
  <c r="AA75" i="30"/>
  <c r="AA73" i="30"/>
  <c r="AA83" i="30" s="1"/>
  <c r="AB102" i="30"/>
  <c r="AA93" i="30"/>
  <c r="AB199" i="30"/>
  <c r="AB51" i="30" s="1"/>
  <c r="AB52" i="30" s="1"/>
  <c r="AC193" i="30"/>
  <c r="Z73" i="30"/>
  <c r="Z75" i="30"/>
  <c r="Z191" i="29"/>
  <c r="AA101" i="29"/>
  <c r="Z193" i="29"/>
  <c r="Y199" i="29"/>
  <c r="Y93" i="29"/>
  <c r="AB234" i="29"/>
  <c r="AC198" i="29"/>
  <c r="X73" i="29"/>
  <c r="X83" i="29" s="1"/>
  <c r="X75" i="29"/>
  <c r="AB114" i="29"/>
  <c r="W75" i="29"/>
  <c r="W73" i="29"/>
  <c r="AF102" i="29"/>
  <c r="AA7" i="31" l="1"/>
  <c r="AC52" i="31"/>
  <c r="AD199" i="31"/>
  <c r="AD51" i="31" s="1"/>
  <c r="AD52" i="31" s="1"/>
  <c r="AE193" i="31"/>
  <c r="AT213" i="31"/>
  <c r="AA83" i="31"/>
  <c r="AF102" i="31"/>
  <c r="B102" i="31" s="1"/>
  <c r="AE93" i="31"/>
  <c r="AC234" i="31"/>
  <c r="AE198" i="31"/>
  <c r="AC191" i="31"/>
  <c r="AD101" i="31"/>
  <c r="AS213" i="31"/>
  <c r="AR213" i="30"/>
  <c r="Z7" i="30"/>
  <c r="AS213" i="30"/>
  <c r="AA7" i="30"/>
  <c r="AB93" i="30"/>
  <c r="AC102" i="30"/>
  <c r="Z83" i="30"/>
  <c r="AD234" i="30"/>
  <c r="AE198" i="30"/>
  <c r="AC199" i="30"/>
  <c r="AC51" i="30" s="1"/>
  <c r="AC52" i="30" s="1"/>
  <c r="AD193" i="30"/>
  <c r="AA191" i="30"/>
  <c r="AB101" i="30"/>
  <c r="AB75" i="30"/>
  <c r="AB73" i="30"/>
  <c r="AB83" i="30" s="1"/>
  <c r="AC234" i="29"/>
  <c r="AD198" i="29"/>
  <c r="AO213" i="29"/>
  <c r="W7" i="29"/>
  <c r="W83" i="29"/>
  <c r="AC114" i="29"/>
  <c r="Z199" i="29"/>
  <c r="Z51" i="29" s="1"/>
  <c r="AA193" i="29"/>
  <c r="Z93" i="29"/>
  <c r="AP213" i="29"/>
  <c r="X7" i="29"/>
  <c r="AA191" i="29"/>
  <c r="AB101" i="29"/>
  <c r="AD234" i="31" l="1"/>
  <c r="AF198" i="31"/>
  <c r="B198" i="31" s="1"/>
  <c r="AF193" i="31"/>
  <c r="B193" i="31" s="1"/>
  <c r="B199" i="31" s="1"/>
  <c r="B51" i="31" s="1"/>
  <c r="B52" i="31" s="1"/>
  <c r="AE199" i="31"/>
  <c r="AE51" i="31" s="1"/>
  <c r="AE52" i="31" s="1"/>
  <c r="AD191" i="31"/>
  <c r="AE101" i="31"/>
  <c r="AD73" i="31"/>
  <c r="AD75" i="31"/>
  <c r="AD7" i="31" s="1"/>
  <c r="AC73" i="31"/>
  <c r="AC75" i="31"/>
  <c r="AC75" i="30"/>
  <c r="AC73" i="30"/>
  <c r="AC83" i="30" s="1"/>
  <c r="AE234" i="30"/>
  <c r="AF198" i="30"/>
  <c r="AF234" i="30" s="1"/>
  <c r="AT213" i="30"/>
  <c r="AB7" i="30"/>
  <c r="AD102" i="30"/>
  <c r="AC93" i="30"/>
  <c r="AE193" i="30"/>
  <c r="AD199" i="30"/>
  <c r="AD51" i="30" s="1"/>
  <c r="AD52" i="30" s="1"/>
  <c r="AB191" i="30"/>
  <c r="AC101" i="30"/>
  <c r="AD114" i="29"/>
  <c r="AD234" i="29"/>
  <c r="AE198" i="29"/>
  <c r="AA199" i="29"/>
  <c r="AA51" i="29" s="1"/>
  <c r="AA52" i="29" s="1"/>
  <c r="AB193" i="29"/>
  <c r="AA93" i="29"/>
  <c r="Z52" i="29"/>
  <c r="AB191" i="29"/>
  <c r="AC101" i="29"/>
  <c r="AC7" i="31" l="1"/>
  <c r="AF93" i="31"/>
  <c r="B93" i="31"/>
  <c r="B73" i="31"/>
  <c r="B75" i="31"/>
  <c r="B83" i="31" s="1"/>
  <c r="AE191" i="31"/>
  <c r="AF101" i="31"/>
  <c r="B101" i="31" s="1"/>
  <c r="B191" i="31" s="1"/>
  <c r="AU213" i="31"/>
  <c r="AC83" i="31"/>
  <c r="AV213" i="31"/>
  <c r="AE73" i="31"/>
  <c r="AE75" i="31"/>
  <c r="AE7" i="31" s="1"/>
  <c r="AF199" i="31"/>
  <c r="AF51" i="31" s="1"/>
  <c r="AF52" i="31" s="1"/>
  <c r="AH52" i="31" s="1"/>
  <c r="AE234" i="31"/>
  <c r="AF234" i="31"/>
  <c r="AD83" i="31"/>
  <c r="AE102" i="30"/>
  <c r="AD93" i="30"/>
  <c r="AD75" i="30"/>
  <c r="AD73" i="30"/>
  <c r="AD83" i="30" s="1"/>
  <c r="AE199" i="30"/>
  <c r="AE51" i="30" s="1"/>
  <c r="AE52" i="30" s="1"/>
  <c r="AF193" i="30"/>
  <c r="AF199" i="30" s="1"/>
  <c r="AF51" i="30" s="1"/>
  <c r="AU213" i="30"/>
  <c r="AC7" i="30"/>
  <c r="AC191" i="30"/>
  <c r="AD101" i="30"/>
  <c r="AC193" i="29"/>
  <c r="AB199" i="29"/>
  <c r="AB51" i="29" s="1"/>
  <c r="AB52" i="29" s="1"/>
  <c r="AB93" i="29"/>
  <c r="AC191" i="29"/>
  <c r="AD101" i="29"/>
  <c r="AE234" i="29"/>
  <c r="AF198" i="29"/>
  <c r="AF234" i="29" s="1"/>
  <c r="AA75" i="29"/>
  <c r="AA73" i="29"/>
  <c r="Z75" i="29"/>
  <c r="Z73" i="29"/>
  <c r="AE114" i="29"/>
  <c r="AI52" i="31" l="1"/>
  <c r="AE83" i="31"/>
  <c r="AI93" i="31"/>
  <c r="AH93" i="31"/>
  <c r="AF73" i="31"/>
  <c r="AI73" i="31" s="1"/>
  <c r="AF75" i="31"/>
  <c r="AI75" i="31" s="1"/>
  <c r="AW213" i="31"/>
  <c r="AF191" i="31"/>
  <c r="AF52" i="30"/>
  <c r="AH51" i="30"/>
  <c r="AI51" i="30"/>
  <c r="AE75" i="30"/>
  <c r="AE73" i="30"/>
  <c r="AE83" i="30" s="1"/>
  <c r="AV213" i="30"/>
  <c r="AD7" i="30"/>
  <c r="AD191" i="30"/>
  <c r="AE101" i="30"/>
  <c r="AE93" i="30"/>
  <c r="AF102" i="30"/>
  <c r="AF93" i="30" s="1"/>
  <c r="AS213" i="29"/>
  <c r="AA7" i="29"/>
  <c r="AF114" i="29"/>
  <c r="AD191" i="29"/>
  <c r="AE101" i="29"/>
  <c r="AR213" i="29"/>
  <c r="Z7" i="29"/>
  <c r="AB73" i="29"/>
  <c r="AB75" i="29"/>
  <c r="Z83" i="29"/>
  <c r="AA83" i="29"/>
  <c r="AC199" i="29"/>
  <c r="AC51" i="29" s="1"/>
  <c r="AC52" i="29" s="1"/>
  <c r="AD193" i="29"/>
  <c r="AC93" i="29"/>
  <c r="AH75" i="31" l="1"/>
  <c r="AH73" i="31"/>
  <c r="AF7" i="31"/>
  <c r="AX213" i="31"/>
  <c r="AF83" i="31"/>
  <c r="AI83" i="31" s="1"/>
  <c r="AI93" i="30"/>
  <c r="AH93" i="30"/>
  <c r="AW213" i="30"/>
  <c r="AE7" i="30"/>
  <c r="AE191" i="30"/>
  <c r="AF101" i="30"/>
  <c r="AF191" i="30" s="1"/>
  <c r="AF75" i="30"/>
  <c r="AF73" i="30"/>
  <c r="AI52" i="30"/>
  <c r="AH52" i="30"/>
  <c r="AC73" i="29"/>
  <c r="AC75" i="29"/>
  <c r="AE191" i="29"/>
  <c r="AF101" i="29"/>
  <c r="AF191" i="29" s="1"/>
  <c r="AT213" i="29"/>
  <c r="AB7" i="29"/>
  <c r="AB83" i="29"/>
  <c r="AE193" i="29"/>
  <c r="AD199" i="29"/>
  <c r="AD51" i="29" s="1"/>
  <c r="AD52" i="29" s="1"/>
  <c r="AD93" i="29"/>
  <c r="AH83" i="31" l="1"/>
  <c r="AF83" i="30"/>
  <c r="AI73" i="30"/>
  <c r="AH73" i="30"/>
  <c r="AX213" i="30"/>
  <c r="AF7" i="30"/>
  <c r="A7" i="30" s="1"/>
  <c r="AI75" i="30"/>
  <c r="AH75" i="30"/>
  <c r="AF193" i="29"/>
  <c r="AE199" i="29"/>
  <c r="AE51" i="29" s="1"/>
  <c r="AE52" i="29" s="1"/>
  <c r="AE93" i="29"/>
  <c r="AU213" i="29"/>
  <c r="AC7" i="29"/>
  <c r="AD75" i="29"/>
  <c r="AD73" i="29"/>
  <c r="AD83" i="29" s="1"/>
  <c r="AC83" i="29"/>
  <c r="A7" i="31" l="1"/>
  <c r="AI83" i="30"/>
  <c r="AH83" i="30"/>
  <c r="AV213" i="29"/>
  <c r="AD7" i="29"/>
  <c r="AE75" i="29"/>
  <c r="AE73" i="29"/>
  <c r="AE83" i="29" s="1"/>
  <c r="AF199" i="29"/>
  <c r="AF51" i="29" s="1"/>
  <c r="AF93" i="29"/>
  <c r="AI93" i="29" l="1"/>
  <c r="AH93" i="29"/>
  <c r="AF52" i="29"/>
  <c r="AI51" i="29"/>
  <c r="AH51" i="29"/>
  <c r="AW213" i="29"/>
  <c r="AE7" i="29"/>
  <c r="AF73" i="29" l="1"/>
  <c r="AF75" i="29"/>
  <c r="AI52" i="29"/>
  <c r="AH52" i="29"/>
  <c r="AX213" i="29" l="1"/>
  <c r="AF7" i="29"/>
  <c r="A7" i="29" s="1"/>
  <c r="AI75" i="29"/>
  <c r="AH75" i="29"/>
  <c r="AF83" i="29"/>
  <c r="AI73" i="29"/>
  <c r="AH73" i="29"/>
  <c r="AI83" i="29" l="1"/>
  <c r="AH83" i="29"/>
  <c r="O37" i="28" l="1"/>
  <c r="N37" i="28"/>
  <c r="L37" i="28" l="1"/>
  <c r="K37" i="28"/>
  <c r="J95" i="28"/>
  <c r="J37" i="28"/>
  <c r="I37" i="28"/>
  <c r="H37" i="28"/>
  <c r="G37" i="28"/>
  <c r="F37" i="28"/>
  <c r="E37" i="28"/>
  <c r="D37" i="28"/>
  <c r="AH99" i="28"/>
  <c r="AI99" i="28" s="1"/>
  <c r="C95" i="28"/>
  <c r="C37" i="28"/>
  <c r="B95" i="28"/>
  <c r="B37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E238" i="28"/>
  <c r="D238" i="28"/>
  <c r="C238" i="28"/>
  <c r="B238" i="28"/>
  <c r="A238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E237" i="28"/>
  <c r="D237" i="28"/>
  <c r="C237" i="28"/>
  <c r="B237" i="28"/>
  <c r="A237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E236" i="28"/>
  <c r="D236" i="28"/>
  <c r="C236" i="28"/>
  <c r="B236" i="28"/>
  <c r="A236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E235" i="28"/>
  <c r="D235" i="28"/>
  <c r="C235" i="28"/>
  <c r="B235" i="28"/>
  <c r="A235" i="28"/>
  <c r="B234" i="28"/>
  <c r="S209" i="28"/>
  <c r="AG199" i="28"/>
  <c r="B199" i="28"/>
  <c r="C198" i="28"/>
  <c r="C197" i="28"/>
  <c r="D197" i="28" s="1"/>
  <c r="E197" i="28" s="1"/>
  <c r="F197" i="28" s="1"/>
  <c r="G197" i="28" s="1"/>
  <c r="H197" i="28" s="1"/>
  <c r="I197" i="28" s="1"/>
  <c r="J197" i="28" s="1"/>
  <c r="K197" i="28" s="1"/>
  <c r="L197" i="28" s="1"/>
  <c r="M197" i="28" s="1"/>
  <c r="N197" i="28" s="1"/>
  <c r="O197" i="28" s="1"/>
  <c r="P197" i="28" s="1"/>
  <c r="Q197" i="28" s="1"/>
  <c r="R197" i="28" s="1"/>
  <c r="S197" i="28" s="1"/>
  <c r="T197" i="28" s="1"/>
  <c r="U197" i="28" s="1"/>
  <c r="V197" i="28" s="1"/>
  <c r="W197" i="28" s="1"/>
  <c r="X197" i="28" s="1"/>
  <c r="Y197" i="28" s="1"/>
  <c r="Z197" i="28" s="1"/>
  <c r="AA197" i="28" s="1"/>
  <c r="AB197" i="28" s="1"/>
  <c r="AC197" i="28" s="1"/>
  <c r="AD197" i="28" s="1"/>
  <c r="AE197" i="28" s="1"/>
  <c r="AF197" i="28" s="1"/>
  <c r="J196" i="28"/>
  <c r="K196" i="28" s="1"/>
  <c r="L196" i="28" s="1"/>
  <c r="M196" i="28" s="1"/>
  <c r="N196" i="28" s="1"/>
  <c r="O196" i="28" s="1"/>
  <c r="P196" i="28" s="1"/>
  <c r="Q196" i="28" s="1"/>
  <c r="R196" i="28" s="1"/>
  <c r="S196" i="28" s="1"/>
  <c r="T196" i="28" s="1"/>
  <c r="U196" i="28" s="1"/>
  <c r="V196" i="28" s="1"/>
  <c r="W196" i="28" s="1"/>
  <c r="X196" i="28" s="1"/>
  <c r="Y196" i="28" s="1"/>
  <c r="Z196" i="28" s="1"/>
  <c r="AA196" i="28" s="1"/>
  <c r="AB196" i="28" s="1"/>
  <c r="AC196" i="28" s="1"/>
  <c r="AD196" i="28" s="1"/>
  <c r="AE196" i="28" s="1"/>
  <c r="AF196" i="28" s="1"/>
  <c r="C196" i="28"/>
  <c r="D196" i="28" s="1"/>
  <c r="E196" i="28" s="1"/>
  <c r="F196" i="28" s="1"/>
  <c r="G196" i="28" s="1"/>
  <c r="H196" i="28" s="1"/>
  <c r="I196" i="28" s="1"/>
  <c r="G195" i="28"/>
  <c r="H195" i="28" s="1"/>
  <c r="I195" i="28" s="1"/>
  <c r="J195" i="28" s="1"/>
  <c r="K195" i="28" s="1"/>
  <c r="L195" i="28" s="1"/>
  <c r="M195" i="28" s="1"/>
  <c r="N195" i="28" s="1"/>
  <c r="O195" i="28" s="1"/>
  <c r="P195" i="28" s="1"/>
  <c r="Q195" i="28" s="1"/>
  <c r="R195" i="28" s="1"/>
  <c r="S195" i="28" s="1"/>
  <c r="T195" i="28" s="1"/>
  <c r="U195" i="28" s="1"/>
  <c r="V195" i="28" s="1"/>
  <c r="W195" i="28" s="1"/>
  <c r="X195" i="28" s="1"/>
  <c r="Y195" i="28" s="1"/>
  <c r="Z195" i="28" s="1"/>
  <c r="AA195" i="28" s="1"/>
  <c r="AB195" i="28" s="1"/>
  <c r="AC195" i="28" s="1"/>
  <c r="AD195" i="28" s="1"/>
  <c r="AE195" i="28" s="1"/>
  <c r="AF195" i="28" s="1"/>
  <c r="E195" i="28"/>
  <c r="F195" i="28" s="1"/>
  <c r="D195" i="28"/>
  <c r="C195" i="28"/>
  <c r="H194" i="28"/>
  <c r="I194" i="28" s="1"/>
  <c r="J194" i="28" s="1"/>
  <c r="K194" i="28" s="1"/>
  <c r="L194" i="28" s="1"/>
  <c r="M194" i="28" s="1"/>
  <c r="N194" i="28" s="1"/>
  <c r="O194" i="28" s="1"/>
  <c r="P194" i="28" s="1"/>
  <c r="Q194" i="28" s="1"/>
  <c r="R194" i="28" s="1"/>
  <c r="S194" i="28" s="1"/>
  <c r="T194" i="28" s="1"/>
  <c r="U194" i="28" s="1"/>
  <c r="V194" i="28" s="1"/>
  <c r="W194" i="28" s="1"/>
  <c r="X194" i="28" s="1"/>
  <c r="Y194" i="28" s="1"/>
  <c r="Z194" i="28" s="1"/>
  <c r="AA194" i="28" s="1"/>
  <c r="AB194" i="28" s="1"/>
  <c r="AC194" i="28" s="1"/>
  <c r="AD194" i="28" s="1"/>
  <c r="AE194" i="28" s="1"/>
  <c r="AF194" i="28" s="1"/>
  <c r="C194" i="28"/>
  <c r="D194" i="28" s="1"/>
  <c r="E194" i="28" s="1"/>
  <c r="F194" i="28" s="1"/>
  <c r="G194" i="28" s="1"/>
  <c r="E193" i="28"/>
  <c r="D193" i="28"/>
  <c r="C193" i="28"/>
  <c r="AG191" i="28"/>
  <c r="B191" i="28"/>
  <c r="G190" i="28"/>
  <c r="H190" i="28" s="1"/>
  <c r="I190" i="28" s="1"/>
  <c r="J190" i="28" s="1"/>
  <c r="K190" i="28" s="1"/>
  <c r="L190" i="28" s="1"/>
  <c r="M190" i="28" s="1"/>
  <c r="N190" i="28" s="1"/>
  <c r="O190" i="28" s="1"/>
  <c r="P190" i="28" s="1"/>
  <c r="Q190" i="28" s="1"/>
  <c r="R190" i="28" s="1"/>
  <c r="S190" i="28" s="1"/>
  <c r="T190" i="28" s="1"/>
  <c r="U190" i="28" s="1"/>
  <c r="V190" i="28" s="1"/>
  <c r="W190" i="28" s="1"/>
  <c r="X190" i="28" s="1"/>
  <c r="Y190" i="28" s="1"/>
  <c r="Z190" i="28" s="1"/>
  <c r="AA190" i="28" s="1"/>
  <c r="AB190" i="28" s="1"/>
  <c r="AC190" i="28" s="1"/>
  <c r="AD190" i="28" s="1"/>
  <c r="AE190" i="28" s="1"/>
  <c r="AF190" i="28" s="1"/>
  <c r="C190" i="28"/>
  <c r="D190" i="28" s="1"/>
  <c r="E190" i="28" s="1"/>
  <c r="F190" i="28" s="1"/>
  <c r="I189" i="28"/>
  <c r="J189" i="28" s="1"/>
  <c r="K189" i="28" s="1"/>
  <c r="L189" i="28" s="1"/>
  <c r="M189" i="28" s="1"/>
  <c r="N189" i="28" s="1"/>
  <c r="O189" i="28" s="1"/>
  <c r="P189" i="28" s="1"/>
  <c r="Q189" i="28" s="1"/>
  <c r="R189" i="28" s="1"/>
  <c r="S189" i="28" s="1"/>
  <c r="T189" i="28" s="1"/>
  <c r="U189" i="28" s="1"/>
  <c r="V189" i="28" s="1"/>
  <c r="W189" i="28" s="1"/>
  <c r="X189" i="28" s="1"/>
  <c r="Y189" i="28" s="1"/>
  <c r="Z189" i="28" s="1"/>
  <c r="AA189" i="28" s="1"/>
  <c r="AB189" i="28" s="1"/>
  <c r="AC189" i="28" s="1"/>
  <c r="AD189" i="28" s="1"/>
  <c r="AE189" i="28" s="1"/>
  <c r="AF189" i="28" s="1"/>
  <c r="E189" i="28"/>
  <c r="F189" i="28" s="1"/>
  <c r="G189" i="28" s="1"/>
  <c r="H189" i="28" s="1"/>
  <c r="D189" i="28"/>
  <c r="C189" i="28"/>
  <c r="C188" i="28"/>
  <c r="D188" i="28" s="1"/>
  <c r="E188" i="28" s="1"/>
  <c r="F188" i="28" s="1"/>
  <c r="G188" i="28" s="1"/>
  <c r="H188" i="28" s="1"/>
  <c r="I188" i="28" s="1"/>
  <c r="J188" i="28" s="1"/>
  <c r="K188" i="28" s="1"/>
  <c r="L188" i="28" s="1"/>
  <c r="M188" i="28" s="1"/>
  <c r="N188" i="28" s="1"/>
  <c r="O188" i="28" s="1"/>
  <c r="P188" i="28" s="1"/>
  <c r="Q188" i="28" s="1"/>
  <c r="R188" i="28" s="1"/>
  <c r="S188" i="28" s="1"/>
  <c r="T188" i="28" s="1"/>
  <c r="U188" i="28" s="1"/>
  <c r="V188" i="28" s="1"/>
  <c r="W188" i="28" s="1"/>
  <c r="X188" i="28" s="1"/>
  <c r="Y188" i="28" s="1"/>
  <c r="Z188" i="28" s="1"/>
  <c r="AA188" i="28" s="1"/>
  <c r="AB188" i="28" s="1"/>
  <c r="AC188" i="28" s="1"/>
  <c r="AD188" i="28" s="1"/>
  <c r="AE188" i="28" s="1"/>
  <c r="AF188" i="28" s="1"/>
  <c r="F187" i="28"/>
  <c r="G187" i="28" s="1"/>
  <c r="H187" i="28" s="1"/>
  <c r="I187" i="28" s="1"/>
  <c r="J187" i="28" s="1"/>
  <c r="K187" i="28" s="1"/>
  <c r="L187" i="28" s="1"/>
  <c r="M187" i="28" s="1"/>
  <c r="N187" i="28" s="1"/>
  <c r="O187" i="28" s="1"/>
  <c r="P187" i="28" s="1"/>
  <c r="Q187" i="28" s="1"/>
  <c r="R187" i="28" s="1"/>
  <c r="S187" i="28" s="1"/>
  <c r="T187" i="28" s="1"/>
  <c r="U187" i="28" s="1"/>
  <c r="V187" i="28" s="1"/>
  <c r="W187" i="28" s="1"/>
  <c r="X187" i="28" s="1"/>
  <c r="Y187" i="28" s="1"/>
  <c r="Z187" i="28" s="1"/>
  <c r="AA187" i="28" s="1"/>
  <c r="AB187" i="28" s="1"/>
  <c r="AC187" i="28" s="1"/>
  <c r="AD187" i="28" s="1"/>
  <c r="AE187" i="28" s="1"/>
  <c r="AF187" i="28" s="1"/>
  <c r="C187" i="28"/>
  <c r="D187" i="28" s="1"/>
  <c r="E187" i="28" s="1"/>
  <c r="G186" i="28"/>
  <c r="H186" i="28" s="1"/>
  <c r="I186" i="28" s="1"/>
  <c r="J186" i="28" s="1"/>
  <c r="K186" i="28" s="1"/>
  <c r="L186" i="28" s="1"/>
  <c r="M186" i="28" s="1"/>
  <c r="N186" i="28" s="1"/>
  <c r="O186" i="28" s="1"/>
  <c r="P186" i="28" s="1"/>
  <c r="Q186" i="28" s="1"/>
  <c r="R186" i="28" s="1"/>
  <c r="S186" i="28" s="1"/>
  <c r="T186" i="28" s="1"/>
  <c r="U186" i="28" s="1"/>
  <c r="V186" i="28" s="1"/>
  <c r="W186" i="28" s="1"/>
  <c r="X186" i="28" s="1"/>
  <c r="Y186" i="28" s="1"/>
  <c r="Z186" i="28" s="1"/>
  <c r="AA186" i="28" s="1"/>
  <c r="AB186" i="28" s="1"/>
  <c r="AC186" i="28" s="1"/>
  <c r="AD186" i="28" s="1"/>
  <c r="AE186" i="28" s="1"/>
  <c r="AF186" i="28" s="1"/>
  <c r="D186" i="28"/>
  <c r="E186" i="28" s="1"/>
  <c r="F186" i="28" s="1"/>
  <c r="C186" i="28"/>
  <c r="E185" i="28"/>
  <c r="F185" i="28" s="1"/>
  <c r="G185" i="28" s="1"/>
  <c r="H185" i="28" s="1"/>
  <c r="I185" i="28" s="1"/>
  <c r="J185" i="28" s="1"/>
  <c r="K185" i="28" s="1"/>
  <c r="L185" i="28" s="1"/>
  <c r="M185" i="28" s="1"/>
  <c r="N185" i="28" s="1"/>
  <c r="O185" i="28" s="1"/>
  <c r="P185" i="28" s="1"/>
  <c r="Q185" i="28" s="1"/>
  <c r="R185" i="28" s="1"/>
  <c r="S185" i="28" s="1"/>
  <c r="T185" i="28" s="1"/>
  <c r="U185" i="28" s="1"/>
  <c r="V185" i="28" s="1"/>
  <c r="W185" i="28" s="1"/>
  <c r="X185" i="28" s="1"/>
  <c r="Y185" i="28" s="1"/>
  <c r="Z185" i="28" s="1"/>
  <c r="AA185" i="28" s="1"/>
  <c r="AB185" i="28" s="1"/>
  <c r="AC185" i="28" s="1"/>
  <c r="AD185" i="28" s="1"/>
  <c r="AE185" i="28" s="1"/>
  <c r="AF185" i="28" s="1"/>
  <c r="D185" i="28"/>
  <c r="C185" i="28"/>
  <c r="N184" i="28"/>
  <c r="O184" i="28" s="1"/>
  <c r="P184" i="28" s="1"/>
  <c r="Q184" i="28" s="1"/>
  <c r="R184" i="28" s="1"/>
  <c r="S184" i="28" s="1"/>
  <c r="T184" i="28" s="1"/>
  <c r="U184" i="28" s="1"/>
  <c r="V184" i="28" s="1"/>
  <c r="W184" i="28" s="1"/>
  <c r="X184" i="28" s="1"/>
  <c r="Y184" i="28" s="1"/>
  <c r="Z184" i="28" s="1"/>
  <c r="AA184" i="28" s="1"/>
  <c r="AB184" i="28" s="1"/>
  <c r="AC184" i="28" s="1"/>
  <c r="AD184" i="28" s="1"/>
  <c r="AE184" i="28" s="1"/>
  <c r="AF184" i="28" s="1"/>
  <c r="D184" i="28"/>
  <c r="E184" i="28" s="1"/>
  <c r="F184" i="28" s="1"/>
  <c r="G184" i="28" s="1"/>
  <c r="H184" i="28" s="1"/>
  <c r="I184" i="28" s="1"/>
  <c r="J184" i="28" s="1"/>
  <c r="K184" i="28" s="1"/>
  <c r="L184" i="28" s="1"/>
  <c r="M184" i="28" s="1"/>
  <c r="C184" i="28"/>
  <c r="C183" i="28"/>
  <c r="D183" i="28" s="1"/>
  <c r="E183" i="28" s="1"/>
  <c r="F183" i="28" s="1"/>
  <c r="G183" i="28" s="1"/>
  <c r="H183" i="28" s="1"/>
  <c r="I183" i="28" s="1"/>
  <c r="J183" i="28" s="1"/>
  <c r="K183" i="28" s="1"/>
  <c r="L183" i="28" s="1"/>
  <c r="M183" i="28" s="1"/>
  <c r="N183" i="28" s="1"/>
  <c r="O183" i="28" s="1"/>
  <c r="P183" i="28" s="1"/>
  <c r="Q183" i="28" s="1"/>
  <c r="R183" i="28" s="1"/>
  <c r="S183" i="28" s="1"/>
  <c r="T183" i="28" s="1"/>
  <c r="U183" i="28" s="1"/>
  <c r="V183" i="28" s="1"/>
  <c r="W183" i="28" s="1"/>
  <c r="X183" i="28" s="1"/>
  <c r="Y183" i="28" s="1"/>
  <c r="Z183" i="28" s="1"/>
  <c r="AA183" i="28" s="1"/>
  <c r="AB183" i="28" s="1"/>
  <c r="AC183" i="28" s="1"/>
  <c r="AD183" i="28" s="1"/>
  <c r="AE183" i="28" s="1"/>
  <c r="AF183" i="28" s="1"/>
  <c r="T182" i="28"/>
  <c r="U182" i="28" s="1"/>
  <c r="V182" i="28" s="1"/>
  <c r="W182" i="28" s="1"/>
  <c r="X182" i="28" s="1"/>
  <c r="Y182" i="28" s="1"/>
  <c r="Z182" i="28" s="1"/>
  <c r="AA182" i="28" s="1"/>
  <c r="AB182" i="28" s="1"/>
  <c r="AC182" i="28" s="1"/>
  <c r="AD182" i="28" s="1"/>
  <c r="AE182" i="28" s="1"/>
  <c r="AF182" i="28" s="1"/>
  <c r="G182" i="28"/>
  <c r="H182" i="28" s="1"/>
  <c r="I182" i="28" s="1"/>
  <c r="J182" i="28" s="1"/>
  <c r="K182" i="28" s="1"/>
  <c r="L182" i="28" s="1"/>
  <c r="M182" i="28" s="1"/>
  <c r="N182" i="28" s="1"/>
  <c r="O182" i="28" s="1"/>
  <c r="P182" i="28" s="1"/>
  <c r="Q182" i="28" s="1"/>
  <c r="R182" i="28" s="1"/>
  <c r="S182" i="28" s="1"/>
  <c r="C182" i="28"/>
  <c r="D182" i="28" s="1"/>
  <c r="E182" i="28" s="1"/>
  <c r="F182" i="28" s="1"/>
  <c r="Y181" i="28"/>
  <c r="Z181" i="28" s="1"/>
  <c r="AA181" i="28" s="1"/>
  <c r="AB181" i="28" s="1"/>
  <c r="AC181" i="28" s="1"/>
  <c r="AD181" i="28" s="1"/>
  <c r="AE181" i="28" s="1"/>
  <c r="AF181" i="28" s="1"/>
  <c r="E181" i="28"/>
  <c r="F181" i="28" s="1"/>
  <c r="G181" i="28" s="1"/>
  <c r="H181" i="28" s="1"/>
  <c r="I181" i="28" s="1"/>
  <c r="J181" i="28" s="1"/>
  <c r="K181" i="28" s="1"/>
  <c r="L181" i="28" s="1"/>
  <c r="M181" i="28" s="1"/>
  <c r="N181" i="28" s="1"/>
  <c r="O181" i="28" s="1"/>
  <c r="P181" i="28" s="1"/>
  <c r="Q181" i="28" s="1"/>
  <c r="R181" i="28" s="1"/>
  <c r="S181" i="28" s="1"/>
  <c r="T181" i="28" s="1"/>
  <c r="U181" i="28" s="1"/>
  <c r="V181" i="28" s="1"/>
  <c r="W181" i="28" s="1"/>
  <c r="X181" i="28" s="1"/>
  <c r="C181" i="28"/>
  <c r="D181" i="28" s="1"/>
  <c r="D180" i="28"/>
  <c r="E180" i="28" s="1"/>
  <c r="F180" i="28" s="1"/>
  <c r="G180" i="28" s="1"/>
  <c r="H180" i="28" s="1"/>
  <c r="I180" i="28" s="1"/>
  <c r="J180" i="28" s="1"/>
  <c r="K180" i="28" s="1"/>
  <c r="L180" i="28" s="1"/>
  <c r="M180" i="28" s="1"/>
  <c r="N180" i="28" s="1"/>
  <c r="O180" i="28" s="1"/>
  <c r="P180" i="28" s="1"/>
  <c r="Q180" i="28" s="1"/>
  <c r="R180" i="28" s="1"/>
  <c r="S180" i="28" s="1"/>
  <c r="T180" i="28" s="1"/>
  <c r="U180" i="28" s="1"/>
  <c r="V180" i="28" s="1"/>
  <c r="W180" i="28" s="1"/>
  <c r="X180" i="28" s="1"/>
  <c r="Y180" i="28" s="1"/>
  <c r="Z180" i="28" s="1"/>
  <c r="AA180" i="28" s="1"/>
  <c r="AB180" i="28" s="1"/>
  <c r="AC180" i="28" s="1"/>
  <c r="AD180" i="28" s="1"/>
  <c r="AE180" i="28" s="1"/>
  <c r="AF180" i="28" s="1"/>
  <c r="C180" i="28"/>
  <c r="F179" i="28"/>
  <c r="G179" i="28" s="1"/>
  <c r="H179" i="28" s="1"/>
  <c r="I179" i="28" s="1"/>
  <c r="J179" i="28" s="1"/>
  <c r="K179" i="28" s="1"/>
  <c r="L179" i="28" s="1"/>
  <c r="M179" i="28" s="1"/>
  <c r="N179" i="28" s="1"/>
  <c r="O179" i="28" s="1"/>
  <c r="P179" i="28" s="1"/>
  <c r="Q179" i="28" s="1"/>
  <c r="R179" i="28" s="1"/>
  <c r="S179" i="28" s="1"/>
  <c r="T179" i="28" s="1"/>
  <c r="U179" i="28" s="1"/>
  <c r="V179" i="28" s="1"/>
  <c r="W179" i="28" s="1"/>
  <c r="X179" i="28" s="1"/>
  <c r="Y179" i="28" s="1"/>
  <c r="Z179" i="28" s="1"/>
  <c r="AA179" i="28" s="1"/>
  <c r="AB179" i="28" s="1"/>
  <c r="AC179" i="28" s="1"/>
  <c r="AD179" i="28" s="1"/>
  <c r="AE179" i="28" s="1"/>
  <c r="AF179" i="28" s="1"/>
  <c r="E179" i="28"/>
  <c r="D179" i="28"/>
  <c r="C179" i="28"/>
  <c r="C178" i="28"/>
  <c r="D178" i="28" s="1"/>
  <c r="E178" i="28" s="1"/>
  <c r="F178" i="28" s="1"/>
  <c r="G178" i="28" s="1"/>
  <c r="H178" i="28" s="1"/>
  <c r="I178" i="28" s="1"/>
  <c r="J178" i="28" s="1"/>
  <c r="K178" i="28" s="1"/>
  <c r="L178" i="28" s="1"/>
  <c r="M178" i="28" s="1"/>
  <c r="N178" i="28" s="1"/>
  <c r="O178" i="28" s="1"/>
  <c r="P178" i="28" s="1"/>
  <c r="Q178" i="28" s="1"/>
  <c r="R178" i="28" s="1"/>
  <c r="S178" i="28" s="1"/>
  <c r="T178" i="28" s="1"/>
  <c r="U178" i="28" s="1"/>
  <c r="V178" i="28" s="1"/>
  <c r="W178" i="28" s="1"/>
  <c r="X178" i="28" s="1"/>
  <c r="Y178" i="28" s="1"/>
  <c r="Z178" i="28" s="1"/>
  <c r="AA178" i="28" s="1"/>
  <c r="AB178" i="28" s="1"/>
  <c r="AC178" i="28" s="1"/>
  <c r="AD178" i="28" s="1"/>
  <c r="AE178" i="28" s="1"/>
  <c r="AF178" i="28" s="1"/>
  <c r="G176" i="28"/>
  <c r="H176" i="28" s="1"/>
  <c r="I176" i="28" s="1"/>
  <c r="J176" i="28" s="1"/>
  <c r="K176" i="28" s="1"/>
  <c r="L176" i="28" s="1"/>
  <c r="M176" i="28" s="1"/>
  <c r="N176" i="28" s="1"/>
  <c r="O176" i="28" s="1"/>
  <c r="P176" i="28" s="1"/>
  <c r="Q176" i="28" s="1"/>
  <c r="R176" i="28" s="1"/>
  <c r="S176" i="28" s="1"/>
  <c r="T176" i="28" s="1"/>
  <c r="U176" i="28" s="1"/>
  <c r="V176" i="28" s="1"/>
  <c r="W176" i="28" s="1"/>
  <c r="X176" i="28" s="1"/>
  <c r="Y176" i="28" s="1"/>
  <c r="Z176" i="28" s="1"/>
  <c r="AA176" i="28" s="1"/>
  <c r="AB176" i="28" s="1"/>
  <c r="AC176" i="28" s="1"/>
  <c r="AD176" i="28" s="1"/>
  <c r="AE176" i="28" s="1"/>
  <c r="AF176" i="28" s="1"/>
  <c r="C176" i="28"/>
  <c r="D176" i="28" s="1"/>
  <c r="E176" i="28" s="1"/>
  <c r="F176" i="28" s="1"/>
  <c r="F175" i="28"/>
  <c r="G175" i="28" s="1"/>
  <c r="H175" i="28" s="1"/>
  <c r="I175" i="28" s="1"/>
  <c r="J175" i="28" s="1"/>
  <c r="K175" i="28" s="1"/>
  <c r="L175" i="28" s="1"/>
  <c r="M175" i="28" s="1"/>
  <c r="N175" i="28" s="1"/>
  <c r="O175" i="28" s="1"/>
  <c r="P175" i="28" s="1"/>
  <c r="Q175" i="28" s="1"/>
  <c r="R175" i="28" s="1"/>
  <c r="S175" i="28" s="1"/>
  <c r="T175" i="28" s="1"/>
  <c r="U175" i="28" s="1"/>
  <c r="V175" i="28" s="1"/>
  <c r="W175" i="28" s="1"/>
  <c r="X175" i="28" s="1"/>
  <c r="Y175" i="28" s="1"/>
  <c r="Z175" i="28" s="1"/>
  <c r="AA175" i="28" s="1"/>
  <c r="AB175" i="28" s="1"/>
  <c r="AC175" i="28" s="1"/>
  <c r="AD175" i="28" s="1"/>
  <c r="AE175" i="28" s="1"/>
  <c r="AF175" i="28" s="1"/>
  <c r="C175" i="28"/>
  <c r="D175" i="28" s="1"/>
  <c r="E175" i="28" s="1"/>
  <c r="C174" i="28"/>
  <c r="D174" i="28" s="1"/>
  <c r="E174" i="28" s="1"/>
  <c r="F174" i="28" s="1"/>
  <c r="G174" i="28" s="1"/>
  <c r="H174" i="28" s="1"/>
  <c r="I174" i="28" s="1"/>
  <c r="J174" i="28" s="1"/>
  <c r="K174" i="28" s="1"/>
  <c r="L174" i="28" s="1"/>
  <c r="M174" i="28" s="1"/>
  <c r="N174" i="28" s="1"/>
  <c r="O174" i="28" s="1"/>
  <c r="P174" i="28" s="1"/>
  <c r="Q174" i="28" s="1"/>
  <c r="R174" i="28" s="1"/>
  <c r="S174" i="28" s="1"/>
  <c r="T174" i="28" s="1"/>
  <c r="U174" i="28" s="1"/>
  <c r="V174" i="28" s="1"/>
  <c r="W174" i="28" s="1"/>
  <c r="X174" i="28" s="1"/>
  <c r="Y174" i="28" s="1"/>
  <c r="Z174" i="28" s="1"/>
  <c r="AA174" i="28" s="1"/>
  <c r="AB174" i="28" s="1"/>
  <c r="AC174" i="28" s="1"/>
  <c r="AD174" i="28" s="1"/>
  <c r="AE174" i="28" s="1"/>
  <c r="AF174" i="28" s="1"/>
  <c r="C173" i="28"/>
  <c r="D173" i="28" s="1"/>
  <c r="E173" i="28" s="1"/>
  <c r="F173" i="28" s="1"/>
  <c r="G173" i="28" s="1"/>
  <c r="H173" i="28" s="1"/>
  <c r="I173" i="28" s="1"/>
  <c r="J173" i="28" s="1"/>
  <c r="K173" i="28" s="1"/>
  <c r="L173" i="28" s="1"/>
  <c r="M173" i="28" s="1"/>
  <c r="N173" i="28" s="1"/>
  <c r="O173" i="28" s="1"/>
  <c r="P173" i="28" s="1"/>
  <c r="Q173" i="28" s="1"/>
  <c r="R173" i="28" s="1"/>
  <c r="S173" i="28" s="1"/>
  <c r="T173" i="28" s="1"/>
  <c r="U173" i="28" s="1"/>
  <c r="V173" i="28" s="1"/>
  <c r="W173" i="28" s="1"/>
  <c r="X173" i="28" s="1"/>
  <c r="Y173" i="28" s="1"/>
  <c r="Z173" i="28" s="1"/>
  <c r="AA173" i="28" s="1"/>
  <c r="AB173" i="28" s="1"/>
  <c r="AC173" i="28" s="1"/>
  <c r="AD173" i="28" s="1"/>
  <c r="AE173" i="28" s="1"/>
  <c r="AF173" i="28" s="1"/>
  <c r="F172" i="28"/>
  <c r="G172" i="28" s="1"/>
  <c r="H172" i="28" s="1"/>
  <c r="I172" i="28" s="1"/>
  <c r="J172" i="28" s="1"/>
  <c r="K172" i="28" s="1"/>
  <c r="L172" i="28" s="1"/>
  <c r="M172" i="28" s="1"/>
  <c r="N172" i="28" s="1"/>
  <c r="O172" i="28" s="1"/>
  <c r="P172" i="28" s="1"/>
  <c r="Q172" i="28" s="1"/>
  <c r="R172" i="28" s="1"/>
  <c r="S172" i="28" s="1"/>
  <c r="T172" i="28" s="1"/>
  <c r="U172" i="28" s="1"/>
  <c r="V172" i="28" s="1"/>
  <c r="W172" i="28" s="1"/>
  <c r="X172" i="28" s="1"/>
  <c r="Y172" i="28" s="1"/>
  <c r="Z172" i="28" s="1"/>
  <c r="AA172" i="28" s="1"/>
  <c r="AB172" i="28" s="1"/>
  <c r="AC172" i="28" s="1"/>
  <c r="AD172" i="28" s="1"/>
  <c r="AE172" i="28" s="1"/>
  <c r="AF172" i="28" s="1"/>
  <c r="E172" i="28"/>
  <c r="D172" i="28"/>
  <c r="C172" i="28"/>
  <c r="D171" i="28"/>
  <c r="E171" i="28" s="1"/>
  <c r="F171" i="28" s="1"/>
  <c r="G171" i="28" s="1"/>
  <c r="H171" i="28" s="1"/>
  <c r="I171" i="28" s="1"/>
  <c r="J171" i="28" s="1"/>
  <c r="K171" i="28" s="1"/>
  <c r="L171" i="28" s="1"/>
  <c r="M171" i="28" s="1"/>
  <c r="N171" i="28" s="1"/>
  <c r="O171" i="28" s="1"/>
  <c r="P171" i="28" s="1"/>
  <c r="Q171" i="28" s="1"/>
  <c r="R171" i="28" s="1"/>
  <c r="S171" i="28" s="1"/>
  <c r="T171" i="28" s="1"/>
  <c r="U171" i="28" s="1"/>
  <c r="V171" i="28" s="1"/>
  <c r="W171" i="28" s="1"/>
  <c r="X171" i="28" s="1"/>
  <c r="Y171" i="28" s="1"/>
  <c r="Z171" i="28" s="1"/>
  <c r="AA171" i="28" s="1"/>
  <c r="AB171" i="28" s="1"/>
  <c r="AC171" i="28" s="1"/>
  <c r="AD171" i="28" s="1"/>
  <c r="AE171" i="28" s="1"/>
  <c r="AF171" i="28" s="1"/>
  <c r="C171" i="28"/>
  <c r="E170" i="28"/>
  <c r="F170" i="28" s="1"/>
  <c r="G170" i="28" s="1"/>
  <c r="H170" i="28" s="1"/>
  <c r="I170" i="28" s="1"/>
  <c r="J170" i="28" s="1"/>
  <c r="K170" i="28" s="1"/>
  <c r="L170" i="28" s="1"/>
  <c r="M170" i="28" s="1"/>
  <c r="N170" i="28" s="1"/>
  <c r="O170" i="28" s="1"/>
  <c r="P170" i="28" s="1"/>
  <c r="Q170" i="28" s="1"/>
  <c r="R170" i="28" s="1"/>
  <c r="S170" i="28" s="1"/>
  <c r="T170" i="28" s="1"/>
  <c r="U170" i="28" s="1"/>
  <c r="V170" i="28" s="1"/>
  <c r="W170" i="28" s="1"/>
  <c r="X170" i="28" s="1"/>
  <c r="Y170" i="28" s="1"/>
  <c r="Z170" i="28" s="1"/>
  <c r="AA170" i="28" s="1"/>
  <c r="AB170" i="28" s="1"/>
  <c r="AC170" i="28" s="1"/>
  <c r="AD170" i="28" s="1"/>
  <c r="AE170" i="28" s="1"/>
  <c r="AF170" i="28" s="1"/>
  <c r="C170" i="28"/>
  <c r="D170" i="28" s="1"/>
  <c r="Q169" i="28"/>
  <c r="R169" i="28" s="1"/>
  <c r="S169" i="28" s="1"/>
  <c r="T169" i="28" s="1"/>
  <c r="U169" i="28" s="1"/>
  <c r="V169" i="28" s="1"/>
  <c r="W169" i="28" s="1"/>
  <c r="X169" i="28" s="1"/>
  <c r="Y169" i="28" s="1"/>
  <c r="Z169" i="28" s="1"/>
  <c r="AA169" i="28" s="1"/>
  <c r="AB169" i="28" s="1"/>
  <c r="AC169" i="28" s="1"/>
  <c r="AD169" i="28" s="1"/>
  <c r="AE169" i="28" s="1"/>
  <c r="AF169" i="28" s="1"/>
  <c r="C169" i="28"/>
  <c r="D169" i="28" s="1"/>
  <c r="E169" i="28" s="1"/>
  <c r="F169" i="28" s="1"/>
  <c r="G169" i="28" s="1"/>
  <c r="H169" i="28" s="1"/>
  <c r="I169" i="28" s="1"/>
  <c r="J169" i="28" s="1"/>
  <c r="K169" i="28" s="1"/>
  <c r="L169" i="28" s="1"/>
  <c r="M169" i="28" s="1"/>
  <c r="N169" i="28" s="1"/>
  <c r="O169" i="28" s="1"/>
  <c r="P169" i="28" s="1"/>
  <c r="D167" i="28"/>
  <c r="E167" i="28" s="1"/>
  <c r="F167" i="28" s="1"/>
  <c r="G167" i="28" s="1"/>
  <c r="H167" i="28" s="1"/>
  <c r="I167" i="28" s="1"/>
  <c r="J167" i="28" s="1"/>
  <c r="K167" i="28" s="1"/>
  <c r="L167" i="28" s="1"/>
  <c r="M167" i="28" s="1"/>
  <c r="N167" i="28" s="1"/>
  <c r="O167" i="28" s="1"/>
  <c r="P167" i="28" s="1"/>
  <c r="Q167" i="28" s="1"/>
  <c r="R167" i="28" s="1"/>
  <c r="S167" i="28" s="1"/>
  <c r="T167" i="28" s="1"/>
  <c r="U167" i="28" s="1"/>
  <c r="V167" i="28" s="1"/>
  <c r="W167" i="28" s="1"/>
  <c r="X167" i="28" s="1"/>
  <c r="Y167" i="28" s="1"/>
  <c r="Z167" i="28" s="1"/>
  <c r="AA167" i="28" s="1"/>
  <c r="AB167" i="28" s="1"/>
  <c r="AC167" i="28" s="1"/>
  <c r="AD167" i="28" s="1"/>
  <c r="AE167" i="28" s="1"/>
  <c r="AF167" i="28" s="1"/>
  <c r="C167" i="28"/>
  <c r="C166" i="28"/>
  <c r="D166" i="28" s="1"/>
  <c r="E166" i="28" s="1"/>
  <c r="F166" i="28" s="1"/>
  <c r="G166" i="28" s="1"/>
  <c r="H166" i="28" s="1"/>
  <c r="I166" i="28" s="1"/>
  <c r="J166" i="28" s="1"/>
  <c r="K166" i="28" s="1"/>
  <c r="L166" i="28" s="1"/>
  <c r="M166" i="28" s="1"/>
  <c r="N166" i="28" s="1"/>
  <c r="O166" i="28" s="1"/>
  <c r="P166" i="28" s="1"/>
  <c r="Q166" i="28" s="1"/>
  <c r="R166" i="28" s="1"/>
  <c r="S166" i="28" s="1"/>
  <c r="T166" i="28" s="1"/>
  <c r="U166" i="28" s="1"/>
  <c r="V166" i="28" s="1"/>
  <c r="W166" i="28" s="1"/>
  <c r="X166" i="28" s="1"/>
  <c r="Y166" i="28" s="1"/>
  <c r="Z166" i="28" s="1"/>
  <c r="AA166" i="28" s="1"/>
  <c r="AB166" i="28" s="1"/>
  <c r="AC166" i="28" s="1"/>
  <c r="AD166" i="28" s="1"/>
  <c r="AE166" i="28" s="1"/>
  <c r="AF166" i="28" s="1"/>
  <c r="C165" i="28"/>
  <c r="D165" i="28" s="1"/>
  <c r="E165" i="28" s="1"/>
  <c r="F165" i="28" s="1"/>
  <c r="G165" i="28" s="1"/>
  <c r="H165" i="28" s="1"/>
  <c r="I165" i="28" s="1"/>
  <c r="J165" i="28" s="1"/>
  <c r="K165" i="28" s="1"/>
  <c r="L165" i="28" s="1"/>
  <c r="M165" i="28" s="1"/>
  <c r="N165" i="28" s="1"/>
  <c r="O165" i="28" s="1"/>
  <c r="P165" i="28" s="1"/>
  <c r="Q165" i="28" s="1"/>
  <c r="R165" i="28" s="1"/>
  <c r="S165" i="28" s="1"/>
  <c r="T165" i="28" s="1"/>
  <c r="U165" i="28" s="1"/>
  <c r="V165" i="28" s="1"/>
  <c r="W165" i="28" s="1"/>
  <c r="X165" i="28" s="1"/>
  <c r="Y165" i="28" s="1"/>
  <c r="Z165" i="28" s="1"/>
  <c r="AA165" i="28" s="1"/>
  <c r="AB165" i="28" s="1"/>
  <c r="AC165" i="28" s="1"/>
  <c r="AD165" i="28" s="1"/>
  <c r="AE165" i="28" s="1"/>
  <c r="AF165" i="28" s="1"/>
  <c r="V164" i="28"/>
  <c r="W164" i="28" s="1"/>
  <c r="X164" i="28" s="1"/>
  <c r="Y164" i="28" s="1"/>
  <c r="Z164" i="28" s="1"/>
  <c r="AA164" i="28" s="1"/>
  <c r="AB164" i="28" s="1"/>
  <c r="AC164" i="28" s="1"/>
  <c r="AD164" i="28" s="1"/>
  <c r="AE164" i="28" s="1"/>
  <c r="AF164" i="28" s="1"/>
  <c r="H164" i="28"/>
  <c r="I164" i="28" s="1"/>
  <c r="J164" i="28" s="1"/>
  <c r="K164" i="28" s="1"/>
  <c r="L164" i="28" s="1"/>
  <c r="M164" i="28" s="1"/>
  <c r="N164" i="28" s="1"/>
  <c r="O164" i="28" s="1"/>
  <c r="P164" i="28" s="1"/>
  <c r="Q164" i="28" s="1"/>
  <c r="R164" i="28" s="1"/>
  <c r="S164" i="28" s="1"/>
  <c r="T164" i="28" s="1"/>
  <c r="U164" i="28" s="1"/>
  <c r="D164" i="28"/>
  <c r="E164" i="28" s="1"/>
  <c r="F164" i="28" s="1"/>
  <c r="G164" i="28" s="1"/>
  <c r="C164" i="28"/>
  <c r="C163" i="28"/>
  <c r="D163" i="28" s="1"/>
  <c r="E163" i="28" s="1"/>
  <c r="F163" i="28" s="1"/>
  <c r="G163" i="28" s="1"/>
  <c r="H163" i="28" s="1"/>
  <c r="I163" i="28" s="1"/>
  <c r="J163" i="28" s="1"/>
  <c r="K163" i="28" s="1"/>
  <c r="L163" i="28" s="1"/>
  <c r="M163" i="28" s="1"/>
  <c r="N163" i="28" s="1"/>
  <c r="O163" i="28" s="1"/>
  <c r="P163" i="28" s="1"/>
  <c r="Q163" i="28" s="1"/>
  <c r="R163" i="28" s="1"/>
  <c r="S163" i="28" s="1"/>
  <c r="T163" i="28" s="1"/>
  <c r="U163" i="28" s="1"/>
  <c r="V163" i="28" s="1"/>
  <c r="W163" i="28" s="1"/>
  <c r="X163" i="28" s="1"/>
  <c r="Y163" i="28" s="1"/>
  <c r="Z163" i="28" s="1"/>
  <c r="AA163" i="28" s="1"/>
  <c r="AB163" i="28" s="1"/>
  <c r="AC163" i="28" s="1"/>
  <c r="AD163" i="28" s="1"/>
  <c r="AE163" i="28" s="1"/>
  <c r="AF163" i="28" s="1"/>
  <c r="C162" i="28"/>
  <c r="D162" i="28" s="1"/>
  <c r="E162" i="28" s="1"/>
  <c r="F162" i="28" s="1"/>
  <c r="G162" i="28" s="1"/>
  <c r="H162" i="28" s="1"/>
  <c r="I162" i="28" s="1"/>
  <c r="J162" i="28" s="1"/>
  <c r="K162" i="28" s="1"/>
  <c r="L162" i="28" s="1"/>
  <c r="M162" i="28" s="1"/>
  <c r="N162" i="28" s="1"/>
  <c r="O162" i="28" s="1"/>
  <c r="P162" i="28" s="1"/>
  <c r="Q162" i="28" s="1"/>
  <c r="R162" i="28" s="1"/>
  <c r="S162" i="28" s="1"/>
  <c r="T162" i="28" s="1"/>
  <c r="U162" i="28" s="1"/>
  <c r="V162" i="28" s="1"/>
  <c r="W162" i="28" s="1"/>
  <c r="X162" i="28" s="1"/>
  <c r="Y162" i="28" s="1"/>
  <c r="Z162" i="28" s="1"/>
  <c r="AA162" i="28" s="1"/>
  <c r="AB162" i="28" s="1"/>
  <c r="AC162" i="28" s="1"/>
  <c r="AD162" i="28" s="1"/>
  <c r="AE162" i="28" s="1"/>
  <c r="AF162" i="28" s="1"/>
  <c r="H161" i="28"/>
  <c r="I161" i="28" s="1"/>
  <c r="J161" i="28" s="1"/>
  <c r="K161" i="28" s="1"/>
  <c r="L161" i="28" s="1"/>
  <c r="M161" i="28" s="1"/>
  <c r="N161" i="28" s="1"/>
  <c r="O161" i="28" s="1"/>
  <c r="P161" i="28" s="1"/>
  <c r="Q161" i="28" s="1"/>
  <c r="R161" i="28" s="1"/>
  <c r="S161" i="28" s="1"/>
  <c r="T161" i="28" s="1"/>
  <c r="U161" i="28" s="1"/>
  <c r="V161" i="28" s="1"/>
  <c r="W161" i="28" s="1"/>
  <c r="X161" i="28" s="1"/>
  <c r="Y161" i="28" s="1"/>
  <c r="Z161" i="28" s="1"/>
  <c r="AA161" i="28" s="1"/>
  <c r="AB161" i="28" s="1"/>
  <c r="AC161" i="28" s="1"/>
  <c r="AD161" i="28" s="1"/>
  <c r="AE161" i="28" s="1"/>
  <c r="AF161" i="28" s="1"/>
  <c r="C161" i="28"/>
  <c r="D161" i="28" s="1"/>
  <c r="E161" i="28" s="1"/>
  <c r="F161" i="28" s="1"/>
  <c r="G161" i="28" s="1"/>
  <c r="D160" i="28"/>
  <c r="E160" i="28" s="1"/>
  <c r="F160" i="28" s="1"/>
  <c r="G160" i="28" s="1"/>
  <c r="H160" i="28" s="1"/>
  <c r="I160" i="28" s="1"/>
  <c r="J160" i="28" s="1"/>
  <c r="K160" i="28" s="1"/>
  <c r="L160" i="28" s="1"/>
  <c r="M160" i="28" s="1"/>
  <c r="N160" i="28" s="1"/>
  <c r="O160" i="28" s="1"/>
  <c r="P160" i="28" s="1"/>
  <c r="Q160" i="28" s="1"/>
  <c r="R160" i="28" s="1"/>
  <c r="S160" i="28" s="1"/>
  <c r="T160" i="28" s="1"/>
  <c r="U160" i="28" s="1"/>
  <c r="V160" i="28" s="1"/>
  <c r="W160" i="28" s="1"/>
  <c r="X160" i="28" s="1"/>
  <c r="Y160" i="28" s="1"/>
  <c r="Z160" i="28" s="1"/>
  <c r="AA160" i="28" s="1"/>
  <c r="AB160" i="28" s="1"/>
  <c r="AC160" i="28" s="1"/>
  <c r="AD160" i="28" s="1"/>
  <c r="AE160" i="28" s="1"/>
  <c r="AF160" i="28" s="1"/>
  <c r="C160" i="28"/>
  <c r="O159" i="28"/>
  <c r="P159" i="28" s="1"/>
  <c r="Q159" i="28" s="1"/>
  <c r="R159" i="28" s="1"/>
  <c r="S159" i="28" s="1"/>
  <c r="T159" i="28" s="1"/>
  <c r="U159" i="28" s="1"/>
  <c r="V159" i="28" s="1"/>
  <c r="W159" i="28" s="1"/>
  <c r="X159" i="28" s="1"/>
  <c r="Y159" i="28" s="1"/>
  <c r="Z159" i="28" s="1"/>
  <c r="AA159" i="28" s="1"/>
  <c r="AB159" i="28" s="1"/>
  <c r="AC159" i="28" s="1"/>
  <c r="AD159" i="28" s="1"/>
  <c r="AE159" i="28" s="1"/>
  <c r="AF159" i="28" s="1"/>
  <c r="C159" i="28"/>
  <c r="D159" i="28" s="1"/>
  <c r="E159" i="28" s="1"/>
  <c r="F159" i="28" s="1"/>
  <c r="G159" i="28" s="1"/>
  <c r="H159" i="28" s="1"/>
  <c r="I159" i="28" s="1"/>
  <c r="J159" i="28" s="1"/>
  <c r="K159" i="28" s="1"/>
  <c r="L159" i="28" s="1"/>
  <c r="M159" i="28" s="1"/>
  <c r="N159" i="28" s="1"/>
  <c r="M158" i="28"/>
  <c r="N158" i="28" s="1"/>
  <c r="O158" i="28" s="1"/>
  <c r="P158" i="28" s="1"/>
  <c r="Q158" i="28" s="1"/>
  <c r="R158" i="28" s="1"/>
  <c r="S158" i="28" s="1"/>
  <c r="T158" i="28" s="1"/>
  <c r="U158" i="28" s="1"/>
  <c r="V158" i="28" s="1"/>
  <c r="W158" i="28" s="1"/>
  <c r="X158" i="28" s="1"/>
  <c r="Y158" i="28" s="1"/>
  <c r="Z158" i="28" s="1"/>
  <c r="AA158" i="28" s="1"/>
  <c r="AB158" i="28" s="1"/>
  <c r="AC158" i="28" s="1"/>
  <c r="AD158" i="28" s="1"/>
  <c r="AE158" i="28" s="1"/>
  <c r="AF158" i="28" s="1"/>
  <c r="H158" i="28"/>
  <c r="I158" i="28" s="1"/>
  <c r="J158" i="28" s="1"/>
  <c r="K158" i="28" s="1"/>
  <c r="L158" i="28" s="1"/>
  <c r="C158" i="28"/>
  <c r="D158" i="28" s="1"/>
  <c r="E158" i="28" s="1"/>
  <c r="F158" i="28" s="1"/>
  <c r="G158" i="28" s="1"/>
  <c r="K157" i="28"/>
  <c r="L157" i="28" s="1"/>
  <c r="M157" i="28" s="1"/>
  <c r="N157" i="28" s="1"/>
  <c r="O157" i="28" s="1"/>
  <c r="P157" i="28" s="1"/>
  <c r="Q157" i="28" s="1"/>
  <c r="R157" i="28" s="1"/>
  <c r="S157" i="28" s="1"/>
  <c r="T157" i="28" s="1"/>
  <c r="U157" i="28" s="1"/>
  <c r="V157" i="28" s="1"/>
  <c r="W157" i="28" s="1"/>
  <c r="X157" i="28" s="1"/>
  <c r="Y157" i="28" s="1"/>
  <c r="Z157" i="28" s="1"/>
  <c r="AA157" i="28" s="1"/>
  <c r="AB157" i="28" s="1"/>
  <c r="AC157" i="28" s="1"/>
  <c r="AD157" i="28" s="1"/>
  <c r="AE157" i="28" s="1"/>
  <c r="AF157" i="28" s="1"/>
  <c r="F157" i="28"/>
  <c r="G157" i="28" s="1"/>
  <c r="H157" i="28" s="1"/>
  <c r="I157" i="28" s="1"/>
  <c r="J157" i="28" s="1"/>
  <c r="C157" i="28"/>
  <c r="D157" i="28" s="1"/>
  <c r="E157" i="28" s="1"/>
  <c r="D156" i="28"/>
  <c r="E156" i="28" s="1"/>
  <c r="F156" i="28" s="1"/>
  <c r="G156" i="28" s="1"/>
  <c r="H156" i="28" s="1"/>
  <c r="I156" i="28" s="1"/>
  <c r="J156" i="28" s="1"/>
  <c r="K156" i="28" s="1"/>
  <c r="L156" i="28" s="1"/>
  <c r="M156" i="28" s="1"/>
  <c r="N156" i="28" s="1"/>
  <c r="O156" i="28" s="1"/>
  <c r="P156" i="28" s="1"/>
  <c r="Q156" i="28" s="1"/>
  <c r="R156" i="28" s="1"/>
  <c r="S156" i="28" s="1"/>
  <c r="T156" i="28" s="1"/>
  <c r="U156" i="28" s="1"/>
  <c r="V156" i="28" s="1"/>
  <c r="W156" i="28" s="1"/>
  <c r="X156" i="28" s="1"/>
  <c r="Y156" i="28" s="1"/>
  <c r="Z156" i="28" s="1"/>
  <c r="AA156" i="28" s="1"/>
  <c r="AB156" i="28" s="1"/>
  <c r="AC156" i="28" s="1"/>
  <c r="AD156" i="28" s="1"/>
  <c r="AE156" i="28" s="1"/>
  <c r="AF156" i="28" s="1"/>
  <c r="C156" i="28"/>
  <c r="J155" i="28"/>
  <c r="K155" i="28" s="1"/>
  <c r="L155" i="28" s="1"/>
  <c r="M155" i="28" s="1"/>
  <c r="N155" i="28" s="1"/>
  <c r="O155" i="28" s="1"/>
  <c r="P155" i="28" s="1"/>
  <c r="Q155" i="28" s="1"/>
  <c r="R155" i="28" s="1"/>
  <c r="S155" i="28" s="1"/>
  <c r="T155" i="28" s="1"/>
  <c r="U155" i="28" s="1"/>
  <c r="V155" i="28" s="1"/>
  <c r="W155" i="28" s="1"/>
  <c r="X155" i="28" s="1"/>
  <c r="Y155" i="28" s="1"/>
  <c r="Z155" i="28" s="1"/>
  <c r="AA155" i="28" s="1"/>
  <c r="AB155" i="28" s="1"/>
  <c r="AC155" i="28" s="1"/>
  <c r="AD155" i="28" s="1"/>
  <c r="AE155" i="28" s="1"/>
  <c r="AF155" i="28" s="1"/>
  <c r="C155" i="28"/>
  <c r="D155" i="28" s="1"/>
  <c r="E155" i="28" s="1"/>
  <c r="F155" i="28" s="1"/>
  <c r="G155" i="28" s="1"/>
  <c r="H155" i="28" s="1"/>
  <c r="I155" i="28" s="1"/>
  <c r="C153" i="28"/>
  <c r="D153" i="28" s="1"/>
  <c r="E153" i="28" s="1"/>
  <c r="F153" i="28" s="1"/>
  <c r="G153" i="28" s="1"/>
  <c r="H153" i="28" s="1"/>
  <c r="I153" i="28" s="1"/>
  <c r="J153" i="28" s="1"/>
  <c r="K153" i="28" s="1"/>
  <c r="L153" i="28" s="1"/>
  <c r="M153" i="28" s="1"/>
  <c r="N153" i="28" s="1"/>
  <c r="O153" i="28" s="1"/>
  <c r="P153" i="28" s="1"/>
  <c r="Q153" i="28" s="1"/>
  <c r="R153" i="28" s="1"/>
  <c r="S153" i="28" s="1"/>
  <c r="T153" i="28" s="1"/>
  <c r="U153" i="28" s="1"/>
  <c r="V153" i="28" s="1"/>
  <c r="W153" i="28" s="1"/>
  <c r="X153" i="28" s="1"/>
  <c r="Y153" i="28" s="1"/>
  <c r="Z153" i="28" s="1"/>
  <c r="AA153" i="28" s="1"/>
  <c r="AB153" i="28" s="1"/>
  <c r="AC153" i="28" s="1"/>
  <c r="AD153" i="28" s="1"/>
  <c r="AE153" i="28" s="1"/>
  <c r="AF153" i="28" s="1"/>
  <c r="J152" i="28"/>
  <c r="K152" i="28" s="1"/>
  <c r="L152" i="28" s="1"/>
  <c r="M152" i="28" s="1"/>
  <c r="N152" i="28" s="1"/>
  <c r="O152" i="28" s="1"/>
  <c r="P152" i="28" s="1"/>
  <c r="Q152" i="28" s="1"/>
  <c r="R152" i="28" s="1"/>
  <c r="S152" i="28" s="1"/>
  <c r="T152" i="28" s="1"/>
  <c r="U152" i="28" s="1"/>
  <c r="V152" i="28" s="1"/>
  <c r="W152" i="28" s="1"/>
  <c r="X152" i="28" s="1"/>
  <c r="Y152" i="28" s="1"/>
  <c r="Z152" i="28" s="1"/>
  <c r="AA152" i="28" s="1"/>
  <c r="AB152" i="28" s="1"/>
  <c r="AC152" i="28" s="1"/>
  <c r="AD152" i="28" s="1"/>
  <c r="AE152" i="28" s="1"/>
  <c r="AF152" i="28" s="1"/>
  <c r="I152" i="28"/>
  <c r="G152" i="28"/>
  <c r="H152" i="28" s="1"/>
  <c r="F152" i="28"/>
  <c r="C152" i="28"/>
  <c r="D152" i="28" s="1"/>
  <c r="E152" i="28" s="1"/>
  <c r="E151" i="28"/>
  <c r="F151" i="28" s="1"/>
  <c r="G151" i="28" s="1"/>
  <c r="H151" i="28" s="1"/>
  <c r="I151" i="28" s="1"/>
  <c r="J151" i="28" s="1"/>
  <c r="K151" i="28" s="1"/>
  <c r="L151" i="28" s="1"/>
  <c r="M151" i="28" s="1"/>
  <c r="N151" i="28" s="1"/>
  <c r="O151" i="28" s="1"/>
  <c r="P151" i="28" s="1"/>
  <c r="Q151" i="28" s="1"/>
  <c r="R151" i="28" s="1"/>
  <c r="S151" i="28" s="1"/>
  <c r="T151" i="28" s="1"/>
  <c r="U151" i="28" s="1"/>
  <c r="V151" i="28" s="1"/>
  <c r="W151" i="28" s="1"/>
  <c r="X151" i="28" s="1"/>
  <c r="Y151" i="28" s="1"/>
  <c r="Z151" i="28" s="1"/>
  <c r="AA151" i="28" s="1"/>
  <c r="AB151" i="28" s="1"/>
  <c r="AC151" i="28" s="1"/>
  <c r="AD151" i="28" s="1"/>
  <c r="AE151" i="28" s="1"/>
  <c r="AF151" i="28" s="1"/>
  <c r="D151" i="28"/>
  <c r="C151" i="28"/>
  <c r="G150" i="28"/>
  <c r="H150" i="28" s="1"/>
  <c r="I150" i="28" s="1"/>
  <c r="J150" i="28" s="1"/>
  <c r="K150" i="28" s="1"/>
  <c r="L150" i="28" s="1"/>
  <c r="M150" i="28" s="1"/>
  <c r="N150" i="28" s="1"/>
  <c r="O150" i="28" s="1"/>
  <c r="P150" i="28" s="1"/>
  <c r="Q150" i="28" s="1"/>
  <c r="R150" i="28" s="1"/>
  <c r="S150" i="28" s="1"/>
  <c r="T150" i="28" s="1"/>
  <c r="U150" i="28" s="1"/>
  <c r="V150" i="28" s="1"/>
  <c r="W150" i="28" s="1"/>
  <c r="X150" i="28" s="1"/>
  <c r="Y150" i="28" s="1"/>
  <c r="Z150" i="28" s="1"/>
  <c r="AA150" i="28" s="1"/>
  <c r="AB150" i="28" s="1"/>
  <c r="AC150" i="28" s="1"/>
  <c r="AD150" i="28" s="1"/>
  <c r="AE150" i="28" s="1"/>
  <c r="AF150" i="28" s="1"/>
  <c r="C150" i="28"/>
  <c r="D150" i="28" s="1"/>
  <c r="E150" i="28" s="1"/>
  <c r="F150" i="28" s="1"/>
  <c r="E148" i="28"/>
  <c r="F148" i="28" s="1"/>
  <c r="G148" i="28" s="1"/>
  <c r="H148" i="28" s="1"/>
  <c r="I148" i="28" s="1"/>
  <c r="J148" i="28" s="1"/>
  <c r="K148" i="28" s="1"/>
  <c r="L148" i="28" s="1"/>
  <c r="M148" i="28" s="1"/>
  <c r="N148" i="28" s="1"/>
  <c r="O148" i="28" s="1"/>
  <c r="P148" i="28" s="1"/>
  <c r="Q148" i="28" s="1"/>
  <c r="R148" i="28" s="1"/>
  <c r="S148" i="28" s="1"/>
  <c r="T148" i="28" s="1"/>
  <c r="U148" i="28" s="1"/>
  <c r="V148" i="28" s="1"/>
  <c r="W148" i="28" s="1"/>
  <c r="X148" i="28" s="1"/>
  <c r="Y148" i="28" s="1"/>
  <c r="Z148" i="28" s="1"/>
  <c r="AA148" i="28" s="1"/>
  <c r="AB148" i="28" s="1"/>
  <c r="AC148" i="28" s="1"/>
  <c r="AD148" i="28" s="1"/>
  <c r="AE148" i="28" s="1"/>
  <c r="AF148" i="28" s="1"/>
  <c r="C148" i="28"/>
  <c r="D148" i="28" s="1"/>
  <c r="D147" i="28"/>
  <c r="E147" i="28" s="1"/>
  <c r="F147" i="28" s="1"/>
  <c r="G147" i="28" s="1"/>
  <c r="H147" i="28" s="1"/>
  <c r="I147" i="28" s="1"/>
  <c r="J147" i="28" s="1"/>
  <c r="K147" i="28" s="1"/>
  <c r="L147" i="28" s="1"/>
  <c r="M147" i="28" s="1"/>
  <c r="N147" i="28" s="1"/>
  <c r="O147" i="28" s="1"/>
  <c r="P147" i="28" s="1"/>
  <c r="Q147" i="28" s="1"/>
  <c r="R147" i="28" s="1"/>
  <c r="S147" i="28" s="1"/>
  <c r="T147" i="28" s="1"/>
  <c r="U147" i="28" s="1"/>
  <c r="V147" i="28" s="1"/>
  <c r="W147" i="28" s="1"/>
  <c r="X147" i="28" s="1"/>
  <c r="Y147" i="28" s="1"/>
  <c r="Z147" i="28" s="1"/>
  <c r="AA147" i="28" s="1"/>
  <c r="AB147" i="28" s="1"/>
  <c r="AC147" i="28" s="1"/>
  <c r="AD147" i="28" s="1"/>
  <c r="AE147" i="28" s="1"/>
  <c r="AF147" i="28" s="1"/>
  <c r="C147" i="28"/>
  <c r="D145" i="28"/>
  <c r="E145" i="28" s="1"/>
  <c r="F145" i="28" s="1"/>
  <c r="G145" i="28" s="1"/>
  <c r="H145" i="28" s="1"/>
  <c r="I145" i="28" s="1"/>
  <c r="J145" i="28" s="1"/>
  <c r="K145" i="28" s="1"/>
  <c r="L145" i="28" s="1"/>
  <c r="M145" i="28" s="1"/>
  <c r="N145" i="28" s="1"/>
  <c r="O145" i="28" s="1"/>
  <c r="P145" i="28" s="1"/>
  <c r="Q145" i="28" s="1"/>
  <c r="R145" i="28" s="1"/>
  <c r="S145" i="28" s="1"/>
  <c r="T145" i="28" s="1"/>
  <c r="U145" i="28" s="1"/>
  <c r="V145" i="28" s="1"/>
  <c r="W145" i="28" s="1"/>
  <c r="X145" i="28" s="1"/>
  <c r="Y145" i="28" s="1"/>
  <c r="Z145" i="28" s="1"/>
  <c r="AA145" i="28" s="1"/>
  <c r="AB145" i="28" s="1"/>
  <c r="AC145" i="28" s="1"/>
  <c r="AD145" i="28" s="1"/>
  <c r="AE145" i="28" s="1"/>
  <c r="AF145" i="28" s="1"/>
  <c r="C145" i="28"/>
  <c r="K144" i="28"/>
  <c r="L144" i="28" s="1"/>
  <c r="M144" i="28" s="1"/>
  <c r="N144" i="28" s="1"/>
  <c r="O144" i="28" s="1"/>
  <c r="P144" i="28" s="1"/>
  <c r="Q144" i="28" s="1"/>
  <c r="R144" i="28" s="1"/>
  <c r="S144" i="28" s="1"/>
  <c r="T144" i="28" s="1"/>
  <c r="U144" i="28" s="1"/>
  <c r="V144" i="28" s="1"/>
  <c r="W144" i="28" s="1"/>
  <c r="X144" i="28" s="1"/>
  <c r="Y144" i="28" s="1"/>
  <c r="Z144" i="28" s="1"/>
  <c r="AA144" i="28" s="1"/>
  <c r="AB144" i="28" s="1"/>
  <c r="AC144" i="28" s="1"/>
  <c r="AD144" i="28" s="1"/>
  <c r="AE144" i="28" s="1"/>
  <c r="AF144" i="28" s="1"/>
  <c r="C144" i="28"/>
  <c r="D144" i="28" s="1"/>
  <c r="E144" i="28" s="1"/>
  <c r="F144" i="28" s="1"/>
  <c r="G144" i="28" s="1"/>
  <c r="H144" i="28" s="1"/>
  <c r="I144" i="28" s="1"/>
  <c r="J144" i="28" s="1"/>
  <c r="G143" i="28"/>
  <c r="H143" i="28" s="1"/>
  <c r="I143" i="28" s="1"/>
  <c r="J143" i="28" s="1"/>
  <c r="K143" i="28" s="1"/>
  <c r="L143" i="28" s="1"/>
  <c r="M143" i="28" s="1"/>
  <c r="N143" i="28" s="1"/>
  <c r="O143" i="28" s="1"/>
  <c r="P143" i="28" s="1"/>
  <c r="Q143" i="28" s="1"/>
  <c r="R143" i="28" s="1"/>
  <c r="S143" i="28" s="1"/>
  <c r="T143" i="28" s="1"/>
  <c r="U143" i="28" s="1"/>
  <c r="V143" i="28" s="1"/>
  <c r="W143" i="28" s="1"/>
  <c r="X143" i="28" s="1"/>
  <c r="Y143" i="28" s="1"/>
  <c r="Z143" i="28" s="1"/>
  <c r="AA143" i="28" s="1"/>
  <c r="AB143" i="28" s="1"/>
  <c r="AC143" i="28" s="1"/>
  <c r="AD143" i="28" s="1"/>
  <c r="AE143" i="28" s="1"/>
  <c r="AF143" i="28" s="1"/>
  <c r="C143" i="28"/>
  <c r="D143" i="28" s="1"/>
  <c r="E143" i="28" s="1"/>
  <c r="F143" i="28" s="1"/>
  <c r="C142" i="28"/>
  <c r="D142" i="28" s="1"/>
  <c r="E142" i="28" s="1"/>
  <c r="F142" i="28" s="1"/>
  <c r="G142" i="28" s="1"/>
  <c r="H142" i="28" s="1"/>
  <c r="I142" i="28" s="1"/>
  <c r="J142" i="28" s="1"/>
  <c r="K142" i="28" s="1"/>
  <c r="L142" i="28" s="1"/>
  <c r="M142" i="28" s="1"/>
  <c r="N142" i="28" s="1"/>
  <c r="O142" i="28" s="1"/>
  <c r="P142" i="28" s="1"/>
  <c r="Q142" i="28" s="1"/>
  <c r="R142" i="28" s="1"/>
  <c r="S142" i="28" s="1"/>
  <c r="T142" i="28" s="1"/>
  <c r="U142" i="28" s="1"/>
  <c r="V142" i="28" s="1"/>
  <c r="W142" i="28" s="1"/>
  <c r="X142" i="28" s="1"/>
  <c r="Y142" i="28" s="1"/>
  <c r="Z142" i="28" s="1"/>
  <c r="AA142" i="28" s="1"/>
  <c r="AB142" i="28" s="1"/>
  <c r="AC142" i="28" s="1"/>
  <c r="AD142" i="28" s="1"/>
  <c r="AE142" i="28" s="1"/>
  <c r="AF142" i="28" s="1"/>
  <c r="E141" i="28"/>
  <c r="F141" i="28" s="1"/>
  <c r="G141" i="28" s="1"/>
  <c r="H141" i="28" s="1"/>
  <c r="I141" i="28" s="1"/>
  <c r="J141" i="28" s="1"/>
  <c r="K141" i="28" s="1"/>
  <c r="L141" i="28" s="1"/>
  <c r="M141" i="28" s="1"/>
  <c r="N141" i="28" s="1"/>
  <c r="O141" i="28" s="1"/>
  <c r="P141" i="28" s="1"/>
  <c r="Q141" i="28" s="1"/>
  <c r="R141" i="28" s="1"/>
  <c r="S141" i="28" s="1"/>
  <c r="T141" i="28" s="1"/>
  <c r="U141" i="28" s="1"/>
  <c r="V141" i="28" s="1"/>
  <c r="W141" i="28" s="1"/>
  <c r="X141" i="28" s="1"/>
  <c r="Y141" i="28" s="1"/>
  <c r="Z141" i="28" s="1"/>
  <c r="AA141" i="28" s="1"/>
  <c r="AB141" i="28" s="1"/>
  <c r="AC141" i="28" s="1"/>
  <c r="AD141" i="28" s="1"/>
  <c r="AE141" i="28" s="1"/>
  <c r="AF141" i="28" s="1"/>
  <c r="D141" i="28"/>
  <c r="C141" i="28"/>
  <c r="I140" i="28"/>
  <c r="J140" i="28" s="1"/>
  <c r="K140" i="28" s="1"/>
  <c r="L140" i="28" s="1"/>
  <c r="M140" i="28" s="1"/>
  <c r="N140" i="28" s="1"/>
  <c r="O140" i="28" s="1"/>
  <c r="P140" i="28" s="1"/>
  <c r="Q140" i="28" s="1"/>
  <c r="R140" i="28" s="1"/>
  <c r="S140" i="28" s="1"/>
  <c r="T140" i="28" s="1"/>
  <c r="U140" i="28" s="1"/>
  <c r="V140" i="28" s="1"/>
  <c r="W140" i="28" s="1"/>
  <c r="X140" i="28" s="1"/>
  <c r="Y140" i="28" s="1"/>
  <c r="Z140" i="28" s="1"/>
  <c r="AA140" i="28" s="1"/>
  <c r="AB140" i="28" s="1"/>
  <c r="AC140" i="28" s="1"/>
  <c r="AD140" i="28" s="1"/>
  <c r="AE140" i="28" s="1"/>
  <c r="AF140" i="28" s="1"/>
  <c r="C140" i="28"/>
  <c r="D140" i="28" s="1"/>
  <c r="E140" i="28" s="1"/>
  <c r="F140" i="28" s="1"/>
  <c r="G140" i="28" s="1"/>
  <c r="H140" i="28" s="1"/>
  <c r="AC139" i="28"/>
  <c r="AD139" i="28" s="1"/>
  <c r="AE139" i="28" s="1"/>
  <c r="AF139" i="28" s="1"/>
  <c r="C139" i="28"/>
  <c r="D139" i="28" s="1"/>
  <c r="E139" i="28" s="1"/>
  <c r="F139" i="28" s="1"/>
  <c r="G139" i="28" s="1"/>
  <c r="H139" i="28" s="1"/>
  <c r="I139" i="28" s="1"/>
  <c r="J139" i="28" s="1"/>
  <c r="K139" i="28" s="1"/>
  <c r="L139" i="28" s="1"/>
  <c r="M139" i="28" s="1"/>
  <c r="N139" i="28" s="1"/>
  <c r="O139" i="28" s="1"/>
  <c r="P139" i="28" s="1"/>
  <c r="Q139" i="28" s="1"/>
  <c r="R139" i="28" s="1"/>
  <c r="S139" i="28" s="1"/>
  <c r="T139" i="28" s="1"/>
  <c r="U139" i="28" s="1"/>
  <c r="V139" i="28" s="1"/>
  <c r="W139" i="28" s="1"/>
  <c r="X139" i="28" s="1"/>
  <c r="Y139" i="28" s="1"/>
  <c r="Z139" i="28" s="1"/>
  <c r="AA139" i="28" s="1"/>
  <c r="AB139" i="28" s="1"/>
  <c r="AB137" i="28"/>
  <c r="AC137" i="28" s="1"/>
  <c r="AD137" i="28" s="1"/>
  <c r="AE137" i="28" s="1"/>
  <c r="AF137" i="28" s="1"/>
  <c r="C137" i="28"/>
  <c r="D137" i="28" s="1"/>
  <c r="E137" i="28" s="1"/>
  <c r="F137" i="28" s="1"/>
  <c r="G137" i="28" s="1"/>
  <c r="H137" i="28" s="1"/>
  <c r="I137" i="28" s="1"/>
  <c r="J137" i="28" s="1"/>
  <c r="K137" i="28" s="1"/>
  <c r="L137" i="28" s="1"/>
  <c r="M137" i="28" s="1"/>
  <c r="N137" i="28" s="1"/>
  <c r="O137" i="28" s="1"/>
  <c r="P137" i="28" s="1"/>
  <c r="Q137" i="28" s="1"/>
  <c r="R137" i="28" s="1"/>
  <c r="S137" i="28" s="1"/>
  <c r="T137" i="28" s="1"/>
  <c r="U137" i="28" s="1"/>
  <c r="V137" i="28" s="1"/>
  <c r="W137" i="28" s="1"/>
  <c r="X137" i="28" s="1"/>
  <c r="Y137" i="28" s="1"/>
  <c r="Z137" i="28" s="1"/>
  <c r="AA137" i="28" s="1"/>
  <c r="I136" i="28"/>
  <c r="J136" i="28" s="1"/>
  <c r="K136" i="28" s="1"/>
  <c r="L136" i="28" s="1"/>
  <c r="M136" i="28" s="1"/>
  <c r="N136" i="28" s="1"/>
  <c r="O136" i="28" s="1"/>
  <c r="P136" i="28" s="1"/>
  <c r="Q136" i="28" s="1"/>
  <c r="R136" i="28" s="1"/>
  <c r="S136" i="28" s="1"/>
  <c r="T136" i="28" s="1"/>
  <c r="U136" i="28" s="1"/>
  <c r="V136" i="28" s="1"/>
  <c r="W136" i="28" s="1"/>
  <c r="X136" i="28" s="1"/>
  <c r="Y136" i="28" s="1"/>
  <c r="Z136" i="28" s="1"/>
  <c r="AA136" i="28" s="1"/>
  <c r="AB136" i="28" s="1"/>
  <c r="AC136" i="28" s="1"/>
  <c r="AD136" i="28" s="1"/>
  <c r="AE136" i="28" s="1"/>
  <c r="AF136" i="28" s="1"/>
  <c r="C136" i="28"/>
  <c r="D136" i="28" s="1"/>
  <c r="E136" i="28" s="1"/>
  <c r="F136" i="28" s="1"/>
  <c r="G136" i="28" s="1"/>
  <c r="H136" i="28" s="1"/>
  <c r="C135" i="28"/>
  <c r="D135" i="28" s="1"/>
  <c r="E135" i="28" s="1"/>
  <c r="F135" i="28" s="1"/>
  <c r="G135" i="28" s="1"/>
  <c r="H135" i="28" s="1"/>
  <c r="I135" i="28" s="1"/>
  <c r="J135" i="28" s="1"/>
  <c r="K135" i="28" s="1"/>
  <c r="L135" i="28" s="1"/>
  <c r="M135" i="28" s="1"/>
  <c r="N135" i="28" s="1"/>
  <c r="O135" i="28" s="1"/>
  <c r="P135" i="28" s="1"/>
  <c r="Q135" i="28" s="1"/>
  <c r="R135" i="28" s="1"/>
  <c r="S135" i="28" s="1"/>
  <c r="T135" i="28" s="1"/>
  <c r="U135" i="28" s="1"/>
  <c r="V135" i="28" s="1"/>
  <c r="W135" i="28" s="1"/>
  <c r="X135" i="28" s="1"/>
  <c r="Y135" i="28" s="1"/>
  <c r="Z135" i="28" s="1"/>
  <c r="AA135" i="28" s="1"/>
  <c r="AB135" i="28" s="1"/>
  <c r="AC135" i="28" s="1"/>
  <c r="AD135" i="28" s="1"/>
  <c r="AE135" i="28" s="1"/>
  <c r="AF135" i="28" s="1"/>
  <c r="E134" i="28"/>
  <c r="F134" i="28" s="1"/>
  <c r="G134" i="28" s="1"/>
  <c r="H134" i="28" s="1"/>
  <c r="I134" i="28" s="1"/>
  <c r="J134" i="28" s="1"/>
  <c r="K134" i="28" s="1"/>
  <c r="L134" i="28" s="1"/>
  <c r="M134" i="28" s="1"/>
  <c r="N134" i="28" s="1"/>
  <c r="O134" i="28" s="1"/>
  <c r="P134" i="28" s="1"/>
  <c r="Q134" i="28" s="1"/>
  <c r="R134" i="28" s="1"/>
  <c r="S134" i="28" s="1"/>
  <c r="T134" i="28" s="1"/>
  <c r="U134" i="28" s="1"/>
  <c r="V134" i="28" s="1"/>
  <c r="W134" i="28" s="1"/>
  <c r="X134" i="28" s="1"/>
  <c r="Y134" i="28" s="1"/>
  <c r="Z134" i="28" s="1"/>
  <c r="AA134" i="28" s="1"/>
  <c r="AB134" i="28" s="1"/>
  <c r="AC134" i="28" s="1"/>
  <c r="AD134" i="28" s="1"/>
  <c r="AE134" i="28" s="1"/>
  <c r="AF134" i="28" s="1"/>
  <c r="C134" i="28"/>
  <c r="D134" i="28" s="1"/>
  <c r="G133" i="28"/>
  <c r="H133" i="28" s="1"/>
  <c r="I133" i="28" s="1"/>
  <c r="J133" i="28" s="1"/>
  <c r="K133" i="28" s="1"/>
  <c r="L133" i="28" s="1"/>
  <c r="M133" i="28" s="1"/>
  <c r="N133" i="28" s="1"/>
  <c r="O133" i="28" s="1"/>
  <c r="P133" i="28" s="1"/>
  <c r="Q133" i="28" s="1"/>
  <c r="R133" i="28" s="1"/>
  <c r="S133" i="28" s="1"/>
  <c r="T133" i="28" s="1"/>
  <c r="U133" i="28" s="1"/>
  <c r="V133" i="28" s="1"/>
  <c r="W133" i="28" s="1"/>
  <c r="X133" i="28" s="1"/>
  <c r="Y133" i="28" s="1"/>
  <c r="Z133" i="28" s="1"/>
  <c r="AA133" i="28" s="1"/>
  <c r="AB133" i="28" s="1"/>
  <c r="AC133" i="28" s="1"/>
  <c r="AD133" i="28" s="1"/>
  <c r="AE133" i="28" s="1"/>
  <c r="AF133" i="28" s="1"/>
  <c r="D133" i="28"/>
  <c r="E133" i="28" s="1"/>
  <c r="F133" i="28" s="1"/>
  <c r="C133" i="28"/>
  <c r="AB132" i="28"/>
  <c r="AC132" i="28" s="1"/>
  <c r="AD132" i="28" s="1"/>
  <c r="AE132" i="28" s="1"/>
  <c r="AF132" i="28" s="1"/>
  <c r="F132" i="28"/>
  <c r="G132" i="28" s="1"/>
  <c r="H132" i="28" s="1"/>
  <c r="I132" i="28" s="1"/>
  <c r="J132" i="28" s="1"/>
  <c r="K132" i="28" s="1"/>
  <c r="L132" i="28" s="1"/>
  <c r="M132" i="28" s="1"/>
  <c r="N132" i="28" s="1"/>
  <c r="O132" i="28" s="1"/>
  <c r="P132" i="28" s="1"/>
  <c r="Q132" i="28" s="1"/>
  <c r="R132" i="28" s="1"/>
  <c r="S132" i="28" s="1"/>
  <c r="T132" i="28" s="1"/>
  <c r="U132" i="28" s="1"/>
  <c r="V132" i="28" s="1"/>
  <c r="W132" i="28" s="1"/>
  <c r="X132" i="28" s="1"/>
  <c r="Y132" i="28" s="1"/>
  <c r="Z132" i="28" s="1"/>
  <c r="AA132" i="28" s="1"/>
  <c r="E132" i="28"/>
  <c r="D132" i="28"/>
  <c r="C132" i="28"/>
  <c r="D131" i="28"/>
  <c r="E131" i="28" s="1"/>
  <c r="F131" i="28" s="1"/>
  <c r="G131" i="28" s="1"/>
  <c r="H131" i="28" s="1"/>
  <c r="I131" i="28" s="1"/>
  <c r="J131" i="28" s="1"/>
  <c r="K131" i="28" s="1"/>
  <c r="L131" i="28" s="1"/>
  <c r="M131" i="28" s="1"/>
  <c r="N131" i="28" s="1"/>
  <c r="O131" i="28" s="1"/>
  <c r="P131" i="28" s="1"/>
  <c r="Q131" i="28" s="1"/>
  <c r="R131" i="28" s="1"/>
  <c r="S131" i="28" s="1"/>
  <c r="T131" i="28" s="1"/>
  <c r="U131" i="28" s="1"/>
  <c r="V131" i="28" s="1"/>
  <c r="W131" i="28" s="1"/>
  <c r="X131" i="28" s="1"/>
  <c r="Y131" i="28" s="1"/>
  <c r="Z131" i="28" s="1"/>
  <c r="AA131" i="28" s="1"/>
  <c r="AB131" i="28" s="1"/>
  <c r="AC131" i="28" s="1"/>
  <c r="AD131" i="28" s="1"/>
  <c r="AE131" i="28" s="1"/>
  <c r="AF131" i="28" s="1"/>
  <c r="C131" i="28"/>
  <c r="C130" i="28"/>
  <c r="D130" i="28" s="1"/>
  <c r="E130" i="28" s="1"/>
  <c r="F130" i="28" s="1"/>
  <c r="G130" i="28" s="1"/>
  <c r="H130" i="28" s="1"/>
  <c r="I130" i="28" s="1"/>
  <c r="J130" i="28" s="1"/>
  <c r="K130" i="28" s="1"/>
  <c r="L130" i="28" s="1"/>
  <c r="M130" i="28" s="1"/>
  <c r="N130" i="28" s="1"/>
  <c r="O130" i="28" s="1"/>
  <c r="P130" i="28" s="1"/>
  <c r="Q130" i="28" s="1"/>
  <c r="R130" i="28" s="1"/>
  <c r="S130" i="28" s="1"/>
  <c r="T130" i="28" s="1"/>
  <c r="U130" i="28" s="1"/>
  <c r="V130" i="28" s="1"/>
  <c r="W130" i="28" s="1"/>
  <c r="X130" i="28" s="1"/>
  <c r="Y130" i="28" s="1"/>
  <c r="Z130" i="28" s="1"/>
  <c r="AA130" i="28" s="1"/>
  <c r="AB130" i="28" s="1"/>
  <c r="AC130" i="28" s="1"/>
  <c r="AD130" i="28" s="1"/>
  <c r="AE130" i="28" s="1"/>
  <c r="AF130" i="28" s="1"/>
  <c r="S128" i="28"/>
  <c r="T128" i="28" s="1"/>
  <c r="U128" i="28" s="1"/>
  <c r="V128" i="28" s="1"/>
  <c r="W128" i="28" s="1"/>
  <c r="X128" i="28" s="1"/>
  <c r="Y128" i="28" s="1"/>
  <c r="Z128" i="28" s="1"/>
  <c r="AA128" i="28" s="1"/>
  <c r="AB128" i="28" s="1"/>
  <c r="AC128" i="28" s="1"/>
  <c r="AD128" i="28" s="1"/>
  <c r="AE128" i="28" s="1"/>
  <c r="AF128" i="28" s="1"/>
  <c r="C128" i="28"/>
  <c r="D128" i="28" s="1"/>
  <c r="E128" i="28" s="1"/>
  <c r="F128" i="28" s="1"/>
  <c r="G128" i="28" s="1"/>
  <c r="H128" i="28" s="1"/>
  <c r="I128" i="28" s="1"/>
  <c r="J128" i="28" s="1"/>
  <c r="K128" i="28" s="1"/>
  <c r="L128" i="28" s="1"/>
  <c r="M128" i="28" s="1"/>
  <c r="N128" i="28" s="1"/>
  <c r="O128" i="28" s="1"/>
  <c r="P128" i="28" s="1"/>
  <c r="Q128" i="28" s="1"/>
  <c r="R128" i="28" s="1"/>
  <c r="C127" i="28"/>
  <c r="D127" i="28" s="1"/>
  <c r="E127" i="28" s="1"/>
  <c r="F127" i="28" s="1"/>
  <c r="G127" i="28" s="1"/>
  <c r="H127" i="28" s="1"/>
  <c r="I127" i="28" s="1"/>
  <c r="J127" i="28" s="1"/>
  <c r="K127" i="28" s="1"/>
  <c r="L127" i="28" s="1"/>
  <c r="M127" i="28" s="1"/>
  <c r="N127" i="28" s="1"/>
  <c r="O127" i="28" s="1"/>
  <c r="P127" i="28" s="1"/>
  <c r="Q127" i="28" s="1"/>
  <c r="R127" i="28" s="1"/>
  <c r="S127" i="28" s="1"/>
  <c r="T127" i="28" s="1"/>
  <c r="U127" i="28" s="1"/>
  <c r="V127" i="28" s="1"/>
  <c r="W127" i="28" s="1"/>
  <c r="X127" i="28" s="1"/>
  <c r="Y127" i="28" s="1"/>
  <c r="Z127" i="28" s="1"/>
  <c r="AA127" i="28" s="1"/>
  <c r="AB127" i="28" s="1"/>
  <c r="AC127" i="28" s="1"/>
  <c r="AD127" i="28" s="1"/>
  <c r="AE127" i="28" s="1"/>
  <c r="AF127" i="28" s="1"/>
  <c r="K126" i="28"/>
  <c r="L126" i="28" s="1"/>
  <c r="M126" i="28" s="1"/>
  <c r="N126" i="28" s="1"/>
  <c r="O126" i="28" s="1"/>
  <c r="P126" i="28" s="1"/>
  <c r="Q126" i="28" s="1"/>
  <c r="R126" i="28" s="1"/>
  <c r="S126" i="28" s="1"/>
  <c r="T126" i="28" s="1"/>
  <c r="U126" i="28" s="1"/>
  <c r="V126" i="28" s="1"/>
  <c r="W126" i="28" s="1"/>
  <c r="X126" i="28" s="1"/>
  <c r="Y126" i="28" s="1"/>
  <c r="Z126" i="28" s="1"/>
  <c r="AA126" i="28" s="1"/>
  <c r="AB126" i="28" s="1"/>
  <c r="AC126" i="28" s="1"/>
  <c r="AD126" i="28" s="1"/>
  <c r="AE126" i="28" s="1"/>
  <c r="AF126" i="28" s="1"/>
  <c r="C126" i="28"/>
  <c r="D126" i="28" s="1"/>
  <c r="E126" i="28" s="1"/>
  <c r="F126" i="28" s="1"/>
  <c r="G126" i="28" s="1"/>
  <c r="H126" i="28" s="1"/>
  <c r="I126" i="28" s="1"/>
  <c r="J126" i="28" s="1"/>
  <c r="Y125" i="28"/>
  <c r="Z125" i="28" s="1"/>
  <c r="AA125" i="28" s="1"/>
  <c r="AB125" i="28" s="1"/>
  <c r="AC125" i="28" s="1"/>
  <c r="AD125" i="28" s="1"/>
  <c r="AE125" i="28" s="1"/>
  <c r="AF125" i="28" s="1"/>
  <c r="J125" i="28"/>
  <c r="K125" i="28" s="1"/>
  <c r="L125" i="28" s="1"/>
  <c r="M125" i="28" s="1"/>
  <c r="N125" i="28" s="1"/>
  <c r="O125" i="28" s="1"/>
  <c r="P125" i="28" s="1"/>
  <c r="Q125" i="28" s="1"/>
  <c r="R125" i="28" s="1"/>
  <c r="S125" i="28" s="1"/>
  <c r="T125" i="28" s="1"/>
  <c r="U125" i="28" s="1"/>
  <c r="V125" i="28" s="1"/>
  <c r="W125" i="28" s="1"/>
  <c r="X125" i="28" s="1"/>
  <c r="E125" i="28"/>
  <c r="F125" i="28" s="1"/>
  <c r="G125" i="28" s="1"/>
  <c r="H125" i="28" s="1"/>
  <c r="I125" i="28" s="1"/>
  <c r="C125" i="28"/>
  <c r="D125" i="28" s="1"/>
  <c r="E124" i="28"/>
  <c r="F124" i="28" s="1"/>
  <c r="G124" i="28" s="1"/>
  <c r="H124" i="28" s="1"/>
  <c r="I124" i="28" s="1"/>
  <c r="J124" i="28" s="1"/>
  <c r="K124" i="28" s="1"/>
  <c r="L124" i="28" s="1"/>
  <c r="M124" i="28" s="1"/>
  <c r="N124" i="28" s="1"/>
  <c r="O124" i="28" s="1"/>
  <c r="P124" i="28" s="1"/>
  <c r="Q124" i="28" s="1"/>
  <c r="R124" i="28" s="1"/>
  <c r="S124" i="28" s="1"/>
  <c r="T124" i="28" s="1"/>
  <c r="U124" i="28" s="1"/>
  <c r="V124" i="28" s="1"/>
  <c r="W124" i="28" s="1"/>
  <c r="X124" i="28" s="1"/>
  <c r="Y124" i="28" s="1"/>
  <c r="Z124" i="28" s="1"/>
  <c r="AA124" i="28" s="1"/>
  <c r="AB124" i="28" s="1"/>
  <c r="AC124" i="28" s="1"/>
  <c r="AD124" i="28" s="1"/>
  <c r="AE124" i="28" s="1"/>
  <c r="AF124" i="28" s="1"/>
  <c r="D124" i="28"/>
  <c r="C124" i="28"/>
  <c r="D123" i="28"/>
  <c r="E123" i="28" s="1"/>
  <c r="F123" i="28" s="1"/>
  <c r="G123" i="28" s="1"/>
  <c r="H123" i="28" s="1"/>
  <c r="I123" i="28" s="1"/>
  <c r="J123" i="28" s="1"/>
  <c r="K123" i="28" s="1"/>
  <c r="L123" i="28" s="1"/>
  <c r="M123" i="28" s="1"/>
  <c r="N123" i="28" s="1"/>
  <c r="O123" i="28" s="1"/>
  <c r="P123" i="28" s="1"/>
  <c r="Q123" i="28" s="1"/>
  <c r="R123" i="28" s="1"/>
  <c r="S123" i="28" s="1"/>
  <c r="T123" i="28" s="1"/>
  <c r="U123" i="28" s="1"/>
  <c r="V123" i="28" s="1"/>
  <c r="W123" i="28" s="1"/>
  <c r="X123" i="28" s="1"/>
  <c r="Y123" i="28" s="1"/>
  <c r="Z123" i="28" s="1"/>
  <c r="AA123" i="28" s="1"/>
  <c r="AB123" i="28" s="1"/>
  <c r="AC123" i="28" s="1"/>
  <c r="AD123" i="28" s="1"/>
  <c r="AE123" i="28" s="1"/>
  <c r="AF123" i="28" s="1"/>
  <c r="C123" i="28"/>
  <c r="G122" i="28"/>
  <c r="H122" i="28" s="1"/>
  <c r="I122" i="28" s="1"/>
  <c r="J122" i="28" s="1"/>
  <c r="K122" i="28" s="1"/>
  <c r="L122" i="28" s="1"/>
  <c r="M122" i="28" s="1"/>
  <c r="N122" i="28" s="1"/>
  <c r="O122" i="28" s="1"/>
  <c r="P122" i="28" s="1"/>
  <c r="Q122" i="28" s="1"/>
  <c r="R122" i="28" s="1"/>
  <c r="S122" i="28" s="1"/>
  <c r="T122" i="28" s="1"/>
  <c r="U122" i="28" s="1"/>
  <c r="V122" i="28" s="1"/>
  <c r="W122" i="28" s="1"/>
  <c r="X122" i="28" s="1"/>
  <c r="Y122" i="28" s="1"/>
  <c r="Z122" i="28" s="1"/>
  <c r="AA122" i="28" s="1"/>
  <c r="AB122" i="28" s="1"/>
  <c r="AC122" i="28" s="1"/>
  <c r="AD122" i="28" s="1"/>
  <c r="AE122" i="28" s="1"/>
  <c r="AF122" i="28" s="1"/>
  <c r="D122" i="28"/>
  <c r="E122" i="28" s="1"/>
  <c r="F122" i="28" s="1"/>
  <c r="C122" i="28"/>
  <c r="P121" i="28"/>
  <c r="Q121" i="28" s="1"/>
  <c r="R121" i="28" s="1"/>
  <c r="S121" i="28" s="1"/>
  <c r="T121" i="28" s="1"/>
  <c r="U121" i="28" s="1"/>
  <c r="V121" i="28" s="1"/>
  <c r="W121" i="28" s="1"/>
  <c r="X121" i="28" s="1"/>
  <c r="Y121" i="28" s="1"/>
  <c r="Z121" i="28" s="1"/>
  <c r="AA121" i="28" s="1"/>
  <c r="AB121" i="28" s="1"/>
  <c r="AC121" i="28" s="1"/>
  <c r="AD121" i="28" s="1"/>
  <c r="AE121" i="28" s="1"/>
  <c r="AF121" i="28" s="1"/>
  <c r="I121" i="28"/>
  <c r="J121" i="28" s="1"/>
  <c r="K121" i="28" s="1"/>
  <c r="L121" i="28" s="1"/>
  <c r="M121" i="28" s="1"/>
  <c r="N121" i="28" s="1"/>
  <c r="O121" i="28" s="1"/>
  <c r="E121" i="28"/>
  <c r="F121" i="28" s="1"/>
  <c r="G121" i="28" s="1"/>
  <c r="H121" i="28" s="1"/>
  <c r="C121" i="28"/>
  <c r="D121" i="28" s="1"/>
  <c r="E120" i="28"/>
  <c r="F120" i="28" s="1"/>
  <c r="G120" i="28" s="1"/>
  <c r="H120" i="28" s="1"/>
  <c r="I120" i="28" s="1"/>
  <c r="J120" i="28" s="1"/>
  <c r="K120" i="28" s="1"/>
  <c r="L120" i="28" s="1"/>
  <c r="M120" i="28" s="1"/>
  <c r="N120" i="28" s="1"/>
  <c r="O120" i="28" s="1"/>
  <c r="P120" i="28" s="1"/>
  <c r="Q120" i="28" s="1"/>
  <c r="R120" i="28" s="1"/>
  <c r="S120" i="28" s="1"/>
  <c r="T120" i="28" s="1"/>
  <c r="U120" i="28" s="1"/>
  <c r="V120" i="28" s="1"/>
  <c r="W120" i="28" s="1"/>
  <c r="X120" i="28" s="1"/>
  <c r="Y120" i="28" s="1"/>
  <c r="Z120" i="28" s="1"/>
  <c r="AA120" i="28" s="1"/>
  <c r="AB120" i="28" s="1"/>
  <c r="AC120" i="28" s="1"/>
  <c r="AD120" i="28" s="1"/>
  <c r="AE120" i="28" s="1"/>
  <c r="AF120" i="28" s="1"/>
  <c r="C120" i="28"/>
  <c r="D120" i="28" s="1"/>
  <c r="D119" i="28"/>
  <c r="E119" i="28" s="1"/>
  <c r="F119" i="28" s="1"/>
  <c r="G119" i="28" s="1"/>
  <c r="H119" i="28" s="1"/>
  <c r="I119" i="28" s="1"/>
  <c r="J119" i="28" s="1"/>
  <c r="K119" i="28" s="1"/>
  <c r="L119" i="28" s="1"/>
  <c r="M119" i="28" s="1"/>
  <c r="N119" i="28" s="1"/>
  <c r="O119" i="28" s="1"/>
  <c r="P119" i="28" s="1"/>
  <c r="Q119" i="28" s="1"/>
  <c r="R119" i="28" s="1"/>
  <c r="S119" i="28" s="1"/>
  <c r="T119" i="28" s="1"/>
  <c r="U119" i="28" s="1"/>
  <c r="V119" i="28" s="1"/>
  <c r="W119" i="28" s="1"/>
  <c r="X119" i="28" s="1"/>
  <c r="Y119" i="28" s="1"/>
  <c r="Z119" i="28" s="1"/>
  <c r="AA119" i="28" s="1"/>
  <c r="AB119" i="28" s="1"/>
  <c r="AC119" i="28" s="1"/>
  <c r="AD119" i="28" s="1"/>
  <c r="AE119" i="28" s="1"/>
  <c r="AF119" i="28" s="1"/>
  <c r="C119" i="28"/>
  <c r="G118" i="28"/>
  <c r="H118" i="28" s="1"/>
  <c r="I118" i="28" s="1"/>
  <c r="J118" i="28" s="1"/>
  <c r="K118" i="28" s="1"/>
  <c r="L118" i="28" s="1"/>
  <c r="M118" i="28" s="1"/>
  <c r="N118" i="28" s="1"/>
  <c r="O118" i="28" s="1"/>
  <c r="P118" i="28" s="1"/>
  <c r="Q118" i="28" s="1"/>
  <c r="R118" i="28" s="1"/>
  <c r="S118" i="28" s="1"/>
  <c r="T118" i="28" s="1"/>
  <c r="U118" i="28" s="1"/>
  <c r="V118" i="28" s="1"/>
  <c r="W118" i="28" s="1"/>
  <c r="X118" i="28" s="1"/>
  <c r="Y118" i="28" s="1"/>
  <c r="Z118" i="28" s="1"/>
  <c r="AA118" i="28" s="1"/>
  <c r="AB118" i="28" s="1"/>
  <c r="AC118" i="28" s="1"/>
  <c r="AD118" i="28" s="1"/>
  <c r="AE118" i="28" s="1"/>
  <c r="AF118" i="28" s="1"/>
  <c r="C118" i="28"/>
  <c r="D118" i="28" s="1"/>
  <c r="E118" i="28" s="1"/>
  <c r="F118" i="28" s="1"/>
  <c r="E117" i="28"/>
  <c r="F117" i="28" s="1"/>
  <c r="G117" i="28" s="1"/>
  <c r="H117" i="28" s="1"/>
  <c r="I117" i="28" s="1"/>
  <c r="J117" i="28" s="1"/>
  <c r="K117" i="28" s="1"/>
  <c r="L117" i="28" s="1"/>
  <c r="M117" i="28" s="1"/>
  <c r="N117" i="28" s="1"/>
  <c r="O117" i="28" s="1"/>
  <c r="P117" i="28" s="1"/>
  <c r="Q117" i="28" s="1"/>
  <c r="R117" i="28" s="1"/>
  <c r="S117" i="28" s="1"/>
  <c r="T117" i="28" s="1"/>
  <c r="U117" i="28" s="1"/>
  <c r="V117" i="28" s="1"/>
  <c r="W117" i="28" s="1"/>
  <c r="X117" i="28" s="1"/>
  <c r="Y117" i="28" s="1"/>
  <c r="Z117" i="28" s="1"/>
  <c r="AA117" i="28" s="1"/>
  <c r="AB117" i="28" s="1"/>
  <c r="AC117" i="28" s="1"/>
  <c r="AD117" i="28" s="1"/>
  <c r="AE117" i="28" s="1"/>
  <c r="AF117" i="28" s="1"/>
  <c r="C117" i="28"/>
  <c r="D117" i="28" s="1"/>
  <c r="L116" i="28"/>
  <c r="M116" i="28" s="1"/>
  <c r="N116" i="28" s="1"/>
  <c r="O116" i="28" s="1"/>
  <c r="P116" i="28" s="1"/>
  <c r="Q116" i="28" s="1"/>
  <c r="R116" i="28" s="1"/>
  <c r="S116" i="28" s="1"/>
  <c r="T116" i="28" s="1"/>
  <c r="U116" i="28" s="1"/>
  <c r="V116" i="28" s="1"/>
  <c r="W116" i="28" s="1"/>
  <c r="X116" i="28" s="1"/>
  <c r="Y116" i="28" s="1"/>
  <c r="Z116" i="28" s="1"/>
  <c r="AA116" i="28" s="1"/>
  <c r="AB116" i="28" s="1"/>
  <c r="AC116" i="28" s="1"/>
  <c r="AD116" i="28" s="1"/>
  <c r="AE116" i="28" s="1"/>
  <c r="AF116" i="28" s="1"/>
  <c r="H116" i="28"/>
  <c r="I116" i="28" s="1"/>
  <c r="J116" i="28" s="1"/>
  <c r="K116" i="28" s="1"/>
  <c r="D116" i="28"/>
  <c r="E116" i="28" s="1"/>
  <c r="F116" i="28" s="1"/>
  <c r="G116" i="28" s="1"/>
  <c r="C116" i="28"/>
  <c r="C115" i="28"/>
  <c r="D115" i="28" s="1"/>
  <c r="E115" i="28" s="1"/>
  <c r="F115" i="28" s="1"/>
  <c r="G115" i="28" s="1"/>
  <c r="H115" i="28" s="1"/>
  <c r="I115" i="28" s="1"/>
  <c r="J115" i="28" s="1"/>
  <c r="K115" i="28" s="1"/>
  <c r="L115" i="28" s="1"/>
  <c r="M115" i="28" s="1"/>
  <c r="N115" i="28" s="1"/>
  <c r="O115" i="28" s="1"/>
  <c r="P115" i="28" s="1"/>
  <c r="Q115" i="28" s="1"/>
  <c r="R115" i="28" s="1"/>
  <c r="S115" i="28" s="1"/>
  <c r="T115" i="28" s="1"/>
  <c r="U115" i="28" s="1"/>
  <c r="V115" i="28" s="1"/>
  <c r="W115" i="28" s="1"/>
  <c r="X115" i="28" s="1"/>
  <c r="Y115" i="28" s="1"/>
  <c r="Z115" i="28" s="1"/>
  <c r="AA115" i="28" s="1"/>
  <c r="AB115" i="28" s="1"/>
  <c r="AC115" i="28" s="1"/>
  <c r="AD115" i="28" s="1"/>
  <c r="AE115" i="28" s="1"/>
  <c r="AF115" i="28" s="1"/>
  <c r="H114" i="28"/>
  <c r="I114" i="28" s="1"/>
  <c r="J114" i="28" s="1"/>
  <c r="K114" i="28" s="1"/>
  <c r="L114" i="28" s="1"/>
  <c r="M114" i="28" s="1"/>
  <c r="N114" i="28" s="1"/>
  <c r="O114" i="28" s="1"/>
  <c r="P114" i="28" s="1"/>
  <c r="Q114" i="28" s="1"/>
  <c r="R114" i="28" s="1"/>
  <c r="S114" i="28" s="1"/>
  <c r="T114" i="28" s="1"/>
  <c r="U114" i="28" s="1"/>
  <c r="V114" i="28" s="1"/>
  <c r="W114" i="28" s="1"/>
  <c r="X114" i="28" s="1"/>
  <c r="Y114" i="28" s="1"/>
  <c r="Z114" i="28" s="1"/>
  <c r="AA114" i="28" s="1"/>
  <c r="AB114" i="28" s="1"/>
  <c r="AC114" i="28" s="1"/>
  <c r="AD114" i="28" s="1"/>
  <c r="AE114" i="28" s="1"/>
  <c r="AF114" i="28" s="1"/>
  <c r="D114" i="28"/>
  <c r="E114" i="28" s="1"/>
  <c r="F114" i="28" s="1"/>
  <c r="G114" i="28" s="1"/>
  <c r="C114" i="28"/>
  <c r="L113" i="28"/>
  <c r="M113" i="28" s="1"/>
  <c r="N113" i="28" s="1"/>
  <c r="O113" i="28" s="1"/>
  <c r="P113" i="28" s="1"/>
  <c r="Q113" i="28" s="1"/>
  <c r="R113" i="28" s="1"/>
  <c r="S113" i="28" s="1"/>
  <c r="T113" i="28" s="1"/>
  <c r="U113" i="28" s="1"/>
  <c r="V113" i="28" s="1"/>
  <c r="W113" i="28" s="1"/>
  <c r="X113" i="28" s="1"/>
  <c r="Y113" i="28" s="1"/>
  <c r="Z113" i="28" s="1"/>
  <c r="AA113" i="28" s="1"/>
  <c r="AB113" i="28" s="1"/>
  <c r="AC113" i="28" s="1"/>
  <c r="AD113" i="28" s="1"/>
  <c r="AE113" i="28" s="1"/>
  <c r="AF113" i="28" s="1"/>
  <c r="J113" i="28"/>
  <c r="K113" i="28" s="1"/>
  <c r="E113" i="28"/>
  <c r="F113" i="28" s="1"/>
  <c r="G113" i="28" s="1"/>
  <c r="H113" i="28" s="1"/>
  <c r="C113" i="28"/>
  <c r="D113" i="28" s="1"/>
  <c r="C112" i="28"/>
  <c r="D112" i="28" s="1"/>
  <c r="E112" i="28" s="1"/>
  <c r="F112" i="28" s="1"/>
  <c r="G112" i="28" s="1"/>
  <c r="H112" i="28" s="1"/>
  <c r="I112" i="28" s="1"/>
  <c r="J112" i="28" s="1"/>
  <c r="K112" i="28" s="1"/>
  <c r="L112" i="28" s="1"/>
  <c r="M112" i="28" s="1"/>
  <c r="N112" i="28" s="1"/>
  <c r="O112" i="28" s="1"/>
  <c r="P112" i="28" s="1"/>
  <c r="Q112" i="28" s="1"/>
  <c r="R112" i="28" s="1"/>
  <c r="S112" i="28" s="1"/>
  <c r="T112" i="28" s="1"/>
  <c r="U112" i="28" s="1"/>
  <c r="V112" i="28" s="1"/>
  <c r="W112" i="28" s="1"/>
  <c r="X112" i="28" s="1"/>
  <c r="Y112" i="28" s="1"/>
  <c r="Z112" i="28" s="1"/>
  <c r="AA112" i="28" s="1"/>
  <c r="AB112" i="28" s="1"/>
  <c r="AC112" i="28" s="1"/>
  <c r="AD112" i="28" s="1"/>
  <c r="AE112" i="28" s="1"/>
  <c r="AF112" i="28" s="1"/>
  <c r="F111" i="28"/>
  <c r="G111" i="28" s="1"/>
  <c r="H111" i="28" s="1"/>
  <c r="I111" i="28" s="1"/>
  <c r="J111" i="28" s="1"/>
  <c r="K111" i="28" s="1"/>
  <c r="L111" i="28" s="1"/>
  <c r="M111" i="28" s="1"/>
  <c r="N111" i="28" s="1"/>
  <c r="O111" i="28" s="1"/>
  <c r="P111" i="28" s="1"/>
  <c r="Q111" i="28" s="1"/>
  <c r="R111" i="28" s="1"/>
  <c r="S111" i="28" s="1"/>
  <c r="T111" i="28" s="1"/>
  <c r="U111" i="28" s="1"/>
  <c r="V111" i="28" s="1"/>
  <c r="W111" i="28" s="1"/>
  <c r="X111" i="28" s="1"/>
  <c r="Y111" i="28" s="1"/>
  <c r="Z111" i="28" s="1"/>
  <c r="AA111" i="28" s="1"/>
  <c r="AB111" i="28" s="1"/>
  <c r="AC111" i="28" s="1"/>
  <c r="AD111" i="28" s="1"/>
  <c r="AE111" i="28" s="1"/>
  <c r="AF111" i="28" s="1"/>
  <c r="E111" i="28"/>
  <c r="D111" i="28"/>
  <c r="C111" i="28"/>
  <c r="D109" i="28"/>
  <c r="E109" i="28" s="1"/>
  <c r="F109" i="28" s="1"/>
  <c r="G109" i="28" s="1"/>
  <c r="H109" i="28" s="1"/>
  <c r="I109" i="28" s="1"/>
  <c r="J109" i="28" s="1"/>
  <c r="K109" i="28" s="1"/>
  <c r="L109" i="28" s="1"/>
  <c r="M109" i="28" s="1"/>
  <c r="N109" i="28" s="1"/>
  <c r="O109" i="28" s="1"/>
  <c r="P109" i="28" s="1"/>
  <c r="Q109" i="28" s="1"/>
  <c r="R109" i="28" s="1"/>
  <c r="S109" i="28" s="1"/>
  <c r="T109" i="28" s="1"/>
  <c r="U109" i="28" s="1"/>
  <c r="V109" i="28" s="1"/>
  <c r="W109" i="28" s="1"/>
  <c r="X109" i="28" s="1"/>
  <c r="Y109" i="28" s="1"/>
  <c r="Z109" i="28" s="1"/>
  <c r="AA109" i="28" s="1"/>
  <c r="AB109" i="28" s="1"/>
  <c r="AC109" i="28" s="1"/>
  <c r="AD109" i="28" s="1"/>
  <c r="AE109" i="28" s="1"/>
  <c r="AF109" i="28" s="1"/>
  <c r="C109" i="28"/>
  <c r="E108" i="28"/>
  <c r="F108" i="28" s="1"/>
  <c r="G108" i="28" s="1"/>
  <c r="H108" i="28" s="1"/>
  <c r="I108" i="28" s="1"/>
  <c r="J108" i="28" s="1"/>
  <c r="K108" i="28" s="1"/>
  <c r="L108" i="28" s="1"/>
  <c r="M108" i="28" s="1"/>
  <c r="N108" i="28" s="1"/>
  <c r="O108" i="28" s="1"/>
  <c r="P108" i="28" s="1"/>
  <c r="Q108" i="28" s="1"/>
  <c r="R108" i="28" s="1"/>
  <c r="S108" i="28" s="1"/>
  <c r="T108" i="28" s="1"/>
  <c r="U108" i="28" s="1"/>
  <c r="V108" i="28" s="1"/>
  <c r="W108" i="28" s="1"/>
  <c r="X108" i="28" s="1"/>
  <c r="Y108" i="28" s="1"/>
  <c r="Z108" i="28" s="1"/>
  <c r="AA108" i="28" s="1"/>
  <c r="AB108" i="28" s="1"/>
  <c r="AC108" i="28" s="1"/>
  <c r="AD108" i="28" s="1"/>
  <c r="AE108" i="28" s="1"/>
  <c r="AF108" i="28" s="1"/>
  <c r="C108" i="28"/>
  <c r="D108" i="28" s="1"/>
  <c r="D106" i="28"/>
  <c r="E106" i="28" s="1"/>
  <c r="F106" i="28" s="1"/>
  <c r="G106" i="28" s="1"/>
  <c r="H106" i="28" s="1"/>
  <c r="I106" i="28" s="1"/>
  <c r="J106" i="28" s="1"/>
  <c r="K106" i="28" s="1"/>
  <c r="L106" i="28" s="1"/>
  <c r="M106" i="28" s="1"/>
  <c r="N106" i="28" s="1"/>
  <c r="O106" i="28" s="1"/>
  <c r="P106" i="28" s="1"/>
  <c r="Q106" i="28" s="1"/>
  <c r="R106" i="28" s="1"/>
  <c r="S106" i="28" s="1"/>
  <c r="T106" i="28" s="1"/>
  <c r="U106" i="28" s="1"/>
  <c r="V106" i="28" s="1"/>
  <c r="W106" i="28" s="1"/>
  <c r="X106" i="28" s="1"/>
  <c r="Y106" i="28" s="1"/>
  <c r="Z106" i="28" s="1"/>
  <c r="AA106" i="28" s="1"/>
  <c r="AB106" i="28" s="1"/>
  <c r="AC106" i="28" s="1"/>
  <c r="AD106" i="28" s="1"/>
  <c r="AE106" i="28" s="1"/>
  <c r="AF106" i="28" s="1"/>
  <c r="C106" i="28"/>
  <c r="E105" i="28"/>
  <c r="F105" i="28" s="1"/>
  <c r="G105" i="28" s="1"/>
  <c r="H105" i="28" s="1"/>
  <c r="I105" i="28" s="1"/>
  <c r="J105" i="28" s="1"/>
  <c r="K105" i="28" s="1"/>
  <c r="L105" i="28" s="1"/>
  <c r="M105" i="28" s="1"/>
  <c r="N105" i="28" s="1"/>
  <c r="O105" i="28" s="1"/>
  <c r="P105" i="28" s="1"/>
  <c r="Q105" i="28" s="1"/>
  <c r="R105" i="28" s="1"/>
  <c r="S105" i="28" s="1"/>
  <c r="T105" i="28" s="1"/>
  <c r="U105" i="28" s="1"/>
  <c r="V105" i="28" s="1"/>
  <c r="W105" i="28" s="1"/>
  <c r="X105" i="28" s="1"/>
  <c r="Y105" i="28" s="1"/>
  <c r="Z105" i="28" s="1"/>
  <c r="AA105" i="28" s="1"/>
  <c r="AB105" i="28" s="1"/>
  <c r="AC105" i="28" s="1"/>
  <c r="AD105" i="28" s="1"/>
  <c r="AE105" i="28" s="1"/>
  <c r="AF105" i="28" s="1"/>
  <c r="D105" i="28"/>
  <c r="C105" i="28"/>
  <c r="D104" i="28"/>
  <c r="E104" i="28" s="1"/>
  <c r="F104" i="28" s="1"/>
  <c r="G104" i="28" s="1"/>
  <c r="H104" i="28" s="1"/>
  <c r="I104" i="28" s="1"/>
  <c r="J104" i="28" s="1"/>
  <c r="K104" i="28" s="1"/>
  <c r="L104" i="28" s="1"/>
  <c r="M104" i="28" s="1"/>
  <c r="N104" i="28" s="1"/>
  <c r="O104" i="28" s="1"/>
  <c r="P104" i="28" s="1"/>
  <c r="Q104" i="28" s="1"/>
  <c r="R104" i="28" s="1"/>
  <c r="S104" i="28" s="1"/>
  <c r="T104" i="28" s="1"/>
  <c r="U104" i="28" s="1"/>
  <c r="V104" i="28" s="1"/>
  <c r="W104" i="28" s="1"/>
  <c r="X104" i="28" s="1"/>
  <c r="Y104" i="28" s="1"/>
  <c r="Z104" i="28" s="1"/>
  <c r="AA104" i="28" s="1"/>
  <c r="AB104" i="28" s="1"/>
  <c r="AC104" i="28" s="1"/>
  <c r="AD104" i="28" s="1"/>
  <c r="AE104" i="28" s="1"/>
  <c r="AF104" i="28" s="1"/>
  <c r="C104" i="28"/>
  <c r="C103" i="28"/>
  <c r="D103" i="28" s="1"/>
  <c r="E103" i="28" s="1"/>
  <c r="F103" i="28" s="1"/>
  <c r="G103" i="28" s="1"/>
  <c r="H103" i="28" s="1"/>
  <c r="I103" i="28" s="1"/>
  <c r="J103" i="28" s="1"/>
  <c r="K103" i="28" s="1"/>
  <c r="L103" i="28" s="1"/>
  <c r="M103" i="28" s="1"/>
  <c r="N103" i="28" s="1"/>
  <c r="O103" i="28" s="1"/>
  <c r="P103" i="28" s="1"/>
  <c r="Q103" i="28" s="1"/>
  <c r="R103" i="28" s="1"/>
  <c r="S103" i="28" s="1"/>
  <c r="T103" i="28" s="1"/>
  <c r="U103" i="28" s="1"/>
  <c r="V103" i="28" s="1"/>
  <c r="W103" i="28" s="1"/>
  <c r="X103" i="28" s="1"/>
  <c r="Y103" i="28" s="1"/>
  <c r="Z103" i="28" s="1"/>
  <c r="AA103" i="28" s="1"/>
  <c r="AB103" i="28" s="1"/>
  <c r="AC103" i="28" s="1"/>
  <c r="AD103" i="28" s="1"/>
  <c r="AE103" i="28" s="1"/>
  <c r="AF103" i="28" s="1"/>
  <c r="D102" i="28"/>
  <c r="E102" i="28" s="1"/>
  <c r="F102" i="28" s="1"/>
  <c r="G102" i="28" s="1"/>
  <c r="C102" i="28"/>
  <c r="E101" i="28"/>
  <c r="D101" i="28"/>
  <c r="C101" i="28"/>
  <c r="AH98" i="28"/>
  <c r="AI98" i="28" s="1"/>
  <c r="AH97" i="28"/>
  <c r="AI97" i="28" s="1"/>
  <c r="AH96" i="28"/>
  <c r="AI96" i="28" s="1"/>
  <c r="AH95" i="28"/>
  <c r="AI95" i="28" s="1"/>
  <c r="AH94" i="28"/>
  <c r="AI94" i="28" s="1"/>
  <c r="C93" i="28"/>
  <c r="B93" i="28"/>
  <c r="AI91" i="28"/>
  <c r="AH91" i="28"/>
  <c r="AI90" i="28"/>
  <c r="AH90" i="28"/>
  <c r="AI89" i="28"/>
  <c r="AH89" i="28"/>
  <c r="AI88" i="28"/>
  <c r="AH88" i="28"/>
  <c r="AI87" i="28"/>
  <c r="AH87" i="28"/>
  <c r="AI86" i="28"/>
  <c r="AH86" i="28"/>
  <c r="AI85" i="28"/>
  <c r="AH85" i="28"/>
  <c r="AI84" i="28"/>
  <c r="AH84" i="28"/>
  <c r="AG82" i="28"/>
  <c r="AI81" i="28"/>
  <c r="AH81" i="28"/>
  <c r="AF80" i="28"/>
  <c r="AE80" i="28"/>
  <c r="AD80" i="28"/>
  <c r="AC80" i="28"/>
  <c r="AB80" i="28"/>
  <c r="AA80" i="28"/>
  <c r="Z80" i="28"/>
  <c r="Y80" i="28"/>
  <c r="X80" i="28"/>
  <c r="W80" i="28"/>
  <c r="V80" i="28"/>
  <c r="U80" i="28"/>
  <c r="T80" i="28"/>
  <c r="S80" i="28"/>
  <c r="R80" i="28"/>
  <c r="R82" i="28" s="1"/>
  <c r="Q80" i="28"/>
  <c r="P80" i="28"/>
  <c r="O80" i="28"/>
  <c r="N80" i="28"/>
  <c r="M80" i="28"/>
  <c r="L80" i="28"/>
  <c r="K80" i="28"/>
  <c r="J80" i="28"/>
  <c r="J82" i="28" s="1"/>
  <c r="I80" i="28"/>
  <c r="H80" i="28"/>
  <c r="G80" i="28"/>
  <c r="F80" i="28"/>
  <c r="E80" i="28"/>
  <c r="D80" i="28"/>
  <c r="C80" i="28"/>
  <c r="B80" i="28"/>
  <c r="AF79" i="28"/>
  <c r="AE79" i="28"/>
  <c r="AD79" i="28"/>
  <c r="AC79" i="28"/>
  <c r="AB79" i="28"/>
  <c r="AA79" i="28"/>
  <c r="Z79" i="28"/>
  <c r="Y79" i="28"/>
  <c r="X79" i="28"/>
  <c r="W79" i="28"/>
  <c r="V79" i="28"/>
  <c r="U79" i="28"/>
  <c r="T79" i="28"/>
  <c r="S79" i="28"/>
  <c r="R79" i="28"/>
  <c r="Q79" i="28"/>
  <c r="P79" i="28"/>
  <c r="O79" i="28"/>
  <c r="N79" i="28"/>
  <c r="M79" i="28"/>
  <c r="L79" i="28"/>
  <c r="K79" i="28"/>
  <c r="J79" i="28"/>
  <c r="I79" i="28"/>
  <c r="H79" i="28"/>
  <c r="G79" i="28"/>
  <c r="F79" i="28"/>
  <c r="E79" i="28"/>
  <c r="D79" i="28"/>
  <c r="C79" i="28"/>
  <c r="B79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AF76" i="28"/>
  <c r="AE76" i="28"/>
  <c r="AD76" i="28"/>
  <c r="AC76" i="28"/>
  <c r="AB76" i="28"/>
  <c r="AA76" i="28"/>
  <c r="Z76" i="28"/>
  <c r="Y76" i="28"/>
  <c r="X76" i="28"/>
  <c r="X82" i="28" s="1"/>
  <c r="W76" i="28"/>
  <c r="W82" i="28" s="1"/>
  <c r="V76" i="28"/>
  <c r="U76" i="28"/>
  <c r="T76" i="28"/>
  <c r="T82" i="28" s="1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AI74" i="28"/>
  <c r="AH74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M75" i="28" s="1"/>
  <c r="L72" i="28"/>
  <c r="K72" i="28"/>
  <c r="J72" i="28"/>
  <c r="I72" i="28"/>
  <c r="H72" i="28"/>
  <c r="G72" i="28"/>
  <c r="F72" i="28"/>
  <c r="E72" i="28"/>
  <c r="D72" i="28"/>
  <c r="C72" i="28"/>
  <c r="B72" i="28"/>
  <c r="AH72" i="28" s="1"/>
  <c r="AI71" i="28"/>
  <c r="AH71" i="28"/>
  <c r="AI70" i="28"/>
  <c r="AH70" i="28"/>
  <c r="AI69" i="28"/>
  <c r="AH69" i="28"/>
  <c r="AG68" i="28"/>
  <c r="AF68" i="28"/>
  <c r="AF5" i="28" s="1"/>
  <c r="AE68" i="28"/>
  <c r="AE5" i="28" s="1"/>
  <c r="AD68" i="28"/>
  <c r="AC68" i="28"/>
  <c r="AC5" i="28" s="1"/>
  <c r="AB68" i="28"/>
  <c r="AB5" i="28" s="1"/>
  <c r="AA68" i="28"/>
  <c r="Z68" i="28"/>
  <c r="Z5" i="28" s="1"/>
  <c r="Y68" i="28"/>
  <c r="X68" i="28"/>
  <c r="V68" i="28"/>
  <c r="U68" i="28"/>
  <c r="U5" i="28" s="1"/>
  <c r="T68" i="28"/>
  <c r="S68" i="28"/>
  <c r="S5" i="28" s="1"/>
  <c r="R68" i="28"/>
  <c r="Q68" i="28"/>
  <c r="P68" i="28"/>
  <c r="P5" i="28" s="1"/>
  <c r="O68" i="28"/>
  <c r="O5" i="28" s="1"/>
  <c r="N68" i="28"/>
  <c r="N5" i="28" s="1"/>
  <c r="M68" i="28"/>
  <c r="L68" i="28"/>
  <c r="L5" i="28" s="1"/>
  <c r="K68" i="28"/>
  <c r="J68" i="28"/>
  <c r="I68" i="28"/>
  <c r="I5" i="28" s="1"/>
  <c r="H68" i="28"/>
  <c r="H5" i="28" s="1"/>
  <c r="G68" i="28"/>
  <c r="G5" i="28" s="1"/>
  <c r="F68" i="28"/>
  <c r="E68" i="28"/>
  <c r="E5" i="28" s="1"/>
  <c r="D68" i="28"/>
  <c r="D5" i="28" s="1"/>
  <c r="C68" i="28"/>
  <c r="C5" i="28" s="1"/>
  <c r="B68" i="28"/>
  <c r="B5" i="28" s="1"/>
  <c r="AI67" i="28"/>
  <c r="AH67" i="28"/>
  <c r="AI66" i="28"/>
  <c r="AH66" i="28"/>
  <c r="AI65" i="28"/>
  <c r="AH65" i="28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G56" i="28"/>
  <c r="AF56" i="28"/>
  <c r="AE56" i="28"/>
  <c r="AD56" i="28"/>
  <c r="AC56" i="28"/>
  <c r="AB56" i="28"/>
  <c r="AA56" i="28"/>
  <c r="Z56" i="28"/>
  <c r="Y56" i="28"/>
  <c r="X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AI55" i="28"/>
  <c r="AH55" i="28"/>
  <c r="AI54" i="28"/>
  <c r="AH54" i="28"/>
  <c r="AI53" i="28"/>
  <c r="AH53" i="28"/>
  <c r="Y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AG51" i="28"/>
  <c r="AG52" i="28" s="1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G38" i="28"/>
  <c r="AF38" i="28"/>
  <c r="AE38" i="28"/>
  <c r="AD38" i="28"/>
  <c r="AC38" i="28"/>
  <c r="AB38" i="28"/>
  <c r="AA38" i="28"/>
  <c r="Z38" i="28"/>
  <c r="Y38" i="28"/>
  <c r="X38" i="28"/>
  <c r="V38" i="28"/>
  <c r="U38" i="28"/>
  <c r="T38" i="28"/>
  <c r="S38" i="28"/>
  <c r="R38" i="28"/>
  <c r="Q38" i="28"/>
  <c r="Q75" i="28" s="1"/>
  <c r="AI213" i="28" s="1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AD5" i="28"/>
  <c r="AA5" i="28"/>
  <c r="Y5" i="28"/>
  <c r="X5" i="28"/>
  <c r="W5" i="28"/>
  <c r="V5" i="28"/>
  <c r="T5" i="28"/>
  <c r="R5" i="28"/>
  <c r="Q5" i="28"/>
  <c r="M5" i="28"/>
  <c r="K5" i="28"/>
  <c r="J5" i="28"/>
  <c r="F5" i="28"/>
  <c r="AG4" i="28"/>
  <c r="K4" i="28"/>
  <c r="B4" i="28"/>
  <c r="AG2" i="28"/>
  <c r="AF95" i="27"/>
  <c r="AF37" i="27"/>
  <c r="AE95" i="27"/>
  <c r="AE37" i="27"/>
  <c r="AD95" i="27"/>
  <c r="AD37" i="27"/>
  <c r="E4" i="28"/>
  <c r="AF82" i="28" l="1"/>
  <c r="AE82" i="28"/>
  <c r="AD82" i="28"/>
  <c r="AC82" i="28"/>
  <c r="AB82" i="28"/>
  <c r="AA82" i="28"/>
  <c r="Z82" i="28"/>
  <c r="Y82" i="28"/>
  <c r="Y75" i="28"/>
  <c r="AQ213" i="28" s="1"/>
  <c r="Y73" i="28"/>
  <c r="V82" i="28"/>
  <c r="U82" i="28"/>
  <c r="S82" i="28"/>
  <c r="S75" i="28"/>
  <c r="AK213" i="28" s="1"/>
  <c r="S73" i="28"/>
  <c r="R73" i="28"/>
  <c r="Q82" i="28"/>
  <c r="Q73" i="28"/>
  <c r="P73" i="28"/>
  <c r="P75" i="28"/>
  <c r="AH213" i="28" s="1"/>
  <c r="P82" i="28"/>
  <c r="O82" i="28"/>
  <c r="N82" i="28"/>
  <c r="N75" i="28"/>
  <c r="N73" i="28"/>
  <c r="M82" i="28"/>
  <c r="M73" i="28"/>
  <c r="L82" i="28"/>
  <c r="L75" i="28"/>
  <c r="L73" i="28"/>
  <c r="O75" i="28"/>
  <c r="O73" i="28"/>
  <c r="AD213" i="28"/>
  <c r="L7" i="28"/>
  <c r="L83" i="28"/>
  <c r="K82" i="28"/>
  <c r="K75" i="28"/>
  <c r="AC213" i="28" s="1"/>
  <c r="K73" i="28"/>
  <c r="J73" i="28"/>
  <c r="I82" i="28"/>
  <c r="I75" i="28"/>
  <c r="AA213" i="28" s="1"/>
  <c r="I73" i="28"/>
  <c r="I83" i="28" s="1"/>
  <c r="AI78" i="28"/>
  <c r="H82" i="28"/>
  <c r="AH77" i="28"/>
  <c r="AI77" i="28"/>
  <c r="H73" i="28"/>
  <c r="H75" i="28"/>
  <c r="Z213" i="28" s="1"/>
  <c r="AI76" i="28"/>
  <c r="G82" i="28"/>
  <c r="G73" i="28"/>
  <c r="G75" i="28"/>
  <c r="Y213" i="28" s="1"/>
  <c r="F82" i="28"/>
  <c r="F75" i="28"/>
  <c r="F73" i="28"/>
  <c r="AH79" i="28"/>
  <c r="E82" i="28"/>
  <c r="E73" i="28"/>
  <c r="E75" i="28"/>
  <c r="W213" i="28" s="1"/>
  <c r="D82" i="28"/>
  <c r="AH80" i="28"/>
  <c r="D73" i="28"/>
  <c r="D75" i="28"/>
  <c r="D83" i="28" s="1"/>
  <c r="AI79" i="28"/>
  <c r="C75" i="28"/>
  <c r="U213" i="28" s="1"/>
  <c r="AI56" i="28"/>
  <c r="AH38" i="28"/>
  <c r="C73" i="28"/>
  <c r="B73" i="28"/>
  <c r="B75" i="28" s="1"/>
  <c r="H4" i="28"/>
  <c r="AE213" i="28"/>
  <c r="M83" i="28"/>
  <c r="M7" i="28"/>
  <c r="AG73" i="28"/>
  <c r="AG83" i="28" s="1"/>
  <c r="K83" i="28"/>
  <c r="S83" i="28"/>
  <c r="H102" i="28"/>
  <c r="G7" i="28"/>
  <c r="AG3" i="28"/>
  <c r="AG6" i="28" s="1"/>
  <c r="AG75" i="28"/>
  <c r="AF213" i="28"/>
  <c r="N7" i="28"/>
  <c r="X213" i="28"/>
  <c r="F7" i="28"/>
  <c r="Q83" i="28"/>
  <c r="Y83" i="28"/>
  <c r="N83" i="28"/>
  <c r="J75" i="28"/>
  <c r="R75" i="28"/>
  <c r="R83" i="28" s="1"/>
  <c r="C191" i="28"/>
  <c r="AH76" i="28"/>
  <c r="B82" i="28"/>
  <c r="D191" i="28"/>
  <c r="E191" i="28"/>
  <c r="AI38" i="28"/>
  <c r="AH56" i="28"/>
  <c r="AH68" i="28"/>
  <c r="C82" i="28"/>
  <c r="C83" i="28" s="1"/>
  <c r="I7" i="28"/>
  <c r="Q7" i="28"/>
  <c r="Y7" i="28"/>
  <c r="AI68" i="28"/>
  <c r="AI72" i="28"/>
  <c r="AH78" i="28"/>
  <c r="F101" i="28"/>
  <c r="AI80" i="28"/>
  <c r="P7" i="28"/>
  <c r="D210" i="28"/>
  <c r="S210" i="28"/>
  <c r="C7" i="28"/>
  <c r="K7" i="28"/>
  <c r="S7" i="28"/>
  <c r="F193" i="28"/>
  <c r="C234" i="28"/>
  <c r="D198" i="28"/>
  <c r="C199" i="28"/>
  <c r="P83" i="28" l="1"/>
  <c r="O83" i="28"/>
  <c r="AG213" i="28"/>
  <c r="O7" i="28"/>
  <c r="J83" i="28"/>
  <c r="H7" i="28"/>
  <c r="B208" i="28"/>
  <c r="C208" i="28"/>
  <c r="K6" i="28" s="1"/>
  <c r="H83" i="28"/>
  <c r="G83" i="28"/>
  <c r="F83" i="28"/>
  <c r="E83" i="28"/>
  <c r="E7" i="28"/>
  <c r="V213" i="28"/>
  <c r="D7" i="28"/>
  <c r="B83" i="28"/>
  <c r="D234" i="28"/>
  <c r="E198" i="28"/>
  <c r="D93" i="28"/>
  <c r="I102" i="28"/>
  <c r="D199" i="28"/>
  <c r="AI82" i="28"/>
  <c r="AH82" i="28"/>
  <c r="AJ213" i="28"/>
  <c r="R7" i="28"/>
  <c r="G193" i="28"/>
  <c r="F191" i="28"/>
  <c r="G101" i="28"/>
  <c r="AB213" i="28"/>
  <c r="J7" i="28"/>
  <c r="T213" i="28"/>
  <c r="B7" i="28"/>
  <c r="H193" i="28" l="1"/>
  <c r="G191" i="28"/>
  <c r="H101" i="28"/>
  <c r="J102" i="28"/>
  <c r="F198" i="28"/>
  <c r="E234" i="28"/>
  <c r="E93" i="28"/>
  <c r="E199" i="28"/>
  <c r="K102" i="28" l="1"/>
  <c r="H191" i="28"/>
  <c r="I101" i="28"/>
  <c r="F234" i="28"/>
  <c r="G198" i="28"/>
  <c r="F199" i="28"/>
  <c r="F93" i="28"/>
  <c r="I193" i="28"/>
  <c r="I191" i="28" l="1"/>
  <c r="J101" i="28"/>
  <c r="J193" i="28"/>
  <c r="L102" i="28"/>
  <c r="G234" i="28"/>
  <c r="H198" i="28"/>
  <c r="G93" i="28"/>
  <c r="G199" i="28"/>
  <c r="K193" i="28" l="1"/>
  <c r="J191" i="28"/>
  <c r="K101" i="28"/>
  <c r="M102" i="28"/>
  <c r="H234" i="28"/>
  <c r="I198" i="28"/>
  <c r="H199" i="28"/>
  <c r="H93" i="28"/>
  <c r="N102" i="28" l="1"/>
  <c r="K191" i="28"/>
  <c r="L101" i="28"/>
  <c r="L193" i="28"/>
  <c r="J198" i="28"/>
  <c r="I234" i="28"/>
  <c r="I199" i="28"/>
  <c r="I93" i="28"/>
  <c r="K198" i="28" l="1"/>
  <c r="J234" i="28"/>
  <c r="J199" i="28"/>
  <c r="J93" i="28"/>
  <c r="L191" i="28"/>
  <c r="M101" i="28"/>
  <c r="M193" i="28"/>
  <c r="O102" i="28"/>
  <c r="N193" i="28" l="1"/>
  <c r="M191" i="28"/>
  <c r="N101" i="28"/>
  <c r="P102" i="28"/>
  <c r="K234" i="28"/>
  <c r="L198" i="28"/>
  <c r="K93" i="28"/>
  <c r="K199" i="28"/>
  <c r="N191" i="28" l="1"/>
  <c r="O101" i="28"/>
  <c r="Q102" i="28"/>
  <c r="O193" i="28"/>
  <c r="M198" i="28"/>
  <c r="L234" i="28"/>
  <c r="L93" i="28"/>
  <c r="L199" i="28"/>
  <c r="P193" i="28" l="1"/>
  <c r="N198" i="28"/>
  <c r="M234" i="28"/>
  <c r="M199" i="28"/>
  <c r="M93" i="28"/>
  <c r="O191" i="28"/>
  <c r="P101" i="28"/>
  <c r="R102" i="28"/>
  <c r="N234" i="28" l="1"/>
  <c r="O198" i="28"/>
  <c r="N199" i="28"/>
  <c r="N93" i="28"/>
  <c r="S102" i="28"/>
  <c r="P191" i="28"/>
  <c r="Q101" i="28"/>
  <c r="Q193" i="28"/>
  <c r="Q191" i="28" l="1"/>
  <c r="R101" i="28"/>
  <c r="T102" i="28"/>
  <c r="O234" i="28"/>
  <c r="P198" i="28"/>
  <c r="O199" i="28"/>
  <c r="O93" i="28"/>
  <c r="R193" i="28"/>
  <c r="P234" i="28" l="1"/>
  <c r="Q198" i="28"/>
  <c r="P199" i="28"/>
  <c r="P93" i="28"/>
  <c r="R191" i="28"/>
  <c r="S101" i="28"/>
  <c r="U102" i="28"/>
  <c r="S193" i="28"/>
  <c r="S191" i="28" l="1"/>
  <c r="T101" i="28"/>
  <c r="R198" i="28"/>
  <c r="Q234" i="28"/>
  <c r="Q93" i="28"/>
  <c r="Q199" i="28"/>
  <c r="V102" i="28"/>
  <c r="T193" i="28"/>
  <c r="W102" i="28" l="1"/>
  <c r="R234" i="28"/>
  <c r="S198" i="28"/>
  <c r="R199" i="28"/>
  <c r="R93" i="28"/>
  <c r="U193" i="28"/>
  <c r="T191" i="28"/>
  <c r="U101" i="28"/>
  <c r="V193" i="28" l="1"/>
  <c r="U191" i="28"/>
  <c r="V101" i="28"/>
  <c r="S234" i="28"/>
  <c r="T198" i="28"/>
  <c r="S199" i="28"/>
  <c r="S93" i="28"/>
  <c r="X102" i="28"/>
  <c r="Y102" i="28" l="1"/>
  <c r="T234" i="28"/>
  <c r="U198" i="28"/>
  <c r="T93" i="28"/>
  <c r="T199" i="28"/>
  <c r="T51" i="28" s="1"/>
  <c r="V191" i="28"/>
  <c r="W101" i="28"/>
  <c r="W193" i="28"/>
  <c r="V198" i="28" l="1"/>
  <c r="U234" i="28"/>
  <c r="U199" i="28"/>
  <c r="U51" i="28" s="1"/>
  <c r="U52" i="28" s="1"/>
  <c r="U93" i="28"/>
  <c r="W191" i="28"/>
  <c r="X101" i="28"/>
  <c r="Z102" i="28"/>
  <c r="T52" i="28"/>
  <c r="X193" i="28"/>
  <c r="AA102" i="28" l="1"/>
  <c r="Y193" i="28"/>
  <c r="X191" i="28"/>
  <c r="Y101" i="28"/>
  <c r="U73" i="28"/>
  <c r="U75" i="28"/>
  <c r="T75" i="28"/>
  <c r="T73" i="28"/>
  <c r="V234" i="28"/>
  <c r="W198" i="28"/>
  <c r="V199" i="28"/>
  <c r="V51" i="28" s="1"/>
  <c r="V93" i="28"/>
  <c r="U83" i="28" l="1"/>
  <c r="W234" i="28"/>
  <c r="X198" i="28"/>
  <c r="W199" i="28"/>
  <c r="W93" i="28"/>
  <c r="AL213" i="28"/>
  <c r="T7" i="28"/>
  <c r="Z193" i="28"/>
  <c r="T83" i="28"/>
  <c r="AB102" i="28"/>
  <c r="Y191" i="28"/>
  <c r="Z101" i="28"/>
  <c r="V52" i="28"/>
  <c r="AM213" i="28"/>
  <c r="U7" i="28"/>
  <c r="X234" i="28" l="1"/>
  <c r="Y198" i="28"/>
  <c r="X199" i="28"/>
  <c r="X51" i="28" s="1"/>
  <c r="X93" i="28"/>
  <c r="AC102" i="28"/>
  <c r="W75" i="28"/>
  <c r="W73" i="28"/>
  <c r="W83" i="28" s="1"/>
  <c r="AA193" i="28"/>
  <c r="V73" i="28"/>
  <c r="V75" i="28"/>
  <c r="Z191" i="28"/>
  <c r="AA101" i="28"/>
  <c r="V83" i="28" l="1"/>
  <c r="AN213" i="28"/>
  <c r="V7" i="28"/>
  <c r="AB193" i="28"/>
  <c r="Z198" i="28"/>
  <c r="Y234" i="28"/>
  <c r="Y199" i="28"/>
  <c r="Y93" i="28"/>
  <c r="AA191" i="28"/>
  <c r="AB101" i="28"/>
  <c r="X52" i="28"/>
  <c r="AO213" i="28"/>
  <c r="W7" i="28"/>
  <c r="AD102" i="28"/>
  <c r="AB191" i="28" l="1"/>
  <c r="AC101" i="28"/>
  <c r="Z234" i="28"/>
  <c r="AA198" i="28"/>
  <c r="Z199" i="28"/>
  <c r="Z51" i="28" s="1"/>
  <c r="Z93" i="28"/>
  <c r="AE102" i="28"/>
  <c r="X73" i="28"/>
  <c r="X75" i="28"/>
  <c r="AC193" i="28"/>
  <c r="AD193" i="28" l="1"/>
  <c r="Z52" i="28"/>
  <c r="AP213" i="28"/>
  <c r="X7" i="28"/>
  <c r="AA234" i="28"/>
  <c r="AB198" i="28"/>
  <c r="AA93" i="28"/>
  <c r="AA199" i="28"/>
  <c r="AA51" i="28" s="1"/>
  <c r="AA52" i="28" s="1"/>
  <c r="X83" i="28"/>
  <c r="AC191" i="28"/>
  <c r="AD101" i="28"/>
  <c r="AF102" i="28"/>
  <c r="Z73" i="28" l="1"/>
  <c r="Z75" i="28"/>
  <c r="AB234" i="28"/>
  <c r="AC198" i="28"/>
  <c r="AB199" i="28"/>
  <c r="AB51" i="28" s="1"/>
  <c r="AB52" i="28" s="1"/>
  <c r="AB93" i="28"/>
  <c r="AA75" i="28"/>
  <c r="AA73" i="28"/>
  <c r="AD191" i="28"/>
  <c r="AE101" i="28"/>
  <c r="AE193" i="28"/>
  <c r="AA83" i="28" l="1"/>
  <c r="AB75" i="28"/>
  <c r="AB73" i="28"/>
  <c r="AE191" i="28"/>
  <c r="AF101" i="28"/>
  <c r="AF191" i="28" s="1"/>
  <c r="AF193" i="28"/>
  <c r="AD198" i="28"/>
  <c r="AC234" i="28"/>
  <c r="AC199" i="28"/>
  <c r="AC51" i="28" s="1"/>
  <c r="AC52" i="28" s="1"/>
  <c r="AC93" i="28"/>
  <c r="AR213" i="28"/>
  <c r="Z7" i="28"/>
  <c r="Z83" i="28"/>
  <c r="AS213" i="28"/>
  <c r="AA7" i="28"/>
  <c r="AB83" i="28" l="1"/>
  <c r="AD234" i="28"/>
  <c r="AE198" i="28"/>
  <c r="AD93" i="28"/>
  <c r="AD199" i="28"/>
  <c r="AD51" i="28" s="1"/>
  <c r="AD52" i="28" s="1"/>
  <c r="AC73" i="28"/>
  <c r="AC75" i="28"/>
  <c r="AT213" i="28"/>
  <c r="AB7" i="28"/>
  <c r="AD73" i="28" l="1"/>
  <c r="AD75" i="28"/>
  <c r="AU213" i="28"/>
  <c r="AC7" i="28"/>
  <c r="AE234" i="28"/>
  <c r="AF198" i="28"/>
  <c r="AE93" i="28"/>
  <c r="AE199" i="28"/>
  <c r="AE51" i="28" s="1"/>
  <c r="AE52" i="28" s="1"/>
  <c r="AC83" i="28"/>
  <c r="AE75" i="28" l="1"/>
  <c r="AE73" i="28"/>
  <c r="AF234" i="28"/>
  <c r="AF93" i="28"/>
  <c r="AF199" i="28"/>
  <c r="AF51" i="28" s="1"/>
  <c r="AV213" i="28"/>
  <c r="AD7" i="28"/>
  <c r="AD83" i="28"/>
  <c r="AE83" i="28" l="1"/>
  <c r="AF52" i="28"/>
  <c r="AI51" i="28"/>
  <c r="AH51" i="28"/>
  <c r="AI93" i="28"/>
  <c r="AH93" i="28"/>
  <c r="AW213" i="28"/>
  <c r="AE7" i="28"/>
  <c r="AF75" i="28" l="1"/>
  <c r="AF73" i="28"/>
  <c r="AH52" i="28"/>
  <c r="AI52" i="28"/>
  <c r="AF83" i="28" l="1"/>
  <c r="AH73" i="28"/>
  <c r="AI73" i="28"/>
  <c r="AX213" i="28"/>
  <c r="AF7" i="28"/>
  <c r="A7" i="28" s="1"/>
  <c r="AI75" i="28"/>
  <c r="AH75" i="28"/>
  <c r="AH83" i="28" l="1"/>
  <c r="AI83" i="28"/>
  <c r="AC37" i="27" l="1"/>
  <c r="AB37" i="27"/>
  <c r="AA37" i="27"/>
  <c r="V37" i="27"/>
  <c r="U37" i="27"/>
  <c r="T37" i="27"/>
  <c r="S37" i="27"/>
  <c r="R37" i="27"/>
  <c r="Q37" i="27"/>
  <c r="P37" i="27" l="1"/>
  <c r="O37" i="27" l="1"/>
  <c r="N38" i="27" l="1"/>
  <c r="M38" i="27"/>
  <c r="N37" i="27"/>
  <c r="M37" i="27"/>
  <c r="L37" i="27"/>
  <c r="J37" i="27"/>
  <c r="I37" i="27"/>
  <c r="H37" i="27"/>
  <c r="G37" i="27"/>
  <c r="F37" i="27" l="1"/>
  <c r="E37" i="27" l="1"/>
  <c r="D37" i="27"/>
  <c r="AH99" i="27"/>
  <c r="AI99" i="27" s="1"/>
  <c r="AF238" i="27"/>
  <c r="AE238" i="27"/>
  <c r="AD238" i="27"/>
  <c r="AC238" i="27"/>
  <c r="AB238" i="27"/>
  <c r="AA238" i="27"/>
  <c r="Z238" i="27"/>
  <c r="Y238" i="27"/>
  <c r="X238" i="27"/>
  <c r="W238" i="27"/>
  <c r="V238" i="27"/>
  <c r="U238" i="27"/>
  <c r="T238" i="27"/>
  <c r="S238" i="27"/>
  <c r="R238" i="27"/>
  <c r="Q238" i="27"/>
  <c r="P238" i="27"/>
  <c r="O238" i="27"/>
  <c r="N238" i="27"/>
  <c r="M238" i="27"/>
  <c r="L238" i="27"/>
  <c r="K238" i="27"/>
  <c r="J238" i="27"/>
  <c r="I238" i="27"/>
  <c r="H238" i="27"/>
  <c r="G238" i="27"/>
  <c r="F238" i="27"/>
  <c r="E238" i="27"/>
  <c r="D238" i="27"/>
  <c r="C238" i="27"/>
  <c r="B238" i="27"/>
  <c r="A238" i="27"/>
  <c r="AF237" i="27"/>
  <c r="AE237" i="27"/>
  <c r="AD237" i="27"/>
  <c r="AC237" i="27"/>
  <c r="AB237" i="27"/>
  <c r="AA237" i="27"/>
  <c r="Z237" i="27"/>
  <c r="Y237" i="27"/>
  <c r="X237" i="27"/>
  <c r="W237" i="27"/>
  <c r="V237" i="27"/>
  <c r="U237" i="27"/>
  <c r="T237" i="27"/>
  <c r="S237" i="27"/>
  <c r="R237" i="27"/>
  <c r="Q237" i="27"/>
  <c r="P237" i="27"/>
  <c r="O237" i="27"/>
  <c r="N237" i="27"/>
  <c r="M237" i="27"/>
  <c r="L237" i="27"/>
  <c r="K237" i="27"/>
  <c r="J237" i="27"/>
  <c r="I237" i="27"/>
  <c r="H237" i="27"/>
  <c r="G237" i="27"/>
  <c r="F237" i="27"/>
  <c r="E237" i="27"/>
  <c r="D237" i="27"/>
  <c r="C237" i="27"/>
  <c r="B237" i="27"/>
  <c r="A237" i="27"/>
  <c r="AF236" i="27"/>
  <c r="AE236" i="27"/>
  <c r="AD236" i="27"/>
  <c r="AC236" i="27"/>
  <c r="AB236" i="27"/>
  <c r="AA236" i="27"/>
  <c r="Z236" i="27"/>
  <c r="Y236" i="27"/>
  <c r="X236" i="27"/>
  <c r="W236" i="27"/>
  <c r="V236" i="27"/>
  <c r="U236" i="27"/>
  <c r="T236" i="27"/>
  <c r="S236" i="27"/>
  <c r="R236" i="27"/>
  <c r="Q236" i="27"/>
  <c r="P236" i="27"/>
  <c r="O236" i="27"/>
  <c r="N236" i="27"/>
  <c r="M236" i="27"/>
  <c r="L236" i="27"/>
  <c r="K236" i="27"/>
  <c r="J236" i="27"/>
  <c r="I236" i="27"/>
  <c r="H236" i="27"/>
  <c r="G236" i="27"/>
  <c r="F236" i="27"/>
  <c r="E236" i="27"/>
  <c r="D236" i="27"/>
  <c r="C236" i="27"/>
  <c r="B236" i="27"/>
  <c r="A236" i="27"/>
  <c r="AF235" i="27"/>
  <c r="AE235" i="27"/>
  <c r="AD235" i="27"/>
  <c r="AC235" i="27"/>
  <c r="AB235" i="27"/>
  <c r="AA235" i="27"/>
  <c r="Z235" i="27"/>
  <c r="Y235" i="27"/>
  <c r="X235" i="27"/>
  <c r="W235" i="27"/>
  <c r="V235" i="27"/>
  <c r="U235" i="27"/>
  <c r="T235" i="27"/>
  <c r="S235" i="27"/>
  <c r="R235" i="27"/>
  <c r="Q235" i="27"/>
  <c r="P235" i="27"/>
  <c r="O235" i="27"/>
  <c r="N235" i="27"/>
  <c r="M235" i="27"/>
  <c r="L235" i="27"/>
  <c r="K235" i="27"/>
  <c r="J235" i="27"/>
  <c r="I235" i="27"/>
  <c r="H235" i="27"/>
  <c r="G235" i="27"/>
  <c r="F235" i="27"/>
  <c r="E235" i="27"/>
  <c r="D235" i="27"/>
  <c r="C235" i="27"/>
  <c r="B235" i="27"/>
  <c r="A235" i="27"/>
  <c r="B234" i="27"/>
  <c r="S209" i="27"/>
  <c r="AG199" i="27"/>
  <c r="B199" i="27"/>
  <c r="C198" i="27"/>
  <c r="C234" i="27" s="1"/>
  <c r="I197" i="27"/>
  <c r="J197" i="27" s="1"/>
  <c r="K197" i="27" s="1"/>
  <c r="L197" i="27" s="1"/>
  <c r="M197" i="27" s="1"/>
  <c r="N197" i="27" s="1"/>
  <c r="O197" i="27" s="1"/>
  <c r="P197" i="27" s="1"/>
  <c r="Q197" i="27" s="1"/>
  <c r="R197" i="27" s="1"/>
  <c r="S197" i="27" s="1"/>
  <c r="T197" i="27" s="1"/>
  <c r="U197" i="27" s="1"/>
  <c r="V197" i="27" s="1"/>
  <c r="W197" i="27" s="1"/>
  <c r="X197" i="27" s="1"/>
  <c r="Y197" i="27" s="1"/>
  <c r="Z197" i="27" s="1"/>
  <c r="AA197" i="27" s="1"/>
  <c r="AB197" i="27" s="1"/>
  <c r="AC197" i="27" s="1"/>
  <c r="AD197" i="27" s="1"/>
  <c r="AE197" i="27" s="1"/>
  <c r="AF197" i="27" s="1"/>
  <c r="E197" i="27"/>
  <c r="F197" i="27" s="1"/>
  <c r="G197" i="27" s="1"/>
  <c r="H197" i="27" s="1"/>
  <c r="D197" i="27"/>
  <c r="C197" i="27"/>
  <c r="C196" i="27"/>
  <c r="D195" i="27"/>
  <c r="C195" i="27"/>
  <c r="F194" i="27"/>
  <c r="G194" i="27" s="1"/>
  <c r="H194" i="27" s="1"/>
  <c r="I194" i="27" s="1"/>
  <c r="J194" i="27" s="1"/>
  <c r="K194" i="27" s="1"/>
  <c r="L194" i="27" s="1"/>
  <c r="M194" i="27" s="1"/>
  <c r="N194" i="27" s="1"/>
  <c r="O194" i="27" s="1"/>
  <c r="P194" i="27" s="1"/>
  <c r="Q194" i="27" s="1"/>
  <c r="R194" i="27" s="1"/>
  <c r="S194" i="27" s="1"/>
  <c r="T194" i="27" s="1"/>
  <c r="U194" i="27" s="1"/>
  <c r="V194" i="27" s="1"/>
  <c r="W194" i="27" s="1"/>
  <c r="X194" i="27" s="1"/>
  <c r="Y194" i="27" s="1"/>
  <c r="Z194" i="27" s="1"/>
  <c r="AA194" i="27" s="1"/>
  <c r="AB194" i="27" s="1"/>
  <c r="AC194" i="27" s="1"/>
  <c r="AD194" i="27" s="1"/>
  <c r="AE194" i="27" s="1"/>
  <c r="AF194" i="27" s="1"/>
  <c r="E194" i="27"/>
  <c r="D194" i="27"/>
  <c r="C194" i="27"/>
  <c r="C193" i="27"/>
  <c r="D193" i="27" s="1"/>
  <c r="E193" i="27" s="1"/>
  <c r="AG191" i="27"/>
  <c r="B191" i="27"/>
  <c r="E190" i="27"/>
  <c r="F190" i="27" s="1"/>
  <c r="G190" i="27" s="1"/>
  <c r="H190" i="27" s="1"/>
  <c r="I190" i="27" s="1"/>
  <c r="J190" i="27" s="1"/>
  <c r="K190" i="27" s="1"/>
  <c r="L190" i="27" s="1"/>
  <c r="M190" i="27" s="1"/>
  <c r="N190" i="27" s="1"/>
  <c r="O190" i="27" s="1"/>
  <c r="P190" i="27" s="1"/>
  <c r="Q190" i="27" s="1"/>
  <c r="R190" i="27" s="1"/>
  <c r="S190" i="27" s="1"/>
  <c r="T190" i="27" s="1"/>
  <c r="U190" i="27" s="1"/>
  <c r="V190" i="27" s="1"/>
  <c r="W190" i="27" s="1"/>
  <c r="X190" i="27" s="1"/>
  <c r="Y190" i="27" s="1"/>
  <c r="Z190" i="27" s="1"/>
  <c r="AA190" i="27" s="1"/>
  <c r="AB190" i="27" s="1"/>
  <c r="AC190" i="27" s="1"/>
  <c r="AD190" i="27" s="1"/>
  <c r="AE190" i="27" s="1"/>
  <c r="AF190" i="27" s="1"/>
  <c r="C190" i="27"/>
  <c r="D190" i="27" s="1"/>
  <c r="F189" i="27"/>
  <c r="G189" i="27" s="1"/>
  <c r="H189" i="27" s="1"/>
  <c r="I189" i="27" s="1"/>
  <c r="J189" i="27" s="1"/>
  <c r="K189" i="27" s="1"/>
  <c r="L189" i="27" s="1"/>
  <c r="M189" i="27" s="1"/>
  <c r="N189" i="27" s="1"/>
  <c r="O189" i="27" s="1"/>
  <c r="P189" i="27" s="1"/>
  <c r="Q189" i="27" s="1"/>
  <c r="R189" i="27" s="1"/>
  <c r="S189" i="27" s="1"/>
  <c r="T189" i="27" s="1"/>
  <c r="U189" i="27" s="1"/>
  <c r="V189" i="27" s="1"/>
  <c r="W189" i="27" s="1"/>
  <c r="X189" i="27" s="1"/>
  <c r="Y189" i="27" s="1"/>
  <c r="Z189" i="27" s="1"/>
  <c r="AA189" i="27" s="1"/>
  <c r="AB189" i="27" s="1"/>
  <c r="AC189" i="27" s="1"/>
  <c r="AD189" i="27" s="1"/>
  <c r="AE189" i="27" s="1"/>
  <c r="AF189" i="27" s="1"/>
  <c r="C189" i="27"/>
  <c r="D189" i="27" s="1"/>
  <c r="E189" i="27" s="1"/>
  <c r="C188" i="27"/>
  <c r="D188" i="27" s="1"/>
  <c r="E188" i="27" s="1"/>
  <c r="F188" i="27" s="1"/>
  <c r="G188" i="27" s="1"/>
  <c r="H188" i="27" s="1"/>
  <c r="I188" i="27" s="1"/>
  <c r="J188" i="27" s="1"/>
  <c r="K188" i="27" s="1"/>
  <c r="L188" i="27" s="1"/>
  <c r="M188" i="27" s="1"/>
  <c r="N188" i="27" s="1"/>
  <c r="O188" i="27" s="1"/>
  <c r="P188" i="27" s="1"/>
  <c r="Q188" i="27" s="1"/>
  <c r="R188" i="27" s="1"/>
  <c r="S188" i="27" s="1"/>
  <c r="T188" i="27" s="1"/>
  <c r="U188" i="27" s="1"/>
  <c r="V188" i="27" s="1"/>
  <c r="W188" i="27" s="1"/>
  <c r="X188" i="27" s="1"/>
  <c r="Y188" i="27" s="1"/>
  <c r="Z188" i="27" s="1"/>
  <c r="AA188" i="27" s="1"/>
  <c r="AB188" i="27" s="1"/>
  <c r="AC188" i="27" s="1"/>
  <c r="AD188" i="27" s="1"/>
  <c r="AE188" i="27" s="1"/>
  <c r="AF188" i="27" s="1"/>
  <c r="C187" i="27"/>
  <c r="D187" i="27" s="1"/>
  <c r="E187" i="27" s="1"/>
  <c r="F187" i="27" s="1"/>
  <c r="G187" i="27" s="1"/>
  <c r="H187" i="27" s="1"/>
  <c r="I187" i="27" s="1"/>
  <c r="J187" i="27" s="1"/>
  <c r="K187" i="27" s="1"/>
  <c r="L187" i="27" s="1"/>
  <c r="M187" i="27" s="1"/>
  <c r="N187" i="27" s="1"/>
  <c r="O187" i="27" s="1"/>
  <c r="P187" i="27" s="1"/>
  <c r="Q187" i="27" s="1"/>
  <c r="R187" i="27" s="1"/>
  <c r="S187" i="27" s="1"/>
  <c r="T187" i="27" s="1"/>
  <c r="U187" i="27" s="1"/>
  <c r="V187" i="27" s="1"/>
  <c r="W187" i="27" s="1"/>
  <c r="X187" i="27" s="1"/>
  <c r="Y187" i="27" s="1"/>
  <c r="Z187" i="27" s="1"/>
  <c r="AA187" i="27" s="1"/>
  <c r="AB187" i="27" s="1"/>
  <c r="AC187" i="27" s="1"/>
  <c r="AD187" i="27" s="1"/>
  <c r="AE187" i="27" s="1"/>
  <c r="AF187" i="27" s="1"/>
  <c r="E186" i="27"/>
  <c r="F186" i="27" s="1"/>
  <c r="G186" i="27" s="1"/>
  <c r="H186" i="27" s="1"/>
  <c r="I186" i="27" s="1"/>
  <c r="J186" i="27" s="1"/>
  <c r="K186" i="27" s="1"/>
  <c r="L186" i="27" s="1"/>
  <c r="M186" i="27" s="1"/>
  <c r="N186" i="27" s="1"/>
  <c r="O186" i="27" s="1"/>
  <c r="P186" i="27" s="1"/>
  <c r="Q186" i="27" s="1"/>
  <c r="R186" i="27" s="1"/>
  <c r="S186" i="27" s="1"/>
  <c r="T186" i="27" s="1"/>
  <c r="U186" i="27" s="1"/>
  <c r="V186" i="27" s="1"/>
  <c r="W186" i="27" s="1"/>
  <c r="X186" i="27" s="1"/>
  <c r="Y186" i="27" s="1"/>
  <c r="Z186" i="27" s="1"/>
  <c r="AA186" i="27" s="1"/>
  <c r="AB186" i="27" s="1"/>
  <c r="AC186" i="27" s="1"/>
  <c r="AD186" i="27" s="1"/>
  <c r="AE186" i="27" s="1"/>
  <c r="AF186" i="27" s="1"/>
  <c r="C186" i="27"/>
  <c r="D186" i="27" s="1"/>
  <c r="P185" i="27"/>
  <c r="Q185" i="27" s="1"/>
  <c r="R185" i="27" s="1"/>
  <c r="S185" i="27" s="1"/>
  <c r="T185" i="27" s="1"/>
  <c r="U185" i="27" s="1"/>
  <c r="V185" i="27" s="1"/>
  <c r="W185" i="27" s="1"/>
  <c r="X185" i="27" s="1"/>
  <c r="Y185" i="27" s="1"/>
  <c r="Z185" i="27" s="1"/>
  <c r="AA185" i="27" s="1"/>
  <c r="AB185" i="27" s="1"/>
  <c r="AC185" i="27" s="1"/>
  <c r="AD185" i="27" s="1"/>
  <c r="AE185" i="27" s="1"/>
  <c r="AF185" i="27" s="1"/>
  <c r="D185" i="27"/>
  <c r="E185" i="27" s="1"/>
  <c r="F185" i="27" s="1"/>
  <c r="G185" i="27" s="1"/>
  <c r="H185" i="27" s="1"/>
  <c r="I185" i="27" s="1"/>
  <c r="J185" i="27" s="1"/>
  <c r="K185" i="27" s="1"/>
  <c r="L185" i="27" s="1"/>
  <c r="M185" i="27" s="1"/>
  <c r="N185" i="27" s="1"/>
  <c r="O185" i="27" s="1"/>
  <c r="C185" i="27"/>
  <c r="C184" i="27"/>
  <c r="D184" i="27" s="1"/>
  <c r="E184" i="27" s="1"/>
  <c r="F184" i="27" s="1"/>
  <c r="G184" i="27" s="1"/>
  <c r="H184" i="27" s="1"/>
  <c r="I184" i="27" s="1"/>
  <c r="J184" i="27" s="1"/>
  <c r="K184" i="27" s="1"/>
  <c r="L184" i="27" s="1"/>
  <c r="M184" i="27" s="1"/>
  <c r="N184" i="27" s="1"/>
  <c r="O184" i="27" s="1"/>
  <c r="P184" i="27" s="1"/>
  <c r="Q184" i="27" s="1"/>
  <c r="R184" i="27" s="1"/>
  <c r="S184" i="27" s="1"/>
  <c r="T184" i="27" s="1"/>
  <c r="U184" i="27" s="1"/>
  <c r="V184" i="27" s="1"/>
  <c r="W184" i="27" s="1"/>
  <c r="X184" i="27" s="1"/>
  <c r="Y184" i="27" s="1"/>
  <c r="Z184" i="27" s="1"/>
  <c r="AA184" i="27" s="1"/>
  <c r="AB184" i="27" s="1"/>
  <c r="AC184" i="27" s="1"/>
  <c r="AD184" i="27" s="1"/>
  <c r="AE184" i="27" s="1"/>
  <c r="AF184" i="27" s="1"/>
  <c r="D183" i="27"/>
  <c r="E183" i="27" s="1"/>
  <c r="F183" i="27" s="1"/>
  <c r="G183" i="27" s="1"/>
  <c r="H183" i="27" s="1"/>
  <c r="I183" i="27" s="1"/>
  <c r="J183" i="27" s="1"/>
  <c r="K183" i="27" s="1"/>
  <c r="L183" i="27" s="1"/>
  <c r="M183" i="27" s="1"/>
  <c r="N183" i="27" s="1"/>
  <c r="O183" i="27" s="1"/>
  <c r="P183" i="27" s="1"/>
  <c r="Q183" i="27" s="1"/>
  <c r="R183" i="27" s="1"/>
  <c r="S183" i="27" s="1"/>
  <c r="T183" i="27" s="1"/>
  <c r="U183" i="27" s="1"/>
  <c r="V183" i="27" s="1"/>
  <c r="W183" i="27" s="1"/>
  <c r="X183" i="27" s="1"/>
  <c r="Y183" i="27" s="1"/>
  <c r="Z183" i="27" s="1"/>
  <c r="AA183" i="27" s="1"/>
  <c r="AB183" i="27" s="1"/>
  <c r="AC183" i="27" s="1"/>
  <c r="AD183" i="27" s="1"/>
  <c r="AE183" i="27" s="1"/>
  <c r="AF183" i="27" s="1"/>
  <c r="C183" i="27"/>
  <c r="C182" i="27"/>
  <c r="D182" i="27" s="1"/>
  <c r="E182" i="27" s="1"/>
  <c r="F182" i="27" s="1"/>
  <c r="G182" i="27" s="1"/>
  <c r="H182" i="27" s="1"/>
  <c r="I182" i="27" s="1"/>
  <c r="J182" i="27" s="1"/>
  <c r="K182" i="27" s="1"/>
  <c r="L182" i="27" s="1"/>
  <c r="M182" i="27" s="1"/>
  <c r="N182" i="27" s="1"/>
  <c r="O182" i="27" s="1"/>
  <c r="P182" i="27" s="1"/>
  <c r="Q182" i="27" s="1"/>
  <c r="R182" i="27" s="1"/>
  <c r="S182" i="27" s="1"/>
  <c r="T182" i="27" s="1"/>
  <c r="U182" i="27" s="1"/>
  <c r="V182" i="27" s="1"/>
  <c r="W182" i="27" s="1"/>
  <c r="X182" i="27" s="1"/>
  <c r="Y182" i="27" s="1"/>
  <c r="Z182" i="27" s="1"/>
  <c r="AA182" i="27" s="1"/>
  <c r="AB182" i="27" s="1"/>
  <c r="AC182" i="27" s="1"/>
  <c r="AD182" i="27" s="1"/>
  <c r="AE182" i="27" s="1"/>
  <c r="AF182" i="27" s="1"/>
  <c r="C181" i="27"/>
  <c r="D181" i="27" s="1"/>
  <c r="E181" i="27" s="1"/>
  <c r="F181" i="27" s="1"/>
  <c r="G181" i="27" s="1"/>
  <c r="H181" i="27" s="1"/>
  <c r="I181" i="27" s="1"/>
  <c r="J181" i="27" s="1"/>
  <c r="K181" i="27" s="1"/>
  <c r="L181" i="27" s="1"/>
  <c r="M181" i="27" s="1"/>
  <c r="N181" i="27" s="1"/>
  <c r="O181" i="27" s="1"/>
  <c r="P181" i="27" s="1"/>
  <c r="Q181" i="27" s="1"/>
  <c r="R181" i="27" s="1"/>
  <c r="S181" i="27" s="1"/>
  <c r="T181" i="27" s="1"/>
  <c r="U181" i="27" s="1"/>
  <c r="V181" i="27" s="1"/>
  <c r="W181" i="27" s="1"/>
  <c r="X181" i="27" s="1"/>
  <c r="Y181" i="27" s="1"/>
  <c r="Z181" i="27" s="1"/>
  <c r="AA181" i="27" s="1"/>
  <c r="AB181" i="27" s="1"/>
  <c r="AC181" i="27" s="1"/>
  <c r="AD181" i="27" s="1"/>
  <c r="AE181" i="27" s="1"/>
  <c r="AF181" i="27" s="1"/>
  <c r="C180" i="27"/>
  <c r="D180" i="27" s="1"/>
  <c r="E180" i="27" s="1"/>
  <c r="F180" i="27" s="1"/>
  <c r="G180" i="27" s="1"/>
  <c r="H180" i="27" s="1"/>
  <c r="I180" i="27" s="1"/>
  <c r="J180" i="27" s="1"/>
  <c r="K180" i="27" s="1"/>
  <c r="L180" i="27" s="1"/>
  <c r="M180" i="27" s="1"/>
  <c r="N180" i="27" s="1"/>
  <c r="O180" i="27" s="1"/>
  <c r="P180" i="27" s="1"/>
  <c r="Q180" i="27" s="1"/>
  <c r="R180" i="27" s="1"/>
  <c r="S180" i="27" s="1"/>
  <c r="T180" i="27" s="1"/>
  <c r="U180" i="27" s="1"/>
  <c r="V180" i="27" s="1"/>
  <c r="W180" i="27" s="1"/>
  <c r="X180" i="27" s="1"/>
  <c r="Y180" i="27" s="1"/>
  <c r="Z180" i="27" s="1"/>
  <c r="AA180" i="27" s="1"/>
  <c r="AB180" i="27" s="1"/>
  <c r="AC180" i="27" s="1"/>
  <c r="AD180" i="27" s="1"/>
  <c r="AE180" i="27" s="1"/>
  <c r="AF180" i="27" s="1"/>
  <c r="M179" i="27"/>
  <c r="N179" i="27" s="1"/>
  <c r="O179" i="27" s="1"/>
  <c r="P179" i="27" s="1"/>
  <c r="Q179" i="27" s="1"/>
  <c r="R179" i="27" s="1"/>
  <c r="S179" i="27" s="1"/>
  <c r="T179" i="27" s="1"/>
  <c r="U179" i="27" s="1"/>
  <c r="V179" i="27" s="1"/>
  <c r="W179" i="27" s="1"/>
  <c r="X179" i="27" s="1"/>
  <c r="Y179" i="27" s="1"/>
  <c r="Z179" i="27" s="1"/>
  <c r="AA179" i="27" s="1"/>
  <c r="AB179" i="27" s="1"/>
  <c r="AC179" i="27" s="1"/>
  <c r="AD179" i="27" s="1"/>
  <c r="AE179" i="27" s="1"/>
  <c r="AF179" i="27" s="1"/>
  <c r="E179" i="27"/>
  <c r="F179" i="27" s="1"/>
  <c r="G179" i="27" s="1"/>
  <c r="H179" i="27" s="1"/>
  <c r="I179" i="27" s="1"/>
  <c r="J179" i="27" s="1"/>
  <c r="K179" i="27" s="1"/>
  <c r="L179" i="27" s="1"/>
  <c r="D179" i="27"/>
  <c r="C179" i="27"/>
  <c r="D178" i="27"/>
  <c r="E178" i="27" s="1"/>
  <c r="F178" i="27" s="1"/>
  <c r="G178" i="27" s="1"/>
  <c r="H178" i="27" s="1"/>
  <c r="I178" i="27" s="1"/>
  <c r="J178" i="27" s="1"/>
  <c r="K178" i="27" s="1"/>
  <c r="L178" i="27" s="1"/>
  <c r="M178" i="27" s="1"/>
  <c r="N178" i="27" s="1"/>
  <c r="O178" i="27" s="1"/>
  <c r="P178" i="27" s="1"/>
  <c r="Q178" i="27" s="1"/>
  <c r="R178" i="27" s="1"/>
  <c r="S178" i="27" s="1"/>
  <c r="T178" i="27" s="1"/>
  <c r="U178" i="27" s="1"/>
  <c r="V178" i="27" s="1"/>
  <c r="W178" i="27" s="1"/>
  <c r="X178" i="27" s="1"/>
  <c r="Y178" i="27" s="1"/>
  <c r="Z178" i="27" s="1"/>
  <c r="AA178" i="27" s="1"/>
  <c r="AB178" i="27" s="1"/>
  <c r="AC178" i="27" s="1"/>
  <c r="AD178" i="27" s="1"/>
  <c r="AE178" i="27" s="1"/>
  <c r="AF178" i="27" s="1"/>
  <c r="C178" i="27"/>
  <c r="C176" i="27"/>
  <c r="D176" i="27" s="1"/>
  <c r="E176" i="27" s="1"/>
  <c r="F176" i="27" s="1"/>
  <c r="G176" i="27" s="1"/>
  <c r="H176" i="27" s="1"/>
  <c r="I176" i="27" s="1"/>
  <c r="J176" i="27" s="1"/>
  <c r="K176" i="27" s="1"/>
  <c r="L176" i="27" s="1"/>
  <c r="M176" i="27" s="1"/>
  <c r="N176" i="27" s="1"/>
  <c r="O176" i="27" s="1"/>
  <c r="P176" i="27" s="1"/>
  <c r="Q176" i="27" s="1"/>
  <c r="R176" i="27" s="1"/>
  <c r="S176" i="27" s="1"/>
  <c r="T176" i="27" s="1"/>
  <c r="U176" i="27" s="1"/>
  <c r="V176" i="27" s="1"/>
  <c r="W176" i="27" s="1"/>
  <c r="X176" i="27" s="1"/>
  <c r="Y176" i="27" s="1"/>
  <c r="Z176" i="27" s="1"/>
  <c r="AA176" i="27" s="1"/>
  <c r="AB176" i="27" s="1"/>
  <c r="AC176" i="27" s="1"/>
  <c r="AD176" i="27" s="1"/>
  <c r="AE176" i="27" s="1"/>
  <c r="AF176" i="27" s="1"/>
  <c r="L175" i="27"/>
  <c r="M175" i="27" s="1"/>
  <c r="N175" i="27" s="1"/>
  <c r="O175" i="27" s="1"/>
  <c r="P175" i="27" s="1"/>
  <c r="Q175" i="27" s="1"/>
  <c r="R175" i="27" s="1"/>
  <c r="S175" i="27" s="1"/>
  <c r="T175" i="27" s="1"/>
  <c r="U175" i="27" s="1"/>
  <c r="V175" i="27" s="1"/>
  <c r="W175" i="27" s="1"/>
  <c r="X175" i="27" s="1"/>
  <c r="Y175" i="27" s="1"/>
  <c r="Z175" i="27" s="1"/>
  <c r="AA175" i="27" s="1"/>
  <c r="AB175" i="27" s="1"/>
  <c r="AC175" i="27" s="1"/>
  <c r="AD175" i="27" s="1"/>
  <c r="AE175" i="27" s="1"/>
  <c r="AF175" i="27" s="1"/>
  <c r="G175" i="27"/>
  <c r="H175" i="27" s="1"/>
  <c r="I175" i="27" s="1"/>
  <c r="J175" i="27" s="1"/>
  <c r="K175" i="27" s="1"/>
  <c r="F175" i="27"/>
  <c r="E175" i="27"/>
  <c r="D175" i="27"/>
  <c r="C175" i="27"/>
  <c r="AC174" i="27"/>
  <c r="AD174" i="27" s="1"/>
  <c r="AE174" i="27" s="1"/>
  <c r="AF174" i="27" s="1"/>
  <c r="D174" i="27"/>
  <c r="E174" i="27" s="1"/>
  <c r="F174" i="27" s="1"/>
  <c r="G174" i="27" s="1"/>
  <c r="H174" i="27" s="1"/>
  <c r="I174" i="27" s="1"/>
  <c r="J174" i="27" s="1"/>
  <c r="K174" i="27" s="1"/>
  <c r="L174" i="27" s="1"/>
  <c r="M174" i="27" s="1"/>
  <c r="N174" i="27" s="1"/>
  <c r="O174" i="27" s="1"/>
  <c r="P174" i="27" s="1"/>
  <c r="Q174" i="27" s="1"/>
  <c r="R174" i="27" s="1"/>
  <c r="S174" i="27" s="1"/>
  <c r="T174" i="27" s="1"/>
  <c r="U174" i="27" s="1"/>
  <c r="V174" i="27" s="1"/>
  <c r="W174" i="27" s="1"/>
  <c r="X174" i="27" s="1"/>
  <c r="Y174" i="27" s="1"/>
  <c r="Z174" i="27" s="1"/>
  <c r="AA174" i="27" s="1"/>
  <c r="AB174" i="27" s="1"/>
  <c r="C174" i="27"/>
  <c r="H173" i="27"/>
  <c r="I173" i="27" s="1"/>
  <c r="J173" i="27" s="1"/>
  <c r="K173" i="27" s="1"/>
  <c r="L173" i="27" s="1"/>
  <c r="M173" i="27" s="1"/>
  <c r="N173" i="27" s="1"/>
  <c r="O173" i="27" s="1"/>
  <c r="P173" i="27" s="1"/>
  <c r="Q173" i="27" s="1"/>
  <c r="R173" i="27" s="1"/>
  <c r="S173" i="27" s="1"/>
  <c r="T173" i="27" s="1"/>
  <c r="U173" i="27" s="1"/>
  <c r="V173" i="27" s="1"/>
  <c r="W173" i="27" s="1"/>
  <c r="X173" i="27" s="1"/>
  <c r="Y173" i="27" s="1"/>
  <c r="Z173" i="27" s="1"/>
  <c r="AA173" i="27" s="1"/>
  <c r="AB173" i="27" s="1"/>
  <c r="AC173" i="27" s="1"/>
  <c r="AD173" i="27" s="1"/>
  <c r="AE173" i="27" s="1"/>
  <c r="AF173" i="27" s="1"/>
  <c r="C173" i="27"/>
  <c r="D173" i="27" s="1"/>
  <c r="E173" i="27" s="1"/>
  <c r="F173" i="27" s="1"/>
  <c r="G173" i="27" s="1"/>
  <c r="H172" i="27"/>
  <c r="I172" i="27" s="1"/>
  <c r="J172" i="27" s="1"/>
  <c r="K172" i="27" s="1"/>
  <c r="L172" i="27" s="1"/>
  <c r="M172" i="27" s="1"/>
  <c r="N172" i="27" s="1"/>
  <c r="O172" i="27" s="1"/>
  <c r="P172" i="27" s="1"/>
  <c r="Q172" i="27" s="1"/>
  <c r="R172" i="27" s="1"/>
  <c r="S172" i="27" s="1"/>
  <c r="T172" i="27" s="1"/>
  <c r="U172" i="27" s="1"/>
  <c r="V172" i="27" s="1"/>
  <c r="W172" i="27" s="1"/>
  <c r="X172" i="27" s="1"/>
  <c r="Y172" i="27" s="1"/>
  <c r="Z172" i="27" s="1"/>
  <c r="AA172" i="27" s="1"/>
  <c r="AB172" i="27" s="1"/>
  <c r="AC172" i="27" s="1"/>
  <c r="AD172" i="27" s="1"/>
  <c r="AE172" i="27" s="1"/>
  <c r="AF172" i="27" s="1"/>
  <c r="F172" i="27"/>
  <c r="G172" i="27" s="1"/>
  <c r="D172" i="27"/>
  <c r="E172" i="27" s="1"/>
  <c r="C172" i="27"/>
  <c r="F171" i="27"/>
  <c r="G171" i="27" s="1"/>
  <c r="H171" i="27" s="1"/>
  <c r="I171" i="27" s="1"/>
  <c r="J171" i="27" s="1"/>
  <c r="K171" i="27" s="1"/>
  <c r="L171" i="27" s="1"/>
  <c r="M171" i="27" s="1"/>
  <c r="N171" i="27" s="1"/>
  <c r="O171" i="27" s="1"/>
  <c r="P171" i="27" s="1"/>
  <c r="Q171" i="27" s="1"/>
  <c r="R171" i="27" s="1"/>
  <c r="S171" i="27" s="1"/>
  <c r="T171" i="27" s="1"/>
  <c r="U171" i="27" s="1"/>
  <c r="V171" i="27" s="1"/>
  <c r="W171" i="27" s="1"/>
  <c r="X171" i="27" s="1"/>
  <c r="Y171" i="27" s="1"/>
  <c r="Z171" i="27" s="1"/>
  <c r="AA171" i="27" s="1"/>
  <c r="AB171" i="27" s="1"/>
  <c r="AC171" i="27" s="1"/>
  <c r="AD171" i="27" s="1"/>
  <c r="AE171" i="27" s="1"/>
  <c r="AF171" i="27" s="1"/>
  <c r="D171" i="27"/>
  <c r="E171" i="27" s="1"/>
  <c r="C171" i="27"/>
  <c r="E170" i="27"/>
  <c r="F170" i="27" s="1"/>
  <c r="G170" i="27" s="1"/>
  <c r="H170" i="27" s="1"/>
  <c r="I170" i="27" s="1"/>
  <c r="J170" i="27" s="1"/>
  <c r="K170" i="27" s="1"/>
  <c r="L170" i="27" s="1"/>
  <c r="M170" i="27" s="1"/>
  <c r="N170" i="27" s="1"/>
  <c r="O170" i="27" s="1"/>
  <c r="P170" i="27" s="1"/>
  <c r="Q170" i="27" s="1"/>
  <c r="R170" i="27" s="1"/>
  <c r="S170" i="27" s="1"/>
  <c r="T170" i="27" s="1"/>
  <c r="U170" i="27" s="1"/>
  <c r="V170" i="27" s="1"/>
  <c r="W170" i="27" s="1"/>
  <c r="X170" i="27" s="1"/>
  <c r="Y170" i="27" s="1"/>
  <c r="Z170" i="27" s="1"/>
  <c r="AA170" i="27" s="1"/>
  <c r="AB170" i="27" s="1"/>
  <c r="AC170" i="27" s="1"/>
  <c r="AD170" i="27" s="1"/>
  <c r="AE170" i="27" s="1"/>
  <c r="AF170" i="27" s="1"/>
  <c r="C170" i="27"/>
  <c r="D170" i="27" s="1"/>
  <c r="E169" i="27"/>
  <c r="F169" i="27" s="1"/>
  <c r="G169" i="27" s="1"/>
  <c r="H169" i="27" s="1"/>
  <c r="I169" i="27" s="1"/>
  <c r="J169" i="27" s="1"/>
  <c r="K169" i="27" s="1"/>
  <c r="L169" i="27" s="1"/>
  <c r="M169" i="27" s="1"/>
  <c r="N169" i="27" s="1"/>
  <c r="O169" i="27" s="1"/>
  <c r="P169" i="27" s="1"/>
  <c r="Q169" i="27" s="1"/>
  <c r="R169" i="27" s="1"/>
  <c r="S169" i="27" s="1"/>
  <c r="T169" i="27" s="1"/>
  <c r="U169" i="27" s="1"/>
  <c r="V169" i="27" s="1"/>
  <c r="W169" i="27" s="1"/>
  <c r="X169" i="27" s="1"/>
  <c r="Y169" i="27" s="1"/>
  <c r="Z169" i="27" s="1"/>
  <c r="AA169" i="27" s="1"/>
  <c r="AB169" i="27" s="1"/>
  <c r="AC169" i="27" s="1"/>
  <c r="AD169" i="27" s="1"/>
  <c r="AE169" i="27" s="1"/>
  <c r="AF169" i="27" s="1"/>
  <c r="D169" i="27"/>
  <c r="C169" i="27"/>
  <c r="S167" i="27"/>
  <c r="T167" i="27" s="1"/>
  <c r="U167" i="27" s="1"/>
  <c r="V167" i="27" s="1"/>
  <c r="W167" i="27" s="1"/>
  <c r="X167" i="27" s="1"/>
  <c r="Y167" i="27" s="1"/>
  <c r="Z167" i="27" s="1"/>
  <c r="AA167" i="27" s="1"/>
  <c r="AB167" i="27" s="1"/>
  <c r="AC167" i="27" s="1"/>
  <c r="AD167" i="27" s="1"/>
  <c r="AE167" i="27" s="1"/>
  <c r="AF167" i="27" s="1"/>
  <c r="Q167" i="27"/>
  <c r="R167" i="27" s="1"/>
  <c r="D167" i="27"/>
  <c r="E167" i="27" s="1"/>
  <c r="F167" i="27" s="1"/>
  <c r="G167" i="27" s="1"/>
  <c r="H167" i="27" s="1"/>
  <c r="I167" i="27" s="1"/>
  <c r="J167" i="27" s="1"/>
  <c r="K167" i="27" s="1"/>
  <c r="L167" i="27" s="1"/>
  <c r="M167" i="27" s="1"/>
  <c r="N167" i="27" s="1"/>
  <c r="O167" i="27" s="1"/>
  <c r="P167" i="27" s="1"/>
  <c r="C167" i="27"/>
  <c r="E166" i="27"/>
  <c r="F166" i="27" s="1"/>
  <c r="G166" i="27" s="1"/>
  <c r="H166" i="27" s="1"/>
  <c r="I166" i="27" s="1"/>
  <c r="J166" i="27" s="1"/>
  <c r="K166" i="27" s="1"/>
  <c r="L166" i="27" s="1"/>
  <c r="M166" i="27" s="1"/>
  <c r="N166" i="27" s="1"/>
  <c r="O166" i="27" s="1"/>
  <c r="P166" i="27" s="1"/>
  <c r="Q166" i="27" s="1"/>
  <c r="R166" i="27" s="1"/>
  <c r="S166" i="27" s="1"/>
  <c r="T166" i="27" s="1"/>
  <c r="U166" i="27" s="1"/>
  <c r="V166" i="27" s="1"/>
  <c r="W166" i="27" s="1"/>
  <c r="X166" i="27" s="1"/>
  <c r="Y166" i="27" s="1"/>
  <c r="Z166" i="27" s="1"/>
  <c r="AA166" i="27" s="1"/>
  <c r="AB166" i="27" s="1"/>
  <c r="AC166" i="27" s="1"/>
  <c r="AD166" i="27" s="1"/>
  <c r="AE166" i="27" s="1"/>
  <c r="AF166" i="27" s="1"/>
  <c r="D166" i="27"/>
  <c r="C166" i="27"/>
  <c r="R165" i="27"/>
  <c r="S165" i="27" s="1"/>
  <c r="T165" i="27" s="1"/>
  <c r="U165" i="27" s="1"/>
  <c r="V165" i="27" s="1"/>
  <c r="W165" i="27" s="1"/>
  <c r="X165" i="27" s="1"/>
  <c r="Y165" i="27" s="1"/>
  <c r="Z165" i="27" s="1"/>
  <c r="AA165" i="27" s="1"/>
  <c r="AB165" i="27" s="1"/>
  <c r="AC165" i="27" s="1"/>
  <c r="AD165" i="27" s="1"/>
  <c r="AE165" i="27" s="1"/>
  <c r="AF165" i="27" s="1"/>
  <c r="G165" i="27"/>
  <c r="H165" i="27" s="1"/>
  <c r="I165" i="27" s="1"/>
  <c r="J165" i="27" s="1"/>
  <c r="K165" i="27" s="1"/>
  <c r="L165" i="27" s="1"/>
  <c r="M165" i="27" s="1"/>
  <c r="N165" i="27" s="1"/>
  <c r="O165" i="27" s="1"/>
  <c r="P165" i="27" s="1"/>
  <c r="Q165" i="27" s="1"/>
  <c r="E165" i="27"/>
  <c r="F165" i="27" s="1"/>
  <c r="D165" i="27"/>
  <c r="C165" i="27"/>
  <c r="M164" i="27"/>
  <c r="N164" i="27" s="1"/>
  <c r="O164" i="27" s="1"/>
  <c r="P164" i="27" s="1"/>
  <c r="Q164" i="27" s="1"/>
  <c r="R164" i="27" s="1"/>
  <c r="S164" i="27" s="1"/>
  <c r="T164" i="27" s="1"/>
  <c r="U164" i="27" s="1"/>
  <c r="V164" i="27" s="1"/>
  <c r="W164" i="27" s="1"/>
  <c r="X164" i="27" s="1"/>
  <c r="Y164" i="27" s="1"/>
  <c r="Z164" i="27" s="1"/>
  <c r="AA164" i="27" s="1"/>
  <c r="AB164" i="27" s="1"/>
  <c r="AC164" i="27" s="1"/>
  <c r="AD164" i="27" s="1"/>
  <c r="AE164" i="27" s="1"/>
  <c r="AF164" i="27" s="1"/>
  <c r="D164" i="27"/>
  <c r="E164" i="27" s="1"/>
  <c r="F164" i="27" s="1"/>
  <c r="G164" i="27" s="1"/>
  <c r="H164" i="27" s="1"/>
  <c r="I164" i="27" s="1"/>
  <c r="J164" i="27" s="1"/>
  <c r="K164" i="27" s="1"/>
  <c r="L164" i="27" s="1"/>
  <c r="C164" i="27"/>
  <c r="V163" i="27"/>
  <c r="W163" i="27" s="1"/>
  <c r="X163" i="27" s="1"/>
  <c r="Y163" i="27" s="1"/>
  <c r="Z163" i="27" s="1"/>
  <c r="AA163" i="27" s="1"/>
  <c r="AB163" i="27" s="1"/>
  <c r="AC163" i="27" s="1"/>
  <c r="AD163" i="27" s="1"/>
  <c r="AE163" i="27" s="1"/>
  <c r="AF163" i="27" s="1"/>
  <c r="K163" i="27"/>
  <c r="L163" i="27" s="1"/>
  <c r="M163" i="27" s="1"/>
  <c r="N163" i="27" s="1"/>
  <c r="O163" i="27" s="1"/>
  <c r="P163" i="27" s="1"/>
  <c r="Q163" i="27" s="1"/>
  <c r="R163" i="27" s="1"/>
  <c r="S163" i="27" s="1"/>
  <c r="T163" i="27" s="1"/>
  <c r="U163" i="27" s="1"/>
  <c r="D163" i="27"/>
  <c r="E163" i="27" s="1"/>
  <c r="F163" i="27" s="1"/>
  <c r="G163" i="27" s="1"/>
  <c r="H163" i="27" s="1"/>
  <c r="I163" i="27" s="1"/>
  <c r="J163" i="27" s="1"/>
  <c r="C163" i="27"/>
  <c r="I162" i="27"/>
  <c r="J162" i="27" s="1"/>
  <c r="K162" i="27" s="1"/>
  <c r="L162" i="27" s="1"/>
  <c r="M162" i="27" s="1"/>
  <c r="N162" i="27" s="1"/>
  <c r="O162" i="27" s="1"/>
  <c r="P162" i="27" s="1"/>
  <c r="Q162" i="27" s="1"/>
  <c r="R162" i="27" s="1"/>
  <c r="S162" i="27" s="1"/>
  <c r="T162" i="27" s="1"/>
  <c r="U162" i="27" s="1"/>
  <c r="V162" i="27" s="1"/>
  <c r="W162" i="27" s="1"/>
  <c r="X162" i="27" s="1"/>
  <c r="Y162" i="27" s="1"/>
  <c r="Z162" i="27" s="1"/>
  <c r="AA162" i="27" s="1"/>
  <c r="AB162" i="27" s="1"/>
  <c r="AC162" i="27" s="1"/>
  <c r="AD162" i="27" s="1"/>
  <c r="AE162" i="27" s="1"/>
  <c r="AF162" i="27" s="1"/>
  <c r="D162" i="27"/>
  <c r="E162" i="27" s="1"/>
  <c r="F162" i="27" s="1"/>
  <c r="G162" i="27" s="1"/>
  <c r="H162" i="27" s="1"/>
  <c r="C162" i="27"/>
  <c r="H161" i="27"/>
  <c r="I161" i="27" s="1"/>
  <c r="J161" i="27" s="1"/>
  <c r="K161" i="27" s="1"/>
  <c r="L161" i="27" s="1"/>
  <c r="M161" i="27" s="1"/>
  <c r="N161" i="27" s="1"/>
  <c r="O161" i="27" s="1"/>
  <c r="P161" i="27" s="1"/>
  <c r="Q161" i="27" s="1"/>
  <c r="R161" i="27" s="1"/>
  <c r="S161" i="27" s="1"/>
  <c r="T161" i="27" s="1"/>
  <c r="U161" i="27" s="1"/>
  <c r="V161" i="27" s="1"/>
  <c r="W161" i="27" s="1"/>
  <c r="X161" i="27" s="1"/>
  <c r="Y161" i="27" s="1"/>
  <c r="Z161" i="27" s="1"/>
  <c r="AA161" i="27" s="1"/>
  <c r="AB161" i="27" s="1"/>
  <c r="AC161" i="27" s="1"/>
  <c r="AD161" i="27" s="1"/>
  <c r="AE161" i="27" s="1"/>
  <c r="AF161" i="27" s="1"/>
  <c r="C161" i="27"/>
  <c r="D161" i="27" s="1"/>
  <c r="E161" i="27" s="1"/>
  <c r="F161" i="27" s="1"/>
  <c r="G161" i="27" s="1"/>
  <c r="D160" i="27"/>
  <c r="E160" i="27" s="1"/>
  <c r="F160" i="27" s="1"/>
  <c r="G160" i="27" s="1"/>
  <c r="H160" i="27" s="1"/>
  <c r="I160" i="27" s="1"/>
  <c r="J160" i="27" s="1"/>
  <c r="K160" i="27" s="1"/>
  <c r="L160" i="27" s="1"/>
  <c r="M160" i="27" s="1"/>
  <c r="N160" i="27" s="1"/>
  <c r="O160" i="27" s="1"/>
  <c r="P160" i="27" s="1"/>
  <c r="Q160" i="27" s="1"/>
  <c r="R160" i="27" s="1"/>
  <c r="S160" i="27" s="1"/>
  <c r="T160" i="27" s="1"/>
  <c r="U160" i="27" s="1"/>
  <c r="V160" i="27" s="1"/>
  <c r="W160" i="27" s="1"/>
  <c r="X160" i="27" s="1"/>
  <c r="Y160" i="27" s="1"/>
  <c r="Z160" i="27" s="1"/>
  <c r="AA160" i="27" s="1"/>
  <c r="AB160" i="27" s="1"/>
  <c r="AC160" i="27" s="1"/>
  <c r="AD160" i="27" s="1"/>
  <c r="AE160" i="27" s="1"/>
  <c r="AF160" i="27" s="1"/>
  <c r="C160" i="27"/>
  <c r="F159" i="27"/>
  <c r="G159" i="27" s="1"/>
  <c r="H159" i="27" s="1"/>
  <c r="I159" i="27" s="1"/>
  <c r="J159" i="27" s="1"/>
  <c r="K159" i="27" s="1"/>
  <c r="L159" i="27" s="1"/>
  <c r="M159" i="27" s="1"/>
  <c r="N159" i="27" s="1"/>
  <c r="O159" i="27" s="1"/>
  <c r="P159" i="27" s="1"/>
  <c r="Q159" i="27" s="1"/>
  <c r="R159" i="27" s="1"/>
  <c r="S159" i="27" s="1"/>
  <c r="T159" i="27" s="1"/>
  <c r="U159" i="27" s="1"/>
  <c r="V159" i="27" s="1"/>
  <c r="W159" i="27" s="1"/>
  <c r="X159" i="27" s="1"/>
  <c r="Y159" i="27" s="1"/>
  <c r="Z159" i="27" s="1"/>
  <c r="AA159" i="27" s="1"/>
  <c r="AB159" i="27" s="1"/>
  <c r="AC159" i="27" s="1"/>
  <c r="AD159" i="27" s="1"/>
  <c r="AE159" i="27" s="1"/>
  <c r="AF159" i="27" s="1"/>
  <c r="D159" i="27"/>
  <c r="E159" i="27" s="1"/>
  <c r="C159" i="27"/>
  <c r="E158" i="27"/>
  <c r="F158" i="27" s="1"/>
  <c r="G158" i="27" s="1"/>
  <c r="H158" i="27" s="1"/>
  <c r="I158" i="27" s="1"/>
  <c r="J158" i="27" s="1"/>
  <c r="K158" i="27" s="1"/>
  <c r="L158" i="27" s="1"/>
  <c r="M158" i="27" s="1"/>
  <c r="N158" i="27" s="1"/>
  <c r="O158" i="27" s="1"/>
  <c r="P158" i="27" s="1"/>
  <c r="Q158" i="27" s="1"/>
  <c r="R158" i="27" s="1"/>
  <c r="S158" i="27" s="1"/>
  <c r="T158" i="27" s="1"/>
  <c r="U158" i="27" s="1"/>
  <c r="V158" i="27" s="1"/>
  <c r="W158" i="27" s="1"/>
  <c r="X158" i="27" s="1"/>
  <c r="Y158" i="27" s="1"/>
  <c r="Z158" i="27" s="1"/>
  <c r="AA158" i="27" s="1"/>
  <c r="AB158" i="27" s="1"/>
  <c r="AC158" i="27" s="1"/>
  <c r="AD158" i="27" s="1"/>
  <c r="AE158" i="27" s="1"/>
  <c r="AF158" i="27" s="1"/>
  <c r="C158" i="27"/>
  <c r="D158" i="27" s="1"/>
  <c r="K157" i="27"/>
  <c r="L157" i="27" s="1"/>
  <c r="M157" i="27" s="1"/>
  <c r="N157" i="27" s="1"/>
  <c r="O157" i="27" s="1"/>
  <c r="P157" i="27" s="1"/>
  <c r="Q157" i="27" s="1"/>
  <c r="R157" i="27" s="1"/>
  <c r="S157" i="27" s="1"/>
  <c r="T157" i="27" s="1"/>
  <c r="U157" i="27" s="1"/>
  <c r="V157" i="27" s="1"/>
  <c r="W157" i="27" s="1"/>
  <c r="X157" i="27" s="1"/>
  <c r="Y157" i="27" s="1"/>
  <c r="Z157" i="27" s="1"/>
  <c r="AA157" i="27" s="1"/>
  <c r="AB157" i="27" s="1"/>
  <c r="AC157" i="27" s="1"/>
  <c r="AD157" i="27" s="1"/>
  <c r="AE157" i="27" s="1"/>
  <c r="AF157" i="27" s="1"/>
  <c r="I157" i="27"/>
  <c r="J157" i="27" s="1"/>
  <c r="C157" i="27"/>
  <c r="D157" i="27" s="1"/>
  <c r="E157" i="27" s="1"/>
  <c r="F157" i="27" s="1"/>
  <c r="G157" i="27" s="1"/>
  <c r="H157" i="27" s="1"/>
  <c r="C156" i="27"/>
  <c r="D156" i="27" s="1"/>
  <c r="E156" i="27" s="1"/>
  <c r="F156" i="27" s="1"/>
  <c r="G156" i="27" s="1"/>
  <c r="H156" i="27" s="1"/>
  <c r="I156" i="27" s="1"/>
  <c r="J156" i="27" s="1"/>
  <c r="K156" i="27" s="1"/>
  <c r="L156" i="27" s="1"/>
  <c r="M156" i="27" s="1"/>
  <c r="N156" i="27" s="1"/>
  <c r="O156" i="27" s="1"/>
  <c r="P156" i="27" s="1"/>
  <c r="Q156" i="27" s="1"/>
  <c r="R156" i="27" s="1"/>
  <c r="S156" i="27" s="1"/>
  <c r="T156" i="27" s="1"/>
  <c r="U156" i="27" s="1"/>
  <c r="V156" i="27" s="1"/>
  <c r="W156" i="27" s="1"/>
  <c r="X156" i="27" s="1"/>
  <c r="Y156" i="27" s="1"/>
  <c r="Z156" i="27" s="1"/>
  <c r="AA156" i="27" s="1"/>
  <c r="AB156" i="27" s="1"/>
  <c r="AC156" i="27" s="1"/>
  <c r="AD156" i="27" s="1"/>
  <c r="AE156" i="27" s="1"/>
  <c r="AF156" i="27" s="1"/>
  <c r="Q155" i="27"/>
  <c r="R155" i="27" s="1"/>
  <c r="S155" i="27" s="1"/>
  <c r="T155" i="27" s="1"/>
  <c r="U155" i="27" s="1"/>
  <c r="V155" i="27" s="1"/>
  <c r="W155" i="27" s="1"/>
  <c r="X155" i="27" s="1"/>
  <c r="Y155" i="27" s="1"/>
  <c r="Z155" i="27" s="1"/>
  <c r="AA155" i="27" s="1"/>
  <c r="AB155" i="27" s="1"/>
  <c r="AC155" i="27" s="1"/>
  <c r="AD155" i="27" s="1"/>
  <c r="AE155" i="27" s="1"/>
  <c r="AF155" i="27" s="1"/>
  <c r="C155" i="27"/>
  <c r="D155" i="27" s="1"/>
  <c r="E155" i="27" s="1"/>
  <c r="F155" i="27" s="1"/>
  <c r="G155" i="27" s="1"/>
  <c r="H155" i="27" s="1"/>
  <c r="I155" i="27" s="1"/>
  <c r="J155" i="27" s="1"/>
  <c r="K155" i="27" s="1"/>
  <c r="L155" i="27" s="1"/>
  <c r="M155" i="27" s="1"/>
  <c r="N155" i="27" s="1"/>
  <c r="O155" i="27" s="1"/>
  <c r="P155" i="27" s="1"/>
  <c r="G153" i="27"/>
  <c r="H153" i="27" s="1"/>
  <c r="I153" i="27" s="1"/>
  <c r="J153" i="27" s="1"/>
  <c r="K153" i="27" s="1"/>
  <c r="L153" i="27" s="1"/>
  <c r="M153" i="27" s="1"/>
  <c r="N153" i="27" s="1"/>
  <c r="O153" i="27" s="1"/>
  <c r="P153" i="27" s="1"/>
  <c r="Q153" i="27" s="1"/>
  <c r="R153" i="27" s="1"/>
  <c r="S153" i="27" s="1"/>
  <c r="T153" i="27" s="1"/>
  <c r="U153" i="27" s="1"/>
  <c r="V153" i="27" s="1"/>
  <c r="W153" i="27" s="1"/>
  <c r="X153" i="27" s="1"/>
  <c r="Y153" i="27" s="1"/>
  <c r="Z153" i="27" s="1"/>
  <c r="AA153" i="27" s="1"/>
  <c r="AB153" i="27" s="1"/>
  <c r="AC153" i="27" s="1"/>
  <c r="AD153" i="27" s="1"/>
  <c r="AE153" i="27" s="1"/>
  <c r="AF153" i="27" s="1"/>
  <c r="F153" i="27"/>
  <c r="D153" i="27"/>
  <c r="E153" i="27" s="1"/>
  <c r="C153" i="27"/>
  <c r="G152" i="27"/>
  <c r="H152" i="27" s="1"/>
  <c r="I152" i="27" s="1"/>
  <c r="J152" i="27" s="1"/>
  <c r="K152" i="27" s="1"/>
  <c r="L152" i="27" s="1"/>
  <c r="M152" i="27" s="1"/>
  <c r="N152" i="27" s="1"/>
  <c r="O152" i="27" s="1"/>
  <c r="P152" i="27" s="1"/>
  <c r="Q152" i="27" s="1"/>
  <c r="R152" i="27" s="1"/>
  <c r="S152" i="27" s="1"/>
  <c r="T152" i="27" s="1"/>
  <c r="U152" i="27" s="1"/>
  <c r="V152" i="27" s="1"/>
  <c r="W152" i="27" s="1"/>
  <c r="X152" i="27" s="1"/>
  <c r="Y152" i="27" s="1"/>
  <c r="Z152" i="27" s="1"/>
  <c r="AA152" i="27" s="1"/>
  <c r="AB152" i="27" s="1"/>
  <c r="AC152" i="27" s="1"/>
  <c r="AD152" i="27" s="1"/>
  <c r="AE152" i="27" s="1"/>
  <c r="AF152" i="27" s="1"/>
  <c r="E152" i="27"/>
  <c r="F152" i="27" s="1"/>
  <c r="D152" i="27"/>
  <c r="C152" i="27"/>
  <c r="R151" i="27"/>
  <c r="S151" i="27" s="1"/>
  <c r="T151" i="27" s="1"/>
  <c r="U151" i="27" s="1"/>
  <c r="V151" i="27" s="1"/>
  <c r="W151" i="27" s="1"/>
  <c r="X151" i="27" s="1"/>
  <c r="Y151" i="27" s="1"/>
  <c r="Z151" i="27" s="1"/>
  <c r="AA151" i="27" s="1"/>
  <c r="AB151" i="27" s="1"/>
  <c r="AC151" i="27" s="1"/>
  <c r="AD151" i="27" s="1"/>
  <c r="AE151" i="27" s="1"/>
  <c r="AF151" i="27" s="1"/>
  <c r="P151" i="27"/>
  <c r="Q151" i="27" s="1"/>
  <c r="H151" i="27"/>
  <c r="I151" i="27" s="1"/>
  <c r="J151" i="27" s="1"/>
  <c r="K151" i="27" s="1"/>
  <c r="L151" i="27" s="1"/>
  <c r="M151" i="27" s="1"/>
  <c r="N151" i="27" s="1"/>
  <c r="O151" i="27" s="1"/>
  <c r="E151" i="27"/>
  <c r="F151" i="27" s="1"/>
  <c r="G151" i="27" s="1"/>
  <c r="C151" i="27"/>
  <c r="D151" i="27" s="1"/>
  <c r="N150" i="27"/>
  <c r="O150" i="27" s="1"/>
  <c r="P150" i="27" s="1"/>
  <c r="Q150" i="27" s="1"/>
  <c r="R150" i="27" s="1"/>
  <c r="S150" i="27" s="1"/>
  <c r="T150" i="27" s="1"/>
  <c r="U150" i="27" s="1"/>
  <c r="V150" i="27" s="1"/>
  <c r="W150" i="27" s="1"/>
  <c r="X150" i="27" s="1"/>
  <c r="Y150" i="27" s="1"/>
  <c r="Z150" i="27" s="1"/>
  <c r="AA150" i="27" s="1"/>
  <c r="AB150" i="27" s="1"/>
  <c r="AC150" i="27" s="1"/>
  <c r="AD150" i="27" s="1"/>
  <c r="AE150" i="27" s="1"/>
  <c r="AF150" i="27" s="1"/>
  <c r="F150" i="27"/>
  <c r="G150" i="27" s="1"/>
  <c r="H150" i="27" s="1"/>
  <c r="I150" i="27" s="1"/>
  <c r="J150" i="27" s="1"/>
  <c r="K150" i="27" s="1"/>
  <c r="L150" i="27" s="1"/>
  <c r="M150" i="27" s="1"/>
  <c r="C150" i="27"/>
  <c r="D150" i="27" s="1"/>
  <c r="E150" i="27" s="1"/>
  <c r="D148" i="27"/>
  <c r="E148" i="27" s="1"/>
  <c r="F148" i="27" s="1"/>
  <c r="G148" i="27" s="1"/>
  <c r="H148" i="27" s="1"/>
  <c r="I148" i="27" s="1"/>
  <c r="J148" i="27" s="1"/>
  <c r="K148" i="27" s="1"/>
  <c r="L148" i="27" s="1"/>
  <c r="M148" i="27" s="1"/>
  <c r="N148" i="27" s="1"/>
  <c r="O148" i="27" s="1"/>
  <c r="P148" i="27" s="1"/>
  <c r="Q148" i="27" s="1"/>
  <c r="R148" i="27" s="1"/>
  <c r="S148" i="27" s="1"/>
  <c r="T148" i="27" s="1"/>
  <c r="U148" i="27" s="1"/>
  <c r="V148" i="27" s="1"/>
  <c r="W148" i="27" s="1"/>
  <c r="X148" i="27" s="1"/>
  <c r="Y148" i="27" s="1"/>
  <c r="Z148" i="27" s="1"/>
  <c r="AA148" i="27" s="1"/>
  <c r="AB148" i="27" s="1"/>
  <c r="AC148" i="27" s="1"/>
  <c r="AD148" i="27" s="1"/>
  <c r="AE148" i="27" s="1"/>
  <c r="AF148" i="27" s="1"/>
  <c r="C148" i="27"/>
  <c r="E147" i="27"/>
  <c r="F147" i="27" s="1"/>
  <c r="G147" i="27" s="1"/>
  <c r="H147" i="27" s="1"/>
  <c r="I147" i="27" s="1"/>
  <c r="J147" i="27" s="1"/>
  <c r="K147" i="27" s="1"/>
  <c r="L147" i="27" s="1"/>
  <c r="M147" i="27" s="1"/>
  <c r="N147" i="27" s="1"/>
  <c r="O147" i="27" s="1"/>
  <c r="P147" i="27" s="1"/>
  <c r="Q147" i="27" s="1"/>
  <c r="R147" i="27" s="1"/>
  <c r="S147" i="27" s="1"/>
  <c r="T147" i="27" s="1"/>
  <c r="U147" i="27" s="1"/>
  <c r="V147" i="27" s="1"/>
  <c r="W147" i="27" s="1"/>
  <c r="X147" i="27" s="1"/>
  <c r="Y147" i="27" s="1"/>
  <c r="Z147" i="27" s="1"/>
  <c r="AA147" i="27" s="1"/>
  <c r="AB147" i="27" s="1"/>
  <c r="AC147" i="27" s="1"/>
  <c r="AD147" i="27" s="1"/>
  <c r="AE147" i="27" s="1"/>
  <c r="AF147" i="27" s="1"/>
  <c r="D147" i="27"/>
  <c r="C147" i="27"/>
  <c r="X145" i="27"/>
  <c r="Y145" i="27" s="1"/>
  <c r="Z145" i="27" s="1"/>
  <c r="AA145" i="27" s="1"/>
  <c r="AB145" i="27" s="1"/>
  <c r="AC145" i="27" s="1"/>
  <c r="AD145" i="27" s="1"/>
  <c r="AE145" i="27" s="1"/>
  <c r="AF145" i="27" s="1"/>
  <c r="C145" i="27"/>
  <c r="D145" i="27" s="1"/>
  <c r="E145" i="27" s="1"/>
  <c r="F145" i="27" s="1"/>
  <c r="G145" i="27" s="1"/>
  <c r="H145" i="27" s="1"/>
  <c r="I145" i="27" s="1"/>
  <c r="J145" i="27" s="1"/>
  <c r="K145" i="27" s="1"/>
  <c r="L145" i="27" s="1"/>
  <c r="M145" i="27" s="1"/>
  <c r="N145" i="27" s="1"/>
  <c r="O145" i="27" s="1"/>
  <c r="P145" i="27" s="1"/>
  <c r="Q145" i="27" s="1"/>
  <c r="R145" i="27" s="1"/>
  <c r="S145" i="27" s="1"/>
  <c r="T145" i="27" s="1"/>
  <c r="U145" i="27" s="1"/>
  <c r="V145" i="27" s="1"/>
  <c r="W145" i="27" s="1"/>
  <c r="U144" i="27"/>
  <c r="V144" i="27" s="1"/>
  <c r="W144" i="27" s="1"/>
  <c r="X144" i="27" s="1"/>
  <c r="Y144" i="27" s="1"/>
  <c r="Z144" i="27" s="1"/>
  <c r="AA144" i="27" s="1"/>
  <c r="AB144" i="27" s="1"/>
  <c r="AC144" i="27" s="1"/>
  <c r="AD144" i="27" s="1"/>
  <c r="AE144" i="27" s="1"/>
  <c r="AF144" i="27" s="1"/>
  <c r="L144" i="27"/>
  <c r="M144" i="27" s="1"/>
  <c r="N144" i="27" s="1"/>
  <c r="O144" i="27" s="1"/>
  <c r="P144" i="27" s="1"/>
  <c r="Q144" i="27" s="1"/>
  <c r="R144" i="27" s="1"/>
  <c r="S144" i="27" s="1"/>
  <c r="T144" i="27" s="1"/>
  <c r="K144" i="27"/>
  <c r="E144" i="27"/>
  <c r="F144" i="27" s="1"/>
  <c r="G144" i="27" s="1"/>
  <c r="H144" i="27" s="1"/>
  <c r="I144" i="27" s="1"/>
  <c r="J144" i="27" s="1"/>
  <c r="D144" i="27"/>
  <c r="C144" i="27"/>
  <c r="C143" i="27"/>
  <c r="D143" i="27" s="1"/>
  <c r="E143" i="27" s="1"/>
  <c r="F143" i="27" s="1"/>
  <c r="G143" i="27" s="1"/>
  <c r="H143" i="27" s="1"/>
  <c r="I143" i="27" s="1"/>
  <c r="J143" i="27" s="1"/>
  <c r="K143" i="27" s="1"/>
  <c r="L143" i="27" s="1"/>
  <c r="M143" i="27" s="1"/>
  <c r="N143" i="27" s="1"/>
  <c r="O143" i="27" s="1"/>
  <c r="P143" i="27" s="1"/>
  <c r="Q143" i="27" s="1"/>
  <c r="R143" i="27" s="1"/>
  <c r="S143" i="27" s="1"/>
  <c r="T143" i="27" s="1"/>
  <c r="U143" i="27" s="1"/>
  <c r="V143" i="27" s="1"/>
  <c r="W143" i="27" s="1"/>
  <c r="X143" i="27" s="1"/>
  <c r="Y143" i="27" s="1"/>
  <c r="Z143" i="27" s="1"/>
  <c r="AA143" i="27" s="1"/>
  <c r="AB143" i="27" s="1"/>
  <c r="AC143" i="27" s="1"/>
  <c r="AD143" i="27" s="1"/>
  <c r="AE143" i="27" s="1"/>
  <c r="AF143" i="27" s="1"/>
  <c r="H142" i="27"/>
  <c r="I142" i="27" s="1"/>
  <c r="J142" i="27" s="1"/>
  <c r="K142" i="27" s="1"/>
  <c r="L142" i="27" s="1"/>
  <c r="M142" i="27" s="1"/>
  <c r="N142" i="27" s="1"/>
  <c r="O142" i="27" s="1"/>
  <c r="P142" i="27" s="1"/>
  <c r="Q142" i="27" s="1"/>
  <c r="R142" i="27" s="1"/>
  <c r="S142" i="27" s="1"/>
  <c r="T142" i="27" s="1"/>
  <c r="U142" i="27" s="1"/>
  <c r="V142" i="27" s="1"/>
  <c r="W142" i="27" s="1"/>
  <c r="X142" i="27" s="1"/>
  <c r="Y142" i="27" s="1"/>
  <c r="Z142" i="27" s="1"/>
  <c r="AA142" i="27" s="1"/>
  <c r="AB142" i="27" s="1"/>
  <c r="AC142" i="27" s="1"/>
  <c r="AD142" i="27" s="1"/>
  <c r="AE142" i="27" s="1"/>
  <c r="AF142" i="27" s="1"/>
  <c r="G142" i="27"/>
  <c r="D142" i="27"/>
  <c r="E142" i="27" s="1"/>
  <c r="F142" i="27" s="1"/>
  <c r="C142" i="27"/>
  <c r="C141" i="27"/>
  <c r="D141" i="27" s="1"/>
  <c r="E141" i="27" s="1"/>
  <c r="F141" i="27" s="1"/>
  <c r="G141" i="27" s="1"/>
  <c r="H141" i="27" s="1"/>
  <c r="I141" i="27" s="1"/>
  <c r="J141" i="27" s="1"/>
  <c r="K141" i="27" s="1"/>
  <c r="L141" i="27" s="1"/>
  <c r="M141" i="27" s="1"/>
  <c r="N141" i="27" s="1"/>
  <c r="O141" i="27" s="1"/>
  <c r="P141" i="27" s="1"/>
  <c r="Q141" i="27" s="1"/>
  <c r="R141" i="27" s="1"/>
  <c r="S141" i="27" s="1"/>
  <c r="T141" i="27" s="1"/>
  <c r="U141" i="27" s="1"/>
  <c r="V141" i="27" s="1"/>
  <c r="W141" i="27" s="1"/>
  <c r="X141" i="27" s="1"/>
  <c r="Y141" i="27" s="1"/>
  <c r="Z141" i="27" s="1"/>
  <c r="AA141" i="27" s="1"/>
  <c r="AB141" i="27" s="1"/>
  <c r="AC141" i="27" s="1"/>
  <c r="AD141" i="27" s="1"/>
  <c r="AE141" i="27" s="1"/>
  <c r="AF141" i="27" s="1"/>
  <c r="I140" i="27"/>
  <c r="J140" i="27" s="1"/>
  <c r="K140" i="27" s="1"/>
  <c r="L140" i="27" s="1"/>
  <c r="M140" i="27" s="1"/>
  <c r="N140" i="27" s="1"/>
  <c r="O140" i="27" s="1"/>
  <c r="P140" i="27" s="1"/>
  <c r="Q140" i="27" s="1"/>
  <c r="R140" i="27" s="1"/>
  <c r="S140" i="27" s="1"/>
  <c r="T140" i="27" s="1"/>
  <c r="U140" i="27" s="1"/>
  <c r="V140" i="27" s="1"/>
  <c r="W140" i="27" s="1"/>
  <c r="X140" i="27" s="1"/>
  <c r="Y140" i="27" s="1"/>
  <c r="Z140" i="27" s="1"/>
  <c r="AA140" i="27" s="1"/>
  <c r="AB140" i="27" s="1"/>
  <c r="AC140" i="27" s="1"/>
  <c r="AD140" i="27" s="1"/>
  <c r="AE140" i="27" s="1"/>
  <c r="AF140" i="27" s="1"/>
  <c r="E140" i="27"/>
  <c r="F140" i="27" s="1"/>
  <c r="G140" i="27" s="1"/>
  <c r="H140" i="27" s="1"/>
  <c r="D140" i="27"/>
  <c r="C140" i="27"/>
  <c r="O139" i="27"/>
  <c r="P139" i="27" s="1"/>
  <c r="Q139" i="27" s="1"/>
  <c r="R139" i="27" s="1"/>
  <c r="S139" i="27" s="1"/>
  <c r="T139" i="27" s="1"/>
  <c r="U139" i="27" s="1"/>
  <c r="V139" i="27" s="1"/>
  <c r="W139" i="27" s="1"/>
  <c r="X139" i="27" s="1"/>
  <c r="Y139" i="27" s="1"/>
  <c r="Z139" i="27" s="1"/>
  <c r="AA139" i="27" s="1"/>
  <c r="AB139" i="27" s="1"/>
  <c r="AC139" i="27" s="1"/>
  <c r="AD139" i="27" s="1"/>
  <c r="AE139" i="27" s="1"/>
  <c r="AF139" i="27" s="1"/>
  <c r="C139" i="27"/>
  <c r="D139" i="27" s="1"/>
  <c r="E139" i="27" s="1"/>
  <c r="F139" i="27" s="1"/>
  <c r="G139" i="27" s="1"/>
  <c r="H139" i="27" s="1"/>
  <c r="I139" i="27" s="1"/>
  <c r="J139" i="27" s="1"/>
  <c r="K139" i="27" s="1"/>
  <c r="L139" i="27" s="1"/>
  <c r="M139" i="27" s="1"/>
  <c r="N139" i="27" s="1"/>
  <c r="E137" i="27"/>
  <c r="F137" i="27" s="1"/>
  <c r="G137" i="27" s="1"/>
  <c r="H137" i="27" s="1"/>
  <c r="I137" i="27" s="1"/>
  <c r="J137" i="27" s="1"/>
  <c r="K137" i="27" s="1"/>
  <c r="L137" i="27" s="1"/>
  <c r="M137" i="27" s="1"/>
  <c r="N137" i="27" s="1"/>
  <c r="O137" i="27" s="1"/>
  <c r="P137" i="27" s="1"/>
  <c r="Q137" i="27" s="1"/>
  <c r="R137" i="27" s="1"/>
  <c r="S137" i="27" s="1"/>
  <c r="T137" i="27" s="1"/>
  <c r="U137" i="27" s="1"/>
  <c r="V137" i="27" s="1"/>
  <c r="W137" i="27" s="1"/>
  <c r="X137" i="27" s="1"/>
  <c r="Y137" i="27" s="1"/>
  <c r="Z137" i="27" s="1"/>
  <c r="AA137" i="27" s="1"/>
  <c r="AB137" i="27" s="1"/>
  <c r="AC137" i="27" s="1"/>
  <c r="AD137" i="27" s="1"/>
  <c r="AE137" i="27" s="1"/>
  <c r="AF137" i="27" s="1"/>
  <c r="C137" i="27"/>
  <c r="D137" i="27" s="1"/>
  <c r="C136" i="27"/>
  <c r="D136" i="27" s="1"/>
  <c r="E136" i="27" s="1"/>
  <c r="F136" i="27" s="1"/>
  <c r="G136" i="27" s="1"/>
  <c r="H136" i="27" s="1"/>
  <c r="I136" i="27" s="1"/>
  <c r="J136" i="27" s="1"/>
  <c r="K136" i="27" s="1"/>
  <c r="L136" i="27" s="1"/>
  <c r="M136" i="27" s="1"/>
  <c r="N136" i="27" s="1"/>
  <c r="O136" i="27" s="1"/>
  <c r="P136" i="27" s="1"/>
  <c r="Q136" i="27" s="1"/>
  <c r="R136" i="27" s="1"/>
  <c r="S136" i="27" s="1"/>
  <c r="T136" i="27" s="1"/>
  <c r="U136" i="27" s="1"/>
  <c r="V136" i="27" s="1"/>
  <c r="W136" i="27" s="1"/>
  <c r="X136" i="27" s="1"/>
  <c r="Y136" i="27" s="1"/>
  <c r="Z136" i="27" s="1"/>
  <c r="AA136" i="27" s="1"/>
  <c r="AB136" i="27" s="1"/>
  <c r="AC136" i="27" s="1"/>
  <c r="AD136" i="27" s="1"/>
  <c r="AE136" i="27" s="1"/>
  <c r="AF136" i="27" s="1"/>
  <c r="I135" i="27"/>
  <c r="J135" i="27" s="1"/>
  <c r="K135" i="27" s="1"/>
  <c r="L135" i="27" s="1"/>
  <c r="M135" i="27" s="1"/>
  <c r="N135" i="27" s="1"/>
  <c r="O135" i="27" s="1"/>
  <c r="P135" i="27" s="1"/>
  <c r="Q135" i="27" s="1"/>
  <c r="R135" i="27" s="1"/>
  <c r="S135" i="27" s="1"/>
  <c r="T135" i="27" s="1"/>
  <c r="U135" i="27" s="1"/>
  <c r="V135" i="27" s="1"/>
  <c r="W135" i="27" s="1"/>
  <c r="X135" i="27" s="1"/>
  <c r="Y135" i="27" s="1"/>
  <c r="Z135" i="27" s="1"/>
  <c r="AA135" i="27" s="1"/>
  <c r="AB135" i="27" s="1"/>
  <c r="AC135" i="27" s="1"/>
  <c r="AD135" i="27" s="1"/>
  <c r="AE135" i="27" s="1"/>
  <c r="AF135" i="27" s="1"/>
  <c r="E135" i="27"/>
  <c r="F135" i="27" s="1"/>
  <c r="G135" i="27" s="1"/>
  <c r="H135" i="27" s="1"/>
  <c r="D135" i="27"/>
  <c r="C135" i="27"/>
  <c r="O134" i="27"/>
  <c r="P134" i="27" s="1"/>
  <c r="Q134" i="27" s="1"/>
  <c r="R134" i="27" s="1"/>
  <c r="S134" i="27" s="1"/>
  <c r="T134" i="27" s="1"/>
  <c r="U134" i="27" s="1"/>
  <c r="V134" i="27" s="1"/>
  <c r="W134" i="27" s="1"/>
  <c r="X134" i="27" s="1"/>
  <c r="Y134" i="27" s="1"/>
  <c r="Z134" i="27" s="1"/>
  <c r="AA134" i="27" s="1"/>
  <c r="AB134" i="27" s="1"/>
  <c r="AC134" i="27" s="1"/>
  <c r="AD134" i="27" s="1"/>
  <c r="AE134" i="27" s="1"/>
  <c r="AF134" i="27" s="1"/>
  <c r="C134" i="27"/>
  <c r="D134" i="27" s="1"/>
  <c r="E134" i="27" s="1"/>
  <c r="F134" i="27" s="1"/>
  <c r="G134" i="27" s="1"/>
  <c r="H134" i="27" s="1"/>
  <c r="I134" i="27" s="1"/>
  <c r="J134" i="27" s="1"/>
  <c r="K134" i="27" s="1"/>
  <c r="L134" i="27" s="1"/>
  <c r="M134" i="27" s="1"/>
  <c r="N134" i="27" s="1"/>
  <c r="E133" i="27"/>
  <c r="F133" i="27" s="1"/>
  <c r="G133" i="27" s="1"/>
  <c r="H133" i="27" s="1"/>
  <c r="I133" i="27" s="1"/>
  <c r="J133" i="27" s="1"/>
  <c r="K133" i="27" s="1"/>
  <c r="L133" i="27" s="1"/>
  <c r="M133" i="27" s="1"/>
  <c r="N133" i="27" s="1"/>
  <c r="O133" i="27" s="1"/>
  <c r="P133" i="27" s="1"/>
  <c r="Q133" i="27" s="1"/>
  <c r="R133" i="27" s="1"/>
  <c r="S133" i="27" s="1"/>
  <c r="T133" i="27" s="1"/>
  <c r="U133" i="27" s="1"/>
  <c r="V133" i="27" s="1"/>
  <c r="W133" i="27" s="1"/>
  <c r="X133" i="27" s="1"/>
  <c r="Y133" i="27" s="1"/>
  <c r="Z133" i="27" s="1"/>
  <c r="AA133" i="27" s="1"/>
  <c r="AB133" i="27" s="1"/>
  <c r="AC133" i="27" s="1"/>
  <c r="AD133" i="27" s="1"/>
  <c r="AE133" i="27" s="1"/>
  <c r="AF133" i="27" s="1"/>
  <c r="C133" i="27"/>
  <c r="D133" i="27" s="1"/>
  <c r="C132" i="27"/>
  <c r="D132" i="27" s="1"/>
  <c r="E132" i="27" s="1"/>
  <c r="F132" i="27" s="1"/>
  <c r="G132" i="27" s="1"/>
  <c r="H132" i="27" s="1"/>
  <c r="I132" i="27" s="1"/>
  <c r="J132" i="27" s="1"/>
  <c r="K132" i="27" s="1"/>
  <c r="L132" i="27" s="1"/>
  <c r="M132" i="27" s="1"/>
  <c r="N132" i="27" s="1"/>
  <c r="O132" i="27" s="1"/>
  <c r="P132" i="27" s="1"/>
  <c r="Q132" i="27" s="1"/>
  <c r="R132" i="27" s="1"/>
  <c r="S132" i="27" s="1"/>
  <c r="T132" i="27" s="1"/>
  <c r="U132" i="27" s="1"/>
  <c r="V132" i="27" s="1"/>
  <c r="W132" i="27" s="1"/>
  <c r="X132" i="27" s="1"/>
  <c r="Y132" i="27" s="1"/>
  <c r="Z132" i="27" s="1"/>
  <c r="AA132" i="27" s="1"/>
  <c r="AB132" i="27" s="1"/>
  <c r="AC132" i="27" s="1"/>
  <c r="AD132" i="27" s="1"/>
  <c r="AE132" i="27" s="1"/>
  <c r="AF132" i="27" s="1"/>
  <c r="E131" i="27"/>
  <c r="F131" i="27" s="1"/>
  <c r="G131" i="27" s="1"/>
  <c r="H131" i="27" s="1"/>
  <c r="I131" i="27" s="1"/>
  <c r="J131" i="27" s="1"/>
  <c r="K131" i="27" s="1"/>
  <c r="L131" i="27" s="1"/>
  <c r="M131" i="27" s="1"/>
  <c r="N131" i="27" s="1"/>
  <c r="O131" i="27" s="1"/>
  <c r="P131" i="27" s="1"/>
  <c r="Q131" i="27" s="1"/>
  <c r="R131" i="27" s="1"/>
  <c r="S131" i="27" s="1"/>
  <c r="T131" i="27" s="1"/>
  <c r="U131" i="27" s="1"/>
  <c r="V131" i="27" s="1"/>
  <c r="W131" i="27" s="1"/>
  <c r="X131" i="27" s="1"/>
  <c r="Y131" i="27" s="1"/>
  <c r="Z131" i="27" s="1"/>
  <c r="AA131" i="27" s="1"/>
  <c r="AB131" i="27" s="1"/>
  <c r="AC131" i="27" s="1"/>
  <c r="AD131" i="27" s="1"/>
  <c r="AE131" i="27" s="1"/>
  <c r="AF131" i="27" s="1"/>
  <c r="D131" i="27"/>
  <c r="C131" i="27"/>
  <c r="G130" i="27"/>
  <c r="H130" i="27" s="1"/>
  <c r="I130" i="27" s="1"/>
  <c r="J130" i="27" s="1"/>
  <c r="K130" i="27" s="1"/>
  <c r="L130" i="27" s="1"/>
  <c r="M130" i="27" s="1"/>
  <c r="N130" i="27" s="1"/>
  <c r="O130" i="27" s="1"/>
  <c r="P130" i="27" s="1"/>
  <c r="Q130" i="27" s="1"/>
  <c r="R130" i="27" s="1"/>
  <c r="S130" i="27" s="1"/>
  <c r="T130" i="27" s="1"/>
  <c r="U130" i="27" s="1"/>
  <c r="V130" i="27" s="1"/>
  <c r="W130" i="27" s="1"/>
  <c r="X130" i="27" s="1"/>
  <c r="Y130" i="27" s="1"/>
  <c r="Z130" i="27" s="1"/>
  <c r="AA130" i="27" s="1"/>
  <c r="AB130" i="27" s="1"/>
  <c r="AC130" i="27" s="1"/>
  <c r="AD130" i="27" s="1"/>
  <c r="AE130" i="27" s="1"/>
  <c r="AF130" i="27" s="1"/>
  <c r="E130" i="27"/>
  <c r="F130" i="27" s="1"/>
  <c r="C130" i="27"/>
  <c r="D130" i="27" s="1"/>
  <c r="E128" i="27"/>
  <c r="F128" i="27" s="1"/>
  <c r="G128" i="27" s="1"/>
  <c r="H128" i="27" s="1"/>
  <c r="I128" i="27" s="1"/>
  <c r="J128" i="27" s="1"/>
  <c r="K128" i="27" s="1"/>
  <c r="L128" i="27" s="1"/>
  <c r="M128" i="27" s="1"/>
  <c r="N128" i="27" s="1"/>
  <c r="O128" i="27" s="1"/>
  <c r="P128" i="27" s="1"/>
  <c r="Q128" i="27" s="1"/>
  <c r="R128" i="27" s="1"/>
  <c r="S128" i="27" s="1"/>
  <c r="T128" i="27" s="1"/>
  <c r="U128" i="27" s="1"/>
  <c r="V128" i="27" s="1"/>
  <c r="W128" i="27" s="1"/>
  <c r="X128" i="27" s="1"/>
  <c r="Y128" i="27" s="1"/>
  <c r="Z128" i="27" s="1"/>
  <c r="AA128" i="27" s="1"/>
  <c r="AB128" i="27" s="1"/>
  <c r="AC128" i="27" s="1"/>
  <c r="AD128" i="27" s="1"/>
  <c r="AE128" i="27" s="1"/>
  <c r="AF128" i="27" s="1"/>
  <c r="C128" i="27"/>
  <c r="D128" i="27" s="1"/>
  <c r="G127" i="27"/>
  <c r="H127" i="27" s="1"/>
  <c r="I127" i="27" s="1"/>
  <c r="J127" i="27" s="1"/>
  <c r="K127" i="27" s="1"/>
  <c r="L127" i="27" s="1"/>
  <c r="M127" i="27" s="1"/>
  <c r="N127" i="27" s="1"/>
  <c r="O127" i="27" s="1"/>
  <c r="P127" i="27" s="1"/>
  <c r="Q127" i="27" s="1"/>
  <c r="R127" i="27" s="1"/>
  <c r="S127" i="27" s="1"/>
  <c r="T127" i="27" s="1"/>
  <c r="U127" i="27" s="1"/>
  <c r="V127" i="27" s="1"/>
  <c r="W127" i="27" s="1"/>
  <c r="X127" i="27" s="1"/>
  <c r="Y127" i="27" s="1"/>
  <c r="Z127" i="27" s="1"/>
  <c r="AA127" i="27" s="1"/>
  <c r="AB127" i="27" s="1"/>
  <c r="AC127" i="27" s="1"/>
  <c r="AD127" i="27" s="1"/>
  <c r="AE127" i="27" s="1"/>
  <c r="AF127" i="27" s="1"/>
  <c r="F127" i="27"/>
  <c r="D127" i="27"/>
  <c r="E127" i="27" s="1"/>
  <c r="C127" i="27"/>
  <c r="D126" i="27"/>
  <c r="E126" i="27" s="1"/>
  <c r="F126" i="27" s="1"/>
  <c r="G126" i="27" s="1"/>
  <c r="H126" i="27" s="1"/>
  <c r="I126" i="27" s="1"/>
  <c r="J126" i="27" s="1"/>
  <c r="K126" i="27" s="1"/>
  <c r="L126" i="27" s="1"/>
  <c r="M126" i="27" s="1"/>
  <c r="N126" i="27" s="1"/>
  <c r="O126" i="27" s="1"/>
  <c r="P126" i="27" s="1"/>
  <c r="Q126" i="27" s="1"/>
  <c r="R126" i="27" s="1"/>
  <c r="S126" i="27" s="1"/>
  <c r="T126" i="27" s="1"/>
  <c r="U126" i="27" s="1"/>
  <c r="V126" i="27" s="1"/>
  <c r="W126" i="27" s="1"/>
  <c r="X126" i="27" s="1"/>
  <c r="Y126" i="27" s="1"/>
  <c r="Z126" i="27" s="1"/>
  <c r="AA126" i="27" s="1"/>
  <c r="AB126" i="27" s="1"/>
  <c r="AC126" i="27" s="1"/>
  <c r="AD126" i="27" s="1"/>
  <c r="AE126" i="27" s="1"/>
  <c r="AF126" i="27" s="1"/>
  <c r="C126" i="27"/>
  <c r="C125" i="27"/>
  <c r="C124" i="27"/>
  <c r="D124" i="27" s="1"/>
  <c r="E124" i="27" s="1"/>
  <c r="F124" i="27" s="1"/>
  <c r="G124" i="27" s="1"/>
  <c r="H124" i="27" s="1"/>
  <c r="I124" i="27" s="1"/>
  <c r="J124" i="27" s="1"/>
  <c r="K124" i="27" s="1"/>
  <c r="L124" i="27" s="1"/>
  <c r="M124" i="27" s="1"/>
  <c r="N124" i="27" s="1"/>
  <c r="O124" i="27" s="1"/>
  <c r="P124" i="27" s="1"/>
  <c r="Q124" i="27" s="1"/>
  <c r="R124" i="27" s="1"/>
  <c r="S124" i="27" s="1"/>
  <c r="T124" i="27" s="1"/>
  <c r="U124" i="27" s="1"/>
  <c r="V124" i="27" s="1"/>
  <c r="W124" i="27" s="1"/>
  <c r="X124" i="27" s="1"/>
  <c r="Y124" i="27" s="1"/>
  <c r="Z124" i="27" s="1"/>
  <c r="AA124" i="27" s="1"/>
  <c r="AB124" i="27" s="1"/>
  <c r="AC124" i="27" s="1"/>
  <c r="AD124" i="27" s="1"/>
  <c r="AE124" i="27" s="1"/>
  <c r="AF124" i="27" s="1"/>
  <c r="L123" i="27"/>
  <c r="M123" i="27" s="1"/>
  <c r="N123" i="27" s="1"/>
  <c r="O123" i="27" s="1"/>
  <c r="P123" i="27" s="1"/>
  <c r="Q123" i="27" s="1"/>
  <c r="R123" i="27" s="1"/>
  <c r="S123" i="27" s="1"/>
  <c r="T123" i="27" s="1"/>
  <c r="U123" i="27" s="1"/>
  <c r="V123" i="27" s="1"/>
  <c r="W123" i="27" s="1"/>
  <c r="X123" i="27" s="1"/>
  <c r="Y123" i="27" s="1"/>
  <c r="Z123" i="27" s="1"/>
  <c r="AA123" i="27" s="1"/>
  <c r="AB123" i="27" s="1"/>
  <c r="AC123" i="27" s="1"/>
  <c r="AD123" i="27" s="1"/>
  <c r="AE123" i="27" s="1"/>
  <c r="AF123" i="27" s="1"/>
  <c r="D123" i="27"/>
  <c r="E123" i="27" s="1"/>
  <c r="F123" i="27" s="1"/>
  <c r="G123" i="27" s="1"/>
  <c r="H123" i="27" s="1"/>
  <c r="I123" i="27" s="1"/>
  <c r="J123" i="27" s="1"/>
  <c r="K123" i="27" s="1"/>
  <c r="C123" i="27"/>
  <c r="D122" i="27"/>
  <c r="E122" i="27" s="1"/>
  <c r="F122" i="27" s="1"/>
  <c r="G122" i="27" s="1"/>
  <c r="H122" i="27" s="1"/>
  <c r="I122" i="27" s="1"/>
  <c r="J122" i="27" s="1"/>
  <c r="K122" i="27" s="1"/>
  <c r="L122" i="27" s="1"/>
  <c r="M122" i="27" s="1"/>
  <c r="N122" i="27" s="1"/>
  <c r="O122" i="27" s="1"/>
  <c r="P122" i="27" s="1"/>
  <c r="Q122" i="27" s="1"/>
  <c r="R122" i="27" s="1"/>
  <c r="S122" i="27" s="1"/>
  <c r="T122" i="27" s="1"/>
  <c r="U122" i="27" s="1"/>
  <c r="V122" i="27" s="1"/>
  <c r="W122" i="27" s="1"/>
  <c r="X122" i="27" s="1"/>
  <c r="Y122" i="27" s="1"/>
  <c r="Z122" i="27" s="1"/>
  <c r="AA122" i="27" s="1"/>
  <c r="AB122" i="27" s="1"/>
  <c r="AC122" i="27" s="1"/>
  <c r="AD122" i="27" s="1"/>
  <c r="AE122" i="27" s="1"/>
  <c r="AF122" i="27" s="1"/>
  <c r="C122" i="27"/>
  <c r="D121" i="27"/>
  <c r="E121" i="27" s="1"/>
  <c r="F121" i="27" s="1"/>
  <c r="G121" i="27" s="1"/>
  <c r="H121" i="27" s="1"/>
  <c r="I121" i="27" s="1"/>
  <c r="J121" i="27" s="1"/>
  <c r="K121" i="27" s="1"/>
  <c r="L121" i="27" s="1"/>
  <c r="M121" i="27" s="1"/>
  <c r="N121" i="27" s="1"/>
  <c r="O121" i="27" s="1"/>
  <c r="P121" i="27" s="1"/>
  <c r="Q121" i="27" s="1"/>
  <c r="R121" i="27" s="1"/>
  <c r="S121" i="27" s="1"/>
  <c r="T121" i="27" s="1"/>
  <c r="U121" i="27" s="1"/>
  <c r="V121" i="27" s="1"/>
  <c r="W121" i="27" s="1"/>
  <c r="X121" i="27" s="1"/>
  <c r="Y121" i="27" s="1"/>
  <c r="Z121" i="27" s="1"/>
  <c r="AA121" i="27" s="1"/>
  <c r="AB121" i="27" s="1"/>
  <c r="AC121" i="27" s="1"/>
  <c r="AD121" i="27" s="1"/>
  <c r="AE121" i="27" s="1"/>
  <c r="AF121" i="27" s="1"/>
  <c r="C121" i="27"/>
  <c r="C120" i="27"/>
  <c r="D120" i="27" s="1"/>
  <c r="E120" i="27" s="1"/>
  <c r="F120" i="27" s="1"/>
  <c r="G120" i="27" s="1"/>
  <c r="H120" i="27" s="1"/>
  <c r="I120" i="27" s="1"/>
  <c r="J120" i="27" s="1"/>
  <c r="K120" i="27" s="1"/>
  <c r="L120" i="27" s="1"/>
  <c r="M120" i="27" s="1"/>
  <c r="N120" i="27" s="1"/>
  <c r="O120" i="27" s="1"/>
  <c r="P120" i="27" s="1"/>
  <c r="Q120" i="27" s="1"/>
  <c r="R120" i="27" s="1"/>
  <c r="S120" i="27" s="1"/>
  <c r="T120" i="27" s="1"/>
  <c r="U120" i="27" s="1"/>
  <c r="V120" i="27" s="1"/>
  <c r="W120" i="27" s="1"/>
  <c r="X120" i="27" s="1"/>
  <c r="Y120" i="27" s="1"/>
  <c r="Z120" i="27" s="1"/>
  <c r="AA120" i="27" s="1"/>
  <c r="AB120" i="27" s="1"/>
  <c r="AC120" i="27" s="1"/>
  <c r="AD120" i="27" s="1"/>
  <c r="AE120" i="27" s="1"/>
  <c r="AF120" i="27" s="1"/>
  <c r="G119" i="27"/>
  <c r="H119" i="27" s="1"/>
  <c r="I119" i="27" s="1"/>
  <c r="J119" i="27" s="1"/>
  <c r="K119" i="27" s="1"/>
  <c r="L119" i="27" s="1"/>
  <c r="M119" i="27" s="1"/>
  <c r="N119" i="27" s="1"/>
  <c r="O119" i="27" s="1"/>
  <c r="P119" i="27" s="1"/>
  <c r="Q119" i="27" s="1"/>
  <c r="R119" i="27" s="1"/>
  <c r="S119" i="27" s="1"/>
  <c r="T119" i="27" s="1"/>
  <c r="U119" i="27" s="1"/>
  <c r="V119" i="27" s="1"/>
  <c r="W119" i="27" s="1"/>
  <c r="X119" i="27" s="1"/>
  <c r="Y119" i="27" s="1"/>
  <c r="Z119" i="27" s="1"/>
  <c r="AA119" i="27" s="1"/>
  <c r="AB119" i="27" s="1"/>
  <c r="AC119" i="27" s="1"/>
  <c r="AD119" i="27" s="1"/>
  <c r="AE119" i="27" s="1"/>
  <c r="AF119" i="27" s="1"/>
  <c r="C119" i="27"/>
  <c r="D119" i="27" s="1"/>
  <c r="E119" i="27" s="1"/>
  <c r="F119" i="27" s="1"/>
  <c r="F118" i="27"/>
  <c r="G118" i="27" s="1"/>
  <c r="H118" i="27" s="1"/>
  <c r="I118" i="27" s="1"/>
  <c r="J118" i="27" s="1"/>
  <c r="K118" i="27" s="1"/>
  <c r="L118" i="27" s="1"/>
  <c r="M118" i="27" s="1"/>
  <c r="N118" i="27" s="1"/>
  <c r="O118" i="27" s="1"/>
  <c r="P118" i="27" s="1"/>
  <c r="Q118" i="27" s="1"/>
  <c r="R118" i="27" s="1"/>
  <c r="S118" i="27" s="1"/>
  <c r="T118" i="27" s="1"/>
  <c r="U118" i="27" s="1"/>
  <c r="V118" i="27" s="1"/>
  <c r="W118" i="27" s="1"/>
  <c r="X118" i="27" s="1"/>
  <c r="Y118" i="27" s="1"/>
  <c r="Z118" i="27" s="1"/>
  <c r="AA118" i="27" s="1"/>
  <c r="AB118" i="27" s="1"/>
  <c r="AC118" i="27" s="1"/>
  <c r="AD118" i="27" s="1"/>
  <c r="AE118" i="27" s="1"/>
  <c r="AF118" i="27" s="1"/>
  <c r="E118" i="27"/>
  <c r="D118" i="27"/>
  <c r="C118" i="27"/>
  <c r="E117" i="27"/>
  <c r="F117" i="27" s="1"/>
  <c r="G117" i="27" s="1"/>
  <c r="H117" i="27" s="1"/>
  <c r="I117" i="27" s="1"/>
  <c r="J117" i="27" s="1"/>
  <c r="K117" i="27" s="1"/>
  <c r="L117" i="27" s="1"/>
  <c r="M117" i="27" s="1"/>
  <c r="N117" i="27" s="1"/>
  <c r="O117" i="27" s="1"/>
  <c r="P117" i="27" s="1"/>
  <c r="Q117" i="27" s="1"/>
  <c r="R117" i="27" s="1"/>
  <c r="S117" i="27" s="1"/>
  <c r="T117" i="27" s="1"/>
  <c r="U117" i="27" s="1"/>
  <c r="V117" i="27" s="1"/>
  <c r="W117" i="27" s="1"/>
  <c r="X117" i="27" s="1"/>
  <c r="Y117" i="27" s="1"/>
  <c r="Z117" i="27" s="1"/>
  <c r="AA117" i="27" s="1"/>
  <c r="AB117" i="27" s="1"/>
  <c r="AC117" i="27" s="1"/>
  <c r="AD117" i="27" s="1"/>
  <c r="AE117" i="27" s="1"/>
  <c r="AF117" i="27" s="1"/>
  <c r="D117" i="27"/>
  <c r="C117" i="27"/>
  <c r="M116" i="27"/>
  <c r="N116" i="27" s="1"/>
  <c r="O116" i="27" s="1"/>
  <c r="P116" i="27" s="1"/>
  <c r="Q116" i="27" s="1"/>
  <c r="R116" i="27" s="1"/>
  <c r="S116" i="27" s="1"/>
  <c r="T116" i="27" s="1"/>
  <c r="U116" i="27" s="1"/>
  <c r="V116" i="27" s="1"/>
  <c r="W116" i="27" s="1"/>
  <c r="X116" i="27" s="1"/>
  <c r="Y116" i="27" s="1"/>
  <c r="Z116" i="27" s="1"/>
  <c r="AA116" i="27" s="1"/>
  <c r="AB116" i="27" s="1"/>
  <c r="AC116" i="27" s="1"/>
  <c r="AD116" i="27" s="1"/>
  <c r="AE116" i="27" s="1"/>
  <c r="AF116" i="27" s="1"/>
  <c r="C116" i="27"/>
  <c r="D116" i="27" s="1"/>
  <c r="E116" i="27" s="1"/>
  <c r="F116" i="27" s="1"/>
  <c r="G116" i="27" s="1"/>
  <c r="H116" i="27" s="1"/>
  <c r="I116" i="27" s="1"/>
  <c r="J116" i="27" s="1"/>
  <c r="K116" i="27" s="1"/>
  <c r="L116" i="27" s="1"/>
  <c r="D115" i="27"/>
  <c r="E115" i="27" s="1"/>
  <c r="F115" i="27" s="1"/>
  <c r="G115" i="27" s="1"/>
  <c r="H115" i="27" s="1"/>
  <c r="I115" i="27" s="1"/>
  <c r="J115" i="27" s="1"/>
  <c r="K115" i="27" s="1"/>
  <c r="L115" i="27" s="1"/>
  <c r="M115" i="27" s="1"/>
  <c r="N115" i="27" s="1"/>
  <c r="O115" i="27" s="1"/>
  <c r="P115" i="27" s="1"/>
  <c r="Q115" i="27" s="1"/>
  <c r="R115" i="27" s="1"/>
  <c r="S115" i="27" s="1"/>
  <c r="T115" i="27" s="1"/>
  <c r="U115" i="27" s="1"/>
  <c r="V115" i="27" s="1"/>
  <c r="W115" i="27" s="1"/>
  <c r="X115" i="27" s="1"/>
  <c r="Y115" i="27" s="1"/>
  <c r="Z115" i="27" s="1"/>
  <c r="AA115" i="27" s="1"/>
  <c r="AB115" i="27" s="1"/>
  <c r="AC115" i="27" s="1"/>
  <c r="AD115" i="27" s="1"/>
  <c r="AE115" i="27" s="1"/>
  <c r="AF115" i="27" s="1"/>
  <c r="C115" i="27"/>
  <c r="F114" i="27"/>
  <c r="G114" i="27" s="1"/>
  <c r="H114" i="27" s="1"/>
  <c r="I114" i="27" s="1"/>
  <c r="J114" i="27" s="1"/>
  <c r="K114" i="27" s="1"/>
  <c r="L114" i="27" s="1"/>
  <c r="M114" i="27" s="1"/>
  <c r="N114" i="27" s="1"/>
  <c r="O114" i="27" s="1"/>
  <c r="P114" i="27" s="1"/>
  <c r="Q114" i="27" s="1"/>
  <c r="R114" i="27" s="1"/>
  <c r="S114" i="27" s="1"/>
  <c r="T114" i="27" s="1"/>
  <c r="U114" i="27" s="1"/>
  <c r="V114" i="27" s="1"/>
  <c r="W114" i="27" s="1"/>
  <c r="X114" i="27" s="1"/>
  <c r="Y114" i="27" s="1"/>
  <c r="Z114" i="27" s="1"/>
  <c r="AA114" i="27" s="1"/>
  <c r="AB114" i="27" s="1"/>
  <c r="AC114" i="27" s="1"/>
  <c r="AD114" i="27" s="1"/>
  <c r="AE114" i="27" s="1"/>
  <c r="AF114" i="27" s="1"/>
  <c r="D114" i="27"/>
  <c r="E114" i="27" s="1"/>
  <c r="C114" i="27"/>
  <c r="P113" i="27"/>
  <c r="Q113" i="27" s="1"/>
  <c r="R113" i="27" s="1"/>
  <c r="S113" i="27" s="1"/>
  <c r="T113" i="27" s="1"/>
  <c r="U113" i="27" s="1"/>
  <c r="V113" i="27" s="1"/>
  <c r="W113" i="27" s="1"/>
  <c r="X113" i="27" s="1"/>
  <c r="Y113" i="27" s="1"/>
  <c r="Z113" i="27" s="1"/>
  <c r="AA113" i="27" s="1"/>
  <c r="AB113" i="27" s="1"/>
  <c r="AC113" i="27" s="1"/>
  <c r="AD113" i="27" s="1"/>
  <c r="AE113" i="27" s="1"/>
  <c r="AF113" i="27" s="1"/>
  <c r="J113" i="27"/>
  <c r="K113" i="27" s="1"/>
  <c r="L113" i="27" s="1"/>
  <c r="M113" i="27" s="1"/>
  <c r="N113" i="27" s="1"/>
  <c r="O113" i="27" s="1"/>
  <c r="G113" i="27"/>
  <c r="H113" i="27" s="1"/>
  <c r="D113" i="27"/>
  <c r="E113" i="27" s="1"/>
  <c r="F113" i="27" s="1"/>
  <c r="C113" i="27"/>
  <c r="E112" i="27"/>
  <c r="F112" i="27" s="1"/>
  <c r="G112" i="27" s="1"/>
  <c r="H112" i="27" s="1"/>
  <c r="I112" i="27" s="1"/>
  <c r="J112" i="27" s="1"/>
  <c r="K112" i="27" s="1"/>
  <c r="L112" i="27" s="1"/>
  <c r="M112" i="27" s="1"/>
  <c r="N112" i="27" s="1"/>
  <c r="O112" i="27" s="1"/>
  <c r="P112" i="27" s="1"/>
  <c r="Q112" i="27" s="1"/>
  <c r="R112" i="27" s="1"/>
  <c r="S112" i="27" s="1"/>
  <c r="T112" i="27" s="1"/>
  <c r="U112" i="27" s="1"/>
  <c r="V112" i="27" s="1"/>
  <c r="W112" i="27" s="1"/>
  <c r="X112" i="27" s="1"/>
  <c r="Y112" i="27" s="1"/>
  <c r="Z112" i="27" s="1"/>
  <c r="AA112" i="27" s="1"/>
  <c r="AB112" i="27" s="1"/>
  <c r="AC112" i="27" s="1"/>
  <c r="AD112" i="27" s="1"/>
  <c r="AE112" i="27" s="1"/>
  <c r="AF112" i="27" s="1"/>
  <c r="D112" i="27"/>
  <c r="C112" i="27"/>
  <c r="E111" i="27"/>
  <c r="F111" i="27" s="1"/>
  <c r="G111" i="27" s="1"/>
  <c r="H111" i="27" s="1"/>
  <c r="I111" i="27" s="1"/>
  <c r="J111" i="27" s="1"/>
  <c r="K111" i="27" s="1"/>
  <c r="L111" i="27" s="1"/>
  <c r="M111" i="27" s="1"/>
  <c r="N111" i="27" s="1"/>
  <c r="O111" i="27" s="1"/>
  <c r="P111" i="27" s="1"/>
  <c r="Q111" i="27" s="1"/>
  <c r="R111" i="27" s="1"/>
  <c r="S111" i="27" s="1"/>
  <c r="T111" i="27" s="1"/>
  <c r="U111" i="27" s="1"/>
  <c r="V111" i="27" s="1"/>
  <c r="W111" i="27" s="1"/>
  <c r="X111" i="27" s="1"/>
  <c r="Y111" i="27" s="1"/>
  <c r="Z111" i="27" s="1"/>
  <c r="AA111" i="27" s="1"/>
  <c r="AB111" i="27" s="1"/>
  <c r="AC111" i="27" s="1"/>
  <c r="AD111" i="27" s="1"/>
  <c r="AE111" i="27" s="1"/>
  <c r="AF111" i="27" s="1"/>
  <c r="C111" i="27"/>
  <c r="D111" i="27" s="1"/>
  <c r="C109" i="27"/>
  <c r="D109" i="27" s="1"/>
  <c r="E109" i="27" s="1"/>
  <c r="F109" i="27" s="1"/>
  <c r="G109" i="27" s="1"/>
  <c r="H109" i="27" s="1"/>
  <c r="I109" i="27" s="1"/>
  <c r="J109" i="27" s="1"/>
  <c r="K109" i="27" s="1"/>
  <c r="L109" i="27" s="1"/>
  <c r="M109" i="27" s="1"/>
  <c r="N109" i="27" s="1"/>
  <c r="O109" i="27" s="1"/>
  <c r="P109" i="27" s="1"/>
  <c r="Q109" i="27" s="1"/>
  <c r="R109" i="27" s="1"/>
  <c r="S109" i="27" s="1"/>
  <c r="T109" i="27" s="1"/>
  <c r="U109" i="27" s="1"/>
  <c r="V109" i="27" s="1"/>
  <c r="W109" i="27" s="1"/>
  <c r="X109" i="27" s="1"/>
  <c r="Y109" i="27" s="1"/>
  <c r="Z109" i="27" s="1"/>
  <c r="AA109" i="27" s="1"/>
  <c r="AB109" i="27" s="1"/>
  <c r="AC109" i="27" s="1"/>
  <c r="AD109" i="27" s="1"/>
  <c r="AE109" i="27" s="1"/>
  <c r="AF109" i="27" s="1"/>
  <c r="D108" i="27"/>
  <c r="E108" i="27" s="1"/>
  <c r="F108" i="27" s="1"/>
  <c r="G108" i="27" s="1"/>
  <c r="H108" i="27" s="1"/>
  <c r="I108" i="27" s="1"/>
  <c r="J108" i="27" s="1"/>
  <c r="K108" i="27" s="1"/>
  <c r="L108" i="27" s="1"/>
  <c r="M108" i="27" s="1"/>
  <c r="N108" i="27" s="1"/>
  <c r="O108" i="27" s="1"/>
  <c r="P108" i="27" s="1"/>
  <c r="Q108" i="27" s="1"/>
  <c r="R108" i="27" s="1"/>
  <c r="S108" i="27" s="1"/>
  <c r="T108" i="27" s="1"/>
  <c r="U108" i="27" s="1"/>
  <c r="V108" i="27" s="1"/>
  <c r="W108" i="27" s="1"/>
  <c r="X108" i="27" s="1"/>
  <c r="Y108" i="27" s="1"/>
  <c r="Z108" i="27" s="1"/>
  <c r="AA108" i="27" s="1"/>
  <c r="AB108" i="27" s="1"/>
  <c r="AC108" i="27" s="1"/>
  <c r="AD108" i="27" s="1"/>
  <c r="AE108" i="27" s="1"/>
  <c r="AF108" i="27" s="1"/>
  <c r="C108" i="27"/>
  <c r="D106" i="27"/>
  <c r="E106" i="27" s="1"/>
  <c r="F106" i="27" s="1"/>
  <c r="G106" i="27" s="1"/>
  <c r="H106" i="27" s="1"/>
  <c r="I106" i="27" s="1"/>
  <c r="J106" i="27" s="1"/>
  <c r="K106" i="27" s="1"/>
  <c r="L106" i="27" s="1"/>
  <c r="M106" i="27" s="1"/>
  <c r="N106" i="27" s="1"/>
  <c r="O106" i="27" s="1"/>
  <c r="P106" i="27" s="1"/>
  <c r="Q106" i="27" s="1"/>
  <c r="R106" i="27" s="1"/>
  <c r="S106" i="27" s="1"/>
  <c r="T106" i="27" s="1"/>
  <c r="U106" i="27" s="1"/>
  <c r="V106" i="27" s="1"/>
  <c r="W106" i="27" s="1"/>
  <c r="X106" i="27" s="1"/>
  <c r="Y106" i="27" s="1"/>
  <c r="Z106" i="27" s="1"/>
  <c r="AA106" i="27" s="1"/>
  <c r="AB106" i="27" s="1"/>
  <c r="AC106" i="27" s="1"/>
  <c r="AD106" i="27" s="1"/>
  <c r="AE106" i="27" s="1"/>
  <c r="AF106" i="27" s="1"/>
  <c r="C106" i="27"/>
  <c r="C105" i="27"/>
  <c r="D105" i="27" s="1"/>
  <c r="E105" i="27" s="1"/>
  <c r="F105" i="27" s="1"/>
  <c r="G105" i="27" s="1"/>
  <c r="H105" i="27" s="1"/>
  <c r="I105" i="27" s="1"/>
  <c r="J105" i="27" s="1"/>
  <c r="K105" i="27" s="1"/>
  <c r="L105" i="27" s="1"/>
  <c r="M105" i="27" s="1"/>
  <c r="N105" i="27" s="1"/>
  <c r="O105" i="27" s="1"/>
  <c r="P105" i="27" s="1"/>
  <c r="Q105" i="27" s="1"/>
  <c r="R105" i="27" s="1"/>
  <c r="S105" i="27" s="1"/>
  <c r="T105" i="27" s="1"/>
  <c r="U105" i="27" s="1"/>
  <c r="V105" i="27" s="1"/>
  <c r="W105" i="27" s="1"/>
  <c r="X105" i="27" s="1"/>
  <c r="Y105" i="27" s="1"/>
  <c r="Z105" i="27" s="1"/>
  <c r="AA105" i="27" s="1"/>
  <c r="AB105" i="27" s="1"/>
  <c r="AC105" i="27" s="1"/>
  <c r="AD105" i="27" s="1"/>
  <c r="AE105" i="27" s="1"/>
  <c r="AF105" i="27" s="1"/>
  <c r="F104" i="27"/>
  <c r="G104" i="27" s="1"/>
  <c r="H104" i="27" s="1"/>
  <c r="I104" i="27" s="1"/>
  <c r="J104" i="27" s="1"/>
  <c r="K104" i="27" s="1"/>
  <c r="L104" i="27" s="1"/>
  <c r="M104" i="27" s="1"/>
  <c r="N104" i="27" s="1"/>
  <c r="O104" i="27" s="1"/>
  <c r="P104" i="27" s="1"/>
  <c r="Q104" i="27" s="1"/>
  <c r="R104" i="27" s="1"/>
  <c r="S104" i="27" s="1"/>
  <c r="T104" i="27" s="1"/>
  <c r="U104" i="27" s="1"/>
  <c r="V104" i="27" s="1"/>
  <c r="W104" i="27" s="1"/>
  <c r="X104" i="27" s="1"/>
  <c r="Y104" i="27" s="1"/>
  <c r="Z104" i="27" s="1"/>
  <c r="AA104" i="27" s="1"/>
  <c r="AB104" i="27" s="1"/>
  <c r="AC104" i="27" s="1"/>
  <c r="AD104" i="27" s="1"/>
  <c r="AE104" i="27" s="1"/>
  <c r="AF104" i="27" s="1"/>
  <c r="D104" i="27"/>
  <c r="E104" i="27" s="1"/>
  <c r="C104" i="27"/>
  <c r="D103" i="27"/>
  <c r="E103" i="27" s="1"/>
  <c r="F103" i="27" s="1"/>
  <c r="G103" i="27" s="1"/>
  <c r="H103" i="27" s="1"/>
  <c r="I103" i="27" s="1"/>
  <c r="J103" i="27" s="1"/>
  <c r="K103" i="27" s="1"/>
  <c r="L103" i="27" s="1"/>
  <c r="M103" i="27" s="1"/>
  <c r="N103" i="27" s="1"/>
  <c r="O103" i="27" s="1"/>
  <c r="P103" i="27" s="1"/>
  <c r="Q103" i="27" s="1"/>
  <c r="R103" i="27" s="1"/>
  <c r="S103" i="27" s="1"/>
  <c r="T103" i="27" s="1"/>
  <c r="U103" i="27" s="1"/>
  <c r="V103" i="27" s="1"/>
  <c r="W103" i="27" s="1"/>
  <c r="X103" i="27" s="1"/>
  <c r="Y103" i="27" s="1"/>
  <c r="Z103" i="27" s="1"/>
  <c r="AA103" i="27" s="1"/>
  <c r="AB103" i="27" s="1"/>
  <c r="AC103" i="27" s="1"/>
  <c r="AD103" i="27" s="1"/>
  <c r="AE103" i="27" s="1"/>
  <c r="AF103" i="27" s="1"/>
  <c r="C103" i="27"/>
  <c r="D102" i="27"/>
  <c r="E102" i="27" s="1"/>
  <c r="F102" i="27" s="1"/>
  <c r="C102" i="27"/>
  <c r="C101" i="27"/>
  <c r="AH98" i="27"/>
  <c r="AI98" i="27" s="1"/>
  <c r="AH97" i="27"/>
  <c r="AI97" i="27" s="1"/>
  <c r="AH96" i="27"/>
  <c r="AI96" i="27" s="1"/>
  <c r="AH95" i="27"/>
  <c r="AI95" i="27" s="1"/>
  <c r="AH94" i="27"/>
  <c r="AI94" i="27" s="1"/>
  <c r="B93" i="27"/>
  <c r="AI91" i="27"/>
  <c r="AH91" i="27"/>
  <c r="AI90" i="27"/>
  <c r="AH90" i="27"/>
  <c r="AI89" i="27"/>
  <c r="AH89" i="27"/>
  <c r="AI88" i="27"/>
  <c r="AH88" i="27"/>
  <c r="AI87" i="27"/>
  <c r="AH87" i="27"/>
  <c r="AI86" i="27"/>
  <c r="AH86" i="27"/>
  <c r="AI85" i="27"/>
  <c r="AH85" i="27"/>
  <c r="AI84" i="27"/>
  <c r="AH84" i="27"/>
  <c r="AG82" i="27"/>
  <c r="AI81" i="27"/>
  <c r="AH81" i="27"/>
  <c r="AF80" i="27"/>
  <c r="AE80" i="27"/>
  <c r="AD80" i="27"/>
  <c r="AC80" i="27"/>
  <c r="AB80" i="27"/>
  <c r="AA80" i="27"/>
  <c r="Z80" i="27"/>
  <c r="Y80" i="27"/>
  <c r="X80" i="27"/>
  <c r="W80" i="27"/>
  <c r="V80" i="27"/>
  <c r="U80" i="27"/>
  <c r="T80" i="27"/>
  <c r="S80" i="27"/>
  <c r="R80" i="27"/>
  <c r="Q80" i="27"/>
  <c r="P80" i="27"/>
  <c r="O80" i="27"/>
  <c r="N80" i="27"/>
  <c r="M80" i="27"/>
  <c r="L80" i="27"/>
  <c r="K80" i="27"/>
  <c r="J80" i="27"/>
  <c r="I80" i="27"/>
  <c r="H80" i="27"/>
  <c r="G80" i="27"/>
  <c r="F80" i="27"/>
  <c r="E80" i="27"/>
  <c r="D80" i="27"/>
  <c r="C80" i="27"/>
  <c r="B80" i="27"/>
  <c r="AF79" i="27"/>
  <c r="AE79" i="27"/>
  <c r="AD79" i="27"/>
  <c r="AC79" i="27"/>
  <c r="AB79" i="27"/>
  <c r="AA79" i="27"/>
  <c r="Z79" i="27"/>
  <c r="Y79" i="27"/>
  <c r="X79" i="27"/>
  <c r="W79" i="27"/>
  <c r="V79" i="27"/>
  <c r="U79" i="27"/>
  <c r="T79" i="27"/>
  <c r="S79" i="27"/>
  <c r="R79" i="27"/>
  <c r="Q79" i="27"/>
  <c r="P79" i="27"/>
  <c r="O79" i="27"/>
  <c r="N79" i="27"/>
  <c r="M79" i="27"/>
  <c r="L79" i="27"/>
  <c r="K79" i="27"/>
  <c r="J79" i="27"/>
  <c r="I79" i="27"/>
  <c r="H79" i="27"/>
  <c r="G79" i="27"/>
  <c r="F79" i="27"/>
  <c r="E79" i="27"/>
  <c r="D79" i="27"/>
  <c r="C79" i="27"/>
  <c r="B79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Q82" i="27" s="1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AF76" i="27"/>
  <c r="AF82" i="27" s="1"/>
  <c r="AE76" i="27"/>
  <c r="AD76" i="27"/>
  <c r="AC76" i="27"/>
  <c r="AB76" i="27"/>
  <c r="AA76" i="27"/>
  <c r="Z76" i="27"/>
  <c r="Y76" i="27"/>
  <c r="X76" i="27"/>
  <c r="X82" i="27" s="1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AI74" i="27"/>
  <c r="AH74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AI72" i="27" s="1"/>
  <c r="AI71" i="27"/>
  <c r="AH71" i="27"/>
  <c r="AI70" i="27"/>
  <c r="AH70" i="27"/>
  <c r="AI69" i="27"/>
  <c r="AH69" i="27"/>
  <c r="AG68" i="27"/>
  <c r="AF68" i="27"/>
  <c r="AF5" i="27" s="1"/>
  <c r="AE68" i="27"/>
  <c r="AD68" i="27"/>
  <c r="AD5" i="27" s="1"/>
  <c r="AC68" i="27"/>
  <c r="AB68" i="27"/>
  <c r="AA68" i="27"/>
  <c r="AA5" i="27" s="1"/>
  <c r="Z68" i="27"/>
  <c r="Y68" i="27"/>
  <c r="X68" i="27"/>
  <c r="X5" i="27" s="1"/>
  <c r="V68" i="27"/>
  <c r="U68" i="27"/>
  <c r="U5" i="27" s="1"/>
  <c r="T68" i="27"/>
  <c r="S68" i="27"/>
  <c r="S5" i="27" s="1"/>
  <c r="R68" i="27"/>
  <c r="Q68" i="27"/>
  <c r="Q5" i="27" s="1"/>
  <c r="P68" i="27"/>
  <c r="P5" i="27" s="1"/>
  <c r="O68" i="27"/>
  <c r="N68" i="27"/>
  <c r="M68" i="27"/>
  <c r="M5" i="27" s="1"/>
  <c r="L68" i="27"/>
  <c r="L5" i="27" s="1"/>
  <c r="K68" i="27"/>
  <c r="K5" i="27" s="1"/>
  <c r="J68" i="27"/>
  <c r="I68" i="27"/>
  <c r="H68" i="27"/>
  <c r="G68" i="27"/>
  <c r="G5" i="27" s="1"/>
  <c r="F68" i="27"/>
  <c r="F5" i="27" s="1"/>
  <c r="E68" i="27"/>
  <c r="E5" i="27" s="1"/>
  <c r="D68" i="27"/>
  <c r="D5" i="27" s="1"/>
  <c r="C68" i="27"/>
  <c r="C5" i="27" s="1"/>
  <c r="B68" i="27"/>
  <c r="AI67" i="27"/>
  <c r="AH67" i="27"/>
  <c r="AI66" i="27"/>
  <c r="AH66" i="27"/>
  <c r="AI65" i="27"/>
  <c r="AH65" i="27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H58" i="27"/>
  <c r="AI57" i="27"/>
  <c r="AH57" i="27"/>
  <c r="AG56" i="27"/>
  <c r="AG73" i="27" s="1"/>
  <c r="AF56" i="27"/>
  <c r="AE56" i="27"/>
  <c r="AD56" i="27"/>
  <c r="AC56" i="27"/>
  <c r="AB56" i="27"/>
  <c r="AA56" i="27"/>
  <c r="Z56" i="27"/>
  <c r="Y56" i="27"/>
  <c r="X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AI55" i="27"/>
  <c r="AH55" i="27"/>
  <c r="AI54" i="27"/>
  <c r="AH54" i="27"/>
  <c r="AI53" i="27"/>
  <c r="AH53" i="27"/>
  <c r="AG52" i="27"/>
  <c r="Y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AG51" i="27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G38" i="27"/>
  <c r="AG2" i="27" s="1"/>
  <c r="AF38" i="27"/>
  <c r="AE38" i="27"/>
  <c r="AD38" i="27"/>
  <c r="AC38" i="27"/>
  <c r="AB38" i="27"/>
  <c r="AA38" i="27"/>
  <c r="Z38" i="27"/>
  <c r="Y38" i="27"/>
  <c r="X38" i="27"/>
  <c r="V38" i="27"/>
  <c r="U38" i="27"/>
  <c r="T38" i="27"/>
  <c r="S38" i="27"/>
  <c r="R38" i="27"/>
  <c r="Q38" i="27"/>
  <c r="P38" i="27"/>
  <c r="O38" i="27"/>
  <c r="L38" i="27"/>
  <c r="K38" i="27"/>
  <c r="J38" i="27"/>
  <c r="I38" i="27"/>
  <c r="H38" i="27"/>
  <c r="G38" i="27"/>
  <c r="F38" i="27"/>
  <c r="E38" i="27"/>
  <c r="D38" i="27"/>
  <c r="C38" i="27"/>
  <c r="B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E5" i="27"/>
  <c r="AC5" i="27"/>
  <c r="AB5" i="27"/>
  <c r="W5" i="27"/>
  <c r="V5" i="27"/>
  <c r="T5" i="27"/>
  <c r="O5" i="27"/>
  <c r="N5" i="27"/>
  <c r="H5" i="27"/>
  <c r="K4" i="27"/>
  <c r="B4" i="27"/>
  <c r="AG3" i="27"/>
  <c r="E4" i="27"/>
  <c r="AD82" i="27" l="1"/>
  <c r="AB82" i="27"/>
  <c r="AA82" i="27"/>
  <c r="Y82" i="27"/>
  <c r="Y75" i="27"/>
  <c r="V82" i="27"/>
  <c r="T82" i="27"/>
  <c r="S82" i="27"/>
  <c r="P82" i="27"/>
  <c r="P73" i="27"/>
  <c r="O75" i="27"/>
  <c r="N82" i="27"/>
  <c r="N73" i="27"/>
  <c r="M73" i="27"/>
  <c r="L75" i="27"/>
  <c r="AD213" i="27" s="1"/>
  <c r="L82" i="27"/>
  <c r="L73" i="27"/>
  <c r="K82" i="27"/>
  <c r="K73" i="27"/>
  <c r="J73" i="27"/>
  <c r="I82" i="27"/>
  <c r="I73" i="27"/>
  <c r="H82" i="27"/>
  <c r="H73" i="27"/>
  <c r="G75" i="27"/>
  <c r="F82" i="27"/>
  <c r="AI79" i="27"/>
  <c r="AH56" i="27"/>
  <c r="F73" i="27"/>
  <c r="E73" i="27"/>
  <c r="E75" i="27"/>
  <c r="W213" i="27" s="1"/>
  <c r="D82" i="27"/>
  <c r="AI80" i="27"/>
  <c r="AH80" i="27"/>
  <c r="D75" i="27"/>
  <c r="V213" i="27" s="1"/>
  <c r="D73" i="27"/>
  <c r="D83" i="27" s="1"/>
  <c r="AH38" i="27"/>
  <c r="AI38" i="27"/>
  <c r="AI68" i="27"/>
  <c r="AI76" i="27"/>
  <c r="C73" i="27"/>
  <c r="H4" i="27"/>
  <c r="Y213" i="27"/>
  <c r="G7" i="27"/>
  <c r="AG213" i="27"/>
  <c r="O7" i="27"/>
  <c r="E7" i="27"/>
  <c r="AQ213" i="27"/>
  <c r="Y7" i="27"/>
  <c r="O82" i="27"/>
  <c r="D125" i="27"/>
  <c r="C93" i="27"/>
  <c r="AI56" i="27"/>
  <c r="C75" i="27"/>
  <c r="K75" i="27"/>
  <c r="S75" i="27"/>
  <c r="Q75" i="27"/>
  <c r="AG75" i="27"/>
  <c r="AG83" i="27" s="1"/>
  <c r="B82" i="27"/>
  <c r="AH76" i="27"/>
  <c r="B73" i="27"/>
  <c r="R73" i="27"/>
  <c r="AH68" i="27"/>
  <c r="W82" i="27"/>
  <c r="AH79" i="27"/>
  <c r="M75" i="27"/>
  <c r="M83" i="27" s="1"/>
  <c r="Q73" i="27"/>
  <c r="R82" i="27"/>
  <c r="AI78" i="27"/>
  <c r="AG4" i="27"/>
  <c r="AG6" i="27" s="1"/>
  <c r="I5" i="27"/>
  <c r="Y5" i="27"/>
  <c r="F75" i="27"/>
  <c r="N75" i="27"/>
  <c r="S73" i="27"/>
  <c r="S83" i="27" s="1"/>
  <c r="AH78" i="27"/>
  <c r="C82" i="27"/>
  <c r="G102" i="27"/>
  <c r="AH77" i="27"/>
  <c r="Z82" i="27"/>
  <c r="G73" i="27"/>
  <c r="I75" i="27"/>
  <c r="I83" i="27" s="1"/>
  <c r="D210" i="27"/>
  <c r="S210" i="27"/>
  <c r="AH72" i="27"/>
  <c r="Y73" i="27"/>
  <c r="G82" i="27"/>
  <c r="AE82" i="27"/>
  <c r="R75" i="27"/>
  <c r="J82" i="27"/>
  <c r="AI77" i="27"/>
  <c r="B5" i="27"/>
  <c r="J5" i="27"/>
  <c r="R5" i="27"/>
  <c r="Z5" i="27"/>
  <c r="O73" i="27"/>
  <c r="H75" i="27"/>
  <c r="H83" i="27" s="1"/>
  <c r="P75" i="27"/>
  <c r="J75" i="27"/>
  <c r="E82" i="27"/>
  <c r="E83" i="27" s="1"/>
  <c r="M82" i="27"/>
  <c r="U82" i="27"/>
  <c r="AC82" i="27"/>
  <c r="C191" i="27"/>
  <c r="D101" i="27"/>
  <c r="D196" i="27"/>
  <c r="E196" i="27" s="1"/>
  <c r="F196" i="27" s="1"/>
  <c r="G196" i="27" s="1"/>
  <c r="H196" i="27" s="1"/>
  <c r="I196" i="27" s="1"/>
  <c r="J196" i="27" s="1"/>
  <c r="K196" i="27" s="1"/>
  <c r="L196" i="27" s="1"/>
  <c r="M196" i="27" s="1"/>
  <c r="N196" i="27" s="1"/>
  <c r="O196" i="27" s="1"/>
  <c r="P196" i="27" s="1"/>
  <c r="Q196" i="27" s="1"/>
  <c r="R196" i="27" s="1"/>
  <c r="S196" i="27" s="1"/>
  <c r="T196" i="27" s="1"/>
  <c r="U196" i="27" s="1"/>
  <c r="V196" i="27" s="1"/>
  <c r="W196" i="27" s="1"/>
  <c r="X196" i="27" s="1"/>
  <c r="Y196" i="27" s="1"/>
  <c r="Z196" i="27" s="1"/>
  <c r="AA196" i="27" s="1"/>
  <c r="AB196" i="27" s="1"/>
  <c r="AC196" i="27" s="1"/>
  <c r="AD196" i="27" s="1"/>
  <c r="AE196" i="27" s="1"/>
  <c r="AF196" i="27" s="1"/>
  <c r="C199" i="27"/>
  <c r="D199" i="27"/>
  <c r="E195" i="27"/>
  <c r="F195" i="27" s="1"/>
  <c r="G195" i="27" s="1"/>
  <c r="H195" i="27" s="1"/>
  <c r="I195" i="27" s="1"/>
  <c r="J195" i="27" s="1"/>
  <c r="K195" i="27" s="1"/>
  <c r="L195" i="27" s="1"/>
  <c r="M195" i="27" s="1"/>
  <c r="N195" i="27" s="1"/>
  <c r="O195" i="27" s="1"/>
  <c r="P195" i="27" s="1"/>
  <c r="Q195" i="27" s="1"/>
  <c r="R195" i="27" s="1"/>
  <c r="S195" i="27" s="1"/>
  <c r="T195" i="27" s="1"/>
  <c r="U195" i="27" s="1"/>
  <c r="V195" i="27" s="1"/>
  <c r="W195" i="27" s="1"/>
  <c r="X195" i="27" s="1"/>
  <c r="Y195" i="27" s="1"/>
  <c r="Z195" i="27" s="1"/>
  <c r="AA195" i="27" s="1"/>
  <c r="AB195" i="27" s="1"/>
  <c r="AC195" i="27" s="1"/>
  <c r="AD195" i="27" s="1"/>
  <c r="AE195" i="27" s="1"/>
  <c r="AF195" i="27" s="1"/>
  <c r="F193" i="27"/>
  <c r="D198" i="27"/>
  <c r="Y83" i="27" l="1"/>
  <c r="R83" i="27"/>
  <c r="N83" i="27"/>
  <c r="O83" i="27"/>
  <c r="L83" i="27"/>
  <c r="L7" i="27"/>
  <c r="D7" i="27"/>
  <c r="X213" i="27"/>
  <c r="B208" i="27"/>
  <c r="C208" i="27"/>
  <c r="F7" i="27"/>
  <c r="AA213" i="27"/>
  <c r="I7" i="27"/>
  <c r="H102" i="27"/>
  <c r="AE213" i="27"/>
  <c r="M7" i="27"/>
  <c r="B75" i="27"/>
  <c r="AK213" i="27"/>
  <c r="S7" i="27"/>
  <c r="D191" i="27"/>
  <c r="E101" i="27"/>
  <c r="G83" i="27"/>
  <c r="AH82" i="27"/>
  <c r="AI82" i="27"/>
  <c r="AC213" i="27"/>
  <c r="K7" i="27"/>
  <c r="D93" i="27"/>
  <c r="E125" i="27"/>
  <c r="F83" i="27"/>
  <c r="AH213" i="27"/>
  <c r="P7" i="27"/>
  <c r="Z213" i="27"/>
  <c r="H7" i="27"/>
  <c r="E198" i="27"/>
  <c r="D234" i="27"/>
  <c r="K83" i="27"/>
  <c r="AB213" i="27"/>
  <c r="J7" i="27"/>
  <c r="B83" i="27"/>
  <c r="AI213" i="27"/>
  <c r="Q7" i="27"/>
  <c r="U213" i="27"/>
  <c r="C7" i="27"/>
  <c r="G193" i="27"/>
  <c r="Q83" i="27"/>
  <c r="J83" i="27"/>
  <c r="C83" i="27"/>
  <c r="P83" i="27"/>
  <c r="AJ213" i="27"/>
  <c r="R7" i="27"/>
  <c r="AF213" i="27"/>
  <c r="N7" i="27"/>
  <c r="E234" i="27" l="1"/>
  <c r="F198" i="27"/>
  <c r="T213" i="27"/>
  <c r="B7" i="27"/>
  <c r="K6" i="27"/>
  <c r="H193" i="27"/>
  <c r="F125" i="27"/>
  <c r="E93" i="27"/>
  <c r="E191" i="27"/>
  <c r="F101" i="27"/>
  <c r="I102" i="27"/>
  <c r="E199" i="27"/>
  <c r="F191" i="27" l="1"/>
  <c r="G101" i="27"/>
  <c r="G125" i="27"/>
  <c r="F93" i="27"/>
  <c r="I193" i="27"/>
  <c r="F234" i="27"/>
  <c r="G198" i="27"/>
  <c r="F199" i="27"/>
  <c r="J102" i="27"/>
  <c r="K102" i="27" l="1"/>
  <c r="J193" i="27"/>
  <c r="H125" i="27"/>
  <c r="G93" i="27"/>
  <c r="G191" i="27"/>
  <c r="H101" i="27"/>
  <c r="H198" i="27"/>
  <c r="G234" i="27"/>
  <c r="G199" i="27"/>
  <c r="K193" i="27" l="1"/>
  <c r="I198" i="27"/>
  <c r="H234" i="27"/>
  <c r="H199" i="27"/>
  <c r="L102" i="27"/>
  <c r="I125" i="27"/>
  <c r="H93" i="27"/>
  <c r="H191" i="27"/>
  <c r="I101" i="27"/>
  <c r="J125" i="27" l="1"/>
  <c r="I93" i="27"/>
  <c r="M102" i="27"/>
  <c r="L193" i="27"/>
  <c r="I191" i="27"/>
  <c r="J101" i="27"/>
  <c r="J198" i="27"/>
  <c r="I234" i="27"/>
  <c r="I199" i="27"/>
  <c r="J191" i="27" l="1"/>
  <c r="K101" i="27"/>
  <c r="N102" i="27"/>
  <c r="M193" i="27"/>
  <c r="K198" i="27"/>
  <c r="J234" i="27"/>
  <c r="J199" i="27"/>
  <c r="K125" i="27"/>
  <c r="J93" i="27"/>
  <c r="O102" i="27" l="1"/>
  <c r="K234" i="27"/>
  <c r="L198" i="27"/>
  <c r="K199" i="27"/>
  <c r="N193" i="27"/>
  <c r="L125" i="27"/>
  <c r="K93" i="27"/>
  <c r="K191" i="27"/>
  <c r="L101" i="27"/>
  <c r="O193" i="27" l="1"/>
  <c r="L234" i="27"/>
  <c r="M198" i="27"/>
  <c r="L199" i="27"/>
  <c r="L191" i="27"/>
  <c r="M101" i="27"/>
  <c r="P102" i="27"/>
  <c r="M125" i="27"/>
  <c r="L93" i="27"/>
  <c r="M191" i="27" l="1"/>
  <c r="N101" i="27"/>
  <c r="N125" i="27"/>
  <c r="M93" i="27"/>
  <c r="Q102" i="27"/>
  <c r="M234" i="27"/>
  <c r="N198" i="27"/>
  <c r="M199" i="27"/>
  <c r="P193" i="27"/>
  <c r="N234" i="27" l="1"/>
  <c r="O198" i="27"/>
  <c r="N199" i="27"/>
  <c r="R102" i="27"/>
  <c r="O125" i="27"/>
  <c r="N93" i="27"/>
  <c r="N191" i="27"/>
  <c r="O101" i="27"/>
  <c r="Q193" i="27"/>
  <c r="S102" i="27" l="1"/>
  <c r="P125" i="27"/>
  <c r="O93" i="27"/>
  <c r="R193" i="27"/>
  <c r="P198" i="27"/>
  <c r="O234" i="27"/>
  <c r="O199" i="27"/>
  <c r="O191" i="27"/>
  <c r="P101" i="27"/>
  <c r="P234" i="27" l="1"/>
  <c r="Q198" i="27"/>
  <c r="P199" i="27"/>
  <c r="P191" i="27"/>
  <c r="Q101" i="27"/>
  <c r="Q125" i="27"/>
  <c r="P93" i="27"/>
  <c r="S193" i="27"/>
  <c r="T102" i="27"/>
  <c r="R125" i="27" l="1"/>
  <c r="Q93" i="27"/>
  <c r="Q191" i="27"/>
  <c r="R101" i="27"/>
  <c r="U102" i="27"/>
  <c r="R198" i="27"/>
  <c r="Q234" i="27"/>
  <c r="Q199" i="27"/>
  <c r="T193" i="27"/>
  <c r="S198" i="27" l="1"/>
  <c r="R234" i="27"/>
  <c r="R199" i="27"/>
  <c r="V102" i="27"/>
  <c r="R191" i="27"/>
  <c r="S101" i="27"/>
  <c r="U193" i="27"/>
  <c r="S125" i="27"/>
  <c r="R93" i="27"/>
  <c r="V193" i="27" l="1"/>
  <c r="S191" i="27"/>
  <c r="T101" i="27"/>
  <c r="T125" i="27"/>
  <c r="S93" i="27"/>
  <c r="W102" i="27"/>
  <c r="T198" i="27"/>
  <c r="S234" i="27"/>
  <c r="S199" i="27"/>
  <c r="X102" i="27" l="1"/>
  <c r="U125" i="27"/>
  <c r="T93" i="27"/>
  <c r="T191" i="27"/>
  <c r="U101" i="27"/>
  <c r="T234" i="27"/>
  <c r="U198" i="27"/>
  <c r="T199" i="27"/>
  <c r="T51" i="27" s="1"/>
  <c r="W193" i="27"/>
  <c r="U234" i="27" l="1"/>
  <c r="V198" i="27"/>
  <c r="U199" i="27"/>
  <c r="U51" i="27" s="1"/>
  <c r="U52" i="27" s="1"/>
  <c r="U191" i="27"/>
  <c r="V101" i="27"/>
  <c r="V125" i="27"/>
  <c r="U93" i="27"/>
  <c r="X193" i="27"/>
  <c r="Y102" i="27"/>
  <c r="T52" i="27"/>
  <c r="Y193" i="27" l="1"/>
  <c r="T75" i="27"/>
  <c r="T73" i="27"/>
  <c r="Z102" i="27"/>
  <c r="U73" i="27"/>
  <c r="U75" i="27"/>
  <c r="W198" i="27"/>
  <c r="V234" i="27"/>
  <c r="V199" i="27"/>
  <c r="V51" i="27" s="1"/>
  <c r="W125" i="27"/>
  <c r="V93" i="27"/>
  <c r="V191" i="27"/>
  <c r="W101" i="27"/>
  <c r="X125" i="27" l="1"/>
  <c r="W93" i="27"/>
  <c r="X198" i="27"/>
  <c r="W234" i="27"/>
  <c r="W199" i="27"/>
  <c r="AL213" i="27"/>
  <c r="T7" i="27"/>
  <c r="AA102" i="27"/>
  <c r="T83" i="27"/>
  <c r="AM213" i="27"/>
  <c r="U7" i="27"/>
  <c r="Z193" i="27"/>
  <c r="V52" i="27"/>
  <c r="W191" i="27"/>
  <c r="X101" i="27"/>
  <c r="U83" i="27"/>
  <c r="W75" i="27" l="1"/>
  <c r="W73" i="27"/>
  <c r="W83" i="27" s="1"/>
  <c r="X191" i="27"/>
  <c r="Y101" i="27"/>
  <c r="X234" i="27"/>
  <c r="Y198" i="27"/>
  <c r="X199" i="27"/>
  <c r="X51" i="27" s="1"/>
  <c r="AA193" i="27"/>
  <c r="AB102" i="27"/>
  <c r="V73" i="27"/>
  <c r="V75" i="27"/>
  <c r="Y125" i="27"/>
  <c r="X93" i="27"/>
  <c r="AC102" i="27" l="1"/>
  <c r="V83" i="27"/>
  <c r="Z125" i="27"/>
  <c r="Y93" i="27"/>
  <c r="X52" i="27"/>
  <c r="AO213" i="27"/>
  <c r="W7" i="27"/>
  <c r="AN213" i="27"/>
  <c r="V7" i="27"/>
  <c r="Y191" i="27"/>
  <c r="Z101" i="27"/>
  <c r="AB193" i="27"/>
  <c r="Y234" i="27"/>
  <c r="Z198" i="27"/>
  <c r="Y199" i="27"/>
  <c r="X73" i="27" l="1"/>
  <c r="X75" i="27"/>
  <c r="AA198" i="27"/>
  <c r="Z234" i="27"/>
  <c r="Z199" i="27"/>
  <c r="Z51" i="27" s="1"/>
  <c r="Z191" i="27"/>
  <c r="AA101" i="27"/>
  <c r="AA125" i="27"/>
  <c r="Z93" i="27"/>
  <c r="AC193" i="27"/>
  <c r="AD102" i="27"/>
  <c r="AD193" i="27" l="1"/>
  <c r="AB198" i="27"/>
  <c r="AA234" i="27"/>
  <c r="AA199" i="27"/>
  <c r="AA51" i="27" s="1"/>
  <c r="AA52" i="27" s="1"/>
  <c r="AA191" i="27"/>
  <c r="AB101" i="27"/>
  <c r="Z52" i="27"/>
  <c r="AP213" i="27"/>
  <c r="X7" i="27"/>
  <c r="AB125" i="27"/>
  <c r="AA93" i="27"/>
  <c r="AE102" i="27"/>
  <c r="X83" i="27"/>
  <c r="AC125" i="27" l="1"/>
  <c r="AB93" i="27"/>
  <c r="AC198" i="27"/>
  <c r="AB234" i="27"/>
  <c r="AB199" i="27"/>
  <c r="AB51" i="27" s="1"/>
  <c r="AB52" i="27" s="1"/>
  <c r="AB191" i="27"/>
  <c r="AC101" i="27"/>
  <c r="AF102" i="27"/>
  <c r="Z73" i="27"/>
  <c r="Z75" i="27"/>
  <c r="AA75" i="27"/>
  <c r="AA73" i="27"/>
  <c r="AE193" i="27"/>
  <c r="AB75" i="27" l="1"/>
  <c r="AB73" i="27"/>
  <c r="AS213" i="27"/>
  <c r="AA7" i="27"/>
  <c r="Z83" i="27"/>
  <c r="AF193" i="27"/>
  <c r="AR213" i="27"/>
  <c r="Z7" i="27"/>
  <c r="AC234" i="27"/>
  <c r="AD198" i="27"/>
  <c r="AC199" i="27"/>
  <c r="AC51" i="27" s="1"/>
  <c r="AC52" i="27" s="1"/>
  <c r="AA83" i="27"/>
  <c r="AC191" i="27"/>
  <c r="AD101" i="27"/>
  <c r="AD125" i="27"/>
  <c r="AC93" i="27"/>
  <c r="AB83" i="27" l="1"/>
  <c r="AE125" i="27"/>
  <c r="AD93" i="27"/>
  <c r="AD191" i="27"/>
  <c r="AE101" i="27"/>
  <c r="AD234" i="27"/>
  <c r="AE198" i="27"/>
  <c r="AD199" i="27"/>
  <c r="AD51" i="27" s="1"/>
  <c r="AD52" i="27" s="1"/>
  <c r="AC73" i="27"/>
  <c r="AC75" i="27"/>
  <c r="AT213" i="27"/>
  <c r="AB7" i="27"/>
  <c r="AF198" i="27" l="1"/>
  <c r="AE234" i="27"/>
  <c r="AE199" i="27"/>
  <c r="AE51" i="27" s="1"/>
  <c r="AE52" i="27" s="1"/>
  <c r="AE191" i="27"/>
  <c r="AF101" i="27"/>
  <c r="AF191" i="27" s="1"/>
  <c r="AU213" i="27"/>
  <c r="AC7" i="27"/>
  <c r="AC83" i="27"/>
  <c r="AD73" i="27"/>
  <c r="AD75" i="27"/>
  <c r="AF125" i="27"/>
  <c r="AF93" i="27" s="1"/>
  <c r="AE93" i="27"/>
  <c r="AE75" i="27" l="1"/>
  <c r="AE73" i="27"/>
  <c r="AV213" i="27"/>
  <c r="AD7" i="27"/>
  <c r="AI93" i="27"/>
  <c r="AH93" i="27"/>
  <c r="AD83" i="27"/>
  <c r="AF234" i="27"/>
  <c r="AF199" i="27"/>
  <c r="AF51" i="27" s="1"/>
  <c r="AE83" i="27" l="1"/>
  <c r="AF52" i="27"/>
  <c r="AH51" i="27"/>
  <c r="AI51" i="27"/>
  <c r="AW213" i="27"/>
  <c r="AE7" i="27"/>
  <c r="AF73" i="27" l="1"/>
  <c r="AF75" i="27"/>
  <c r="AI52" i="27"/>
  <c r="AH52" i="27"/>
  <c r="AX213" i="27" l="1"/>
  <c r="AF7" i="27"/>
  <c r="A7" i="27" s="1"/>
  <c r="AH75" i="27"/>
  <c r="AI75" i="27"/>
  <c r="AF83" i="27"/>
  <c r="AH73" i="27"/>
  <c r="AI73" i="27"/>
  <c r="AI83" i="27" l="1"/>
  <c r="AH83" i="27"/>
  <c r="Z95" i="26" l="1"/>
  <c r="X37" i="26"/>
  <c r="W37" i="26"/>
  <c r="W95" i="26"/>
  <c r="W101" i="26"/>
  <c r="V95" i="26"/>
  <c r="V37" i="26"/>
  <c r="U95" i="26"/>
  <c r="U37" i="26"/>
  <c r="T95" i="26"/>
  <c r="T37" i="26"/>
  <c r="S95" i="26"/>
  <c r="S37" i="26"/>
  <c r="R37" i="26"/>
  <c r="Q37" i="26"/>
  <c r="P37" i="26"/>
  <c r="O37" i="26"/>
  <c r="N37" i="26"/>
  <c r="M37" i="26"/>
  <c r="AH99" i="26" l="1"/>
  <c r="AI99" i="26" s="1"/>
  <c r="AF238" i="26"/>
  <c r="AE238" i="26"/>
  <c r="AD238" i="26"/>
  <c r="AC238" i="26"/>
  <c r="AB238" i="26"/>
  <c r="AA238" i="26"/>
  <c r="Z238" i="26"/>
  <c r="Y238" i="26"/>
  <c r="X238" i="26"/>
  <c r="W238" i="26"/>
  <c r="V238" i="26"/>
  <c r="U238" i="26"/>
  <c r="T238" i="26"/>
  <c r="S238" i="26"/>
  <c r="R238" i="26"/>
  <c r="Q238" i="26"/>
  <c r="P238" i="26"/>
  <c r="O238" i="26"/>
  <c r="N238" i="26"/>
  <c r="M238" i="26"/>
  <c r="L238" i="26"/>
  <c r="K238" i="26"/>
  <c r="J238" i="26"/>
  <c r="I238" i="26"/>
  <c r="H238" i="26"/>
  <c r="G238" i="26"/>
  <c r="F238" i="26"/>
  <c r="E238" i="26"/>
  <c r="D238" i="26"/>
  <c r="C238" i="26"/>
  <c r="B238" i="26"/>
  <c r="A238" i="26"/>
  <c r="AF237" i="26"/>
  <c r="AE237" i="26"/>
  <c r="AD237" i="26"/>
  <c r="AC237" i="26"/>
  <c r="AB237" i="26"/>
  <c r="AA237" i="26"/>
  <c r="Z237" i="26"/>
  <c r="Y237" i="26"/>
  <c r="X237" i="26"/>
  <c r="W237" i="26"/>
  <c r="V237" i="26"/>
  <c r="U237" i="26"/>
  <c r="T237" i="26"/>
  <c r="S237" i="26"/>
  <c r="R237" i="26"/>
  <c r="Q237" i="26"/>
  <c r="P237" i="26"/>
  <c r="O237" i="26"/>
  <c r="N237" i="26"/>
  <c r="M237" i="26"/>
  <c r="L237" i="26"/>
  <c r="K237" i="26"/>
  <c r="J237" i="26"/>
  <c r="I237" i="26"/>
  <c r="H237" i="26"/>
  <c r="G237" i="26"/>
  <c r="F237" i="26"/>
  <c r="E237" i="26"/>
  <c r="D237" i="26"/>
  <c r="C237" i="26"/>
  <c r="B237" i="26"/>
  <c r="A237" i="26"/>
  <c r="AF236" i="26"/>
  <c r="AE236" i="26"/>
  <c r="AD236" i="26"/>
  <c r="AC236" i="26"/>
  <c r="AB236" i="26"/>
  <c r="AA236" i="26"/>
  <c r="Z236" i="26"/>
  <c r="Y236" i="26"/>
  <c r="X236" i="26"/>
  <c r="W236" i="26"/>
  <c r="V236" i="26"/>
  <c r="U236" i="26"/>
  <c r="T236" i="26"/>
  <c r="S236" i="26"/>
  <c r="R236" i="26"/>
  <c r="Q236" i="26"/>
  <c r="P236" i="26"/>
  <c r="O236" i="26"/>
  <c r="N236" i="26"/>
  <c r="M236" i="26"/>
  <c r="L236" i="26"/>
  <c r="K236" i="26"/>
  <c r="J236" i="26"/>
  <c r="I236" i="26"/>
  <c r="H236" i="26"/>
  <c r="G236" i="26"/>
  <c r="F236" i="26"/>
  <c r="E236" i="26"/>
  <c r="D236" i="26"/>
  <c r="C236" i="26"/>
  <c r="B236" i="26"/>
  <c r="A236" i="26"/>
  <c r="AF235" i="26"/>
  <c r="AE235" i="26"/>
  <c r="AD235" i="26"/>
  <c r="AC235" i="26"/>
  <c r="AB235" i="26"/>
  <c r="AA235" i="26"/>
  <c r="Z235" i="26"/>
  <c r="Y235" i="26"/>
  <c r="X235" i="26"/>
  <c r="W235" i="26"/>
  <c r="V235" i="26"/>
  <c r="U235" i="26"/>
  <c r="T235" i="26"/>
  <c r="S235" i="26"/>
  <c r="R235" i="26"/>
  <c r="Q235" i="26"/>
  <c r="P235" i="26"/>
  <c r="O235" i="26"/>
  <c r="N235" i="26"/>
  <c r="M235" i="26"/>
  <c r="L235" i="26"/>
  <c r="K235" i="26"/>
  <c r="J235" i="26"/>
  <c r="I235" i="26"/>
  <c r="H235" i="26"/>
  <c r="G235" i="26"/>
  <c r="F235" i="26"/>
  <c r="E235" i="26"/>
  <c r="D235" i="26"/>
  <c r="C235" i="26"/>
  <c r="B235" i="26"/>
  <c r="A235" i="26"/>
  <c r="C234" i="26"/>
  <c r="B234" i="26"/>
  <c r="S209" i="26"/>
  <c r="AG199" i="26"/>
  <c r="B199" i="26"/>
  <c r="F198" i="26"/>
  <c r="F234" i="26" s="1"/>
  <c r="C198" i="26"/>
  <c r="D198" i="26" s="1"/>
  <c r="E198" i="26" s="1"/>
  <c r="E234" i="26" s="1"/>
  <c r="L197" i="26"/>
  <c r="M197" i="26" s="1"/>
  <c r="N197" i="26" s="1"/>
  <c r="O197" i="26" s="1"/>
  <c r="P197" i="26" s="1"/>
  <c r="Q197" i="26" s="1"/>
  <c r="R197" i="26" s="1"/>
  <c r="S197" i="26" s="1"/>
  <c r="T197" i="26" s="1"/>
  <c r="U197" i="26" s="1"/>
  <c r="V197" i="26" s="1"/>
  <c r="W197" i="26" s="1"/>
  <c r="X197" i="26" s="1"/>
  <c r="Y197" i="26" s="1"/>
  <c r="Z197" i="26" s="1"/>
  <c r="AA197" i="26" s="1"/>
  <c r="AB197" i="26" s="1"/>
  <c r="AC197" i="26" s="1"/>
  <c r="AD197" i="26" s="1"/>
  <c r="AE197" i="26" s="1"/>
  <c r="AF197" i="26" s="1"/>
  <c r="D197" i="26"/>
  <c r="E197" i="26" s="1"/>
  <c r="F197" i="26" s="1"/>
  <c r="G197" i="26" s="1"/>
  <c r="H197" i="26" s="1"/>
  <c r="I197" i="26" s="1"/>
  <c r="J197" i="26" s="1"/>
  <c r="K197" i="26" s="1"/>
  <c r="C197" i="26"/>
  <c r="C196" i="26"/>
  <c r="D196" i="26" s="1"/>
  <c r="E196" i="26" s="1"/>
  <c r="F196" i="26" s="1"/>
  <c r="G196" i="26" s="1"/>
  <c r="H196" i="26" s="1"/>
  <c r="I196" i="26" s="1"/>
  <c r="J196" i="26" s="1"/>
  <c r="K196" i="26" s="1"/>
  <c r="L196" i="26" s="1"/>
  <c r="M196" i="26" s="1"/>
  <c r="N196" i="26" s="1"/>
  <c r="O196" i="26" s="1"/>
  <c r="P196" i="26" s="1"/>
  <c r="Q196" i="26" s="1"/>
  <c r="R196" i="26" s="1"/>
  <c r="S196" i="26" s="1"/>
  <c r="T196" i="26" s="1"/>
  <c r="U196" i="26" s="1"/>
  <c r="V196" i="26" s="1"/>
  <c r="W196" i="26" s="1"/>
  <c r="X196" i="26" s="1"/>
  <c r="Y196" i="26" s="1"/>
  <c r="Z196" i="26" s="1"/>
  <c r="AA196" i="26" s="1"/>
  <c r="AB196" i="26" s="1"/>
  <c r="AC196" i="26" s="1"/>
  <c r="AD196" i="26" s="1"/>
  <c r="AE196" i="26" s="1"/>
  <c r="AF196" i="26" s="1"/>
  <c r="E195" i="26"/>
  <c r="F195" i="26" s="1"/>
  <c r="G195" i="26" s="1"/>
  <c r="H195" i="26" s="1"/>
  <c r="I195" i="26" s="1"/>
  <c r="J195" i="26" s="1"/>
  <c r="K195" i="26" s="1"/>
  <c r="L195" i="26" s="1"/>
  <c r="M195" i="26" s="1"/>
  <c r="N195" i="26" s="1"/>
  <c r="O195" i="26" s="1"/>
  <c r="P195" i="26" s="1"/>
  <c r="Q195" i="26" s="1"/>
  <c r="R195" i="26" s="1"/>
  <c r="S195" i="26" s="1"/>
  <c r="T195" i="26" s="1"/>
  <c r="U195" i="26" s="1"/>
  <c r="V195" i="26" s="1"/>
  <c r="W195" i="26" s="1"/>
  <c r="X195" i="26" s="1"/>
  <c r="Y195" i="26" s="1"/>
  <c r="Z195" i="26" s="1"/>
  <c r="AA195" i="26" s="1"/>
  <c r="AB195" i="26" s="1"/>
  <c r="AC195" i="26" s="1"/>
  <c r="AD195" i="26" s="1"/>
  <c r="AE195" i="26" s="1"/>
  <c r="AF195" i="26" s="1"/>
  <c r="C195" i="26"/>
  <c r="D195" i="26" s="1"/>
  <c r="F194" i="26"/>
  <c r="G194" i="26" s="1"/>
  <c r="H194" i="26" s="1"/>
  <c r="I194" i="26" s="1"/>
  <c r="J194" i="26" s="1"/>
  <c r="K194" i="26" s="1"/>
  <c r="L194" i="26" s="1"/>
  <c r="M194" i="26" s="1"/>
  <c r="N194" i="26" s="1"/>
  <c r="O194" i="26" s="1"/>
  <c r="P194" i="26" s="1"/>
  <c r="Q194" i="26" s="1"/>
  <c r="R194" i="26" s="1"/>
  <c r="S194" i="26" s="1"/>
  <c r="T194" i="26" s="1"/>
  <c r="U194" i="26" s="1"/>
  <c r="V194" i="26" s="1"/>
  <c r="W194" i="26" s="1"/>
  <c r="X194" i="26" s="1"/>
  <c r="Y194" i="26" s="1"/>
  <c r="Z194" i="26" s="1"/>
  <c r="AA194" i="26" s="1"/>
  <c r="AB194" i="26" s="1"/>
  <c r="AC194" i="26" s="1"/>
  <c r="AD194" i="26" s="1"/>
  <c r="AE194" i="26" s="1"/>
  <c r="AF194" i="26" s="1"/>
  <c r="C194" i="26"/>
  <c r="D194" i="26" s="1"/>
  <c r="E194" i="26" s="1"/>
  <c r="D193" i="26"/>
  <c r="D199" i="26" s="1"/>
  <c r="C193" i="26"/>
  <c r="AG191" i="26"/>
  <c r="B191" i="26"/>
  <c r="C190" i="26"/>
  <c r="D190" i="26" s="1"/>
  <c r="E190" i="26" s="1"/>
  <c r="F190" i="26" s="1"/>
  <c r="G190" i="26" s="1"/>
  <c r="H190" i="26" s="1"/>
  <c r="I190" i="26" s="1"/>
  <c r="J190" i="26" s="1"/>
  <c r="K190" i="26" s="1"/>
  <c r="L190" i="26" s="1"/>
  <c r="M190" i="26" s="1"/>
  <c r="N190" i="26" s="1"/>
  <c r="O190" i="26" s="1"/>
  <c r="P190" i="26" s="1"/>
  <c r="Q190" i="26" s="1"/>
  <c r="R190" i="26" s="1"/>
  <c r="S190" i="26" s="1"/>
  <c r="T190" i="26" s="1"/>
  <c r="U190" i="26" s="1"/>
  <c r="V190" i="26" s="1"/>
  <c r="W190" i="26" s="1"/>
  <c r="X190" i="26" s="1"/>
  <c r="Y190" i="26" s="1"/>
  <c r="Z190" i="26" s="1"/>
  <c r="AA190" i="26" s="1"/>
  <c r="AB190" i="26" s="1"/>
  <c r="AC190" i="26" s="1"/>
  <c r="AD190" i="26" s="1"/>
  <c r="AE190" i="26" s="1"/>
  <c r="AF190" i="26" s="1"/>
  <c r="E189" i="26"/>
  <c r="F189" i="26" s="1"/>
  <c r="G189" i="26" s="1"/>
  <c r="H189" i="26" s="1"/>
  <c r="I189" i="26" s="1"/>
  <c r="J189" i="26" s="1"/>
  <c r="K189" i="26" s="1"/>
  <c r="L189" i="26" s="1"/>
  <c r="M189" i="26" s="1"/>
  <c r="N189" i="26" s="1"/>
  <c r="O189" i="26" s="1"/>
  <c r="P189" i="26" s="1"/>
  <c r="Q189" i="26" s="1"/>
  <c r="R189" i="26" s="1"/>
  <c r="S189" i="26" s="1"/>
  <c r="T189" i="26" s="1"/>
  <c r="U189" i="26" s="1"/>
  <c r="V189" i="26" s="1"/>
  <c r="W189" i="26" s="1"/>
  <c r="X189" i="26" s="1"/>
  <c r="Y189" i="26" s="1"/>
  <c r="Z189" i="26" s="1"/>
  <c r="AA189" i="26" s="1"/>
  <c r="AB189" i="26" s="1"/>
  <c r="AC189" i="26" s="1"/>
  <c r="AD189" i="26" s="1"/>
  <c r="AE189" i="26" s="1"/>
  <c r="AF189" i="26" s="1"/>
  <c r="C189" i="26"/>
  <c r="D189" i="26" s="1"/>
  <c r="E188" i="26"/>
  <c r="F188" i="26" s="1"/>
  <c r="G188" i="26" s="1"/>
  <c r="H188" i="26" s="1"/>
  <c r="I188" i="26" s="1"/>
  <c r="J188" i="26" s="1"/>
  <c r="K188" i="26" s="1"/>
  <c r="L188" i="26" s="1"/>
  <c r="M188" i="26" s="1"/>
  <c r="N188" i="26" s="1"/>
  <c r="O188" i="26" s="1"/>
  <c r="P188" i="26" s="1"/>
  <c r="Q188" i="26" s="1"/>
  <c r="R188" i="26" s="1"/>
  <c r="S188" i="26" s="1"/>
  <c r="T188" i="26" s="1"/>
  <c r="U188" i="26" s="1"/>
  <c r="V188" i="26" s="1"/>
  <c r="W188" i="26" s="1"/>
  <c r="X188" i="26" s="1"/>
  <c r="Y188" i="26" s="1"/>
  <c r="Z188" i="26" s="1"/>
  <c r="AA188" i="26" s="1"/>
  <c r="AB188" i="26" s="1"/>
  <c r="AC188" i="26" s="1"/>
  <c r="AD188" i="26" s="1"/>
  <c r="AE188" i="26" s="1"/>
  <c r="AF188" i="26" s="1"/>
  <c r="C188" i="26"/>
  <c r="D188" i="26" s="1"/>
  <c r="C187" i="26"/>
  <c r="D187" i="26" s="1"/>
  <c r="E187" i="26" s="1"/>
  <c r="F187" i="26" s="1"/>
  <c r="G187" i="26" s="1"/>
  <c r="H187" i="26" s="1"/>
  <c r="I187" i="26" s="1"/>
  <c r="J187" i="26" s="1"/>
  <c r="K187" i="26" s="1"/>
  <c r="L187" i="26" s="1"/>
  <c r="M187" i="26" s="1"/>
  <c r="N187" i="26" s="1"/>
  <c r="O187" i="26" s="1"/>
  <c r="P187" i="26" s="1"/>
  <c r="Q187" i="26" s="1"/>
  <c r="R187" i="26" s="1"/>
  <c r="S187" i="26" s="1"/>
  <c r="T187" i="26" s="1"/>
  <c r="U187" i="26" s="1"/>
  <c r="V187" i="26" s="1"/>
  <c r="W187" i="26" s="1"/>
  <c r="X187" i="26" s="1"/>
  <c r="Y187" i="26" s="1"/>
  <c r="Z187" i="26" s="1"/>
  <c r="AA187" i="26" s="1"/>
  <c r="AB187" i="26" s="1"/>
  <c r="AC187" i="26" s="1"/>
  <c r="AD187" i="26" s="1"/>
  <c r="AE187" i="26" s="1"/>
  <c r="AF187" i="26" s="1"/>
  <c r="G186" i="26"/>
  <c r="H186" i="26" s="1"/>
  <c r="I186" i="26" s="1"/>
  <c r="J186" i="26" s="1"/>
  <c r="K186" i="26" s="1"/>
  <c r="L186" i="26" s="1"/>
  <c r="M186" i="26" s="1"/>
  <c r="N186" i="26" s="1"/>
  <c r="O186" i="26" s="1"/>
  <c r="P186" i="26" s="1"/>
  <c r="Q186" i="26" s="1"/>
  <c r="R186" i="26" s="1"/>
  <c r="S186" i="26" s="1"/>
  <c r="T186" i="26" s="1"/>
  <c r="U186" i="26" s="1"/>
  <c r="V186" i="26" s="1"/>
  <c r="W186" i="26" s="1"/>
  <c r="X186" i="26" s="1"/>
  <c r="Y186" i="26" s="1"/>
  <c r="Z186" i="26" s="1"/>
  <c r="AA186" i="26" s="1"/>
  <c r="AB186" i="26" s="1"/>
  <c r="AC186" i="26" s="1"/>
  <c r="AD186" i="26" s="1"/>
  <c r="AE186" i="26" s="1"/>
  <c r="AF186" i="26" s="1"/>
  <c r="C186" i="26"/>
  <c r="D186" i="26" s="1"/>
  <c r="E186" i="26" s="1"/>
  <c r="F186" i="26" s="1"/>
  <c r="E185" i="26"/>
  <c r="F185" i="26" s="1"/>
  <c r="G185" i="26" s="1"/>
  <c r="H185" i="26" s="1"/>
  <c r="I185" i="26" s="1"/>
  <c r="J185" i="26" s="1"/>
  <c r="K185" i="26" s="1"/>
  <c r="L185" i="26" s="1"/>
  <c r="M185" i="26" s="1"/>
  <c r="N185" i="26" s="1"/>
  <c r="O185" i="26" s="1"/>
  <c r="P185" i="26" s="1"/>
  <c r="Q185" i="26" s="1"/>
  <c r="R185" i="26" s="1"/>
  <c r="S185" i="26" s="1"/>
  <c r="T185" i="26" s="1"/>
  <c r="U185" i="26" s="1"/>
  <c r="V185" i="26" s="1"/>
  <c r="W185" i="26" s="1"/>
  <c r="X185" i="26" s="1"/>
  <c r="Y185" i="26" s="1"/>
  <c r="Z185" i="26" s="1"/>
  <c r="AA185" i="26" s="1"/>
  <c r="AB185" i="26" s="1"/>
  <c r="AC185" i="26" s="1"/>
  <c r="AD185" i="26" s="1"/>
  <c r="AE185" i="26" s="1"/>
  <c r="AF185" i="26" s="1"/>
  <c r="C185" i="26"/>
  <c r="D185" i="26" s="1"/>
  <c r="D184" i="26"/>
  <c r="E184" i="26" s="1"/>
  <c r="F184" i="26" s="1"/>
  <c r="G184" i="26" s="1"/>
  <c r="H184" i="26" s="1"/>
  <c r="I184" i="26" s="1"/>
  <c r="J184" i="26" s="1"/>
  <c r="K184" i="26" s="1"/>
  <c r="L184" i="26" s="1"/>
  <c r="M184" i="26" s="1"/>
  <c r="N184" i="26" s="1"/>
  <c r="O184" i="26" s="1"/>
  <c r="P184" i="26" s="1"/>
  <c r="Q184" i="26" s="1"/>
  <c r="R184" i="26" s="1"/>
  <c r="S184" i="26" s="1"/>
  <c r="T184" i="26" s="1"/>
  <c r="U184" i="26" s="1"/>
  <c r="V184" i="26" s="1"/>
  <c r="W184" i="26" s="1"/>
  <c r="X184" i="26" s="1"/>
  <c r="Y184" i="26" s="1"/>
  <c r="Z184" i="26" s="1"/>
  <c r="AA184" i="26" s="1"/>
  <c r="AB184" i="26" s="1"/>
  <c r="AC184" i="26" s="1"/>
  <c r="AD184" i="26" s="1"/>
  <c r="AE184" i="26" s="1"/>
  <c r="AF184" i="26" s="1"/>
  <c r="C184" i="26"/>
  <c r="D183" i="26"/>
  <c r="E183" i="26" s="1"/>
  <c r="F183" i="26" s="1"/>
  <c r="G183" i="26" s="1"/>
  <c r="H183" i="26" s="1"/>
  <c r="I183" i="26" s="1"/>
  <c r="J183" i="26" s="1"/>
  <c r="K183" i="26" s="1"/>
  <c r="L183" i="26" s="1"/>
  <c r="M183" i="26" s="1"/>
  <c r="N183" i="26" s="1"/>
  <c r="O183" i="26" s="1"/>
  <c r="P183" i="26" s="1"/>
  <c r="Q183" i="26" s="1"/>
  <c r="R183" i="26" s="1"/>
  <c r="S183" i="26" s="1"/>
  <c r="T183" i="26" s="1"/>
  <c r="U183" i="26" s="1"/>
  <c r="V183" i="26" s="1"/>
  <c r="W183" i="26" s="1"/>
  <c r="X183" i="26" s="1"/>
  <c r="Y183" i="26" s="1"/>
  <c r="Z183" i="26" s="1"/>
  <c r="AA183" i="26" s="1"/>
  <c r="AB183" i="26" s="1"/>
  <c r="AC183" i="26" s="1"/>
  <c r="AD183" i="26" s="1"/>
  <c r="AE183" i="26" s="1"/>
  <c r="AF183" i="26" s="1"/>
  <c r="C183" i="26"/>
  <c r="C182" i="26"/>
  <c r="D182" i="26" s="1"/>
  <c r="E182" i="26" s="1"/>
  <c r="F182" i="26" s="1"/>
  <c r="G182" i="26" s="1"/>
  <c r="H182" i="26" s="1"/>
  <c r="I182" i="26" s="1"/>
  <c r="J182" i="26" s="1"/>
  <c r="K182" i="26" s="1"/>
  <c r="L182" i="26" s="1"/>
  <c r="M182" i="26" s="1"/>
  <c r="N182" i="26" s="1"/>
  <c r="O182" i="26" s="1"/>
  <c r="P182" i="26" s="1"/>
  <c r="Q182" i="26" s="1"/>
  <c r="R182" i="26" s="1"/>
  <c r="S182" i="26" s="1"/>
  <c r="T182" i="26" s="1"/>
  <c r="U182" i="26" s="1"/>
  <c r="V182" i="26" s="1"/>
  <c r="W182" i="26" s="1"/>
  <c r="X182" i="26" s="1"/>
  <c r="Y182" i="26" s="1"/>
  <c r="Z182" i="26" s="1"/>
  <c r="AA182" i="26" s="1"/>
  <c r="AB182" i="26" s="1"/>
  <c r="AC182" i="26" s="1"/>
  <c r="AD182" i="26" s="1"/>
  <c r="AE182" i="26" s="1"/>
  <c r="AF182" i="26" s="1"/>
  <c r="J181" i="26"/>
  <c r="K181" i="26" s="1"/>
  <c r="L181" i="26" s="1"/>
  <c r="M181" i="26" s="1"/>
  <c r="N181" i="26" s="1"/>
  <c r="O181" i="26" s="1"/>
  <c r="P181" i="26" s="1"/>
  <c r="Q181" i="26" s="1"/>
  <c r="R181" i="26" s="1"/>
  <c r="S181" i="26" s="1"/>
  <c r="T181" i="26" s="1"/>
  <c r="U181" i="26" s="1"/>
  <c r="V181" i="26" s="1"/>
  <c r="W181" i="26" s="1"/>
  <c r="X181" i="26" s="1"/>
  <c r="Y181" i="26" s="1"/>
  <c r="Z181" i="26" s="1"/>
  <c r="AA181" i="26" s="1"/>
  <c r="AB181" i="26" s="1"/>
  <c r="AC181" i="26" s="1"/>
  <c r="AD181" i="26" s="1"/>
  <c r="AE181" i="26" s="1"/>
  <c r="AF181" i="26" s="1"/>
  <c r="C181" i="26"/>
  <c r="D181" i="26" s="1"/>
  <c r="E181" i="26" s="1"/>
  <c r="F181" i="26" s="1"/>
  <c r="G181" i="26" s="1"/>
  <c r="H181" i="26" s="1"/>
  <c r="I181" i="26" s="1"/>
  <c r="D180" i="26"/>
  <c r="E180" i="26" s="1"/>
  <c r="F180" i="26" s="1"/>
  <c r="G180" i="26" s="1"/>
  <c r="H180" i="26" s="1"/>
  <c r="I180" i="26" s="1"/>
  <c r="J180" i="26" s="1"/>
  <c r="K180" i="26" s="1"/>
  <c r="L180" i="26" s="1"/>
  <c r="M180" i="26" s="1"/>
  <c r="N180" i="26" s="1"/>
  <c r="O180" i="26" s="1"/>
  <c r="P180" i="26" s="1"/>
  <c r="Q180" i="26" s="1"/>
  <c r="R180" i="26" s="1"/>
  <c r="S180" i="26" s="1"/>
  <c r="T180" i="26" s="1"/>
  <c r="U180" i="26" s="1"/>
  <c r="V180" i="26" s="1"/>
  <c r="W180" i="26" s="1"/>
  <c r="X180" i="26" s="1"/>
  <c r="Y180" i="26" s="1"/>
  <c r="Z180" i="26" s="1"/>
  <c r="AA180" i="26" s="1"/>
  <c r="AB180" i="26" s="1"/>
  <c r="AC180" i="26" s="1"/>
  <c r="AD180" i="26" s="1"/>
  <c r="AE180" i="26" s="1"/>
  <c r="AF180" i="26" s="1"/>
  <c r="C180" i="26"/>
  <c r="D179" i="26"/>
  <c r="E179" i="26" s="1"/>
  <c r="F179" i="26" s="1"/>
  <c r="G179" i="26" s="1"/>
  <c r="H179" i="26" s="1"/>
  <c r="I179" i="26" s="1"/>
  <c r="J179" i="26" s="1"/>
  <c r="K179" i="26" s="1"/>
  <c r="L179" i="26" s="1"/>
  <c r="M179" i="26" s="1"/>
  <c r="N179" i="26" s="1"/>
  <c r="O179" i="26" s="1"/>
  <c r="P179" i="26" s="1"/>
  <c r="Q179" i="26" s="1"/>
  <c r="R179" i="26" s="1"/>
  <c r="S179" i="26" s="1"/>
  <c r="T179" i="26" s="1"/>
  <c r="U179" i="26" s="1"/>
  <c r="V179" i="26" s="1"/>
  <c r="W179" i="26" s="1"/>
  <c r="X179" i="26" s="1"/>
  <c r="Y179" i="26" s="1"/>
  <c r="Z179" i="26" s="1"/>
  <c r="AA179" i="26" s="1"/>
  <c r="AB179" i="26" s="1"/>
  <c r="AC179" i="26" s="1"/>
  <c r="AD179" i="26" s="1"/>
  <c r="AE179" i="26" s="1"/>
  <c r="AF179" i="26" s="1"/>
  <c r="C179" i="26"/>
  <c r="M178" i="26"/>
  <c r="N178" i="26" s="1"/>
  <c r="O178" i="26" s="1"/>
  <c r="P178" i="26" s="1"/>
  <c r="Q178" i="26" s="1"/>
  <c r="R178" i="26" s="1"/>
  <c r="S178" i="26" s="1"/>
  <c r="T178" i="26" s="1"/>
  <c r="U178" i="26" s="1"/>
  <c r="V178" i="26" s="1"/>
  <c r="W178" i="26" s="1"/>
  <c r="X178" i="26" s="1"/>
  <c r="Y178" i="26" s="1"/>
  <c r="Z178" i="26" s="1"/>
  <c r="AA178" i="26" s="1"/>
  <c r="AB178" i="26" s="1"/>
  <c r="AC178" i="26" s="1"/>
  <c r="AD178" i="26" s="1"/>
  <c r="AE178" i="26" s="1"/>
  <c r="AF178" i="26" s="1"/>
  <c r="E178" i="26"/>
  <c r="F178" i="26" s="1"/>
  <c r="G178" i="26" s="1"/>
  <c r="H178" i="26" s="1"/>
  <c r="I178" i="26" s="1"/>
  <c r="J178" i="26" s="1"/>
  <c r="K178" i="26" s="1"/>
  <c r="L178" i="26" s="1"/>
  <c r="C178" i="26"/>
  <c r="D178" i="26" s="1"/>
  <c r="C176" i="26"/>
  <c r="D176" i="26" s="1"/>
  <c r="E176" i="26" s="1"/>
  <c r="F176" i="26" s="1"/>
  <c r="G176" i="26" s="1"/>
  <c r="H176" i="26" s="1"/>
  <c r="I176" i="26" s="1"/>
  <c r="J176" i="26" s="1"/>
  <c r="K176" i="26" s="1"/>
  <c r="L176" i="26" s="1"/>
  <c r="M176" i="26" s="1"/>
  <c r="N176" i="26" s="1"/>
  <c r="O176" i="26" s="1"/>
  <c r="P176" i="26" s="1"/>
  <c r="Q176" i="26" s="1"/>
  <c r="R176" i="26" s="1"/>
  <c r="S176" i="26" s="1"/>
  <c r="T176" i="26" s="1"/>
  <c r="U176" i="26" s="1"/>
  <c r="V176" i="26" s="1"/>
  <c r="W176" i="26" s="1"/>
  <c r="X176" i="26" s="1"/>
  <c r="Y176" i="26" s="1"/>
  <c r="Z176" i="26" s="1"/>
  <c r="AA176" i="26" s="1"/>
  <c r="AB176" i="26" s="1"/>
  <c r="AC176" i="26" s="1"/>
  <c r="AD176" i="26" s="1"/>
  <c r="AE176" i="26" s="1"/>
  <c r="AF176" i="26" s="1"/>
  <c r="N175" i="26"/>
  <c r="O175" i="26" s="1"/>
  <c r="P175" i="26" s="1"/>
  <c r="Q175" i="26" s="1"/>
  <c r="R175" i="26" s="1"/>
  <c r="S175" i="26" s="1"/>
  <c r="T175" i="26" s="1"/>
  <c r="U175" i="26" s="1"/>
  <c r="V175" i="26" s="1"/>
  <c r="W175" i="26" s="1"/>
  <c r="X175" i="26" s="1"/>
  <c r="Y175" i="26" s="1"/>
  <c r="Z175" i="26" s="1"/>
  <c r="AA175" i="26" s="1"/>
  <c r="AB175" i="26" s="1"/>
  <c r="AC175" i="26" s="1"/>
  <c r="AD175" i="26" s="1"/>
  <c r="AE175" i="26" s="1"/>
  <c r="AF175" i="26" s="1"/>
  <c r="C175" i="26"/>
  <c r="D175" i="26" s="1"/>
  <c r="E175" i="26" s="1"/>
  <c r="F175" i="26" s="1"/>
  <c r="G175" i="26" s="1"/>
  <c r="H175" i="26" s="1"/>
  <c r="I175" i="26" s="1"/>
  <c r="J175" i="26" s="1"/>
  <c r="K175" i="26" s="1"/>
  <c r="L175" i="26" s="1"/>
  <c r="M175" i="26" s="1"/>
  <c r="C174" i="26"/>
  <c r="D174" i="26" s="1"/>
  <c r="E174" i="26" s="1"/>
  <c r="F174" i="26" s="1"/>
  <c r="G174" i="26" s="1"/>
  <c r="H174" i="26" s="1"/>
  <c r="I174" i="26" s="1"/>
  <c r="J174" i="26" s="1"/>
  <c r="K174" i="26" s="1"/>
  <c r="L174" i="26" s="1"/>
  <c r="M174" i="26" s="1"/>
  <c r="N174" i="26" s="1"/>
  <c r="O174" i="26" s="1"/>
  <c r="P174" i="26" s="1"/>
  <c r="Q174" i="26" s="1"/>
  <c r="R174" i="26" s="1"/>
  <c r="S174" i="26" s="1"/>
  <c r="T174" i="26" s="1"/>
  <c r="U174" i="26" s="1"/>
  <c r="V174" i="26" s="1"/>
  <c r="W174" i="26" s="1"/>
  <c r="X174" i="26" s="1"/>
  <c r="Y174" i="26" s="1"/>
  <c r="Z174" i="26" s="1"/>
  <c r="AA174" i="26" s="1"/>
  <c r="AB174" i="26" s="1"/>
  <c r="AC174" i="26" s="1"/>
  <c r="AD174" i="26" s="1"/>
  <c r="AE174" i="26" s="1"/>
  <c r="AF174" i="26" s="1"/>
  <c r="C173" i="26"/>
  <c r="D173" i="26" s="1"/>
  <c r="E173" i="26" s="1"/>
  <c r="F173" i="26" s="1"/>
  <c r="G173" i="26" s="1"/>
  <c r="H173" i="26" s="1"/>
  <c r="I173" i="26" s="1"/>
  <c r="J173" i="26" s="1"/>
  <c r="K173" i="26" s="1"/>
  <c r="L173" i="26" s="1"/>
  <c r="M173" i="26" s="1"/>
  <c r="N173" i="26" s="1"/>
  <c r="O173" i="26" s="1"/>
  <c r="P173" i="26" s="1"/>
  <c r="Q173" i="26" s="1"/>
  <c r="R173" i="26" s="1"/>
  <c r="S173" i="26" s="1"/>
  <c r="T173" i="26" s="1"/>
  <c r="U173" i="26" s="1"/>
  <c r="V173" i="26" s="1"/>
  <c r="W173" i="26" s="1"/>
  <c r="X173" i="26" s="1"/>
  <c r="Y173" i="26" s="1"/>
  <c r="Z173" i="26" s="1"/>
  <c r="AA173" i="26" s="1"/>
  <c r="AB173" i="26" s="1"/>
  <c r="AC173" i="26" s="1"/>
  <c r="AD173" i="26" s="1"/>
  <c r="AE173" i="26" s="1"/>
  <c r="AF173" i="26" s="1"/>
  <c r="E172" i="26"/>
  <c r="F172" i="26" s="1"/>
  <c r="G172" i="26" s="1"/>
  <c r="H172" i="26" s="1"/>
  <c r="I172" i="26" s="1"/>
  <c r="J172" i="26" s="1"/>
  <c r="K172" i="26" s="1"/>
  <c r="L172" i="26" s="1"/>
  <c r="M172" i="26" s="1"/>
  <c r="N172" i="26" s="1"/>
  <c r="O172" i="26" s="1"/>
  <c r="P172" i="26" s="1"/>
  <c r="Q172" i="26" s="1"/>
  <c r="R172" i="26" s="1"/>
  <c r="S172" i="26" s="1"/>
  <c r="T172" i="26" s="1"/>
  <c r="U172" i="26" s="1"/>
  <c r="V172" i="26" s="1"/>
  <c r="W172" i="26" s="1"/>
  <c r="X172" i="26" s="1"/>
  <c r="Y172" i="26" s="1"/>
  <c r="Z172" i="26" s="1"/>
  <c r="AA172" i="26" s="1"/>
  <c r="AB172" i="26" s="1"/>
  <c r="AC172" i="26" s="1"/>
  <c r="AD172" i="26" s="1"/>
  <c r="AE172" i="26" s="1"/>
  <c r="AF172" i="26" s="1"/>
  <c r="C172" i="26"/>
  <c r="D172" i="26" s="1"/>
  <c r="C171" i="26"/>
  <c r="D171" i="26" s="1"/>
  <c r="E171" i="26" s="1"/>
  <c r="F171" i="26" s="1"/>
  <c r="G171" i="26" s="1"/>
  <c r="H171" i="26" s="1"/>
  <c r="I171" i="26" s="1"/>
  <c r="J171" i="26" s="1"/>
  <c r="K171" i="26" s="1"/>
  <c r="L171" i="26" s="1"/>
  <c r="M171" i="26" s="1"/>
  <c r="N171" i="26" s="1"/>
  <c r="O171" i="26" s="1"/>
  <c r="P171" i="26" s="1"/>
  <c r="Q171" i="26" s="1"/>
  <c r="R171" i="26" s="1"/>
  <c r="S171" i="26" s="1"/>
  <c r="T171" i="26" s="1"/>
  <c r="U171" i="26" s="1"/>
  <c r="V171" i="26" s="1"/>
  <c r="W171" i="26" s="1"/>
  <c r="X171" i="26" s="1"/>
  <c r="Y171" i="26" s="1"/>
  <c r="Z171" i="26" s="1"/>
  <c r="AA171" i="26" s="1"/>
  <c r="AB171" i="26" s="1"/>
  <c r="AC171" i="26" s="1"/>
  <c r="AD171" i="26" s="1"/>
  <c r="AE171" i="26" s="1"/>
  <c r="AF171" i="26" s="1"/>
  <c r="D170" i="26"/>
  <c r="E170" i="26" s="1"/>
  <c r="F170" i="26" s="1"/>
  <c r="G170" i="26" s="1"/>
  <c r="H170" i="26" s="1"/>
  <c r="I170" i="26" s="1"/>
  <c r="J170" i="26" s="1"/>
  <c r="K170" i="26" s="1"/>
  <c r="L170" i="26" s="1"/>
  <c r="M170" i="26" s="1"/>
  <c r="N170" i="26" s="1"/>
  <c r="O170" i="26" s="1"/>
  <c r="P170" i="26" s="1"/>
  <c r="Q170" i="26" s="1"/>
  <c r="R170" i="26" s="1"/>
  <c r="S170" i="26" s="1"/>
  <c r="T170" i="26" s="1"/>
  <c r="U170" i="26" s="1"/>
  <c r="V170" i="26" s="1"/>
  <c r="W170" i="26" s="1"/>
  <c r="X170" i="26" s="1"/>
  <c r="Y170" i="26" s="1"/>
  <c r="Z170" i="26" s="1"/>
  <c r="AA170" i="26" s="1"/>
  <c r="AB170" i="26" s="1"/>
  <c r="AC170" i="26" s="1"/>
  <c r="AD170" i="26" s="1"/>
  <c r="AE170" i="26" s="1"/>
  <c r="AF170" i="26" s="1"/>
  <c r="C170" i="26"/>
  <c r="D169" i="26"/>
  <c r="E169" i="26" s="1"/>
  <c r="F169" i="26" s="1"/>
  <c r="G169" i="26" s="1"/>
  <c r="H169" i="26" s="1"/>
  <c r="I169" i="26" s="1"/>
  <c r="J169" i="26" s="1"/>
  <c r="K169" i="26" s="1"/>
  <c r="L169" i="26" s="1"/>
  <c r="M169" i="26" s="1"/>
  <c r="N169" i="26" s="1"/>
  <c r="O169" i="26" s="1"/>
  <c r="P169" i="26" s="1"/>
  <c r="Q169" i="26" s="1"/>
  <c r="R169" i="26" s="1"/>
  <c r="S169" i="26" s="1"/>
  <c r="T169" i="26" s="1"/>
  <c r="U169" i="26" s="1"/>
  <c r="V169" i="26" s="1"/>
  <c r="W169" i="26" s="1"/>
  <c r="X169" i="26" s="1"/>
  <c r="Y169" i="26" s="1"/>
  <c r="Z169" i="26" s="1"/>
  <c r="AA169" i="26" s="1"/>
  <c r="AB169" i="26" s="1"/>
  <c r="AC169" i="26" s="1"/>
  <c r="AD169" i="26" s="1"/>
  <c r="AE169" i="26" s="1"/>
  <c r="AF169" i="26" s="1"/>
  <c r="C169" i="26"/>
  <c r="M167" i="26"/>
  <c r="N167" i="26" s="1"/>
  <c r="O167" i="26" s="1"/>
  <c r="P167" i="26" s="1"/>
  <c r="Q167" i="26" s="1"/>
  <c r="R167" i="26" s="1"/>
  <c r="S167" i="26" s="1"/>
  <c r="T167" i="26" s="1"/>
  <c r="U167" i="26" s="1"/>
  <c r="V167" i="26" s="1"/>
  <c r="W167" i="26" s="1"/>
  <c r="X167" i="26" s="1"/>
  <c r="Y167" i="26" s="1"/>
  <c r="Z167" i="26" s="1"/>
  <c r="AA167" i="26" s="1"/>
  <c r="AB167" i="26" s="1"/>
  <c r="AC167" i="26" s="1"/>
  <c r="AD167" i="26" s="1"/>
  <c r="AE167" i="26" s="1"/>
  <c r="AF167" i="26" s="1"/>
  <c r="C167" i="26"/>
  <c r="D167" i="26" s="1"/>
  <c r="E167" i="26" s="1"/>
  <c r="F167" i="26" s="1"/>
  <c r="G167" i="26" s="1"/>
  <c r="H167" i="26" s="1"/>
  <c r="I167" i="26" s="1"/>
  <c r="J167" i="26" s="1"/>
  <c r="K167" i="26" s="1"/>
  <c r="L167" i="26" s="1"/>
  <c r="D166" i="26"/>
  <c r="E166" i="26" s="1"/>
  <c r="F166" i="26" s="1"/>
  <c r="G166" i="26" s="1"/>
  <c r="H166" i="26" s="1"/>
  <c r="I166" i="26" s="1"/>
  <c r="J166" i="26" s="1"/>
  <c r="K166" i="26" s="1"/>
  <c r="L166" i="26" s="1"/>
  <c r="M166" i="26" s="1"/>
  <c r="N166" i="26" s="1"/>
  <c r="O166" i="26" s="1"/>
  <c r="P166" i="26" s="1"/>
  <c r="Q166" i="26" s="1"/>
  <c r="R166" i="26" s="1"/>
  <c r="S166" i="26" s="1"/>
  <c r="T166" i="26" s="1"/>
  <c r="U166" i="26" s="1"/>
  <c r="V166" i="26" s="1"/>
  <c r="W166" i="26" s="1"/>
  <c r="X166" i="26" s="1"/>
  <c r="Y166" i="26" s="1"/>
  <c r="Z166" i="26" s="1"/>
  <c r="AA166" i="26" s="1"/>
  <c r="AB166" i="26" s="1"/>
  <c r="AC166" i="26" s="1"/>
  <c r="AD166" i="26" s="1"/>
  <c r="AE166" i="26" s="1"/>
  <c r="AF166" i="26" s="1"/>
  <c r="C166" i="26"/>
  <c r="V165" i="26"/>
  <c r="W165" i="26" s="1"/>
  <c r="X165" i="26" s="1"/>
  <c r="Y165" i="26" s="1"/>
  <c r="Z165" i="26" s="1"/>
  <c r="AA165" i="26" s="1"/>
  <c r="AB165" i="26" s="1"/>
  <c r="AC165" i="26" s="1"/>
  <c r="AD165" i="26" s="1"/>
  <c r="AE165" i="26" s="1"/>
  <c r="AF165" i="26" s="1"/>
  <c r="D165" i="26"/>
  <c r="E165" i="26" s="1"/>
  <c r="F165" i="26" s="1"/>
  <c r="G165" i="26" s="1"/>
  <c r="H165" i="26" s="1"/>
  <c r="I165" i="26" s="1"/>
  <c r="J165" i="26" s="1"/>
  <c r="K165" i="26" s="1"/>
  <c r="L165" i="26" s="1"/>
  <c r="M165" i="26" s="1"/>
  <c r="N165" i="26" s="1"/>
  <c r="O165" i="26" s="1"/>
  <c r="P165" i="26" s="1"/>
  <c r="Q165" i="26" s="1"/>
  <c r="R165" i="26" s="1"/>
  <c r="S165" i="26" s="1"/>
  <c r="T165" i="26" s="1"/>
  <c r="U165" i="26" s="1"/>
  <c r="C165" i="26"/>
  <c r="D164" i="26"/>
  <c r="E164" i="26" s="1"/>
  <c r="F164" i="26" s="1"/>
  <c r="G164" i="26" s="1"/>
  <c r="H164" i="26" s="1"/>
  <c r="I164" i="26" s="1"/>
  <c r="J164" i="26" s="1"/>
  <c r="K164" i="26" s="1"/>
  <c r="L164" i="26" s="1"/>
  <c r="M164" i="26" s="1"/>
  <c r="N164" i="26" s="1"/>
  <c r="O164" i="26" s="1"/>
  <c r="P164" i="26" s="1"/>
  <c r="Q164" i="26" s="1"/>
  <c r="R164" i="26" s="1"/>
  <c r="S164" i="26" s="1"/>
  <c r="T164" i="26" s="1"/>
  <c r="U164" i="26" s="1"/>
  <c r="V164" i="26" s="1"/>
  <c r="W164" i="26" s="1"/>
  <c r="X164" i="26" s="1"/>
  <c r="Y164" i="26" s="1"/>
  <c r="Z164" i="26" s="1"/>
  <c r="AA164" i="26" s="1"/>
  <c r="AB164" i="26" s="1"/>
  <c r="AC164" i="26" s="1"/>
  <c r="AD164" i="26" s="1"/>
  <c r="AE164" i="26" s="1"/>
  <c r="AF164" i="26" s="1"/>
  <c r="C164" i="26"/>
  <c r="F163" i="26"/>
  <c r="G163" i="26" s="1"/>
  <c r="H163" i="26" s="1"/>
  <c r="I163" i="26" s="1"/>
  <c r="J163" i="26" s="1"/>
  <c r="K163" i="26" s="1"/>
  <c r="L163" i="26" s="1"/>
  <c r="M163" i="26" s="1"/>
  <c r="N163" i="26" s="1"/>
  <c r="O163" i="26" s="1"/>
  <c r="P163" i="26" s="1"/>
  <c r="Q163" i="26" s="1"/>
  <c r="R163" i="26" s="1"/>
  <c r="S163" i="26" s="1"/>
  <c r="T163" i="26" s="1"/>
  <c r="U163" i="26" s="1"/>
  <c r="V163" i="26" s="1"/>
  <c r="W163" i="26" s="1"/>
  <c r="X163" i="26" s="1"/>
  <c r="Y163" i="26" s="1"/>
  <c r="Z163" i="26" s="1"/>
  <c r="AA163" i="26" s="1"/>
  <c r="AB163" i="26" s="1"/>
  <c r="AC163" i="26" s="1"/>
  <c r="AD163" i="26" s="1"/>
  <c r="AE163" i="26" s="1"/>
  <c r="AF163" i="26" s="1"/>
  <c r="E163" i="26"/>
  <c r="D163" i="26"/>
  <c r="C163" i="26"/>
  <c r="D162" i="26"/>
  <c r="E162" i="26" s="1"/>
  <c r="F162" i="26" s="1"/>
  <c r="G162" i="26" s="1"/>
  <c r="H162" i="26" s="1"/>
  <c r="I162" i="26" s="1"/>
  <c r="J162" i="26" s="1"/>
  <c r="K162" i="26" s="1"/>
  <c r="L162" i="26" s="1"/>
  <c r="M162" i="26" s="1"/>
  <c r="N162" i="26" s="1"/>
  <c r="O162" i="26" s="1"/>
  <c r="P162" i="26" s="1"/>
  <c r="Q162" i="26" s="1"/>
  <c r="R162" i="26" s="1"/>
  <c r="S162" i="26" s="1"/>
  <c r="T162" i="26" s="1"/>
  <c r="U162" i="26" s="1"/>
  <c r="V162" i="26" s="1"/>
  <c r="W162" i="26" s="1"/>
  <c r="X162" i="26" s="1"/>
  <c r="Y162" i="26" s="1"/>
  <c r="Z162" i="26" s="1"/>
  <c r="AA162" i="26" s="1"/>
  <c r="AB162" i="26" s="1"/>
  <c r="AC162" i="26" s="1"/>
  <c r="AD162" i="26" s="1"/>
  <c r="AE162" i="26" s="1"/>
  <c r="AF162" i="26" s="1"/>
  <c r="C162" i="26"/>
  <c r="F161" i="26"/>
  <c r="G161" i="26" s="1"/>
  <c r="H161" i="26" s="1"/>
  <c r="I161" i="26" s="1"/>
  <c r="J161" i="26" s="1"/>
  <c r="K161" i="26" s="1"/>
  <c r="L161" i="26" s="1"/>
  <c r="M161" i="26" s="1"/>
  <c r="N161" i="26" s="1"/>
  <c r="O161" i="26" s="1"/>
  <c r="P161" i="26" s="1"/>
  <c r="Q161" i="26" s="1"/>
  <c r="R161" i="26" s="1"/>
  <c r="S161" i="26" s="1"/>
  <c r="T161" i="26" s="1"/>
  <c r="U161" i="26" s="1"/>
  <c r="V161" i="26" s="1"/>
  <c r="W161" i="26" s="1"/>
  <c r="X161" i="26" s="1"/>
  <c r="Y161" i="26" s="1"/>
  <c r="Z161" i="26" s="1"/>
  <c r="AA161" i="26" s="1"/>
  <c r="AB161" i="26" s="1"/>
  <c r="AC161" i="26" s="1"/>
  <c r="AD161" i="26" s="1"/>
  <c r="AE161" i="26" s="1"/>
  <c r="AF161" i="26" s="1"/>
  <c r="D161" i="26"/>
  <c r="E161" i="26" s="1"/>
  <c r="C161" i="26"/>
  <c r="D160" i="26"/>
  <c r="E160" i="26" s="1"/>
  <c r="F160" i="26" s="1"/>
  <c r="G160" i="26" s="1"/>
  <c r="H160" i="26" s="1"/>
  <c r="I160" i="26" s="1"/>
  <c r="J160" i="26" s="1"/>
  <c r="K160" i="26" s="1"/>
  <c r="L160" i="26" s="1"/>
  <c r="M160" i="26" s="1"/>
  <c r="N160" i="26" s="1"/>
  <c r="O160" i="26" s="1"/>
  <c r="P160" i="26" s="1"/>
  <c r="Q160" i="26" s="1"/>
  <c r="R160" i="26" s="1"/>
  <c r="S160" i="26" s="1"/>
  <c r="T160" i="26" s="1"/>
  <c r="U160" i="26" s="1"/>
  <c r="V160" i="26" s="1"/>
  <c r="W160" i="26" s="1"/>
  <c r="X160" i="26" s="1"/>
  <c r="Y160" i="26" s="1"/>
  <c r="Z160" i="26" s="1"/>
  <c r="AA160" i="26" s="1"/>
  <c r="AB160" i="26" s="1"/>
  <c r="AC160" i="26" s="1"/>
  <c r="AD160" i="26" s="1"/>
  <c r="AE160" i="26" s="1"/>
  <c r="AF160" i="26" s="1"/>
  <c r="C160" i="26"/>
  <c r="C159" i="26"/>
  <c r="D159" i="26" s="1"/>
  <c r="E159" i="26" s="1"/>
  <c r="F159" i="26" s="1"/>
  <c r="G159" i="26" s="1"/>
  <c r="H159" i="26" s="1"/>
  <c r="I159" i="26" s="1"/>
  <c r="J159" i="26" s="1"/>
  <c r="K159" i="26" s="1"/>
  <c r="L159" i="26" s="1"/>
  <c r="M159" i="26" s="1"/>
  <c r="N159" i="26" s="1"/>
  <c r="O159" i="26" s="1"/>
  <c r="P159" i="26" s="1"/>
  <c r="Q159" i="26" s="1"/>
  <c r="R159" i="26" s="1"/>
  <c r="S159" i="26" s="1"/>
  <c r="T159" i="26" s="1"/>
  <c r="U159" i="26" s="1"/>
  <c r="V159" i="26" s="1"/>
  <c r="W159" i="26" s="1"/>
  <c r="X159" i="26" s="1"/>
  <c r="Y159" i="26" s="1"/>
  <c r="Z159" i="26" s="1"/>
  <c r="AA159" i="26" s="1"/>
  <c r="AB159" i="26" s="1"/>
  <c r="AC159" i="26" s="1"/>
  <c r="AD159" i="26" s="1"/>
  <c r="AE159" i="26" s="1"/>
  <c r="AF159" i="26" s="1"/>
  <c r="AF158" i="26"/>
  <c r="K158" i="26"/>
  <c r="L158" i="26" s="1"/>
  <c r="M158" i="26" s="1"/>
  <c r="N158" i="26" s="1"/>
  <c r="O158" i="26" s="1"/>
  <c r="P158" i="26" s="1"/>
  <c r="Q158" i="26" s="1"/>
  <c r="R158" i="26" s="1"/>
  <c r="S158" i="26" s="1"/>
  <c r="T158" i="26" s="1"/>
  <c r="U158" i="26" s="1"/>
  <c r="V158" i="26" s="1"/>
  <c r="W158" i="26" s="1"/>
  <c r="X158" i="26" s="1"/>
  <c r="Y158" i="26" s="1"/>
  <c r="Z158" i="26" s="1"/>
  <c r="AA158" i="26" s="1"/>
  <c r="AB158" i="26" s="1"/>
  <c r="AC158" i="26" s="1"/>
  <c r="AD158" i="26" s="1"/>
  <c r="AE158" i="26" s="1"/>
  <c r="C158" i="26"/>
  <c r="D158" i="26" s="1"/>
  <c r="E158" i="26" s="1"/>
  <c r="F158" i="26" s="1"/>
  <c r="G158" i="26" s="1"/>
  <c r="H158" i="26" s="1"/>
  <c r="I158" i="26" s="1"/>
  <c r="J158" i="26" s="1"/>
  <c r="D157" i="26"/>
  <c r="E157" i="26" s="1"/>
  <c r="F157" i="26" s="1"/>
  <c r="G157" i="26" s="1"/>
  <c r="H157" i="26" s="1"/>
  <c r="I157" i="26" s="1"/>
  <c r="J157" i="26" s="1"/>
  <c r="K157" i="26" s="1"/>
  <c r="L157" i="26" s="1"/>
  <c r="M157" i="26" s="1"/>
  <c r="N157" i="26" s="1"/>
  <c r="O157" i="26" s="1"/>
  <c r="P157" i="26" s="1"/>
  <c r="Q157" i="26" s="1"/>
  <c r="R157" i="26" s="1"/>
  <c r="S157" i="26" s="1"/>
  <c r="T157" i="26" s="1"/>
  <c r="U157" i="26" s="1"/>
  <c r="V157" i="26" s="1"/>
  <c r="W157" i="26" s="1"/>
  <c r="X157" i="26" s="1"/>
  <c r="Y157" i="26" s="1"/>
  <c r="Z157" i="26" s="1"/>
  <c r="AA157" i="26" s="1"/>
  <c r="AB157" i="26" s="1"/>
  <c r="AC157" i="26" s="1"/>
  <c r="AD157" i="26" s="1"/>
  <c r="AE157" i="26" s="1"/>
  <c r="AF157" i="26" s="1"/>
  <c r="C157" i="26"/>
  <c r="AB156" i="26"/>
  <c r="AC156" i="26" s="1"/>
  <c r="AD156" i="26" s="1"/>
  <c r="AE156" i="26" s="1"/>
  <c r="AF156" i="26" s="1"/>
  <c r="O156" i="26"/>
  <c r="P156" i="26" s="1"/>
  <c r="Q156" i="26" s="1"/>
  <c r="R156" i="26" s="1"/>
  <c r="S156" i="26" s="1"/>
  <c r="T156" i="26" s="1"/>
  <c r="U156" i="26" s="1"/>
  <c r="V156" i="26" s="1"/>
  <c r="W156" i="26" s="1"/>
  <c r="X156" i="26" s="1"/>
  <c r="Y156" i="26" s="1"/>
  <c r="Z156" i="26" s="1"/>
  <c r="AA156" i="26" s="1"/>
  <c r="E156" i="26"/>
  <c r="F156" i="26" s="1"/>
  <c r="G156" i="26" s="1"/>
  <c r="H156" i="26" s="1"/>
  <c r="I156" i="26" s="1"/>
  <c r="J156" i="26" s="1"/>
  <c r="K156" i="26" s="1"/>
  <c r="L156" i="26" s="1"/>
  <c r="M156" i="26" s="1"/>
  <c r="N156" i="26" s="1"/>
  <c r="D156" i="26"/>
  <c r="C156" i="26"/>
  <c r="D155" i="26"/>
  <c r="E155" i="26" s="1"/>
  <c r="F155" i="26" s="1"/>
  <c r="G155" i="26" s="1"/>
  <c r="H155" i="26" s="1"/>
  <c r="I155" i="26" s="1"/>
  <c r="J155" i="26" s="1"/>
  <c r="K155" i="26" s="1"/>
  <c r="L155" i="26" s="1"/>
  <c r="M155" i="26" s="1"/>
  <c r="N155" i="26" s="1"/>
  <c r="O155" i="26" s="1"/>
  <c r="P155" i="26" s="1"/>
  <c r="Q155" i="26" s="1"/>
  <c r="R155" i="26" s="1"/>
  <c r="S155" i="26" s="1"/>
  <c r="T155" i="26" s="1"/>
  <c r="U155" i="26" s="1"/>
  <c r="V155" i="26" s="1"/>
  <c r="W155" i="26" s="1"/>
  <c r="X155" i="26" s="1"/>
  <c r="Y155" i="26" s="1"/>
  <c r="Z155" i="26" s="1"/>
  <c r="AA155" i="26" s="1"/>
  <c r="AB155" i="26" s="1"/>
  <c r="AC155" i="26" s="1"/>
  <c r="AD155" i="26" s="1"/>
  <c r="AE155" i="26" s="1"/>
  <c r="AF155" i="26" s="1"/>
  <c r="C155" i="26"/>
  <c r="X153" i="26"/>
  <c r="Y153" i="26" s="1"/>
  <c r="Z153" i="26" s="1"/>
  <c r="AA153" i="26" s="1"/>
  <c r="AB153" i="26" s="1"/>
  <c r="AC153" i="26" s="1"/>
  <c r="AD153" i="26" s="1"/>
  <c r="AE153" i="26" s="1"/>
  <c r="AF153" i="26" s="1"/>
  <c r="L153" i="26"/>
  <c r="M153" i="26" s="1"/>
  <c r="N153" i="26" s="1"/>
  <c r="O153" i="26" s="1"/>
  <c r="P153" i="26" s="1"/>
  <c r="Q153" i="26" s="1"/>
  <c r="R153" i="26" s="1"/>
  <c r="S153" i="26" s="1"/>
  <c r="T153" i="26" s="1"/>
  <c r="U153" i="26" s="1"/>
  <c r="V153" i="26" s="1"/>
  <c r="W153" i="26" s="1"/>
  <c r="C153" i="26"/>
  <c r="D153" i="26" s="1"/>
  <c r="E153" i="26" s="1"/>
  <c r="F153" i="26" s="1"/>
  <c r="G153" i="26" s="1"/>
  <c r="H153" i="26" s="1"/>
  <c r="I153" i="26" s="1"/>
  <c r="J153" i="26" s="1"/>
  <c r="K153" i="26" s="1"/>
  <c r="D152" i="26"/>
  <c r="E152" i="26" s="1"/>
  <c r="F152" i="26" s="1"/>
  <c r="G152" i="26" s="1"/>
  <c r="H152" i="26" s="1"/>
  <c r="I152" i="26" s="1"/>
  <c r="J152" i="26" s="1"/>
  <c r="K152" i="26" s="1"/>
  <c r="L152" i="26" s="1"/>
  <c r="M152" i="26" s="1"/>
  <c r="N152" i="26" s="1"/>
  <c r="O152" i="26" s="1"/>
  <c r="P152" i="26" s="1"/>
  <c r="Q152" i="26" s="1"/>
  <c r="R152" i="26" s="1"/>
  <c r="S152" i="26" s="1"/>
  <c r="T152" i="26" s="1"/>
  <c r="U152" i="26" s="1"/>
  <c r="V152" i="26" s="1"/>
  <c r="W152" i="26" s="1"/>
  <c r="X152" i="26" s="1"/>
  <c r="Y152" i="26" s="1"/>
  <c r="Z152" i="26" s="1"/>
  <c r="AA152" i="26" s="1"/>
  <c r="AB152" i="26" s="1"/>
  <c r="AC152" i="26" s="1"/>
  <c r="AD152" i="26" s="1"/>
  <c r="AE152" i="26" s="1"/>
  <c r="AF152" i="26" s="1"/>
  <c r="C152" i="26"/>
  <c r="AE151" i="26"/>
  <c r="AF151" i="26" s="1"/>
  <c r="U151" i="26"/>
  <c r="V151" i="26" s="1"/>
  <c r="W151" i="26" s="1"/>
  <c r="X151" i="26" s="1"/>
  <c r="Y151" i="26" s="1"/>
  <c r="Z151" i="26" s="1"/>
  <c r="AA151" i="26" s="1"/>
  <c r="AB151" i="26" s="1"/>
  <c r="AC151" i="26" s="1"/>
  <c r="AD151" i="26" s="1"/>
  <c r="J151" i="26"/>
  <c r="K151" i="26" s="1"/>
  <c r="L151" i="26" s="1"/>
  <c r="M151" i="26" s="1"/>
  <c r="N151" i="26" s="1"/>
  <c r="O151" i="26" s="1"/>
  <c r="P151" i="26" s="1"/>
  <c r="Q151" i="26" s="1"/>
  <c r="R151" i="26" s="1"/>
  <c r="S151" i="26" s="1"/>
  <c r="T151" i="26" s="1"/>
  <c r="D151" i="26"/>
  <c r="E151" i="26" s="1"/>
  <c r="F151" i="26" s="1"/>
  <c r="G151" i="26" s="1"/>
  <c r="H151" i="26" s="1"/>
  <c r="I151" i="26" s="1"/>
  <c r="C151" i="26"/>
  <c r="J150" i="26"/>
  <c r="K150" i="26" s="1"/>
  <c r="L150" i="26" s="1"/>
  <c r="M150" i="26" s="1"/>
  <c r="N150" i="26" s="1"/>
  <c r="O150" i="26" s="1"/>
  <c r="P150" i="26" s="1"/>
  <c r="Q150" i="26" s="1"/>
  <c r="R150" i="26" s="1"/>
  <c r="S150" i="26" s="1"/>
  <c r="T150" i="26" s="1"/>
  <c r="U150" i="26" s="1"/>
  <c r="V150" i="26" s="1"/>
  <c r="W150" i="26" s="1"/>
  <c r="X150" i="26" s="1"/>
  <c r="Y150" i="26" s="1"/>
  <c r="Z150" i="26" s="1"/>
  <c r="AA150" i="26" s="1"/>
  <c r="AB150" i="26" s="1"/>
  <c r="AC150" i="26" s="1"/>
  <c r="AD150" i="26" s="1"/>
  <c r="AE150" i="26" s="1"/>
  <c r="AF150" i="26" s="1"/>
  <c r="C150" i="26"/>
  <c r="D150" i="26" s="1"/>
  <c r="E150" i="26" s="1"/>
  <c r="F150" i="26" s="1"/>
  <c r="G150" i="26" s="1"/>
  <c r="H150" i="26" s="1"/>
  <c r="I150" i="26" s="1"/>
  <c r="C148" i="26"/>
  <c r="D148" i="26" s="1"/>
  <c r="E148" i="26" s="1"/>
  <c r="F148" i="26" s="1"/>
  <c r="G148" i="26" s="1"/>
  <c r="H148" i="26" s="1"/>
  <c r="I148" i="26" s="1"/>
  <c r="J148" i="26" s="1"/>
  <c r="K148" i="26" s="1"/>
  <c r="L148" i="26" s="1"/>
  <c r="M148" i="26" s="1"/>
  <c r="N148" i="26" s="1"/>
  <c r="O148" i="26" s="1"/>
  <c r="P148" i="26" s="1"/>
  <c r="Q148" i="26" s="1"/>
  <c r="R148" i="26" s="1"/>
  <c r="S148" i="26" s="1"/>
  <c r="T148" i="26" s="1"/>
  <c r="U148" i="26" s="1"/>
  <c r="V148" i="26" s="1"/>
  <c r="W148" i="26" s="1"/>
  <c r="X148" i="26" s="1"/>
  <c r="Y148" i="26" s="1"/>
  <c r="Z148" i="26" s="1"/>
  <c r="AA148" i="26" s="1"/>
  <c r="AB148" i="26" s="1"/>
  <c r="AC148" i="26" s="1"/>
  <c r="AD148" i="26" s="1"/>
  <c r="AE148" i="26" s="1"/>
  <c r="AF148" i="26" s="1"/>
  <c r="V147" i="26"/>
  <c r="W147" i="26" s="1"/>
  <c r="X147" i="26" s="1"/>
  <c r="Y147" i="26" s="1"/>
  <c r="Z147" i="26" s="1"/>
  <c r="AA147" i="26" s="1"/>
  <c r="AB147" i="26" s="1"/>
  <c r="AC147" i="26" s="1"/>
  <c r="AD147" i="26" s="1"/>
  <c r="AE147" i="26" s="1"/>
  <c r="AF147" i="26" s="1"/>
  <c r="N147" i="26"/>
  <c r="O147" i="26" s="1"/>
  <c r="P147" i="26" s="1"/>
  <c r="Q147" i="26" s="1"/>
  <c r="R147" i="26" s="1"/>
  <c r="S147" i="26" s="1"/>
  <c r="T147" i="26" s="1"/>
  <c r="U147" i="26" s="1"/>
  <c r="F147" i="26"/>
  <c r="G147" i="26" s="1"/>
  <c r="H147" i="26" s="1"/>
  <c r="I147" i="26" s="1"/>
  <c r="J147" i="26" s="1"/>
  <c r="K147" i="26" s="1"/>
  <c r="L147" i="26" s="1"/>
  <c r="M147" i="26" s="1"/>
  <c r="C147" i="26"/>
  <c r="D147" i="26" s="1"/>
  <c r="E147" i="26" s="1"/>
  <c r="D145" i="26"/>
  <c r="E145" i="26" s="1"/>
  <c r="F145" i="26" s="1"/>
  <c r="G145" i="26" s="1"/>
  <c r="H145" i="26" s="1"/>
  <c r="I145" i="26" s="1"/>
  <c r="J145" i="26" s="1"/>
  <c r="K145" i="26" s="1"/>
  <c r="L145" i="26" s="1"/>
  <c r="M145" i="26" s="1"/>
  <c r="N145" i="26" s="1"/>
  <c r="O145" i="26" s="1"/>
  <c r="P145" i="26" s="1"/>
  <c r="Q145" i="26" s="1"/>
  <c r="R145" i="26" s="1"/>
  <c r="S145" i="26" s="1"/>
  <c r="T145" i="26" s="1"/>
  <c r="U145" i="26" s="1"/>
  <c r="V145" i="26" s="1"/>
  <c r="W145" i="26" s="1"/>
  <c r="X145" i="26" s="1"/>
  <c r="Y145" i="26" s="1"/>
  <c r="Z145" i="26" s="1"/>
  <c r="AA145" i="26" s="1"/>
  <c r="AB145" i="26" s="1"/>
  <c r="AC145" i="26" s="1"/>
  <c r="AD145" i="26" s="1"/>
  <c r="AE145" i="26" s="1"/>
  <c r="AF145" i="26" s="1"/>
  <c r="C145" i="26"/>
  <c r="C144" i="26"/>
  <c r="D144" i="26" s="1"/>
  <c r="E144" i="26" s="1"/>
  <c r="F144" i="26" s="1"/>
  <c r="G144" i="26" s="1"/>
  <c r="H144" i="26" s="1"/>
  <c r="I144" i="26" s="1"/>
  <c r="J144" i="26" s="1"/>
  <c r="K144" i="26" s="1"/>
  <c r="L144" i="26" s="1"/>
  <c r="M144" i="26" s="1"/>
  <c r="N144" i="26" s="1"/>
  <c r="O144" i="26" s="1"/>
  <c r="P144" i="26" s="1"/>
  <c r="Q144" i="26" s="1"/>
  <c r="R144" i="26" s="1"/>
  <c r="S144" i="26" s="1"/>
  <c r="T144" i="26" s="1"/>
  <c r="U144" i="26" s="1"/>
  <c r="V144" i="26" s="1"/>
  <c r="W144" i="26" s="1"/>
  <c r="X144" i="26" s="1"/>
  <c r="Y144" i="26" s="1"/>
  <c r="Z144" i="26" s="1"/>
  <c r="AA144" i="26" s="1"/>
  <c r="AB144" i="26" s="1"/>
  <c r="AC144" i="26" s="1"/>
  <c r="AD144" i="26" s="1"/>
  <c r="AE144" i="26" s="1"/>
  <c r="AF144" i="26" s="1"/>
  <c r="C143" i="26"/>
  <c r="D143" i="26" s="1"/>
  <c r="E143" i="26" s="1"/>
  <c r="F143" i="26" s="1"/>
  <c r="G143" i="26" s="1"/>
  <c r="H143" i="26" s="1"/>
  <c r="I143" i="26" s="1"/>
  <c r="J143" i="26" s="1"/>
  <c r="K143" i="26" s="1"/>
  <c r="L143" i="26" s="1"/>
  <c r="M143" i="26" s="1"/>
  <c r="N143" i="26" s="1"/>
  <c r="O143" i="26" s="1"/>
  <c r="P143" i="26" s="1"/>
  <c r="Q143" i="26" s="1"/>
  <c r="R143" i="26" s="1"/>
  <c r="S143" i="26" s="1"/>
  <c r="T143" i="26" s="1"/>
  <c r="U143" i="26" s="1"/>
  <c r="V143" i="26" s="1"/>
  <c r="W143" i="26" s="1"/>
  <c r="X143" i="26" s="1"/>
  <c r="Y143" i="26" s="1"/>
  <c r="Z143" i="26" s="1"/>
  <c r="AA143" i="26" s="1"/>
  <c r="AB143" i="26" s="1"/>
  <c r="AC143" i="26" s="1"/>
  <c r="AD143" i="26" s="1"/>
  <c r="AE143" i="26" s="1"/>
  <c r="AF143" i="26" s="1"/>
  <c r="C142" i="26"/>
  <c r="D142" i="26" s="1"/>
  <c r="E142" i="26" s="1"/>
  <c r="F142" i="26" s="1"/>
  <c r="G142" i="26" s="1"/>
  <c r="H142" i="26" s="1"/>
  <c r="I142" i="26" s="1"/>
  <c r="J142" i="26" s="1"/>
  <c r="K142" i="26" s="1"/>
  <c r="L142" i="26" s="1"/>
  <c r="M142" i="26" s="1"/>
  <c r="N142" i="26" s="1"/>
  <c r="O142" i="26" s="1"/>
  <c r="P142" i="26" s="1"/>
  <c r="Q142" i="26" s="1"/>
  <c r="R142" i="26" s="1"/>
  <c r="S142" i="26" s="1"/>
  <c r="T142" i="26" s="1"/>
  <c r="U142" i="26" s="1"/>
  <c r="V142" i="26" s="1"/>
  <c r="W142" i="26" s="1"/>
  <c r="X142" i="26" s="1"/>
  <c r="Y142" i="26" s="1"/>
  <c r="Z142" i="26" s="1"/>
  <c r="AA142" i="26" s="1"/>
  <c r="AB142" i="26" s="1"/>
  <c r="AC142" i="26" s="1"/>
  <c r="AD142" i="26" s="1"/>
  <c r="AE142" i="26" s="1"/>
  <c r="AF142" i="26" s="1"/>
  <c r="N141" i="26"/>
  <c r="O141" i="26" s="1"/>
  <c r="P141" i="26" s="1"/>
  <c r="Q141" i="26" s="1"/>
  <c r="R141" i="26" s="1"/>
  <c r="S141" i="26" s="1"/>
  <c r="T141" i="26" s="1"/>
  <c r="U141" i="26" s="1"/>
  <c r="V141" i="26" s="1"/>
  <c r="W141" i="26" s="1"/>
  <c r="X141" i="26" s="1"/>
  <c r="Y141" i="26" s="1"/>
  <c r="Z141" i="26" s="1"/>
  <c r="AA141" i="26" s="1"/>
  <c r="AB141" i="26" s="1"/>
  <c r="AC141" i="26" s="1"/>
  <c r="AD141" i="26" s="1"/>
  <c r="AE141" i="26" s="1"/>
  <c r="AF141" i="26" s="1"/>
  <c r="D141" i="26"/>
  <c r="E141" i="26" s="1"/>
  <c r="F141" i="26" s="1"/>
  <c r="G141" i="26" s="1"/>
  <c r="H141" i="26" s="1"/>
  <c r="I141" i="26" s="1"/>
  <c r="J141" i="26" s="1"/>
  <c r="K141" i="26" s="1"/>
  <c r="L141" i="26" s="1"/>
  <c r="M141" i="26" s="1"/>
  <c r="C141" i="26"/>
  <c r="M140" i="26"/>
  <c r="N140" i="26" s="1"/>
  <c r="O140" i="26" s="1"/>
  <c r="P140" i="26" s="1"/>
  <c r="Q140" i="26" s="1"/>
  <c r="R140" i="26" s="1"/>
  <c r="S140" i="26" s="1"/>
  <c r="T140" i="26" s="1"/>
  <c r="U140" i="26" s="1"/>
  <c r="V140" i="26" s="1"/>
  <c r="W140" i="26" s="1"/>
  <c r="X140" i="26" s="1"/>
  <c r="Y140" i="26" s="1"/>
  <c r="Z140" i="26" s="1"/>
  <c r="AA140" i="26" s="1"/>
  <c r="AB140" i="26" s="1"/>
  <c r="AC140" i="26" s="1"/>
  <c r="AD140" i="26" s="1"/>
  <c r="AE140" i="26" s="1"/>
  <c r="AF140" i="26" s="1"/>
  <c r="C140" i="26"/>
  <c r="D140" i="26" s="1"/>
  <c r="E140" i="26" s="1"/>
  <c r="F140" i="26" s="1"/>
  <c r="G140" i="26" s="1"/>
  <c r="H140" i="26" s="1"/>
  <c r="I140" i="26" s="1"/>
  <c r="J140" i="26" s="1"/>
  <c r="K140" i="26" s="1"/>
  <c r="L140" i="26" s="1"/>
  <c r="P139" i="26"/>
  <c r="Q139" i="26" s="1"/>
  <c r="R139" i="26" s="1"/>
  <c r="S139" i="26" s="1"/>
  <c r="T139" i="26" s="1"/>
  <c r="U139" i="26" s="1"/>
  <c r="V139" i="26" s="1"/>
  <c r="W139" i="26" s="1"/>
  <c r="X139" i="26" s="1"/>
  <c r="Y139" i="26" s="1"/>
  <c r="Z139" i="26" s="1"/>
  <c r="AA139" i="26" s="1"/>
  <c r="AB139" i="26" s="1"/>
  <c r="AC139" i="26" s="1"/>
  <c r="AD139" i="26" s="1"/>
  <c r="AE139" i="26" s="1"/>
  <c r="AF139" i="26" s="1"/>
  <c r="K139" i="26"/>
  <c r="L139" i="26" s="1"/>
  <c r="M139" i="26" s="1"/>
  <c r="N139" i="26" s="1"/>
  <c r="O139" i="26" s="1"/>
  <c r="J139" i="26"/>
  <c r="I139" i="26"/>
  <c r="H139" i="26"/>
  <c r="C139" i="26"/>
  <c r="D139" i="26" s="1"/>
  <c r="E139" i="26" s="1"/>
  <c r="F139" i="26" s="1"/>
  <c r="G139" i="26" s="1"/>
  <c r="N137" i="26"/>
  <c r="O137" i="26" s="1"/>
  <c r="P137" i="26" s="1"/>
  <c r="Q137" i="26" s="1"/>
  <c r="R137" i="26" s="1"/>
  <c r="S137" i="26" s="1"/>
  <c r="T137" i="26" s="1"/>
  <c r="U137" i="26" s="1"/>
  <c r="V137" i="26" s="1"/>
  <c r="W137" i="26" s="1"/>
  <c r="X137" i="26" s="1"/>
  <c r="Y137" i="26" s="1"/>
  <c r="Z137" i="26" s="1"/>
  <c r="AA137" i="26" s="1"/>
  <c r="AB137" i="26" s="1"/>
  <c r="AC137" i="26" s="1"/>
  <c r="AD137" i="26" s="1"/>
  <c r="AE137" i="26" s="1"/>
  <c r="AF137" i="26" s="1"/>
  <c r="I137" i="26"/>
  <c r="J137" i="26" s="1"/>
  <c r="K137" i="26" s="1"/>
  <c r="L137" i="26" s="1"/>
  <c r="M137" i="26" s="1"/>
  <c r="H137" i="26"/>
  <c r="G137" i="26"/>
  <c r="F137" i="26"/>
  <c r="C137" i="26"/>
  <c r="D137" i="26" s="1"/>
  <c r="E137" i="26" s="1"/>
  <c r="M136" i="26"/>
  <c r="N136" i="26" s="1"/>
  <c r="O136" i="26" s="1"/>
  <c r="P136" i="26" s="1"/>
  <c r="Q136" i="26" s="1"/>
  <c r="R136" i="26" s="1"/>
  <c r="S136" i="26" s="1"/>
  <c r="T136" i="26" s="1"/>
  <c r="U136" i="26" s="1"/>
  <c r="V136" i="26" s="1"/>
  <c r="W136" i="26" s="1"/>
  <c r="X136" i="26" s="1"/>
  <c r="Y136" i="26" s="1"/>
  <c r="Z136" i="26" s="1"/>
  <c r="AA136" i="26" s="1"/>
  <c r="AB136" i="26" s="1"/>
  <c r="AC136" i="26" s="1"/>
  <c r="AD136" i="26" s="1"/>
  <c r="AE136" i="26" s="1"/>
  <c r="AF136" i="26" s="1"/>
  <c r="L136" i="26"/>
  <c r="G136" i="26"/>
  <c r="H136" i="26" s="1"/>
  <c r="I136" i="26" s="1"/>
  <c r="J136" i="26" s="1"/>
  <c r="K136" i="26" s="1"/>
  <c r="F136" i="26"/>
  <c r="E136" i="26"/>
  <c r="D136" i="26"/>
  <c r="C136" i="26"/>
  <c r="K135" i="26"/>
  <c r="L135" i="26" s="1"/>
  <c r="M135" i="26" s="1"/>
  <c r="N135" i="26" s="1"/>
  <c r="O135" i="26" s="1"/>
  <c r="P135" i="26" s="1"/>
  <c r="Q135" i="26" s="1"/>
  <c r="R135" i="26" s="1"/>
  <c r="S135" i="26" s="1"/>
  <c r="T135" i="26" s="1"/>
  <c r="U135" i="26" s="1"/>
  <c r="V135" i="26" s="1"/>
  <c r="W135" i="26" s="1"/>
  <c r="X135" i="26" s="1"/>
  <c r="Y135" i="26" s="1"/>
  <c r="Z135" i="26" s="1"/>
  <c r="AA135" i="26" s="1"/>
  <c r="AB135" i="26" s="1"/>
  <c r="AC135" i="26" s="1"/>
  <c r="AD135" i="26" s="1"/>
  <c r="AE135" i="26" s="1"/>
  <c r="AF135" i="26" s="1"/>
  <c r="J135" i="26"/>
  <c r="E135" i="26"/>
  <c r="F135" i="26" s="1"/>
  <c r="G135" i="26" s="1"/>
  <c r="H135" i="26" s="1"/>
  <c r="I135" i="26" s="1"/>
  <c r="D135" i="26"/>
  <c r="C135" i="26"/>
  <c r="I134" i="26"/>
  <c r="J134" i="26" s="1"/>
  <c r="K134" i="26" s="1"/>
  <c r="L134" i="26" s="1"/>
  <c r="M134" i="26" s="1"/>
  <c r="N134" i="26" s="1"/>
  <c r="O134" i="26" s="1"/>
  <c r="P134" i="26" s="1"/>
  <c r="Q134" i="26" s="1"/>
  <c r="R134" i="26" s="1"/>
  <c r="S134" i="26" s="1"/>
  <c r="T134" i="26" s="1"/>
  <c r="U134" i="26" s="1"/>
  <c r="V134" i="26" s="1"/>
  <c r="W134" i="26" s="1"/>
  <c r="X134" i="26" s="1"/>
  <c r="Y134" i="26" s="1"/>
  <c r="Z134" i="26" s="1"/>
  <c r="AA134" i="26" s="1"/>
  <c r="AB134" i="26" s="1"/>
  <c r="AC134" i="26" s="1"/>
  <c r="AD134" i="26" s="1"/>
  <c r="AE134" i="26" s="1"/>
  <c r="AF134" i="26" s="1"/>
  <c r="H134" i="26"/>
  <c r="C134" i="26"/>
  <c r="D134" i="26" s="1"/>
  <c r="E134" i="26" s="1"/>
  <c r="F134" i="26" s="1"/>
  <c r="G134" i="26" s="1"/>
  <c r="G133" i="26"/>
  <c r="H133" i="26" s="1"/>
  <c r="I133" i="26" s="1"/>
  <c r="J133" i="26" s="1"/>
  <c r="K133" i="26" s="1"/>
  <c r="L133" i="26" s="1"/>
  <c r="M133" i="26" s="1"/>
  <c r="N133" i="26" s="1"/>
  <c r="O133" i="26" s="1"/>
  <c r="P133" i="26" s="1"/>
  <c r="Q133" i="26" s="1"/>
  <c r="R133" i="26" s="1"/>
  <c r="S133" i="26" s="1"/>
  <c r="T133" i="26" s="1"/>
  <c r="U133" i="26" s="1"/>
  <c r="V133" i="26" s="1"/>
  <c r="W133" i="26" s="1"/>
  <c r="X133" i="26" s="1"/>
  <c r="Y133" i="26" s="1"/>
  <c r="Z133" i="26" s="1"/>
  <c r="AA133" i="26" s="1"/>
  <c r="AB133" i="26" s="1"/>
  <c r="AC133" i="26" s="1"/>
  <c r="AD133" i="26" s="1"/>
  <c r="AE133" i="26" s="1"/>
  <c r="AF133" i="26" s="1"/>
  <c r="F133" i="26"/>
  <c r="C133" i="26"/>
  <c r="D133" i="26" s="1"/>
  <c r="E133" i="26" s="1"/>
  <c r="E132" i="26"/>
  <c r="F132" i="26" s="1"/>
  <c r="G132" i="26" s="1"/>
  <c r="H132" i="26" s="1"/>
  <c r="I132" i="26" s="1"/>
  <c r="J132" i="26" s="1"/>
  <c r="K132" i="26" s="1"/>
  <c r="L132" i="26" s="1"/>
  <c r="M132" i="26" s="1"/>
  <c r="N132" i="26" s="1"/>
  <c r="O132" i="26" s="1"/>
  <c r="P132" i="26" s="1"/>
  <c r="Q132" i="26" s="1"/>
  <c r="R132" i="26" s="1"/>
  <c r="S132" i="26" s="1"/>
  <c r="T132" i="26" s="1"/>
  <c r="U132" i="26" s="1"/>
  <c r="V132" i="26" s="1"/>
  <c r="W132" i="26" s="1"/>
  <c r="X132" i="26" s="1"/>
  <c r="Y132" i="26" s="1"/>
  <c r="Z132" i="26" s="1"/>
  <c r="AA132" i="26" s="1"/>
  <c r="AB132" i="26" s="1"/>
  <c r="AC132" i="26" s="1"/>
  <c r="AD132" i="26" s="1"/>
  <c r="AE132" i="26" s="1"/>
  <c r="AF132" i="26" s="1"/>
  <c r="D132" i="26"/>
  <c r="C132" i="26"/>
  <c r="D131" i="26"/>
  <c r="E131" i="26" s="1"/>
  <c r="F131" i="26" s="1"/>
  <c r="G131" i="26" s="1"/>
  <c r="H131" i="26" s="1"/>
  <c r="I131" i="26" s="1"/>
  <c r="J131" i="26" s="1"/>
  <c r="K131" i="26" s="1"/>
  <c r="L131" i="26" s="1"/>
  <c r="M131" i="26" s="1"/>
  <c r="N131" i="26" s="1"/>
  <c r="O131" i="26" s="1"/>
  <c r="P131" i="26" s="1"/>
  <c r="Q131" i="26" s="1"/>
  <c r="R131" i="26" s="1"/>
  <c r="S131" i="26" s="1"/>
  <c r="T131" i="26" s="1"/>
  <c r="U131" i="26" s="1"/>
  <c r="V131" i="26" s="1"/>
  <c r="W131" i="26" s="1"/>
  <c r="X131" i="26" s="1"/>
  <c r="Y131" i="26" s="1"/>
  <c r="Z131" i="26" s="1"/>
  <c r="AA131" i="26" s="1"/>
  <c r="AB131" i="26" s="1"/>
  <c r="AC131" i="26" s="1"/>
  <c r="AD131" i="26" s="1"/>
  <c r="AE131" i="26" s="1"/>
  <c r="AF131" i="26" s="1"/>
  <c r="C131" i="26"/>
  <c r="C130" i="26"/>
  <c r="D130" i="26" s="1"/>
  <c r="E130" i="26" s="1"/>
  <c r="F130" i="26" s="1"/>
  <c r="G130" i="26" s="1"/>
  <c r="H130" i="26" s="1"/>
  <c r="I130" i="26" s="1"/>
  <c r="J130" i="26" s="1"/>
  <c r="K130" i="26" s="1"/>
  <c r="L130" i="26" s="1"/>
  <c r="M130" i="26" s="1"/>
  <c r="N130" i="26" s="1"/>
  <c r="O130" i="26" s="1"/>
  <c r="P130" i="26" s="1"/>
  <c r="Q130" i="26" s="1"/>
  <c r="R130" i="26" s="1"/>
  <c r="S130" i="26" s="1"/>
  <c r="T130" i="26" s="1"/>
  <c r="U130" i="26" s="1"/>
  <c r="V130" i="26" s="1"/>
  <c r="W130" i="26" s="1"/>
  <c r="X130" i="26" s="1"/>
  <c r="Y130" i="26" s="1"/>
  <c r="Z130" i="26" s="1"/>
  <c r="AA130" i="26" s="1"/>
  <c r="AB130" i="26" s="1"/>
  <c r="AC130" i="26" s="1"/>
  <c r="AD130" i="26" s="1"/>
  <c r="AE130" i="26" s="1"/>
  <c r="AF130" i="26" s="1"/>
  <c r="D128" i="26"/>
  <c r="E128" i="26" s="1"/>
  <c r="F128" i="26" s="1"/>
  <c r="G128" i="26" s="1"/>
  <c r="H128" i="26" s="1"/>
  <c r="I128" i="26" s="1"/>
  <c r="J128" i="26" s="1"/>
  <c r="K128" i="26" s="1"/>
  <c r="L128" i="26" s="1"/>
  <c r="M128" i="26" s="1"/>
  <c r="N128" i="26" s="1"/>
  <c r="O128" i="26" s="1"/>
  <c r="P128" i="26" s="1"/>
  <c r="Q128" i="26" s="1"/>
  <c r="R128" i="26" s="1"/>
  <c r="S128" i="26" s="1"/>
  <c r="T128" i="26" s="1"/>
  <c r="U128" i="26" s="1"/>
  <c r="V128" i="26" s="1"/>
  <c r="W128" i="26" s="1"/>
  <c r="X128" i="26" s="1"/>
  <c r="Y128" i="26" s="1"/>
  <c r="Z128" i="26" s="1"/>
  <c r="AA128" i="26" s="1"/>
  <c r="AB128" i="26" s="1"/>
  <c r="AC128" i="26" s="1"/>
  <c r="AD128" i="26" s="1"/>
  <c r="AE128" i="26" s="1"/>
  <c r="AF128" i="26" s="1"/>
  <c r="C128" i="26"/>
  <c r="G127" i="26"/>
  <c r="H127" i="26" s="1"/>
  <c r="I127" i="26" s="1"/>
  <c r="J127" i="26" s="1"/>
  <c r="K127" i="26" s="1"/>
  <c r="L127" i="26" s="1"/>
  <c r="M127" i="26" s="1"/>
  <c r="N127" i="26" s="1"/>
  <c r="O127" i="26" s="1"/>
  <c r="P127" i="26" s="1"/>
  <c r="Q127" i="26" s="1"/>
  <c r="R127" i="26" s="1"/>
  <c r="S127" i="26" s="1"/>
  <c r="T127" i="26" s="1"/>
  <c r="U127" i="26" s="1"/>
  <c r="V127" i="26" s="1"/>
  <c r="W127" i="26" s="1"/>
  <c r="X127" i="26" s="1"/>
  <c r="Y127" i="26" s="1"/>
  <c r="Z127" i="26" s="1"/>
  <c r="AA127" i="26" s="1"/>
  <c r="AB127" i="26" s="1"/>
  <c r="AC127" i="26" s="1"/>
  <c r="AD127" i="26" s="1"/>
  <c r="AE127" i="26" s="1"/>
  <c r="AF127" i="26" s="1"/>
  <c r="F127" i="26"/>
  <c r="E127" i="26"/>
  <c r="D127" i="26"/>
  <c r="C127" i="26"/>
  <c r="J126" i="26"/>
  <c r="K126" i="26" s="1"/>
  <c r="L126" i="26" s="1"/>
  <c r="M126" i="26" s="1"/>
  <c r="N126" i="26" s="1"/>
  <c r="O126" i="26" s="1"/>
  <c r="P126" i="26" s="1"/>
  <c r="Q126" i="26" s="1"/>
  <c r="R126" i="26" s="1"/>
  <c r="S126" i="26" s="1"/>
  <c r="T126" i="26" s="1"/>
  <c r="U126" i="26" s="1"/>
  <c r="V126" i="26" s="1"/>
  <c r="W126" i="26" s="1"/>
  <c r="X126" i="26" s="1"/>
  <c r="Y126" i="26" s="1"/>
  <c r="Z126" i="26" s="1"/>
  <c r="AA126" i="26" s="1"/>
  <c r="AB126" i="26" s="1"/>
  <c r="AC126" i="26" s="1"/>
  <c r="AD126" i="26" s="1"/>
  <c r="AE126" i="26" s="1"/>
  <c r="AF126" i="26" s="1"/>
  <c r="C126" i="26"/>
  <c r="D126" i="26" s="1"/>
  <c r="E126" i="26" s="1"/>
  <c r="F126" i="26" s="1"/>
  <c r="G126" i="26" s="1"/>
  <c r="H126" i="26" s="1"/>
  <c r="I126" i="26" s="1"/>
  <c r="D125" i="26"/>
  <c r="E125" i="26" s="1"/>
  <c r="F125" i="26" s="1"/>
  <c r="G125" i="26" s="1"/>
  <c r="H125" i="26" s="1"/>
  <c r="I125" i="26" s="1"/>
  <c r="J125" i="26" s="1"/>
  <c r="K125" i="26" s="1"/>
  <c r="L125" i="26" s="1"/>
  <c r="M125" i="26" s="1"/>
  <c r="N125" i="26" s="1"/>
  <c r="O125" i="26" s="1"/>
  <c r="P125" i="26" s="1"/>
  <c r="Q125" i="26" s="1"/>
  <c r="R125" i="26" s="1"/>
  <c r="S125" i="26" s="1"/>
  <c r="T125" i="26" s="1"/>
  <c r="U125" i="26" s="1"/>
  <c r="V125" i="26" s="1"/>
  <c r="W125" i="26" s="1"/>
  <c r="X125" i="26" s="1"/>
  <c r="Y125" i="26" s="1"/>
  <c r="Z125" i="26" s="1"/>
  <c r="AA125" i="26" s="1"/>
  <c r="AB125" i="26" s="1"/>
  <c r="AC125" i="26" s="1"/>
  <c r="AD125" i="26" s="1"/>
  <c r="AE125" i="26" s="1"/>
  <c r="AF125" i="26" s="1"/>
  <c r="C125" i="26"/>
  <c r="G124" i="26"/>
  <c r="H124" i="26" s="1"/>
  <c r="I124" i="26" s="1"/>
  <c r="J124" i="26" s="1"/>
  <c r="K124" i="26" s="1"/>
  <c r="L124" i="26" s="1"/>
  <c r="M124" i="26" s="1"/>
  <c r="N124" i="26" s="1"/>
  <c r="O124" i="26" s="1"/>
  <c r="P124" i="26" s="1"/>
  <c r="Q124" i="26" s="1"/>
  <c r="R124" i="26" s="1"/>
  <c r="S124" i="26" s="1"/>
  <c r="T124" i="26" s="1"/>
  <c r="U124" i="26" s="1"/>
  <c r="V124" i="26" s="1"/>
  <c r="W124" i="26" s="1"/>
  <c r="X124" i="26" s="1"/>
  <c r="Y124" i="26" s="1"/>
  <c r="Z124" i="26" s="1"/>
  <c r="AA124" i="26" s="1"/>
  <c r="AB124" i="26" s="1"/>
  <c r="AC124" i="26" s="1"/>
  <c r="AD124" i="26" s="1"/>
  <c r="AE124" i="26" s="1"/>
  <c r="AF124" i="26" s="1"/>
  <c r="F124" i="26"/>
  <c r="D124" i="26"/>
  <c r="E124" i="26" s="1"/>
  <c r="C124" i="26"/>
  <c r="I123" i="26"/>
  <c r="J123" i="26" s="1"/>
  <c r="K123" i="26" s="1"/>
  <c r="L123" i="26" s="1"/>
  <c r="M123" i="26" s="1"/>
  <c r="N123" i="26" s="1"/>
  <c r="O123" i="26" s="1"/>
  <c r="P123" i="26" s="1"/>
  <c r="Q123" i="26" s="1"/>
  <c r="R123" i="26" s="1"/>
  <c r="S123" i="26" s="1"/>
  <c r="T123" i="26" s="1"/>
  <c r="U123" i="26" s="1"/>
  <c r="V123" i="26" s="1"/>
  <c r="W123" i="26" s="1"/>
  <c r="X123" i="26" s="1"/>
  <c r="Y123" i="26" s="1"/>
  <c r="Z123" i="26" s="1"/>
  <c r="AA123" i="26" s="1"/>
  <c r="AB123" i="26" s="1"/>
  <c r="AC123" i="26" s="1"/>
  <c r="AD123" i="26" s="1"/>
  <c r="AE123" i="26" s="1"/>
  <c r="AF123" i="26" s="1"/>
  <c r="H123" i="26"/>
  <c r="G123" i="26"/>
  <c r="F123" i="26"/>
  <c r="E123" i="26"/>
  <c r="D123" i="26"/>
  <c r="C123" i="26"/>
  <c r="C122" i="26"/>
  <c r="D122" i="26" s="1"/>
  <c r="E122" i="26" s="1"/>
  <c r="F122" i="26" s="1"/>
  <c r="G122" i="26" s="1"/>
  <c r="H122" i="26" s="1"/>
  <c r="I122" i="26" s="1"/>
  <c r="J122" i="26" s="1"/>
  <c r="K122" i="26" s="1"/>
  <c r="L122" i="26" s="1"/>
  <c r="M122" i="26" s="1"/>
  <c r="N122" i="26" s="1"/>
  <c r="O122" i="26" s="1"/>
  <c r="P122" i="26" s="1"/>
  <c r="Q122" i="26" s="1"/>
  <c r="R122" i="26" s="1"/>
  <c r="S122" i="26" s="1"/>
  <c r="T122" i="26" s="1"/>
  <c r="U122" i="26" s="1"/>
  <c r="V122" i="26" s="1"/>
  <c r="W122" i="26" s="1"/>
  <c r="X122" i="26" s="1"/>
  <c r="Y122" i="26" s="1"/>
  <c r="Z122" i="26" s="1"/>
  <c r="AA122" i="26" s="1"/>
  <c r="AB122" i="26" s="1"/>
  <c r="AC122" i="26" s="1"/>
  <c r="AD122" i="26" s="1"/>
  <c r="AE122" i="26" s="1"/>
  <c r="AF122" i="26" s="1"/>
  <c r="G121" i="26"/>
  <c r="H121" i="26" s="1"/>
  <c r="I121" i="26" s="1"/>
  <c r="J121" i="26" s="1"/>
  <c r="K121" i="26" s="1"/>
  <c r="L121" i="26" s="1"/>
  <c r="M121" i="26" s="1"/>
  <c r="N121" i="26" s="1"/>
  <c r="O121" i="26" s="1"/>
  <c r="P121" i="26" s="1"/>
  <c r="Q121" i="26" s="1"/>
  <c r="R121" i="26" s="1"/>
  <c r="S121" i="26" s="1"/>
  <c r="T121" i="26" s="1"/>
  <c r="U121" i="26" s="1"/>
  <c r="V121" i="26" s="1"/>
  <c r="W121" i="26" s="1"/>
  <c r="X121" i="26" s="1"/>
  <c r="Y121" i="26" s="1"/>
  <c r="Z121" i="26" s="1"/>
  <c r="AA121" i="26" s="1"/>
  <c r="AB121" i="26" s="1"/>
  <c r="AC121" i="26" s="1"/>
  <c r="AD121" i="26" s="1"/>
  <c r="AE121" i="26" s="1"/>
  <c r="AF121" i="26" s="1"/>
  <c r="F121" i="26"/>
  <c r="E121" i="26"/>
  <c r="D121" i="26"/>
  <c r="C121" i="26"/>
  <c r="E120" i="26"/>
  <c r="F120" i="26" s="1"/>
  <c r="G120" i="26" s="1"/>
  <c r="H120" i="26" s="1"/>
  <c r="I120" i="26" s="1"/>
  <c r="J120" i="26" s="1"/>
  <c r="K120" i="26" s="1"/>
  <c r="L120" i="26" s="1"/>
  <c r="M120" i="26" s="1"/>
  <c r="N120" i="26" s="1"/>
  <c r="O120" i="26" s="1"/>
  <c r="P120" i="26" s="1"/>
  <c r="Q120" i="26" s="1"/>
  <c r="R120" i="26" s="1"/>
  <c r="S120" i="26" s="1"/>
  <c r="T120" i="26" s="1"/>
  <c r="U120" i="26" s="1"/>
  <c r="V120" i="26" s="1"/>
  <c r="W120" i="26" s="1"/>
  <c r="X120" i="26" s="1"/>
  <c r="Y120" i="26" s="1"/>
  <c r="Z120" i="26" s="1"/>
  <c r="AA120" i="26" s="1"/>
  <c r="AB120" i="26" s="1"/>
  <c r="AC120" i="26" s="1"/>
  <c r="AD120" i="26" s="1"/>
  <c r="AE120" i="26" s="1"/>
  <c r="AF120" i="26" s="1"/>
  <c r="D120" i="26"/>
  <c r="C120" i="26"/>
  <c r="D119" i="26"/>
  <c r="E119" i="26" s="1"/>
  <c r="F119" i="26" s="1"/>
  <c r="G119" i="26" s="1"/>
  <c r="H119" i="26" s="1"/>
  <c r="I119" i="26" s="1"/>
  <c r="J119" i="26" s="1"/>
  <c r="K119" i="26" s="1"/>
  <c r="L119" i="26" s="1"/>
  <c r="M119" i="26" s="1"/>
  <c r="N119" i="26" s="1"/>
  <c r="O119" i="26" s="1"/>
  <c r="P119" i="26" s="1"/>
  <c r="Q119" i="26" s="1"/>
  <c r="R119" i="26" s="1"/>
  <c r="S119" i="26" s="1"/>
  <c r="T119" i="26" s="1"/>
  <c r="U119" i="26" s="1"/>
  <c r="V119" i="26" s="1"/>
  <c r="W119" i="26" s="1"/>
  <c r="X119" i="26" s="1"/>
  <c r="Y119" i="26" s="1"/>
  <c r="Z119" i="26" s="1"/>
  <c r="AA119" i="26" s="1"/>
  <c r="AB119" i="26" s="1"/>
  <c r="AC119" i="26" s="1"/>
  <c r="AD119" i="26" s="1"/>
  <c r="AE119" i="26" s="1"/>
  <c r="AF119" i="26" s="1"/>
  <c r="C119" i="26"/>
  <c r="C118" i="26"/>
  <c r="D118" i="26" s="1"/>
  <c r="E118" i="26" s="1"/>
  <c r="F118" i="26" s="1"/>
  <c r="G118" i="26" s="1"/>
  <c r="H118" i="26" s="1"/>
  <c r="I118" i="26" s="1"/>
  <c r="J118" i="26" s="1"/>
  <c r="K118" i="26" s="1"/>
  <c r="L118" i="26" s="1"/>
  <c r="M118" i="26" s="1"/>
  <c r="N118" i="26" s="1"/>
  <c r="O118" i="26" s="1"/>
  <c r="P118" i="26" s="1"/>
  <c r="Q118" i="26" s="1"/>
  <c r="R118" i="26" s="1"/>
  <c r="S118" i="26" s="1"/>
  <c r="T118" i="26" s="1"/>
  <c r="U118" i="26" s="1"/>
  <c r="V118" i="26" s="1"/>
  <c r="W118" i="26" s="1"/>
  <c r="X118" i="26" s="1"/>
  <c r="Y118" i="26" s="1"/>
  <c r="Z118" i="26" s="1"/>
  <c r="AA118" i="26" s="1"/>
  <c r="AB118" i="26" s="1"/>
  <c r="AC118" i="26" s="1"/>
  <c r="AD118" i="26" s="1"/>
  <c r="AE118" i="26" s="1"/>
  <c r="AF118" i="26" s="1"/>
  <c r="F117" i="26"/>
  <c r="G117" i="26" s="1"/>
  <c r="H117" i="26" s="1"/>
  <c r="I117" i="26" s="1"/>
  <c r="J117" i="26" s="1"/>
  <c r="K117" i="26" s="1"/>
  <c r="L117" i="26" s="1"/>
  <c r="M117" i="26" s="1"/>
  <c r="N117" i="26" s="1"/>
  <c r="O117" i="26" s="1"/>
  <c r="P117" i="26" s="1"/>
  <c r="Q117" i="26" s="1"/>
  <c r="R117" i="26" s="1"/>
  <c r="S117" i="26" s="1"/>
  <c r="T117" i="26" s="1"/>
  <c r="U117" i="26" s="1"/>
  <c r="V117" i="26" s="1"/>
  <c r="W117" i="26" s="1"/>
  <c r="X117" i="26" s="1"/>
  <c r="Y117" i="26" s="1"/>
  <c r="Z117" i="26" s="1"/>
  <c r="AA117" i="26" s="1"/>
  <c r="AB117" i="26" s="1"/>
  <c r="AC117" i="26" s="1"/>
  <c r="AD117" i="26" s="1"/>
  <c r="AE117" i="26" s="1"/>
  <c r="AF117" i="26" s="1"/>
  <c r="E117" i="26"/>
  <c r="D117" i="26"/>
  <c r="C117" i="26"/>
  <c r="E116" i="26"/>
  <c r="F116" i="26" s="1"/>
  <c r="G116" i="26" s="1"/>
  <c r="H116" i="26" s="1"/>
  <c r="I116" i="26" s="1"/>
  <c r="J116" i="26" s="1"/>
  <c r="K116" i="26" s="1"/>
  <c r="L116" i="26" s="1"/>
  <c r="M116" i="26" s="1"/>
  <c r="N116" i="26" s="1"/>
  <c r="O116" i="26" s="1"/>
  <c r="P116" i="26" s="1"/>
  <c r="Q116" i="26" s="1"/>
  <c r="R116" i="26" s="1"/>
  <c r="S116" i="26" s="1"/>
  <c r="T116" i="26" s="1"/>
  <c r="U116" i="26" s="1"/>
  <c r="V116" i="26" s="1"/>
  <c r="W116" i="26" s="1"/>
  <c r="X116" i="26" s="1"/>
  <c r="Y116" i="26" s="1"/>
  <c r="Z116" i="26" s="1"/>
  <c r="AA116" i="26" s="1"/>
  <c r="AB116" i="26" s="1"/>
  <c r="AC116" i="26" s="1"/>
  <c r="AD116" i="26" s="1"/>
  <c r="AE116" i="26" s="1"/>
  <c r="AF116" i="26" s="1"/>
  <c r="D116" i="26"/>
  <c r="C116" i="26"/>
  <c r="D115" i="26"/>
  <c r="E115" i="26" s="1"/>
  <c r="F115" i="26" s="1"/>
  <c r="G115" i="26" s="1"/>
  <c r="H115" i="26" s="1"/>
  <c r="I115" i="26" s="1"/>
  <c r="J115" i="26" s="1"/>
  <c r="K115" i="26" s="1"/>
  <c r="L115" i="26" s="1"/>
  <c r="M115" i="26" s="1"/>
  <c r="N115" i="26" s="1"/>
  <c r="O115" i="26" s="1"/>
  <c r="P115" i="26" s="1"/>
  <c r="Q115" i="26" s="1"/>
  <c r="R115" i="26" s="1"/>
  <c r="S115" i="26" s="1"/>
  <c r="T115" i="26" s="1"/>
  <c r="U115" i="26" s="1"/>
  <c r="V115" i="26" s="1"/>
  <c r="W115" i="26" s="1"/>
  <c r="X115" i="26" s="1"/>
  <c r="Y115" i="26" s="1"/>
  <c r="Z115" i="26" s="1"/>
  <c r="AA115" i="26" s="1"/>
  <c r="AB115" i="26" s="1"/>
  <c r="AC115" i="26" s="1"/>
  <c r="AD115" i="26" s="1"/>
  <c r="AE115" i="26" s="1"/>
  <c r="AF115" i="26" s="1"/>
  <c r="C115" i="26"/>
  <c r="C114" i="26"/>
  <c r="D114" i="26" s="1"/>
  <c r="E114" i="26" s="1"/>
  <c r="F114" i="26" s="1"/>
  <c r="G114" i="26" s="1"/>
  <c r="H114" i="26" s="1"/>
  <c r="I114" i="26" s="1"/>
  <c r="J114" i="26" s="1"/>
  <c r="K114" i="26" s="1"/>
  <c r="L114" i="26" s="1"/>
  <c r="M114" i="26" s="1"/>
  <c r="N114" i="26" s="1"/>
  <c r="O114" i="26" s="1"/>
  <c r="P114" i="26" s="1"/>
  <c r="Q114" i="26" s="1"/>
  <c r="R114" i="26" s="1"/>
  <c r="S114" i="26" s="1"/>
  <c r="T114" i="26" s="1"/>
  <c r="U114" i="26" s="1"/>
  <c r="V114" i="26" s="1"/>
  <c r="W114" i="26" s="1"/>
  <c r="X114" i="26" s="1"/>
  <c r="Y114" i="26" s="1"/>
  <c r="Z114" i="26" s="1"/>
  <c r="AA114" i="26" s="1"/>
  <c r="AB114" i="26" s="1"/>
  <c r="AC114" i="26" s="1"/>
  <c r="AD114" i="26" s="1"/>
  <c r="AE114" i="26" s="1"/>
  <c r="AF114" i="26" s="1"/>
  <c r="J113" i="26"/>
  <c r="K113" i="26" s="1"/>
  <c r="L113" i="26" s="1"/>
  <c r="M113" i="26" s="1"/>
  <c r="N113" i="26" s="1"/>
  <c r="O113" i="26" s="1"/>
  <c r="P113" i="26" s="1"/>
  <c r="Q113" i="26" s="1"/>
  <c r="R113" i="26" s="1"/>
  <c r="S113" i="26" s="1"/>
  <c r="T113" i="26" s="1"/>
  <c r="U113" i="26" s="1"/>
  <c r="V113" i="26" s="1"/>
  <c r="W113" i="26" s="1"/>
  <c r="X113" i="26" s="1"/>
  <c r="Y113" i="26" s="1"/>
  <c r="Z113" i="26" s="1"/>
  <c r="AA113" i="26" s="1"/>
  <c r="AB113" i="26" s="1"/>
  <c r="AC113" i="26" s="1"/>
  <c r="AD113" i="26" s="1"/>
  <c r="AE113" i="26" s="1"/>
  <c r="AF113" i="26" s="1"/>
  <c r="F113" i="26"/>
  <c r="G113" i="26" s="1"/>
  <c r="H113" i="26" s="1"/>
  <c r="E113" i="26"/>
  <c r="D113" i="26"/>
  <c r="C113" i="26"/>
  <c r="D112" i="26"/>
  <c r="E112" i="26" s="1"/>
  <c r="F112" i="26" s="1"/>
  <c r="G112" i="26" s="1"/>
  <c r="H112" i="26" s="1"/>
  <c r="I112" i="26" s="1"/>
  <c r="J112" i="26" s="1"/>
  <c r="K112" i="26" s="1"/>
  <c r="L112" i="26" s="1"/>
  <c r="M112" i="26" s="1"/>
  <c r="N112" i="26" s="1"/>
  <c r="O112" i="26" s="1"/>
  <c r="P112" i="26" s="1"/>
  <c r="Q112" i="26" s="1"/>
  <c r="R112" i="26" s="1"/>
  <c r="S112" i="26" s="1"/>
  <c r="T112" i="26" s="1"/>
  <c r="U112" i="26" s="1"/>
  <c r="V112" i="26" s="1"/>
  <c r="W112" i="26" s="1"/>
  <c r="X112" i="26" s="1"/>
  <c r="Y112" i="26" s="1"/>
  <c r="Z112" i="26" s="1"/>
  <c r="AA112" i="26" s="1"/>
  <c r="AB112" i="26" s="1"/>
  <c r="AC112" i="26" s="1"/>
  <c r="AD112" i="26" s="1"/>
  <c r="AE112" i="26" s="1"/>
  <c r="AF112" i="26" s="1"/>
  <c r="C112" i="26"/>
  <c r="Q111" i="26"/>
  <c r="R111" i="26" s="1"/>
  <c r="S111" i="26" s="1"/>
  <c r="T111" i="26" s="1"/>
  <c r="U111" i="26" s="1"/>
  <c r="V111" i="26" s="1"/>
  <c r="W111" i="26" s="1"/>
  <c r="X111" i="26" s="1"/>
  <c r="Y111" i="26" s="1"/>
  <c r="Z111" i="26" s="1"/>
  <c r="AA111" i="26" s="1"/>
  <c r="AB111" i="26" s="1"/>
  <c r="AC111" i="26" s="1"/>
  <c r="AD111" i="26" s="1"/>
  <c r="AE111" i="26" s="1"/>
  <c r="AF111" i="26" s="1"/>
  <c r="C111" i="26"/>
  <c r="D111" i="26" s="1"/>
  <c r="E111" i="26" s="1"/>
  <c r="F111" i="26" s="1"/>
  <c r="G111" i="26" s="1"/>
  <c r="H111" i="26" s="1"/>
  <c r="I111" i="26" s="1"/>
  <c r="J111" i="26" s="1"/>
  <c r="K111" i="26" s="1"/>
  <c r="L111" i="26" s="1"/>
  <c r="M111" i="26" s="1"/>
  <c r="N111" i="26" s="1"/>
  <c r="O111" i="26" s="1"/>
  <c r="P111" i="26" s="1"/>
  <c r="F109" i="26"/>
  <c r="G109" i="26" s="1"/>
  <c r="H109" i="26" s="1"/>
  <c r="I109" i="26" s="1"/>
  <c r="J109" i="26" s="1"/>
  <c r="K109" i="26" s="1"/>
  <c r="L109" i="26" s="1"/>
  <c r="M109" i="26" s="1"/>
  <c r="N109" i="26" s="1"/>
  <c r="O109" i="26" s="1"/>
  <c r="P109" i="26" s="1"/>
  <c r="Q109" i="26" s="1"/>
  <c r="R109" i="26" s="1"/>
  <c r="S109" i="26" s="1"/>
  <c r="T109" i="26" s="1"/>
  <c r="U109" i="26" s="1"/>
  <c r="V109" i="26" s="1"/>
  <c r="W109" i="26" s="1"/>
  <c r="X109" i="26" s="1"/>
  <c r="Y109" i="26" s="1"/>
  <c r="Z109" i="26" s="1"/>
  <c r="AA109" i="26" s="1"/>
  <c r="AB109" i="26" s="1"/>
  <c r="AC109" i="26" s="1"/>
  <c r="AD109" i="26" s="1"/>
  <c r="AE109" i="26" s="1"/>
  <c r="AF109" i="26" s="1"/>
  <c r="C109" i="26"/>
  <c r="D109" i="26" s="1"/>
  <c r="E109" i="26" s="1"/>
  <c r="E108" i="26"/>
  <c r="F108" i="26" s="1"/>
  <c r="G108" i="26" s="1"/>
  <c r="H108" i="26" s="1"/>
  <c r="I108" i="26" s="1"/>
  <c r="J108" i="26" s="1"/>
  <c r="K108" i="26" s="1"/>
  <c r="L108" i="26" s="1"/>
  <c r="M108" i="26" s="1"/>
  <c r="N108" i="26" s="1"/>
  <c r="O108" i="26" s="1"/>
  <c r="P108" i="26" s="1"/>
  <c r="Q108" i="26" s="1"/>
  <c r="R108" i="26" s="1"/>
  <c r="S108" i="26" s="1"/>
  <c r="T108" i="26" s="1"/>
  <c r="U108" i="26" s="1"/>
  <c r="V108" i="26" s="1"/>
  <c r="W108" i="26" s="1"/>
  <c r="X108" i="26" s="1"/>
  <c r="Y108" i="26" s="1"/>
  <c r="Z108" i="26" s="1"/>
  <c r="AA108" i="26" s="1"/>
  <c r="AB108" i="26" s="1"/>
  <c r="AC108" i="26" s="1"/>
  <c r="AD108" i="26" s="1"/>
  <c r="AE108" i="26" s="1"/>
  <c r="AF108" i="26" s="1"/>
  <c r="D108" i="26"/>
  <c r="C108" i="26"/>
  <c r="F106" i="26"/>
  <c r="G106" i="26" s="1"/>
  <c r="H106" i="26" s="1"/>
  <c r="I106" i="26" s="1"/>
  <c r="J106" i="26" s="1"/>
  <c r="K106" i="26" s="1"/>
  <c r="L106" i="26" s="1"/>
  <c r="M106" i="26" s="1"/>
  <c r="N106" i="26" s="1"/>
  <c r="O106" i="26" s="1"/>
  <c r="P106" i="26" s="1"/>
  <c r="Q106" i="26" s="1"/>
  <c r="R106" i="26" s="1"/>
  <c r="S106" i="26" s="1"/>
  <c r="T106" i="26" s="1"/>
  <c r="U106" i="26" s="1"/>
  <c r="V106" i="26" s="1"/>
  <c r="W106" i="26" s="1"/>
  <c r="X106" i="26" s="1"/>
  <c r="Y106" i="26" s="1"/>
  <c r="Z106" i="26" s="1"/>
  <c r="AA106" i="26" s="1"/>
  <c r="AB106" i="26" s="1"/>
  <c r="AC106" i="26" s="1"/>
  <c r="AD106" i="26" s="1"/>
  <c r="AE106" i="26" s="1"/>
  <c r="AF106" i="26" s="1"/>
  <c r="D106" i="26"/>
  <c r="E106" i="26" s="1"/>
  <c r="C106" i="26"/>
  <c r="K105" i="26"/>
  <c r="L105" i="26" s="1"/>
  <c r="M105" i="26" s="1"/>
  <c r="N105" i="26" s="1"/>
  <c r="O105" i="26" s="1"/>
  <c r="P105" i="26" s="1"/>
  <c r="Q105" i="26" s="1"/>
  <c r="R105" i="26" s="1"/>
  <c r="S105" i="26" s="1"/>
  <c r="T105" i="26" s="1"/>
  <c r="U105" i="26" s="1"/>
  <c r="V105" i="26" s="1"/>
  <c r="W105" i="26" s="1"/>
  <c r="X105" i="26" s="1"/>
  <c r="Y105" i="26" s="1"/>
  <c r="Z105" i="26" s="1"/>
  <c r="AA105" i="26" s="1"/>
  <c r="AB105" i="26" s="1"/>
  <c r="AC105" i="26" s="1"/>
  <c r="AD105" i="26" s="1"/>
  <c r="AE105" i="26" s="1"/>
  <c r="AF105" i="26" s="1"/>
  <c r="D105" i="26"/>
  <c r="E105" i="26" s="1"/>
  <c r="F105" i="26" s="1"/>
  <c r="G105" i="26" s="1"/>
  <c r="H105" i="26" s="1"/>
  <c r="I105" i="26" s="1"/>
  <c r="J105" i="26" s="1"/>
  <c r="C105" i="26"/>
  <c r="P104" i="26"/>
  <c r="Q104" i="26" s="1"/>
  <c r="R104" i="26" s="1"/>
  <c r="S104" i="26" s="1"/>
  <c r="T104" i="26" s="1"/>
  <c r="U104" i="26" s="1"/>
  <c r="V104" i="26" s="1"/>
  <c r="W104" i="26" s="1"/>
  <c r="X104" i="26" s="1"/>
  <c r="Y104" i="26" s="1"/>
  <c r="Z104" i="26" s="1"/>
  <c r="AA104" i="26" s="1"/>
  <c r="AB104" i="26" s="1"/>
  <c r="AC104" i="26" s="1"/>
  <c r="AD104" i="26" s="1"/>
  <c r="AE104" i="26" s="1"/>
  <c r="AF104" i="26" s="1"/>
  <c r="C104" i="26"/>
  <c r="D104" i="26" s="1"/>
  <c r="E104" i="26" s="1"/>
  <c r="F104" i="26" s="1"/>
  <c r="G104" i="26" s="1"/>
  <c r="H104" i="26" s="1"/>
  <c r="I104" i="26" s="1"/>
  <c r="J104" i="26" s="1"/>
  <c r="K104" i="26" s="1"/>
  <c r="L104" i="26" s="1"/>
  <c r="M104" i="26" s="1"/>
  <c r="N104" i="26" s="1"/>
  <c r="O104" i="26" s="1"/>
  <c r="D103" i="26"/>
  <c r="E103" i="26" s="1"/>
  <c r="F103" i="26" s="1"/>
  <c r="G103" i="26" s="1"/>
  <c r="H103" i="26" s="1"/>
  <c r="I103" i="26" s="1"/>
  <c r="J103" i="26" s="1"/>
  <c r="K103" i="26" s="1"/>
  <c r="L103" i="26" s="1"/>
  <c r="M103" i="26" s="1"/>
  <c r="N103" i="26" s="1"/>
  <c r="O103" i="26" s="1"/>
  <c r="P103" i="26" s="1"/>
  <c r="Q103" i="26" s="1"/>
  <c r="R103" i="26" s="1"/>
  <c r="S103" i="26" s="1"/>
  <c r="T103" i="26" s="1"/>
  <c r="U103" i="26" s="1"/>
  <c r="V103" i="26" s="1"/>
  <c r="W103" i="26" s="1"/>
  <c r="X103" i="26" s="1"/>
  <c r="Y103" i="26" s="1"/>
  <c r="Z103" i="26" s="1"/>
  <c r="AA103" i="26" s="1"/>
  <c r="AB103" i="26" s="1"/>
  <c r="AC103" i="26" s="1"/>
  <c r="AD103" i="26" s="1"/>
  <c r="AE103" i="26" s="1"/>
  <c r="AF103" i="26" s="1"/>
  <c r="C103" i="26"/>
  <c r="C102" i="26"/>
  <c r="C101" i="26"/>
  <c r="AH98" i="26"/>
  <c r="AI98" i="26" s="1"/>
  <c r="AH97" i="26"/>
  <c r="AI97" i="26" s="1"/>
  <c r="AH96" i="26"/>
  <c r="AI96" i="26" s="1"/>
  <c r="AH95" i="26"/>
  <c r="AI95" i="26" s="1"/>
  <c r="AH94" i="26"/>
  <c r="AI94" i="26" s="1"/>
  <c r="B93" i="26"/>
  <c r="AI91" i="26"/>
  <c r="AH91" i="26"/>
  <c r="AI90" i="26"/>
  <c r="AH90" i="26"/>
  <c r="AI89" i="26"/>
  <c r="AH89" i="26"/>
  <c r="AI88" i="26"/>
  <c r="AH88" i="26"/>
  <c r="AI87" i="26"/>
  <c r="AH87" i="26"/>
  <c r="AI86" i="26"/>
  <c r="AH86" i="26"/>
  <c r="AI85" i="26"/>
  <c r="AH85" i="26"/>
  <c r="AI84" i="26"/>
  <c r="AH84" i="26"/>
  <c r="AG82" i="26"/>
  <c r="AI81" i="26"/>
  <c r="AH81" i="26"/>
  <c r="AF80" i="26"/>
  <c r="AE80" i="26"/>
  <c r="AD80" i="26"/>
  <c r="AC80" i="26"/>
  <c r="AB80" i="26"/>
  <c r="AA80" i="26"/>
  <c r="Z80" i="26"/>
  <c r="Y80" i="26"/>
  <c r="X80" i="26"/>
  <c r="W80" i="26"/>
  <c r="V80" i="26"/>
  <c r="U80" i="26"/>
  <c r="T80" i="26"/>
  <c r="S80" i="26"/>
  <c r="R80" i="26"/>
  <c r="Q80" i="26"/>
  <c r="P80" i="26"/>
  <c r="O80" i="26"/>
  <c r="N80" i="26"/>
  <c r="M80" i="26"/>
  <c r="L80" i="26"/>
  <c r="K80" i="26"/>
  <c r="J80" i="26"/>
  <c r="I80" i="26"/>
  <c r="H80" i="26"/>
  <c r="G80" i="26"/>
  <c r="F80" i="26"/>
  <c r="E80" i="26"/>
  <c r="D80" i="26"/>
  <c r="C80" i="26"/>
  <c r="B80" i="26"/>
  <c r="AF79" i="26"/>
  <c r="AE79" i="26"/>
  <c r="AD79" i="26"/>
  <c r="AC79" i="26"/>
  <c r="AB79" i="26"/>
  <c r="AA79" i="26"/>
  <c r="Z79" i="26"/>
  <c r="Y79" i="26"/>
  <c r="X79" i="26"/>
  <c r="W79" i="26"/>
  <c r="V79" i="26"/>
  <c r="U79" i="26"/>
  <c r="T79" i="26"/>
  <c r="S79" i="26"/>
  <c r="R79" i="26"/>
  <c r="Q79" i="26"/>
  <c r="P79" i="26"/>
  <c r="O79" i="26"/>
  <c r="N79" i="26"/>
  <c r="M79" i="26"/>
  <c r="L79" i="26"/>
  <c r="K79" i="26"/>
  <c r="J79" i="26"/>
  <c r="I79" i="26"/>
  <c r="H79" i="26"/>
  <c r="G79" i="26"/>
  <c r="F79" i="26"/>
  <c r="E79" i="26"/>
  <c r="D79" i="26"/>
  <c r="C79" i="26"/>
  <c r="B79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AF76" i="26"/>
  <c r="AE76" i="26"/>
  <c r="AD76" i="26"/>
  <c r="AD82" i="26" s="1"/>
  <c r="AC76" i="26"/>
  <c r="AB76" i="26"/>
  <c r="AA76" i="26"/>
  <c r="AA82" i="26" s="1"/>
  <c r="Z76" i="26"/>
  <c r="Y76" i="26"/>
  <c r="X76" i="26"/>
  <c r="W76" i="26"/>
  <c r="V76" i="26"/>
  <c r="U76" i="26"/>
  <c r="T76" i="26"/>
  <c r="S76" i="26"/>
  <c r="R76" i="26"/>
  <c r="Q76" i="26"/>
  <c r="P76" i="26"/>
  <c r="P82" i="26" s="1"/>
  <c r="O76" i="26"/>
  <c r="N76" i="26"/>
  <c r="M76" i="26"/>
  <c r="L76" i="26"/>
  <c r="K76" i="26"/>
  <c r="K82" i="26" s="1"/>
  <c r="J76" i="26"/>
  <c r="I76" i="26"/>
  <c r="H76" i="26"/>
  <c r="G76" i="26"/>
  <c r="F76" i="26"/>
  <c r="E76" i="26"/>
  <c r="D76" i="26"/>
  <c r="C76" i="26"/>
  <c r="B76" i="26"/>
  <c r="AI74" i="26"/>
  <c r="AH74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AI71" i="26"/>
  <c r="AH71" i="26"/>
  <c r="AI70" i="26"/>
  <c r="AH70" i="26"/>
  <c r="AI69" i="26"/>
  <c r="AH69" i="26"/>
  <c r="AG68" i="26"/>
  <c r="AG73" i="26" s="1"/>
  <c r="AF68" i="26"/>
  <c r="AF5" i="26" s="1"/>
  <c r="AE68" i="26"/>
  <c r="AE5" i="26" s="1"/>
  <c r="AD68" i="26"/>
  <c r="AD5" i="26" s="1"/>
  <c r="AC68" i="26"/>
  <c r="AB68" i="26"/>
  <c r="AA68" i="26"/>
  <c r="Z68" i="26"/>
  <c r="Z5" i="26" s="1"/>
  <c r="Y68" i="26"/>
  <c r="Y5" i="26" s="1"/>
  <c r="X68" i="26"/>
  <c r="X5" i="26" s="1"/>
  <c r="W68" i="26"/>
  <c r="W5" i="26" s="1"/>
  <c r="V68" i="26"/>
  <c r="U68" i="26"/>
  <c r="T68" i="26"/>
  <c r="S68" i="26"/>
  <c r="R68" i="26"/>
  <c r="R5" i="26" s="1"/>
  <c r="Q68" i="26"/>
  <c r="P68" i="26"/>
  <c r="O68" i="26"/>
  <c r="N68" i="26"/>
  <c r="N5" i="26" s="1"/>
  <c r="M68" i="26"/>
  <c r="M5" i="26" s="1"/>
  <c r="L68" i="26"/>
  <c r="K68" i="26"/>
  <c r="J68" i="26"/>
  <c r="J5" i="26" s="1"/>
  <c r="I68" i="26"/>
  <c r="H68" i="26"/>
  <c r="G68" i="26"/>
  <c r="F68" i="26"/>
  <c r="F5" i="26" s="1"/>
  <c r="E68" i="26"/>
  <c r="D68" i="26"/>
  <c r="C68" i="26"/>
  <c r="C5" i="26" s="1"/>
  <c r="B68" i="26"/>
  <c r="B5" i="26" s="1"/>
  <c r="AI67" i="26"/>
  <c r="AH67" i="26"/>
  <c r="AI66" i="26"/>
  <c r="AH66" i="26"/>
  <c r="AI65" i="26"/>
  <c r="AH65" i="26"/>
  <c r="AI64" i="26"/>
  <c r="AH64" i="26"/>
  <c r="AI63" i="26"/>
  <c r="AH63" i="26"/>
  <c r="AI62" i="26"/>
  <c r="AH62" i="26"/>
  <c r="AI61" i="26"/>
  <c r="AH61" i="26"/>
  <c r="AI60" i="26"/>
  <c r="AH60" i="26"/>
  <c r="AI59" i="26"/>
  <c r="AH59" i="26"/>
  <c r="AI58" i="26"/>
  <c r="AH58" i="26"/>
  <c r="AI57" i="26"/>
  <c r="AH57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AI55" i="26"/>
  <c r="AH55" i="26"/>
  <c r="AI54" i="26"/>
  <c r="AH54" i="26"/>
  <c r="AI53" i="26"/>
  <c r="AH53" i="26"/>
  <c r="AG52" i="26"/>
  <c r="AG3" i="26" s="1"/>
  <c r="Y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AG51" i="26"/>
  <c r="AI50" i="26"/>
  <c r="AH50" i="26"/>
  <c r="AI49" i="26"/>
  <c r="AH49" i="26"/>
  <c r="AI48" i="26"/>
  <c r="AH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G38" i="26"/>
  <c r="AG2" i="26" s="1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D75" i="26" s="1"/>
  <c r="C38" i="26"/>
  <c r="B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B5" i="26"/>
  <c r="AA5" i="26"/>
  <c r="V5" i="26"/>
  <c r="T5" i="26"/>
  <c r="S5" i="26"/>
  <c r="P5" i="26"/>
  <c r="O5" i="26"/>
  <c r="L5" i="26"/>
  <c r="K5" i="26"/>
  <c r="I5" i="26"/>
  <c r="H5" i="26"/>
  <c r="D5" i="26"/>
  <c r="AG4" i="26"/>
  <c r="K4" i="26"/>
  <c r="B4" i="26"/>
  <c r="AF37" i="25"/>
  <c r="AE37" i="25"/>
  <c r="AC37" i="25"/>
  <c r="AD37" i="25"/>
  <c r="AB37" i="25"/>
  <c r="Q95" i="25"/>
  <c r="Q37" i="25"/>
  <c r="P95" i="25"/>
  <c r="P37" i="25"/>
  <c r="E4" i="26"/>
  <c r="AF82" i="26" l="1"/>
  <c r="AE82" i="26"/>
  <c r="AC82" i="26"/>
  <c r="AB82" i="26"/>
  <c r="Y73" i="26"/>
  <c r="X82" i="26"/>
  <c r="W82" i="26"/>
  <c r="V82" i="26"/>
  <c r="U82" i="26"/>
  <c r="T82" i="26"/>
  <c r="S82" i="26"/>
  <c r="S75" i="26"/>
  <c r="AK213" i="26" s="1"/>
  <c r="R75" i="26"/>
  <c r="AJ213" i="26" s="1"/>
  <c r="S73" i="26"/>
  <c r="R73" i="26"/>
  <c r="Q73" i="26"/>
  <c r="Q5" i="26"/>
  <c r="O82" i="26"/>
  <c r="P75" i="26"/>
  <c r="AH213" i="26" s="1"/>
  <c r="P73" i="26"/>
  <c r="P83" i="26" s="1"/>
  <c r="O73" i="26"/>
  <c r="O75" i="26"/>
  <c r="O83" i="26" s="1"/>
  <c r="N82" i="26"/>
  <c r="M82" i="26"/>
  <c r="L82" i="26"/>
  <c r="L75" i="26"/>
  <c r="AD213" i="26" s="1"/>
  <c r="L73" i="26"/>
  <c r="L83" i="26" s="1"/>
  <c r="AH80" i="26"/>
  <c r="K73" i="26"/>
  <c r="J75" i="26"/>
  <c r="AB213" i="26" s="1"/>
  <c r="H82" i="26"/>
  <c r="I73" i="26"/>
  <c r="H75" i="26"/>
  <c r="Z213" i="26" s="1"/>
  <c r="G75" i="26"/>
  <c r="Y213" i="26" s="1"/>
  <c r="G82" i="26"/>
  <c r="G5" i="26"/>
  <c r="AI79" i="26"/>
  <c r="F82" i="26"/>
  <c r="C75" i="26"/>
  <c r="U213" i="26" s="1"/>
  <c r="AI78" i="26"/>
  <c r="G73" i="26"/>
  <c r="H73" i="26"/>
  <c r="H83" i="26" s="1"/>
  <c r="K75" i="26"/>
  <c r="AC213" i="26" s="1"/>
  <c r="J73" i="26"/>
  <c r="AI56" i="26"/>
  <c r="D73" i="26"/>
  <c r="AH79" i="26"/>
  <c r="AI77" i="26"/>
  <c r="C82" i="26"/>
  <c r="C73" i="26"/>
  <c r="AH78" i="26"/>
  <c r="B73" i="26"/>
  <c r="B75" i="26" s="1"/>
  <c r="H4" i="26"/>
  <c r="S210" i="26"/>
  <c r="D210" i="26"/>
  <c r="G7" i="26"/>
  <c r="C93" i="26"/>
  <c r="D102" i="26"/>
  <c r="E82" i="26"/>
  <c r="AH76" i="26"/>
  <c r="M75" i="26"/>
  <c r="AG6" i="26"/>
  <c r="F75" i="26"/>
  <c r="N75" i="26"/>
  <c r="AI80" i="26"/>
  <c r="AI38" i="26"/>
  <c r="I82" i="26"/>
  <c r="Q82" i="26"/>
  <c r="Y82" i="26"/>
  <c r="E75" i="26"/>
  <c r="E73" i="26"/>
  <c r="F73" i="26"/>
  <c r="N73" i="26"/>
  <c r="E5" i="26"/>
  <c r="U5" i="26"/>
  <c r="AC5" i="26"/>
  <c r="V213" i="26"/>
  <c r="D7" i="26"/>
  <c r="L7" i="26"/>
  <c r="AI76" i="26"/>
  <c r="J82" i="26"/>
  <c r="R82" i="26"/>
  <c r="Z82" i="26"/>
  <c r="M73" i="26"/>
  <c r="D82" i="26"/>
  <c r="AH77" i="26"/>
  <c r="I75" i="26"/>
  <c r="Q75" i="26"/>
  <c r="Y75" i="26"/>
  <c r="AG75" i="26"/>
  <c r="AG83" i="26" s="1"/>
  <c r="AH38" i="26"/>
  <c r="B82" i="26"/>
  <c r="AH56" i="26"/>
  <c r="AH68" i="26"/>
  <c r="AH72" i="26"/>
  <c r="AI68" i="26"/>
  <c r="AI72" i="26"/>
  <c r="C191" i="26"/>
  <c r="D101" i="26"/>
  <c r="E193" i="26"/>
  <c r="D234" i="26"/>
  <c r="C199" i="26"/>
  <c r="G198" i="26"/>
  <c r="C83" i="26" l="1"/>
  <c r="R83" i="26"/>
  <c r="C7" i="26"/>
  <c r="I83" i="26"/>
  <c r="Y83" i="26"/>
  <c r="S83" i="26"/>
  <c r="S7" i="26"/>
  <c r="R7" i="26"/>
  <c r="P7" i="26"/>
  <c r="G83" i="26"/>
  <c r="H7" i="26"/>
  <c r="J7" i="26"/>
  <c r="Q83" i="26"/>
  <c r="O7" i="26"/>
  <c r="AG213" i="26"/>
  <c r="M83" i="26"/>
  <c r="K7" i="26"/>
  <c r="D83" i="26"/>
  <c r="F83" i="26"/>
  <c r="K83" i="26"/>
  <c r="J83" i="26"/>
  <c r="E83" i="26"/>
  <c r="B83" i="26"/>
  <c r="D191" i="26"/>
  <c r="E101" i="26"/>
  <c r="E102" i="26"/>
  <c r="D93" i="26"/>
  <c r="N83" i="26"/>
  <c r="G234" i="26"/>
  <c r="H198" i="26"/>
  <c r="E199" i="26"/>
  <c r="F193" i="26"/>
  <c r="W213" i="26"/>
  <c r="E7" i="26"/>
  <c r="AF213" i="26"/>
  <c r="N7" i="26"/>
  <c r="AQ213" i="26"/>
  <c r="Y7" i="26"/>
  <c r="X213" i="26"/>
  <c r="C208" i="26"/>
  <c r="B208" i="26"/>
  <c r="F7" i="26"/>
  <c r="AE213" i="26"/>
  <c r="M7" i="26"/>
  <c r="AI82" i="26"/>
  <c r="AH82" i="26"/>
  <c r="AI213" i="26"/>
  <c r="Q7" i="26"/>
  <c r="AA213" i="26"/>
  <c r="I7" i="26"/>
  <c r="T213" i="26"/>
  <c r="B7" i="26"/>
  <c r="F102" i="26" l="1"/>
  <c r="E93" i="26"/>
  <c r="G193" i="26"/>
  <c r="F199" i="26"/>
  <c r="K6" i="26"/>
  <c r="E191" i="26"/>
  <c r="F101" i="26"/>
  <c r="H234" i="26"/>
  <c r="I198" i="26"/>
  <c r="J198" i="26" l="1"/>
  <c r="I234" i="26"/>
  <c r="H193" i="26"/>
  <c r="G199" i="26"/>
  <c r="G102" i="26"/>
  <c r="F93" i="26"/>
  <c r="F191" i="26"/>
  <c r="G101" i="26"/>
  <c r="H102" i="26" l="1"/>
  <c r="G93" i="26"/>
  <c r="I193" i="26"/>
  <c r="H199" i="26"/>
  <c r="J234" i="26"/>
  <c r="K198" i="26"/>
  <c r="G191" i="26"/>
  <c r="H101" i="26"/>
  <c r="I102" i="26" l="1"/>
  <c r="H93" i="26"/>
  <c r="L198" i="26"/>
  <c r="K234" i="26"/>
  <c r="J193" i="26"/>
  <c r="I199" i="26"/>
  <c r="H191" i="26"/>
  <c r="I101" i="26"/>
  <c r="O95" i="25"/>
  <c r="O37" i="25"/>
  <c r="N95" i="25"/>
  <c r="N37" i="25"/>
  <c r="M95" i="25"/>
  <c r="M37" i="25"/>
  <c r="I38" i="25"/>
  <c r="I52" i="25"/>
  <c r="AH99" i="25"/>
  <c r="AI99" i="25" s="1"/>
  <c r="AF238" i="25"/>
  <c r="AE238" i="25"/>
  <c r="AD238" i="25"/>
  <c r="AC238" i="25"/>
  <c r="AB238" i="25"/>
  <c r="AA238" i="25"/>
  <c r="Z238" i="25"/>
  <c r="Y238" i="25"/>
  <c r="X238" i="25"/>
  <c r="W238" i="25"/>
  <c r="V238" i="25"/>
  <c r="U238" i="25"/>
  <c r="T238" i="25"/>
  <c r="S238" i="25"/>
  <c r="R238" i="25"/>
  <c r="Q238" i="25"/>
  <c r="P238" i="25"/>
  <c r="O238" i="25"/>
  <c r="N238" i="25"/>
  <c r="M238" i="25"/>
  <c r="L238" i="25"/>
  <c r="K238" i="25"/>
  <c r="J238" i="25"/>
  <c r="I238" i="25"/>
  <c r="H238" i="25"/>
  <c r="G238" i="25"/>
  <c r="F238" i="25"/>
  <c r="E238" i="25"/>
  <c r="D238" i="25"/>
  <c r="C238" i="25"/>
  <c r="B238" i="25"/>
  <c r="A238" i="25"/>
  <c r="AF237" i="25"/>
  <c r="AE237" i="25"/>
  <c r="AD237" i="25"/>
  <c r="AC237" i="25"/>
  <c r="AB237" i="25"/>
  <c r="AA237" i="25"/>
  <c r="Z237" i="25"/>
  <c r="Y237" i="25"/>
  <c r="X237" i="25"/>
  <c r="W237" i="25"/>
  <c r="V237" i="25"/>
  <c r="U237" i="25"/>
  <c r="T237" i="25"/>
  <c r="S237" i="25"/>
  <c r="R237" i="25"/>
  <c r="Q237" i="25"/>
  <c r="P237" i="25"/>
  <c r="O237" i="25"/>
  <c r="N237" i="25"/>
  <c r="M237" i="25"/>
  <c r="L237" i="25"/>
  <c r="K237" i="25"/>
  <c r="J237" i="25"/>
  <c r="I237" i="25"/>
  <c r="H237" i="25"/>
  <c r="G237" i="25"/>
  <c r="F237" i="25"/>
  <c r="E237" i="25"/>
  <c r="D237" i="25"/>
  <c r="C237" i="25"/>
  <c r="B237" i="25"/>
  <c r="A237" i="25"/>
  <c r="AF236" i="25"/>
  <c r="AE236" i="25"/>
  <c r="AD236" i="25"/>
  <c r="AC236" i="25"/>
  <c r="AB236" i="25"/>
  <c r="AA236" i="25"/>
  <c r="Z236" i="25"/>
  <c r="Y236" i="25"/>
  <c r="X236" i="25"/>
  <c r="W236" i="25"/>
  <c r="V236" i="25"/>
  <c r="U236" i="25"/>
  <c r="T236" i="25"/>
  <c r="S236" i="25"/>
  <c r="R236" i="25"/>
  <c r="Q236" i="25"/>
  <c r="P236" i="25"/>
  <c r="O236" i="25"/>
  <c r="N236" i="25"/>
  <c r="M236" i="25"/>
  <c r="L236" i="25"/>
  <c r="K236" i="25"/>
  <c r="J236" i="25"/>
  <c r="I236" i="25"/>
  <c r="H236" i="25"/>
  <c r="G236" i="25"/>
  <c r="F236" i="25"/>
  <c r="E236" i="25"/>
  <c r="D236" i="25"/>
  <c r="C236" i="25"/>
  <c r="B236" i="25"/>
  <c r="A236" i="25"/>
  <c r="AF235" i="25"/>
  <c r="AE235" i="25"/>
  <c r="AD235" i="25"/>
  <c r="AC235" i="25"/>
  <c r="AB235" i="25"/>
  <c r="AA235" i="25"/>
  <c r="Z235" i="25"/>
  <c r="Y235" i="25"/>
  <c r="X235" i="25"/>
  <c r="W235" i="25"/>
  <c r="V235" i="25"/>
  <c r="U235" i="25"/>
  <c r="T235" i="25"/>
  <c r="S235" i="25"/>
  <c r="R235" i="25"/>
  <c r="Q235" i="25"/>
  <c r="P235" i="25"/>
  <c r="O235" i="25"/>
  <c r="N235" i="25"/>
  <c r="M235" i="25"/>
  <c r="L235" i="25"/>
  <c r="K235" i="25"/>
  <c r="J235" i="25"/>
  <c r="I235" i="25"/>
  <c r="H235" i="25"/>
  <c r="G235" i="25"/>
  <c r="F235" i="25"/>
  <c r="E235" i="25"/>
  <c r="D235" i="25"/>
  <c r="C235" i="25"/>
  <c r="B235" i="25"/>
  <c r="A235" i="25"/>
  <c r="C234" i="25"/>
  <c r="B234" i="25"/>
  <c r="S209" i="25"/>
  <c r="AG199" i="25"/>
  <c r="B199" i="25"/>
  <c r="C198" i="25"/>
  <c r="D198" i="25" s="1"/>
  <c r="D197" i="25"/>
  <c r="E197" i="25" s="1"/>
  <c r="F197" i="25" s="1"/>
  <c r="G197" i="25" s="1"/>
  <c r="H197" i="25" s="1"/>
  <c r="I197" i="25" s="1"/>
  <c r="J197" i="25" s="1"/>
  <c r="K197" i="25" s="1"/>
  <c r="L197" i="25" s="1"/>
  <c r="M197" i="25" s="1"/>
  <c r="N197" i="25" s="1"/>
  <c r="O197" i="25" s="1"/>
  <c r="P197" i="25" s="1"/>
  <c r="Q197" i="25" s="1"/>
  <c r="R197" i="25" s="1"/>
  <c r="S197" i="25" s="1"/>
  <c r="T197" i="25" s="1"/>
  <c r="U197" i="25" s="1"/>
  <c r="V197" i="25" s="1"/>
  <c r="W197" i="25" s="1"/>
  <c r="X197" i="25" s="1"/>
  <c r="Y197" i="25" s="1"/>
  <c r="Z197" i="25" s="1"/>
  <c r="AA197" i="25" s="1"/>
  <c r="AB197" i="25" s="1"/>
  <c r="AC197" i="25" s="1"/>
  <c r="AD197" i="25" s="1"/>
  <c r="AE197" i="25" s="1"/>
  <c r="AF197" i="25" s="1"/>
  <c r="C197" i="25"/>
  <c r="M196" i="25"/>
  <c r="N196" i="25" s="1"/>
  <c r="O196" i="25" s="1"/>
  <c r="P196" i="25" s="1"/>
  <c r="Q196" i="25" s="1"/>
  <c r="R196" i="25" s="1"/>
  <c r="S196" i="25" s="1"/>
  <c r="T196" i="25" s="1"/>
  <c r="U196" i="25" s="1"/>
  <c r="V196" i="25" s="1"/>
  <c r="W196" i="25" s="1"/>
  <c r="X196" i="25" s="1"/>
  <c r="Y196" i="25" s="1"/>
  <c r="Z196" i="25" s="1"/>
  <c r="AA196" i="25" s="1"/>
  <c r="AB196" i="25" s="1"/>
  <c r="AC196" i="25" s="1"/>
  <c r="AD196" i="25" s="1"/>
  <c r="AE196" i="25" s="1"/>
  <c r="AF196" i="25" s="1"/>
  <c r="E196" i="25"/>
  <c r="F196" i="25" s="1"/>
  <c r="G196" i="25" s="1"/>
  <c r="H196" i="25" s="1"/>
  <c r="I196" i="25" s="1"/>
  <c r="J196" i="25" s="1"/>
  <c r="K196" i="25" s="1"/>
  <c r="L196" i="25" s="1"/>
  <c r="D196" i="25"/>
  <c r="C196" i="25"/>
  <c r="C195" i="25"/>
  <c r="D195" i="25" s="1"/>
  <c r="E195" i="25" s="1"/>
  <c r="F195" i="25" s="1"/>
  <c r="G195" i="25" s="1"/>
  <c r="H195" i="25" s="1"/>
  <c r="I195" i="25" s="1"/>
  <c r="J195" i="25" s="1"/>
  <c r="K195" i="25" s="1"/>
  <c r="L195" i="25" s="1"/>
  <c r="M195" i="25" s="1"/>
  <c r="N195" i="25" s="1"/>
  <c r="O195" i="25" s="1"/>
  <c r="P195" i="25" s="1"/>
  <c r="Q195" i="25" s="1"/>
  <c r="R195" i="25" s="1"/>
  <c r="S195" i="25" s="1"/>
  <c r="T195" i="25" s="1"/>
  <c r="U195" i="25" s="1"/>
  <c r="V195" i="25" s="1"/>
  <c r="W195" i="25" s="1"/>
  <c r="X195" i="25" s="1"/>
  <c r="Y195" i="25" s="1"/>
  <c r="Z195" i="25" s="1"/>
  <c r="AA195" i="25" s="1"/>
  <c r="AB195" i="25" s="1"/>
  <c r="AC195" i="25" s="1"/>
  <c r="AD195" i="25" s="1"/>
  <c r="AE195" i="25" s="1"/>
  <c r="AF195" i="25" s="1"/>
  <c r="I194" i="25"/>
  <c r="J194" i="25" s="1"/>
  <c r="K194" i="25" s="1"/>
  <c r="L194" i="25" s="1"/>
  <c r="M194" i="25" s="1"/>
  <c r="N194" i="25" s="1"/>
  <c r="O194" i="25" s="1"/>
  <c r="P194" i="25" s="1"/>
  <c r="Q194" i="25" s="1"/>
  <c r="R194" i="25" s="1"/>
  <c r="S194" i="25" s="1"/>
  <c r="T194" i="25" s="1"/>
  <c r="U194" i="25" s="1"/>
  <c r="V194" i="25" s="1"/>
  <c r="W194" i="25" s="1"/>
  <c r="X194" i="25" s="1"/>
  <c r="Y194" i="25" s="1"/>
  <c r="Z194" i="25" s="1"/>
  <c r="AA194" i="25" s="1"/>
  <c r="AB194" i="25" s="1"/>
  <c r="AC194" i="25" s="1"/>
  <c r="AD194" i="25" s="1"/>
  <c r="AE194" i="25" s="1"/>
  <c r="AF194" i="25" s="1"/>
  <c r="C194" i="25"/>
  <c r="D194" i="25" s="1"/>
  <c r="E194" i="25" s="1"/>
  <c r="F194" i="25" s="1"/>
  <c r="G194" i="25" s="1"/>
  <c r="H194" i="25" s="1"/>
  <c r="D193" i="25"/>
  <c r="D199" i="25" s="1"/>
  <c r="C193" i="25"/>
  <c r="C199" i="25" s="1"/>
  <c r="AG191" i="25"/>
  <c r="B191" i="25"/>
  <c r="E190" i="25"/>
  <c r="F190" i="25" s="1"/>
  <c r="G190" i="25" s="1"/>
  <c r="H190" i="25" s="1"/>
  <c r="I190" i="25" s="1"/>
  <c r="J190" i="25" s="1"/>
  <c r="K190" i="25" s="1"/>
  <c r="L190" i="25" s="1"/>
  <c r="M190" i="25" s="1"/>
  <c r="N190" i="25" s="1"/>
  <c r="O190" i="25" s="1"/>
  <c r="P190" i="25" s="1"/>
  <c r="Q190" i="25" s="1"/>
  <c r="R190" i="25" s="1"/>
  <c r="S190" i="25" s="1"/>
  <c r="T190" i="25" s="1"/>
  <c r="U190" i="25" s="1"/>
  <c r="V190" i="25" s="1"/>
  <c r="W190" i="25" s="1"/>
  <c r="X190" i="25" s="1"/>
  <c r="Y190" i="25" s="1"/>
  <c r="Z190" i="25" s="1"/>
  <c r="AA190" i="25" s="1"/>
  <c r="AB190" i="25" s="1"/>
  <c r="AC190" i="25" s="1"/>
  <c r="AD190" i="25" s="1"/>
  <c r="AE190" i="25" s="1"/>
  <c r="AF190" i="25" s="1"/>
  <c r="C190" i="25"/>
  <c r="D190" i="25" s="1"/>
  <c r="H189" i="25"/>
  <c r="I189" i="25" s="1"/>
  <c r="J189" i="25" s="1"/>
  <c r="K189" i="25" s="1"/>
  <c r="L189" i="25" s="1"/>
  <c r="M189" i="25" s="1"/>
  <c r="N189" i="25" s="1"/>
  <c r="O189" i="25" s="1"/>
  <c r="P189" i="25" s="1"/>
  <c r="Q189" i="25" s="1"/>
  <c r="R189" i="25" s="1"/>
  <c r="S189" i="25" s="1"/>
  <c r="T189" i="25" s="1"/>
  <c r="U189" i="25" s="1"/>
  <c r="V189" i="25" s="1"/>
  <c r="W189" i="25" s="1"/>
  <c r="X189" i="25" s="1"/>
  <c r="Y189" i="25" s="1"/>
  <c r="Z189" i="25" s="1"/>
  <c r="AA189" i="25" s="1"/>
  <c r="AB189" i="25" s="1"/>
  <c r="AC189" i="25" s="1"/>
  <c r="AD189" i="25" s="1"/>
  <c r="AE189" i="25" s="1"/>
  <c r="AF189" i="25" s="1"/>
  <c r="C189" i="25"/>
  <c r="D189" i="25" s="1"/>
  <c r="E189" i="25" s="1"/>
  <c r="F189" i="25" s="1"/>
  <c r="G189" i="25" s="1"/>
  <c r="F188" i="25"/>
  <c r="G188" i="25" s="1"/>
  <c r="H188" i="25" s="1"/>
  <c r="I188" i="25" s="1"/>
  <c r="J188" i="25" s="1"/>
  <c r="K188" i="25" s="1"/>
  <c r="L188" i="25" s="1"/>
  <c r="M188" i="25" s="1"/>
  <c r="N188" i="25" s="1"/>
  <c r="O188" i="25" s="1"/>
  <c r="P188" i="25" s="1"/>
  <c r="Q188" i="25" s="1"/>
  <c r="R188" i="25" s="1"/>
  <c r="S188" i="25" s="1"/>
  <c r="T188" i="25" s="1"/>
  <c r="U188" i="25" s="1"/>
  <c r="V188" i="25" s="1"/>
  <c r="W188" i="25" s="1"/>
  <c r="X188" i="25" s="1"/>
  <c r="Y188" i="25" s="1"/>
  <c r="Z188" i="25" s="1"/>
  <c r="AA188" i="25" s="1"/>
  <c r="AB188" i="25" s="1"/>
  <c r="AC188" i="25" s="1"/>
  <c r="AD188" i="25" s="1"/>
  <c r="AE188" i="25" s="1"/>
  <c r="AF188" i="25" s="1"/>
  <c r="E188" i="25"/>
  <c r="D188" i="25"/>
  <c r="C188" i="25"/>
  <c r="G187" i="25"/>
  <c r="H187" i="25" s="1"/>
  <c r="I187" i="25" s="1"/>
  <c r="J187" i="25" s="1"/>
  <c r="K187" i="25" s="1"/>
  <c r="L187" i="25" s="1"/>
  <c r="M187" i="25" s="1"/>
  <c r="N187" i="25" s="1"/>
  <c r="O187" i="25" s="1"/>
  <c r="P187" i="25" s="1"/>
  <c r="Q187" i="25" s="1"/>
  <c r="R187" i="25" s="1"/>
  <c r="S187" i="25" s="1"/>
  <c r="T187" i="25" s="1"/>
  <c r="U187" i="25" s="1"/>
  <c r="V187" i="25" s="1"/>
  <c r="W187" i="25" s="1"/>
  <c r="X187" i="25" s="1"/>
  <c r="Y187" i="25" s="1"/>
  <c r="Z187" i="25" s="1"/>
  <c r="AA187" i="25" s="1"/>
  <c r="AB187" i="25" s="1"/>
  <c r="AC187" i="25" s="1"/>
  <c r="AD187" i="25" s="1"/>
  <c r="AE187" i="25" s="1"/>
  <c r="AF187" i="25" s="1"/>
  <c r="D187" i="25"/>
  <c r="E187" i="25" s="1"/>
  <c r="F187" i="25" s="1"/>
  <c r="C187" i="25"/>
  <c r="C186" i="25"/>
  <c r="D186" i="25" s="1"/>
  <c r="E186" i="25" s="1"/>
  <c r="F186" i="25" s="1"/>
  <c r="G186" i="25" s="1"/>
  <c r="H186" i="25" s="1"/>
  <c r="I186" i="25" s="1"/>
  <c r="J186" i="25" s="1"/>
  <c r="K186" i="25" s="1"/>
  <c r="L186" i="25" s="1"/>
  <c r="M186" i="25" s="1"/>
  <c r="N186" i="25" s="1"/>
  <c r="O186" i="25" s="1"/>
  <c r="P186" i="25" s="1"/>
  <c r="Q186" i="25" s="1"/>
  <c r="R186" i="25" s="1"/>
  <c r="S186" i="25" s="1"/>
  <c r="T186" i="25" s="1"/>
  <c r="U186" i="25" s="1"/>
  <c r="V186" i="25" s="1"/>
  <c r="W186" i="25" s="1"/>
  <c r="X186" i="25" s="1"/>
  <c r="Y186" i="25" s="1"/>
  <c r="Z186" i="25" s="1"/>
  <c r="AA186" i="25" s="1"/>
  <c r="AB186" i="25" s="1"/>
  <c r="AC186" i="25" s="1"/>
  <c r="AD186" i="25" s="1"/>
  <c r="AE186" i="25" s="1"/>
  <c r="AF186" i="25" s="1"/>
  <c r="C185" i="25"/>
  <c r="D185" i="25" s="1"/>
  <c r="E185" i="25" s="1"/>
  <c r="F185" i="25" s="1"/>
  <c r="G185" i="25" s="1"/>
  <c r="H185" i="25" s="1"/>
  <c r="I185" i="25" s="1"/>
  <c r="J185" i="25" s="1"/>
  <c r="K185" i="25" s="1"/>
  <c r="L185" i="25" s="1"/>
  <c r="M185" i="25" s="1"/>
  <c r="N185" i="25" s="1"/>
  <c r="O185" i="25" s="1"/>
  <c r="P185" i="25" s="1"/>
  <c r="Q185" i="25" s="1"/>
  <c r="R185" i="25" s="1"/>
  <c r="S185" i="25" s="1"/>
  <c r="T185" i="25" s="1"/>
  <c r="U185" i="25" s="1"/>
  <c r="V185" i="25" s="1"/>
  <c r="W185" i="25" s="1"/>
  <c r="X185" i="25" s="1"/>
  <c r="Y185" i="25" s="1"/>
  <c r="Z185" i="25" s="1"/>
  <c r="AA185" i="25" s="1"/>
  <c r="AB185" i="25" s="1"/>
  <c r="AC185" i="25" s="1"/>
  <c r="AD185" i="25" s="1"/>
  <c r="AE185" i="25" s="1"/>
  <c r="AF185" i="25" s="1"/>
  <c r="C184" i="25"/>
  <c r="D184" i="25" s="1"/>
  <c r="E184" i="25" s="1"/>
  <c r="F184" i="25" s="1"/>
  <c r="G184" i="25" s="1"/>
  <c r="H184" i="25" s="1"/>
  <c r="I184" i="25" s="1"/>
  <c r="J184" i="25" s="1"/>
  <c r="K184" i="25" s="1"/>
  <c r="L184" i="25" s="1"/>
  <c r="M184" i="25" s="1"/>
  <c r="N184" i="25" s="1"/>
  <c r="O184" i="25" s="1"/>
  <c r="P184" i="25" s="1"/>
  <c r="Q184" i="25" s="1"/>
  <c r="R184" i="25" s="1"/>
  <c r="S184" i="25" s="1"/>
  <c r="T184" i="25" s="1"/>
  <c r="U184" i="25" s="1"/>
  <c r="V184" i="25" s="1"/>
  <c r="W184" i="25" s="1"/>
  <c r="X184" i="25" s="1"/>
  <c r="Y184" i="25" s="1"/>
  <c r="Z184" i="25" s="1"/>
  <c r="AA184" i="25" s="1"/>
  <c r="AB184" i="25" s="1"/>
  <c r="AC184" i="25" s="1"/>
  <c r="AD184" i="25" s="1"/>
  <c r="AE184" i="25" s="1"/>
  <c r="AF184" i="25" s="1"/>
  <c r="D183" i="25"/>
  <c r="E183" i="25" s="1"/>
  <c r="F183" i="25" s="1"/>
  <c r="G183" i="25" s="1"/>
  <c r="H183" i="25" s="1"/>
  <c r="I183" i="25" s="1"/>
  <c r="J183" i="25" s="1"/>
  <c r="K183" i="25" s="1"/>
  <c r="L183" i="25" s="1"/>
  <c r="M183" i="25" s="1"/>
  <c r="N183" i="25" s="1"/>
  <c r="O183" i="25" s="1"/>
  <c r="P183" i="25" s="1"/>
  <c r="Q183" i="25" s="1"/>
  <c r="R183" i="25" s="1"/>
  <c r="S183" i="25" s="1"/>
  <c r="T183" i="25" s="1"/>
  <c r="U183" i="25" s="1"/>
  <c r="V183" i="25" s="1"/>
  <c r="W183" i="25" s="1"/>
  <c r="X183" i="25" s="1"/>
  <c r="Y183" i="25" s="1"/>
  <c r="Z183" i="25" s="1"/>
  <c r="AA183" i="25" s="1"/>
  <c r="AB183" i="25" s="1"/>
  <c r="AC183" i="25" s="1"/>
  <c r="AD183" i="25" s="1"/>
  <c r="AE183" i="25" s="1"/>
  <c r="AF183" i="25" s="1"/>
  <c r="C183" i="25"/>
  <c r="T182" i="25"/>
  <c r="U182" i="25" s="1"/>
  <c r="V182" i="25" s="1"/>
  <c r="W182" i="25" s="1"/>
  <c r="X182" i="25" s="1"/>
  <c r="Y182" i="25" s="1"/>
  <c r="Z182" i="25" s="1"/>
  <c r="AA182" i="25" s="1"/>
  <c r="AB182" i="25" s="1"/>
  <c r="AC182" i="25" s="1"/>
  <c r="AD182" i="25" s="1"/>
  <c r="AE182" i="25" s="1"/>
  <c r="AF182" i="25" s="1"/>
  <c r="D182" i="25"/>
  <c r="E182" i="25" s="1"/>
  <c r="F182" i="25" s="1"/>
  <c r="G182" i="25" s="1"/>
  <c r="H182" i="25" s="1"/>
  <c r="I182" i="25" s="1"/>
  <c r="J182" i="25" s="1"/>
  <c r="K182" i="25" s="1"/>
  <c r="L182" i="25" s="1"/>
  <c r="M182" i="25" s="1"/>
  <c r="N182" i="25" s="1"/>
  <c r="O182" i="25" s="1"/>
  <c r="P182" i="25" s="1"/>
  <c r="Q182" i="25" s="1"/>
  <c r="R182" i="25" s="1"/>
  <c r="S182" i="25" s="1"/>
  <c r="C182" i="25"/>
  <c r="H181" i="25"/>
  <c r="I181" i="25" s="1"/>
  <c r="J181" i="25" s="1"/>
  <c r="K181" i="25" s="1"/>
  <c r="L181" i="25" s="1"/>
  <c r="M181" i="25" s="1"/>
  <c r="N181" i="25" s="1"/>
  <c r="O181" i="25" s="1"/>
  <c r="P181" i="25" s="1"/>
  <c r="Q181" i="25" s="1"/>
  <c r="R181" i="25" s="1"/>
  <c r="S181" i="25" s="1"/>
  <c r="T181" i="25" s="1"/>
  <c r="U181" i="25" s="1"/>
  <c r="V181" i="25" s="1"/>
  <c r="W181" i="25" s="1"/>
  <c r="X181" i="25" s="1"/>
  <c r="Y181" i="25" s="1"/>
  <c r="Z181" i="25" s="1"/>
  <c r="AA181" i="25" s="1"/>
  <c r="AB181" i="25" s="1"/>
  <c r="AC181" i="25" s="1"/>
  <c r="AD181" i="25" s="1"/>
  <c r="AE181" i="25" s="1"/>
  <c r="AF181" i="25" s="1"/>
  <c r="C181" i="25"/>
  <c r="D181" i="25" s="1"/>
  <c r="E181" i="25" s="1"/>
  <c r="F181" i="25" s="1"/>
  <c r="G181" i="25" s="1"/>
  <c r="C180" i="25"/>
  <c r="D180" i="25" s="1"/>
  <c r="E180" i="25" s="1"/>
  <c r="F180" i="25" s="1"/>
  <c r="G180" i="25" s="1"/>
  <c r="H180" i="25" s="1"/>
  <c r="I180" i="25" s="1"/>
  <c r="J180" i="25" s="1"/>
  <c r="K180" i="25" s="1"/>
  <c r="L180" i="25" s="1"/>
  <c r="M180" i="25" s="1"/>
  <c r="N180" i="25" s="1"/>
  <c r="O180" i="25" s="1"/>
  <c r="P180" i="25" s="1"/>
  <c r="Q180" i="25" s="1"/>
  <c r="R180" i="25" s="1"/>
  <c r="S180" i="25" s="1"/>
  <c r="T180" i="25" s="1"/>
  <c r="U180" i="25" s="1"/>
  <c r="V180" i="25" s="1"/>
  <c r="W180" i="25" s="1"/>
  <c r="X180" i="25" s="1"/>
  <c r="Y180" i="25" s="1"/>
  <c r="Z180" i="25" s="1"/>
  <c r="AA180" i="25" s="1"/>
  <c r="AB180" i="25" s="1"/>
  <c r="AC180" i="25" s="1"/>
  <c r="AD180" i="25" s="1"/>
  <c r="AE180" i="25" s="1"/>
  <c r="AF180" i="25" s="1"/>
  <c r="C179" i="25"/>
  <c r="D179" i="25" s="1"/>
  <c r="E179" i="25" s="1"/>
  <c r="F179" i="25" s="1"/>
  <c r="G179" i="25" s="1"/>
  <c r="H179" i="25" s="1"/>
  <c r="I179" i="25" s="1"/>
  <c r="J179" i="25" s="1"/>
  <c r="K179" i="25" s="1"/>
  <c r="L179" i="25" s="1"/>
  <c r="M179" i="25" s="1"/>
  <c r="N179" i="25" s="1"/>
  <c r="O179" i="25" s="1"/>
  <c r="P179" i="25" s="1"/>
  <c r="Q179" i="25" s="1"/>
  <c r="R179" i="25" s="1"/>
  <c r="S179" i="25" s="1"/>
  <c r="T179" i="25" s="1"/>
  <c r="U179" i="25" s="1"/>
  <c r="V179" i="25" s="1"/>
  <c r="W179" i="25" s="1"/>
  <c r="X179" i="25" s="1"/>
  <c r="Y179" i="25" s="1"/>
  <c r="Z179" i="25" s="1"/>
  <c r="AA179" i="25" s="1"/>
  <c r="AB179" i="25" s="1"/>
  <c r="AC179" i="25" s="1"/>
  <c r="AD179" i="25" s="1"/>
  <c r="AE179" i="25" s="1"/>
  <c r="AF179" i="25" s="1"/>
  <c r="D178" i="25"/>
  <c r="E178" i="25" s="1"/>
  <c r="F178" i="25" s="1"/>
  <c r="G178" i="25" s="1"/>
  <c r="H178" i="25" s="1"/>
  <c r="I178" i="25" s="1"/>
  <c r="J178" i="25" s="1"/>
  <c r="K178" i="25" s="1"/>
  <c r="L178" i="25" s="1"/>
  <c r="M178" i="25" s="1"/>
  <c r="N178" i="25" s="1"/>
  <c r="O178" i="25" s="1"/>
  <c r="P178" i="25" s="1"/>
  <c r="Q178" i="25" s="1"/>
  <c r="R178" i="25" s="1"/>
  <c r="S178" i="25" s="1"/>
  <c r="T178" i="25" s="1"/>
  <c r="U178" i="25" s="1"/>
  <c r="V178" i="25" s="1"/>
  <c r="W178" i="25" s="1"/>
  <c r="X178" i="25" s="1"/>
  <c r="Y178" i="25" s="1"/>
  <c r="Z178" i="25" s="1"/>
  <c r="AA178" i="25" s="1"/>
  <c r="AB178" i="25" s="1"/>
  <c r="AC178" i="25" s="1"/>
  <c r="AD178" i="25" s="1"/>
  <c r="AE178" i="25" s="1"/>
  <c r="AF178" i="25" s="1"/>
  <c r="C178" i="25"/>
  <c r="C176" i="25"/>
  <c r="D176" i="25" s="1"/>
  <c r="E176" i="25" s="1"/>
  <c r="F176" i="25" s="1"/>
  <c r="G176" i="25" s="1"/>
  <c r="H176" i="25" s="1"/>
  <c r="I176" i="25" s="1"/>
  <c r="J176" i="25" s="1"/>
  <c r="K176" i="25" s="1"/>
  <c r="L176" i="25" s="1"/>
  <c r="M176" i="25" s="1"/>
  <c r="N176" i="25" s="1"/>
  <c r="O176" i="25" s="1"/>
  <c r="P176" i="25" s="1"/>
  <c r="Q176" i="25" s="1"/>
  <c r="R176" i="25" s="1"/>
  <c r="S176" i="25" s="1"/>
  <c r="T176" i="25" s="1"/>
  <c r="U176" i="25" s="1"/>
  <c r="V176" i="25" s="1"/>
  <c r="W176" i="25" s="1"/>
  <c r="X176" i="25" s="1"/>
  <c r="Y176" i="25" s="1"/>
  <c r="Z176" i="25" s="1"/>
  <c r="AA176" i="25" s="1"/>
  <c r="AB176" i="25" s="1"/>
  <c r="AC176" i="25" s="1"/>
  <c r="AD176" i="25" s="1"/>
  <c r="AE176" i="25" s="1"/>
  <c r="AF176" i="25" s="1"/>
  <c r="D175" i="25"/>
  <c r="E175" i="25" s="1"/>
  <c r="F175" i="25" s="1"/>
  <c r="G175" i="25" s="1"/>
  <c r="H175" i="25" s="1"/>
  <c r="I175" i="25" s="1"/>
  <c r="J175" i="25" s="1"/>
  <c r="K175" i="25" s="1"/>
  <c r="L175" i="25" s="1"/>
  <c r="M175" i="25" s="1"/>
  <c r="N175" i="25" s="1"/>
  <c r="O175" i="25" s="1"/>
  <c r="P175" i="25" s="1"/>
  <c r="Q175" i="25" s="1"/>
  <c r="R175" i="25" s="1"/>
  <c r="S175" i="25" s="1"/>
  <c r="T175" i="25" s="1"/>
  <c r="U175" i="25" s="1"/>
  <c r="V175" i="25" s="1"/>
  <c r="W175" i="25" s="1"/>
  <c r="X175" i="25" s="1"/>
  <c r="Y175" i="25" s="1"/>
  <c r="Z175" i="25" s="1"/>
  <c r="AA175" i="25" s="1"/>
  <c r="AB175" i="25" s="1"/>
  <c r="AC175" i="25" s="1"/>
  <c r="AD175" i="25" s="1"/>
  <c r="AE175" i="25" s="1"/>
  <c r="AF175" i="25" s="1"/>
  <c r="C175" i="25"/>
  <c r="J174" i="25"/>
  <c r="K174" i="25" s="1"/>
  <c r="L174" i="25" s="1"/>
  <c r="M174" i="25" s="1"/>
  <c r="N174" i="25" s="1"/>
  <c r="O174" i="25" s="1"/>
  <c r="P174" i="25" s="1"/>
  <c r="Q174" i="25" s="1"/>
  <c r="R174" i="25" s="1"/>
  <c r="S174" i="25" s="1"/>
  <c r="T174" i="25" s="1"/>
  <c r="U174" i="25" s="1"/>
  <c r="V174" i="25" s="1"/>
  <c r="W174" i="25" s="1"/>
  <c r="X174" i="25" s="1"/>
  <c r="Y174" i="25" s="1"/>
  <c r="Z174" i="25" s="1"/>
  <c r="AA174" i="25" s="1"/>
  <c r="AB174" i="25" s="1"/>
  <c r="AC174" i="25" s="1"/>
  <c r="AD174" i="25" s="1"/>
  <c r="AE174" i="25" s="1"/>
  <c r="AF174" i="25" s="1"/>
  <c r="D174" i="25"/>
  <c r="E174" i="25" s="1"/>
  <c r="F174" i="25" s="1"/>
  <c r="G174" i="25" s="1"/>
  <c r="H174" i="25" s="1"/>
  <c r="I174" i="25" s="1"/>
  <c r="C174" i="25"/>
  <c r="H173" i="25"/>
  <c r="I173" i="25" s="1"/>
  <c r="J173" i="25" s="1"/>
  <c r="K173" i="25" s="1"/>
  <c r="L173" i="25" s="1"/>
  <c r="M173" i="25" s="1"/>
  <c r="N173" i="25" s="1"/>
  <c r="O173" i="25" s="1"/>
  <c r="P173" i="25" s="1"/>
  <c r="Q173" i="25" s="1"/>
  <c r="R173" i="25" s="1"/>
  <c r="S173" i="25" s="1"/>
  <c r="T173" i="25" s="1"/>
  <c r="U173" i="25" s="1"/>
  <c r="V173" i="25" s="1"/>
  <c r="W173" i="25" s="1"/>
  <c r="X173" i="25" s="1"/>
  <c r="Y173" i="25" s="1"/>
  <c r="Z173" i="25" s="1"/>
  <c r="AA173" i="25" s="1"/>
  <c r="AB173" i="25" s="1"/>
  <c r="AC173" i="25" s="1"/>
  <c r="AD173" i="25" s="1"/>
  <c r="AE173" i="25" s="1"/>
  <c r="AF173" i="25" s="1"/>
  <c r="D173" i="25"/>
  <c r="E173" i="25" s="1"/>
  <c r="F173" i="25" s="1"/>
  <c r="G173" i="25" s="1"/>
  <c r="C173" i="25"/>
  <c r="V172" i="25"/>
  <c r="W172" i="25" s="1"/>
  <c r="X172" i="25" s="1"/>
  <c r="Y172" i="25" s="1"/>
  <c r="Z172" i="25" s="1"/>
  <c r="AA172" i="25" s="1"/>
  <c r="AB172" i="25" s="1"/>
  <c r="AC172" i="25" s="1"/>
  <c r="AD172" i="25" s="1"/>
  <c r="AE172" i="25" s="1"/>
  <c r="AF172" i="25" s="1"/>
  <c r="F172" i="25"/>
  <c r="G172" i="25" s="1"/>
  <c r="H172" i="25" s="1"/>
  <c r="I172" i="25" s="1"/>
  <c r="J172" i="25" s="1"/>
  <c r="K172" i="25" s="1"/>
  <c r="L172" i="25" s="1"/>
  <c r="M172" i="25" s="1"/>
  <c r="N172" i="25" s="1"/>
  <c r="O172" i="25" s="1"/>
  <c r="P172" i="25" s="1"/>
  <c r="Q172" i="25" s="1"/>
  <c r="R172" i="25" s="1"/>
  <c r="S172" i="25" s="1"/>
  <c r="T172" i="25" s="1"/>
  <c r="U172" i="25" s="1"/>
  <c r="C172" i="25"/>
  <c r="D172" i="25" s="1"/>
  <c r="E172" i="25" s="1"/>
  <c r="H171" i="25"/>
  <c r="I171" i="25" s="1"/>
  <c r="J171" i="25" s="1"/>
  <c r="K171" i="25" s="1"/>
  <c r="L171" i="25" s="1"/>
  <c r="M171" i="25" s="1"/>
  <c r="N171" i="25" s="1"/>
  <c r="O171" i="25" s="1"/>
  <c r="P171" i="25" s="1"/>
  <c r="Q171" i="25" s="1"/>
  <c r="R171" i="25" s="1"/>
  <c r="S171" i="25" s="1"/>
  <c r="T171" i="25" s="1"/>
  <c r="U171" i="25" s="1"/>
  <c r="V171" i="25" s="1"/>
  <c r="W171" i="25" s="1"/>
  <c r="X171" i="25" s="1"/>
  <c r="Y171" i="25" s="1"/>
  <c r="Z171" i="25" s="1"/>
  <c r="AA171" i="25" s="1"/>
  <c r="AB171" i="25" s="1"/>
  <c r="AC171" i="25" s="1"/>
  <c r="AD171" i="25" s="1"/>
  <c r="AE171" i="25" s="1"/>
  <c r="AF171" i="25" s="1"/>
  <c r="D171" i="25"/>
  <c r="E171" i="25" s="1"/>
  <c r="F171" i="25" s="1"/>
  <c r="G171" i="25" s="1"/>
  <c r="C171" i="25"/>
  <c r="J170" i="25"/>
  <c r="K170" i="25" s="1"/>
  <c r="L170" i="25" s="1"/>
  <c r="M170" i="25" s="1"/>
  <c r="N170" i="25" s="1"/>
  <c r="O170" i="25" s="1"/>
  <c r="P170" i="25" s="1"/>
  <c r="Q170" i="25" s="1"/>
  <c r="R170" i="25" s="1"/>
  <c r="S170" i="25" s="1"/>
  <c r="T170" i="25" s="1"/>
  <c r="U170" i="25" s="1"/>
  <c r="V170" i="25" s="1"/>
  <c r="W170" i="25" s="1"/>
  <c r="X170" i="25" s="1"/>
  <c r="Y170" i="25" s="1"/>
  <c r="Z170" i="25" s="1"/>
  <c r="AA170" i="25" s="1"/>
  <c r="AB170" i="25" s="1"/>
  <c r="AC170" i="25" s="1"/>
  <c r="AD170" i="25" s="1"/>
  <c r="AE170" i="25" s="1"/>
  <c r="AF170" i="25" s="1"/>
  <c r="F170" i="25"/>
  <c r="G170" i="25" s="1"/>
  <c r="H170" i="25" s="1"/>
  <c r="I170" i="25" s="1"/>
  <c r="E170" i="25"/>
  <c r="D170" i="25"/>
  <c r="C170" i="25"/>
  <c r="T169" i="25"/>
  <c r="U169" i="25" s="1"/>
  <c r="V169" i="25" s="1"/>
  <c r="W169" i="25" s="1"/>
  <c r="X169" i="25" s="1"/>
  <c r="Y169" i="25" s="1"/>
  <c r="Z169" i="25" s="1"/>
  <c r="AA169" i="25" s="1"/>
  <c r="AB169" i="25" s="1"/>
  <c r="AC169" i="25" s="1"/>
  <c r="AD169" i="25" s="1"/>
  <c r="AE169" i="25" s="1"/>
  <c r="AF169" i="25" s="1"/>
  <c r="D169" i="25"/>
  <c r="E169" i="25" s="1"/>
  <c r="F169" i="25" s="1"/>
  <c r="G169" i="25" s="1"/>
  <c r="H169" i="25" s="1"/>
  <c r="I169" i="25" s="1"/>
  <c r="J169" i="25" s="1"/>
  <c r="K169" i="25" s="1"/>
  <c r="L169" i="25" s="1"/>
  <c r="M169" i="25" s="1"/>
  <c r="N169" i="25" s="1"/>
  <c r="O169" i="25" s="1"/>
  <c r="P169" i="25" s="1"/>
  <c r="Q169" i="25" s="1"/>
  <c r="R169" i="25" s="1"/>
  <c r="S169" i="25" s="1"/>
  <c r="C169" i="25"/>
  <c r="V167" i="25"/>
  <c r="W167" i="25" s="1"/>
  <c r="X167" i="25" s="1"/>
  <c r="Y167" i="25" s="1"/>
  <c r="Z167" i="25" s="1"/>
  <c r="AA167" i="25" s="1"/>
  <c r="AB167" i="25" s="1"/>
  <c r="AC167" i="25" s="1"/>
  <c r="AD167" i="25" s="1"/>
  <c r="AE167" i="25" s="1"/>
  <c r="AF167" i="25" s="1"/>
  <c r="F167" i="25"/>
  <c r="G167" i="25" s="1"/>
  <c r="H167" i="25" s="1"/>
  <c r="I167" i="25" s="1"/>
  <c r="J167" i="25" s="1"/>
  <c r="K167" i="25" s="1"/>
  <c r="L167" i="25" s="1"/>
  <c r="M167" i="25" s="1"/>
  <c r="N167" i="25" s="1"/>
  <c r="O167" i="25" s="1"/>
  <c r="P167" i="25" s="1"/>
  <c r="Q167" i="25" s="1"/>
  <c r="R167" i="25" s="1"/>
  <c r="S167" i="25" s="1"/>
  <c r="T167" i="25" s="1"/>
  <c r="U167" i="25" s="1"/>
  <c r="C167" i="25"/>
  <c r="D167" i="25" s="1"/>
  <c r="E167" i="25" s="1"/>
  <c r="H166" i="25"/>
  <c r="I166" i="25" s="1"/>
  <c r="J166" i="25" s="1"/>
  <c r="K166" i="25" s="1"/>
  <c r="L166" i="25" s="1"/>
  <c r="M166" i="25" s="1"/>
  <c r="N166" i="25" s="1"/>
  <c r="O166" i="25" s="1"/>
  <c r="P166" i="25" s="1"/>
  <c r="Q166" i="25" s="1"/>
  <c r="R166" i="25" s="1"/>
  <c r="S166" i="25" s="1"/>
  <c r="T166" i="25" s="1"/>
  <c r="U166" i="25" s="1"/>
  <c r="V166" i="25" s="1"/>
  <c r="W166" i="25" s="1"/>
  <c r="X166" i="25" s="1"/>
  <c r="Y166" i="25" s="1"/>
  <c r="Z166" i="25" s="1"/>
  <c r="AA166" i="25" s="1"/>
  <c r="AB166" i="25" s="1"/>
  <c r="AC166" i="25" s="1"/>
  <c r="AD166" i="25" s="1"/>
  <c r="AE166" i="25" s="1"/>
  <c r="AF166" i="25" s="1"/>
  <c r="D166" i="25"/>
  <c r="E166" i="25" s="1"/>
  <c r="F166" i="25" s="1"/>
  <c r="G166" i="25" s="1"/>
  <c r="C166" i="25"/>
  <c r="E165" i="25"/>
  <c r="F165" i="25" s="1"/>
  <c r="G165" i="25" s="1"/>
  <c r="H165" i="25" s="1"/>
  <c r="I165" i="25" s="1"/>
  <c r="J165" i="25" s="1"/>
  <c r="K165" i="25" s="1"/>
  <c r="L165" i="25" s="1"/>
  <c r="M165" i="25" s="1"/>
  <c r="N165" i="25" s="1"/>
  <c r="O165" i="25" s="1"/>
  <c r="P165" i="25" s="1"/>
  <c r="Q165" i="25" s="1"/>
  <c r="R165" i="25" s="1"/>
  <c r="S165" i="25" s="1"/>
  <c r="T165" i="25" s="1"/>
  <c r="U165" i="25" s="1"/>
  <c r="V165" i="25" s="1"/>
  <c r="W165" i="25" s="1"/>
  <c r="X165" i="25" s="1"/>
  <c r="Y165" i="25" s="1"/>
  <c r="Z165" i="25" s="1"/>
  <c r="AA165" i="25" s="1"/>
  <c r="AB165" i="25" s="1"/>
  <c r="AC165" i="25" s="1"/>
  <c r="AD165" i="25" s="1"/>
  <c r="AE165" i="25" s="1"/>
  <c r="AF165" i="25" s="1"/>
  <c r="D165" i="25"/>
  <c r="C165" i="25"/>
  <c r="C164" i="25"/>
  <c r="D164" i="25" s="1"/>
  <c r="E164" i="25" s="1"/>
  <c r="F164" i="25" s="1"/>
  <c r="G164" i="25" s="1"/>
  <c r="H164" i="25" s="1"/>
  <c r="I164" i="25" s="1"/>
  <c r="J164" i="25" s="1"/>
  <c r="K164" i="25" s="1"/>
  <c r="L164" i="25" s="1"/>
  <c r="M164" i="25" s="1"/>
  <c r="N164" i="25" s="1"/>
  <c r="O164" i="25" s="1"/>
  <c r="P164" i="25" s="1"/>
  <c r="Q164" i="25" s="1"/>
  <c r="R164" i="25" s="1"/>
  <c r="S164" i="25" s="1"/>
  <c r="T164" i="25" s="1"/>
  <c r="U164" i="25" s="1"/>
  <c r="V164" i="25" s="1"/>
  <c r="W164" i="25" s="1"/>
  <c r="X164" i="25" s="1"/>
  <c r="Y164" i="25" s="1"/>
  <c r="Z164" i="25" s="1"/>
  <c r="AA164" i="25" s="1"/>
  <c r="AB164" i="25" s="1"/>
  <c r="AC164" i="25" s="1"/>
  <c r="AD164" i="25" s="1"/>
  <c r="AE164" i="25" s="1"/>
  <c r="AF164" i="25" s="1"/>
  <c r="C163" i="25"/>
  <c r="D163" i="25" s="1"/>
  <c r="E163" i="25" s="1"/>
  <c r="F163" i="25" s="1"/>
  <c r="G163" i="25" s="1"/>
  <c r="H163" i="25" s="1"/>
  <c r="I163" i="25" s="1"/>
  <c r="J163" i="25" s="1"/>
  <c r="K163" i="25" s="1"/>
  <c r="L163" i="25" s="1"/>
  <c r="M163" i="25" s="1"/>
  <c r="N163" i="25" s="1"/>
  <c r="O163" i="25" s="1"/>
  <c r="P163" i="25" s="1"/>
  <c r="Q163" i="25" s="1"/>
  <c r="R163" i="25" s="1"/>
  <c r="S163" i="25" s="1"/>
  <c r="T163" i="25" s="1"/>
  <c r="U163" i="25" s="1"/>
  <c r="V163" i="25" s="1"/>
  <c r="W163" i="25" s="1"/>
  <c r="X163" i="25" s="1"/>
  <c r="Y163" i="25" s="1"/>
  <c r="Z163" i="25" s="1"/>
  <c r="AA163" i="25" s="1"/>
  <c r="AB163" i="25" s="1"/>
  <c r="AC163" i="25" s="1"/>
  <c r="AD163" i="25" s="1"/>
  <c r="AE163" i="25" s="1"/>
  <c r="AF163" i="25" s="1"/>
  <c r="F162" i="25"/>
  <c r="G162" i="25" s="1"/>
  <c r="H162" i="25" s="1"/>
  <c r="I162" i="25" s="1"/>
  <c r="J162" i="25" s="1"/>
  <c r="K162" i="25" s="1"/>
  <c r="L162" i="25" s="1"/>
  <c r="M162" i="25" s="1"/>
  <c r="N162" i="25" s="1"/>
  <c r="O162" i="25" s="1"/>
  <c r="P162" i="25" s="1"/>
  <c r="Q162" i="25" s="1"/>
  <c r="R162" i="25" s="1"/>
  <c r="S162" i="25" s="1"/>
  <c r="T162" i="25" s="1"/>
  <c r="U162" i="25" s="1"/>
  <c r="V162" i="25" s="1"/>
  <c r="W162" i="25" s="1"/>
  <c r="X162" i="25" s="1"/>
  <c r="Y162" i="25" s="1"/>
  <c r="Z162" i="25" s="1"/>
  <c r="AA162" i="25" s="1"/>
  <c r="AB162" i="25" s="1"/>
  <c r="AC162" i="25" s="1"/>
  <c r="AD162" i="25" s="1"/>
  <c r="AE162" i="25" s="1"/>
  <c r="AF162" i="25" s="1"/>
  <c r="D162" i="25"/>
  <c r="E162" i="25" s="1"/>
  <c r="C162" i="25"/>
  <c r="C161" i="25"/>
  <c r="D161" i="25" s="1"/>
  <c r="E161" i="25" s="1"/>
  <c r="F161" i="25" s="1"/>
  <c r="G161" i="25" s="1"/>
  <c r="H161" i="25" s="1"/>
  <c r="I161" i="25" s="1"/>
  <c r="J161" i="25" s="1"/>
  <c r="K161" i="25" s="1"/>
  <c r="L161" i="25" s="1"/>
  <c r="M161" i="25" s="1"/>
  <c r="N161" i="25" s="1"/>
  <c r="O161" i="25" s="1"/>
  <c r="P161" i="25" s="1"/>
  <c r="Q161" i="25" s="1"/>
  <c r="R161" i="25" s="1"/>
  <c r="S161" i="25" s="1"/>
  <c r="T161" i="25" s="1"/>
  <c r="U161" i="25" s="1"/>
  <c r="V161" i="25" s="1"/>
  <c r="W161" i="25" s="1"/>
  <c r="X161" i="25" s="1"/>
  <c r="Y161" i="25" s="1"/>
  <c r="Z161" i="25" s="1"/>
  <c r="AA161" i="25" s="1"/>
  <c r="AB161" i="25" s="1"/>
  <c r="AC161" i="25" s="1"/>
  <c r="AD161" i="25" s="1"/>
  <c r="AE161" i="25" s="1"/>
  <c r="AF161" i="25" s="1"/>
  <c r="M160" i="25"/>
  <c r="N160" i="25" s="1"/>
  <c r="O160" i="25" s="1"/>
  <c r="P160" i="25" s="1"/>
  <c r="Q160" i="25" s="1"/>
  <c r="R160" i="25" s="1"/>
  <c r="S160" i="25" s="1"/>
  <c r="T160" i="25" s="1"/>
  <c r="U160" i="25" s="1"/>
  <c r="V160" i="25" s="1"/>
  <c r="W160" i="25" s="1"/>
  <c r="X160" i="25" s="1"/>
  <c r="Y160" i="25" s="1"/>
  <c r="Z160" i="25" s="1"/>
  <c r="AA160" i="25" s="1"/>
  <c r="AB160" i="25" s="1"/>
  <c r="AC160" i="25" s="1"/>
  <c r="AD160" i="25" s="1"/>
  <c r="AE160" i="25" s="1"/>
  <c r="AF160" i="25" s="1"/>
  <c r="C160" i="25"/>
  <c r="D160" i="25" s="1"/>
  <c r="E160" i="25" s="1"/>
  <c r="F160" i="25" s="1"/>
  <c r="G160" i="25" s="1"/>
  <c r="H160" i="25" s="1"/>
  <c r="I160" i="25" s="1"/>
  <c r="J160" i="25" s="1"/>
  <c r="K160" i="25" s="1"/>
  <c r="L160" i="25" s="1"/>
  <c r="K159" i="25"/>
  <c r="L159" i="25" s="1"/>
  <c r="M159" i="25" s="1"/>
  <c r="N159" i="25" s="1"/>
  <c r="O159" i="25" s="1"/>
  <c r="P159" i="25" s="1"/>
  <c r="Q159" i="25" s="1"/>
  <c r="R159" i="25" s="1"/>
  <c r="S159" i="25" s="1"/>
  <c r="T159" i="25" s="1"/>
  <c r="U159" i="25" s="1"/>
  <c r="V159" i="25" s="1"/>
  <c r="W159" i="25" s="1"/>
  <c r="X159" i="25" s="1"/>
  <c r="Y159" i="25" s="1"/>
  <c r="Z159" i="25" s="1"/>
  <c r="AA159" i="25" s="1"/>
  <c r="AB159" i="25" s="1"/>
  <c r="AC159" i="25" s="1"/>
  <c r="AD159" i="25" s="1"/>
  <c r="AE159" i="25" s="1"/>
  <c r="AF159" i="25" s="1"/>
  <c r="D159" i="25"/>
  <c r="E159" i="25" s="1"/>
  <c r="F159" i="25" s="1"/>
  <c r="G159" i="25" s="1"/>
  <c r="H159" i="25" s="1"/>
  <c r="I159" i="25" s="1"/>
  <c r="J159" i="25" s="1"/>
  <c r="C159" i="25"/>
  <c r="C158" i="25"/>
  <c r="D158" i="25" s="1"/>
  <c r="E158" i="25" s="1"/>
  <c r="F158" i="25" s="1"/>
  <c r="G158" i="25" s="1"/>
  <c r="H158" i="25" s="1"/>
  <c r="I158" i="25" s="1"/>
  <c r="J158" i="25" s="1"/>
  <c r="K158" i="25" s="1"/>
  <c r="L158" i="25" s="1"/>
  <c r="M158" i="25" s="1"/>
  <c r="N158" i="25" s="1"/>
  <c r="O158" i="25" s="1"/>
  <c r="P158" i="25" s="1"/>
  <c r="Q158" i="25" s="1"/>
  <c r="R158" i="25" s="1"/>
  <c r="S158" i="25" s="1"/>
  <c r="T158" i="25" s="1"/>
  <c r="U158" i="25" s="1"/>
  <c r="V158" i="25" s="1"/>
  <c r="W158" i="25" s="1"/>
  <c r="X158" i="25" s="1"/>
  <c r="Y158" i="25" s="1"/>
  <c r="Z158" i="25" s="1"/>
  <c r="AA158" i="25" s="1"/>
  <c r="AB158" i="25" s="1"/>
  <c r="AC158" i="25" s="1"/>
  <c r="AD158" i="25" s="1"/>
  <c r="AE158" i="25" s="1"/>
  <c r="AF158" i="25" s="1"/>
  <c r="C157" i="25"/>
  <c r="D157" i="25" s="1"/>
  <c r="E157" i="25" s="1"/>
  <c r="F157" i="25" s="1"/>
  <c r="G157" i="25" s="1"/>
  <c r="H157" i="25" s="1"/>
  <c r="I157" i="25" s="1"/>
  <c r="J157" i="25" s="1"/>
  <c r="K157" i="25" s="1"/>
  <c r="L157" i="25" s="1"/>
  <c r="M157" i="25" s="1"/>
  <c r="N157" i="25" s="1"/>
  <c r="O157" i="25" s="1"/>
  <c r="P157" i="25" s="1"/>
  <c r="Q157" i="25" s="1"/>
  <c r="R157" i="25" s="1"/>
  <c r="S157" i="25" s="1"/>
  <c r="T157" i="25" s="1"/>
  <c r="U157" i="25" s="1"/>
  <c r="V157" i="25" s="1"/>
  <c r="W157" i="25" s="1"/>
  <c r="X157" i="25" s="1"/>
  <c r="Y157" i="25" s="1"/>
  <c r="Z157" i="25" s="1"/>
  <c r="AA157" i="25" s="1"/>
  <c r="AB157" i="25" s="1"/>
  <c r="AC157" i="25" s="1"/>
  <c r="AD157" i="25" s="1"/>
  <c r="AE157" i="25" s="1"/>
  <c r="AF157" i="25" s="1"/>
  <c r="C156" i="25"/>
  <c r="D156" i="25" s="1"/>
  <c r="E156" i="25" s="1"/>
  <c r="F156" i="25" s="1"/>
  <c r="G156" i="25" s="1"/>
  <c r="H156" i="25" s="1"/>
  <c r="I156" i="25" s="1"/>
  <c r="J156" i="25" s="1"/>
  <c r="K156" i="25" s="1"/>
  <c r="L156" i="25" s="1"/>
  <c r="M156" i="25" s="1"/>
  <c r="N156" i="25" s="1"/>
  <c r="O156" i="25" s="1"/>
  <c r="P156" i="25" s="1"/>
  <c r="Q156" i="25" s="1"/>
  <c r="R156" i="25" s="1"/>
  <c r="S156" i="25" s="1"/>
  <c r="T156" i="25" s="1"/>
  <c r="U156" i="25" s="1"/>
  <c r="V156" i="25" s="1"/>
  <c r="W156" i="25" s="1"/>
  <c r="X156" i="25" s="1"/>
  <c r="Y156" i="25" s="1"/>
  <c r="Z156" i="25" s="1"/>
  <c r="AA156" i="25" s="1"/>
  <c r="AB156" i="25" s="1"/>
  <c r="AC156" i="25" s="1"/>
  <c r="AD156" i="25" s="1"/>
  <c r="AE156" i="25" s="1"/>
  <c r="AF156" i="25" s="1"/>
  <c r="G155" i="25"/>
  <c r="H155" i="25" s="1"/>
  <c r="I155" i="25" s="1"/>
  <c r="J155" i="25" s="1"/>
  <c r="K155" i="25" s="1"/>
  <c r="L155" i="25" s="1"/>
  <c r="M155" i="25" s="1"/>
  <c r="N155" i="25" s="1"/>
  <c r="O155" i="25" s="1"/>
  <c r="P155" i="25" s="1"/>
  <c r="Q155" i="25" s="1"/>
  <c r="R155" i="25" s="1"/>
  <c r="S155" i="25" s="1"/>
  <c r="T155" i="25" s="1"/>
  <c r="U155" i="25" s="1"/>
  <c r="V155" i="25" s="1"/>
  <c r="W155" i="25" s="1"/>
  <c r="X155" i="25" s="1"/>
  <c r="Y155" i="25" s="1"/>
  <c r="Z155" i="25" s="1"/>
  <c r="AA155" i="25" s="1"/>
  <c r="AB155" i="25" s="1"/>
  <c r="AC155" i="25" s="1"/>
  <c r="AD155" i="25" s="1"/>
  <c r="AE155" i="25" s="1"/>
  <c r="AF155" i="25" s="1"/>
  <c r="C155" i="25"/>
  <c r="D155" i="25" s="1"/>
  <c r="E155" i="25" s="1"/>
  <c r="F155" i="25" s="1"/>
  <c r="E153" i="25"/>
  <c r="F153" i="25" s="1"/>
  <c r="G153" i="25" s="1"/>
  <c r="H153" i="25" s="1"/>
  <c r="I153" i="25" s="1"/>
  <c r="J153" i="25" s="1"/>
  <c r="K153" i="25" s="1"/>
  <c r="L153" i="25" s="1"/>
  <c r="M153" i="25" s="1"/>
  <c r="N153" i="25" s="1"/>
  <c r="O153" i="25" s="1"/>
  <c r="P153" i="25" s="1"/>
  <c r="Q153" i="25" s="1"/>
  <c r="R153" i="25" s="1"/>
  <c r="S153" i="25" s="1"/>
  <c r="T153" i="25" s="1"/>
  <c r="U153" i="25" s="1"/>
  <c r="V153" i="25" s="1"/>
  <c r="W153" i="25" s="1"/>
  <c r="X153" i="25" s="1"/>
  <c r="Y153" i="25" s="1"/>
  <c r="Z153" i="25" s="1"/>
  <c r="AA153" i="25" s="1"/>
  <c r="AB153" i="25" s="1"/>
  <c r="AC153" i="25" s="1"/>
  <c r="AD153" i="25" s="1"/>
  <c r="AE153" i="25" s="1"/>
  <c r="AF153" i="25" s="1"/>
  <c r="C153" i="25"/>
  <c r="D153" i="25" s="1"/>
  <c r="E152" i="25"/>
  <c r="F152" i="25" s="1"/>
  <c r="G152" i="25" s="1"/>
  <c r="H152" i="25" s="1"/>
  <c r="I152" i="25" s="1"/>
  <c r="J152" i="25" s="1"/>
  <c r="K152" i="25" s="1"/>
  <c r="L152" i="25" s="1"/>
  <c r="M152" i="25" s="1"/>
  <c r="N152" i="25" s="1"/>
  <c r="O152" i="25" s="1"/>
  <c r="P152" i="25" s="1"/>
  <c r="Q152" i="25" s="1"/>
  <c r="R152" i="25" s="1"/>
  <c r="S152" i="25" s="1"/>
  <c r="T152" i="25" s="1"/>
  <c r="U152" i="25" s="1"/>
  <c r="V152" i="25" s="1"/>
  <c r="W152" i="25" s="1"/>
  <c r="X152" i="25" s="1"/>
  <c r="Y152" i="25" s="1"/>
  <c r="Z152" i="25" s="1"/>
  <c r="AA152" i="25" s="1"/>
  <c r="AB152" i="25" s="1"/>
  <c r="AC152" i="25" s="1"/>
  <c r="AD152" i="25" s="1"/>
  <c r="AE152" i="25" s="1"/>
  <c r="AF152" i="25" s="1"/>
  <c r="C152" i="25"/>
  <c r="D152" i="25" s="1"/>
  <c r="C151" i="25"/>
  <c r="D151" i="25" s="1"/>
  <c r="E151" i="25" s="1"/>
  <c r="F151" i="25" s="1"/>
  <c r="G151" i="25" s="1"/>
  <c r="H151" i="25" s="1"/>
  <c r="I151" i="25" s="1"/>
  <c r="J151" i="25" s="1"/>
  <c r="K151" i="25" s="1"/>
  <c r="L151" i="25" s="1"/>
  <c r="M151" i="25" s="1"/>
  <c r="N151" i="25" s="1"/>
  <c r="O151" i="25" s="1"/>
  <c r="P151" i="25" s="1"/>
  <c r="Q151" i="25" s="1"/>
  <c r="R151" i="25" s="1"/>
  <c r="S151" i="25" s="1"/>
  <c r="T151" i="25" s="1"/>
  <c r="U151" i="25" s="1"/>
  <c r="V151" i="25" s="1"/>
  <c r="W151" i="25" s="1"/>
  <c r="X151" i="25" s="1"/>
  <c r="Y151" i="25" s="1"/>
  <c r="Z151" i="25" s="1"/>
  <c r="AA151" i="25" s="1"/>
  <c r="AB151" i="25" s="1"/>
  <c r="AC151" i="25" s="1"/>
  <c r="AD151" i="25" s="1"/>
  <c r="AE151" i="25" s="1"/>
  <c r="AF151" i="25" s="1"/>
  <c r="E150" i="25"/>
  <c r="F150" i="25" s="1"/>
  <c r="G150" i="25" s="1"/>
  <c r="H150" i="25" s="1"/>
  <c r="I150" i="25" s="1"/>
  <c r="J150" i="25" s="1"/>
  <c r="K150" i="25" s="1"/>
  <c r="L150" i="25" s="1"/>
  <c r="M150" i="25" s="1"/>
  <c r="N150" i="25" s="1"/>
  <c r="O150" i="25" s="1"/>
  <c r="P150" i="25" s="1"/>
  <c r="Q150" i="25" s="1"/>
  <c r="R150" i="25" s="1"/>
  <c r="S150" i="25" s="1"/>
  <c r="T150" i="25" s="1"/>
  <c r="U150" i="25" s="1"/>
  <c r="V150" i="25" s="1"/>
  <c r="W150" i="25" s="1"/>
  <c r="X150" i="25" s="1"/>
  <c r="Y150" i="25" s="1"/>
  <c r="Z150" i="25" s="1"/>
  <c r="AA150" i="25" s="1"/>
  <c r="AB150" i="25" s="1"/>
  <c r="AC150" i="25" s="1"/>
  <c r="AD150" i="25" s="1"/>
  <c r="AE150" i="25" s="1"/>
  <c r="AF150" i="25" s="1"/>
  <c r="C150" i="25"/>
  <c r="D150" i="25" s="1"/>
  <c r="C148" i="25"/>
  <c r="D148" i="25" s="1"/>
  <c r="E148" i="25" s="1"/>
  <c r="F148" i="25" s="1"/>
  <c r="G148" i="25" s="1"/>
  <c r="H148" i="25" s="1"/>
  <c r="I148" i="25" s="1"/>
  <c r="J148" i="25" s="1"/>
  <c r="K148" i="25" s="1"/>
  <c r="L148" i="25" s="1"/>
  <c r="M148" i="25" s="1"/>
  <c r="N148" i="25" s="1"/>
  <c r="O148" i="25" s="1"/>
  <c r="P148" i="25" s="1"/>
  <c r="Q148" i="25" s="1"/>
  <c r="R148" i="25" s="1"/>
  <c r="S148" i="25" s="1"/>
  <c r="T148" i="25" s="1"/>
  <c r="U148" i="25" s="1"/>
  <c r="V148" i="25" s="1"/>
  <c r="W148" i="25" s="1"/>
  <c r="X148" i="25" s="1"/>
  <c r="Y148" i="25" s="1"/>
  <c r="Z148" i="25" s="1"/>
  <c r="AA148" i="25" s="1"/>
  <c r="AB148" i="25" s="1"/>
  <c r="AC148" i="25" s="1"/>
  <c r="AD148" i="25" s="1"/>
  <c r="AE148" i="25" s="1"/>
  <c r="AF148" i="25" s="1"/>
  <c r="C147" i="25"/>
  <c r="D147" i="25" s="1"/>
  <c r="E147" i="25" s="1"/>
  <c r="F147" i="25" s="1"/>
  <c r="G147" i="25" s="1"/>
  <c r="H147" i="25" s="1"/>
  <c r="I147" i="25" s="1"/>
  <c r="J147" i="25" s="1"/>
  <c r="K147" i="25" s="1"/>
  <c r="L147" i="25" s="1"/>
  <c r="M147" i="25" s="1"/>
  <c r="N147" i="25" s="1"/>
  <c r="O147" i="25" s="1"/>
  <c r="P147" i="25" s="1"/>
  <c r="Q147" i="25" s="1"/>
  <c r="R147" i="25" s="1"/>
  <c r="S147" i="25" s="1"/>
  <c r="T147" i="25" s="1"/>
  <c r="U147" i="25" s="1"/>
  <c r="V147" i="25" s="1"/>
  <c r="W147" i="25" s="1"/>
  <c r="X147" i="25" s="1"/>
  <c r="Y147" i="25" s="1"/>
  <c r="Z147" i="25" s="1"/>
  <c r="AA147" i="25" s="1"/>
  <c r="AB147" i="25" s="1"/>
  <c r="AC147" i="25" s="1"/>
  <c r="AD147" i="25" s="1"/>
  <c r="AE147" i="25" s="1"/>
  <c r="AF147" i="25" s="1"/>
  <c r="O145" i="25"/>
  <c r="P145" i="25" s="1"/>
  <c r="Q145" i="25" s="1"/>
  <c r="R145" i="25" s="1"/>
  <c r="S145" i="25" s="1"/>
  <c r="T145" i="25" s="1"/>
  <c r="U145" i="25" s="1"/>
  <c r="V145" i="25" s="1"/>
  <c r="W145" i="25" s="1"/>
  <c r="X145" i="25" s="1"/>
  <c r="Y145" i="25" s="1"/>
  <c r="Z145" i="25" s="1"/>
  <c r="AA145" i="25" s="1"/>
  <c r="AB145" i="25" s="1"/>
  <c r="AC145" i="25" s="1"/>
  <c r="AD145" i="25" s="1"/>
  <c r="AE145" i="25" s="1"/>
  <c r="AF145" i="25" s="1"/>
  <c r="E145" i="25"/>
  <c r="F145" i="25" s="1"/>
  <c r="G145" i="25" s="1"/>
  <c r="H145" i="25" s="1"/>
  <c r="I145" i="25" s="1"/>
  <c r="J145" i="25" s="1"/>
  <c r="K145" i="25" s="1"/>
  <c r="L145" i="25" s="1"/>
  <c r="M145" i="25" s="1"/>
  <c r="N145" i="25" s="1"/>
  <c r="C145" i="25"/>
  <c r="D145" i="25" s="1"/>
  <c r="C144" i="25"/>
  <c r="D144" i="25" s="1"/>
  <c r="E144" i="25" s="1"/>
  <c r="F144" i="25" s="1"/>
  <c r="G144" i="25" s="1"/>
  <c r="H144" i="25" s="1"/>
  <c r="I144" i="25" s="1"/>
  <c r="J144" i="25" s="1"/>
  <c r="K144" i="25" s="1"/>
  <c r="L144" i="25" s="1"/>
  <c r="M144" i="25" s="1"/>
  <c r="N144" i="25" s="1"/>
  <c r="O144" i="25" s="1"/>
  <c r="P144" i="25" s="1"/>
  <c r="Q144" i="25" s="1"/>
  <c r="R144" i="25" s="1"/>
  <c r="S144" i="25" s="1"/>
  <c r="T144" i="25" s="1"/>
  <c r="U144" i="25" s="1"/>
  <c r="V144" i="25" s="1"/>
  <c r="W144" i="25" s="1"/>
  <c r="X144" i="25" s="1"/>
  <c r="Y144" i="25" s="1"/>
  <c r="Z144" i="25" s="1"/>
  <c r="AA144" i="25" s="1"/>
  <c r="AB144" i="25" s="1"/>
  <c r="AC144" i="25" s="1"/>
  <c r="AD144" i="25" s="1"/>
  <c r="AE144" i="25" s="1"/>
  <c r="AF144" i="25" s="1"/>
  <c r="C143" i="25"/>
  <c r="D143" i="25" s="1"/>
  <c r="E143" i="25" s="1"/>
  <c r="F143" i="25" s="1"/>
  <c r="G143" i="25" s="1"/>
  <c r="H143" i="25" s="1"/>
  <c r="I143" i="25" s="1"/>
  <c r="J143" i="25" s="1"/>
  <c r="K143" i="25" s="1"/>
  <c r="L143" i="25" s="1"/>
  <c r="M143" i="25" s="1"/>
  <c r="N143" i="25" s="1"/>
  <c r="O143" i="25" s="1"/>
  <c r="P143" i="25" s="1"/>
  <c r="Q143" i="25" s="1"/>
  <c r="R143" i="25" s="1"/>
  <c r="S143" i="25" s="1"/>
  <c r="T143" i="25" s="1"/>
  <c r="U143" i="25" s="1"/>
  <c r="V143" i="25" s="1"/>
  <c r="W143" i="25" s="1"/>
  <c r="X143" i="25" s="1"/>
  <c r="Y143" i="25" s="1"/>
  <c r="Z143" i="25" s="1"/>
  <c r="AA143" i="25" s="1"/>
  <c r="AB143" i="25" s="1"/>
  <c r="AC143" i="25" s="1"/>
  <c r="AD143" i="25" s="1"/>
  <c r="AE143" i="25" s="1"/>
  <c r="AF143" i="25" s="1"/>
  <c r="V142" i="25"/>
  <c r="W142" i="25" s="1"/>
  <c r="X142" i="25" s="1"/>
  <c r="Y142" i="25" s="1"/>
  <c r="Z142" i="25" s="1"/>
  <c r="AA142" i="25" s="1"/>
  <c r="AB142" i="25" s="1"/>
  <c r="AC142" i="25" s="1"/>
  <c r="AD142" i="25" s="1"/>
  <c r="AE142" i="25" s="1"/>
  <c r="AF142" i="25" s="1"/>
  <c r="K142" i="25"/>
  <c r="L142" i="25" s="1"/>
  <c r="M142" i="25" s="1"/>
  <c r="N142" i="25" s="1"/>
  <c r="O142" i="25" s="1"/>
  <c r="P142" i="25" s="1"/>
  <c r="Q142" i="25" s="1"/>
  <c r="R142" i="25" s="1"/>
  <c r="S142" i="25" s="1"/>
  <c r="T142" i="25" s="1"/>
  <c r="U142" i="25" s="1"/>
  <c r="E142" i="25"/>
  <c r="F142" i="25" s="1"/>
  <c r="G142" i="25" s="1"/>
  <c r="H142" i="25" s="1"/>
  <c r="I142" i="25" s="1"/>
  <c r="J142" i="25" s="1"/>
  <c r="C142" i="25"/>
  <c r="D142" i="25" s="1"/>
  <c r="C141" i="25"/>
  <c r="D141" i="25" s="1"/>
  <c r="E141" i="25" s="1"/>
  <c r="F141" i="25" s="1"/>
  <c r="G141" i="25" s="1"/>
  <c r="H141" i="25" s="1"/>
  <c r="I141" i="25" s="1"/>
  <c r="J141" i="25" s="1"/>
  <c r="K141" i="25" s="1"/>
  <c r="L141" i="25" s="1"/>
  <c r="M141" i="25" s="1"/>
  <c r="N141" i="25" s="1"/>
  <c r="O141" i="25" s="1"/>
  <c r="P141" i="25" s="1"/>
  <c r="Q141" i="25" s="1"/>
  <c r="R141" i="25" s="1"/>
  <c r="S141" i="25" s="1"/>
  <c r="T141" i="25" s="1"/>
  <c r="U141" i="25" s="1"/>
  <c r="V141" i="25" s="1"/>
  <c r="W141" i="25" s="1"/>
  <c r="X141" i="25" s="1"/>
  <c r="Y141" i="25" s="1"/>
  <c r="Z141" i="25" s="1"/>
  <c r="AA141" i="25" s="1"/>
  <c r="AB141" i="25" s="1"/>
  <c r="AC141" i="25" s="1"/>
  <c r="AD141" i="25" s="1"/>
  <c r="AE141" i="25" s="1"/>
  <c r="AF141" i="25" s="1"/>
  <c r="C140" i="25"/>
  <c r="D140" i="25" s="1"/>
  <c r="E140" i="25" s="1"/>
  <c r="F140" i="25" s="1"/>
  <c r="G140" i="25" s="1"/>
  <c r="H140" i="25" s="1"/>
  <c r="I140" i="25" s="1"/>
  <c r="J140" i="25" s="1"/>
  <c r="K140" i="25" s="1"/>
  <c r="L140" i="25" s="1"/>
  <c r="M140" i="25" s="1"/>
  <c r="N140" i="25" s="1"/>
  <c r="O140" i="25" s="1"/>
  <c r="P140" i="25" s="1"/>
  <c r="Q140" i="25" s="1"/>
  <c r="R140" i="25" s="1"/>
  <c r="S140" i="25" s="1"/>
  <c r="T140" i="25" s="1"/>
  <c r="U140" i="25" s="1"/>
  <c r="V140" i="25" s="1"/>
  <c r="W140" i="25" s="1"/>
  <c r="X140" i="25" s="1"/>
  <c r="Y140" i="25" s="1"/>
  <c r="Z140" i="25" s="1"/>
  <c r="AA140" i="25" s="1"/>
  <c r="AB140" i="25" s="1"/>
  <c r="AC140" i="25" s="1"/>
  <c r="AD140" i="25" s="1"/>
  <c r="AE140" i="25" s="1"/>
  <c r="AF140" i="25" s="1"/>
  <c r="E139" i="25"/>
  <c r="F139" i="25" s="1"/>
  <c r="G139" i="25" s="1"/>
  <c r="H139" i="25" s="1"/>
  <c r="I139" i="25" s="1"/>
  <c r="J139" i="25" s="1"/>
  <c r="K139" i="25" s="1"/>
  <c r="L139" i="25" s="1"/>
  <c r="M139" i="25" s="1"/>
  <c r="N139" i="25" s="1"/>
  <c r="O139" i="25" s="1"/>
  <c r="P139" i="25" s="1"/>
  <c r="Q139" i="25" s="1"/>
  <c r="R139" i="25" s="1"/>
  <c r="S139" i="25" s="1"/>
  <c r="T139" i="25" s="1"/>
  <c r="U139" i="25" s="1"/>
  <c r="V139" i="25" s="1"/>
  <c r="W139" i="25" s="1"/>
  <c r="X139" i="25" s="1"/>
  <c r="Y139" i="25" s="1"/>
  <c r="Z139" i="25" s="1"/>
  <c r="AA139" i="25" s="1"/>
  <c r="AB139" i="25" s="1"/>
  <c r="AC139" i="25" s="1"/>
  <c r="AD139" i="25" s="1"/>
  <c r="AE139" i="25" s="1"/>
  <c r="AF139" i="25" s="1"/>
  <c r="D139" i="25"/>
  <c r="C139" i="25"/>
  <c r="C137" i="25"/>
  <c r="D137" i="25" s="1"/>
  <c r="E137" i="25" s="1"/>
  <c r="F137" i="25" s="1"/>
  <c r="G137" i="25" s="1"/>
  <c r="H137" i="25" s="1"/>
  <c r="I137" i="25" s="1"/>
  <c r="J137" i="25" s="1"/>
  <c r="K137" i="25" s="1"/>
  <c r="L137" i="25" s="1"/>
  <c r="M137" i="25" s="1"/>
  <c r="N137" i="25" s="1"/>
  <c r="O137" i="25" s="1"/>
  <c r="P137" i="25" s="1"/>
  <c r="Q137" i="25" s="1"/>
  <c r="R137" i="25" s="1"/>
  <c r="S137" i="25" s="1"/>
  <c r="T137" i="25" s="1"/>
  <c r="U137" i="25" s="1"/>
  <c r="V137" i="25" s="1"/>
  <c r="W137" i="25" s="1"/>
  <c r="X137" i="25" s="1"/>
  <c r="Y137" i="25" s="1"/>
  <c r="Z137" i="25" s="1"/>
  <c r="AA137" i="25" s="1"/>
  <c r="AB137" i="25" s="1"/>
  <c r="AC137" i="25" s="1"/>
  <c r="AD137" i="25" s="1"/>
  <c r="AE137" i="25" s="1"/>
  <c r="AF137" i="25" s="1"/>
  <c r="AA136" i="25"/>
  <c r="AB136" i="25" s="1"/>
  <c r="AC136" i="25" s="1"/>
  <c r="AD136" i="25" s="1"/>
  <c r="AE136" i="25" s="1"/>
  <c r="AF136" i="25" s="1"/>
  <c r="S136" i="25"/>
  <c r="T136" i="25" s="1"/>
  <c r="U136" i="25" s="1"/>
  <c r="V136" i="25" s="1"/>
  <c r="W136" i="25" s="1"/>
  <c r="X136" i="25" s="1"/>
  <c r="Y136" i="25" s="1"/>
  <c r="Z136" i="25" s="1"/>
  <c r="K136" i="25"/>
  <c r="L136" i="25" s="1"/>
  <c r="M136" i="25" s="1"/>
  <c r="N136" i="25" s="1"/>
  <c r="O136" i="25" s="1"/>
  <c r="P136" i="25" s="1"/>
  <c r="Q136" i="25" s="1"/>
  <c r="R136" i="25" s="1"/>
  <c r="C136" i="25"/>
  <c r="D136" i="25" s="1"/>
  <c r="E136" i="25" s="1"/>
  <c r="F136" i="25" s="1"/>
  <c r="G136" i="25" s="1"/>
  <c r="H136" i="25" s="1"/>
  <c r="I136" i="25" s="1"/>
  <c r="J136" i="25" s="1"/>
  <c r="D135" i="25"/>
  <c r="E135" i="25" s="1"/>
  <c r="F135" i="25" s="1"/>
  <c r="G135" i="25" s="1"/>
  <c r="H135" i="25" s="1"/>
  <c r="I135" i="25" s="1"/>
  <c r="J135" i="25" s="1"/>
  <c r="K135" i="25" s="1"/>
  <c r="L135" i="25" s="1"/>
  <c r="M135" i="25" s="1"/>
  <c r="N135" i="25" s="1"/>
  <c r="O135" i="25" s="1"/>
  <c r="P135" i="25" s="1"/>
  <c r="Q135" i="25" s="1"/>
  <c r="R135" i="25" s="1"/>
  <c r="S135" i="25" s="1"/>
  <c r="T135" i="25" s="1"/>
  <c r="U135" i="25" s="1"/>
  <c r="V135" i="25" s="1"/>
  <c r="W135" i="25" s="1"/>
  <c r="X135" i="25" s="1"/>
  <c r="Y135" i="25" s="1"/>
  <c r="Z135" i="25" s="1"/>
  <c r="AA135" i="25" s="1"/>
  <c r="AB135" i="25" s="1"/>
  <c r="AC135" i="25" s="1"/>
  <c r="AD135" i="25" s="1"/>
  <c r="AE135" i="25" s="1"/>
  <c r="AF135" i="25" s="1"/>
  <c r="C135" i="25"/>
  <c r="C134" i="25"/>
  <c r="D134" i="25" s="1"/>
  <c r="E134" i="25" s="1"/>
  <c r="F134" i="25" s="1"/>
  <c r="G134" i="25" s="1"/>
  <c r="H134" i="25" s="1"/>
  <c r="I134" i="25" s="1"/>
  <c r="J134" i="25" s="1"/>
  <c r="K134" i="25" s="1"/>
  <c r="L134" i="25" s="1"/>
  <c r="M134" i="25" s="1"/>
  <c r="N134" i="25" s="1"/>
  <c r="O134" i="25" s="1"/>
  <c r="P134" i="25" s="1"/>
  <c r="Q134" i="25" s="1"/>
  <c r="R134" i="25" s="1"/>
  <c r="S134" i="25" s="1"/>
  <c r="T134" i="25" s="1"/>
  <c r="U134" i="25" s="1"/>
  <c r="V134" i="25" s="1"/>
  <c r="W134" i="25" s="1"/>
  <c r="X134" i="25" s="1"/>
  <c r="Y134" i="25" s="1"/>
  <c r="Z134" i="25" s="1"/>
  <c r="AA134" i="25" s="1"/>
  <c r="AB134" i="25" s="1"/>
  <c r="AC134" i="25" s="1"/>
  <c r="AD134" i="25" s="1"/>
  <c r="AE134" i="25" s="1"/>
  <c r="AF134" i="25" s="1"/>
  <c r="M133" i="25"/>
  <c r="N133" i="25" s="1"/>
  <c r="O133" i="25" s="1"/>
  <c r="P133" i="25" s="1"/>
  <c r="Q133" i="25" s="1"/>
  <c r="R133" i="25" s="1"/>
  <c r="S133" i="25" s="1"/>
  <c r="T133" i="25" s="1"/>
  <c r="U133" i="25" s="1"/>
  <c r="V133" i="25" s="1"/>
  <c r="W133" i="25" s="1"/>
  <c r="X133" i="25" s="1"/>
  <c r="Y133" i="25" s="1"/>
  <c r="Z133" i="25" s="1"/>
  <c r="AA133" i="25" s="1"/>
  <c r="AB133" i="25" s="1"/>
  <c r="AC133" i="25" s="1"/>
  <c r="AD133" i="25" s="1"/>
  <c r="AE133" i="25" s="1"/>
  <c r="AF133" i="25" s="1"/>
  <c r="C133" i="25"/>
  <c r="D133" i="25" s="1"/>
  <c r="E133" i="25" s="1"/>
  <c r="F133" i="25" s="1"/>
  <c r="G133" i="25" s="1"/>
  <c r="H133" i="25" s="1"/>
  <c r="I133" i="25" s="1"/>
  <c r="J133" i="25" s="1"/>
  <c r="K133" i="25" s="1"/>
  <c r="L133" i="25" s="1"/>
  <c r="Y132" i="25"/>
  <c r="Z132" i="25" s="1"/>
  <c r="AA132" i="25" s="1"/>
  <c r="AB132" i="25" s="1"/>
  <c r="AC132" i="25" s="1"/>
  <c r="AD132" i="25" s="1"/>
  <c r="AE132" i="25" s="1"/>
  <c r="AF132" i="25" s="1"/>
  <c r="I132" i="25"/>
  <c r="J132" i="25" s="1"/>
  <c r="K132" i="25" s="1"/>
  <c r="L132" i="25" s="1"/>
  <c r="M132" i="25" s="1"/>
  <c r="N132" i="25" s="1"/>
  <c r="O132" i="25" s="1"/>
  <c r="P132" i="25" s="1"/>
  <c r="Q132" i="25" s="1"/>
  <c r="R132" i="25" s="1"/>
  <c r="S132" i="25" s="1"/>
  <c r="T132" i="25" s="1"/>
  <c r="U132" i="25" s="1"/>
  <c r="V132" i="25" s="1"/>
  <c r="W132" i="25" s="1"/>
  <c r="X132" i="25" s="1"/>
  <c r="F132" i="25"/>
  <c r="G132" i="25" s="1"/>
  <c r="H132" i="25" s="1"/>
  <c r="E132" i="25"/>
  <c r="C132" i="25"/>
  <c r="D132" i="25" s="1"/>
  <c r="G131" i="25"/>
  <c r="H131" i="25" s="1"/>
  <c r="I131" i="25" s="1"/>
  <c r="J131" i="25" s="1"/>
  <c r="K131" i="25" s="1"/>
  <c r="L131" i="25" s="1"/>
  <c r="M131" i="25" s="1"/>
  <c r="N131" i="25" s="1"/>
  <c r="O131" i="25" s="1"/>
  <c r="P131" i="25" s="1"/>
  <c r="Q131" i="25" s="1"/>
  <c r="R131" i="25" s="1"/>
  <c r="S131" i="25" s="1"/>
  <c r="T131" i="25" s="1"/>
  <c r="U131" i="25" s="1"/>
  <c r="V131" i="25" s="1"/>
  <c r="W131" i="25" s="1"/>
  <c r="X131" i="25" s="1"/>
  <c r="Y131" i="25" s="1"/>
  <c r="Z131" i="25" s="1"/>
  <c r="AA131" i="25" s="1"/>
  <c r="AB131" i="25" s="1"/>
  <c r="AC131" i="25" s="1"/>
  <c r="AD131" i="25" s="1"/>
  <c r="AE131" i="25" s="1"/>
  <c r="AF131" i="25" s="1"/>
  <c r="D131" i="25"/>
  <c r="E131" i="25" s="1"/>
  <c r="F131" i="25" s="1"/>
  <c r="C131" i="25"/>
  <c r="E130" i="25"/>
  <c r="F130" i="25" s="1"/>
  <c r="G130" i="25" s="1"/>
  <c r="H130" i="25" s="1"/>
  <c r="I130" i="25" s="1"/>
  <c r="J130" i="25" s="1"/>
  <c r="K130" i="25" s="1"/>
  <c r="L130" i="25" s="1"/>
  <c r="M130" i="25" s="1"/>
  <c r="N130" i="25" s="1"/>
  <c r="O130" i="25" s="1"/>
  <c r="P130" i="25" s="1"/>
  <c r="Q130" i="25" s="1"/>
  <c r="R130" i="25" s="1"/>
  <c r="S130" i="25" s="1"/>
  <c r="T130" i="25" s="1"/>
  <c r="U130" i="25" s="1"/>
  <c r="V130" i="25" s="1"/>
  <c r="W130" i="25" s="1"/>
  <c r="X130" i="25" s="1"/>
  <c r="Y130" i="25" s="1"/>
  <c r="Z130" i="25" s="1"/>
  <c r="AA130" i="25" s="1"/>
  <c r="AB130" i="25" s="1"/>
  <c r="AC130" i="25" s="1"/>
  <c r="AD130" i="25" s="1"/>
  <c r="AE130" i="25" s="1"/>
  <c r="AF130" i="25" s="1"/>
  <c r="C130" i="25"/>
  <c r="D130" i="25" s="1"/>
  <c r="G128" i="25"/>
  <c r="H128" i="25" s="1"/>
  <c r="I128" i="25" s="1"/>
  <c r="J128" i="25" s="1"/>
  <c r="K128" i="25" s="1"/>
  <c r="L128" i="25" s="1"/>
  <c r="M128" i="25" s="1"/>
  <c r="N128" i="25" s="1"/>
  <c r="O128" i="25" s="1"/>
  <c r="P128" i="25" s="1"/>
  <c r="Q128" i="25" s="1"/>
  <c r="R128" i="25" s="1"/>
  <c r="S128" i="25" s="1"/>
  <c r="T128" i="25" s="1"/>
  <c r="U128" i="25" s="1"/>
  <c r="V128" i="25" s="1"/>
  <c r="W128" i="25" s="1"/>
  <c r="X128" i="25" s="1"/>
  <c r="Y128" i="25" s="1"/>
  <c r="Z128" i="25" s="1"/>
  <c r="AA128" i="25" s="1"/>
  <c r="AB128" i="25" s="1"/>
  <c r="AC128" i="25" s="1"/>
  <c r="AD128" i="25" s="1"/>
  <c r="AE128" i="25" s="1"/>
  <c r="AF128" i="25" s="1"/>
  <c r="E128" i="25"/>
  <c r="F128" i="25" s="1"/>
  <c r="C128" i="25"/>
  <c r="D128" i="25" s="1"/>
  <c r="D127" i="25"/>
  <c r="E127" i="25" s="1"/>
  <c r="F127" i="25" s="1"/>
  <c r="G127" i="25" s="1"/>
  <c r="H127" i="25" s="1"/>
  <c r="I127" i="25" s="1"/>
  <c r="J127" i="25" s="1"/>
  <c r="K127" i="25" s="1"/>
  <c r="L127" i="25" s="1"/>
  <c r="M127" i="25" s="1"/>
  <c r="N127" i="25" s="1"/>
  <c r="O127" i="25" s="1"/>
  <c r="P127" i="25" s="1"/>
  <c r="Q127" i="25" s="1"/>
  <c r="R127" i="25" s="1"/>
  <c r="S127" i="25" s="1"/>
  <c r="T127" i="25" s="1"/>
  <c r="U127" i="25" s="1"/>
  <c r="V127" i="25" s="1"/>
  <c r="W127" i="25" s="1"/>
  <c r="X127" i="25" s="1"/>
  <c r="Y127" i="25" s="1"/>
  <c r="Z127" i="25" s="1"/>
  <c r="AA127" i="25" s="1"/>
  <c r="AB127" i="25" s="1"/>
  <c r="AC127" i="25" s="1"/>
  <c r="AD127" i="25" s="1"/>
  <c r="AE127" i="25" s="1"/>
  <c r="AF127" i="25" s="1"/>
  <c r="C127" i="25"/>
  <c r="W126" i="25"/>
  <c r="X126" i="25" s="1"/>
  <c r="Y126" i="25" s="1"/>
  <c r="Z126" i="25" s="1"/>
  <c r="AA126" i="25" s="1"/>
  <c r="AB126" i="25" s="1"/>
  <c r="AC126" i="25" s="1"/>
  <c r="AD126" i="25" s="1"/>
  <c r="AE126" i="25" s="1"/>
  <c r="AF126" i="25" s="1"/>
  <c r="T126" i="25"/>
  <c r="U126" i="25" s="1"/>
  <c r="V126" i="25" s="1"/>
  <c r="J126" i="25"/>
  <c r="K126" i="25" s="1"/>
  <c r="L126" i="25" s="1"/>
  <c r="M126" i="25" s="1"/>
  <c r="N126" i="25" s="1"/>
  <c r="O126" i="25" s="1"/>
  <c r="P126" i="25" s="1"/>
  <c r="Q126" i="25" s="1"/>
  <c r="R126" i="25" s="1"/>
  <c r="S126" i="25" s="1"/>
  <c r="I126" i="25"/>
  <c r="G126" i="25"/>
  <c r="H126" i="25" s="1"/>
  <c r="D126" i="25"/>
  <c r="E126" i="25" s="1"/>
  <c r="F126" i="25" s="1"/>
  <c r="C126" i="25"/>
  <c r="Y125" i="25"/>
  <c r="Z125" i="25" s="1"/>
  <c r="AA125" i="25" s="1"/>
  <c r="AB125" i="25" s="1"/>
  <c r="AC125" i="25" s="1"/>
  <c r="AD125" i="25" s="1"/>
  <c r="AE125" i="25" s="1"/>
  <c r="AF125" i="25" s="1"/>
  <c r="O125" i="25"/>
  <c r="P125" i="25" s="1"/>
  <c r="Q125" i="25" s="1"/>
  <c r="R125" i="25" s="1"/>
  <c r="S125" i="25" s="1"/>
  <c r="T125" i="25" s="1"/>
  <c r="U125" i="25" s="1"/>
  <c r="V125" i="25" s="1"/>
  <c r="W125" i="25" s="1"/>
  <c r="X125" i="25" s="1"/>
  <c r="M125" i="25"/>
  <c r="N125" i="25" s="1"/>
  <c r="C125" i="25"/>
  <c r="D125" i="25" s="1"/>
  <c r="E125" i="25" s="1"/>
  <c r="F125" i="25" s="1"/>
  <c r="G125" i="25" s="1"/>
  <c r="H125" i="25" s="1"/>
  <c r="I125" i="25" s="1"/>
  <c r="J125" i="25" s="1"/>
  <c r="K125" i="25" s="1"/>
  <c r="L125" i="25" s="1"/>
  <c r="G124" i="25"/>
  <c r="H124" i="25" s="1"/>
  <c r="I124" i="25" s="1"/>
  <c r="J124" i="25" s="1"/>
  <c r="K124" i="25" s="1"/>
  <c r="L124" i="25" s="1"/>
  <c r="M124" i="25" s="1"/>
  <c r="N124" i="25" s="1"/>
  <c r="O124" i="25" s="1"/>
  <c r="P124" i="25" s="1"/>
  <c r="Q124" i="25" s="1"/>
  <c r="R124" i="25" s="1"/>
  <c r="S124" i="25" s="1"/>
  <c r="T124" i="25" s="1"/>
  <c r="U124" i="25" s="1"/>
  <c r="V124" i="25" s="1"/>
  <c r="W124" i="25" s="1"/>
  <c r="X124" i="25" s="1"/>
  <c r="Y124" i="25" s="1"/>
  <c r="Z124" i="25" s="1"/>
  <c r="AA124" i="25" s="1"/>
  <c r="AB124" i="25" s="1"/>
  <c r="AC124" i="25" s="1"/>
  <c r="AD124" i="25" s="1"/>
  <c r="AE124" i="25" s="1"/>
  <c r="AF124" i="25" s="1"/>
  <c r="F124" i="25"/>
  <c r="E124" i="25"/>
  <c r="C124" i="25"/>
  <c r="D124" i="25" s="1"/>
  <c r="C123" i="25"/>
  <c r="D123" i="25" s="1"/>
  <c r="E123" i="25" s="1"/>
  <c r="F123" i="25" s="1"/>
  <c r="G123" i="25" s="1"/>
  <c r="H123" i="25" s="1"/>
  <c r="I123" i="25" s="1"/>
  <c r="J123" i="25" s="1"/>
  <c r="K123" i="25" s="1"/>
  <c r="L123" i="25" s="1"/>
  <c r="M123" i="25" s="1"/>
  <c r="N123" i="25" s="1"/>
  <c r="O123" i="25" s="1"/>
  <c r="P123" i="25" s="1"/>
  <c r="Q123" i="25" s="1"/>
  <c r="R123" i="25" s="1"/>
  <c r="S123" i="25" s="1"/>
  <c r="T123" i="25" s="1"/>
  <c r="U123" i="25" s="1"/>
  <c r="V123" i="25" s="1"/>
  <c r="W123" i="25" s="1"/>
  <c r="X123" i="25" s="1"/>
  <c r="Y123" i="25" s="1"/>
  <c r="Z123" i="25" s="1"/>
  <c r="AA123" i="25" s="1"/>
  <c r="AB123" i="25" s="1"/>
  <c r="AC123" i="25" s="1"/>
  <c r="AD123" i="25" s="1"/>
  <c r="AE123" i="25" s="1"/>
  <c r="AF123" i="25" s="1"/>
  <c r="D122" i="25"/>
  <c r="E122" i="25" s="1"/>
  <c r="F122" i="25" s="1"/>
  <c r="G122" i="25" s="1"/>
  <c r="H122" i="25" s="1"/>
  <c r="I122" i="25" s="1"/>
  <c r="J122" i="25" s="1"/>
  <c r="K122" i="25" s="1"/>
  <c r="L122" i="25" s="1"/>
  <c r="M122" i="25" s="1"/>
  <c r="N122" i="25" s="1"/>
  <c r="O122" i="25" s="1"/>
  <c r="P122" i="25" s="1"/>
  <c r="Q122" i="25" s="1"/>
  <c r="R122" i="25" s="1"/>
  <c r="S122" i="25" s="1"/>
  <c r="T122" i="25" s="1"/>
  <c r="U122" i="25" s="1"/>
  <c r="V122" i="25" s="1"/>
  <c r="W122" i="25" s="1"/>
  <c r="X122" i="25" s="1"/>
  <c r="Y122" i="25" s="1"/>
  <c r="Z122" i="25" s="1"/>
  <c r="AA122" i="25" s="1"/>
  <c r="AB122" i="25" s="1"/>
  <c r="AC122" i="25" s="1"/>
  <c r="AD122" i="25" s="1"/>
  <c r="AE122" i="25" s="1"/>
  <c r="AF122" i="25" s="1"/>
  <c r="C122" i="25"/>
  <c r="C121" i="25"/>
  <c r="D121" i="25" s="1"/>
  <c r="E121" i="25" s="1"/>
  <c r="F121" i="25" s="1"/>
  <c r="G121" i="25" s="1"/>
  <c r="H121" i="25" s="1"/>
  <c r="I121" i="25" s="1"/>
  <c r="J121" i="25" s="1"/>
  <c r="K121" i="25" s="1"/>
  <c r="L121" i="25" s="1"/>
  <c r="M121" i="25" s="1"/>
  <c r="N121" i="25" s="1"/>
  <c r="O121" i="25" s="1"/>
  <c r="P121" i="25" s="1"/>
  <c r="Q121" i="25" s="1"/>
  <c r="R121" i="25" s="1"/>
  <c r="S121" i="25" s="1"/>
  <c r="T121" i="25" s="1"/>
  <c r="U121" i="25" s="1"/>
  <c r="V121" i="25" s="1"/>
  <c r="W121" i="25" s="1"/>
  <c r="X121" i="25" s="1"/>
  <c r="Y121" i="25" s="1"/>
  <c r="Z121" i="25" s="1"/>
  <c r="AA121" i="25" s="1"/>
  <c r="AB121" i="25" s="1"/>
  <c r="AC121" i="25" s="1"/>
  <c r="AD121" i="25" s="1"/>
  <c r="AE121" i="25" s="1"/>
  <c r="AF121" i="25" s="1"/>
  <c r="F120" i="25"/>
  <c r="G120" i="25" s="1"/>
  <c r="H120" i="25" s="1"/>
  <c r="I120" i="25" s="1"/>
  <c r="J120" i="25" s="1"/>
  <c r="K120" i="25" s="1"/>
  <c r="L120" i="25" s="1"/>
  <c r="M120" i="25" s="1"/>
  <c r="N120" i="25" s="1"/>
  <c r="O120" i="25" s="1"/>
  <c r="P120" i="25" s="1"/>
  <c r="Q120" i="25" s="1"/>
  <c r="R120" i="25" s="1"/>
  <c r="S120" i="25" s="1"/>
  <c r="T120" i="25" s="1"/>
  <c r="U120" i="25" s="1"/>
  <c r="V120" i="25" s="1"/>
  <c r="W120" i="25" s="1"/>
  <c r="X120" i="25" s="1"/>
  <c r="Y120" i="25" s="1"/>
  <c r="Z120" i="25" s="1"/>
  <c r="AA120" i="25" s="1"/>
  <c r="AB120" i="25" s="1"/>
  <c r="AC120" i="25" s="1"/>
  <c r="AD120" i="25" s="1"/>
  <c r="AE120" i="25" s="1"/>
  <c r="AF120" i="25" s="1"/>
  <c r="E120" i="25"/>
  <c r="D120" i="25"/>
  <c r="C120" i="25"/>
  <c r="E119" i="25"/>
  <c r="F119" i="25" s="1"/>
  <c r="G119" i="25" s="1"/>
  <c r="H119" i="25" s="1"/>
  <c r="I119" i="25" s="1"/>
  <c r="J119" i="25" s="1"/>
  <c r="K119" i="25" s="1"/>
  <c r="L119" i="25" s="1"/>
  <c r="M119" i="25" s="1"/>
  <c r="N119" i="25" s="1"/>
  <c r="O119" i="25" s="1"/>
  <c r="P119" i="25" s="1"/>
  <c r="Q119" i="25" s="1"/>
  <c r="R119" i="25" s="1"/>
  <c r="S119" i="25" s="1"/>
  <c r="T119" i="25" s="1"/>
  <c r="U119" i="25" s="1"/>
  <c r="V119" i="25" s="1"/>
  <c r="W119" i="25" s="1"/>
  <c r="X119" i="25" s="1"/>
  <c r="Y119" i="25" s="1"/>
  <c r="Z119" i="25" s="1"/>
  <c r="AA119" i="25" s="1"/>
  <c r="AB119" i="25" s="1"/>
  <c r="AC119" i="25" s="1"/>
  <c r="AD119" i="25" s="1"/>
  <c r="AE119" i="25" s="1"/>
  <c r="AF119" i="25" s="1"/>
  <c r="D119" i="25"/>
  <c r="C119" i="25"/>
  <c r="J118" i="25"/>
  <c r="K118" i="25" s="1"/>
  <c r="L118" i="25" s="1"/>
  <c r="M118" i="25" s="1"/>
  <c r="N118" i="25" s="1"/>
  <c r="O118" i="25" s="1"/>
  <c r="P118" i="25" s="1"/>
  <c r="Q118" i="25" s="1"/>
  <c r="R118" i="25" s="1"/>
  <c r="S118" i="25" s="1"/>
  <c r="T118" i="25" s="1"/>
  <c r="U118" i="25" s="1"/>
  <c r="V118" i="25" s="1"/>
  <c r="W118" i="25" s="1"/>
  <c r="X118" i="25" s="1"/>
  <c r="Y118" i="25" s="1"/>
  <c r="Z118" i="25" s="1"/>
  <c r="AA118" i="25" s="1"/>
  <c r="AB118" i="25" s="1"/>
  <c r="AC118" i="25" s="1"/>
  <c r="AD118" i="25" s="1"/>
  <c r="AE118" i="25" s="1"/>
  <c r="AF118" i="25" s="1"/>
  <c r="C118" i="25"/>
  <c r="D118" i="25" s="1"/>
  <c r="E118" i="25" s="1"/>
  <c r="F118" i="25" s="1"/>
  <c r="G118" i="25" s="1"/>
  <c r="H118" i="25" s="1"/>
  <c r="I118" i="25" s="1"/>
  <c r="H117" i="25"/>
  <c r="I117" i="25" s="1"/>
  <c r="J117" i="25" s="1"/>
  <c r="K117" i="25" s="1"/>
  <c r="L117" i="25" s="1"/>
  <c r="M117" i="25" s="1"/>
  <c r="N117" i="25" s="1"/>
  <c r="O117" i="25" s="1"/>
  <c r="P117" i="25" s="1"/>
  <c r="Q117" i="25" s="1"/>
  <c r="R117" i="25" s="1"/>
  <c r="S117" i="25" s="1"/>
  <c r="T117" i="25" s="1"/>
  <c r="U117" i="25" s="1"/>
  <c r="V117" i="25" s="1"/>
  <c r="W117" i="25" s="1"/>
  <c r="X117" i="25" s="1"/>
  <c r="Y117" i="25" s="1"/>
  <c r="Z117" i="25" s="1"/>
  <c r="AA117" i="25" s="1"/>
  <c r="AB117" i="25" s="1"/>
  <c r="AC117" i="25" s="1"/>
  <c r="AD117" i="25" s="1"/>
  <c r="AE117" i="25" s="1"/>
  <c r="AF117" i="25" s="1"/>
  <c r="D117" i="25"/>
  <c r="E117" i="25" s="1"/>
  <c r="F117" i="25" s="1"/>
  <c r="G117" i="25" s="1"/>
  <c r="C117" i="25"/>
  <c r="G116" i="25"/>
  <c r="H116" i="25" s="1"/>
  <c r="I116" i="25" s="1"/>
  <c r="J116" i="25" s="1"/>
  <c r="K116" i="25" s="1"/>
  <c r="L116" i="25" s="1"/>
  <c r="M116" i="25" s="1"/>
  <c r="N116" i="25" s="1"/>
  <c r="O116" i="25" s="1"/>
  <c r="P116" i="25" s="1"/>
  <c r="Q116" i="25" s="1"/>
  <c r="R116" i="25" s="1"/>
  <c r="S116" i="25" s="1"/>
  <c r="T116" i="25" s="1"/>
  <c r="U116" i="25" s="1"/>
  <c r="V116" i="25" s="1"/>
  <c r="W116" i="25" s="1"/>
  <c r="X116" i="25" s="1"/>
  <c r="Y116" i="25" s="1"/>
  <c r="Z116" i="25" s="1"/>
  <c r="AA116" i="25" s="1"/>
  <c r="AB116" i="25" s="1"/>
  <c r="AC116" i="25" s="1"/>
  <c r="AD116" i="25" s="1"/>
  <c r="AE116" i="25" s="1"/>
  <c r="AF116" i="25" s="1"/>
  <c r="F116" i="25"/>
  <c r="E116" i="25"/>
  <c r="D116" i="25"/>
  <c r="C116" i="25"/>
  <c r="D115" i="25"/>
  <c r="E115" i="25" s="1"/>
  <c r="F115" i="25" s="1"/>
  <c r="G115" i="25" s="1"/>
  <c r="H115" i="25" s="1"/>
  <c r="I115" i="25" s="1"/>
  <c r="J115" i="25" s="1"/>
  <c r="K115" i="25" s="1"/>
  <c r="L115" i="25" s="1"/>
  <c r="M115" i="25" s="1"/>
  <c r="N115" i="25" s="1"/>
  <c r="O115" i="25" s="1"/>
  <c r="P115" i="25" s="1"/>
  <c r="Q115" i="25" s="1"/>
  <c r="R115" i="25" s="1"/>
  <c r="S115" i="25" s="1"/>
  <c r="T115" i="25" s="1"/>
  <c r="U115" i="25" s="1"/>
  <c r="V115" i="25" s="1"/>
  <c r="W115" i="25" s="1"/>
  <c r="X115" i="25" s="1"/>
  <c r="Y115" i="25" s="1"/>
  <c r="Z115" i="25" s="1"/>
  <c r="AA115" i="25" s="1"/>
  <c r="AB115" i="25" s="1"/>
  <c r="AC115" i="25" s="1"/>
  <c r="AD115" i="25" s="1"/>
  <c r="AE115" i="25" s="1"/>
  <c r="AF115" i="25" s="1"/>
  <c r="C115" i="25"/>
  <c r="C114" i="25"/>
  <c r="C93" i="25" s="1"/>
  <c r="J113" i="25"/>
  <c r="K113" i="25" s="1"/>
  <c r="L113" i="25" s="1"/>
  <c r="M113" i="25" s="1"/>
  <c r="N113" i="25" s="1"/>
  <c r="O113" i="25" s="1"/>
  <c r="P113" i="25" s="1"/>
  <c r="Q113" i="25" s="1"/>
  <c r="R113" i="25" s="1"/>
  <c r="S113" i="25" s="1"/>
  <c r="T113" i="25" s="1"/>
  <c r="U113" i="25" s="1"/>
  <c r="V113" i="25" s="1"/>
  <c r="W113" i="25" s="1"/>
  <c r="X113" i="25" s="1"/>
  <c r="Y113" i="25" s="1"/>
  <c r="Z113" i="25" s="1"/>
  <c r="AA113" i="25" s="1"/>
  <c r="AB113" i="25" s="1"/>
  <c r="AC113" i="25" s="1"/>
  <c r="AD113" i="25" s="1"/>
  <c r="AE113" i="25" s="1"/>
  <c r="AF113" i="25" s="1"/>
  <c r="H113" i="25"/>
  <c r="G113" i="25"/>
  <c r="C113" i="25"/>
  <c r="D113" i="25" s="1"/>
  <c r="E113" i="25" s="1"/>
  <c r="F113" i="25" s="1"/>
  <c r="F112" i="25"/>
  <c r="G112" i="25" s="1"/>
  <c r="H112" i="25" s="1"/>
  <c r="I112" i="25" s="1"/>
  <c r="J112" i="25" s="1"/>
  <c r="K112" i="25" s="1"/>
  <c r="L112" i="25" s="1"/>
  <c r="M112" i="25" s="1"/>
  <c r="N112" i="25" s="1"/>
  <c r="O112" i="25" s="1"/>
  <c r="P112" i="25" s="1"/>
  <c r="Q112" i="25" s="1"/>
  <c r="R112" i="25" s="1"/>
  <c r="S112" i="25" s="1"/>
  <c r="T112" i="25" s="1"/>
  <c r="U112" i="25" s="1"/>
  <c r="V112" i="25" s="1"/>
  <c r="W112" i="25" s="1"/>
  <c r="X112" i="25" s="1"/>
  <c r="Y112" i="25" s="1"/>
  <c r="Z112" i="25" s="1"/>
  <c r="AA112" i="25" s="1"/>
  <c r="AB112" i="25" s="1"/>
  <c r="AC112" i="25" s="1"/>
  <c r="AD112" i="25" s="1"/>
  <c r="AE112" i="25" s="1"/>
  <c r="AF112" i="25" s="1"/>
  <c r="E112" i="25"/>
  <c r="D112" i="25"/>
  <c r="C112" i="25"/>
  <c r="D111" i="25"/>
  <c r="E111" i="25" s="1"/>
  <c r="F111" i="25" s="1"/>
  <c r="G111" i="25" s="1"/>
  <c r="H111" i="25" s="1"/>
  <c r="I111" i="25" s="1"/>
  <c r="J111" i="25" s="1"/>
  <c r="K111" i="25" s="1"/>
  <c r="L111" i="25" s="1"/>
  <c r="M111" i="25" s="1"/>
  <c r="N111" i="25" s="1"/>
  <c r="O111" i="25" s="1"/>
  <c r="P111" i="25" s="1"/>
  <c r="Q111" i="25" s="1"/>
  <c r="R111" i="25" s="1"/>
  <c r="S111" i="25" s="1"/>
  <c r="T111" i="25" s="1"/>
  <c r="U111" i="25" s="1"/>
  <c r="V111" i="25" s="1"/>
  <c r="W111" i="25" s="1"/>
  <c r="X111" i="25" s="1"/>
  <c r="Y111" i="25" s="1"/>
  <c r="Z111" i="25" s="1"/>
  <c r="AA111" i="25" s="1"/>
  <c r="AB111" i="25" s="1"/>
  <c r="AC111" i="25" s="1"/>
  <c r="AD111" i="25" s="1"/>
  <c r="AE111" i="25" s="1"/>
  <c r="AF111" i="25" s="1"/>
  <c r="C111" i="25"/>
  <c r="I109" i="25"/>
  <c r="J109" i="25" s="1"/>
  <c r="K109" i="25" s="1"/>
  <c r="L109" i="25" s="1"/>
  <c r="M109" i="25" s="1"/>
  <c r="N109" i="25" s="1"/>
  <c r="O109" i="25" s="1"/>
  <c r="P109" i="25" s="1"/>
  <c r="Q109" i="25" s="1"/>
  <c r="R109" i="25" s="1"/>
  <c r="S109" i="25" s="1"/>
  <c r="T109" i="25" s="1"/>
  <c r="U109" i="25" s="1"/>
  <c r="V109" i="25" s="1"/>
  <c r="W109" i="25" s="1"/>
  <c r="X109" i="25" s="1"/>
  <c r="Y109" i="25" s="1"/>
  <c r="Z109" i="25" s="1"/>
  <c r="AA109" i="25" s="1"/>
  <c r="AB109" i="25" s="1"/>
  <c r="AC109" i="25" s="1"/>
  <c r="AD109" i="25" s="1"/>
  <c r="AE109" i="25" s="1"/>
  <c r="AF109" i="25" s="1"/>
  <c r="C109" i="25"/>
  <c r="D109" i="25" s="1"/>
  <c r="E109" i="25" s="1"/>
  <c r="F109" i="25" s="1"/>
  <c r="G109" i="25" s="1"/>
  <c r="H109" i="25" s="1"/>
  <c r="I108" i="25"/>
  <c r="J108" i="25" s="1"/>
  <c r="K108" i="25" s="1"/>
  <c r="L108" i="25" s="1"/>
  <c r="M108" i="25" s="1"/>
  <c r="N108" i="25" s="1"/>
  <c r="O108" i="25" s="1"/>
  <c r="P108" i="25" s="1"/>
  <c r="Q108" i="25" s="1"/>
  <c r="R108" i="25" s="1"/>
  <c r="S108" i="25" s="1"/>
  <c r="T108" i="25" s="1"/>
  <c r="U108" i="25" s="1"/>
  <c r="V108" i="25" s="1"/>
  <c r="W108" i="25" s="1"/>
  <c r="X108" i="25" s="1"/>
  <c r="Y108" i="25" s="1"/>
  <c r="Z108" i="25" s="1"/>
  <c r="AA108" i="25" s="1"/>
  <c r="AB108" i="25" s="1"/>
  <c r="AC108" i="25" s="1"/>
  <c r="AD108" i="25" s="1"/>
  <c r="AE108" i="25" s="1"/>
  <c r="AF108" i="25" s="1"/>
  <c r="H108" i="25"/>
  <c r="G108" i="25"/>
  <c r="C108" i="25"/>
  <c r="D108" i="25" s="1"/>
  <c r="E108" i="25" s="1"/>
  <c r="F108" i="25" s="1"/>
  <c r="F106" i="25"/>
  <c r="G106" i="25" s="1"/>
  <c r="H106" i="25" s="1"/>
  <c r="I106" i="25" s="1"/>
  <c r="J106" i="25" s="1"/>
  <c r="K106" i="25" s="1"/>
  <c r="L106" i="25" s="1"/>
  <c r="M106" i="25" s="1"/>
  <c r="N106" i="25" s="1"/>
  <c r="O106" i="25" s="1"/>
  <c r="P106" i="25" s="1"/>
  <c r="Q106" i="25" s="1"/>
  <c r="R106" i="25" s="1"/>
  <c r="S106" i="25" s="1"/>
  <c r="T106" i="25" s="1"/>
  <c r="U106" i="25" s="1"/>
  <c r="V106" i="25" s="1"/>
  <c r="W106" i="25" s="1"/>
  <c r="X106" i="25" s="1"/>
  <c r="Y106" i="25" s="1"/>
  <c r="Z106" i="25" s="1"/>
  <c r="AA106" i="25" s="1"/>
  <c r="AB106" i="25" s="1"/>
  <c r="AC106" i="25" s="1"/>
  <c r="AD106" i="25" s="1"/>
  <c r="AE106" i="25" s="1"/>
  <c r="AF106" i="25" s="1"/>
  <c r="E106" i="25"/>
  <c r="D106" i="25"/>
  <c r="C106" i="25"/>
  <c r="C105" i="25"/>
  <c r="D105" i="25" s="1"/>
  <c r="E105" i="25" s="1"/>
  <c r="F105" i="25" s="1"/>
  <c r="G105" i="25" s="1"/>
  <c r="H105" i="25" s="1"/>
  <c r="I105" i="25" s="1"/>
  <c r="J105" i="25" s="1"/>
  <c r="K105" i="25" s="1"/>
  <c r="L105" i="25" s="1"/>
  <c r="M105" i="25" s="1"/>
  <c r="N105" i="25" s="1"/>
  <c r="O105" i="25" s="1"/>
  <c r="P105" i="25" s="1"/>
  <c r="Q105" i="25" s="1"/>
  <c r="R105" i="25" s="1"/>
  <c r="S105" i="25" s="1"/>
  <c r="T105" i="25" s="1"/>
  <c r="U105" i="25" s="1"/>
  <c r="V105" i="25" s="1"/>
  <c r="W105" i="25" s="1"/>
  <c r="X105" i="25" s="1"/>
  <c r="Y105" i="25" s="1"/>
  <c r="Z105" i="25" s="1"/>
  <c r="AA105" i="25" s="1"/>
  <c r="AB105" i="25" s="1"/>
  <c r="AC105" i="25" s="1"/>
  <c r="AD105" i="25" s="1"/>
  <c r="AE105" i="25" s="1"/>
  <c r="AF105" i="25" s="1"/>
  <c r="D104" i="25"/>
  <c r="E104" i="25" s="1"/>
  <c r="F104" i="25" s="1"/>
  <c r="G104" i="25" s="1"/>
  <c r="H104" i="25" s="1"/>
  <c r="I104" i="25" s="1"/>
  <c r="J104" i="25" s="1"/>
  <c r="K104" i="25" s="1"/>
  <c r="L104" i="25" s="1"/>
  <c r="M104" i="25" s="1"/>
  <c r="N104" i="25" s="1"/>
  <c r="O104" i="25" s="1"/>
  <c r="P104" i="25" s="1"/>
  <c r="Q104" i="25" s="1"/>
  <c r="R104" i="25" s="1"/>
  <c r="S104" i="25" s="1"/>
  <c r="T104" i="25" s="1"/>
  <c r="U104" i="25" s="1"/>
  <c r="V104" i="25" s="1"/>
  <c r="W104" i="25" s="1"/>
  <c r="X104" i="25" s="1"/>
  <c r="Y104" i="25" s="1"/>
  <c r="Z104" i="25" s="1"/>
  <c r="AA104" i="25" s="1"/>
  <c r="AB104" i="25" s="1"/>
  <c r="AC104" i="25" s="1"/>
  <c r="AD104" i="25" s="1"/>
  <c r="AE104" i="25" s="1"/>
  <c r="AF104" i="25" s="1"/>
  <c r="C104" i="25"/>
  <c r="D103" i="25"/>
  <c r="E103" i="25" s="1"/>
  <c r="F103" i="25" s="1"/>
  <c r="G103" i="25" s="1"/>
  <c r="H103" i="25" s="1"/>
  <c r="I103" i="25" s="1"/>
  <c r="J103" i="25" s="1"/>
  <c r="K103" i="25" s="1"/>
  <c r="L103" i="25" s="1"/>
  <c r="M103" i="25" s="1"/>
  <c r="N103" i="25" s="1"/>
  <c r="O103" i="25" s="1"/>
  <c r="P103" i="25" s="1"/>
  <c r="Q103" i="25" s="1"/>
  <c r="R103" i="25" s="1"/>
  <c r="S103" i="25" s="1"/>
  <c r="T103" i="25" s="1"/>
  <c r="U103" i="25" s="1"/>
  <c r="V103" i="25" s="1"/>
  <c r="W103" i="25" s="1"/>
  <c r="X103" i="25" s="1"/>
  <c r="Y103" i="25" s="1"/>
  <c r="Z103" i="25" s="1"/>
  <c r="AA103" i="25" s="1"/>
  <c r="AB103" i="25" s="1"/>
  <c r="AC103" i="25" s="1"/>
  <c r="AD103" i="25" s="1"/>
  <c r="AE103" i="25" s="1"/>
  <c r="AF103" i="25" s="1"/>
  <c r="C103" i="25"/>
  <c r="F102" i="25"/>
  <c r="G102" i="25" s="1"/>
  <c r="E102" i="25"/>
  <c r="D102" i="25"/>
  <c r="C102" i="25"/>
  <c r="D101" i="25"/>
  <c r="E101" i="25" s="1"/>
  <c r="C101" i="25"/>
  <c r="AH98" i="25"/>
  <c r="AI98" i="25" s="1"/>
  <c r="AH97" i="25"/>
  <c r="AI97" i="25" s="1"/>
  <c r="AH96" i="25"/>
  <c r="AI96" i="25" s="1"/>
  <c r="AH95" i="25"/>
  <c r="AI95" i="25" s="1"/>
  <c r="AH94" i="25"/>
  <c r="AI94" i="25" s="1"/>
  <c r="B93" i="25"/>
  <c r="AI91" i="25"/>
  <c r="AH91" i="25"/>
  <c r="AI90" i="25"/>
  <c r="AH90" i="25"/>
  <c r="AI89" i="25"/>
  <c r="AH89" i="25"/>
  <c r="AI88" i="25"/>
  <c r="AH88" i="25"/>
  <c r="AI87" i="25"/>
  <c r="AH87" i="25"/>
  <c r="AI86" i="25"/>
  <c r="AH86" i="25"/>
  <c r="AI85" i="25"/>
  <c r="AH85" i="25"/>
  <c r="AI84" i="25"/>
  <c r="AH84" i="25"/>
  <c r="AG82" i="25"/>
  <c r="AI81" i="25"/>
  <c r="AH81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B80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B79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AF76" i="25"/>
  <c r="AF82" i="25" s="1"/>
  <c r="AE76" i="25"/>
  <c r="AE82" i="25" s="1"/>
  <c r="AD76" i="25"/>
  <c r="AD82" i="25" s="1"/>
  <c r="AC76" i="25"/>
  <c r="AC82" i="25" s="1"/>
  <c r="AB76" i="25"/>
  <c r="AB82" i="25" s="1"/>
  <c r="AA76" i="25"/>
  <c r="Z76" i="25"/>
  <c r="Y76" i="25"/>
  <c r="X76" i="25"/>
  <c r="W76" i="25"/>
  <c r="W82" i="25" s="1"/>
  <c r="V76" i="25"/>
  <c r="U76" i="25"/>
  <c r="T76" i="25"/>
  <c r="S76" i="25"/>
  <c r="R76" i="25"/>
  <c r="Q76" i="25"/>
  <c r="P76" i="25"/>
  <c r="O76" i="25"/>
  <c r="N76" i="25"/>
  <c r="M76" i="25"/>
  <c r="M82" i="25" s="1"/>
  <c r="L76" i="25"/>
  <c r="K76" i="25"/>
  <c r="J76" i="25"/>
  <c r="I76" i="25"/>
  <c r="H76" i="25"/>
  <c r="G76" i="25"/>
  <c r="F76" i="25"/>
  <c r="E76" i="25"/>
  <c r="D76" i="25"/>
  <c r="D82" i="25" s="1"/>
  <c r="C76" i="25"/>
  <c r="B76" i="25"/>
  <c r="AI74" i="25"/>
  <c r="AH74" i="25"/>
  <c r="AG72" i="25"/>
  <c r="AG75" i="25" s="1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AI71" i="25"/>
  <c r="AH71" i="25"/>
  <c r="AI70" i="25"/>
  <c r="AH70" i="25"/>
  <c r="AI69" i="25"/>
  <c r="AH69" i="25"/>
  <c r="AG68" i="25"/>
  <c r="AG73" i="25" s="1"/>
  <c r="AF68" i="25"/>
  <c r="AF5" i="25" s="1"/>
  <c r="AE68" i="25"/>
  <c r="AD68" i="25"/>
  <c r="AD5" i="25" s="1"/>
  <c r="AC68" i="25"/>
  <c r="AC5" i="25" s="1"/>
  <c r="AB68" i="25"/>
  <c r="AA68" i="25"/>
  <c r="AA5" i="25" s="1"/>
  <c r="Z68" i="25"/>
  <c r="Y68" i="25"/>
  <c r="Y5" i="25" s="1"/>
  <c r="X68" i="25"/>
  <c r="X5" i="25" s="1"/>
  <c r="W68" i="25"/>
  <c r="W5" i="25" s="1"/>
  <c r="V68" i="25"/>
  <c r="U68" i="25"/>
  <c r="U5" i="25" s="1"/>
  <c r="T68" i="25"/>
  <c r="S68" i="25"/>
  <c r="R68" i="25"/>
  <c r="R5" i="25" s="1"/>
  <c r="Q68" i="25"/>
  <c r="Q5" i="25" s="1"/>
  <c r="P68" i="25"/>
  <c r="O68" i="25"/>
  <c r="O5" i="25" s="1"/>
  <c r="N68" i="25"/>
  <c r="M68" i="25"/>
  <c r="L68" i="25"/>
  <c r="L5" i="25" s="1"/>
  <c r="K68" i="25"/>
  <c r="K5" i="25" s="1"/>
  <c r="J68" i="25"/>
  <c r="J5" i="25" s="1"/>
  <c r="I68" i="25"/>
  <c r="I5" i="25" s="1"/>
  <c r="H68" i="25"/>
  <c r="G68" i="25"/>
  <c r="G5" i="25" s="1"/>
  <c r="F68" i="25"/>
  <c r="E68" i="25"/>
  <c r="D68" i="25"/>
  <c r="D5" i="25" s="1"/>
  <c r="C68" i="25"/>
  <c r="C5" i="25" s="1"/>
  <c r="B68" i="25"/>
  <c r="AI67" i="25"/>
  <c r="AH67" i="25"/>
  <c r="AI66" i="25"/>
  <c r="AH66" i="25"/>
  <c r="AI65" i="25"/>
  <c r="AH65" i="25"/>
  <c r="AI64" i="25"/>
  <c r="AH64" i="25"/>
  <c r="AI63" i="25"/>
  <c r="AH63" i="25"/>
  <c r="AI62" i="25"/>
  <c r="AH62" i="25"/>
  <c r="AI61" i="25"/>
  <c r="AH61" i="25"/>
  <c r="AI60" i="25"/>
  <c r="AH60" i="25"/>
  <c r="AI59" i="25"/>
  <c r="AH59" i="25"/>
  <c r="AI58" i="25"/>
  <c r="AH58" i="25"/>
  <c r="AI57" i="25"/>
  <c r="AH57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AI55" i="25"/>
  <c r="AH55" i="25"/>
  <c r="AI54" i="25"/>
  <c r="AH54" i="25"/>
  <c r="AI53" i="25"/>
  <c r="AH53" i="25"/>
  <c r="AG52" i="25"/>
  <c r="AG3" i="25" s="1"/>
  <c r="Y52" i="25"/>
  <c r="S52" i="25"/>
  <c r="R52" i="25"/>
  <c r="Q52" i="25"/>
  <c r="P52" i="25"/>
  <c r="O52" i="25"/>
  <c r="N52" i="25"/>
  <c r="M52" i="25"/>
  <c r="L52" i="25"/>
  <c r="K52" i="25"/>
  <c r="J52" i="25"/>
  <c r="H52" i="25"/>
  <c r="G52" i="25"/>
  <c r="F52" i="25"/>
  <c r="E52" i="25"/>
  <c r="D52" i="25"/>
  <c r="C52" i="25"/>
  <c r="B52" i="25"/>
  <c r="AG51" i="25"/>
  <c r="AI50" i="25"/>
  <c r="AH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G38" i="25"/>
  <c r="AG2" i="25" s="1"/>
  <c r="AG6" i="25" s="1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O73" i="25" s="1"/>
  <c r="N38" i="25"/>
  <c r="M38" i="25"/>
  <c r="L38" i="25"/>
  <c r="K38" i="25"/>
  <c r="J38" i="25"/>
  <c r="H38" i="25"/>
  <c r="G38" i="25"/>
  <c r="F38" i="25"/>
  <c r="E38" i="25"/>
  <c r="D38" i="25"/>
  <c r="C38" i="25"/>
  <c r="B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AE5" i="25"/>
  <c r="AB5" i="25"/>
  <c r="Z5" i="25"/>
  <c r="V5" i="25"/>
  <c r="T5" i="25"/>
  <c r="S5" i="25"/>
  <c r="P5" i="25"/>
  <c r="N5" i="25"/>
  <c r="M5" i="25"/>
  <c r="H5" i="25"/>
  <c r="F5" i="25"/>
  <c r="E5" i="25"/>
  <c r="AG4" i="25"/>
  <c r="K4" i="25"/>
  <c r="B4" i="25"/>
  <c r="R37" i="24"/>
  <c r="Q37" i="24"/>
  <c r="P37" i="24"/>
  <c r="O37" i="24"/>
  <c r="N37" i="24"/>
  <c r="H52" i="24"/>
  <c r="E37" i="24"/>
  <c r="D37" i="24"/>
  <c r="C37" i="24"/>
  <c r="AH99" i="24"/>
  <c r="AI99" i="24" s="1"/>
  <c r="B37" i="24"/>
  <c r="AF238" i="24"/>
  <c r="AE238" i="24"/>
  <c r="AD238" i="24"/>
  <c r="AC238" i="24"/>
  <c r="AB238" i="24"/>
  <c r="AA238" i="24"/>
  <c r="Z238" i="24"/>
  <c r="Y238" i="24"/>
  <c r="X238" i="24"/>
  <c r="W238" i="24"/>
  <c r="V238" i="24"/>
  <c r="U238" i="24"/>
  <c r="T238" i="24"/>
  <c r="S238" i="24"/>
  <c r="R238" i="24"/>
  <c r="Q238" i="24"/>
  <c r="P238" i="24"/>
  <c r="O238" i="24"/>
  <c r="N238" i="24"/>
  <c r="M238" i="24"/>
  <c r="L238" i="24"/>
  <c r="K238" i="24"/>
  <c r="J238" i="24"/>
  <c r="I238" i="24"/>
  <c r="H238" i="24"/>
  <c r="G238" i="24"/>
  <c r="F238" i="24"/>
  <c r="E238" i="24"/>
  <c r="D238" i="24"/>
  <c r="C238" i="24"/>
  <c r="B238" i="24"/>
  <c r="A238" i="24"/>
  <c r="AF237" i="24"/>
  <c r="AE237" i="24"/>
  <c r="AD237" i="24"/>
  <c r="AC237" i="24"/>
  <c r="AB237" i="24"/>
  <c r="AA237" i="24"/>
  <c r="Z237" i="24"/>
  <c r="Y237" i="24"/>
  <c r="X237" i="24"/>
  <c r="W237" i="24"/>
  <c r="V237" i="24"/>
  <c r="U237" i="24"/>
  <c r="T237" i="24"/>
  <c r="S237" i="24"/>
  <c r="R237" i="24"/>
  <c r="Q237" i="24"/>
  <c r="P237" i="24"/>
  <c r="O237" i="24"/>
  <c r="N237" i="24"/>
  <c r="M237" i="24"/>
  <c r="L237" i="24"/>
  <c r="K237" i="24"/>
  <c r="J237" i="24"/>
  <c r="I237" i="24"/>
  <c r="H237" i="24"/>
  <c r="G237" i="24"/>
  <c r="F237" i="24"/>
  <c r="E237" i="24"/>
  <c r="D237" i="24"/>
  <c r="C237" i="24"/>
  <c r="B237" i="24"/>
  <c r="A237" i="24"/>
  <c r="AF236" i="24"/>
  <c r="AE236" i="24"/>
  <c r="AD236" i="24"/>
  <c r="AC236" i="24"/>
  <c r="AB236" i="24"/>
  <c r="AA236" i="24"/>
  <c r="Z236" i="24"/>
  <c r="Y236" i="24"/>
  <c r="X236" i="24"/>
  <c r="W236" i="24"/>
  <c r="V236" i="24"/>
  <c r="U236" i="24"/>
  <c r="T236" i="24"/>
  <c r="S236" i="24"/>
  <c r="R236" i="24"/>
  <c r="Q236" i="24"/>
  <c r="P236" i="24"/>
  <c r="O236" i="24"/>
  <c r="N236" i="24"/>
  <c r="M236" i="24"/>
  <c r="L236" i="24"/>
  <c r="K236" i="24"/>
  <c r="J236" i="24"/>
  <c r="I236" i="24"/>
  <c r="H236" i="24"/>
  <c r="G236" i="24"/>
  <c r="F236" i="24"/>
  <c r="E236" i="24"/>
  <c r="D236" i="24"/>
  <c r="C236" i="24"/>
  <c r="B236" i="24"/>
  <c r="A236" i="24"/>
  <c r="AF235" i="24"/>
  <c r="AE235" i="24"/>
  <c r="AD235" i="24"/>
  <c r="AC235" i="24"/>
  <c r="AB235" i="24"/>
  <c r="AA235" i="24"/>
  <c r="Z235" i="24"/>
  <c r="Y235" i="24"/>
  <c r="X235" i="24"/>
  <c r="W235" i="24"/>
  <c r="V235" i="24"/>
  <c r="U235" i="24"/>
  <c r="T235" i="24"/>
  <c r="S235" i="24"/>
  <c r="R235" i="24"/>
  <c r="Q235" i="24"/>
  <c r="P235" i="24"/>
  <c r="O235" i="24"/>
  <c r="N235" i="24"/>
  <c r="M235" i="24"/>
  <c r="L235" i="24"/>
  <c r="K235" i="24"/>
  <c r="J235" i="24"/>
  <c r="I235" i="24"/>
  <c r="H235" i="24"/>
  <c r="G235" i="24"/>
  <c r="F235" i="24"/>
  <c r="E235" i="24"/>
  <c r="D235" i="24"/>
  <c r="C235" i="24"/>
  <c r="B235" i="24"/>
  <c r="A235" i="24"/>
  <c r="D234" i="24"/>
  <c r="C234" i="24"/>
  <c r="B234" i="24"/>
  <c r="S209" i="24"/>
  <c r="AG199" i="24"/>
  <c r="B199" i="24"/>
  <c r="C198" i="24"/>
  <c r="D198" i="24" s="1"/>
  <c r="E198" i="24" s="1"/>
  <c r="E234" i="24" s="1"/>
  <c r="D197" i="24"/>
  <c r="E197" i="24" s="1"/>
  <c r="F197" i="24" s="1"/>
  <c r="G197" i="24" s="1"/>
  <c r="H197" i="24" s="1"/>
  <c r="I197" i="24" s="1"/>
  <c r="J197" i="24" s="1"/>
  <c r="K197" i="24" s="1"/>
  <c r="L197" i="24" s="1"/>
  <c r="M197" i="24" s="1"/>
  <c r="N197" i="24" s="1"/>
  <c r="O197" i="24" s="1"/>
  <c r="P197" i="24" s="1"/>
  <c r="Q197" i="24" s="1"/>
  <c r="R197" i="24" s="1"/>
  <c r="S197" i="24" s="1"/>
  <c r="T197" i="24" s="1"/>
  <c r="U197" i="24" s="1"/>
  <c r="V197" i="24" s="1"/>
  <c r="W197" i="24" s="1"/>
  <c r="X197" i="24" s="1"/>
  <c r="Y197" i="24" s="1"/>
  <c r="Z197" i="24" s="1"/>
  <c r="AA197" i="24" s="1"/>
  <c r="AB197" i="24" s="1"/>
  <c r="AC197" i="24" s="1"/>
  <c r="AD197" i="24" s="1"/>
  <c r="AE197" i="24" s="1"/>
  <c r="AF197" i="24" s="1"/>
  <c r="C197" i="24"/>
  <c r="Q196" i="24"/>
  <c r="R196" i="24" s="1"/>
  <c r="S196" i="24" s="1"/>
  <c r="T196" i="24" s="1"/>
  <c r="U196" i="24" s="1"/>
  <c r="V196" i="24" s="1"/>
  <c r="W196" i="24" s="1"/>
  <c r="X196" i="24" s="1"/>
  <c r="Y196" i="24" s="1"/>
  <c r="Z196" i="24" s="1"/>
  <c r="AA196" i="24" s="1"/>
  <c r="AB196" i="24" s="1"/>
  <c r="AC196" i="24" s="1"/>
  <c r="AD196" i="24" s="1"/>
  <c r="AE196" i="24" s="1"/>
  <c r="AF196" i="24" s="1"/>
  <c r="C196" i="24"/>
  <c r="D196" i="24" s="1"/>
  <c r="E196" i="24" s="1"/>
  <c r="F196" i="24" s="1"/>
  <c r="G196" i="24" s="1"/>
  <c r="H196" i="24" s="1"/>
  <c r="I196" i="24" s="1"/>
  <c r="J196" i="24" s="1"/>
  <c r="K196" i="24" s="1"/>
  <c r="L196" i="24" s="1"/>
  <c r="M196" i="24" s="1"/>
  <c r="N196" i="24" s="1"/>
  <c r="O196" i="24" s="1"/>
  <c r="P196" i="24" s="1"/>
  <c r="G195" i="24"/>
  <c r="H195" i="24" s="1"/>
  <c r="I195" i="24" s="1"/>
  <c r="J195" i="24" s="1"/>
  <c r="K195" i="24" s="1"/>
  <c r="L195" i="24" s="1"/>
  <c r="M195" i="24" s="1"/>
  <c r="N195" i="24" s="1"/>
  <c r="O195" i="24" s="1"/>
  <c r="P195" i="24" s="1"/>
  <c r="Q195" i="24" s="1"/>
  <c r="R195" i="24" s="1"/>
  <c r="S195" i="24" s="1"/>
  <c r="T195" i="24" s="1"/>
  <c r="U195" i="24" s="1"/>
  <c r="V195" i="24" s="1"/>
  <c r="W195" i="24" s="1"/>
  <c r="X195" i="24" s="1"/>
  <c r="Y195" i="24" s="1"/>
  <c r="Z195" i="24" s="1"/>
  <c r="AA195" i="24" s="1"/>
  <c r="AB195" i="24" s="1"/>
  <c r="AC195" i="24" s="1"/>
  <c r="AD195" i="24" s="1"/>
  <c r="AE195" i="24" s="1"/>
  <c r="AF195" i="24" s="1"/>
  <c r="E195" i="24"/>
  <c r="F195" i="24" s="1"/>
  <c r="D195" i="24"/>
  <c r="C195" i="24"/>
  <c r="N194" i="24"/>
  <c r="O194" i="24" s="1"/>
  <c r="P194" i="24" s="1"/>
  <c r="Q194" i="24" s="1"/>
  <c r="R194" i="24" s="1"/>
  <c r="S194" i="24" s="1"/>
  <c r="T194" i="24" s="1"/>
  <c r="U194" i="24" s="1"/>
  <c r="V194" i="24" s="1"/>
  <c r="W194" i="24" s="1"/>
  <c r="X194" i="24" s="1"/>
  <c r="Y194" i="24" s="1"/>
  <c r="Z194" i="24" s="1"/>
  <c r="AA194" i="24" s="1"/>
  <c r="AB194" i="24" s="1"/>
  <c r="AC194" i="24" s="1"/>
  <c r="AD194" i="24" s="1"/>
  <c r="AE194" i="24" s="1"/>
  <c r="AF194" i="24" s="1"/>
  <c r="C194" i="24"/>
  <c r="D194" i="24" s="1"/>
  <c r="E194" i="24" s="1"/>
  <c r="F194" i="24" s="1"/>
  <c r="G194" i="24" s="1"/>
  <c r="H194" i="24" s="1"/>
  <c r="I194" i="24" s="1"/>
  <c r="J194" i="24" s="1"/>
  <c r="K194" i="24" s="1"/>
  <c r="L194" i="24" s="1"/>
  <c r="M194" i="24" s="1"/>
  <c r="C193" i="24"/>
  <c r="AG191" i="24"/>
  <c r="B191" i="24"/>
  <c r="C190" i="24"/>
  <c r="D190" i="24" s="1"/>
  <c r="E190" i="24" s="1"/>
  <c r="F190" i="24" s="1"/>
  <c r="G190" i="24" s="1"/>
  <c r="H190" i="24" s="1"/>
  <c r="I190" i="24" s="1"/>
  <c r="J190" i="24" s="1"/>
  <c r="K190" i="24" s="1"/>
  <c r="L190" i="24" s="1"/>
  <c r="M190" i="24" s="1"/>
  <c r="N190" i="24" s="1"/>
  <c r="O190" i="24" s="1"/>
  <c r="P190" i="24" s="1"/>
  <c r="Q190" i="24" s="1"/>
  <c r="R190" i="24" s="1"/>
  <c r="S190" i="24" s="1"/>
  <c r="T190" i="24" s="1"/>
  <c r="U190" i="24" s="1"/>
  <c r="V190" i="24" s="1"/>
  <c r="W190" i="24" s="1"/>
  <c r="X190" i="24" s="1"/>
  <c r="Y190" i="24" s="1"/>
  <c r="Z190" i="24" s="1"/>
  <c r="AA190" i="24" s="1"/>
  <c r="AB190" i="24" s="1"/>
  <c r="AC190" i="24" s="1"/>
  <c r="AD190" i="24" s="1"/>
  <c r="AE190" i="24" s="1"/>
  <c r="AF190" i="24" s="1"/>
  <c r="M189" i="24"/>
  <c r="N189" i="24" s="1"/>
  <c r="O189" i="24" s="1"/>
  <c r="P189" i="24" s="1"/>
  <c r="Q189" i="24" s="1"/>
  <c r="R189" i="24" s="1"/>
  <c r="S189" i="24" s="1"/>
  <c r="T189" i="24" s="1"/>
  <c r="U189" i="24" s="1"/>
  <c r="V189" i="24" s="1"/>
  <c r="W189" i="24" s="1"/>
  <c r="X189" i="24" s="1"/>
  <c r="Y189" i="24" s="1"/>
  <c r="Z189" i="24" s="1"/>
  <c r="AA189" i="24" s="1"/>
  <c r="AB189" i="24" s="1"/>
  <c r="AC189" i="24" s="1"/>
  <c r="AD189" i="24" s="1"/>
  <c r="AE189" i="24" s="1"/>
  <c r="AF189" i="24" s="1"/>
  <c r="G189" i="24"/>
  <c r="H189" i="24" s="1"/>
  <c r="I189" i="24" s="1"/>
  <c r="J189" i="24" s="1"/>
  <c r="K189" i="24" s="1"/>
  <c r="L189" i="24" s="1"/>
  <c r="F189" i="24"/>
  <c r="E189" i="24"/>
  <c r="D189" i="24"/>
  <c r="C189" i="24"/>
  <c r="G188" i="24"/>
  <c r="H188" i="24" s="1"/>
  <c r="I188" i="24" s="1"/>
  <c r="J188" i="24" s="1"/>
  <c r="K188" i="24" s="1"/>
  <c r="L188" i="24" s="1"/>
  <c r="M188" i="24" s="1"/>
  <c r="N188" i="24" s="1"/>
  <c r="O188" i="24" s="1"/>
  <c r="P188" i="24" s="1"/>
  <c r="Q188" i="24" s="1"/>
  <c r="R188" i="24" s="1"/>
  <c r="S188" i="24" s="1"/>
  <c r="T188" i="24" s="1"/>
  <c r="U188" i="24" s="1"/>
  <c r="V188" i="24" s="1"/>
  <c r="W188" i="24" s="1"/>
  <c r="X188" i="24" s="1"/>
  <c r="Y188" i="24" s="1"/>
  <c r="Z188" i="24" s="1"/>
  <c r="AA188" i="24" s="1"/>
  <c r="AB188" i="24" s="1"/>
  <c r="AC188" i="24" s="1"/>
  <c r="AD188" i="24" s="1"/>
  <c r="AE188" i="24" s="1"/>
  <c r="AF188" i="24" s="1"/>
  <c r="C188" i="24"/>
  <c r="D188" i="24" s="1"/>
  <c r="E188" i="24" s="1"/>
  <c r="F188" i="24" s="1"/>
  <c r="K187" i="24"/>
  <c r="L187" i="24" s="1"/>
  <c r="M187" i="24" s="1"/>
  <c r="N187" i="24" s="1"/>
  <c r="O187" i="24" s="1"/>
  <c r="P187" i="24" s="1"/>
  <c r="Q187" i="24" s="1"/>
  <c r="R187" i="24" s="1"/>
  <c r="S187" i="24" s="1"/>
  <c r="T187" i="24" s="1"/>
  <c r="U187" i="24" s="1"/>
  <c r="V187" i="24" s="1"/>
  <c r="W187" i="24" s="1"/>
  <c r="X187" i="24" s="1"/>
  <c r="Y187" i="24" s="1"/>
  <c r="Z187" i="24" s="1"/>
  <c r="AA187" i="24" s="1"/>
  <c r="AB187" i="24" s="1"/>
  <c r="AC187" i="24" s="1"/>
  <c r="AD187" i="24" s="1"/>
  <c r="AE187" i="24" s="1"/>
  <c r="AF187" i="24" s="1"/>
  <c r="E187" i="24"/>
  <c r="F187" i="24" s="1"/>
  <c r="G187" i="24" s="1"/>
  <c r="H187" i="24" s="1"/>
  <c r="I187" i="24" s="1"/>
  <c r="J187" i="24" s="1"/>
  <c r="D187" i="24"/>
  <c r="C187" i="24"/>
  <c r="S186" i="24"/>
  <c r="T186" i="24" s="1"/>
  <c r="U186" i="24" s="1"/>
  <c r="V186" i="24" s="1"/>
  <c r="W186" i="24" s="1"/>
  <c r="X186" i="24" s="1"/>
  <c r="Y186" i="24" s="1"/>
  <c r="Z186" i="24" s="1"/>
  <c r="AA186" i="24" s="1"/>
  <c r="AB186" i="24" s="1"/>
  <c r="AC186" i="24" s="1"/>
  <c r="AD186" i="24" s="1"/>
  <c r="AE186" i="24" s="1"/>
  <c r="AF186" i="24" s="1"/>
  <c r="C186" i="24"/>
  <c r="D186" i="24" s="1"/>
  <c r="E186" i="24" s="1"/>
  <c r="F186" i="24" s="1"/>
  <c r="G186" i="24" s="1"/>
  <c r="H186" i="24" s="1"/>
  <c r="I186" i="24" s="1"/>
  <c r="J186" i="24" s="1"/>
  <c r="K186" i="24" s="1"/>
  <c r="L186" i="24" s="1"/>
  <c r="M186" i="24" s="1"/>
  <c r="N186" i="24" s="1"/>
  <c r="O186" i="24" s="1"/>
  <c r="P186" i="24" s="1"/>
  <c r="Q186" i="24" s="1"/>
  <c r="R186" i="24" s="1"/>
  <c r="R185" i="24"/>
  <c r="S185" i="24" s="1"/>
  <c r="T185" i="24" s="1"/>
  <c r="U185" i="24" s="1"/>
  <c r="V185" i="24" s="1"/>
  <c r="W185" i="24" s="1"/>
  <c r="X185" i="24" s="1"/>
  <c r="Y185" i="24" s="1"/>
  <c r="Z185" i="24" s="1"/>
  <c r="AA185" i="24" s="1"/>
  <c r="AB185" i="24" s="1"/>
  <c r="AC185" i="24" s="1"/>
  <c r="AD185" i="24" s="1"/>
  <c r="AE185" i="24" s="1"/>
  <c r="AF185" i="24" s="1"/>
  <c r="G185" i="24"/>
  <c r="H185" i="24" s="1"/>
  <c r="I185" i="24" s="1"/>
  <c r="J185" i="24" s="1"/>
  <c r="K185" i="24" s="1"/>
  <c r="L185" i="24" s="1"/>
  <c r="M185" i="24" s="1"/>
  <c r="N185" i="24" s="1"/>
  <c r="O185" i="24" s="1"/>
  <c r="P185" i="24" s="1"/>
  <c r="Q185" i="24" s="1"/>
  <c r="E185" i="24"/>
  <c r="F185" i="24" s="1"/>
  <c r="D185" i="24"/>
  <c r="C185" i="24"/>
  <c r="H184" i="24"/>
  <c r="I184" i="24" s="1"/>
  <c r="J184" i="24" s="1"/>
  <c r="K184" i="24" s="1"/>
  <c r="L184" i="24" s="1"/>
  <c r="M184" i="24" s="1"/>
  <c r="N184" i="24" s="1"/>
  <c r="O184" i="24" s="1"/>
  <c r="P184" i="24" s="1"/>
  <c r="Q184" i="24" s="1"/>
  <c r="R184" i="24" s="1"/>
  <c r="S184" i="24" s="1"/>
  <c r="T184" i="24" s="1"/>
  <c r="U184" i="24" s="1"/>
  <c r="V184" i="24" s="1"/>
  <c r="W184" i="24" s="1"/>
  <c r="X184" i="24" s="1"/>
  <c r="Y184" i="24" s="1"/>
  <c r="Z184" i="24" s="1"/>
  <c r="AA184" i="24" s="1"/>
  <c r="AB184" i="24" s="1"/>
  <c r="AC184" i="24" s="1"/>
  <c r="AD184" i="24" s="1"/>
  <c r="AE184" i="24" s="1"/>
  <c r="AF184" i="24" s="1"/>
  <c r="C184" i="24"/>
  <c r="D184" i="24" s="1"/>
  <c r="E184" i="24" s="1"/>
  <c r="F184" i="24" s="1"/>
  <c r="G184" i="24" s="1"/>
  <c r="S183" i="24"/>
  <c r="T183" i="24" s="1"/>
  <c r="U183" i="24" s="1"/>
  <c r="V183" i="24" s="1"/>
  <c r="W183" i="24" s="1"/>
  <c r="X183" i="24" s="1"/>
  <c r="Y183" i="24" s="1"/>
  <c r="Z183" i="24" s="1"/>
  <c r="AA183" i="24" s="1"/>
  <c r="AB183" i="24" s="1"/>
  <c r="AC183" i="24" s="1"/>
  <c r="AD183" i="24" s="1"/>
  <c r="AE183" i="24" s="1"/>
  <c r="AF183" i="24" s="1"/>
  <c r="C183" i="24"/>
  <c r="D183" i="24" s="1"/>
  <c r="E183" i="24" s="1"/>
  <c r="F183" i="24" s="1"/>
  <c r="G183" i="24" s="1"/>
  <c r="H183" i="24" s="1"/>
  <c r="I183" i="24" s="1"/>
  <c r="J183" i="24" s="1"/>
  <c r="K183" i="24" s="1"/>
  <c r="L183" i="24" s="1"/>
  <c r="M183" i="24" s="1"/>
  <c r="N183" i="24" s="1"/>
  <c r="O183" i="24" s="1"/>
  <c r="P183" i="24" s="1"/>
  <c r="Q183" i="24" s="1"/>
  <c r="R183" i="24" s="1"/>
  <c r="C182" i="24"/>
  <c r="D182" i="24" s="1"/>
  <c r="E182" i="24" s="1"/>
  <c r="F182" i="24" s="1"/>
  <c r="G182" i="24" s="1"/>
  <c r="H182" i="24" s="1"/>
  <c r="I182" i="24" s="1"/>
  <c r="J182" i="24" s="1"/>
  <c r="K182" i="24" s="1"/>
  <c r="L182" i="24" s="1"/>
  <c r="M182" i="24" s="1"/>
  <c r="N182" i="24" s="1"/>
  <c r="O182" i="24" s="1"/>
  <c r="P182" i="24" s="1"/>
  <c r="Q182" i="24" s="1"/>
  <c r="R182" i="24" s="1"/>
  <c r="S182" i="24" s="1"/>
  <c r="T182" i="24" s="1"/>
  <c r="U182" i="24" s="1"/>
  <c r="V182" i="24" s="1"/>
  <c r="W182" i="24" s="1"/>
  <c r="X182" i="24" s="1"/>
  <c r="Y182" i="24" s="1"/>
  <c r="Z182" i="24" s="1"/>
  <c r="AA182" i="24" s="1"/>
  <c r="AB182" i="24" s="1"/>
  <c r="AC182" i="24" s="1"/>
  <c r="AD182" i="24" s="1"/>
  <c r="AE182" i="24" s="1"/>
  <c r="AF182" i="24" s="1"/>
  <c r="X181" i="24"/>
  <c r="Y181" i="24" s="1"/>
  <c r="Z181" i="24" s="1"/>
  <c r="AA181" i="24" s="1"/>
  <c r="AB181" i="24" s="1"/>
  <c r="AC181" i="24" s="1"/>
  <c r="AD181" i="24" s="1"/>
  <c r="AE181" i="24" s="1"/>
  <c r="AF181" i="24" s="1"/>
  <c r="F181" i="24"/>
  <c r="G181" i="24" s="1"/>
  <c r="H181" i="24" s="1"/>
  <c r="I181" i="24" s="1"/>
  <c r="J181" i="24" s="1"/>
  <c r="K181" i="24" s="1"/>
  <c r="L181" i="24" s="1"/>
  <c r="M181" i="24" s="1"/>
  <c r="N181" i="24" s="1"/>
  <c r="O181" i="24" s="1"/>
  <c r="P181" i="24" s="1"/>
  <c r="Q181" i="24" s="1"/>
  <c r="R181" i="24" s="1"/>
  <c r="S181" i="24" s="1"/>
  <c r="T181" i="24" s="1"/>
  <c r="U181" i="24" s="1"/>
  <c r="V181" i="24" s="1"/>
  <c r="W181" i="24" s="1"/>
  <c r="E181" i="24"/>
  <c r="D181" i="24"/>
  <c r="C181" i="24"/>
  <c r="V180" i="24"/>
  <c r="W180" i="24" s="1"/>
  <c r="X180" i="24" s="1"/>
  <c r="Y180" i="24" s="1"/>
  <c r="Z180" i="24" s="1"/>
  <c r="AA180" i="24" s="1"/>
  <c r="AB180" i="24" s="1"/>
  <c r="AC180" i="24" s="1"/>
  <c r="AD180" i="24" s="1"/>
  <c r="AE180" i="24" s="1"/>
  <c r="AF180" i="24" s="1"/>
  <c r="D180" i="24"/>
  <c r="E180" i="24" s="1"/>
  <c r="F180" i="24" s="1"/>
  <c r="G180" i="24" s="1"/>
  <c r="H180" i="24" s="1"/>
  <c r="I180" i="24" s="1"/>
  <c r="J180" i="24" s="1"/>
  <c r="K180" i="24" s="1"/>
  <c r="L180" i="24" s="1"/>
  <c r="M180" i="24" s="1"/>
  <c r="N180" i="24" s="1"/>
  <c r="O180" i="24" s="1"/>
  <c r="P180" i="24" s="1"/>
  <c r="Q180" i="24" s="1"/>
  <c r="R180" i="24" s="1"/>
  <c r="S180" i="24" s="1"/>
  <c r="T180" i="24" s="1"/>
  <c r="U180" i="24" s="1"/>
  <c r="C180" i="24"/>
  <c r="P179" i="24"/>
  <c r="Q179" i="24" s="1"/>
  <c r="R179" i="24" s="1"/>
  <c r="S179" i="24" s="1"/>
  <c r="T179" i="24" s="1"/>
  <c r="U179" i="24" s="1"/>
  <c r="V179" i="24" s="1"/>
  <c r="W179" i="24" s="1"/>
  <c r="X179" i="24" s="1"/>
  <c r="Y179" i="24" s="1"/>
  <c r="Z179" i="24" s="1"/>
  <c r="AA179" i="24" s="1"/>
  <c r="AB179" i="24" s="1"/>
  <c r="AC179" i="24" s="1"/>
  <c r="AD179" i="24" s="1"/>
  <c r="AE179" i="24" s="1"/>
  <c r="AF179" i="24" s="1"/>
  <c r="C179" i="24"/>
  <c r="D179" i="24" s="1"/>
  <c r="E179" i="24" s="1"/>
  <c r="F179" i="24" s="1"/>
  <c r="G179" i="24" s="1"/>
  <c r="H179" i="24" s="1"/>
  <c r="I179" i="24" s="1"/>
  <c r="J179" i="24" s="1"/>
  <c r="K179" i="24" s="1"/>
  <c r="L179" i="24" s="1"/>
  <c r="M179" i="24" s="1"/>
  <c r="N179" i="24" s="1"/>
  <c r="O179" i="24" s="1"/>
  <c r="N178" i="24"/>
  <c r="O178" i="24" s="1"/>
  <c r="P178" i="24" s="1"/>
  <c r="Q178" i="24" s="1"/>
  <c r="R178" i="24" s="1"/>
  <c r="S178" i="24" s="1"/>
  <c r="T178" i="24" s="1"/>
  <c r="U178" i="24" s="1"/>
  <c r="V178" i="24" s="1"/>
  <c r="W178" i="24" s="1"/>
  <c r="X178" i="24" s="1"/>
  <c r="Y178" i="24" s="1"/>
  <c r="Z178" i="24" s="1"/>
  <c r="AA178" i="24" s="1"/>
  <c r="AB178" i="24" s="1"/>
  <c r="AC178" i="24" s="1"/>
  <c r="AD178" i="24" s="1"/>
  <c r="AE178" i="24" s="1"/>
  <c r="AF178" i="24" s="1"/>
  <c r="F178" i="24"/>
  <c r="G178" i="24" s="1"/>
  <c r="H178" i="24" s="1"/>
  <c r="I178" i="24" s="1"/>
  <c r="J178" i="24" s="1"/>
  <c r="K178" i="24" s="1"/>
  <c r="L178" i="24" s="1"/>
  <c r="M178" i="24" s="1"/>
  <c r="D178" i="24"/>
  <c r="E178" i="24" s="1"/>
  <c r="C178" i="24"/>
  <c r="C176" i="24"/>
  <c r="D176" i="24" s="1"/>
  <c r="E176" i="24" s="1"/>
  <c r="F176" i="24" s="1"/>
  <c r="G176" i="24" s="1"/>
  <c r="H176" i="24" s="1"/>
  <c r="I176" i="24" s="1"/>
  <c r="J176" i="24" s="1"/>
  <c r="K176" i="24" s="1"/>
  <c r="L176" i="24" s="1"/>
  <c r="M176" i="24" s="1"/>
  <c r="N176" i="24" s="1"/>
  <c r="O176" i="24" s="1"/>
  <c r="P176" i="24" s="1"/>
  <c r="Q176" i="24" s="1"/>
  <c r="R176" i="24" s="1"/>
  <c r="S176" i="24" s="1"/>
  <c r="T176" i="24" s="1"/>
  <c r="U176" i="24" s="1"/>
  <c r="V176" i="24" s="1"/>
  <c r="W176" i="24" s="1"/>
  <c r="X176" i="24" s="1"/>
  <c r="Y176" i="24" s="1"/>
  <c r="Z176" i="24" s="1"/>
  <c r="AA176" i="24" s="1"/>
  <c r="AB176" i="24" s="1"/>
  <c r="AC176" i="24" s="1"/>
  <c r="AD176" i="24" s="1"/>
  <c r="AE176" i="24" s="1"/>
  <c r="AF176" i="24" s="1"/>
  <c r="D175" i="24"/>
  <c r="E175" i="24" s="1"/>
  <c r="F175" i="24" s="1"/>
  <c r="G175" i="24" s="1"/>
  <c r="H175" i="24" s="1"/>
  <c r="I175" i="24" s="1"/>
  <c r="J175" i="24" s="1"/>
  <c r="K175" i="24" s="1"/>
  <c r="L175" i="24" s="1"/>
  <c r="M175" i="24" s="1"/>
  <c r="N175" i="24" s="1"/>
  <c r="O175" i="24" s="1"/>
  <c r="P175" i="24" s="1"/>
  <c r="Q175" i="24" s="1"/>
  <c r="R175" i="24" s="1"/>
  <c r="S175" i="24" s="1"/>
  <c r="T175" i="24" s="1"/>
  <c r="U175" i="24" s="1"/>
  <c r="V175" i="24" s="1"/>
  <c r="W175" i="24" s="1"/>
  <c r="X175" i="24" s="1"/>
  <c r="Y175" i="24" s="1"/>
  <c r="Z175" i="24" s="1"/>
  <c r="AA175" i="24" s="1"/>
  <c r="AB175" i="24" s="1"/>
  <c r="AC175" i="24" s="1"/>
  <c r="AD175" i="24" s="1"/>
  <c r="AE175" i="24" s="1"/>
  <c r="AF175" i="24" s="1"/>
  <c r="C175" i="24"/>
  <c r="D174" i="24"/>
  <c r="E174" i="24" s="1"/>
  <c r="F174" i="24" s="1"/>
  <c r="G174" i="24" s="1"/>
  <c r="H174" i="24" s="1"/>
  <c r="I174" i="24" s="1"/>
  <c r="J174" i="24" s="1"/>
  <c r="K174" i="24" s="1"/>
  <c r="L174" i="24" s="1"/>
  <c r="M174" i="24" s="1"/>
  <c r="N174" i="24" s="1"/>
  <c r="O174" i="24" s="1"/>
  <c r="P174" i="24" s="1"/>
  <c r="Q174" i="24" s="1"/>
  <c r="R174" i="24" s="1"/>
  <c r="S174" i="24" s="1"/>
  <c r="T174" i="24" s="1"/>
  <c r="U174" i="24" s="1"/>
  <c r="V174" i="24" s="1"/>
  <c r="W174" i="24" s="1"/>
  <c r="X174" i="24" s="1"/>
  <c r="Y174" i="24" s="1"/>
  <c r="Z174" i="24" s="1"/>
  <c r="AA174" i="24" s="1"/>
  <c r="AB174" i="24" s="1"/>
  <c r="AC174" i="24" s="1"/>
  <c r="AD174" i="24" s="1"/>
  <c r="AE174" i="24" s="1"/>
  <c r="AF174" i="24" s="1"/>
  <c r="C174" i="24"/>
  <c r="C173" i="24"/>
  <c r="D173" i="24" s="1"/>
  <c r="E173" i="24" s="1"/>
  <c r="F173" i="24" s="1"/>
  <c r="G173" i="24" s="1"/>
  <c r="H173" i="24" s="1"/>
  <c r="I173" i="24" s="1"/>
  <c r="J173" i="24" s="1"/>
  <c r="K173" i="24" s="1"/>
  <c r="L173" i="24" s="1"/>
  <c r="M173" i="24" s="1"/>
  <c r="N173" i="24" s="1"/>
  <c r="O173" i="24" s="1"/>
  <c r="P173" i="24" s="1"/>
  <c r="Q173" i="24" s="1"/>
  <c r="R173" i="24" s="1"/>
  <c r="S173" i="24" s="1"/>
  <c r="T173" i="24" s="1"/>
  <c r="U173" i="24" s="1"/>
  <c r="V173" i="24" s="1"/>
  <c r="W173" i="24" s="1"/>
  <c r="X173" i="24" s="1"/>
  <c r="Y173" i="24" s="1"/>
  <c r="Z173" i="24" s="1"/>
  <c r="AA173" i="24" s="1"/>
  <c r="AB173" i="24" s="1"/>
  <c r="AC173" i="24" s="1"/>
  <c r="AD173" i="24" s="1"/>
  <c r="AE173" i="24" s="1"/>
  <c r="AF173" i="24" s="1"/>
  <c r="C172" i="24"/>
  <c r="D172" i="24" s="1"/>
  <c r="E172" i="24" s="1"/>
  <c r="F172" i="24" s="1"/>
  <c r="G172" i="24" s="1"/>
  <c r="H172" i="24" s="1"/>
  <c r="I172" i="24" s="1"/>
  <c r="J172" i="24" s="1"/>
  <c r="K172" i="24" s="1"/>
  <c r="L172" i="24" s="1"/>
  <c r="M172" i="24" s="1"/>
  <c r="N172" i="24" s="1"/>
  <c r="O172" i="24" s="1"/>
  <c r="P172" i="24" s="1"/>
  <c r="Q172" i="24" s="1"/>
  <c r="R172" i="24" s="1"/>
  <c r="S172" i="24" s="1"/>
  <c r="T172" i="24" s="1"/>
  <c r="U172" i="24" s="1"/>
  <c r="V172" i="24" s="1"/>
  <c r="W172" i="24" s="1"/>
  <c r="X172" i="24" s="1"/>
  <c r="Y172" i="24" s="1"/>
  <c r="Z172" i="24" s="1"/>
  <c r="AA172" i="24" s="1"/>
  <c r="AB172" i="24" s="1"/>
  <c r="AC172" i="24" s="1"/>
  <c r="AD172" i="24" s="1"/>
  <c r="AE172" i="24" s="1"/>
  <c r="AF172" i="24" s="1"/>
  <c r="C171" i="24"/>
  <c r="D171" i="24" s="1"/>
  <c r="E171" i="24" s="1"/>
  <c r="F171" i="24" s="1"/>
  <c r="G171" i="24" s="1"/>
  <c r="H171" i="24" s="1"/>
  <c r="I171" i="24" s="1"/>
  <c r="J171" i="24" s="1"/>
  <c r="K171" i="24" s="1"/>
  <c r="L171" i="24" s="1"/>
  <c r="M171" i="24" s="1"/>
  <c r="N171" i="24" s="1"/>
  <c r="O171" i="24" s="1"/>
  <c r="P171" i="24" s="1"/>
  <c r="Q171" i="24" s="1"/>
  <c r="R171" i="24" s="1"/>
  <c r="S171" i="24" s="1"/>
  <c r="T171" i="24" s="1"/>
  <c r="U171" i="24" s="1"/>
  <c r="V171" i="24" s="1"/>
  <c r="W171" i="24" s="1"/>
  <c r="X171" i="24" s="1"/>
  <c r="Y171" i="24" s="1"/>
  <c r="Z171" i="24" s="1"/>
  <c r="AA171" i="24" s="1"/>
  <c r="AB171" i="24" s="1"/>
  <c r="AC171" i="24" s="1"/>
  <c r="AD171" i="24" s="1"/>
  <c r="AE171" i="24" s="1"/>
  <c r="AF171" i="24" s="1"/>
  <c r="C170" i="24"/>
  <c r="D170" i="24" s="1"/>
  <c r="E170" i="24" s="1"/>
  <c r="F170" i="24" s="1"/>
  <c r="G170" i="24" s="1"/>
  <c r="H170" i="24" s="1"/>
  <c r="I170" i="24" s="1"/>
  <c r="J170" i="24" s="1"/>
  <c r="K170" i="24" s="1"/>
  <c r="L170" i="24" s="1"/>
  <c r="M170" i="24" s="1"/>
  <c r="N170" i="24" s="1"/>
  <c r="O170" i="24" s="1"/>
  <c r="P170" i="24" s="1"/>
  <c r="Q170" i="24" s="1"/>
  <c r="R170" i="24" s="1"/>
  <c r="S170" i="24" s="1"/>
  <c r="T170" i="24" s="1"/>
  <c r="U170" i="24" s="1"/>
  <c r="V170" i="24" s="1"/>
  <c r="W170" i="24" s="1"/>
  <c r="X170" i="24" s="1"/>
  <c r="Y170" i="24" s="1"/>
  <c r="Z170" i="24" s="1"/>
  <c r="AA170" i="24" s="1"/>
  <c r="AB170" i="24" s="1"/>
  <c r="AC170" i="24" s="1"/>
  <c r="AD170" i="24" s="1"/>
  <c r="AE170" i="24" s="1"/>
  <c r="AF170" i="24" s="1"/>
  <c r="D169" i="24"/>
  <c r="E169" i="24" s="1"/>
  <c r="F169" i="24" s="1"/>
  <c r="G169" i="24" s="1"/>
  <c r="H169" i="24" s="1"/>
  <c r="I169" i="24" s="1"/>
  <c r="J169" i="24" s="1"/>
  <c r="K169" i="24" s="1"/>
  <c r="L169" i="24" s="1"/>
  <c r="M169" i="24" s="1"/>
  <c r="N169" i="24" s="1"/>
  <c r="O169" i="24" s="1"/>
  <c r="P169" i="24" s="1"/>
  <c r="Q169" i="24" s="1"/>
  <c r="R169" i="24" s="1"/>
  <c r="S169" i="24" s="1"/>
  <c r="T169" i="24" s="1"/>
  <c r="U169" i="24" s="1"/>
  <c r="V169" i="24" s="1"/>
  <c r="W169" i="24" s="1"/>
  <c r="X169" i="24" s="1"/>
  <c r="Y169" i="24" s="1"/>
  <c r="Z169" i="24" s="1"/>
  <c r="AA169" i="24" s="1"/>
  <c r="AB169" i="24" s="1"/>
  <c r="AC169" i="24" s="1"/>
  <c r="AD169" i="24" s="1"/>
  <c r="AE169" i="24" s="1"/>
  <c r="AF169" i="24" s="1"/>
  <c r="C169" i="24"/>
  <c r="F167" i="24"/>
  <c r="G167" i="24" s="1"/>
  <c r="H167" i="24" s="1"/>
  <c r="I167" i="24" s="1"/>
  <c r="J167" i="24" s="1"/>
  <c r="K167" i="24" s="1"/>
  <c r="L167" i="24" s="1"/>
  <c r="M167" i="24" s="1"/>
  <c r="N167" i="24" s="1"/>
  <c r="O167" i="24" s="1"/>
  <c r="P167" i="24" s="1"/>
  <c r="Q167" i="24" s="1"/>
  <c r="R167" i="24" s="1"/>
  <c r="S167" i="24" s="1"/>
  <c r="T167" i="24" s="1"/>
  <c r="U167" i="24" s="1"/>
  <c r="V167" i="24" s="1"/>
  <c r="W167" i="24" s="1"/>
  <c r="X167" i="24" s="1"/>
  <c r="Y167" i="24" s="1"/>
  <c r="Z167" i="24" s="1"/>
  <c r="AA167" i="24" s="1"/>
  <c r="AB167" i="24" s="1"/>
  <c r="AC167" i="24" s="1"/>
  <c r="AD167" i="24" s="1"/>
  <c r="AE167" i="24" s="1"/>
  <c r="AF167" i="24" s="1"/>
  <c r="C167" i="24"/>
  <c r="D167" i="24" s="1"/>
  <c r="E167" i="24" s="1"/>
  <c r="H166" i="24"/>
  <c r="I166" i="24" s="1"/>
  <c r="J166" i="24" s="1"/>
  <c r="K166" i="24" s="1"/>
  <c r="L166" i="24" s="1"/>
  <c r="M166" i="24" s="1"/>
  <c r="N166" i="24" s="1"/>
  <c r="O166" i="24" s="1"/>
  <c r="P166" i="24" s="1"/>
  <c r="Q166" i="24" s="1"/>
  <c r="R166" i="24" s="1"/>
  <c r="S166" i="24" s="1"/>
  <c r="T166" i="24" s="1"/>
  <c r="U166" i="24" s="1"/>
  <c r="V166" i="24" s="1"/>
  <c r="W166" i="24" s="1"/>
  <c r="X166" i="24" s="1"/>
  <c r="Y166" i="24" s="1"/>
  <c r="Z166" i="24" s="1"/>
  <c r="AA166" i="24" s="1"/>
  <c r="AB166" i="24" s="1"/>
  <c r="AC166" i="24" s="1"/>
  <c r="AD166" i="24" s="1"/>
  <c r="AE166" i="24" s="1"/>
  <c r="AF166" i="24" s="1"/>
  <c r="D166" i="24"/>
  <c r="E166" i="24" s="1"/>
  <c r="F166" i="24" s="1"/>
  <c r="G166" i="24" s="1"/>
  <c r="C166" i="24"/>
  <c r="C165" i="24"/>
  <c r="D165" i="24" s="1"/>
  <c r="E165" i="24" s="1"/>
  <c r="F165" i="24" s="1"/>
  <c r="G165" i="24" s="1"/>
  <c r="H165" i="24" s="1"/>
  <c r="I165" i="24" s="1"/>
  <c r="J165" i="24" s="1"/>
  <c r="K165" i="24" s="1"/>
  <c r="L165" i="24" s="1"/>
  <c r="M165" i="24" s="1"/>
  <c r="N165" i="24" s="1"/>
  <c r="O165" i="24" s="1"/>
  <c r="P165" i="24" s="1"/>
  <c r="Q165" i="24" s="1"/>
  <c r="R165" i="24" s="1"/>
  <c r="S165" i="24" s="1"/>
  <c r="T165" i="24" s="1"/>
  <c r="U165" i="24" s="1"/>
  <c r="V165" i="24" s="1"/>
  <c r="W165" i="24" s="1"/>
  <c r="X165" i="24" s="1"/>
  <c r="Y165" i="24" s="1"/>
  <c r="Z165" i="24" s="1"/>
  <c r="AA165" i="24" s="1"/>
  <c r="AB165" i="24" s="1"/>
  <c r="AC165" i="24" s="1"/>
  <c r="AD165" i="24" s="1"/>
  <c r="AE165" i="24" s="1"/>
  <c r="AF165" i="24" s="1"/>
  <c r="AB164" i="24"/>
  <c r="AC164" i="24" s="1"/>
  <c r="AD164" i="24" s="1"/>
  <c r="AE164" i="24" s="1"/>
  <c r="AF164" i="24" s="1"/>
  <c r="D164" i="24"/>
  <c r="E164" i="24" s="1"/>
  <c r="F164" i="24" s="1"/>
  <c r="G164" i="24" s="1"/>
  <c r="H164" i="24" s="1"/>
  <c r="I164" i="24" s="1"/>
  <c r="J164" i="24" s="1"/>
  <c r="K164" i="24" s="1"/>
  <c r="L164" i="24" s="1"/>
  <c r="M164" i="24" s="1"/>
  <c r="N164" i="24" s="1"/>
  <c r="O164" i="24" s="1"/>
  <c r="P164" i="24" s="1"/>
  <c r="Q164" i="24" s="1"/>
  <c r="R164" i="24" s="1"/>
  <c r="S164" i="24" s="1"/>
  <c r="T164" i="24" s="1"/>
  <c r="U164" i="24" s="1"/>
  <c r="V164" i="24" s="1"/>
  <c r="W164" i="24" s="1"/>
  <c r="X164" i="24" s="1"/>
  <c r="Y164" i="24" s="1"/>
  <c r="Z164" i="24" s="1"/>
  <c r="AA164" i="24" s="1"/>
  <c r="C164" i="24"/>
  <c r="N163" i="24"/>
  <c r="O163" i="24" s="1"/>
  <c r="P163" i="24" s="1"/>
  <c r="Q163" i="24" s="1"/>
  <c r="R163" i="24" s="1"/>
  <c r="S163" i="24" s="1"/>
  <c r="T163" i="24" s="1"/>
  <c r="U163" i="24" s="1"/>
  <c r="V163" i="24" s="1"/>
  <c r="W163" i="24" s="1"/>
  <c r="X163" i="24" s="1"/>
  <c r="Y163" i="24" s="1"/>
  <c r="Z163" i="24" s="1"/>
  <c r="AA163" i="24" s="1"/>
  <c r="AB163" i="24" s="1"/>
  <c r="AC163" i="24" s="1"/>
  <c r="AD163" i="24" s="1"/>
  <c r="AE163" i="24" s="1"/>
  <c r="AF163" i="24" s="1"/>
  <c r="D163" i="24"/>
  <c r="E163" i="24" s="1"/>
  <c r="F163" i="24" s="1"/>
  <c r="G163" i="24" s="1"/>
  <c r="H163" i="24" s="1"/>
  <c r="I163" i="24" s="1"/>
  <c r="J163" i="24" s="1"/>
  <c r="K163" i="24" s="1"/>
  <c r="L163" i="24" s="1"/>
  <c r="M163" i="24" s="1"/>
  <c r="C163" i="24"/>
  <c r="H162" i="24"/>
  <c r="I162" i="24" s="1"/>
  <c r="J162" i="24" s="1"/>
  <c r="K162" i="24" s="1"/>
  <c r="L162" i="24" s="1"/>
  <c r="M162" i="24" s="1"/>
  <c r="N162" i="24" s="1"/>
  <c r="O162" i="24" s="1"/>
  <c r="P162" i="24" s="1"/>
  <c r="Q162" i="24" s="1"/>
  <c r="R162" i="24" s="1"/>
  <c r="S162" i="24" s="1"/>
  <c r="T162" i="24" s="1"/>
  <c r="U162" i="24" s="1"/>
  <c r="V162" i="24" s="1"/>
  <c r="W162" i="24" s="1"/>
  <c r="X162" i="24" s="1"/>
  <c r="Y162" i="24" s="1"/>
  <c r="Z162" i="24" s="1"/>
  <c r="AA162" i="24" s="1"/>
  <c r="AB162" i="24" s="1"/>
  <c r="AC162" i="24" s="1"/>
  <c r="AD162" i="24" s="1"/>
  <c r="AE162" i="24" s="1"/>
  <c r="AF162" i="24" s="1"/>
  <c r="D162" i="24"/>
  <c r="E162" i="24" s="1"/>
  <c r="F162" i="24" s="1"/>
  <c r="G162" i="24" s="1"/>
  <c r="C162" i="24"/>
  <c r="C161" i="24"/>
  <c r="D161" i="24" s="1"/>
  <c r="E161" i="24" s="1"/>
  <c r="F161" i="24" s="1"/>
  <c r="G161" i="24" s="1"/>
  <c r="H161" i="24" s="1"/>
  <c r="I161" i="24" s="1"/>
  <c r="J161" i="24" s="1"/>
  <c r="K161" i="24" s="1"/>
  <c r="L161" i="24" s="1"/>
  <c r="M161" i="24" s="1"/>
  <c r="N161" i="24" s="1"/>
  <c r="O161" i="24" s="1"/>
  <c r="P161" i="24" s="1"/>
  <c r="Q161" i="24" s="1"/>
  <c r="R161" i="24" s="1"/>
  <c r="S161" i="24" s="1"/>
  <c r="T161" i="24" s="1"/>
  <c r="U161" i="24" s="1"/>
  <c r="V161" i="24" s="1"/>
  <c r="W161" i="24" s="1"/>
  <c r="X161" i="24" s="1"/>
  <c r="Y161" i="24" s="1"/>
  <c r="Z161" i="24" s="1"/>
  <c r="AA161" i="24" s="1"/>
  <c r="AB161" i="24" s="1"/>
  <c r="AC161" i="24" s="1"/>
  <c r="AD161" i="24" s="1"/>
  <c r="AE161" i="24" s="1"/>
  <c r="AF161" i="24" s="1"/>
  <c r="E160" i="24"/>
  <c r="F160" i="24" s="1"/>
  <c r="G160" i="24" s="1"/>
  <c r="H160" i="24" s="1"/>
  <c r="I160" i="24" s="1"/>
  <c r="J160" i="24" s="1"/>
  <c r="K160" i="24" s="1"/>
  <c r="L160" i="24" s="1"/>
  <c r="M160" i="24" s="1"/>
  <c r="N160" i="24" s="1"/>
  <c r="O160" i="24" s="1"/>
  <c r="P160" i="24" s="1"/>
  <c r="Q160" i="24" s="1"/>
  <c r="R160" i="24" s="1"/>
  <c r="S160" i="24" s="1"/>
  <c r="T160" i="24" s="1"/>
  <c r="U160" i="24" s="1"/>
  <c r="V160" i="24" s="1"/>
  <c r="W160" i="24" s="1"/>
  <c r="X160" i="24" s="1"/>
  <c r="Y160" i="24" s="1"/>
  <c r="Z160" i="24" s="1"/>
  <c r="AA160" i="24" s="1"/>
  <c r="AB160" i="24" s="1"/>
  <c r="AC160" i="24" s="1"/>
  <c r="AD160" i="24" s="1"/>
  <c r="AE160" i="24" s="1"/>
  <c r="AF160" i="24" s="1"/>
  <c r="D160" i="24"/>
  <c r="C160" i="24"/>
  <c r="D159" i="24"/>
  <c r="E159" i="24" s="1"/>
  <c r="F159" i="24" s="1"/>
  <c r="G159" i="24" s="1"/>
  <c r="H159" i="24" s="1"/>
  <c r="I159" i="24" s="1"/>
  <c r="J159" i="24" s="1"/>
  <c r="K159" i="24" s="1"/>
  <c r="L159" i="24" s="1"/>
  <c r="M159" i="24" s="1"/>
  <c r="N159" i="24" s="1"/>
  <c r="O159" i="24" s="1"/>
  <c r="P159" i="24" s="1"/>
  <c r="Q159" i="24" s="1"/>
  <c r="R159" i="24" s="1"/>
  <c r="S159" i="24" s="1"/>
  <c r="T159" i="24" s="1"/>
  <c r="U159" i="24" s="1"/>
  <c r="V159" i="24" s="1"/>
  <c r="W159" i="24" s="1"/>
  <c r="X159" i="24" s="1"/>
  <c r="Y159" i="24" s="1"/>
  <c r="Z159" i="24" s="1"/>
  <c r="AA159" i="24" s="1"/>
  <c r="AB159" i="24" s="1"/>
  <c r="AC159" i="24" s="1"/>
  <c r="AD159" i="24" s="1"/>
  <c r="AE159" i="24" s="1"/>
  <c r="AF159" i="24" s="1"/>
  <c r="C159" i="24"/>
  <c r="D158" i="24"/>
  <c r="E158" i="24" s="1"/>
  <c r="F158" i="24" s="1"/>
  <c r="G158" i="24" s="1"/>
  <c r="H158" i="24" s="1"/>
  <c r="I158" i="24" s="1"/>
  <c r="J158" i="24" s="1"/>
  <c r="K158" i="24" s="1"/>
  <c r="L158" i="24" s="1"/>
  <c r="M158" i="24" s="1"/>
  <c r="N158" i="24" s="1"/>
  <c r="O158" i="24" s="1"/>
  <c r="P158" i="24" s="1"/>
  <c r="Q158" i="24" s="1"/>
  <c r="R158" i="24" s="1"/>
  <c r="S158" i="24" s="1"/>
  <c r="T158" i="24" s="1"/>
  <c r="U158" i="24" s="1"/>
  <c r="V158" i="24" s="1"/>
  <c r="W158" i="24" s="1"/>
  <c r="X158" i="24" s="1"/>
  <c r="Y158" i="24" s="1"/>
  <c r="Z158" i="24" s="1"/>
  <c r="AA158" i="24" s="1"/>
  <c r="AB158" i="24" s="1"/>
  <c r="AC158" i="24" s="1"/>
  <c r="AD158" i="24" s="1"/>
  <c r="AE158" i="24" s="1"/>
  <c r="AF158" i="24" s="1"/>
  <c r="C158" i="24"/>
  <c r="G157" i="24"/>
  <c r="H157" i="24" s="1"/>
  <c r="I157" i="24" s="1"/>
  <c r="J157" i="24" s="1"/>
  <c r="K157" i="24" s="1"/>
  <c r="L157" i="24" s="1"/>
  <c r="M157" i="24" s="1"/>
  <c r="N157" i="24" s="1"/>
  <c r="O157" i="24" s="1"/>
  <c r="P157" i="24" s="1"/>
  <c r="Q157" i="24" s="1"/>
  <c r="R157" i="24" s="1"/>
  <c r="S157" i="24" s="1"/>
  <c r="T157" i="24" s="1"/>
  <c r="U157" i="24" s="1"/>
  <c r="V157" i="24" s="1"/>
  <c r="W157" i="24" s="1"/>
  <c r="X157" i="24" s="1"/>
  <c r="Y157" i="24" s="1"/>
  <c r="Z157" i="24" s="1"/>
  <c r="AA157" i="24" s="1"/>
  <c r="AB157" i="24" s="1"/>
  <c r="AC157" i="24" s="1"/>
  <c r="AD157" i="24" s="1"/>
  <c r="AE157" i="24" s="1"/>
  <c r="AF157" i="24" s="1"/>
  <c r="F157" i="24"/>
  <c r="C157" i="24"/>
  <c r="D157" i="24" s="1"/>
  <c r="E157" i="24" s="1"/>
  <c r="L156" i="24"/>
  <c r="M156" i="24" s="1"/>
  <c r="N156" i="24" s="1"/>
  <c r="O156" i="24" s="1"/>
  <c r="P156" i="24" s="1"/>
  <c r="Q156" i="24" s="1"/>
  <c r="R156" i="24" s="1"/>
  <c r="S156" i="24" s="1"/>
  <c r="T156" i="24" s="1"/>
  <c r="U156" i="24" s="1"/>
  <c r="V156" i="24" s="1"/>
  <c r="W156" i="24" s="1"/>
  <c r="X156" i="24" s="1"/>
  <c r="Y156" i="24" s="1"/>
  <c r="Z156" i="24" s="1"/>
  <c r="AA156" i="24" s="1"/>
  <c r="AB156" i="24" s="1"/>
  <c r="AC156" i="24" s="1"/>
  <c r="AD156" i="24" s="1"/>
  <c r="AE156" i="24" s="1"/>
  <c r="AF156" i="24" s="1"/>
  <c r="C156" i="24"/>
  <c r="D156" i="24" s="1"/>
  <c r="E156" i="24" s="1"/>
  <c r="F156" i="24" s="1"/>
  <c r="G156" i="24" s="1"/>
  <c r="H156" i="24" s="1"/>
  <c r="I156" i="24" s="1"/>
  <c r="J156" i="24" s="1"/>
  <c r="K156" i="24" s="1"/>
  <c r="I155" i="24"/>
  <c r="J155" i="24" s="1"/>
  <c r="K155" i="24" s="1"/>
  <c r="L155" i="24" s="1"/>
  <c r="M155" i="24" s="1"/>
  <c r="N155" i="24" s="1"/>
  <c r="O155" i="24" s="1"/>
  <c r="P155" i="24" s="1"/>
  <c r="Q155" i="24" s="1"/>
  <c r="R155" i="24" s="1"/>
  <c r="S155" i="24" s="1"/>
  <c r="T155" i="24" s="1"/>
  <c r="U155" i="24" s="1"/>
  <c r="V155" i="24" s="1"/>
  <c r="W155" i="24" s="1"/>
  <c r="X155" i="24" s="1"/>
  <c r="Y155" i="24" s="1"/>
  <c r="Z155" i="24" s="1"/>
  <c r="AA155" i="24" s="1"/>
  <c r="AB155" i="24" s="1"/>
  <c r="AC155" i="24" s="1"/>
  <c r="AD155" i="24" s="1"/>
  <c r="AE155" i="24" s="1"/>
  <c r="AF155" i="24" s="1"/>
  <c r="E155" i="24"/>
  <c r="F155" i="24" s="1"/>
  <c r="G155" i="24" s="1"/>
  <c r="H155" i="24" s="1"/>
  <c r="D155" i="24"/>
  <c r="C155" i="24"/>
  <c r="P153" i="24"/>
  <c r="Q153" i="24" s="1"/>
  <c r="R153" i="24" s="1"/>
  <c r="S153" i="24" s="1"/>
  <c r="T153" i="24" s="1"/>
  <c r="U153" i="24" s="1"/>
  <c r="V153" i="24" s="1"/>
  <c r="W153" i="24" s="1"/>
  <c r="X153" i="24" s="1"/>
  <c r="Y153" i="24" s="1"/>
  <c r="Z153" i="24" s="1"/>
  <c r="AA153" i="24" s="1"/>
  <c r="AB153" i="24" s="1"/>
  <c r="AC153" i="24" s="1"/>
  <c r="AD153" i="24" s="1"/>
  <c r="AE153" i="24" s="1"/>
  <c r="AF153" i="24" s="1"/>
  <c r="O153" i="24"/>
  <c r="C153" i="24"/>
  <c r="D153" i="24" s="1"/>
  <c r="E153" i="24" s="1"/>
  <c r="F153" i="24" s="1"/>
  <c r="G153" i="24" s="1"/>
  <c r="H153" i="24" s="1"/>
  <c r="I153" i="24" s="1"/>
  <c r="J153" i="24" s="1"/>
  <c r="K153" i="24" s="1"/>
  <c r="L153" i="24" s="1"/>
  <c r="M153" i="24" s="1"/>
  <c r="N153" i="24" s="1"/>
  <c r="V152" i="24"/>
  <c r="W152" i="24" s="1"/>
  <c r="X152" i="24" s="1"/>
  <c r="Y152" i="24" s="1"/>
  <c r="Z152" i="24" s="1"/>
  <c r="AA152" i="24" s="1"/>
  <c r="AB152" i="24" s="1"/>
  <c r="AC152" i="24" s="1"/>
  <c r="AD152" i="24" s="1"/>
  <c r="AE152" i="24" s="1"/>
  <c r="AF152" i="24" s="1"/>
  <c r="E152" i="24"/>
  <c r="F152" i="24" s="1"/>
  <c r="G152" i="24" s="1"/>
  <c r="H152" i="24" s="1"/>
  <c r="I152" i="24" s="1"/>
  <c r="J152" i="24" s="1"/>
  <c r="K152" i="24" s="1"/>
  <c r="L152" i="24" s="1"/>
  <c r="M152" i="24" s="1"/>
  <c r="N152" i="24" s="1"/>
  <c r="O152" i="24" s="1"/>
  <c r="P152" i="24" s="1"/>
  <c r="Q152" i="24" s="1"/>
  <c r="R152" i="24" s="1"/>
  <c r="S152" i="24" s="1"/>
  <c r="T152" i="24" s="1"/>
  <c r="U152" i="24" s="1"/>
  <c r="C152" i="24"/>
  <c r="D152" i="24" s="1"/>
  <c r="L151" i="24"/>
  <c r="M151" i="24" s="1"/>
  <c r="N151" i="24" s="1"/>
  <c r="O151" i="24" s="1"/>
  <c r="P151" i="24" s="1"/>
  <c r="Q151" i="24" s="1"/>
  <c r="R151" i="24" s="1"/>
  <c r="S151" i="24" s="1"/>
  <c r="T151" i="24" s="1"/>
  <c r="U151" i="24" s="1"/>
  <c r="V151" i="24" s="1"/>
  <c r="W151" i="24" s="1"/>
  <c r="X151" i="24" s="1"/>
  <c r="Y151" i="24" s="1"/>
  <c r="Z151" i="24" s="1"/>
  <c r="AA151" i="24" s="1"/>
  <c r="AB151" i="24" s="1"/>
  <c r="AC151" i="24" s="1"/>
  <c r="AD151" i="24" s="1"/>
  <c r="AE151" i="24" s="1"/>
  <c r="AF151" i="24" s="1"/>
  <c r="C151" i="24"/>
  <c r="D151" i="24" s="1"/>
  <c r="E151" i="24" s="1"/>
  <c r="F151" i="24" s="1"/>
  <c r="G151" i="24" s="1"/>
  <c r="H151" i="24" s="1"/>
  <c r="I151" i="24" s="1"/>
  <c r="J151" i="24" s="1"/>
  <c r="K151" i="24" s="1"/>
  <c r="J150" i="24"/>
  <c r="K150" i="24" s="1"/>
  <c r="L150" i="24" s="1"/>
  <c r="M150" i="24" s="1"/>
  <c r="N150" i="24" s="1"/>
  <c r="O150" i="24" s="1"/>
  <c r="P150" i="24" s="1"/>
  <c r="Q150" i="24" s="1"/>
  <c r="R150" i="24" s="1"/>
  <c r="S150" i="24" s="1"/>
  <c r="T150" i="24" s="1"/>
  <c r="U150" i="24" s="1"/>
  <c r="V150" i="24" s="1"/>
  <c r="W150" i="24" s="1"/>
  <c r="X150" i="24" s="1"/>
  <c r="Y150" i="24" s="1"/>
  <c r="Z150" i="24" s="1"/>
  <c r="AA150" i="24" s="1"/>
  <c r="AB150" i="24" s="1"/>
  <c r="AC150" i="24" s="1"/>
  <c r="AD150" i="24" s="1"/>
  <c r="AE150" i="24" s="1"/>
  <c r="AF150" i="24" s="1"/>
  <c r="I150" i="24"/>
  <c r="E150" i="24"/>
  <c r="F150" i="24" s="1"/>
  <c r="G150" i="24" s="1"/>
  <c r="H150" i="24" s="1"/>
  <c r="D150" i="24"/>
  <c r="C150" i="24"/>
  <c r="C148" i="24"/>
  <c r="D148" i="24" s="1"/>
  <c r="E148" i="24" s="1"/>
  <c r="F148" i="24" s="1"/>
  <c r="G148" i="24" s="1"/>
  <c r="H148" i="24" s="1"/>
  <c r="I148" i="24" s="1"/>
  <c r="J148" i="24" s="1"/>
  <c r="K148" i="24" s="1"/>
  <c r="L148" i="24" s="1"/>
  <c r="M148" i="24" s="1"/>
  <c r="N148" i="24" s="1"/>
  <c r="O148" i="24" s="1"/>
  <c r="P148" i="24" s="1"/>
  <c r="Q148" i="24" s="1"/>
  <c r="R148" i="24" s="1"/>
  <c r="S148" i="24" s="1"/>
  <c r="T148" i="24" s="1"/>
  <c r="U148" i="24" s="1"/>
  <c r="V148" i="24" s="1"/>
  <c r="W148" i="24" s="1"/>
  <c r="X148" i="24" s="1"/>
  <c r="Y148" i="24" s="1"/>
  <c r="Z148" i="24" s="1"/>
  <c r="AA148" i="24" s="1"/>
  <c r="AB148" i="24" s="1"/>
  <c r="AC148" i="24" s="1"/>
  <c r="AD148" i="24" s="1"/>
  <c r="AE148" i="24" s="1"/>
  <c r="AF148" i="24" s="1"/>
  <c r="Y147" i="24"/>
  <c r="Z147" i="24" s="1"/>
  <c r="AA147" i="24" s="1"/>
  <c r="AB147" i="24" s="1"/>
  <c r="AC147" i="24" s="1"/>
  <c r="AD147" i="24" s="1"/>
  <c r="AE147" i="24" s="1"/>
  <c r="AF147" i="24" s="1"/>
  <c r="V147" i="24"/>
  <c r="W147" i="24" s="1"/>
  <c r="X147" i="24" s="1"/>
  <c r="E147" i="24"/>
  <c r="F147" i="24" s="1"/>
  <c r="G147" i="24" s="1"/>
  <c r="H147" i="24" s="1"/>
  <c r="I147" i="24" s="1"/>
  <c r="J147" i="24" s="1"/>
  <c r="K147" i="24" s="1"/>
  <c r="L147" i="24" s="1"/>
  <c r="M147" i="24" s="1"/>
  <c r="N147" i="24" s="1"/>
  <c r="O147" i="24" s="1"/>
  <c r="P147" i="24" s="1"/>
  <c r="Q147" i="24" s="1"/>
  <c r="R147" i="24" s="1"/>
  <c r="S147" i="24" s="1"/>
  <c r="T147" i="24" s="1"/>
  <c r="U147" i="24" s="1"/>
  <c r="C147" i="24"/>
  <c r="D147" i="24" s="1"/>
  <c r="O145" i="24"/>
  <c r="P145" i="24" s="1"/>
  <c r="Q145" i="24" s="1"/>
  <c r="R145" i="24" s="1"/>
  <c r="S145" i="24" s="1"/>
  <c r="T145" i="24" s="1"/>
  <c r="U145" i="24" s="1"/>
  <c r="V145" i="24" s="1"/>
  <c r="W145" i="24" s="1"/>
  <c r="X145" i="24" s="1"/>
  <c r="Y145" i="24" s="1"/>
  <c r="Z145" i="24" s="1"/>
  <c r="AA145" i="24" s="1"/>
  <c r="AB145" i="24" s="1"/>
  <c r="AC145" i="24" s="1"/>
  <c r="AD145" i="24" s="1"/>
  <c r="AE145" i="24" s="1"/>
  <c r="AF145" i="24" s="1"/>
  <c r="L145" i="24"/>
  <c r="M145" i="24" s="1"/>
  <c r="N145" i="24" s="1"/>
  <c r="C145" i="24"/>
  <c r="D145" i="24" s="1"/>
  <c r="E145" i="24" s="1"/>
  <c r="F145" i="24" s="1"/>
  <c r="G145" i="24" s="1"/>
  <c r="H145" i="24" s="1"/>
  <c r="I145" i="24" s="1"/>
  <c r="J145" i="24" s="1"/>
  <c r="K145" i="24" s="1"/>
  <c r="U144" i="24"/>
  <c r="V144" i="24" s="1"/>
  <c r="W144" i="24" s="1"/>
  <c r="X144" i="24" s="1"/>
  <c r="Y144" i="24" s="1"/>
  <c r="Z144" i="24" s="1"/>
  <c r="AA144" i="24" s="1"/>
  <c r="AB144" i="24" s="1"/>
  <c r="AC144" i="24" s="1"/>
  <c r="AD144" i="24" s="1"/>
  <c r="AE144" i="24" s="1"/>
  <c r="AF144" i="24" s="1"/>
  <c r="J144" i="24"/>
  <c r="K144" i="24" s="1"/>
  <c r="L144" i="24" s="1"/>
  <c r="M144" i="24" s="1"/>
  <c r="N144" i="24" s="1"/>
  <c r="O144" i="24" s="1"/>
  <c r="P144" i="24" s="1"/>
  <c r="Q144" i="24" s="1"/>
  <c r="R144" i="24" s="1"/>
  <c r="S144" i="24" s="1"/>
  <c r="T144" i="24" s="1"/>
  <c r="I144" i="24"/>
  <c r="E144" i="24"/>
  <c r="F144" i="24" s="1"/>
  <c r="G144" i="24" s="1"/>
  <c r="H144" i="24" s="1"/>
  <c r="D144" i="24"/>
  <c r="C144" i="24"/>
  <c r="C143" i="24"/>
  <c r="D143" i="24" s="1"/>
  <c r="E143" i="24" s="1"/>
  <c r="F143" i="24" s="1"/>
  <c r="G143" i="24" s="1"/>
  <c r="H143" i="24" s="1"/>
  <c r="I143" i="24" s="1"/>
  <c r="J143" i="24" s="1"/>
  <c r="K143" i="24" s="1"/>
  <c r="L143" i="24" s="1"/>
  <c r="M143" i="24" s="1"/>
  <c r="N143" i="24" s="1"/>
  <c r="O143" i="24" s="1"/>
  <c r="P143" i="24" s="1"/>
  <c r="Q143" i="24" s="1"/>
  <c r="R143" i="24" s="1"/>
  <c r="S143" i="24" s="1"/>
  <c r="T143" i="24" s="1"/>
  <c r="U143" i="24" s="1"/>
  <c r="V143" i="24" s="1"/>
  <c r="W143" i="24" s="1"/>
  <c r="X143" i="24" s="1"/>
  <c r="Y143" i="24" s="1"/>
  <c r="Z143" i="24" s="1"/>
  <c r="AA143" i="24" s="1"/>
  <c r="AB143" i="24" s="1"/>
  <c r="AC143" i="24" s="1"/>
  <c r="AD143" i="24" s="1"/>
  <c r="AE143" i="24" s="1"/>
  <c r="AF143" i="24" s="1"/>
  <c r="F142" i="24"/>
  <c r="G142" i="24" s="1"/>
  <c r="H142" i="24" s="1"/>
  <c r="I142" i="24" s="1"/>
  <c r="J142" i="24" s="1"/>
  <c r="K142" i="24" s="1"/>
  <c r="L142" i="24" s="1"/>
  <c r="M142" i="24" s="1"/>
  <c r="N142" i="24" s="1"/>
  <c r="O142" i="24" s="1"/>
  <c r="P142" i="24" s="1"/>
  <c r="Q142" i="24" s="1"/>
  <c r="R142" i="24" s="1"/>
  <c r="S142" i="24" s="1"/>
  <c r="T142" i="24" s="1"/>
  <c r="U142" i="24" s="1"/>
  <c r="V142" i="24" s="1"/>
  <c r="W142" i="24" s="1"/>
  <c r="X142" i="24" s="1"/>
  <c r="Y142" i="24" s="1"/>
  <c r="Z142" i="24" s="1"/>
  <c r="AA142" i="24" s="1"/>
  <c r="AB142" i="24" s="1"/>
  <c r="AC142" i="24" s="1"/>
  <c r="AD142" i="24" s="1"/>
  <c r="AE142" i="24" s="1"/>
  <c r="AF142" i="24" s="1"/>
  <c r="E142" i="24"/>
  <c r="C142" i="24"/>
  <c r="D142" i="24" s="1"/>
  <c r="V141" i="24"/>
  <c r="W141" i="24" s="1"/>
  <c r="X141" i="24" s="1"/>
  <c r="Y141" i="24" s="1"/>
  <c r="Z141" i="24" s="1"/>
  <c r="AA141" i="24" s="1"/>
  <c r="AB141" i="24" s="1"/>
  <c r="AC141" i="24" s="1"/>
  <c r="AD141" i="24" s="1"/>
  <c r="AE141" i="24" s="1"/>
  <c r="AF141" i="24" s="1"/>
  <c r="G141" i="24"/>
  <c r="H141" i="24" s="1"/>
  <c r="I141" i="24" s="1"/>
  <c r="J141" i="24" s="1"/>
  <c r="K141" i="24" s="1"/>
  <c r="L141" i="24" s="1"/>
  <c r="M141" i="24" s="1"/>
  <c r="N141" i="24" s="1"/>
  <c r="O141" i="24" s="1"/>
  <c r="P141" i="24" s="1"/>
  <c r="Q141" i="24" s="1"/>
  <c r="R141" i="24" s="1"/>
  <c r="S141" i="24" s="1"/>
  <c r="T141" i="24" s="1"/>
  <c r="U141" i="24" s="1"/>
  <c r="F141" i="24"/>
  <c r="D141" i="24"/>
  <c r="E141" i="24" s="1"/>
  <c r="C141" i="24"/>
  <c r="D140" i="24"/>
  <c r="E140" i="24" s="1"/>
  <c r="F140" i="24" s="1"/>
  <c r="G140" i="24" s="1"/>
  <c r="H140" i="24" s="1"/>
  <c r="I140" i="24" s="1"/>
  <c r="J140" i="24" s="1"/>
  <c r="K140" i="24" s="1"/>
  <c r="L140" i="24" s="1"/>
  <c r="M140" i="24" s="1"/>
  <c r="N140" i="24" s="1"/>
  <c r="O140" i="24" s="1"/>
  <c r="P140" i="24" s="1"/>
  <c r="Q140" i="24" s="1"/>
  <c r="R140" i="24" s="1"/>
  <c r="S140" i="24" s="1"/>
  <c r="T140" i="24" s="1"/>
  <c r="U140" i="24" s="1"/>
  <c r="V140" i="24" s="1"/>
  <c r="W140" i="24" s="1"/>
  <c r="X140" i="24" s="1"/>
  <c r="Y140" i="24" s="1"/>
  <c r="Z140" i="24" s="1"/>
  <c r="AA140" i="24" s="1"/>
  <c r="AB140" i="24" s="1"/>
  <c r="AC140" i="24" s="1"/>
  <c r="AD140" i="24" s="1"/>
  <c r="AE140" i="24" s="1"/>
  <c r="AF140" i="24" s="1"/>
  <c r="C140" i="24"/>
  <c r="G139" i="24"/>
  <c r="H139" i="24" s="1"/>
  <c r="I139" i="24" s="1"/>
  <c r="J139" i="24" s="1"/>
  <c r="K139" i="24" s="1"/>
  <c r="L139" i="24" s="1"/>
  <c r="M139" i="24" s="1"/>
  <c r="N139" i="24" s="1"/>
  <c r="O139" i="24" s="1"/>
  <c r="P139" i="24" s="1"/>
  <c r="Q139" i="24" s="1"/>
  <c r="R139" i="24" s="1"/>
  <c r="S139" i="24" s="1"/>
  <c r="T139" i="24" s="1"/>
  <c r="U139" i="24" s="1"/>
  <c r="V139" i="24" s="1"/>
  <c r="W139" i="24" s="1"/>
  <c r="X139" i="24" s="1"/>
  <c r="Y139" i="24" s="1"/>
  <c r="Z139" i="24" s="1"/>
  <c r="AA139" i="24" s="1"/>
  <c r="AB139" i="24" s="1"/>
  <c r="AC139" i="24" s="1"/>
  <c r="AD139" i="24" s="1"/>
  <c r="AE139" i="24" s="1"/>
  <c r="AF139" i="24" s="1"/>
  <c r="C139" i="24"/>
  <c r="D139" i="24" s="1"/>
  <c r="E139" i="24" s="1"/>
  <c r="F139" i="24" s="1"/>
  <c r="F137" i="24"/>
  <c r="G137" i="24" s="1"/>
  <c r="H137" i="24" s="1"/>
  <c r="I137" i="24" s="1"/>
  <c r="J137" i="24" s="1"/>
  <c r="K137" i="24" s="1"/>
  <c r="L137" i="24" s="1"/>
  <c r="M137" i="24" s="1"/>
  <c r="N137" i="24" s="1"/>
  <c r="O137" i="24" s="1"/>
  <c r="P137" i="24" s="1"/>
  <c r="Q137" i="24" s="1"/>
  <c r="R137" i="24" s="1"/>
  <c r="S137" i="24" s="1"/>
  <c r="T137" i="24" s="1"/>
  <c r="U137" i="24" s="1"/>
  <c r="V137" i="24" s="1"/>
  <c r="W137" i="24" s="1"/>
  <c r="X137" i="24" s="1"/>
  <c r="Y137" i="24" s="1"/>
  <c r="Z137" i="24" s="1"/>
  <c r="AA137" i="24" s="1"/>
  <c r="AB137" i="24" s="1"/>
  <c r="AC137" i="24" s="1"/>
  <c r="AD137" i="24" s="1"/>
  <c r="AE137" i="24" s="1"/>
  <c r="AF137" i="24" s="1"/>
  <c r="E137" i="24"/>
  <c r="C137" i="24"/>
  <c r="D137" i="24" s="1"/>
  <c r="C136" i="24"/>
  <c r="D136" i="24" s="1"/>
  <c r="E136" i="24" s="1"/>
  <c r="F136" i="24" s="1"/>
  <c r="G136" i="24" s="1"/>
  <c r="H136" i="24" s="1"/>
  <c r="I136" i="24" s="1"/>
  <c r="J136" i="24" s="1"/>
  <c r="K136" i="24" s="1"/>
  <c r="L136" i="24" s="1"/>
  <c r="M136" i="24" s="1"/>
  <c r="N136" i="24" s="1"/>
  <c r="O136" i="24" s="1"/>
  <c r="P136" i="24" s="1"/>
  <c r="Q136" i="24" s="1"/>
  <c r="R136" i="24" s="1"/>
  <c r="S136" i="24" s="1"/>
  <c r="T136" i="24" s="1"/>
  <c r="U136" i="24" s="1"/>
  <c r="V136" i="24" s="1"/>
  <c r="W136" i="24" s="1"/>
  <c r="X136" i="24" s="1"/>
  <c r="Y136" i="24" s="1"/>
  <c r="Z136" i="24" s="1"/>
  <c r="AA136" i="24" s="1"/>
  <c r="AB136" i="24" s="1"/>
  <c r="AC136" i="24" s="1"/>
  <c r="AD136" i="24" s="1"/>
  <c r="AE136" i="24" s="1"/>
  <c r="AF136" i="24" s="1"/>
  <c r="G135" i="24"/>
  <c r="H135" i="24" s="1"/>
  <c r="I135" i="24" s="1"/>
  <c r="J135" i="24" s="1"/>
  <c r="K135" i="24" s="1"/>
  <c r="L135" i="24" s="1"/>
  <c r="M135" i="24" s="1"/>
  <c r="N135" i="24" s="1"/>
  <c r="O135" i="24" s="1"/>
  <c r="P135" i="24" s="1"/>
  <c r="Q135" i="24" s="1"/>
  <c r="R135" i="24" s="1"/>
  <c r="S135" i="24" s="1"/>
  <c r="T135" i="24" s="1"/>
  <c r="U135" i="24" s="1"/>
  <c r="V135" i="24" s="1"/>
  <c r="W135" i="24" s="1"/>
  <c r="X135" i="24" s="1"/>
  <c r="Y135" i="24" s="1"/>
  <c r="Z135" i="24" s="1"/>
  <c r="AA135" i="24" s="1"/>
  <c r="AB135" i="24" s="1"/>
  <c r="AC135" i="24" s="1"/>
  <c r="AD135" i="24" s="1"/>
  <c r="AE135" i="24" s="1"/>
  <c r="AF135" i="24" s="1"/>
  <c r="E135" i="24"/>
  <c r="F135" i="24" s="1"/>
  <c r="D135" i="24"/>
  <c r="C135" i="24"/>
  <c r="L134" i="24"/>
  <c r="M134" i="24" s="1"/>
  <c r="N134" i="24" s="1"/>
  <c r="O134" i="24" s="1"/>
  <c r="P134" i="24" s="1"/>
  <c r="Q134" i="24" s="1"/>
  <c r="R134" i="24" s="1"/>
  <c r="S134" i="24" s="1"/>
  <c r="T134" i="24" s="1"/>
  <c r="U134" i="24" s="1"/>
  <c r="V134" i="24" s="1"/>
  <c r="W134" i="24" s="1"/>
  <c r="X134" i="24" s="1"/>
  <c r="Y134" i="24" s="1"/>
  <c r="Z134" i="24" s="1"/>
  <c r="AA134" i="24" s="1"/>
  <c r="AB134" i="24" s="1"/>
  <c r="AC134" i="24" s="1"/>
  <c r="AD134" i="24" s="1"/>
  <c r="AE134" i="24" s="1"/>
  <c r="AF134" i="24" s="1"/>
  <c r="D134" i="24"/>
  <c r="E134" i="24" s="1"/>
  <c r="F134" i="24" s="1"/>
  <c r="G134" i="24" s="1"/>
  <c r="H134" i="24" s="1"/>
  <c r="I134" i="24" s="1"/>
  <c r="J134" i="24" s="1"/>
  <c r="K134" i="24" s="1"/>
  <c r="C134" i="24"/>
  <c r="F133" i="24"/>
  <c r="G133" i="24" s="1"/>
  <c r="H133" i="24" s="1"/>
  <c r="I133" i="24" s="1"/>
  <c r="J133" i="24" s="1"/>
  <c r="K133" i="24" s="1"/>
  <c r="L133" i="24" s="1"/>
  <c r="M133" i="24" s="1"/>
  <c r="N133" i="24" s="1"/>
  <c r="O133" i="24" s="1"/>
  <c r="P133" i="24" s="1"/>
  <c r="Q133" i="24" s="1"/>
  <c r="R133" i="24" s="1"/>
  <c r="S133" i="24" s="1"/>
  <c r="T133" i="24" s="1"/>
  <c r="U133" i="24" s="1"/>
  <c r="V133" i="24" s="1"/>
  <c r="W133" i="24" s="1"/>
  <c r="X133" i="24" s="1"/>
  <c r="Y133" i="24" s="1"/>
  <c r="Z133" i="24" s="1"/>
  <c r="AA133" i="24" s="1"/>
  <c r="AB133" i="24" s="1"/>
  <c r="AC133" i="24" s="1"/>
  <c r="AD133" i="24" s="1"/>
  <c r="AE133" i="24" s="1"/>
  <c r="AF133" i="24" s="1"/>
  <c r="E133" i="24"/>
  <c r="C133" i="24"/>
  <c r="D133" i="24" s="1"/>
  <c r="H132" i="24"/>
  <c r="I132" i="24" s="1"/>
  <c r="J132" i="24" s="1"/>
  <c r="K132" i="24" s="1"/>
  <c r="L132" i="24" s="1"/>
  <c r="M132" i="24" s="1"/>
  <c r="N132" i="24" s="1"/>
  <c r="O132" i="24" s="1"/>
  <c r="P132" i="24" s="1"/>
  <c r="Q132" i="24" s="1"/>
  <c r="R132" i="24" s="1"/>
  <c r="S132" i="24" s="1"/>
  <c r="T132" i="24" s="1"/>
  <c r="U132" i="24" s="1"/>
  <c r="V132" i="24" s="1"/>
  <c r="W132" i="24" s="1"/>
  <c r="X132" i="24" s="1"/>
  <c r="Y132" i="24" s="1"/>
  <c r="Z132" i="24" s="1"/>
  <c r="AA132" i="24" s="1"/>
  <c r="AB132" i="24" s="1"/>
  <c r="AC132" i="24" s="1"/>
  <c r="AD132" i="24" s="1"/>
  <c r="AE132" i="24" s="1"/>
  <c r="AF132" i="24" s="1"/>
  <c r="D132" i="24"/>
  <c r="E132" i="24" s="1"/>
  <c r="F132" i="24" s="1"/>
  <c r="G132" i="24" s="1"/>
  <c r="C132" i="24"/>
  <c r="K131" i="24"/>
  <c r="L131" i="24" s="1"/>
  <c r="M131" i="24" s="1"/>
  <c r="N131" i="24" s="1"/>
  <c r="O131" i="24" s="1"/>
  <c r="P131" i="24" s="1"/>
  <c r="Q131" i="24" s="1"/>
  <c r="R131" i="24" s="1"/>
  <c r="S131" i="24" s="1"/>
  <c r="T131" i="24" s="1"/>
  <c r="U131" i="24" s="1"/>
  <c r="V131" i="24" s="1"/>
  <c r="W131" i="24" s="1"/>
  <c r="X131" i="24" s="1"/>
  <c r="Y131" i="24" s="1"/>
  <c r="Z131" i="24" s="1"/>
  <c r="AA131" i="24" s="1"/>
  <c r="AB131" i="24" s="1"/>
  <c r="AC131" i="24" s="1"/>
  <c r="AD131" i="24" s="1"/>
  <c r="AE131" i="24" s="1"/>
  <c r="AF131" i="24" s="1"/>
  <c r="C131" i="24"/>
  <c r="D131" i="24" s="1"/>
  <c r="E131" i="24" s="1"/>
  <c r="F131" i="24" s="1"/>
  <c r="G131" i="24" s="1"/>
  <c r="H131" i="24" s="1"/>
  <c r="I131" i="24" s="1"/>
  <c r="J131" i="24" s="1"/>
  <c r="D130" i="24"/>
  <c r="E130" i="24" s="1"/>
  <c r="F130" i="24" s="1"/>
  <c r="G130" i="24" s="1"/>
  <c r="H130" i="24" s="1"/>
  <c r="I130" i="24" s="1"/>
  <c r="J130" i="24" s="1"/>
  <c r="K130" i="24" s="1"/>
  <c r="L130" i="24" s="1"/>
  <c r="M130" i="24" s="1"/>
  <c r="N130" i="24" s="1"/>
  <c r="O130" i="24" s="1"/>
  <c r="P130" i="24" s="1"/>
  <c r="Q130" i="24" s="1"/>
  <c r="R130" i="24" s="1"/>
  <c r="S130" i="24" s="1"/>
  <c r="T130" i="24" s="1"/>
  <c r="U130" i="24" s="1"/>
  <c r="V130" i="24" s="1"/>
  <c r="W130" i="24" s="1"/>
  <c r="X130" i="24" s="1"/>
  <c r="Y130" i="24" s="1"/>
  <c r="Z130" i="24" s="1"/>
  <c r="AA130" i="24" s="1"/>
  <c r="AB130" i="24" s="1"/>
  <c r="AC130" i="24" s="1"/>
  <c r="AD130" i="24" s="1"/>
  <c r="AE130" i="24" s="1"/>
  <c r="AF130" i="24" s="1"/>
  <c r="C130" i="24"/>
  <c r="C128" i="24"/>
  <c r="D128" i="24" s="1"/>
  <c r="E128" i="24" s="1"/>
  <c r="F128" i="24" s="1"/>
  <c r="G128" i="24" s="1"/>
  <c r="H128" i="24" s="1"/>
  <c r="I128" i="24" s="1"/>
  <c r="J128" i="24" s="1"/>
  <c r="K128" i="24" s="1"/>
  <c r="L128" i="24" s="1"/>
  <c r="M128" i="24" s="1"/>
  <c r="N128" i="24" s="1"/>
  <c r="O128" i="24" s="1"/>
  <c r="P128" i="24" s="1"/>
  <c r="Q128" i="24" s="1"/>
  <c r="R128" i="24" s="1"/>
  <c r="S128" i="24" s="1"/>
  <c r="T128" i="24" s="1"/>
  <c r="U128" i="24" s="1"/>
  <c r="V128" i="24" s="1"/>
  <c r="W128" i="24" s="1"/>
  <c r="X128" i="24" s="1"/>
  <c r="Y128" i="24" s="1"/>
  <c r="Z128" i="24" s="1"/>
  <c r="AA128" i="24" s="1"/>
  <c r="AB128" i="24" s="1"/>
  <c r="AC128" i="24" s="1"/>
  <c r="AD128" i="24" s="1"/>
  <c r="AE128" i="24" s="1"/>
  <c r="AF128" i="24" s="1"/>
  <c r="E127" i="24"/>
  <c r="F127" i="24" s="1"/>
  <c r="G127" i="24" s="1"/>
  <c r="H127" i="24" s="1"/>
  <c r="I127" i="24" s="1"/>
  <c r="J127" i="24" s="1"/>
  <c r="K127" i="24" s="1"/>
  <c r="L127" i="24" s="1"/>
  <c r="M127" i="24" s="1"/>
  <c r="N127" i="24" s="1"/>
  <c r="O127" i="24" s="1"/>
  <c r="P127" i="24" s="1"/>
  <c r="Q127" i="24" s="1"/>
  <c r="R127" i="24" s="1"/>
  <c r="S127" i="24" s="1"/>
  <c r="T127" i="24" s="1"/>
  <c r="U127" i="24" s="1"/>
  <c r="V127" i="24" s="1"/>
  <c r="W127" i="24" s="1"/>
  <c r="X127" i="24" s="1"/>
  <c r="Y127" i="24" s="1"/>
  <c r="Z127" i="24" s="1"/>
  <c r="AA127" i="24" s="1"/>
  <c r="AB127" i="24" s="1"/>
  <c r="AC127" i="24" s="1"/>
  <c r="AD127" i="24" s="1"/>
  <c r="AE127" i="24" s="1"/>
  <c r="AF127" i="24" s="1"/>
  <c r="D127" i="24"/>
  <c r="C127" i="24"/>
  <c r="G126" i="24"/>
  <c r="H126" i="24" s="1"/>
  <c r="I126" i="24" s="1"/>
  <c r="J126" i="24" s="1"/>
  <c r="K126" i="24" s="1"/>
  <c r="L126" i="24" s="1"/>
  <c r="M126" i="24" s="1"/>
  <c r="N126" i="24" s="1"/>
  <c r="O126" i="24" s="1"/>
  <c r="P126" i="24" s="1"/>
  <c r="Q126" i="24" s="1"/>
  <c r="R126" i="24" s="1"/>
  <c r="S126" i="24" s="1"/>
  <c r="T126" i="24" s="1"/>
  <c r="U126" i="24" s="1"/>
  <c r="V126" i="24" s="1"/>
  <c r="W126" i="24" s="1"/>
  <c r="X126" i="24" s="1"/>
  <c r="Y126" i="24" s="1"/>
  <c r="Z126" i="24" s="1"/>
  <c r="AA126" i="24" s="1"/>
  <c r="AB126" i="24" s="1"/>
  <c r="AC126" i="24" s="1"/>
  <c r="AD126" i="24" s="1"/>
  <c r="AE126" i="24" s="1"/>
  <c r="AF126" i="24" s="1"/>
  <c r="F126" i="24"/>
  <c r="C126" i="24"/>
  <c r="D126" i="24" s="1"/>
  <c r="E126" i="24" s="1"/>
  <c r="L125" i="24"/>
  <c r="M125" i="24" s="1"/>
  <c r="N125" i="24" s="1"/>
  <c r="O125" i="24" s="1"/>
  <c r="P125" i="24" s="1"/>
  <c r="Q125" i="24" s="1"/>
  <c r="R125" i="24" s="1"/>
  <c r="S125" i="24" s="1"/>
  <c r="T125" i="24" s="1"/>
  <c r="U125" i="24" s="1"/>
  <c r="V125" i="24" s="1"/>
  <c r="W125" i="24" s="1"/>
  <c r="X125" i="24" s="1"/>
  <c r="Y125" i="24" s="1"/>
  <c r="Z125" i="24" s="1"/>
  <c r="AA125" i="24" s="1"/>
  <c r="AB125" i="24" s="1"/>
  <c r="AC125" i="24" s="1"/>
  <c r="AD125" i="24" s="1"/>
  <c r="AE125" i="24" s="1"/>
  <c r="AF125" i="24" s="1"/>
  <c r="E125" i="24"/>
  <c r="F125" i="24" s="1"/>
  <c r="G125" i="24" s="1"/>
  <c r="H125" i="24" s="1"/>
  <c r="I125" i="24" s="1"/>
  <c r="J125" i="24" s="1"/>
  <c r="K125" i="24" s="1"/>
  <c r="D125" i="24"/>
  <c r="C125" i="24"/>
  <c r="K124" i="24"/>
  <c r="L124" i="24" s="1"/>
  <c r="M124" i="24" s="1"/>
  <c r="N124" i="24" s="1"/>
  <c r="O124" i="24" s="1"/>
  <c r="P124" i="24" s="1"/>
  <c r="Q124" i="24" s="1"/>
  <c r="R124" i="24" s="1"/>
  <c r="S124" i="24" s="1"/>
  <c r="T124" i="24" s="1"/>
  <c r="U124" i="24" s="1"/>
  <c r="V124" i="24" s="1"/>
  <c r="W124" i="24" s="1"/>
  <c r="X124" i="24" s="1"/>
  <c r="Y124" i="24" s="1"/>
  <c r="Z124" i="24" s="1"/>
  <c r="AA124" i="24" s="1"/>
  <c r="AB124" i="24" s="1"/>
  <c r="AC124" i="24" s="1"/>
  <c r="AD124" i="24" s="1"/>
  <c r="AE124" i="24" s="1"/>
  <c r="AF124" i="24" s="1"/>
  <c r="J124" i="24"/>
  <c r="C124" i="24"/>
  <c r="D124" i="24" s="1"/>
  <c r="E124" i="24" s="1"/>
  <c r="F124" i="24" s="1"/>
  <c r="G124" i="24" s="1"/>
  <c r="H124" i="24" s="1"/>
  <c r="I124" i="24" s="1"/>
  <c r="I123" i="24"/>
  <c r="J123" i="24" s="1"/>
  <c r="K123" i="24" s="1"/>
  <c r="L123" i="24" s="1"/>
  <c r="M123" i="24" s="1"/>
  <c r="N123" i="24" s="1"/>
  <c r="O123" i="24" s="1"/>
  <c r="P123" i="24" s="1"/>
  <c r="Q123" i="24" s="1"/>
  <c r="R123" i="24" s="1"/>
  <c r="S123" i="24" s="1"/>
  <c r="T123" i="24" s="1"/>
  <c r="U123" i="24" s="1"/>
  <c r="V123" i="24" s="1"/>
  <c r="W123" i="24" s="1"/>
  <c r="X123" i="24" s="1"/>
  <c r="Y123" i="24" s="1"/>
  <c r="Z123" i="24" s="1"/>
  <c r="AA123" i="24" s="1"/>
  <c r="AB123" i="24" s="1"/>
  <c r="AC123" i="24" s="1"/>
  <c r="AD123" i="24" s="1"/>
  <c r="AE123" i="24" s="1"/>
  <c r="AF123" i="24" s="1"/>
  <c r="H123" i="24"/>
  <c r="D123" i="24"/>
  <c r="E123" i="24" s="1"/>
  <c r="F123" i="24" s="1"/>
  <c r="G123" i="24" s="1"/>
  <c r="C123" i="24"/>
  <c r="F122" i="24"/>
  <c r="G122" i="24" s="1"/>
  <c r="H122" i="24" s="1"/>
  <c r="I122" i="24" s="1"/>
  <c r="J122" i="24" s="1"/>
  <c r="K122" i="24" s="1"/>
  <c r="L122" i="24" s="1"/>
  <c r="M122" i="24" s="1"/>
  <c r="N122" i="24" s="1"/>
  <c r="O122" i="24" s="1"/>
  <c r="P122" i="24" s="1"/>
  <c r="Q122" i="24" s="1"/>
  <c r="R122" i="24" s="1"/>
  <c r="S122" i="24" s="1"/>
  <c r="T122" i="24" s="1"/>
  <c r="U122" i="24" s="1"/>
  <c r="V122" i="24" s="1"/>
  <c r="W122" i="24" s="1"/>
  <c r="X122" i="24" s="1"/>
  <c r="Y122" i="24" s="1"/>
  <c r="Z122" i="24" s="1"/>
  <c r="AA122" i="24" s="1"/>
  <c r="AB122" i="24" s="1"/>
  <c r="AC122" i="24" s="1"/>
  <c r="AD122" i="24" s="1"/>
  <c r="AE122" i="24" s="1"/>
  <c r="AF122" i="24" s="1"/>
  <c r="C122" i="24"/>
  <c r="D122" i="24" s="1"/>
  <c r="E122" i="24" s="1"/>
  <c r="E121" i="24"/>
  <c r="F121" i="24" s="1"/>
  <c r="G121" i="24" s="1"/>
  <c r="H121" i="24" s="1"/>
  <c r="I121" i="24" s="1"/>
  <c r="J121" i="24" s="1"/>
  <c r="K121" i="24" s="1"/>
  <c r="L121" i="24" s="1"/>
  <c r="M121" i="24" s="1"/>
  <c r="N121" i="24" s="1"/>
  <c r="O121" i="24" s="1"/>
  <c r="P121" i="24" s="1"/>
  <c r="Q121" i="24" s="1"/>
  <c r="R121" i="24" s="1"/>
  <c r="S121" i="24" s="1"/>
  <c r="T121" i="24" s="1"/>
  <c r="U121" i="24" s="1"/>
  <c r="V121" i="24" s="1"/>
  <c r="W121" i="24" s="1"/>
  <c r="X121" i="24" s="1"/>
  <c r="Y121" i="24" s="1"/>
  <c r="Z121" i="24" s="1"/>
  <c r="AA121" i="24" s="1"/>
  <c r="AB121" i="24" s="1"/>
  <c r="AC121" i="24" s="1"/>
  <c r="AD121" i="24" s="1"/>
  <c r="AE121" i="24" s="1"/>
  <c r="AF121" i="24" s="1"/>
  <c r="D121" i="24"/>
  <c r="C121" i="24"/>
  <c r="F120" i="24"/>
  <c r="G120" i="24" s="1"/>
  <c r="H120" i="24" s="1"/>
  <c r="I120" i="24" s="1"/>
  <c r="J120" i="24" s="1"/>
  <c r="K120" i="24" s="1"/>
  <c r="L120" i="24" s="1"/>
  <c r="M120" i="24" s="1"/>
  <c r="N120" i="24" s="1"/>
  <c r="O120" i="24" s="1"/>
  <c r="P120" i="24" s="1"/>
  <c r="Q120" i="24" s="1"/>
  <c r="R120" i="24" s="1"/>
  <c r="S120" i="24" s="1"/>
  <c r="T120" i="24" s="1"/>
  <c r="U120" i="24" s="1"/>
  <c r="V120" i="24" s="1"/>
  <c r="W120" i="24" s="1"/>
  <c r="X120" i="24" s="1"/>
  <c r="Y120" i="24" s="1"/>
  <c r="Z120" i="24" s="1"/>
  <c r="AA120" i="24" s="1"/>
  <c r="AB120" i="24" s="1"/>
  <c r="AC120" i="24" s="1"/>
  <c r="AD120" i="24" s="1"/>
  <c r="AE120" i="24" s="1"/>
  <c r="AF120" i="24" s="1"/>
  <c r="C120" i="24"/>
  <c r="D120" i="24" s="1"/>
  <c r="E120" i="24" s="1"/>
  <c r="D119" i="24"/>
  <c r="E119" i="24" s="1"/>
  <c r="F119" i="24" s="1"/>
  <c r="G119" i="24" s="1"/>
  <c r="H119" i="24" s="1"/>
  <c r="I119" i="24" s="1"/>
  <c r="J119" i="24" s="1"/>
  <c r="K119" i="24" s="1"/>
  <c r="L119" i="24" s="1"/>
  <c r="M119" i="24" s="1"/>
  <c r="N119" i="24" s="1"/>
  <c r="O119" i="24" s="1"/>
  <c r="P119" i="24" s="1"/>
  <c r="Q119" i="24" s="1"/>
  <c r="R119" i="24" s="1"/>
  <c r="S119" i="24" s="1"/>
  <c r="T119" i="24" s="1"/>
  <c r="U119" i="24" s="1"/>
  <c r="V119" i="24" s="1"/>
  <c r="W119" i="24" s="1"/>
  <c r="X119" i="24" s="1"/>
  <c r="Y119" i="24" s="1"/>
  <c r="Z119" i="24" s="1"/>
  <c r="AA119" i="24" s="1"/>
  <c r="AB119" i="24" s="1"/>
  <c r="AC119" i="24" s="1"/>
  <c r="AD119" i="24" s="1"/>
  <c r="AE119" i="24" s="1"/>
  <c r="AF119" i="24" s="1"/>
  <c r="C119" i="24"/>
  <c r="G118" i="24"/>
  <c r="H118" i="24" s="1"/>
  <c r="I118" i="24" s="1"/>
  <c r="J118" i="24" s="1"/>
  <c r="K118" i="24" s="1"/>
  <c r="L118" i="24" s="1"/>
  <c r="M118" i="24" s="1"/>
  <c r="N118" i="24" s="1"/>
  <c r="O118" i="24" s="1"/>
  <c r="P118" i="24" s="1"/>
  <c r="Q118" i="24" s="1"/>
  <c r="R118" i="24" s="1"/>
  <c r="S118" i="24" s="1"/>
  <c r="T118" i="24" s="1"/>
  <c r="U118" i="24" s="1"/>
  <c r="V118" i="24" s="1"/>
  <c r="W118" i="24" s="1"/>
  <c r="X118" i="24" s="1"/>
  <c r="Y118" i="24" s="1"/>
  <c r="Z118" i="24" s="1"/>
  <c r="AA118" i="24" s="1"/>
  <c r="AB118" i="24" s="1"/>
  <c r="AC118" i="24" s="1"/>
  <c r="AD118" i="24" s="1"/>
  <c r="AE118" i="24" s="1"/>
  <c r="AF118" i="24" s="1"/>
  <c r="F118" i="24"/>
  <c r="C118" i="24"/>
  <c r="D118" i="24" s="1"/>
  <c r="E118" i="24" s="1"/>
  <c r="G117" i="24"/>
  <c r="H117" i="24" s="1"/>
  <c r="I117" i="24" s="1"/>
  <c r="J117" i="24" s="1"/>
  <c r="K117" i="24" s="1"/>
  <c r="L117" i="24" s="1"/>
  <c r="M117" i="24" s="1"/>
  <c r="N117" i="24" s="1"/>
  <c r="O117" i="24" s="1"/>
  <c r="P117" i="24" s="1"/>
  <c r="Q117" i="24" s="1"/>
  <c r="R117" i="24" s="1"/>
  <c r="S117" i="24" s="1"/>
  <c r="T117" i="24" s="1"/>
  <c r="U117" i="24" s="1"/>
  <c r="V117" i="24" s="1"/>
  <c r="W117" i="24" s="1"/>
  <c r="X117" i="24" s="1"/>
  <c r="Y117" i="24" s="1"/>
  <c r="Z117" i="24" s="1"/>
  <c r="AA117" i="24" s="1"/>
  <c r="AB117" i="24" s="1"/>
  <c r="AC117" i="24" s="1"/>
  <c r="AD117" i="24" s="1"/>
  <c r="AE117" i="24" s="1"/>
  <c r="AF117" i="24" s="1"/>
  <c r="E117" i="24"/>
  <c r="F117" i="24" s="1"/>
  <c r="D117" i="24"/>
  <c r="C117" i="24"/>
  <c r="F116" i="24"/>
  <c r="G116" i="24" s="1"/>
  <c r="H116" i="24" s="1"/>
  <c r="I116" i="24" s="1"/>
  <c r="J116" i="24" s="1"/>
  <c r="K116" i="24" s="1"/>
  <c r="L116" i="24" s="1"/>
  <c r="M116" i="24" s="1"/>
  <c r="N116" i="24" s="1"/>
  <c r="O116" i="24" s="1"/>
  <c r="P116" i="24" s="1"/>
  <c r="Q116" i="24" s="1"/>
  <c r="R116" i="24" s="1"/>
  <c r="S116" i="24" s="1"/>
  <c r="T116" i="24" s="1"/>
  <c r="U116" i="24" s="1"/>
  <c r="V116" i="24" s="1"/>
  <c r="W116" i="24" s="1"/>
  <c r="X116" i="24" s="1"/>
  <c r="Y116" i="24" s="1"/>
  <c r="Z116" i="24" s="1"/>
  <c r="AA116" i="24" s="1"/>
  <c r="AB116" i="24" s="1"/>
  <c r="AC116" i="24" s="1"/>
  <c r="AD116" i="24" s="1"/>
  <c r="AE116" i="24" s="1"/>
  <c r="AF116" i="24" s="1"/>
  <c r="E116" i="24"/>
  <c r="C116" i="24"/>
  <c r="D116" i="24" s="1"/>
  <c r="D115" i="24"/>
  <c r="E115" i="24" s="1"/>
  <c r="F115" i="24" s="1"/>
  <c r="G115" i="24" s="1"/>
  <c r="H115" i="24" s="1"/>
  <c r="I115" i="24" s="1"/>
  <c r="J115" i="24" s="1"/>
  <c r="K115" i="24" s="1"/>
  <c r="L115" i="24" s="1"/>
  <c r="M115" i="24" s="1"/>
  <c r="N115" i="24" s="1"/>
  <c r="O115" i="24" s="1"/>
  <c r="P115" i="24" s="1"/>
  <c r="Q115" i="24" s="1"/>
  <c r="R115" i="24" s="1"/>
  <c r="S115" i="24" s="1"/>
  <c r="T115" i="24" s="1"/>
  <c r="U115" i="24" s="1"/>
  <c r="V115" i="24" s="1"/>
  <c r="W115" i="24" s="1"/>
  <c r="X115" i="24" s="1"/>
  <c r="Y115" i="24" s="1"/>
  <c r="Z115" i="24" s="1"/>
  <c r="AA115" i="24" s="1"/>
  <c r="AB115" i="24" s="1"/>
  <c r="AC115" i="24" s="1"/>
  <c r="AD115" i="24" s="1"/>
  <c r="AE115" i="24" s="1"/>
  <c r="AF115" i="24" s="1"/>
  <c r="C115" i="24"/>
  <c r="D114" i="24"/>
  <c r="E114" i="24" s="1"/>
  <c r="F114" i="24" s="1"/>
  <c r="G114" i="24" s="1"/>
  <c r="H114" i="24" s="1"/>
  <c r="I114" i="24" s="1"/>
  <c r="J114" i="24" s="1"/>
  <c r="K114" i="24" s="1"/>
  <c r="L114" i="24" s="1"/>
  <c r="M114" i="24" s="1"/>
  <c r="N114" i="24" s="1"/>
  <c r="O114" i="24" s="1"/>
  <c r="P114" i="24" s="1"/>
  <c r="Q114" i="24" s="1"/>
  <c r="R114" i="24" s="1"/>
  <c r="S114" i="24" s="1"/>
  <c r="T114" i="24" s="1"/>
  <c r="U114" i="24" s="1"/>
  <c r="V114" i="24" s="1"/>
  <c r="W114" i="24" s="1"/>
  <c r="X114" i="24" s="1"/>
  <c r="Y114" i="24" s="1"/>
  <c r="Z114" i="24" s="1"/>
  <c r="AA114" i="24" s="1"/>
  <c r="AB114" i="24" s="1"/>
  <c r="AC114" i="24" s="1"/>
  <c r="AD114" i="24" s="1"/>
  <c r="AE114" i="24" s="1"/>
  <c r="AF114" i="24" s="1"/>
  <c r="C114" i="24"/>
  <c r="M113" i="24"/>
  <c r="N113" i="24" s="1"/>
  <c r="O113" i="24" s="1"/>
  <c r="P113" i="24" s="1"/>
  <c r="Q113" i="24" s="1"/>
  <c r="R113" i="24" s="1"/>
  <c r="S113" i="24" s="1"/>
  <c r="T113" i="24" s="1"/>
  <c r="U113" i="24" s="1"/>
  <c r="V113" i="24" s="1"/>
  <c r="W113" i="24" s="1"/>
  <c r="X113" i="24" s="1"/>
  <c r="Y113" i="24" s="1"/>
  <c r="Z113" i="24" s="1"/>
  <c r="AA113" i="24" s="1"/>
  <c r="AB113" i="24" s="1"/>
  <c r="AC113" i="24" s="1"/>
  <c r="AD113" i="24" s="1"/>
  <c r="AE113" i="24" s="1"/>
  <c r="AF113" i="24" s="1"/>
  <c r="L113" i="24"/>
  <c r="J113" i="24"/>
  <c r="K113" i="24" s="1"/>
  <c r="F113" i="24"/>
  <c r="G113" i="24" s="1"/>
  <c r="H113" i="24" s="1"/>
  <c r="D113" i="24"/>
  <c r="E113" i="24" s="1"/>
  <c r="C113" i="24"/>
  <c r="D112" i="24"/>
  <c r="E112" i="24" s="1"/>
  <c r="F112" i="24" s="1"/>
  <c r="G112" i="24" s="1"/>
  <c r="H112" i="24" s="1"/>
  <c r="I112" i="24" s="1"/>
  <c r="J112" i="24" s="1"/>
  <c r="K112" i="24" s="1"/>
  <c r="L112" i="24" s="1"/>
  <c r="M112" i="24" s="1"/>
  <c r="N112" i="24" s="1"/>
  <c r="O112" i="24" s="1"/>
  <c r="P112" i="24" s="1"/>
  <c r="Q112" i="24" s="1"/>
  <c r="R112" i="24" s="1"/>
  <c r="S112" i="24" s="1"/>
  <c r="T112" i="24" s="1"/>
  <c r="U112" i="24" s="1"/>
  <c r="V112" i="24" s="1"/>
  <c r="W112" i="24" s="1"/>
  <c r="X112" i="24" s="1"/>
  <c r="Y112" i="24" s="1"/>
  <c r="Z112" i="24" s="1"/>
  <c r="AA112" i="24" s="1"/>
  <c r="AB112" i="24" s="1"/>
  <c r="AC112" i="24" s="1"/>
  <c r="AD112" i="24" s="1"/>
  <c r="AE112" i="24" s="1"/>
  <c r="AF112" i="24" s="1"/>
  <c r="C112" i="24"/>
  <c r="C111" i="24"/>
  <c r="D111" i="24" s="1"/>
  <c r="E111" i="24" s="1"/>
  <c r="F111" i="24" s="1"/>
  <c r="G111" i="24" s="1"/>
  <c r="H111" i="24" s="1"/>
  <c r="I111" i="24" s="1"/>
  <c r="J111" i="24" s="1"/>
  <c r="K111" i="24" s="1"/>
  <c r="L111" i="24" s="1"/>
  <c r="M111" i="24" s="1"/>
  <c r="N111" i="24" s="1"/>
  <c r="O111" i="24" s="1"/>
  <c r="P111" i="24" s="1"/>
  <c r="Q111" i="24" s="1"/>
  <c r="R111" i="24" s="1"/>
  <c r="S111" i="24" s="1"/>
  <c r="T111" i="24" s="1"/>
  <c r="U111" i="24" s="1"/>
  <c r="V111" i="24" s="1"/>
  <c r="W111" i="24" s="1"/>
  <c r="X111" i="24" s="1"/>
  <c r="Y111" i="24" s="1"/>
  <c r="Z111" i="24" s="1"/>
  <c r="AA111" i="24" s="1"/>
  <c r="AB111" i="24" s="1"/>
  <c r="AC111" i="24" s="1"/>
  <c r="AD111" i="24" s="1"/>
  <c r="AE111" i="24" s="1"/>
  <c r="AF111" i="24" s="1"/>
  <c r="C109" i="24"/>
  <c r="D109" i="24" s="1"/>
  <c r="E109" i="24" s="1"/>
  <c r="F109" i="24" s="1"/>
  <c r="G109" i="24" s="1"/>
  <c r="H109" i="24" s="1"/>
  <c r="I109" i="24" s="1"/>
  <c r="J109" i="24" s="1"/>
  <c r="K109" i="24" s="1"/>
  <c r="L109" i="24" s="1"/>
  <c r="M109" i="24" s="1"/>
  <c r="N109" i="24" s="1"/>
  <c r="O109" i="24" s="1"/>
  <c r="P109" i="24" s="1"/>
  <c r="Q109" i="24" s="1"/>
  <c r="R109" i="24" s="1"/>
  <c r="S109" i="24" s="1"/>
  <c r="T109" i="24" s="1"/>
  <c r="U109" i="24" s="1"/>
  <c r="V109" i="24" s="1"/>
  <c r="W109" i="24" s="1"/>
  <c r="X109" i="24" s="1"/>
  <c r="Y109" i="24" s="1"/>
  <c r="Z109" i="24" s="1"/>
  <c r="AA109" i="24" s="1"/>
  <c r="AB109" i="24" s="1"/>
  <c r="AC109" i="24" s="1"/>
  <c r="AD109" i="24" s="1"/>
  <c r="AE109" i="24" s="1"/>
  <c r="AF109" i="24" s="1"/>
  <c r="C108" i="24"/>
  <c r="C93" i="24" s="1"/>
  <c r="I106" i="24"/>
  <c r="J106" i="24" s="1"/>
  <c r="K106" i="24" s="1"/>
  <c r="L106" i="24" s="1"/>
  <c r="M106" i="24" s="1"/>
  <c r="N106" i="24" s="1"/>
  <c r="O106" i="24" s="1"/>
  <c r="P106" i="24" s="1"/>
  <c r="Q106" i="24" s="1"/>
  <c r="R106" i="24" s="1"/>
  <c r="S106" i="24" s="1"/>
  <c r="T106" i="24" s="1"/>
  <c r="U106" i="24" s="1"/>
  <c r="V106" i="24" s="1"/>
  <c r="W106" i="24" s="1"/>
  <c r="X106" i="24" s="1"/>
  <c r="Y106" i="24" s="1"/>
  <c r="Z106" i="24" s="1"/>
  <c r="AA106" i="24" s="1"/>
  <c r="AB106" i="24" s="1"/>
  <c r="AC106" i="24" s="1"/>
  <c r="AD106" i="24" s="1"/>
  <c r="AE106" i="24" s="1"/>
  <c r="AF106" i="24" s="1"/>
  <c r="E106" i="24"/>
  <c r="F106" i="24" s="1"/>
  <c r="G106" i="24" s="1"/>
  <c r="H106" i="24" s="1"/>
  <c r="D106" i="24"/>
  <c r="C106" i="24"/>
  <c r="H105" i="24"/>
  <c r="I105" i="24" s="1"/>
  <c r="J105" i="24" s="1"/>
  <c r="K105" i="24" s="1"/>
  <c r="L105" i="24" s="1"/>
  <c r="M105" i="24" s="1"/>
  <c r="N105" i="24" s="1"/>
  <c r="O105" i="24" s="1"/>
  <c r="P105" i="24" s="1"/>
  <c r="Q105" i="24" s="1"/>
  <c r="R105" i="24" s="1"/>
  <c r="S105" i="24" s="1"/>
  <c r="T105" i="24" s="1"/>
  <c r="U105" i="24" s="1"/>
  <c r="V105" i="24" s="1"/>
  <c r="W105" i="24" s="1"/>
  <c r="X105" i="24" s="1"/>
  <c r="Y105" i="24" s="1"/>
  <c r="Z105" i="24" s="1"/>
  <c r="AA105" i="24" s="1"/>
  <c r="AB105" i="24" s="1"/>
  <c r="AC105" i="24" s="1"/>
  <c r="AD105" i="24" s="1"/>
  <c r="AE105" i="24" s="1"/>
  <c r="AF105" i="24" s="1"/>
  <c r="G105" i="24"/>
  <c r="C105" i="24"/>
  <c r="D105" i="24" s="1"/>
  <c r="E105" i="24" s="1"/>
  <c r="F105" i="24" s="1"/>
  <c r="F104" i="24"/>
  <c r="G104" i="24" s="1"/>
  <c r="H104" i="24" s="1"/>
  <c r="I104" i="24" s="1"/>
  <c r="J104" i="24" s="1"/>
  <c r="K104" i="24" s="1"/>
  <c r="L104" i="24" s="1"/>
  <c r="M104" i="24" s="1"/>
  <c r="N104" i="24" s="1"/>
  <c r="O104" i="24" s="1"/>
  <c r="P104" i="24" s="1"/>
  <c r="Q104" i="24" s="1"/>
  <c r="R104" i="24" s="1"/>
  <c r="S104" i="24" s="1"/>
  <c r="T104" i="24" s="1"/>
  <c r="U104" i="24" s="1"/>
  <c r="V104" i="24" s="1"/>
  <c r="W104" i="24" s="1"/>
  <c r="X104" i="24" s="1"/>
  <c r="Y104" i="24" s="1"/>
  <c r="Z104" i="24" s="1"/>
  <c r="AA104" i="24" s="1"/>
  <c r="AB104" i="24" s="1"/>
  <c r="AC104" i="24" s="1"/>
  <c r="AD104" i="24" s="1"/>
  <c r="AE104" i="24" s="1"/>
  <c r="AF104" i="24" s="1"/>
  <c r="E104" i="24"/>
  <c r="C104" i="24"/>
  <c r="D104" i="24" s="1"/>
  <c r="F103" i="24"/>
  <c r="G103" i="24" s="1"/>
  <c r="H103" i="24" s="1"/>
  <c r="I103" i="24" s="1"/>
  <c r="J103" i="24" s="1"/>
  <c r="K103" i="24" s="1"/>
  <c r="L103" i="24" s="1"/>
  <c r="M103" i="24" s="1"/>
  <c r="N103" i="24" s="1"/>
  <c r="O103" i="24" s="1"/>
  <c r="P103" i="24" s="1"/>
  <c r="Q103" i="24" s="1"/>
  <c r="R103" i="24" s="1"/>
  <c r="S103" i="24" s="1"/>
  <c r="T103" i="24" s="1"/>
  <c r="U103" i="24" s="1"/>
  <c r="V103" i="24" s="1"/>
  <c r="W103" i="24" s="1"/>
  <c r="X103" i="24" s="1"/>
  <c r="Y103" i="24" s="1"/>
  <c r="Z103" i="24" s="1"/>
  <c r="AA103" i="24" s="1"/>
  <c r="AB103" i="24" s="1"/>
  <c r="AC103" i="24" s="1"/>
  <c r="AD103" i="24" s="1"/>
  <c r="AE103" i="24" s="1"/>
  <c r="AF103" i="24" s="1"/>
  <c r="D103" i="24"/>
  <c r="E103" i="24" s="1"/>
  <c r="C103" i="24"/>
  <c r="D102" i="24"/>
  <c r="C102" i="24"/>
  <c r="C101" i="24"/>
  <c r="AH98" i="24"/>
  <c r="AI98" i="24" s="1"/>
  <c r="AH97" i="24"/>
  <c r="AI97" i="24" s="1"/>
  <c r="AH96" i="24"/>
  <c r="AI96" i="24" s="1"/>
  <c r="AH95" i="24"/>
  <c r="AI95" i="24" s="1"/>
  <c r="AH94" i="24"/>
  <c r="AI94" i="24" s="1"/>
  <c r="B93" i="24"/>
  <c r="AI91" i="24"/>
  <c r="AH91" i="24"/>
  <c r="AI90" i="24"/>
  <c r="AH90" i="24"/>
  <c r="AI89" i="24"/>
  <c r="AH89" i="24"/>
  <c r="AI88" i="24"/>
  <c r="AH88" i="24"/>
  <c r="AI87" i="24"/>
  <c r="AH87" i="24"/>
  <c r="AI86" i="24"/>
  <c r="AH86" i="24"/>
  <c r="AI85" i="24"/>
  <c r="AH85" i="24"/>
  <c r="AI84" i="24"/>
  <c r="AH84" i="24"/>
  <c r="AG82" i="24"/>
  <c r="AI81" i="24"/>
  <c r="AH81" i="24"/>
  <c r="AF80" i="24"/>
  <c r="AE80" i="24"/>
  <c r="AD80" i="24"/>
  <c r="AC80" i="24"/>
  <c r="AB80" i="24"/>
  <c r="AA80" i="24"/>
  <c r="Z80" i="24"/>
  <c r="Y80" i="24"/>
  <c r="X80" i="24"/>
  <c r="W80" i="24"/>
  <c r="V80" i="24"/>
  <c r="U80" i="24"/>
  <c r="T80" i="24"/>
  <c r="S80" i="24"/>
  <c r="R80" i="24"/>
  <c r="Q80" i="24"/>
  <c r="P80" i="24"/>
  <c r="O80" i="24"/>
  <c r="N80" i="24"/>
  <c r="M80" i="24"/>
  <c r="L80" i="24"/>
  <c r="K80" i="24"/>
  <c r="J80" i="24"/>
  <c r="I80" i="24"/>
  <c r="H80" i="24"/>
  <c r="G80" i="24"/>
  <c r="F80" i="24"/>
  <c r="E80" i="24"/>
  <c r="D80" i="24"/>
  <c r="C80" i="24"/>
  <c r="B80" i="24"/>
  <c r="AF79" i="24"/>
  <c r="AE79" i="24"/>
  <c r="AD79" i="24"/>
  <c r="AC79" i="24"/>
  <c r="AB79" i="24"/>
  <c r="AA79" i="24"/>
  <c r="Z79" i="24"/>
  <c r="Y79" i="24"/>
  <c r="X79" i="24"/>
  <c r="W79" i="24"/>
  <c r="V79" i="24"/>
  <c r="U79" i="24"/>
  <c r="T79" i="24"/>
  <c r="S79" i="24"/>
  <c r="R79" i="24"/>
  <c r="Q79" i="24"/>
  <c r="P79" i="24"/>
  <c r="O79" i="24"/>
  <c r="N79" i="24"/>
  <c r="M79" i="24"/>
  <c r="M82" i="24" s="1"/>
  <c r="L79" i="24"/>
  <c r="K79" i="24"/>
  <c r="J79" i="24"/>
  <c r="I79" i="24"/>
  <c r="H79" i="24"/>
  <c r="G79" i="24"/>
  <c r="F79" i="24"/>
  <c r="E79" i="24"/>
  <c r="D79" i="24"/>
  <c r="C79" i="24"/>
  <c r="B79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AF76" i="24"/>
  <c r="AF82" i="24" s="1"/>
  <c r="AE76" i="24"/>
  <c r="AD76" i="24"/>
  <c r="AC76" i="24"/>
  <c r="AB76" i="24"/>
  <c r="AA76" i="24"/>
  <c r="AA82" i="24" s="1"/>
  <c r="Z76" i="24"/>
  <c r="Z82" i="24" s="1"/>
  <c r="Y76" i="24"/>
  <c r="X76" i="24"/>
  <c r="W76" i="24"/>
  <c r="W82" i="24" s="1"/>
  <c r="V76" i="24"/>
  <c r="U76" i="24"/>
  <c r="T76" i="24"/>
  <c r="T82" i="24" s="1"/>
  <c r="S76" i="24"/>
  <c r="R76" i="24"/>
  <c r="Q76" i="24"/>
  <c r="Q82" i="24" s="1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AI74" i="24"/>
  <c r="AH74" i="24"/>
  <c r="AG72" i="24"/>
  <c r="AG75" i="24" s="1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AI71" i="24"/>
  <c r="AH71" i="24"/>
  <c r="AI70" i="24"/>
  <c r="AH70" i="24"/>
  <c r="AI69" i="24"/>
  <c r="AH69" i="24"/>
  <c r="AG68" i="24"/>
  <c r="AG73" i="24" s="1"/>
  <c r="AF68" i="24"/>
  <c r="AF5" i="24" s="1"/>
  <c r="AE68" i="24"/>
  <c r="AD68" i="24"/>
  <c r="AC68" i="24"/>
  <c r="AB68" i="24"/>
  <c r="AB5" i="24" s="1"/>
  <c r="AA68" i="24"/>
  <c r="AA5" i="24" s="1"/>
  <c r="Z68" i="24"/>
  <c r="Y68" i="24"/>
  <c r="X68" i="24"/>
  <c r="X5" i="24" s="1"/>
  <c r="W68" i="24"/>
  <c r="W5" i="24" s="1"/>
  <c r="V68" i="24"/>
  <c r="U68" i="24"/>
  <c r="U5" i="24" s="1"/>
  <c r="T68" i="24"/>
  <c r="T5" i="24" s="1"/>
  <c r="S68" i="24"/>
  <c r="R68" i="24"/>
  <c r="R5" i="24" s="1"/>
  <c r="Q68" i="24"/>
  <c r="Q5" i="24" s="1"/>
  <c r="P68" i="24"/>
  <c r="P5" i="24" s="1"/>
  <c r="O68" i="24"/>
  <c r="O5" i="24" s="1"/>
  <c r="N68" i="24"/>
  <c r="N5" i="24" s="1"/>
  <c r="M68" i="24"/>
  <c r="L68" i="24"/>
  <c r="L5" i="24" s="1"/>
  <c r="K68" i="24"/>
  <c r="K5" i="24" s="1"/>
  <c r="J68" i="24"/>
  <c r="J5" i="24" s="1"/>
  <c r="I68" i="24"/>
  <c r="H68" i="24"/>
  <c r="H5" i="24" s="1"/>
  <c r="G68" i="24"/>
  <c r="G5" i="24" s="1"/>
  <c r="F68" i="24"/>
  <c r="E68" i="24"/>
  <c r="D68" i="24"/>
  <c r="C68" i="24"/>
  <c r="B68" i="24"/>
  <c r="AI67" i="24"/>
  <c r="AH67" i="24"/>
  <c r="AI66" i="24"/>
  <c r="AH66" i="24"/>
  <c r="AI65" i="24"/>
  <c r="AH65" i="24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AI55" i="24"/>
  <c r="AH55" i="24"/>
  <c r="AI54" i="24"/>
  <c r="AH54" i="24"/>
  <c r="AI53" i="24"/>
  <c r="AH53" i="24"/>
  <c r="AG52" i="24"/>
  <c r="AG3" i="24" s="1"/>
  <c r="Y52" i="24"/>
  <c r="S52" i="24"/>
  <c r="R52" i="24"/>
  <c r="Q52" i="24"/>
  <c r="P52" i="24"/>
  <c r="O52" i="24"/>
  <c r="N52" i="24"/>
  <c r="M52" i="24"/>
  <c r="L52" i="24"/>
  <c r="K52" i="24"/>
  <c r="J52" i="24"/>
  <c r="I52" i="24"/>
  <c r="G52" i="24"/>
  <c r="F52" i="24"/>
  <c r="E52" i="24"/>
  <c r="D52" i="24"/>
  <c r="C52" i="24"/>
  <c r="B52" i="24"/>
  <c r="AG51" i="24"/>
  <c r="AI50" i="24"/>
  <c r="AH50" i="24"/>
  <c r="AI49" i="24"/>
  <c r="AH49" i="24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G38" i="24"/>
  <c r="AG2" i="24" s="1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S75" i="24" s="1"/>
  <c r="AK213" i="24" s="1"/>
  <c r="R38" i="24"/>
  <c r="Q38" i="24"/>
  <c r="P38" i="24"/>
  <c r="O38" i="24"/>
  <c r="N38" i="24"/>
  <c r="M38" i="24"/>
  <c r="L38" i="24"/>
  <c r="K38" i="24"/>
  <c r="J38" i="24"/>
  <c r="I38" i="24"/>
  <c r="H38" i="24"/>
  <c r="G38" i="24"/>
  <c r="G73" i="24" s="1"/>
  <c r="F38" i="24"/>
  <c r="E38" i="24"/>
  <c r="D38" i="24"/>
  <c r="C38" i="24"/>
  <c r="C75" i="24" s="1"/>
  <c r="U213" i="24" s="1"/>
  <c r="B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E5" i="24"/>
  <c r="AD5" i="24"/>
  <c r="AC5" i="24"/>
  <c r="Z5" i="24"/>
  <c r="Y5" i="24"/>
  <c r="V5" i="24"/>
  <c r="S5" i="24"/>
  <c r="M5" i="24"/>
  <c r="I5" i="24"/>
  <c r="F5" i="24"/>
  <c r="E5" i="24"/>
  <c r="D5" i="24"/>
  <c r="C5" i="24"/>
  <c r="B5" i="24"/>
  <c r="AG4" i="24"/>
  <c r="K4" i="24"/>
  <c r="B4" i="24"/>
  <c r="AF37" i="23"/>
  <c r="AE37" i="23"/>
  <c r="AD56" i="23"/>
  <c r="AD37" i="23"/>
  <c r="R37" i="23"/>
  <c r="S37" i="23"/>
  <c r="Q37" i="23"/>
  <c r="O95" i="23"/>
  <c r="P95" i="23"/>
  <c r="P37" i="23"/>
  <c r="O37" i="23"/>
  <c r="N95" i="23"/>
  <c r="N37" i="23"/>
  <c r="E4" i="25"/>
  <c r="E4" i="24"/>
  <c r="J199" i="26" l="1"/>
  <c r="K193" i="26"/>
  <c r="M198" i="26"/>
  <c r="L234" i="26"/>
  <c r="I93" i="26"/>
  <c r="J102" i="26"/>
  <c r="I191" i="26"/>
  <c r="J101" i="26"/>
  <c r="AA82" i="25"/>
  <c r="Z82" i="25"/>
  <c r="Y82" i="25"/>
  <c r="Y75" i="25"/>
  <c r="Y73" i="25"/>
  <c r="X82" i="25"/>
  <c r="V82" i="25"/>
  <c r="U82" i="25"/>
  <c r="T82" i="25"/>
  <c r="S82" i="25"/>
  <c r="S75" i="25"/>
  <c r="AK213" i="25" s="1"/>
  <c r="S73" i="25"/>
  <c r="R82" i="25"/>
  <c r="R75" i="25"/>
  <c r="R73" i="25"/>
  <c r="Q82" i="25"/>
  <c r="Q75" i="25"/>
  <c r="Q73" i="25"/>
  <c r="P82" i="25"/>
  <c r="P73" i="25"/>
  <c r="P75" i="25"/>
  <c r="O82" i="25"/>
  <c r="O75" i="25"/>
  <c r="N82" i="25"/>
  <c r="N73" i="25"/>
  <c r="M73" i="25"/>
  <c r="L82" i="25"/>
  <c r="L73" i="25"/>
  <c r="K82" i="25"/>
  <c r="K75" i="25"/>
  <c r="AC213" i="25" s="1"/>
  <c r="K73" i="25"/>
  <c r="J82" i="25"/>
  <c r="J73" i="25"/>
  <c r="J75" i="25"/>
  <c r="J7" i="25" s="1"/>
  <c r="I82" i="25"/>
  <c r="I75" i="25"/>
  <c r="I7" i="25" s="1"/>
  <c r="I73" i="25"/>
  <c r="H82" i="25"/>
  <c r="H73" i="25"/>
  <c r="H75" i="25"/>
  <c r="G73" i="25"/>
  <c r="G75" i="25"/>
  <c r="F82" i="25"/>
  <c r="G82" i="25"/>
  <c r="AH82" i="25" s="1"/>
  <c r="F73" i="25"/>
  <c r="E82" i="25"/>
  <c r="AI77" i="25"/>
  <c r="E73" i="25"/>
  <c r="AI80" i="25"/>
  <c r="AH80" i="25"/>
  <c r="AI76" i="25"/>
  <c r="D73" i="25"/>
  <c r="AI79" i="25"/>
  <c r="AI68" i="25"/>
  <c r="AI78" i="25"/>
  <c r="C82" i="25"/>
  <c r="C75" i="25"/>
  <c r="U213" i="25" s="1"/>
  <c r="B5" i="25"/>
  <c r="B73" i="25"/>
  <c r="C73" i="25"/>
  <c r="C83" i="25" s="1"/>
  <c r="AH38" i="25"/>
  <c r="B82" i="25"/>
  <c r="H4" i="25"/>
  <c r="B75" i="25"/>
  <c r="B83" i="25" s="1"/>
  <c r="O83" i="25"/>
  <c r="Z213" i="25"/>
  <c r="H7" i="25"/>
  <c r="AH213" i="25"/>
  <c r="P7" i="25"/>
  <c r="Y213" i="25"/>
  <c r="G7" i="25"/>
  <c r="AG213" i="25"/>
  <c r="O7" i="25"/>
  <c r="AA213" i="25"/>
  <c r="AI213" i="25"/>
  <c r="Q7" i="25"/>
  <c r="AQ213" i="25"/>
  <c r="Y7" i="25"/>
  <c r="H102" i="25"/>
  <c r="AJ213" i="25"/>
  <c r="R7" i="25"/>
  <c r="S83" i="25"/>
  <c r="F101" i="25"/>
  <c r="AI38" i="25"/>
  <c r="AH56" i="25"/>
  <c r="AH68" i="25"/>
  <c r="AH72" i="25"/>
  <c r="D75" i="25"/>
  <c r="L75" i="25"/>
  <c r="AH77" i="25"/>
  <c r="I83" i="25"/>
  <c r="Q83" i="25"/>
  <c r="Y83" i="25"/>
  <c r="AG83" i="25"/>
  <c r="D114" i="25"/>
  <c r="D191" i="25" s="1"/>
  <c r="AI56" i="25"/>
  <c r="AI72" i="25"/>
  <c r="E75" i="25"/>
  <c r="M75" i="25"/>
  <c r="AH78" i="25"/>
  <c r="J83" i="25"/>
  <c r="R83" i="25"/>
  <c r="F75" i="25"/>
  <c r="F83" i="25" s="1"/>
  <c r="N75" i="25"/>
  <c r="AH79" i="25"/>
  <c r="AH76" i="25"/>
  <c r="S210" i="25"/>
  <c r="D210" i="25"/>
  <c r="C7" i="25"/>
  <c r="K7" i="25"/>
  <c r="S7" i="25"/>
  <c r="C191" i="25"/>
  <c r="D234" i="25"/>
  <c r="E198" i="25"/>
  <c r="E193" i="25"/>
  <c r="AE82" i="24"/>
  <c r="AD82" i="24"/>
  <c r="AC82" i="24"/>
  <c r="AB82" i="24"/>
  <c r="Y75" i="24"/>
  <c r="Y82" i="24"/>
  <c r="Y73" i="24"/>
  <c r="X82" i="24"/>
  <c r="V82" i="24"/>
  <c r="U82" i="24"/>
  <c r="S82" i="24"/>
  <c r="S73" i="24"/>
  <c r="S83" i="24" s="1"/>
  <c r="R82" i="24"/>
  <c r="R73" i="24"/>
  <c r="R75" i="24"/>
  <c r="AJ213" i="24" s="1"/>
  <c r="Q75" i="24"/>
  <c r="Q73" i="24"/>
  <c r="P82" i="24"/>
  <c r="P75" i="24"/>
  <c r="P73" i="24"/>
  <c r="O82" i="24"/>
  <c r="O73" i="24"/>
  <c r="O75" i="24"/>
  <c r="N75" i="24"/>
  <c r="AF213" i="24" s="1"/>
  <c r="N82" i="24"/>
  <c r="N73" i="24"/>
  <c r="N7" i="24"/>
  <c r="M73" i="24"/>
  <c r="L82" i="24"/>
  <c r="L73" i="24"/>
  <c r="K82" i="24"/>
  <c r="K75" i="24"/>
  <c r="AC213" i="24" s="1"/>
  <c r="K73" i="24"/>
  <c r="K83" i="24" s="1"/>
  <c r="J82" i="24"/>
  <c r="I82" i="24"/>
  <c r="J73" i="24"/>
  <c r="J83" i="24" s="1"/>
  <c r="J75" i="24"/>
  <c r="AB213" i="24" s="1"/>
  <c r="I75" i="24"/>
  <c r="AA213" i="24" s="1"/>
  <c r="I73" i="24"/>
  <c r="H82" i="24"/>
  <c r="AI80" i="24"/>
  <c r="H75" i="24"/>
  <c r="H73" i="24"/>
  <c r="H83" i="24" s="1"/>
  <c r="G82" i="24"/>
  <c r="AI78" i="24"/>
  <c r="G75" i="24"/>
  <c r="G83" i="24" s="1"/>
  <c r="F82" i="24"/>
  <c r="F75" i="24"/>
  <c r="F7" i="24" s="1"/>
  <c r="F73" i="24"/>
  <c r="AI76" i="24"/>
  <c r="AH68" i="24"/>
  <c r="E82" i="24"/>
  <c r="AH82" i="24" s="1"/>
  <c r="E73" i="24"/>
  <c r="AI77" i="24"/>
  <c r="D82" i="24"/>
  <c r="D73" i="24"/>
  <c r="AI79" i="24"/>
  <c r="C82" i="24"/>
  <c r="AH56" i="24"/>
  <c r="AH38" i="24"/>
  <c r="C73" i="24"/>
  <c r="C83" i="24" s="1"/>
  <c r="B82" i="24"/>
  <c r="AI56" i="24"/>
  <c r="H4" i="24"/>
  <c r="N83" i="24"/>
  <c r="D93" i="24"/>
  <c r="Y213" i="24"/>
  <c r="AG213" i="24"/>
  <c r="O83" i="24"/>
  <c r="O7" i="24"/>
  <c r="Z213" i="24"/>
  <c r="H7" i="24"/>
  <c r="AQ213" i="24"/>
  <c r="Y7" i="24"/>
  <c r="AH213" i="24"/>
  <c r="P7" i="24"/>
  <c r="AI213" i="24"/>
  <c r="Q7" i="24"/>
  <c r="AG6" i="24"/>
  <c r="R83" i="24"/>
  <c r="F83" i="24"/>
  <c r="AI38" i="24"/>
  <c r="AH72" i="24"/>
  <c r="D75" i="24"/>
  <c r="D83" i="24" s="1"/>
  <c r="L75" i="24"/>
  <c r="AH77" i="24"/>
  <c r="AI82" i="24"/>
  <c r="Q83" i="24"/>
  <c r="Y83" i="24"/>
  <c r="AG83" i="24"/>
  <c r="AI68" i="24"/>
  <c r="AI72" i="24"/>
  <c r="E75" i="24"/>
  <c r="M75" i="24"/>
  <c r="AH78" i="24"/>
  <c r="R7" i="24"/>
  <c r="B73" i="24"/>
  <c r="X213" i="24"/>
  <c r="AH79" i="24"/>
  <c r="C191" i="24"/>
  <c r="D101" i="24"/>
  <c r="AH76" i="24"/>
  <c r="D108" i="24"/>
  <c r="E108" i="24" s="1"/>
  <c r="F108" i="24" s="1"/>
  <c r="G108" i="24" s="1"/>
  <c r="H108" i="24" s="1"/>
  <c r="I108" i="24" s="1"/>
  <c r="J108" i="24" s="1"/>
  <c r="K108" i="24" s="1"/>
  <c r="L108" i="24" s="1"/>
  <c r="M108" i="24" s="1"/>
  <c r="N108" i="24" s="1"/>
  <c r="O108" i="24" s="1"/>
  <c r="P108" i="24" s="1"/>
  <c r="Q108" i="24" s="1"/>
  <c r="R108" i="24" s="1"/>
  <c r="S108" i="24" s="1"/>
  <c r="T108" i="24" s="1"/>
  <c r="U108" i="24" s="1"/>
  <c r="V108" i="24" s="1"/>
  <c r="W108" i="24" s="1"/>
  <c r="X108" i="24" s="1"/>
  <c r="Y108" i="24" s="1"/>
  <c r="Z108" i="24" s="1"/>
  <c r="AA108" i="24" s="1"/>
  <c r="AB108" i="24" s="1"/>
  <c r="AC108" i="24" s="1"/>
  <c r="AD108" i="24" s="1"/>
  <c r="AE108" i="24" s="1"/>
  <c r="AF108" i="24" s="1"/>
  <c r="D210" i="24"/>
  <c r="S210" i="24"/>
  <c r="C7" i="24"/>
  <c r="K7" i="24"/>
  <c r="S7" i="24"/>
  <c r="AH80" i="24"/>
  <c r="E102" i="24"/>
  <c r="P83" i="24"/>
  <c r="F198" i="24"/>
  <c r="C199" i="24"/>
  <c r="D193" i="24"/>
  <c r="J191" i="26" l="1"/>
  <c r="K101" i="26"/>
  <c r="K102" i="26"/>
  <c r="J93" i="26"/>
  <c r="M234" i="26"/>
  <c r="N198" i="26"/>
  <c r="K199" i="26"/>
  <c r="L193" i="26"/>
  <c r="P83" i="25"/>
  <c r="K83" i="25"/>
  <c r="AB213" i="25"/>
  <c r="H83" i="25"/>
  <c r="G83" i="25"/>
  <c r="AI82" i="25"/>
  <c r="AD213" i="25"/>
  <c r="L7" i="25"/>
  <c r="L83" i="25"/>
  <c r="V213" i="25"/>
  <c r="D7" i="25"/>
  <c r="D83" i="25"/>
  <c r="AF213" i="25"/>
  <c r="N7" i="25"/>
  <c r="AE213" i="25"/>
  <c r="M7" i="25"/>
  <c r="I102" i="25"/>
  <c r="X213" i="25"/>
  <c r="C208" i="25"/>
  <c r="B208" i="25"/>
  <c r="F7" i="25"/>
  <c r="W213" i="25"/>
  <c r="E7" i="25"/>
  <c r="M83" i="25"/>
  <c r="F193" i="25"/>
  <c r="E199" i="25"/>
  <c r="E83" i="25"/>
  <c r="E234" i="25"/>
  <c r="F198" i="25"/>
  <c r="N83" i="25"/>
  <c r="T213" i="25"/>
  <c r="B7" i="25"/>
  <c r="E114" i="25"/>
  <c r="D93" i="25"/>
  <c r="G101" i="25"/>
  <c r="M83" i="24"/>
  <c r="I83" i="24"/>
  <c r="J7" i="24"/>
  <c r="I7" i="24"/>
  <c r="G7" i="24"/>
  <c r="B208" i="24"/>
  <c r="C208" i="24"/>
  <c r="W213" i="24"/>
  <c r="E7" i="24"/>
  <c r="F234" i="24"/>
  <c r="G198" i="24"/>
  <c r="AE213" i="24"/>
  <c r="M7" i="24"/>
  <c r="E83" i="24"/>
  <c r="F102" i="24"/>
  <c r="B75" i="24"/>
  <c r="AD213" i="24"/>
  <c r="L7" i="24"/>
  <c r="D191" i="24"/>
  <c r="E101" i="24"/>
  <c r="V213" i="24"/>
  <c r="D7" i="24"/>
  <c r="D199" i="24"/>
  <c r="E193" i="24"/>
  <c r="L83" i="24"/>
  <c r="M193" i="26" l="1"/>
  <c r="L199" i="26"/>
  <c r="L102" i="26"/>
  <c r="K93" i="26"/>
  <c r="N234" i="26"/>
  <c r="O198" i="26"/>
  <c r="K191" i="26"/>
  <c r="L101" i="26"/>
  <c r="K6" i="25"/>
  <c r="F114" i="25"/>
  <c r="E93" i="25"/>
  <c r="E191" i="25"/>
  <c r="G198" i="25"/>
  <c r="F234" i="25"/>
  <c r="F199" i="25"/>
  <c r="G193" i="25"/>
  <c r="H101" i="25"/>
  <c r="J102" i="25"/>
  <c r="T213" i="24"/>
  <c r="B7" i="24"/>
  <c r="E199" i="24"/>
  <c r="F193" i="24"/>
  <c r="E93" i="24"/>
  <c r="G102" i="24"/>
  <c r="B83" i="24"/>
  <c r="K6" i="24"/>
  <c r="G234" i="24"/>
  <c r="H198" i="24"/>
  <c r="E191" i="24"/>
  <c r="F101" i="24"/>
  <c r="L191" i="26" l="1"/>
  <c r="M101" i="26"/>
  <c r="O234" i="26"/>
  <c r="P198" i="26"/>
  <c r="M102" i="26"/>
  <c r="L93" i="26"/>
  <c r="M199" i="26"/>
  <c r="N193" i="26"/>
  <c r="G234" i="25"/>
  <c r="H198" i="25"/>
  <c r="K102" i="25"/>
  <c r="H193" i="25"/>
  <c r="G199" i="25"/>
  <c r="I101" i="25"/>
  <c r="G114" i="25"/>
  <c r="F93" i="25"/>
  <c r="F191" i="25"/>
  <c r="G193" i="24"/>
  <c r="F199" i="24"/>
  <c r="H102" i="24"/>
  <c r="G93" i="24"/>
  <c r="F191" i="24"/>
  <c r="G101" i="24"/>
  <c r="H234" i="24"/>
  <c r="I198" i="24"/>
  <c r="F93" i="24"/>
  <c r="O193" i="26" l="1"/>
  <c r="N199" i="26"/>
  <c r="M93" i="26"/>
  <c r="N102" i="26"/>
  <c r="P234" i="26"/>
  <c r="Q198" i="26"/>
  <c r="M191" i="26"/>
  <c r="N101" i="26"/>
  <c r="I193" i="25"/>
  <c r="H199" i="25"/>
  <c r="L102" i="25"/>
  <c r="J101" i="25"/>
  <c r="H234" i="25"/>
  <c r="I198" i="25"/>
  <c r="H114" i="25"/>
  <c r="G93" i="25"/>
  <c r="G191" i="25"/>
  <c r="G191" i="24"/>
  <c r="H101" i="24"/>
  <c r="I102" i="24"/>
  <c r="H93" i="24"/>
  <c r="J198" i="24"/>
  <c r="I234" i="24"/>
  <c r="H193" i="24"/>
  <c r="G199" i="24"/>
  <c r="R198" i="26" l="1"/>
  <c r="Q234" i="26"/>
  <c r="N191" i="26"/>
  <c r="O101" i="26"/>
  <c r="O102" i="26"/>
  <c r="N93" i="26"/>
  <c r="P193" i="26"/>
  <c r="O199" i="26"/>
  <c r="K101" i="25"/>
  <c r="I114" i="25"/>
  <c r="H93" i="25"/>
  <c r="H191" i="25"/>
  <c r="M102" i="25"/>
  <c r="J198" i="25"/>
  <c r="I234" i="25"/>
  <c r="I199" i="25"/>
  <c r="J193" i="25"/>
  <c r="H199" i="24"/>
  <c r="I193" i="24"/>
  <c r="H191" i="24"/>
  <c r="I101" i="24"/>
  <c r="J234" i="24"/>
  <c r="K198" i="24"/>
  <c r="J102" i="24"/>
  <c r="I93" i="24"/>
  <c r="Q193" i="26" l="1"/>
  <c r="P199" i="26"/>
  <c r="P102" i="26"/>
  <c r="O93" i="26"/>
  <c r="O191" i="26"/>
  <c r="P101" i="26"/>
  <c r="R234" i="26"/>
  <c r="S198" i="26"/>
  <c r="K198" i="25"/>
  <c r="J234" i="25"/>
  <c r="K193" i="25"/>
  <c r="J199" i="25"/>
  <c r="J114" i="25"/>
  <c r="I93" i="25"/>
  <c r="I191" i="25"/>
  <c r="N102" i="25"/>
  <c r="L101" i="25"/>
  <c r="K102" i="24"/>
  <c r="L198" i="24"/>
  <c r="K234" i="24"/>
  <c r="I191" i="24"/>
  <c r="J101" i="24"/>
  <c r="J193" i="24"/>
  <c r="I199" i="24"/>
  <c r="T198" i="26" l="1"/>
  <c r="S234" i="26"/>
  <c r="P191" i="26"/>
  <c r="Q101" i="26"/>
  <c r="Q102" i="26"/>
  <c r="P93" i="26"/>
  <c r="R193" i="26"/>
  <c r="Q199" i="26"/>
  <c r="K199" i="25"/>
  <c r="L193" i="25"/>
  <c r="O102" i="25"/>
  <c r="K114" i="25"/>
  <c r="J93" i="25"/>
  <c r="J191" i="25"/>
  <c r="M101" i="25"/>
  <c r="K234" i="25"/>
  <c r="L198" i="25"/>
  <c r="J191" i="24"/>
  <c r="K101" i="24"/>
  <c r="J199" i="24"/>
  <c r="K193" i="24"/>
  <c r="L234" i="24"/>
  <c r="M198" i="24"/>
  <c r="J93" i="24"/>
  <c r="K93" i="24"/>
  <c r="L102" i="24"/>
  <c r="Q93" i="26" l="1"/>
  <c r="R102" i="26"/>
  <c r="R199" i="26"/>
  <c r="S193" i="26"/>
  <c r="Q191" i="26"/>
  <c r="R101" i="26"/>
  <c r="U198" i="26"/>
  <c r="T234" i="26"/>
  <c r="L234" i="25"/>
  <c r="M198" i="25"/>
  <c r="P102" i="25"/>
  <c r="L199" i="25"/>
  <c r="M193" i="25"/>
  <c r="N101" i="25"/>
  <c r="L114" i="25"/>
  <c r="K93" i="25"/>
  <c r="K191" i="25"/>
  <c r="M234" i="24"/>
  <c r="N198" i="24"/>
  <c r="K199" i="24"/>
  <c r="L193" i="24"/>
  <c r="K191" i="24"/>
  <c r="L101" i="24"/>
  <c r="L93" i="24"/>
  <c r="M102" i="24"/>
  <c r="S199" i="26" l="1"/>
  <c r="T193" i="26"/>
  <c r="R191" i="26"/>
  <c r="S101" i="26"/>
  <c r="R93" i="26"/>
  <c r="S102" i="26"/>
  <c r="V198" i="26"/>
  <c r="U234" i="26"/>
  <c r="O101" i="25"/>
  <c r="M234" i="25"/>
  <c r="N198" i="25"/>
  <c r="N193" i="25"/>
  <c r="M199" i="25"/>
  <c r="Q102" i="25"/>
  <c r="M114" i="25"/>
  <c r="L93" i="25"/>
  <c r="L191" i="25"/>
  <c r="L191" i="24"/>
  <c r="M101" i="24"/>
  <c r="N102" i="24"/>
  <c r="M93" i="24"/>
  <c r="N234" i="24"/>
  <c r="O198" i="24"/>
  <c r="M193" i="24"/>
  <c r="L199" i="24"/>
  <c r="T102" i="26" l="1"/>
  <c r="S93" i="26"/>
  <c r="V234" i="26"/>
  <c r="W198" i="26"/>
  <c r="S191" i="26"/>
  <c r="T101" i="26"/>
  <c r="T199" i="26"/>
  <c r="T51" i="26" s="1"/>
  <c r="U193" i="26"/>
  <c r="O198" i="25"/>
  <c r="N234" i="25"/>
  <c r="N199" i="25"/>
  <c r="O193" i="25"/>
  <c r="P101" i="25"/>
  <c r="R102" i="25"/>
  <c r="N114" i="25"/>
  <c r="M93" i="25"/>
  <c r="M191" i="25"/>
  <c r="O234" i="24"/>
  <c r="P198" i="24"/>
  <c r="M199" i="24"/>
  <c r="N193" i="24"/>
  <c r="O102" i="24"/>
  <c r="N93" i="24"/>
  <c r="M191" i="24"/>
  <c r="N101" i="24"/>
  <c r="U199" i="26" l="1"/>
  <c r="U51" i="26" s="1"/>
  <c r="U52" i="26" s="1"/>
  <c r="V193" i="26"/>
  <c r="W234" i="26"/>
  <c r="X198" i="26"/>
  <c r="T52" i="26"/>
  <c r="T191" i="26"/>
  <c r="U101" i="26"/>
  <c r="U102" i="26"/>
  <c r="T93" i="26"/>
  <c r="S102" i="25"/>
  <c r="Q101" i="25"/>
  <c r="P193" i="25"/>
  <c r="O199" i="25"/>
  <c r="O114" i="25"/>
  <c r="N93" i="25"/>
  <c r="N191" i="25"/>
  <c r="O234" i="25"/>
  <c r="P198" i="25"/>
  <c r="P102" i="24"/>
  <c r="O93" i="24"/>
  <c r="O193" i="24"/>
  <c r="N199" i="24"/>
  <c r="P234" i="24"/>
  <c r="Q198" i="24"/>
  <c r="N191" i="24"/>
  <c r="O101" i="24"/>
  <c r="T73" i="26" l="1"/>
  <c r="T75" i="26"/>
  <c r="X234" i="26"/>
  <c r="Y198" i="26"/>
  <c r="V102" i="26"/>
  <c r="U93" i="26"/>
  <c r="W193" i="26"/>
  <c r="V199" i="26"/>
  <c r="V51" i="26" s="1"/>
  <c r="U191" i="26"/>
  <c r="V101" i="26"/>
  <c r="U75" i="26"/>
  <c r="U73" i="26"/>
  <c r="Q193" i="25"/>
  <c r="P199" i="25"/>
  <c r="R101" i="25"/>
  <c r="P234" i="25"/>
  <c r="Q198" i="25"/>
  <c r="P114" i="25"/>
  <c r="O93" i="25"/>
  <c r="O191" i="25"/>
  <c r="T102" i="25"/>
  <c r="O191" i="24"/>
  <c r="P101" i="24"/>
  <c r="R198" i="24"/>
  <c r="Q234" i="24"/>
  <c r="P193" i="24"/>
  <c r="O199" i="24"/>
  <c r="P93" i="24"/>
  <c r="Q102" i="24"/>
  <c r="U83" i="26" l="1"/>
  <c r="AM213" i="26"/>
  <c r="U7" i="26"/>
  <c r="W102" i="26"/>
  <c r="V93" i="26"/>
  <c r="V52" i="26"/>
  <c r="AL213" i="26"/>
  <c r="T7" i="26"/>
  <c r="Z198" i="26"/>
  <c r="Y234" i="26"/>
  <c r="V191" i="26"/>
  <c r="X193" i="26"/>
  <c r="W199" i="26"/>
  <c r="W52" i="26" s="1"/>
  <c r="T83" i="26"/>
  <c r="Q114" i="25"/>
  <c r="P93" i="25"/>
  <c r="P191" i="25"/>
  <c r="S101" i="25"/>
  <c r="U102" i="25"/>
  <c r="R198" i="25"/>
  <c r="Q234" i="25"/>
  <c r="Q199" i="25"/>
  <c r="R193" i="25"/>
  <c r="R102" i="24"/>
  <c r="Q193" i="24"/>
  <c r="P199" i="24"/>
  <c r="R234" i="24"/>
  <c r="S198" i="24"/>
  <c r="P191" i="24"/>
  <c r="Q101" i="24"/>
  <c r="W191" i="26" l="1"/>
  <c r="X101" i="26"/>
  <c r="V75" i="26"/>
  <c r="V73" i="26"/>
  <c r="Z234" i="26"/>
  <c r="AA198" i="26"/>
  <c r="X102" i="26"/>
  <c r="W93" i="26"/>
  <c r="Y193" i="26"/>
  <c r="X199" i="26"/>
  <c r="X51" i="26" s="1"/>
  <c r="W73" i="26"/>
  <c r="W75" i="26"/>
  <c r="T101" i="25"/>
  <c r="V102" i="25"/>
  <c r="S193" i="25"/>
  <c r="R199" i="25"/>
  <c r="S198" i="25"/>
  <c r="R234" i="25"/>
  <c r="R114" i="25"/>
  <c r="Q93" i="25"/>
  <c r="Q191" i="25"/>
  <c r="R193" i="24"/>
  <c r="Q199" i="24"/>
  <c r="Q191" i="24"/>
  <c r="R101" i="24"/>
  <c r="T198" i="24"/>
  <c r="S234" i="24"/>
  <c r="S102" i="24"/>
  <c r="R93" i="24"/>
  <c r="Q93" i="24"/>
  <c r="AB198" i="26" l="1"/>
  <c r="AA234" i="26"/>
  <c r="W83" i="26"/>
  <c r="V83" i="26"/>
  <c r="X52" i="26"/>
  <c r="Z193" i="26"/>
  <c r="Y199" i="26"/>
  <c r="AN213" i="26"/>
  <c r="V7" i="26"/>
  <c r="X191" i="26"/>
  <c r="Y101" i="26"/>
  <c r="AO213" i="26"/>
  <c r="W7" i="26"/>
  <c r="Y102" i="26"/>
  <c r="X93" i="26"/>
  <c r="S234" i="25"/>
  <c r="T198" i="25"/>
  <c r="S199" i="25"/>
  <c r="T193" i="25"/>
  <c r="W102" i="25"/>
  <c r="U101" i="25"/>
  <c r="S114" i="25"/>
  <c r="R93" i="25"/>
  <c r="R191" i="25"/>
  <c r="T102" i="24"/>
  <c r="T234" i="24"/>
  <c r="U198" i="24"/>
  <c r="R191" i="24"/>
  <c r="S101" i="24"/>
  <c r="R199" i="24"/>
  <c r="S193" i="24"/>
  <c r="Z102" i="26" l="1"/>
  <c r="Y93" i="26"/>
  <c r="X75" i="26"/>
  <c r="X73" i="26"/>
  <c r="Z199" i="26"/>
  <c r="Z51" i="26" s="1"/>
  <c r="AA193" i="26"/>
  <c r="Y191" i="26"/>
  <c r="Z101" i="26"/>
  <c r="AC198" i="26"/>
  <c r="AB234" i="26"/>
  <c r="T199" i="25"/>
  <c r="T51" i="25" s="1"/>
  <c r="U193" i="25"/>
  <c r="T234" i="25"/>
  <c r="U198" i="25"/>
  <c r="V101" i="25"/>
  <c r="X102" i="25"/>
  <c r="T114" i="25"/>
  <c r="S93" i="25"/>
  <c r="S191" i="25"/>
  <c r="S199" i="24"/>
  <c r="T193" i="24"/>
  <c r="S191" i="24"/>
  <c r="T101" i="24"/>
  <c r="U234" i="24"/>
  <c r="V198" i="24"/>
  <c r="T93" i="24"/>
  <c r="U102" i="24"/>
  <c r="S93" i="24"/>
  <c r="X83" i="26" l="1"/>
  <c r="AP213" i="26"/>
  <c r="X7" i="26"/>
  <c r="AC234" i="26"/>
  <c r="AD198" i="26"/>
  <c r="Z52" i="26"/>
  <c r="Z191" i="26"/>
  <c r="AA101" i="26"/>
  <c r="AA199" i="26"/>
  <c r="AA51" i="26" s="1"/>
  <c r="AA52" i="26" s="1"/>
  <c r="AB193" i="26"/>
  <c r="AA102" i="26"/>
  <c r="Z93" i="26"/>
  <c r="Y102" i="25"/>
  <c r="V193" i="25"/>
  <c r="U199" i="25"/>
  <c r="U51" i="25" s="1"/>
  <c r="U52" i="25" s="1"/>
  <c r="W101" i="25"/>
  <c r="U234" i="25"/>
  <c r="V198" i="25"/>
  <c r="U114" i="25"/>
  <c r="T93" i="25"/>
  <c r="T191" i="25"/>
  <c r="T52" i="25"/>
  <c r="V102" i="24"/>
  <c r="T191" i="24"/>
  <c r="U101" i="24"/>
  <c r="T199" i="24"/>
  <c r="T51" i="24" s="1"/>
  <c r="U193" i="24"/>
  <c r="U93" i="24" s="1"/>
  <c r="V234" i="24"/>
  <c r="W198" i="24"/>
  <c r="AD234" i="26" l="1"/>
  <c r="AE198" i="26"/>
  <c r="AC193" i="26"/>
  <c r="AB199" i="26"/>
  <c r="AB51" i="26" s="1"/>
  <c r="AB52" i="26" s="1"/>
  <c r="AA93" i="26"/>
  <c r="AB102" i="26"/>
  <c r="AA75" i="26"/>
  <c r="AA73" i="26"/>
  <c r="AA191" i="26"/>
  <c r="AB101" i="26"/>
  <c r="Z75" i="26"/>
  <c r="Z73" i="26"/>
  <c r="Z83" i="26" s="1"/>
  <c r="X101" i="25"/>
  <c r="V199" i="25"/>
  <c r="V51" i="25" s="1"/>
  <c r="W193" i="25"/>
  <c r="W198" i="25"/>
  <c r="V234" i="25"/>
  <c r="T75" i="25"/>
  <c r="T73" i="25"/>
  <c r="U73" i="25"/>
  <c r="U75" i="25"/>
  <c r="V114" i="25"/>
  <c r="U93" i="25"/>
  <c r="U191" i="25"/>
  <c r="Z102" i="25"/>
  <c r="U191" i="24"/>
  <c r="V101" i="24"/>
  <c r="T52" i="24"/>
  <c r="W234" i="24"/>
  <c r="X198" i="24"/>
  <c r="U199" i="24"/>
  <c r="U51" i="24" s="1"/>
  <c r="U52" i="24" s="1"/>
  <c r="V193" i="24"/>
  <c r="W102" i="24"/>
  <c r="V93" i="24"/>
  <c r="AA83" i="26" l="1"/>
  <c r="AC102" i="26"/>
  <c r="AB93" i="26"/>
  <c r="AC199" i="26"/>
  <c r="AC51" i="26" s="1"/>
  <c r="AC52" i="26" s="1"/>
  <c r="AD193" i="26"/>
  <c r="AB75" i="26"/>
  <c r="AB73" i="26"/>
  <c r="AB83" i="26" s="1"/>
  <c r="AE234" i="26"/>
  <c r="AF198" i="26"/>
  <c r="AF234" i="26" s="1"/>
  <c r="AR213" i="26"/>
  <c r="Z7" i="26"/>
  <c r="AB191" i="26"/>
  <c r="AC101" i="26"/>
  <c r="AS213" i="26"/>
  <c r="AA7" i="26"/>
  <c r="AL213" i="25"/>
  <c r="T7" i="25"/>
  <c r="AA102" i="25"/>
  <c r="X193" i="25"/>
  <c r="W199" i="25"/>
  <c r="W52" i="25" s="1"/>
  <c r="W234" i="25"/>
  <c r="X198" i="25"/>
  <c r="U83" i="25"/>
  <c r="V52" i="25"/>
  <c r="AM213" i="25"/>
  <c r="U7" i="25"/>
  <c r="T83" i="25"/>
  <c r="Y101" i="25"/>
  <c r="W114" i="25"/>
  <c r="V93" i="25"/>
  <c r="V191" i="25"/>
  <c r="T73" i="24"/>
  <c r="T75" i="24"/>
  <c r="X234" i="24"/>
  <c r="Y198" i="24"/>
  <c r="X102" i="24"/>
  <c r="V191" i="24"/>
  <c r="W101" i="24"/>
  <c r="U73" i="24"/>
  <c r="U75" i="24"/>
  <c r="W193" i="24"/>
  <c r="V199" i="24"/>
  <c r="V52" i="24" s="1"/>
  <c r="AT213" i="26" l="1"/>
  <c r="AB7" i="26"/>
  <c r="AE193" i="26"/>
  <c r="AD199" i="26"/>
  <c r="AD51" i="26" s="1"/>
  <c r="AD52" i="26" s="1"/>
  <c r="AC191" i="26"/>
  <c r="AD101" i="26"/>
  <c r="AC75" i="26"/>
  <c r="AC73" i="26"/>
  <c r="AD102" i="26"/>
  <c r="AC93" i="26"/>
  <c r="Y193" i="25"/>
  <c r="X199" i="25"/>
  <c r="X51" i="25" s="1"/>
  <c r="X52" i="25" s="1"/>
  <c r="X114" i="25"/>
  <c r="W93" i="25"/>
  <c r="W191" i="25"/>
  <c r="Z101" i="25"/>
  <c r="AB102" i="25"/>
  <c r="W73" i="25"/>
  <c r="W75" i="25"/>
  <c r="V73" i="25"/>
  <c r="V75" i="25"/>
  <c r="X234" i="25"/>
  <c r="Y198" i="25"/>
  <c r="U83" i="24"/>
  <c r="X193" i="24"/>
  <c r="W199" i="24"/>
  <c r="Z198" i="24"/>
  <c r="Y234" i="24"/>
  <c r="W191" i="24"/>
  <c r="X101" i="24"/>
  <c r="AM213" i="24"/>
  <c r="U7" i="24"/>
  <c r="AL213" i="24"/>
  <c r="T7" i="24"/>
  <c r="V73" i="24"/>
  <c r="V75" i="24"/>
  <c r="W93" i="24"/>
  <c r="T83" i="24"/>
  <c r="Y102" i="24"/>
  <c r="X93" i="24"/>
  <c r="AC83" i="26" l="1"/>
  <c r="AU213" i="26"/>
  <c r="AC7" i="26"/>
  <c r="AD75" i="26"/>
  <c r="AD73" i="26"/>
  <c r="AD191" i="26"/>
  <c r="AE101" i="26"/>
  <c r="AF193" i="26"/>
  <c r="AF199" i="26" s="1"/>
  <c r="AF51" i="26" s="1"/>
  <c r="AE199" i="26"/>
  <c r="AE51" i="26" s="1"/>
  <c r="AE52" i="26" s="1"/>
  <c r="AE102" i="26"/>
  <c r="AD93" i="26"/>
  <c r="AN213" i="25"/>
  <c r="V7" i="25"/>
  <c r="AC102" i="25"/>
  <c r="V83" i="25"/>
  <c r="AA101" i="25"/>
  <c r="W83" i="25"/>
  <c r="AO213" i="25"/>
  <c r="W7" i="25"/>
  <c r="Z198" i="25"/>
  <c r="Y234" i="25"/>
  <c r="Y114" i="25"/>
  <c r="X93" i="25"/>
  <c r="X191" i="25"/>
  <c r="X75" i="25"/>
  <c r="X73" i="25"/>
  <c r="Y199" i="25"/>
  <c r="Z193" i="25"/>
  <c r="Z102" i="24"/>
  <c r="Y93" i="24"/>
  <c r="V83" i="24"/>
  <c r="AA198" i="24"/>
  <c r="Z234" i="24"/>
  <c r="AN213" i="24"/>
  <c r="V7" i="24"/>
  <c r="W52" i="24"/>
  <c r="Y193" i="24"/>
  <c r="X199" i="24"/>
  <c r="X51" i="24" s="1"/>
  <c r="X191" i="24"/>
  <c r="Y101" i="24"/>
  <c r="AD83" i="26" l="1"/>
  <c r="AF52" i="26"/>
  <c r="AH51" i="26"/>
  <c r="AI51" i="26"/>
  <c r="AE191" i="26"/>
  <c r="AF101" i="26"/>
  <c r="AF191" i="26" s="1"/>
  <c r="AE73" i="26"/>
  <c r="AE75" i="26"/>
  <c r="AV213" i="26"/>
  <c r="AD7" i="26"/>
  <c r="AF102" i="26"/>
  <c r="AF93" i="26" s="1"/>
  <c r="AE93" i="26"/>
  <c r="X83" i="25"/>
  <c r="AA193" i="25"/>
  <c r="Z199" i="25"/>
  <c r="Z51" i="25" s="1"/>
  <c r="AA198" i="25"/>
  <c r="Z234" i="25"/>
  <c r="AD102" i="25"/>
  <c r="AP213" i="25"/>
  <c r="X7" i="25"/>
  <c r="AB101" i="25"/>
  <c r="Z114" i="25"/>
  <c r="Y93" i="25"/>
  <c r="Y191" i="25"/>
  <c r="Y191" i="24"/>
  <c r="Z101" i="24"/>
  <c r="W73" i="24"/>
  <c r="W75" i="24"/>
  <c r="AB198" i="24"/>
  <c r="AA234" i="24"/>
  <c r="X52" i="24"/>
  <c r="Z193" i="24"/>
  <c r="Y199" i="24"/>
  <c r="AA102" i="24"/>
  <c r="Z93" i="24"/>
  <c r="AW213" i="26" l="1"/>
  <c r="AE7" i="26"/>
  <c r="AE83" i="26"/>
  <c r="AI93" i="26"/>
  <c r="AH93" i="26"/>
  <c r="AF75" i="26"/>
  <c r="AF73" i="26"/>
  <c r="AI52" i="26"/>
  <c r="AH52" i="26"/>
  <c r="AA234" i="25"/>
  <c r="AB198" i="25"/>
  <c r="AA114" i="25"/>
  <c r="Z93" i="25"/>
  <c r="Z191" i="25"/>
  <c r="Z52" i="25"/>
  <c r="AE102" i="25"/>
  <c r="AC101" i="25"/>
  <c r="AA199" i="25"/>
  <c r="AA51" i="25" s="1"/>
  <c r="AA52" i="25" s="1"/>
  <c r="AB193" i="25"/>
  <c r="AB102" i="24"/>
  <c r="AO213" i="24"/>
  <c r="W7" i="24"/>
  <c r="W83" i="24"/>
  <c r="AB234" i="24"/>
  <c r="AC198" i="24"/>
  <c r="Z199" i="24"/>
  <c r="Z51" i="24" s="1"/>
  <c r="AA193" i="24"/>
  <c r="Z191" i="24"/>
  <c r="AA101" i="24"/>
  <c r="X73" i="24"/>
  <c r="X75" i="24"/>
  <c r="AX213" i="26" l="1"/>
  <c r="AF7" i="26"/>
  <c r="A7" i="26" s="1"/>
  <c r="AH75" i="26"/>
  <c r="AI75" i="26"/>
  <c r="AF83" i="26"/>
  <c r="AI73" i="26"/>
  <c r="AH73" i="26"/>
  <c r="Z73" i="25"/>
  <c r="Z75" i="25"/>
  <c r="AD101" i="25"/>
  <c r="AB114" i="25"/>
  <c r="AA93" i="25"/>
  <c r="AA191" i="25"/>
  <c r="AB199" i="25"/>
  <c r="AB51" i="25" s="1"/>
  <c r="AC193" i="25"/>
  <c r="AA75" i="25"/>
  <c r="AA73" i="25"/>
  <c r="AA83" i="25" s="1"/>
  <c r="AB234" i="25"/>
  <c r="AC198" i="25"/>
  <c r="AF102" i="25"/>
  <c r="X83" i="24"/>
  <c r="AA191" i="24"/>
  <c r="AB101" i="24"/>
  <c r="AA199" i="24"/>
  <c r="AA51" i="24" s="1"/>
  <c r="AA52" i="24" s="1"/>
  <c r="AB193" i="24"/>
  <c r="Z52" i="24"/>
  <c r="AC234" i="24"/>
  <c r="AD198" i="24"/>
  <c r="AB93" i="24"/>
  <c r="AC102" i="24"/>
  <c r="AP213" i="24"/>
  <c r="X7" i="24"/>
  <c r="AA93" i="24"/>
  <c r="AI83" i="26" l="1"/>
  <c r="AH83" i="26"/>
  <c r="AC234" i="25"/>
  <c r="AD198" i="25"/>
  <c r="AC114" i="25"/>
  <c r="AB93" i="25"/>
  <c r="AB191" i="25"/>
  <c r="AD193" i="25"/>
  <c r="AC199" i="25"/>
  <c r="AC51" i="25" s="1"/>
  <c r="AC52" i="25" s="1"/>
  <c r="AE101" i="25"/>
  <c r="AS213" i="25"/>
  <c r="AA7" i="25"/>
  <c r="AB52" i="25"/>
  <c r="AR213" i="25"/>
  <c r="Z7" i="25"/>
  <c r="Z83" i="25"/>
  <c r="AA75" i="24"/>
  <c r="AA73" i="24"/>
  <c r="AA83" i="24" s="1"/>
  <c r="AC193" i="24"/>
  <c r="AB199" i="24"/>
  <c r="AB51" i="24" s="1"/>
  <c r="AD234" i="24"/>
  <c r="AE198" i="24"/>
  <c r="Z75" i="24"/>
  <c r="Z73" i="24"/>
  <c r="Z83" i="24" s="1"/>
  <c r="AB191" i="24"/>
  <c r="AC101" i="24"/>
  <c r="AD102" i="24"/>
  <c r="AC93" i="24"/>
  <c r="AC73" i="25" l="1"/>
  <c r="AC75" i="25"/>
  <c r="AB75" i="25"/>
  <c r="AB73" i="25"/>
  <c r="AD114" i="25"/>
  <c r="AC93" i="25"/>
  <c r="AC191" i="25"/>
  <c r="AD199" i="25"/>
  <c r="AD51" i="25" s="1"/>
  <c r="AD52" i="25" s="1"/>
  <c r="AE193" i="25"/>
  <c r="AE198" i="25"/>
  <c r="AD234" i="25"/>
  <c r="AF101" i="25"/>
  <c r="AR213" i="24"/>
  <c r="Z7" i="24"/>
  <c r="AB52" i="24"/>
  <c r="AE102" i="24"/>
  <c r="AD93" i="24"/>
  <c r="AC199" i="24"/>
  <c r="AC51" i="24" s="1"/>
  <c r="AC52" i="24" s="1"/>
  <c r="AD193" i="24"/>
  <c r="AE234" i="24"/>
  <c r="AF198" i="24"/>
  <c r="AF234" i="24" s="1"/>
  <c r="AC191" i="24"/>
  <c r="AD101" i="24"/>
  <c r="AS213" i="24"/>
  <c r="AA7" i="24"/>
  <c r="AE114" i="25" l="1"/>
  <c r="AD93" i="25"/>
  <c r="AD191" i="25"/>
  <c r="AE234" i="25"/>
  <c r="AF198" i="25"/>
  <c r="AF234" i="25" s="1"/>
  <c r="AB83" i="25"/>
  <c r="AT213" i="25"/>
  <c r="AB7" i="25"/>
  <c r="AU213" i="25"/>
  <c r="AC7" i="25"/>
  <c r="AF193" i="25"/>
  <c r="AF199" i="25" s="1"/>
  <c r="AF51" i="25" s="1"/>
  <c r="AE199" i="25"/>
  <c r="AE51" i="25" s="1"/>
  <c r="AE52" i="25" s="1"/>
  <c r="AD73" i="25"/>
  <c r="AD75" i="25"/>
  <c r="AC83" i="25"/>
  <c r="AE193" i="24"/>
  <c r="AD199" i="24"/>
  <c r="AD51" i="24" s="1"/>
  <c r="AD52" i="24" s="1"/>
  <c r="AC73" i="24"/>
  <c r="AC75" i="24"/>
  <c r="AD191" i="24"/>
  <c r="AE101" i="24"/>
  <c r="AB73" i="24"/>
  <c r="AB75" i="24"/>
  <c r="AF102" i="24"/>
  <c r="AE93" i="24"/>
  <c r="AD83" i="25" l="1"/>
  <c r="AV213" i="25"/>
  <c r="AD7" i="25"/>
  <c r="AE73" i="25"/>
  <c r="AE75" i="25"/>
  <c r="AF52" i="25"/>
  <c r="AH51" i="25"/>
  <c r="AI51" i="25"/>
  <c r="AF114" i="25"/>
  <c r="AE93" i="25"/>
  <c r="AE191" i="25"/>
  <c r="AT213" i="24"/>
  <c r="AB7" i="24"/>
  <c r="AE191" i="24"/>
  <c r="AF101" i="24"/>
  <c r="AF191" i="24" s="1"/>
  <c r="AU213" i="24"/>
  <c r="AC7" i="24"/>
  <c r="AB83" i="24"/>
  <c r="AC83" i="24"/>
  <c r="AD75" i="24"/>
  <c r="AD73" i="24"/>
  <c r="AD83" i="24" s="1"/>
  <c r="AF93" i="24"/>
  <c r="AF193" i="24"/>
  <c r="AF199" i="24" s="1"/>
  <c r="AF51" i="24" s="1"/>
  <c r="AE199" i="24"/>
  <c r="AE51" i="24" s="1"/>
  <c r="AE52" i="24" s="1"/>
  <c r="AF93" i="25" l="1"/>
  <c r="AF191" i="25"/>
  <c r="AW213" i="25"/>
  <c r="AE7" i="25"/>
  <c r="AE83" i="25"/>
  <c r="AF73" i="25"/>
  <c r="AF75" i="25"/>
  <c r="AI52" i="25"/>
  <c r="AH52" i="25"/>
  <c r="AE73" i="24"/>
  <c r="AE75" i="24"/>
  <c r="AH93" i="24"/>
  <c r="AI93" i="24"/>
  <c r="AF52" i="24"/>
  <c r="AI51" i="24"/>
  <c r="AH51" i="24"/>
  <c r="AV213" i="24"/>
  <c r="AD7" i="24"/>
  <c r="AX213" i="25" l="1"/>
  <c r="AF7" i="25"/>
  <c r="A7" i="25" s="1"/>
  <c r="AI75" i="25"/>
  <c r="AH75" i="25"/>
  <c r="AF83" i="25"/>
  <c r="AH73" i="25"/>
  <c r="AI73" i="25"/>
  <c r="AI93" i="25"/>
  <c r="AH93" i="25"/>
  <c r="AF73" i="24"/>
  <c r="AF75" i="24"/>
  <c r="AH52" i="24"/>
  <c r="AI52" i="24"/>
  <c r="AW213" i="24"/>
  <c r="AE7" i="24"/>
  <c r="AE83" i="24"/>
  <c r="AI83" i="25" l="1"/>
  <c r="AH83" i="25"/>
  <c r="AX213" i="24"/>
  <c r="AF7" i="24"/>
  <c r="A7" i="24" s="1"/>
  <c r="AI75" i="24"/>
  <c r="AH75" i="24"/>
  <c r="AF83" i="24"/>
  <c r="AI73" i="24"/>
  <c r="AH73" i="24"/>
  <c r="AH83" i="24" l="1"/>
  <c r="AI83" i="24"/>
  <c r="K95" i="23" l="1"/>
  <c r="B38" i="23"/>
  <c r="AH99" i="23"/>
  <c r="AI99" i="23" s="1"/>
  <c r="C95" i="23"/>
  <c r="C37" i="23"/>
  <c r="B95" i="23"/>
  <c r="B37" i="23"/>
  <c r="AF238" i="23"/>
  <c r="AE238" i="23"/>
  <c r="AD238" i="23"/>
  <c r="AC238" i="23"/>
  <c r="AB238" i="23"/>
  <c r="AA238" i="23"/>
  <c r="Z238" i="23"/>
  <c r="Y238" i="23"/>
  <c r="X238" i="23"/>
  <c r="W238" i="23"/>
  <c r="V238" i="23"/>
  <c r="U238" i="23"/>
  <c r="T238" i="23"/>
  <c r="S238" i="23"/>
  <c r="R238" i="23"/>
  <c r="Q238" i="23"/>
  <c r="P238" i="23"/>
  <c r="O238" i="23"/>
  <c r="N238" i="23"/>
  <c r="M238" i="23"/>
  <c r="L238" i="23"/>
  <c r="K238" i="23"/>
  <c r="J238" i="23"/>
  <c r="I238" i="23"/>
  <c r="H238" i="23"/>
  <c r="G238" i="23"/>
  <c r="F238" i="23"/>
  <c r="E238" i="23"/>
  <c r="D238" i="23"/>
  <c r="C238" i="23"/>
  <c r="B238" i="23"/>
  <c r="A238" i="23"/>
  <c r="AF237" i="23"/>
  <c r="AE237" i="23"/>
  <c r="AD237" i="23"/>
  <c r="AC237" i="23"/>
  <c r="AB237" i="23"/>
  <c r="AA237" i="23"/>
  <c r="Z237" i="23"/>
  <c r="Y237" i="23"/>
  <c r="X237" i="23"/>
  <c r="W237" i="23"/>
  <c r="V237" i="23"/>
  <c r="U237" i="23"/>
  <c r="T237" i="23"/>
  <c r="S237" i="23"/>
  <c r="R237" i="23"/>
  <c r="Q237" i="23"/>
  <c r="P237" i="23"/>
  <c r="O237" i="23"/>
  <c r="N237" i="23"/>
  <c r="M237" i="23"/>
  <c r="L237" i="23"/>
  <c r="K237" i="23"/>
  <c r="J237" i="23"/>
  <c r="I237" i="23"/>
  <c r="H237" i="23"/>
  <c r="G237" i="23"/>
  <c r="F237" i="23"/>
  <c r="E237" i="23"/>
  <c r="D237" i="23"/>
  <c r="C237" i="23"/>
  <c r="B237" i="23"/>
  <c r="A237" i="23"/>
  <c r="AF236" i="23"/>
  <c r="AE236" i="23"/>
  <c r="AD236" i="23"/>
  <c r="AC236" i="23"/>
  <c r="AB236" i="23"/>
  <c r="AA236" i="23"/>
  <c r="Z236" i="23"/>
  <c r="Y236" i="23"/>
  <c r="X236" i="23"/>
  <c r="W236" i="23"/>
  <c r="V236" i="23"/>
  <c r="U236" i="23"/>
  <c r="T236" i="23"/>
  <c r="S236" i="23"/>
  <c r="R236" i="23"/>
  <c r="Q236" i="23"/>
  <c r="P236" i="23"/>
  <c r="O236" i="23"/>
  <c r="N236" i="23"/>
  <c r="M236" i="23"/>
  <c r="L236" i="23"/>
  <c r="K236" i="23"/>
  <c r="J236" i="23"/>
  <c r="I236" i="23"/>
  <c r="H236" i="23"/>
  <c r="G236" i="23"/>
  <c r="F236" i="23"/>
  <c r="E236" i="23"/>
  <c r="D236" i="23"/>
  <c r="C236" i="23"/>
  <c r="B236" i="23"/>
  <c r="A236" i="23"/>
  <c r="AF235" i="23"/>
  <c r="AE235" i="23"/>
  <c r="AD235" i="23"/>
  <c r="AC235" i="23"/>
  <c r="AB235" i="23"/>
  <c r="AA235" i="23"/>
  <c r="Z235" i="23"/>
  <c r="Y235" i="23"/>
  <c r="X235" i="23"/>
  <c r="W235" i="23"/>
  <c r="V235" i="23"/>
  <c r="U235" i="23"/>
  <c r="T235" i="23"/>
  <c r="S235" i="23"/>
  <c r="R235" i="23"/>
  <c r="Q235" i="23"/>
  <c r="P235" i="23"/>
  <c r="O235" i="23"/>
  <c r="N235" i="23"/>
  <c r="M235" i="23"/>
  <c r="L235" i="23"/>
  <c r="K235" i="23"/>
  <c r="J235" i="23"/>
  <c r="I235" i="23"/>
  <c r="H235" i="23"/>
  <c r="G235" i="23"/>
  <c r="F235" i="23"/>
  <c r="E235" i="23"/>
  <c r="D235" i="23"/>
  <c r="C235" i="23"/>
  <c r="B235" i="23"/>
  <c r="A235" i="23"/>
  <c r="B234" i="23"/>
  <c r="S209" i="23"/>
  <c r="AG199" i="23"/>
  <c r="B199" i="23"/>
  <c r="C198" i="23"/>
  <c r="C197" i="23"/>
  <c r="D197" i="23" s="1"/>
  <c r="E197" i="23" s="1"/>
  <c r="F197" i="23" s="1"/>
  <c r="G197" i="23" s="1"/>
  <c r="H197" i="23" s="1"/>
  <c r="I197" i="23" s="1"/>
  <c r="J197" i="23" s="1"/>
  <c r="K197" i="23" s="1"/>
  <c r="L197" i="23" s="1"/>
  <c r="M197" i="23" s="1"/>
  <c r="N197" i="23" s="1"/>
  <c r="O197" i="23" s="1"/>
  <c r="P197" i="23" s="1"/>
  <c r="Q197" i="23" s="1"/>
  <c r="R197" i="23" s="1"/>
  <c r="S197" i="23" s="1"/>
  <c r="T197" i="23" s="1"/>
  <c r="U197" i="23" s="1"/>
  <c r="V197" i="23" s="1"/>
  <c r="W197" i="23" s="1"/>
  <c r="X197" i="23" s="1"/>
  <c r="Y197" i="23" s="1"/>
  <c r="Z197" i="23" s="1"/>
  <c r="AA197" i="23" s="1"/>
  <c r="AB197" i="23" s="1"/>
  <c r="AC197" i="23" s="1"/>
  <c r="AD197" i="23" s="1"/>
  <c r="AE197" i="23" s="1"/>
  <c r="AF197" i="23" s="1"/>
  <c r="G196" i="23"/>
  <c r="H196" i="23" s="1"/>
  <c r="I196" i="23" s="1"/>
  <c r="J196" i="23" s="1"/>
  <c r="K196" i="23" s="1"/>
  <c r="L196" i="23" s="1"/>
  <c r="M196" i="23" s="1"/>
  <c r="N196" i="23" s="1"/>
  <c r="O196" i="23" s="1"/>
  <c r="P196" i="23" s="1"/>
  <c r="Q196" i="23" s="1"/>
  <c r="R196" i="23" s="1"/>
  <c r="S196" i="23" s="1"/>
  <c r="T196" i="23" s="1"/>
  <c r="U196" i="23" s="1"/>
  <c r="V196" i="23" s="1"/>
  <c r="W196" i="23" s="1"/>
  <c r="X196" i="23" s="1"/>
  <c r="Y196" i="23" s="1"/>
  <c r="Z196" i="23" s="1"/>
  <c r="AA196" i="23" s="1"/>
  <c r="AB196" i="23" s="1"/>
  <c r="AC196" i="23" s="1"/>
  <c r="AD196" i="23" s="1"/>
  <c r="AE196" i="23" s="1"/>
  <c r="AF196" i="23" s="1"/>
  <c r="C196" i="23"/>
  <c r="D196" i="23" s="1"/>
  <c r="E196" i="23" s="1"/>
  <c r="F196" i="23" s="1"/>
  <c r="C195" i="23"/>
  <c r="D195" i="23" s="1"/>
  <c r="E195" i="23" s="1"/>
  <c r="F195" i="23" s="1"/>
  <c r="G195" i="23" s="1"/>
  <c r="H195" i="23" s="1"/>
  <c r="I195" i="23" s="1"/>
  <c r="J195" i="23" s="1"/>
  <c r="K195" i="23" s="1"/>
  <c r="L195" i="23" s="1"/>
  <c r="M195" i="23" s="1"/>
  <c r="N195" i="23" s="1"/>
  <c r="O195" i="23" s="1"/>
  <c r="P195" i="23" s="1"/>
  <c r="Q195" i="23" s="1"/>
  <c r="R195" i="23" s="1"/>
  <c r="S195" i="23" s="1"/>
  <c r="T195" i="23" s="1"/>
  <c r="U195" i="23" s="1"/>
  <c r="V195" i="23" s="1"/>
  <c r="W195" i="23" s="1"/>
  <c r="X195" i="23" s="1"/>
  <c r="Y195" i="23" s="1"/>
  <c r="Z195" i="23" s="1"/>
  <c r="AA195" i="23" s="1"/>
  <c r="AB195" i="23" s="1"/>
  <c r="AC195" i="23" s="1"/>
  <c r="AD195" i="23" s="1"/>
  <c r="AE195" i="23" s="1"/>
  <c r="AF195" i="23" s="1"/>
  <c r="C194" i="23"/>
  <c r="D194" i="23" s="1"/>
  <c r="E194" i="23" s="1"/>
  <c r="F194" i="23" s="1"/>
  <c r="G194" i="23" s="1"/>
  <c r="H194" i="23" s="1"/>
  <c r="I194" i="23" s="1"/>
  <c r="J194" i="23" s="1"/>
  <c r="K194" i="23" s="1"/>
  <c r="L194" i="23" s="1"/>
  <c r="M194" i="23" s="1"/>
  <c r="N194" i="23" s="1"/>
  <c r="O194" i="23" s="1"/>
  <c r="P194" i="23" s="1"/>
  <c r="Q194" i="23" s="1"/>
  <c r="R194" i="23" s="1"/>
  <c r="S194" i="23" s="1"/>
  <c r="T194" i="23" s="1"/>
  <c r="U194" i="23" s="1"/>
  <c r="V194" i="23" s="1"/>
  <c r="W194" i="23" s="1"/>
  <c r="X194" i="23" s="1"/>
  <c r="Y194" i="23" s="1"/>
  <c r="Z194" i="23" s="1"/>
  <c r="AA194" i="23" s="1"/>
  <c r="AB194" i="23" s="1"/>
  <c r="AC194" i="23" s="1"/>
  <c r="AD194" i="23" s="1"/>
  <c r="AE194" i="23" s="1"/>
  <c r="AF194" i="23" s="1"/>
  <c r="C193" i="23"/>
  <c r="AG191" i="23"/>
  <c r="B191" i="23"/>
  <c r="G190" i="23"/>
  <c r="H190" i="23" s="1"/>
  <c r="I190" i="23" s="1"/>
  <c r="J190" i="23" s="1"/>
  <c r="K190" i="23" s="1"/>
  <c r="L190" i="23" s="1"/>
  <c r="M190" i="23" s="1"/>
  <c r="N190" i="23" s="1"/>
  <c r="O190" i="23" s="1"/>
  <c r="P190" i="23" s="1"/>
  <c r="Q190" i="23" s="1"/>
  <c r="R190" i="23" s="1"/>
  <c r="S190" i="23" s="1"/>
  <c r="T190" i="23" s="1"/>
  <c r="U190" i="23" s="1"/>
  <c r="V190" i="23" s="1"/>
  <c r="W190" i="23" s="1"/>
  <c r="X190" i="23" s="1"/>
  <c r="Y190" i="23" s="1"/>
  <c r="Z190" i="23" s="1"/>
  <c r="AA190" i="23" s="1"/>
  <c r="AB190" i="23" s="1"/>
  <c r="AC190" i="23" s="1"/>
  <c r="AD190" i="23" s="1"/>
  <c r="AE190" i="23" s="1"/>
  <c r="AF190" i="23" s="1"/>
  <c r="C190" i="23"/>
  <c r="D190" i="23" s="1"/>
  <c r="E190" i="23" s="1"/>
  <c r="F190" i="23" s="1"/>
  <c r="C189" i="23"/>
  <c r="D189" i="23" s="1"/>
  <c r="E189" i="23" s="1"/>
  <c r="F189" i="23" s="1"/>
  <c r="G189" i="23" s="1"/>
  <c r="H189" i="23" s="1"/>
  <c r="I189" i="23" s="1"/>
  <c r="J189" i="23" s="1"/>
  <c r="K189" i="23" s="1"/>
  <c r="L189" i="23" s="1"/>
  <c r="M189" i="23" s="1"/>
  <c r="N189" i="23" s="1"/>
  <c r="O189" i="23" s="1"/>
  <c r="P189" i="23" s="1"/>
  <c r="Q189" i="23" s="1"/>
  <c r="R189" i="23" s="1"/>
  <c r="S189" i="23" s="1"/>
  <c r="T189" i="23" s="1"/>
  <c r="U189" i="23" s="1"/>
  <c r="V189" i="23" s="1"/>
  <c r="W189" i="23" s="1"/>
  <c r="X189" i="23" s="1"/>
  <c r="Y189" i="23" s="1"/>
  <c r="Z189" i="23" s="1"/>
  <c r="AA189" i="23" s="1"/>
  <c r="AB189" i="23" s="1"/>
  <c r="AC189" i="23" s="1"/>
  <c r="AD189" i="23" s="1"/>
  <c r="AE189" i="23" s="1"/>
  <c r="AF189" i="23" s="1"/>
  <c r="S188" i="23"/>
  <c r="T188" i="23" s="1"/>
  <c r="U188" i="23" s="1"/>
  <c r="V188" i="23" s="1"/>
  <c r="W188" i="23" s="1"/>
  <c r="X188" i="23" s="1"/>
  <c r="Y188" i="23" s="1"/>
  <c r="Z188" i="23" s="1"/>
  <c r="AA188" i="23" s="1"/>
  <c r="AB188" i="23" s="1"/>
  <c r="AC188" i="23" s="1"/>
  <c r="AD188" i="23" s="1"/>
  <c r="AE188" i="23" s="1"/>
  <c r="AF188" i="23" s="1"/>
  <c r="E188" i="23"/>
  <c r="F188" i="23" s="1"/>
  <c r="G188" i="23" s="1"/>
  <c r="H188" i="23" s="1"/>
  <c r="I188" i="23" s="1"/>
  <c r="J188" i="23" s="1"/>
  <c r="K188" i="23" s="1"/>
  <c r="L188" i="23" s="1"/>
  <c r="M188" i="23" s="1"/>
  <c r="N188" i="23" s="1"/>
  <c r="O188" i="23" s="1"/>
  <c r="P188" i="23" s="1"/>
  <c r="Q188" i="23" s="1"/>
  <c r="R188" i="23" s="1"/>
  <c r="C188" i="23"/>
  <c r="D188" i="23" s="1"/>
  <c r="C187" i="23"/>
  <c r="D187" i="23" s="1"/>
  <c r="E187" i="23" s="1"/>
  <c r="F187" i="23" s="1"/>
  <c r="G187" i="23" s="1"/>
  <c r="H187" i="23" s="1"/>
  <c r="I187" i="23" s="1"/>
  <c r="J187" i="23" s="1"/>
  <c r="K187" i="23" s="1"/>
  <c r="L187" i="23" s="1"/>
  <c r="M187" i="23" s="1"/>
  <c r="N187" i="23" s="1"/>
  <c r="O187" i="23" s="1"/>
  <c r="P187" i="23" s="1"/>
  <c r="Q187" i="23" s="1"/>
  <c r="R187" i="23" s="1"/>
  <c r="S187" i="23" s="1"/>
  <c r="T187" i="23" s="1"/>
  <c r="U187" i="23" s="1"/>
  <c r="V187" i="23" s="1"/>
  <c r="W187" i="23" s="1"/>
  <c r="X187" i="23" s="1"/>
  <c r="Y187" i="23" s="1"/>
  <c r="Z187" i="23" s="1"/>
  <c r="AA187" i="23" s="1"/>
  <c r="AB187" i="23" s="1"/>
  <c r="AC187" i="23" s="1"/>
  <c r="AD187" i="23" s="1"/>
  <c r="AE187" i="23" s="1"/>
  <c r="AF187" i="23" s="1"/>
  <c r="G186" i="23"/>
  <c r="H186" i="23" s="1"/>
  <c r="I186" i="23" s="1"/>
  <c r="J186" i="23" s="1"/>
  <c r="K186" i="23" s="1"/>
  <c r="L186" i="23" s="1"/>
  <c r="M186" i="23" s="1"/>
  <c r="N186" i="23" s="1"/>
  <c r="O186" i="23" s="1"/>
  <c r="P186" i="23" s="1"/>
  <c r="Q186" i="23" s="1"/>
  <c r="R186" i="23" s="1"/>
  <c r="S186" i="23" s="1"/>
  <c r="T186" i="23" s="1"/>
  <c r="U186" i="23" s="1"/>
  <c r="V186" i="23" s="1"/>
  <c r="W186" i="23" s="1"/>
  <c r="X186" i="23" s="1"/>
  <c r="Y186" i="23" s="1"/>
  <c r="Z186" i="23" s="1"/>
  <c r="AA186" i="23" s="1"/>
  <c r="AB186" i="23" s="1"/>
  <c r="AC186" i="23" s="1"/>
  <c r="AD186" i="23" s="1"/>
  <c r="AE186" i="23" s="1"/>
  <c r="AF186" i="23" s="1"/>
  <c r="D186" i="23"/>
  <c r="E186" i="23" s="1"/>
  <c r="F186" i="23" s="1"/>
  <c r="C186" i="23"/>
  <c r="E185" i="23"/>
  <c r="F185" i="23" s="1"/>
  <c r="G185" i="23" s="1"/>
  <c r="H185" i="23" s="1"/>
  <c r="I185" i="23" s="1"/>
  <c r="J185" i="23" s="1"/>
  <c r="K185" i="23" s="1"/>
  <c r="L185" i="23" s="1"/>
  <c r="M185" i="23" s="1"/>
  <c r="N185" i="23" s="1"/>
  <c r="O185" i="23" s="1"/>
  <c r="P185" i="23" s="1"/>
  <c r="Q185" i="23" s="1"/>
  <c r="R185" i="23" s="1"/>
  <c r="S185" i="23" s="1"/>
  <c r="T185" i="23" s="1"/>
  <c r="U185" i="23" s="1"/>
  <c r="V185" i="23" s="1"/>
  <c r="W185" i="23" s="1"/>
  <c r="X185" i="23" s="1"/>
  <c r="Y185" i="23" s="1"/>
  <c r="Z185" i="23" s="1"/>
  <c r="AA185" i="23" s="1"/>
  <c r="AB185" i="23" s="1"/>
  <c r="AC185" i="23" s="1"/>
  <c r="AD185" i="23" s="1"/>
  <c r="AE185" i="23" s="1"/>
  <c r="AF185" i="23" s="1"/>
  <c r="C185" i="23"/>
  <c r="D185" i="23" s="1"/>
  <c r="K184" i="23"/>
  <c r="L184" i="23" s="1"/>
  <c r="M184" i="23" s="1"/>
  <c r="N184" i="23" s="1"/>
  <c r="O184" i="23" s="1"/>
  <c r="P184" i="23" s="1"/>
  <c r="Q184" i="23" s="1"/>
  <c r="R184" i="23" s="1"/>
  <c r="S184" i="23" s="1"/>
  <c r="T184" i="23" s="1"/>
  <c r="U184" i="23" s="1"/>
  <c r="V184" i="23" s="1"/>
  <c r="W184" i="23" s="1"/>
  <c r="X184" i="23" s="1"/>
  <c r="Y184" i="23" s="1"/>
  <c r="Z184" i="23" s="1"/>
  <c r="AA184" i="23" s="1"/>
  <c r="AB184" i="23" s="1"/>
  <c r="AC184" i="23" s="1"/>
  <c r="AD184" i="23" s="1"/>
  <c r="AE184" i="23" s="1"/>
  <c r="AF184" i="23" s="1"/>
  <c r="E184" i="23"/>
  <c r="F184" i="23" s="1"/>
  <c r="G184" i="23" s="1"/>
  <c r="H184" i="23" s="1"/>
  <c r="I184" i="23" s="1"/>
  <c r="J184" i="23" s="1"/>
  <c r="C184" i="23"/>
  <c r="D184" i="23" s="1"/>
  <c r="G183" i="23"/>
  <c r="H183" i="23" s="1"/>
  <c r="I183" i="23" s="1"/>
  <c r="J183" i="23" s="1"/>
  <c r="K183" i="23" s="1"/>
  <c r="L183" i="23" s="1"/>
  <c r="M183" i="23" s="1"/>
  <c r="N183" i="23" s="1"/>
  <c r="O183" i="23" s="1"/>
  <c r="P183" i="23" s="1"/>
  <c r="Q183" i="23" s="1"/>
  <c r="R183" i="23" s="1"/>
  <c r="S183" i="23" s="1"/>
  <c r="T183" i="23" s="1"/>
  <c r="U183" i="23" s="1"/>
  <c r="V183" i="23" s="1"/>
  <c r="W183" i="23" s="1"/>
  <c r="X183" i="23" s="1"/>
  <c r="Y183" i="23" s="1"/>
  <c r="Z183" i="23" s="1"/>
  <c r="AA183" i="23" s="1"/>
  <c r="AB183" i="23" s="1"/>
  <c r="AC183" i="23" s="1"/>
  <c r="AD183" i="23" s="1"/>
  <c r="AE183" i="23" s="1"/>
  <c r="AF183" i="23" s="1"/>
  <c r="C183" i="23"/>
  <c r="D183" i="23" s="1"/>
  <c r="E183" i="23" s="1"/>
  <c r="F183" i="23" s="1"/>
  <c r="E182" i="23"/>
  <c r="F182" i="23" s="1"/>
  <c r="G182" i="23" s="1"/>
  <c r="H182" i="23" s="1"/>
  <c r="I182" i="23" s="1"/>
  <c r="J182" i="23" s="1"/>
  <c r="K182" i="23" s="1"/>
  <c r="L182" i="23" s="1"/>
  <c r="M182" i="23" s="1"/>
  <c r="N182" i="23" s="1"/>
  <c r="O182" i="23" s="1"/>
  <c r="P182" i="23" s="1"/>
  <c r="Q182" i="23" s="1"/>
  <c r="R182" i="23" s="1"/>
  <c r="S182" i="23" s="1"/>
  <c r="T182" i="23" s="1"/>
  <c r="U182" i="23" s="1"/>
  <c r="V182" i="23" s="1"/>
  <c r="W182" i="23" s="1"/>
  <c r="X182" i="23" s="1"/>
  <c r="Y182" i="23" s="1"/>
  <c r="Z182" i="23" s="1"/>
  <c r="AA182" i="23" s="1"/>
  <c r="AB182" i="23" s="1"/>
  <c r="AC182" i="23" s="1"/>
  <c r="AD182" i="23" s="1"/>
  <c r="AE182" i="23" s="1"/>
  <c r="AF182" i="23" s="1"/>
  <c r="D182" i="23"/>
  <c r="C182" i="23"/>
  <c r="M181" i="23"/>
  <c r="N181" i="23" s="1"/>
  <c r="O181" i="23" s="1"/>
  <c r="P181" i="23" s="1"/>
  <c r="Q181" i="23" s="1"/>
  <c r="R181" i="23" s="1"/>
  <c r="S181" i="23" s="1"/>
  <c r="T181" i="23" s="1"/>
  <c r="U181" i="23" s="1"/>
  <c r="V181" i="23" s="1"/>
  <c r="W181" i="23" s="1"/>
  <c r="X181" i="23" s="1"/>
  <c r="Y181" i="23" s="1"/>
  <c r="Z181" i="23" s="1"/>
  <c r="AA181" i="23" s="1"/>
  <c r="AB181" i="23" s="1"/>
  <c r="AC181" i="23" s="1"/>
  <c r="AD181" i="23" s="1"/>
  <c r="AE181" i="23" s="1"/>
  <c r="AF181" i="23" s="1"/>
  <c r="C181" i="23"/>
  <c r="D181" i="23" s="1"/>
  <c r="E181" i="23" s="1"/>
  <c r="F181" i="23" s="1"/>
  <c r="G181" i="23" s="1"/>
  <c r="H181" i="23" s="1"/>
  <c r="I181" i="23" s="1"/>
  <c r="J181" i="23" s="1"/>
  <c r="K181" i="23" s="1"/>
  <c r="L181" i="23" s="1"/>
  <c r="F180" i="23"/>
  <c r="G180" i="23" s="1"/>
  <c r="H180" i="23" s="1"/>
  <c r="I180" i="23" s="1"/>
  <c r="J180" i="23" s="1"/>
  <c r="K180" i="23" s="1"/>
  <c r="L180" i="23" s="1"/>
  <c r="M180" i="23" s="1"/>
  <c r="N180" i="23" s="1"/>
  <c r="O180" i="23" s="1"/>
  <c r="P180" i="23" s="1"/>
  <c r="Q180" i="23" s="1"/>
  <c r="R180" i="23" s="1"/>
  <c r="S180" i="23" s="1"/>
  <c r="T180" i="23" s="1"/>
  <c r="U180" i="23" s="1"/>
  <c r="V180" i="23" s="1"/>
  <c r="W180" i="23" s="1"/>
  <c r="X180" i="23" s="1"/>
  <c r="Y180" i="23" s="1"/>
  <c r="Z180" i="23" s="1"/>
  <c r="AA180" i="23" s="1"/>
  <c r="AB180" i="23" s="1"/>
  <c r="AC180" i="23" s="1"/>
  <c r="AD180" i="23" s="1"/>
  <c r="AE180" i="23" s="1"/>
  <c r="AF180" i="23" s="1"/>
  <c r="D180" i="23"/>
  <c r="E180" i="23" s="1"/>
  <c r="C180" i="23"/>
  <c r="I179" i="23"/>
  <c r="J179" i="23" s="1"/>
  <c r="K179" i="23" s="1"/>
  <c r="L179" i="23" s="1"/>
  <c r="M179" i="23" s="1"/>
  <c r="N179" i="23" s="1"/>
  <c r="O179" i="23" s="1"/>
  <c r="P179" i="23" s="1"/>
  <c r="Q179" i="23" s="1"/>
  <c r="R179" i="23" s="1"/>
  <c r="S179" i="23" s="1"/>
  <c r="T179" i="23" s="1"/>
  <c r="U179" i="23" s="1"/>
  <c r="V179" i="23" s="1"/>
  <c r="W179" i="23" s="1"/>
  <c r="X179" i="23" s="1"/>
  <c r="Y179" i="23" s="1"/>
  <c r="Z179" i="23" s="1"/>
  <c r="AA179" i="23" s="1"/>
  <c r="AB179" i="23" s="1"/>
  <c r="AC179" i="23" s="1"/>
  <c r="AD179" i="23" s="1"/>
  <c r="AE179" i="23" s="1"/>
  <c r="AF179" i="23" s="1"/>
  <c r="D179" i="23"/>
  <c r="E179" i="23" s="1"/>
  <c r="F179" i="23" s="1"/>
  <c r="G179" i="23" s="1"/>
  <c r="H179" i="23" s="1"/>
  <c r="C179" i="23"/>
  <c r="C178" i="23"/>
  <c r="D178" i="23" s="1"/>
  <c r="E178" i="23" s="1"/>
  <c r="F178" i="23" s="1"/>
  <c r="G178" i="23" s="1"/>
  <c r="H178" i="23" s="1"/>
  <c r="I178" i="23" s="1"/>
  <c r="J178" i="23" s="1"/>
  <c r="K178" i="23" s="1"/>
  <c r="L178" i="23" s="1"/>
  <c r="M178" i="23" s="1"/>
  <c r="N178" i="23" s="1"/>
  <c r="O178" i="23" s="1"/>
  <c r="P178" i="23" s="1"/>
  <c r="Q178" i="23" s="1"/>
  <c r="R178" i="23" s="1"/>
  <c r="S178" i="23" s="1"/>
  <c r="T178" i="23" s="1"/>
  <c r="U178" i="23" s="1"/>
  <c r="V178" i="23" s="1"/>
  <c r="W178" i="23" s="1"/>
  <c r="X178" i="23" s="1"/>
  <c r="Y178" i="23" s="1"/>
  <c r="Z178" i="23" s="1"/>
  <c r="AA178" i="23" s="1"/>
  <c r="AB178" i="23" s="1"/>
  <c r="AC178" i="23" s="1"/>
  <c r="AD178" i="23" s="1"/>
  <c r="AE178" i="23" s="1"/>
  <c r="AF178" i="23" s="1"/>
  <c r="C176" i="23"/>
  <c r="D176" i="23" s="1"/>
  <c r="E176" i="23" s="1"/>
  <c r="F176" i="23" s="1"/>
  <c r="G176" i="23" s="1"/>
  <c r="H176" i="23" s="1"/>
  <c r="I176" i="23" s="1"/>
  <c r="J176" i="23" s="1"/>
  <c r="K176" i="23" s="1"/>
  <c r="L176" i="23" s="1"/>
  <c r="M176" i="23" s="1"/>
  <c r="N176" i="23" s="1"/>
  <c r="O176" i="23" s="1"/>
  <c r="P176" i="23" s="1"/>
  <c r="Q176" i="23" s="1"/>
  <c r="R176" i="23" s="1"/>
  <c r="S176" i="23" s="1"/>
  <c r="T176" i="23" s="1"/>
  <c r="U176" i="23" s="1"/>
  <c r="V176" i="23" s="1"/>
  <c r="W176" i="23" s="1"/>
  <c r="X176" i="23" s="1"/>
  <c r="Y176" i="23" s="1"/>
  <c r="Z176" i="23" s="1"/>
  <c r="AA176" i="23" s="1"/>
  <c r="AB176" i="23" s="1"/>
  <c r="AC176" i="23" s="1"/>
  <c r="AD176" i="23" s="1"/>
  <c r="AE176" i="23" s="1"/>
  <c r="AF176" i="23" s="1"/>
  <c r="I175" i="23"/>
  <c r="J175" i="23" s="1"/>
  <c r="K175" i="23" s="1"/>
  <c r="L175" i="23" s="1"/>
  <c r="M175" i="23" s="1"/>
  <c r="N175" i="23" s="1"/>
  <c r="O175" i="23" s="1"/>
  <c r="P175" i="23" s="1"/>
  <c r="Q175" i="23" s="1"/>
  <c r="R175" i="23" s="1"/>
  <c r="S175" i="23" s="1"/>
  <c r="T175" i="23" s="1"/>
  <c r="U175" i="23" s="1"/>
  <c r="V175" i="23" s="1"/>
  <c r="W175" i="23" s="1"/>
  <c r="X175" i="23" s="1"/>
  <c r="Y175" i="23" s="1"/>
  <c r="Z175" i="23" s="1"/>
  <c r="AA175" i="23" s="1"/>
  <c r="AB175" i="23" s="1"/>
  <c r="AC175" i="23" s="1"/>
  <c r="AD175" i="23" s="1"/>
  <c r="AE175" i="23" s="1"/>
  <c r="AF175" i="23" s="1"/>
  <c r="E175" i="23"/>
  <c r="F175" i="23" s="1"/>
  <c r="G175" i="23" s="1"/>
  <c r="H175" i="23" s="1"/>
  <c r="D175" i="23"/>
  <c r="C175" i="23"/>
  <c r="C174" i="23"/>
  <c r="D174" i="23" s="1"/>
  <c r="E174" i="23" s="1"/>
  <c r="F174" i="23" s="1"/>
  <c r="G174" i="23" s="1"/>
  <c r="H174" i="23" s="1"/>
  <c r="I174" i="23" s="1"/>
  <c r="J174" i="23" s="1"/>
  <c r="K174" i="23" s="1"/>
  <c r="L174" i="23" s="1"/>
  <c r="M174" i="23" s="1"/>
  <c r="N174" i="23" s="1"/>
  <c r="O174" i="23" s="1"/>
  <c r="P174" i="23" s="1"/>
  <c r="Q174" i="23" s="1"/>
  <c r="R174" i="23" s="1"/>
  <c r="S174" i="23" s="1"/>
  <c r="T174" i="23" s="1"/>
  <c r="U174" i="23" s="1"/>
  <c r="V174" i="23" s="1"/>
  <c r="W174" i="23" s="1"/>
  <c r="X174" i="23" s="1"/>
  <c r="Y174" i="23" s="1"/>
  <c r="Z174" i="23" s="1"/>
  <c r="AA174" i="23" s="1"/>
  <c r="AB174" i="23" s="1"/>
  <c r="AC174" i="23" s="1"/>
  <c r="AD174" i="23" s="1"/>
  <c r="AE174" i="23" s="1"/>
  <c r="AF174" i="23" s="1"/>
  <c r="E173" i="23"/>
  <c r="F173" i="23" s="1"/>
  <c r="G173" i="23" s="1"/>
  <c r="H173" i="23" s="1"/>
  <c r="I173" i="23" s="1"/>
  <c r="J173" i="23" s="1"/>
  <c r="K173" i="23" s="1"/>
  <c r="L173" i="23" s="1"/>
  <c r="M173" i="23" s="1"/>
  <c r="N173" i="23" s="1"/>
  <c r="O173" i="23" s="1"/>
  <c r="P173" i="23" s="1"/>
  <c r="Q173" i="23" s="1"/>
  <c r="R173" i="23" s="1"/>
  <c r="S173" i="23" s="1"/>
  <c r="T173" i="23" s="1"/>
  <c r="U173" i="23" s="1"/>
  <c r="V173" i="23" s="1"/>
  <c r="W173" i="23" s="1"/>
  <c r="X173" i="23" s="1"/>
  <c r="Y173" i="23" s="1"/>
  <c r="Z173" i="23" s="1"/>
  <c r="AA173" i="23" s="1"/>
  <c r="AB173" i="23" s="1"/>
  <c r="AC173" i="23" s="1"/>
  <c r="AD173" i="23" s="1"/>
  <c r="AE173" i="23" s="1"/>
  <c r="AF173" i="23" s="1"/>
  <c r="C173" i="23"/>
  <c r="D173" i="23" s="1"/>
  <c r="G172" i="23"/>
  <c r="H172" i="23" s="1"/>
  <c r="I172" i="23" s="1"/>
  <c r="J172" i="23" s="1"/>
  <c r="K172" i="23" s="1"/>
  <c r="L172" i="23" s="1"/>
  <c r="M172" i="23" s="1"/>
  <c r="N172" i="23" s="1"/>
  <c r="O172" i="23" s="1"/>
  <c r="P172" i="23" s="1"/>
  <c r="Q172" i="23" s="1"/>
  <c r="R172" i="23" s="1"/>
  <c r="S172" i="23" s="1"/>
  <c r="T172" i="23" s="1"/>
  <c r="U172" i="23" s="1"/>
  <c r="V172" i="23" s="1"/>
  <c r="W172" i="23" s="1"/>
  <c r="X172" i="23" s="1"/>
  <c r="Y172" i="23" s="1"/>
  <c r="Z172" i="23" s="1"/>
  <c r="AA172" i="23" s="1"/>
  <c r="AB172" i="23" s="1"/>
  <c r="AC172" i="23" s="1"/>
  <c r="AD172" i="23" s="1"/>
  <c r="AE172" i="23" s="1"/>
  <c r="AF172" i="23" s="1"/>
  <c r="C172" i="23"/>
  <c r="D172" i="23" s="1"/>
  <c r="E172" i="23" s="1"/>
  <c r="F172" i="23" s="1"/>
  <c r="E171" i="23"/>
  <c r="F171" i="23" s="1"/>
  <c r="G171" i="23" s="1"/>
  <c r="H171" i="23" s="1"/>
  <c r="I171" i="23" s="1"/>
  <c r="J171" i="23" s="1"/>
  <c r="K171" i="23" s="1"/>
  <c r="L171" i="23" s="1"/>
  <c r="M171" i="23" s="1"/>
  <c r="N171" i="23" s="1"/>
  <c r="O171" i="23" s="1"/>
  <c r="P171" i="23" s="1"/>
  <c r="Q171" i="23" s="1"/>
  <c r="R171" i="23" s="1"/>
  <c r="S171" i="23" s="1"/>
  <c r="T171" i="23" s="1"/>
  <c r="U171" i="23" s="1"/>
  <c r="V171" i="23" s="1"/>
  <c r="W171" i="23" s="1"/>
  <c r="X171" i="23" s="1"/>
  <c r="Y171" i="23" s="1"/>
  <c r="Z171" i="23" s="1"/>
  <c r="AA171" i="23" s="1"/>
  <c r="AB171" i="23" s="1"/>
  <c r="AC171" i="23" s="1"/>
  <c r="AD171" i="23" s="1"/>
  <c r="AE171" i="23" s="1"/>
  <c r="AF171" i="23" s="1"/>
  <c r="D171" i="23"/>
  <c r="C171" i="23"/>
  <c r="G170" i="23"/>
  <c r="H170" i="23" s="1"/>
  <c r="I170" i="23" s="1"/>
  <c r="J170" i="23" s="1"/>
  <c r="K170" i="23" s="1"/>
  <c r="L170" i="23" s="1"/>
  <c r="M170" i="23" s="1"/>
  <c r="N170" i="23" s="1"/>
  <c r="O170" i="23" s="1"/>
  <c r="P170" i="23" s="1"/>
  <c r="Q170" i="23" s="1"/>
  <c r="R170" i="23" s="1"/>
  <c r="S170" i="23" s="1"/>
  <c r="T170" i="23" s="1"/>
  <c r="U170" i="23" s="1"/>
  <c r="V170" i="23" s="1"/>
  <c r="W170" i="23" s="1"/>
  <c r="X170" i="23" s="1"/>
  <c r="Y170" i="23" s="1"/>
  <c r="Z170" i="23" s="1"/>
  <c r="AA170" i="23" s="1"/>
  <c r="AB170" i="23" s="1"/>
  <c r="AC170" i="23" s="1"/>
  <c r="AD170" i="23" s="1"/>
  <c r="AE170" i="23" s="1"/>
  <c r="AF170" i="23" s="1"/>
  <c r="C170" i="23"/>
  <c r="D170" i="23" s="1"/>
  <c r="E170" i="23" s="1"/>
  <c r="F170" i="23" s="1"/>
  <c r="E169" i="23"/>
  <c r="F169" i="23" s="1"/>
  <c r="G169" i="23" s="1"/>
  <c r="H169" i="23" s="1"/>
  <c r="I169" i="23" s="1"/>
  <c r="J169" i="23" s="1"/>
  <c r="K169" i="23" s="1"/>
  <c r="L169" i="23" s="1"/>
  <c r="M169" i="23" s="1"/>
  <c r="N169" i="23" s="1"/>
  <c r="O169" i="23" s="1"/>
  <c r="P169" i="23" s="1"/>
  <c r="Q169" i="23" s="1"/>
  <c r="R169" i="23" s="1"/>
  <c r="S169" i="23" s="1"/>
  <c r="T169" i="23" s="1"/>
  <c r="U169" i="23" s="1"/>
  <c r="V169" i="23" s="1"/>
  <c r="W169" i="23" s="1"/>
  <c r="X169" i="23" s="1"/>
  <c r="Y169" i="23" s="1"/>
  <c r="Z169" i="23" s="1"/>
  <c r="AA169" i="23" s="1"/>
  <c r="AB169" i="23" s="1"/>
  <c r="AC169" i="23" s="1"/>
  <c r="AD169" i="23" s="1"/>
  <c r="AE169" i="23" s="1"/>
  <c r="AF169" i="23" s="1"/>
  <c r="D169" i="23"/>
  <c r="C169" i="23"/>
  <c r="D167" i="23"/>
  <c r="E167" i="23" s="1"/>
  <c r="F167" i="23" s="1"/>
  <c r="G167" i="23" s="1"/>
  <c r="H167" i="23" s="1"/>
  <c r="I167" i="23" s="1"/>
  <c r="J167" i="23" s="1"/>
  <c r="K167" i="23" s="1"/>
  <c r="L167" i="23" s="1"/>
  <c r="M167" i="23" s="1"/>
  <c r="N167" i="23" s="1"/>
  <c r="O167" i="23" s="1"/>
  <c r="P167" i="23" s="1"/>
  <c r="Q167" i="23" s="1"/>
  <c r="R167" i="23" s="1"/>
  <c r="S167" i="23" s="1"/>
  <c r="T167" i="23" s="1"/>
  <c r="U167" i="23" s="1"/>
  <c r="V167" i="23" s="1"/>
  <c r="W167" i="23" s="1"/>
  <c r="X167" i="23" s="1"/>
  <c r="Y167" i="23" s="1"/>
  <c r="Z167" i="23" s="1"/>
  <c r="AA167" i="23" s="1"/>
  <c r="AB167" i="23" s="1"/>
  <c r="AC167" i="23" s="1"/>
  <c r="AD167" i="23" s="1"/>
  <c r="AE167" i="23" s="1"/>
  <c r="AF167" i="23" s="1"/>
  <c r="C167" i="23"/>
  <c r="T166" i="23"/>
  <c r="U166" i="23" s="1"/>
  <c r="V166" i="23" s="1"/>
  <c r="W166" i="23" s="1"/>
  <c r="X166" i="23" s="1"/>
  <c r="Y166" i="23" s="1"/>
  <c r="Z166" i="23" s="1"/>
  <c r="AA166" i="23" s="1"/>
  <c r="AB166" i="23" s="1"/>
  <c r="AC166" i="23" s="1"/>
  <c r="AD166" i="23" s="1"/>
  <c r="AE166" i="23" s="1"/>
  <c r="AF166" i="23" s="1"/>
  <c r="R166" i="23"/>
  <c r="S166" i="23" s="1"/>
  <c r="D166" i="23"/>
  <c r="E166" i="23" s="1"/>
  <c r="F166" i="23" s="1"/>
  <c r="G166" i="23" s="1"/>
  <c r="H166" i="23" s="1"/>
  <c r="I166" i="23" s="1"/>
  <c r="J166" i="23" s="1"/>
  <c r="K166" i="23" s="1"/>
  <c r="L166" i="23" s="1"/>
  <c r="M166" i="23" s="1"/>
  <c r="N166" i="23" s="1"/>
  <c r="O166" i="23" s="1"/>
  <c r="P166" i="23" s="1"/>
  <c r="Q166" i="23" s="1"/>
  <c r="C166" i="23"/>
  <c r="D165" i="23"/>
  <c r="E165" i="23" s="1"/>
  <c r="F165" i="23" s="1"/>
  <c r="G165" i="23" s="1"/>
  <c r="H165" i="23" s="1"/>
  <c r="I165" i="23" s="1"/>
  <c r="J165" i="23" s="1"/>
  <c r="K165" i="23" s="1"/>
  <c r="L165" i="23" s="1"/>
  <c r="M165" i="23" s="1"/>
  <c r="N165" i="23" s="1"/>
  <c r="O165" i="23" s="1"/>
  <c r="P165" i="23" s="1"/>
  <c r="Q165" i="23" s="1"/>
  <c r="R165" i="23" s="1"/>
  <c r="S165" i="23" s="1"/>
  <c r="T165" i="23" s="1"/>
  <c r="U165" i="23" s="1"/>
  <c r="V165" i="23" s="1"/>
  <c r="W165" i="23" s="1"/>
  <c r="X165" i="23" s="1"/>
  <c r="Y165" i="23" s="1"/>
  <c r="Z165" i="23" s="1"/>
  <c r="AA165" i="23" s="1"/>
  <c r="AB165" i="23" s="1"/>
  <c r="AC165" i="23" s="1"/>
  <c r="AD165" i="23" s="1"/>
  <c r="AE165" i="23" s="1"/>
  <c r="AF165" i="23" s="1"/>
  <c r="C165" i="23"/>
  <c r="E164" i="23"/>
  <c r="F164" i="23" s="1"/>
  <c r="G164" i="23" s="1"/>
  <c r="H164" i="23" s="1"/>
  <c r="I164" i="23" s="1"/>
  <c r="J164" i="23" s="1"/>
  <c r="K164" i="23" s="1"/>
  <c r="L164" i="23" s="1"/>
  <c r="M164" i="23" s="1"/>
  <c r="N164" i="23" s="1"/>
  <c r="O164" i="23" s="1"/>
  <c r="P164" i="23" s="1"/>
  <c r="Q164" i="23" s="1"/>
  <c r="R164" i="23" s="1"/>
  <c r="S164" i="23" s="1"/>
  <c r="T164" i="23" s="1"/>
  <c r="U164" i="23" s="1"/>
  <c r="V164" i="23" s="1"/>
  <c r="W164" i="23" s="1"/>
  <c r="X164" i="23" s="1"/>
  <c r="Y164" i="23" s="1"/>
  <c r="Z164" i="23" s="1"/>
  <c r="AA164" i="23" s="1"/>
  <c r="AB164" i="23" s="1"/>
  <c r="AC164" i="23" s="1"/>
  <c r="AD164" i="23" s="1"/>
  <c r="AE164" i="23" s="1"/>
  <c r="AF164" i="23" s="1"/>
  <c r="D164" i="23"/>
  <c r="C164" i="23"/>
  <c r="AD163" i="23"/>
  <c r="AE163" i="23" s="1"/>
  <c r="AF163" i="23" s="1"/>
  <c r="T163" i="23"/>
  <c r="U163" i="23" s="1"/>
  <c r="V163" i="23" s="1"/>
  <c r="W163" i="23" s="1"/>
  <c r="X163" i="23" s="1"/>
  <c r="Y163" i="23" s="1"/>
  <c r="Z163" i="23" s="1"/>
  <c r="AA163" i="23" s="1"/>
  <c r="AB163" i="23" s="1"/>
  <c r="AC163" i="23" s="1"/>
  <c r="H163" i="23"/>
  <c r="I163" i="23" s="1"/>
  <c r="J163" i="23" s="1"/>
  <c r="K163" i="23" s="1"/>
  <c r="L163" i="23" s="1"/>
  <c r="M163" i="23" s="1"/>
  <c r="N163" i="23" s="1"/>
  <c r="O163" i="23" s="1"/>
  <c r="P163" i="23" s="1"/>
  <c r="Q163" i="23" s="1"/>
  <c r="R163" i="23" s="1"/>
  <c r="S163" i="23" s="1"/>
  <c r="D163" i="23"/>
  <c r="E163" i="23" s="1"/>
  <c r="F163" i="23" s="1"/>
  <c r="G163" i="23" s="1"/>
  <c r="C163" i="23"/>
  <c r="AC162" i="23"/>
  <c r="AD162" i="23" s="1"/>
  <c r="AE162" i="23" s="1"/>
  <c r="AF162" i="23" s="1"/>
  <c r="U162" i="23"/>
  <c r="V162" i="23" s="1"/>
  <c r="W162" i="23" s="1"/>
  <c r="X162" i="23" s="1"/>
  <c r="Y162" i="23" s="1"/>
  <c r="Z162" i="23" s="1"/>
  <c r="AA162" i="23" s="1"/>
  <c r="AB162" i="23" s="1"/>
  <c r="C162" i="23"/>
  <c r="D162" i="23" s="1"/>
  <c r="E162" i="23" s="1"/>
  <c r="F162" i="23" s="1"/>
  <c r="G162" i="23" s="1"/>
  <c r="H162" i="23" s="1"/>
  <c r="I162" i="23" s="1"/>
  <c r="J162" i="23" s="1"/>
  <c r="K162" i="23" s="1"/>
  <c r="L162" i="23" s="1"/>
  <c r="M162" i="23" s="1"/>
  <c r="N162" i="23" s="1"/>
  <c r="O162" i="23" s="1"/>
  <c r="P162" i="23" s="1"/>
  <c r="Q162" i="23" s="1"/>
  <c r="R162" i="23" s="1"/>
  <c r="S162" i="23" s="1"/>
  <c r="T162" i="23" s="1"/>
  <c r="Y161" i="23"/>
  <c r="Z161" i="23" s="1"/>
  <c r="AA161" i="23" s="1"/>
  <c r="AB161" i="23" s="1"/>
  <c r="AC161" i="23" s="1"/>
  <c r="AD161" i="23" s="1"/>
  <c r="AE161" i="23" s="1"/>
  <c r="AF161" i="23" s="1"/>
  <c r="R161" i="23"/>
  <c r="S161" i="23" s="1"/>
  <c r="T161" i="23" s="1"/>
  <c r="U161" i="23" s="1"/>
  <c r="V161" i="23" s="1"/>
  <c r="W161" i="23" s="1"/>
  <c r="X161" i="23" s="1"/>
  <c r="I161" i="23"/>
  <c r="J161" i="23" s="1"/>
  <c r="K161" i="23" s="1"/>
  <c r="L161" i="23" s="1"/>
  <c r="M161" i="23" s="1"/>
  <c r="N161" i="23" s="1"/>
  <c r="O161" i="23" s="1"/>
  <c r="P161" i="23" s="1"/>
  <c r="Q161" i="23" s="1"/>
  <c r="D161" i="23"/>
  <c r="E161" i="23" s="1"/>
  <c r="F161" i="23" s="1"/>
  <c r="G161" i="23" s="1"/>
  <c r="H161" i="23" s="1"/>
  <c r="C161" i="23"/>
  <c r="AE160" i="23"/>
  <c r="AF160" i="23" s="1"/>
  <c r="X160" i="23"/>
  <c r="Y160" i="23" s="1"/>
  <c r="Z160" i="23" s="1"/>
  <c r="AA160" i="23" s="1"/>
  <c r="AB160" i="23" s="1"/>
  <c r="AC160" i="23" s="1"/>
  <c r="AD160" i="23" s="1"/>
  <c r="G160" i="23"/>
  <c r="H160" i="23" s="1"/>
  <c r="I160" i="23" s="1"/>
  <c r="J160" i="23" s="1"/>
  <c r="K160" i="23" s="1"/>
  <c r="L160" i="23" s="1"/>
  <c r="M160" i="23" s="1"/>
  <c r="N160" i="23" s="1"/>
  <c r="O160" i="23" s="1"/>
  <c r="P160" i="23" s="1"/>
  <c r="Q160" i="23" s="1"/>
  <c r="R160" i="23" s="1"/>
  <c r="S160" i="23" s="1"/>
  <c r="T160" i="23" s="1"/>
  <c r="U160" i="23" s="1"/>
  <c r="V160" i="23" s="1"/>
  <c r="W160" i="23" s="1"/>
  <c r="D160" i="23"/>
  <c r="E160" i="23" s="1"/>
  <c r="F160" i="23" s="1"/>
  <c r="C160" i="23"/>
  <c r="E159" i="23"/>
  <c r="F159" i="23" s="1"/>
  <c r="G159" i="23" s="1"/>
  <c r="H159" i="23" s="1"/>
  <c r="I159" i="23" s="1"/>
  <c r="J159" i="23" s="1"/>
  <c r="K159" i="23" s="1"/>
  <c r="L159" i="23" s="1"/>
  <c r="M159" i="23" s="1"/>
  <c r="N159" i="23" s="1"/>
  <c r="O159" i="23" s="1"/>
  <c r="P159" i="23" s="1"/>
  <c r="Q159" i="23" s="1"/>
  <c r="R159" i="23" s="1"/>
  <c r="S159" i="23" s="1"/>
  <c r="T159" i="23" s="1"/>
  <c r="U159" i="23" s="1"/>
  <c r="V159" i="23" s="1"/>
  <c r="W159" i="23" s="1"/>
  <c r="X159" i="23" s="1"/>
  <c r="Y159" i="23" s="1"/>
  <c r="Z159" i="23" s="1"/>
  <c r="AA159" i="23" s="1"/>
  <c r="AB159" i="23" s="1"/>
  <c r="AC159" i="23" s="1"/>
  <c r="AD159" i="23" s="1"/>
  <c r="AE159" i="23" s="1"/>
  <c r="AF159" i="23" s="1"/>
  <c r="D159" i="23"/>
  <c r="C159" i="23"/>
  <c r="K158" i="23"/>
  <c r="L158" i="23" s="1"/>
  <c r="M158" i="23" s="1"/>
  <c r="N158" i="23" s="1"/>
  <c r="O158" i="23" s="1"/>
  <c r="P158" i="23" s="1"/>
  <c r="Q158" i="23" s="1"/>
  <c r="R158" i="23" s="1"/>
  <c r="S158" i="23" s="1"/>
  <c r="T158" i="23" s="1"/>
  <c r="U158" i="23" s="1"/>
  <c r="V158" i="23" s="1"/>
  <c r="W158" i="23" s="1"/>
  <c r="X158" i="23" s="1"/>
  <c r="Y158" i="23" s="1"/>
  <c r="Z158" i="23" s="1"/>
  <c r="AA158" i="23" s="1"/>
  <c r="AB158" i="23" s="1"/>
  <c r="AC158" i="23" s="1"/>
  <c r="AD158" i="23" s="1"/>
  <c r="AE158" i="23" s="1"/>
  <c r="AF158" i="23" s="1"/>
  <c r="D158" i="23"/>
  <c r="E158" i="23" s="1"/>
  <c r="F158" i="23" s="1"/>
  <c r="G158" i="23" s="1"/>
  <c r="H158" i="23" s="1"/>
  <c r="I158" i="23" s="1"/>
  <c r="J158" i="23" s="1"/>
  <c r="C158" i="23"/>
  <c r="I157" i="23"/>
  <c r="J157" i="23" s="1"/>
  <c r="K157" i="23" s="1"/>
  <c r="L157" i="23" s="1"/>
  <c r="M157" i="23" s="1"/>
  <c r="N157" i="23" s="1"/>
  <c r="O157" i="23" s="1"/>
  <c r="P157" i="23" s="1"/>
  <c r="Q157" i="23" s="1"/>
  <c r="R157" i="23" s="1"/>
  <c r="S157" i="23" s="1"/>
  <c r="T157" i="23" s="1"/>
  <c r="U157" i="23" s="1"/>
  <c r="V157" i="23" s="1"/>
  <c r="W157" i="23" s="1"/>
  <c r="X157" i="23" s="1"/>
  <c r="Y157" i="23" s="1"/>
  <c r="Z157" i="23" s="1"/>
  <c r="AA157" i="23" s="1"/>
  <c r="AB157" i="23" s="1"/>
  <c r="AC157" i="23" s="1"/>
  <c r="AD157" i="23" s="1"/>
  <c r="AE157" i="23" s="1"/>
  <c r="AF157" i="23" s="1"/>
  <c r="D157" i="23"/>
  <c r="E157" i="23" s="1"/>
  <c r="F157" i="23" s="1"/>
  <c r="G157" i="23" s="1"/>
  <c r="H157" i="23" s="1"/>
  <c r="C157" i="23"/>
  <c r="H156" i="23"/>
  <c r="I156" i="23" s="1"/>
  <c r="J156" i="23" s="1"/>
  <c r="K156" i="23" s="1"/>
  <c r="L156" i="23" s="1"/>
  <c r="M156" i="23" s="1"/>
  <c r="N156" i="23" s="1"/>
  <c r="O156" i="23" s="1"/>
  <c r="P156" i="23" s="1"/>
  <c r="Q156" i="23" s="1"/>
  <c r="R156" i="23" s="1"/>
  <c r="S156" i="23" s="1"/>
  <c r="T156" i="23" s="1"/>
  <c r="U156" i="23" s="1"/>
  <c r="V156" i="23" s="1"/>
  <c r="W156" i="23" s="1"/>
  <c r="X156" i="23" s="1"/>
  <c r="Y156" i="23" s="1"/>
  <c r="Z156" i="23" s="1"/>
  <c r="AA156" i="23" s="1"/>
  <c r="AB156" i="23" s="1"/>
  <c r="AC156" i="23" s="1"/>
  <c r="AD156" i="23" s="1"/>
  <c r="AE156" i="23" s="1"/>
  <c r="AF156" i="23" s="1"/>
  <c r="D156" i="23"/>
  <c r="E156" i="23" s="1"/>
  <c r="F156" i="23" s="1"/>
  <c r="G156" i="23" s="1"/>
  <c r="C156" i="23"/>
  <c r="U155" i="23"/>
  <c r="V155" i="23" s="1"/>
  <c r="W155" i="23" s="1"/>
  <c r="X155" i="23" s="1"/>
  <c r="Y155" i="23" s="1"/>
  <c r="Z155" i="23" s="1"/>
  <c r="AA155" i="23" s="1"/>
  <c r="AB155" i="23" s="1"/>
  <c r="AC155" i="23" s="1"/>
  <c r="AD155" i="23" s="1"/>
  <c r="AE155" i="23" s="1"/>
  <c r="AF155" i="23" s="1"/>
  <c r="N155" i="23"/>
  <c r="O155" i="23" s="1"/>
  <c r="P155" i="23" s="1"/>
  <c r="Q155" i="23" s="1"/>
  <c r="R155" i="23" s="1"/>
  <c r="S155" i="23" s="1"/>
  <c r="T155" i="23" s="1"/>
  <c r="E155" i="23"/>
  <c r="F155" i="23" s="1"/>
  <c r="G155" i="23" s="1"/>
  <c r="H155" i="23" s="1"/>
  <c r="I155" i="23" s="1"/>
  <c r="J155" i="23" s="1"/>
  <c r="K155" i="23" s="1"/>
  <c r="L155" i="23" s="1"/>
  <c r="M155" i="23" s="1"/>
  <c r="D155" i="23"/>
  <c r="C155" i="23"/>
  <c r="C153" i="23"/>
  <c r="D153" i="23" s="1"/>
  <c r="E153" i="23" s="1"/>
  <c r="F153" i="23" s="1"/>
  <c r="G153" i="23" s="1"/>
  <c r="H153" i="23" s="1"/>
  <c r="I153" i="23" s="1"/>
  <c r="J153" i="23" s="1"/>
  <c r="K153" i="23" s="1"/>
  <c r="L153" i="23" s="1"/>
  <c r="M153" i="23" s="1"/>
  <c r="N153" i="23" s="1"/>
  <c r="O153" i="23" s="1"/>
  <c r="P153" i="23" s="1"/>
  <c r="Q153" i="23" s="1"/>
  <c r="R153" i="23" s="1"/>
  <c r="S153" i="23" s="1"/>
  <c r="T153" i="23" s="1"/>
  <c r="U153" i="23" s="1"/>
  <c r="V153" i="23" s="1"/>
  <c r="W153" i="23" s="1"/>
  <c r="X153" i="23" s="1"/>
  <c r="Y153" i="23" s="1"/>
  <c r="Z153" i="23" s="1"/>
  <c r="AA153" i="23" s="1"/>
  <c r="AB153" i="23" s="1"/>
  <c r="AC153" i="23" s="1"/>
  <c r="AD153" i="23" s="1"/>
  <c r="AE153" i="23" s="1"/>
  <c r="AF153" i="23" s="1"/>
  <c r="D152" i="23"/>
  <c r="E152" i="23" s="1"/>
  <c r="F152" i="23" s="1"/>
  <c r="G152" i="23" s="1"/>
  <c r="H152" i="23" s="1"/>
  <c r="I152" i="23" s="1"/>
  <c r="J152" i="23" s="1"/>
  <c r="K152" i="23" s="1"/>
  <c r="L152" i="23" s="1"/>
  <c r="M152" i="23" s="1"/>
  <c r="N152" i="23" s="1"/>
  <c r="O152" i="23" s="1"/>
  <c r="P152" i="23" s="1"/>
  <c r="Q152" i="23" s="1"/>
  <c r="R152" i="23" s="1"/>
  <c r="S152" i="23" s="1"/>
  <c r="T152" i="23" s="1"/>
  <c r="U152" i="23" s="1"/>
  <c r="V152" i="23" s="1"/>
  <c r="W152" i="23" s="1"/>
  <c r="X152" i="23" s="1"/>
  <c r="Y152" i="23" s="1"/>
  <c r="Z152" i="23" s="1"/>
  <c r="AA152" i="23" s="1"/>
  <c r="AB152" i="23" s="1"/>
  <c r="AC152" i="23" s="1"/>
  <c r="AD152" i="23" s="1"/>
  <c r="AE152" i="23" s="1"/>
  <c r="AF152" i="23" s="1"/>
  <c r="C152" i="23"/>
  <c r="X151" i="23"/>
  <c r="Y151" i="23" s="1"/>
  <c r="Z151" i="23" s="1"/>
  <c r="AA151" i="23" s="1"/>
  <c r="AB151" i="23" s="1"/>
  <c r="AC151" i="23" s="1"/>
  <c r="AD151" i="23" s="1"/>
  <c r="AE151" i="23" s="1"/>
  <c r="AF151" i="23" s="1"/>
  <c r="W151" i="23"/>
  <c r="D151" i="23"/>
  <c r="E151" i="23" s="1"/>
  <c r="F151" i="23" s="1"/>
  <c r="G151" i="23" s="1"/>
  <c r="H151" i="23" s="1"/>
  <c r="I151" i="23" s="1"/>
  <c r="J151" i="23" s="1"/>
  <c r="K151" i="23" s="1"/>
  <c r="L151" i="23" s="1"/>
  <c r="M151" i="23" s="1"/>
  <c r="N151" i="23" s="1"/>
  <c r="O151" i="23" s="1"/>
  <c r="P151" i="23" s="1"/>
  <c r="Q151" i="23" s="1"/>
  <c r="R151" i="23" s="1"/>
  <c r="S151" i="23" s="1"/>
  <c r="T151" i="23" s="1"/>
  <c r="U151" i="23" s="1"/>
  <c r="V151" i="23" s="1"/>
  <c r="C151" i="23"/>
  <c r="F150" i="23"/>
  <c r="G150" i="23" s="1"/>
  <c r="H150" i="23" s="1"/>
  <c r="I150" i="23" s="1"/>
  <c r="J150" i="23" s="1"/>
  <c r="K150" i="23" s="1"/>
  <c r="L150" i="23" s="1"/>
  <c r="M150" i="23" s="1"/>
  <c r="N150" i="23" s="1"/>
  <c r="O150" i="23" s="1"/>
  <c r="P150" i="23" s="1"/>
  <c r="Q150" i="23" s="1"/>
  <c r="R150" i="23" s="1"/>
  <c r="S150" i="23" s="1"/>
  <c r="T150" i="23" s="1"/>
  <c r="U150" i="23" s="1"/>
  <c r="V150" i="23" s="1"/>
  <c r="W150" i="23" s="1"/>
  <c r="X150" i="23" s="1"/>
  <c r="Y150" i="23" s="1"/>
  <c r="Z150" i="23" s="1"/>
  <c r="AA150" i="23" s="1"/>
  <c r="AB150" i="23" s="1"/>
  <c r="AC150" i="23" s="1"/>
  <c r="AD150" i="23" s="1"/>
  <c r="AE150" i="23" s="1"/>
  <c r="AF150" i="23" s="1"/>
  <c r="E150" i="23"/>
  <c r="D150" i="23"/>
  <c r="C150" i="23"/>
  <c r="C148" i="23"/>
  <c r="D148" i="23" s="1"/>
  <c r="E148" i="23" s="1"/>
  <c r="F148" i="23" s="1"/>
  <c r="G148" i="23" s="1"/>
  <c r="H148" i="23" s="1"/>
  <c r="I148" i="23" s="1"/>
  <c r="J148" i="23" s="1"/>
  <c r="K148" i="23" s="1"/>
  <c r="L148" i="23" s="1"/>
  <c r="M148" i="23" s="1"/>
  <c r="N148" i="23" s="1"/>
  <c r="O148" i="23" s="1"/>
  <c r="P148" i="23" s="1"/>
  <c r="Q148" i="23" s="1"/>
  <c r="R148" i="23" s="1"/>
  <c r="S148" i="23" s="1"/>
  <c r="T148" i="23" s="1"/>
  <c r="U148" i="23" s="1"/>
  <c r="V148" i="23" s="1"/>
  <c r="W148" i="23" s="1"/>
  <c r="X148" i="23" s="1"/>
  <c r="Y148" i="23" s="1"/>
  <c r="Z148" i="23" s="1"/>
  <c r="AA148" i="23" s="1"/>
  <c r="AB148" i="23" s="1"/>
  <c r="AC148" i="23" s="1"/>
  <c r="AD148" i="23" s="1"/>
  <c r="AE148" i="23" s="1"/>
  <c r="AF148" i="23" s="1"/>
  <c r="T147" i="23"/>
  <c r="U147" i="23" s="1"/>
  <c r="V147" i="23" s="1"/>
  <c r="W147" i="23" s="1"/>
  <c r="X147" i="23" s="1"/>
  <c r="Y147" i="23" s="1"/>
  <c r="Z147" i="23" s="1"/>
  <c r="AA147" i="23" s="1"/>
  <c r="AB147" i="23" s="1"/>
  <c r="AC147" i="23" s="1"/>
  <c r="AD147" i="23" s="1"/>
  <c r="AE147" i="23" s="1"/>
  <c r="AF147" i="23" s="1"/>
  <c r="F147" i="23"/>
  <c r="G147" i="23" s="1"/>
  <c r="H147" i="23" s="1"/>
  <c r="I147" i="23" s="1"/>
  <c r="J147" i="23" s="1"/>
  <c r="K147" i="23" s="1"/>
  <c r="L147" i="23" s="1"/>
  <c r="M147" i="23" s="1"/>
  <c r="N147" i="23" s="1"/>
  <c r="O147" i="23" s="1"/>
  <c r="P147" i="23" s="1"/>
  <c r="Q147" i="23" s="1"/>
  <c r="R147" i="23" s="1"/>
  <c r="S147" i="23" s="1"/>
  <c r="D147" i="23"/>
  <c r="E147" i="23" s="1"/>
  <c r="C147" i="23"/>
  <c r="D145" i="23"/>
  <c r="E145" i="23" s="1"/>
  <c r="F145" i="23" s="1"/>
  <c r="G145" i="23" s="1"/>
  <c r="H145" i="23" s="1"/>
  <c r="I145" i="23" s="1"/>
  <c r="J145" i="23" s="1"/>
  <c r="K145" i="23" s="1"/>
  <c r="L145" i="23" s="1"/>
  <c r="M145" i="23" s="1"/>
  <c r="N145" i="23" s="1"/>
  <c r="O145" i="23" s="1"/>
  <c r="P145" i="23" s="1"/>
  <c r="Q145" i="23" s="1"/>
  <c r="R145" i="23" s="1"/>
  <c r="S145" i="23" s="1"/>
  <c r="T145" i="23" s="1"/>
  <c r="U145" i="23" s="1"/>
  <c r="V145" i="23" s="1"/>
  <c r="W145" i="23" s="1"/>
  <c r="X145" i="23" s="1"/>
  <c r="Y145" i="23" s="1"/>
  <c r="Z145" i="23" s="1"/>
  <c r="AA145" i="23" s="1"/>
  <c r="AB145" i="23" s="1"/>
  <c r="AC145" i="23" s="1"/>
  <c r="AD145" i="23" s="1"/>
  <c r="AE145" i="23" s="1"/>
  <c r="AF145" i="23" s="1"/>
  <c r="C145" i="23"/>
  <c r="H144" i="23"/>
  <c r="I144" i="23" s="1"/>
  <c r="J144" i="23" s="1"/>
  <c r="K144" i="23" s="1"/>
  <c r="L144" i="23" s="1"/>
  <c r="M144" i="23" s="1"/>
  <c r="N144" i="23" s="1"/>
  <c r="O144" i="23" s="1"/>
  <c r="P144" i="23" s="1"/>
  <c r="Q144" i="23" s="1"/>
  <c r="R144" i="23" s="1"/>
  <c r="S144" i="23" s="1"/>
  <c r="T144" i="23" s="1"/>
  <c r="U144" i="23" s="1"/>
  <c r="V144" i="23" s="1"/>
  <c r="W144" i="23" s="1"/>
  <c r="X144" i="23" s="1"/>
  <c r="Y144" i="23" s="1"/>
  <c r="Z144" i="23" s="1"/>
  <c r="AA144" i="23" s="1"/>
  <c r="AB144" i="23" s="1"/>
  <c r="AC144" i="23" s="1"/>
  <c r="AD144" i="23" s="1"/>
  <c r="AE144" i="23" s="1"/>
  <c r="AF144" i="23" s="1"/>
  <c r="F144" i="23"/>
  <c r="G144" i="23" s="1"/>
  <c r="E144" i="23"/>
  <c r="D144" i="23"/>
  <c r="C144" i="23"/>
  <c r="AB143" i="23"/>
  <c r="AC143" i="23" s="1"/>
  <c r="AD143" i="23" s="1"/>
  <c r="AE143" i="23" s="1"/>
  <c r="AF143" i="23" s="1"/>
  <c r="N143" i="23"/>
  <c r="O143" i="23" s="1"/>
  <c r="P143" i="23" s="1"/>
  <c r="Q143" i="23" s="1"/>
  <c r="R143" i="23" s="1"/>
  <c r="S143" i="23" s="1"/>
  <c r="T143" i="23" s="1"/>
  <c r="U143" i="23" s="1"/>
  <c r="V143" i="23" s="1"/>
  <c r="W143" i="23" s="1"/>
  <c r="X143" i="23" s="1"/>
  <c r="Y143" i="23" s="1"/>
  <c r="Z143" i="23" s="1"/>
  <c r="AA143" i="23" s="1"/>
  <c r="C143" i="23"/>
  <c r="D143" i="23" s="1"/>
  <c r="E143" i="23" s="1"/>
  <c r="F143" i="23" s="1"/>
  <c r="G143" i="23" s="1"/>
  <c r="H143" i="23" s="1"/>
  <c r="I143" i="23" s="1"/>
  <c r="J143" i="23" s="1"/>
  <c r="K143" i="23" s="1"/>
  <c r="L143" i="23" s="1"/>
  <c r="M143" i="23" s="1"/>
  <c r="F142" i="23"/>
  <c r="G142" i="23" s="1"/>
  <c r="H142" i="23" s="1"/>
  <c r="I142" i="23" s="1"/>
  <c r="J142" i="23" s="1"/>
  <c r="K142" i="23" s="1"/>
  <c r="L142" i="23" s="1"/>
  <c r="M142" i="23" s="1"/>
  <c r="N142" i="23" s="1"/>
  <c r="O142" i="23" s="1"/>
  <c r="P142" i="23" s="1"/>
  <c r="Q142" i="23" s="1"/>
  <c r="R142" i="23" s="1"/>
  <c r="S142" i="23" s="1"/>
  <c r="T142" i="23" s="1"/>
  <c r="U142" i="23" s="1"/>
  <c r="V142" i="23" s="1"/>
  <c r="W142" i="23" s="1"/>
  <c r="X142" i="23" s="1"/>
  <c r="Y142" i="23" s="1"/>
  <c r="Z142" i="23" s="1"/>
  <c r="AA142" i="23" s="1"/>
  <c r="AB142" i="23" s="1"/>
  <c r="AC142" i="23" s="1"/>
  <c r="AD142" i="23" s="1"/>
  <c r="AE142" i="23" s="1"/>
  <c r="AF142" i="23" s="1"/>
  <c r="E142" i="23"/>
  <c r="D142" i="23"/>
  <c r="C142" i="23"/>
  <c r="C141" i="23"/>
  <c r="D141" i="23" s="1"/>
  <c r="E141" i="23" s="1"/>
  <c r="F141" i="23" s="1"/>
  <c r="G141" i="23" s="1"/>
  <c r="H141" i="23" s="1"/>
  <c r="I141" i="23" s="1"/>
  <c r="J141" i="23" s="1"/>
  <c r="K141" i="23" s="1"/>
  <c r="L141" i="23" s="1"/>
  <c r="M141" i="23" s="1"/>
  <c r="N141" i="23" s="1"/>
  <c r="O141" i="23" s="1"/>
  <c r="P141" i="23" s="1"/>
  <c r="Q141" i="23" s="1"/>
  <c r="R141" i="23" s="1"/>
  <c r="S141" i="23" s="1"/>
  <c r="T141" i="23" s="1"/>
  <c r="U141" i="23" s="1"/>
  <c r="V141" i="23" s="1"/>
  <c r="W141" i="23" s="1"/>
  <c r="X141" i="23" s="1"/>
  <c r="Y141" i="23" s="1"/>
  <c r="Z141" i="23" s="1"/>
  <c r="AA141" i="23" s="1"/>
  <c r="AB141" i="23" s="1"/>
  <c r="AC141" i="23" s="1"/>
  <c r="AD141" i="23" s="1"/>
  <c r="AE141" i="23" s="1"/>
  <c r="AF141" i="23" s="1"/>
  <c r="U140" i="23"/>
  <c r="V140" i="23" s="1"/>
  <c r="W140" i="23" s="1"/>
  <c r="X140" i="23" s="1"/>
  <c r="Y140" i="23" s="1"/>
  <c r="Z140" i="23" s="1"/>
  <c r="AA140" i="23" s="1"/>
  <c r="AB140" i="23" s="1"/>
  <c r="AC140" i="23" s="1"/>
  <c r="AD140" i="23" s="1"/>
  <c r="AE140" i="23" s="1"/>
  <c r="AF140" i="23" s="1"/>
  <c r="D140" i="23"/>
  <c r="E140" i="23" s="1"/>
  <c r="F140" i="23" s="1"/>
  <c r="G140" i="23" s="1"/>
  <c r="H140" i="23" s="1"/>
  <c r="I140" i="23" s="1"/>
  <c r="J140" i="23" s="1"/>
  <c r="K140" i="23" s="1"/>
  <c r="L140" i="23" s="1"/>
  <c r="M140" i="23" s="1"/>
  <c r="N140" i="23" s="1"/>
  <c r="O140" i="23" s="1"/>
  <c r="P140" i="23" s="1"/>
  <c r="Q140" i="23" s="1"/>
  <c r="R140" i="23" s="1"/>
  <c r="S140" i="23" s="1"/>
  <c r="T140" i="23" s="1"/>
  <c r="C140" i="23"/>
  <c r="T139" i="23"/>
  <c r="U139" i="23" s="1"/>
  <c r="V139" i="23" s="1"/>
  <c r="W139" i="23" s="1"/>
  <c r="X139" i="23" s="1"/>
  <c r="Y139" i="23" s="1"/>
  <c r="Z139" i="23" s="1"/>
  <c r="AA139" i="23" s="1"/>
  <c r="AB139" i="23" s="1"/>
  <c r="AC139" i="23" s="1"/>
  <c r="AD139" i="23" s="1"/>
  <c r="AE139" i="23" s="1"/>
  <c r="AF139" i="23" s="1"/>
  <c r="C139" i="23"/>
  <c r="D139" i="23" s="1"/>
  <c r="E139" i="23" s="1"/>
  <c r="F139" i="23" s="1"/>
  <c r="G139" i="23" s="1"/>
  <c r="H139" i="23" s="1"/>
  <c r="I139" i="23" s="1"/>
  <c r="J139" i="23" s="1"/>
  <c r="K139" i="23" s="1"/>
  <c r="L139" i="23" s="1"/>
  <c r="M139" i="23" s="1"/>
  <c r="N139" i="23" s="1"/>
  <c r="O139" i="23" s="1"/>
  <c r="P139" i="23" s="1"/>
  <c r="Q139" i="23" s="1"/>
  <c r="R139" i="23" s="1"/>
  <c r="S139" i="23" s="1"/>
  <c r="I137" i="23"/>
  <c r="J137" i="23" s="1"/>
  <c r="K137" i="23" s="1"/>
  <c r="L137" i="23" s="1"/>
  <c r="M137" i="23" s="1"/>
  <c r="N137" i="23" s="1"/>
  <c r="O137" i="23" s="1"/>
  <c r="P137" i="23" s="1"/>
  <c r="Q137" i="23" s="1"/>
  <c r="R137" i="23" s="1"/>
  <c r="S137" i="23" s="1"/>
  <c r="T137" i="23" s="1"/>
  <c r="U137" i="23" s="1"/>
  <c r="V137" i="23" s="1"/>
  <c r="W137" i="23" s="1"/>
  <c r="X137" i="23" s="1"/>
  <c r="Y137" i="23" s="1"/>
  <c r="Z137" i="23" s="1"/>
  <c r="AA137" i="23" s="1"/>
  <c r="AB137" i="23" s="1"/>
  <c r="AC137" i="23" s="1"/>
  <c r="AD137" i="23" s="1"/>
  <c r="AE137" i="23" s="1"/>
  <c r="AF137" i="23" s="1"/>
  <c r="H137" i="23"/>
  <c r="D137" i="23"/>
  <c r="E137" i="23" s="1"/>
  <c r="F137" i="23" s="1"/>
  <c r="G137" i="23" s="1"/>
  <c r="C137" i="23"/>
  <c r="H136" i="23"/>
  <c r="I136" i="23" s="1"/>
  <c r="J136" i="23" s="1"/>
  <c r="K136" i="23" s="1"/>
  <c r="L136" i="23" s="1"/>
  <c r="M136" i="23" s="1"/>
  <c r="N136" i="23" s="1"/>
  <c r="O136" i="23" s="1"/>
  <c r="P136" i="23" s="1"/>
  <c r="Q136" i="23" s="1"/>
  <c r="R136" i="23" s="1"/>
  <c r="S136" i="23" s="1"/>
  <c r="T136" i="23" s="1"/>
  <c r="U136" i="23" s="1"/>
  <c r="V136" i="23" s="1"/>
  <c r="W136" i="23" s="1"/>
  <c r="X136" i="23" s="1"/>
  <c r="Y136" i="23" s="1"/>
  <c r="Z136" i="23" s="1"/>
  <c r="AA136" i="23" s="1"/>
  <c r="AB136" i="23" s="1"/>
  <c r="AC136" i="23" s="1"/>
  <c r="AD136" i="23" s="1"/>
  <c r="AE136" i="23" s="1"/>
  <c r="AF136" i="23" s="1"/>
  <c r="G136" i="23"/>
  <c r="C136" i="23"/>
  <c r="D136" i="23" s="1"/>
  <c r="E136" i="23" s="1"/>
  <c r="F136" i="23" s="1"/>
  <c r="E135" i="23"/>
  <c r="F135" i="23" s="1"/>
  <c r="G135" i="23" s="1"/>
  <c r="H135" i="23" s="1"/>
  <c r="I135" i="23" s="1"/>
  <c r="J135" i="23" s="1"/>
  <c r="K135" i="23" s="1"/>
  <c r="L135" i="23" s="1"/>
  <c r="M135" i="23" s="1"/>
  <c r="N135" i="23" s="1"/>
  <c r="O135" i="23" s="1"/>
  <c r="P135" i="23" s="1"/>
  <c r="Q135" i="23" s="1"/>
  <c r="R135" i="23" s="1"/>
  <c r="S135" i="23" s="1"/>
  <c r="T135" i="23" s="1"/>
  <c r="U135" i="23" s="1"/>
  <c r="V135" i="23" s="1"/>
  <c r="W135" i="23" s="1"/>
  <c r="X135" i="23" s="1"/>
  <c r="Y135" i="23" s="1"/>
  <c r="Z135" i="23" s="1"/>
  <c r="AA135" i="23" s="1"/>
  <c r="AB135" i="23" s="1"/>
  <c r="AC135" i="23" s="1"/>
  <c r="AD135" i="23" s="1"/>
  <c r="AE135" i="23" s="1"/>
  <c r="AF135" i="23" s="1"/>
  <c r="D135" i="23"/>
  <c r="C135" i="23"/>
  <c r="D134" i="23"/>
  <c r="E134" i="23" s="1"/>
  <c r="F134" i="23" s="1"/>
  <c r="G134" i="23" s="1"/>
  <c r="H134" i="23" s="1"/>
  <c r="I134" i="23" s="1"/>
  <c r="J134" i="23" s="1"/>
  <c r="K134" i="23" s="1"/>
  <c r="L134" i="23" s="1"/>
  <c r="M134" i="23" s="1"/>
  <c r="N134" i="23" s="1"/>
  <c r="O134" i="23" s="1"/>
  <c r="P134" i="23" s="1"/>
  <c r="Q134" i="23" s="1"/>
  <c r="R134" i="23" s="1"/>
  <c r="S134" i="23" s="1"/>
  <c r="T134" i="23" s="1"/>
  <c r="U134" i="23" s="1"/>
  <c r="V134" i="23" s="1"/>
  <c r="W134" i="23" s="1"/>
  <c r="X134" i="23" s="1"/>
  <c r="Y134" i="23" s="1"/>
  <c r="Z134" i="23" s="1"/>
  <c r="AA134" i="23" s="1"/>
  <c r="AB134" i="23" s="1"/>
  <c r="AC134" i="23" s="1"/>
  <c r="AD134" i="23" s="1"/>
  <c r="AE134" i="23" s="1"/>
  <c r="AF134" i="23" s="1"/>
  <c r="C134" i="23"/>
  <c r="M133" i="23"/>
  <c r="N133" i="23" s="1"/>
  <c r="O133" i="23" s="1"/>
  <c r="P133" i="23" s="1"/>
  <c r="Q133" i="23" s="1"/>
  <c r="R133" i="23" s="1"/>
  <c r="S133" i="23" s="1"/>
  <c r="T133" i="23" s="1"/>
  <c r="U133" i="23" s="1"/>
  <c r="V133" i="23" s="1"/>
  <c r="W133" i="23" s="1"/>
  <c r="X133" i="23" s="1"/>
  <c r="Y133" i="23" s="1"/>
  <c r="Z133" i="23" s="1"/>
  <c r="AA133" i="23" s="1"/>
  <c r="AB133" i="23" s="1"/>
  <c r="AC133" i="23" s="1"/>
  <c r="AD133" i="23" s="1"/>
  <c r="AE133" i="23" s="1"/>
  <c r="AF133" i="23" s="1"/>
  <c r="D133" i="23"/>
  <c r="E133" i="23" s="1"/>
  <c r="F133" i="23" s="1"/>
  <c r="G133" i="23" s="1"/>
  <c r="H133" i="23" s="1"/>
  <c r="I133" i="23" s="1"/>
  <c r="J133" i="23" s="1"/>
  <c r="K133" i="23" s="1"/>
  <c r="L133" i="23" s="1"/>
  <c r="C133" i="23"/>
  <c r="E132" i="23"/>
  <c r="F132" i="23" s="1"/>
  <c r="G132" i="23" s="1"/>
  <c r="H132" i="23" s="1"/>
  <c r="I132" i="23" s="1"/>
  <c r="J132" i="23" s="1"/>
  <c r="K132" i="23" s="1"/>
  <c r="L132" i="23" s="1"/>
  <c r="M132" i="23" s="1"/>
  <c r="N132" i="23" s="1"/>
  <c r="O132" i="23" s="1"/>
  <c r="P132" i="23" s="1"/>
  <c r="Q132" i="23" s="1"/>
  <c r="R132" i="23" s="1"/>
  <c r="S132" i="23" s="1"/>
  <c r="T132" i="23" s="1"/>
  <c r="U132" i="23" s="1"/>
  <c r="V132" i="23" s="1"/>
  <c r="W132" i="23" s="1"/>
  <c r="X132" i="23" s="1"/>
  <c r="Y132" i="23" s="1"/>
  <c r="Z132" i="23" s="1"/>
  <c r="AA132" i="23" s="1"/>
  <c r="AB132" i="23" s="1"/>
  <c r="AC132" i="23" s="1"/>
  <c r="AD132" i="23" s="1"/>
  <c r="AE132" i="23" s="1"/>
  <c r="AF132" i="23" s="1"/>
  <c r="C132" i="23"/>
  <c r="D132" i="23" s="1"/>
  <c r="Z131" i="23"/>
  <c r="AA131" i="23" s="1"/>
  <c r="AB131" i="23" s="1"/>
  <c r="AC131" i="23" s="1"/>
  <c r="AD131" i="23" s="1"/>
  <c r="AE131" i="23" s="1"/>
  <c r="AF131" i="23" s="1"/>
  <c r="C131" i="23"/>
  <c r="D131" i="23" s="1"/>
  <c r="E131" i="23" s="1"/>
  <c r="F131" i="23" s="1"/>
  <c r="G131" i="23" s="1"/>
  <c r="H131" i="23" s="1"/>
  <c r="I131" i="23" s="1"/>
  <c r="J131" i="23" s="1"/>
  <c r="K131" i="23" s="1"/>
  <c r="L131" i="23" s="1"/>
  <c r="M131" i="23" s="1"/>
  <c r="N131" i="23" s="1"/>
  <c r="O131" i="23" s="1"/>
  <c r="P131" i="23" s="1"/>
  <c r="Q131" i="23" s="1"/>
  <c r="R131" i="23" s="1"/>
  <c r="S131" i="23" s="1"/>
  <c r="T131" i="23" s="1"/>
  <c r="U131" i="23" s="1"/>
  <c r="V131" i="23" s="1"/>
  <c r="W131" i="23" s="1"/>
  <c r="X131" i="23" s="1"/>
  <c r="Y131" i="23" s="1"/>
  <c r="F130" i="23"/>
  <c r="G130" i="23" s="1"/>
  <c r="H130" i="23" s="1"/>
  <c r="I130" i="23" s="1"/>
  <c r="J130" i="23" s="1"/>
  <c r="K130" i="23" s="1"/>
  <c r="L130" i="23" s="1"/>
  <c r="M130" i="23" s="1"/>
  <c r="N130" i="23" s="1"/>
  <c r="O130" i="23" s="1"/>
  <c r="P130" i="23" s="1"/>
  <c r="Q130" i="23" s="1"/>
  <c r="R130" i="23" s="1"/>
  <c r="S130" i="23" s="1"/>
  <c r="T130" i="23" s="1"/>
  <c r="U130" i="23" s="1"/>
  <c r="V130" i="23" s="1"/>
  <c r="W130" i="23" s="1"/>
  <c r="X130" i="23" s="1"/>
  <c r="Y130" i="23" s="1"/>
  <c r="Z130" i="23" s="1"/>
  <c r="AA130" i="23" s="1"/>
  <c r="AB130" i="23" s="1"/>
  <c r="AC130" i="23" s="1"/>
  <c r="AD130" i="23" s="1"/>
  <c r="AE130" i="23" s="1"/>
  <c r="AF130" i="23" s="1"/>
  <c r="C130" i="23"/>
  <c r="D130" i="23" s="1"/>
  <c r="E130" i="23" s="1"/>
  <c r="D128" i="23"/>
  <c r="E128" i="23" s="1"/>
  <c r="F128" i="23" s="1"/>
  <c r="G128" i="23" s="1"/>
  <c r="H128" i="23" s="1"/>
  <c r="I128" i="23" s="1"/>
  <c r="J128" i="23" s="1"/>
  <c r="K128" i="23" s="1"/>
  <c r="L128" i="23" s="1"/>
  <c r="M128" i="23" s="1"/>
  <c r="N128" i="23" s="1"/>
  <c r="O128" i="23" s="1"/>
  <c r="P128" i="23" s="1"/>
  <c r="Q128" i="23" s="1"/>
  <c r="R128" i="23" s="1"/>
  <c r="S128" i="23" s="1"/>
  <c r="T128" i="23" s="1"/>
  <c r="U128" i="23" s="1"/>
  <c r="V128" i="23" s="1"/>
  <c r="W128" i="23" s="1"/>
  <c r="X128" i="23" s="1"/>
  <c r="Y128" i="23" s="1"/>
  <c r="Z128" i="23" s="1"/>
  <c r="AA128" i="23" s="1"/>
  <c r="AB128" i="23" s="1"/>
  <c r="AC128" i="23" s="1"/>
  <c r="AD128" i="23" s="1"/>
  <c r="AE128" i="23" s="1"/>
  <c r="AF128" i="23" s="1"/>
  <c r="C128" i="23"/>
  <c r="C127" i="23"/>
  <c r="D127" i="23" s="1"/>
  <c r="E127" i="23" s="1"/>
  <c r="F127" i="23" s="1"/>
  <c r="G127" i="23" s="1"/>
  <c r="H127" i="23" s="1"/>
  <c r="I127" i="23" s="1"/>
  <c r="J127" i="23" s="1"/>
  <c r="K127" i="23" s="1"/>
  <c r="L127" i="23" s="1"/>
  <c r="M127" i="23" s="1"/>
  <c r="N127" i="23" s="1"/>
  <c r="O127" i="23" s="1"/>
  <c r="P127" i="23" s="1"/>
  <c r="Q127" i="23" s="1"/>
  <c r="R127" i="23" s="1"/>
  <c r="S127" i="23" s="1"/>
  <c r="T127" i="23" s="1"/>
  <c r="U127" i="23" s="1"/>
  <c r="V127" i="23" s="1"/>
  <c r="W127" i="23" s="1"/>
  <c r="X127" i="23" s="1"/>
  <c r="Y127" i="23" s="1"/>
  <c r="Z127" i="23" s="1"/>
  <c r="AA127" i="23" s="1"/>
  <c r="AB127" i="23" s="1"/>
  <c r="AC127" i="23" s="1"/>
  <c r="AD127" i="23" s="1"/>
  <c r="AE127" i="23" s="1"/>
  <c r="AF127" i="23" s="1"/>
  <c r="I126" i="23"/>
  <c r="J126" i="23" s="1"/>
  <c r="K126" i="23" s="1"/>
  <c r="L126" i="23" s="1"/>
  <c r="M126" i="23" s="1"/>
  <c r="N126" i="23" s="1"/>
  <c r="O126" i="23" s="1"/>
  <c r="P126" i="23" s="1"/>
  <c r="Q126" i="23" s="1"/>
  <c r="R126" i="23" s="1"/>
  <c r="S126" i="23" s="1"/>
  <c r="T126" i="23" s="1"/>
  <c r="U126" i="23" s="1"/>
  <c r="V126" i="23" s="1"/>
  <c r="W126" i="23" s="1"/>
  <c r="X126" i="23" s="1"/>
  <c r="Y126" i="23" s="1"/>
  <c r="Z126" i="23" s="1"/>
  <c r="AA126" i="23" s="1"/>
  <c r="AB126" i="23" s="1"/>
  <c r="AC126" i="23" s="1"/>
  <c r="AD126" i="23" s="1"/>
  <c r="AE126" i="23" s="1"/>
  <c r="AF126" i="23" s="1"/>
  <c r="H126" i="23"/>
  <c r="C126" i="23"/>
  <c r="D126" i="23" s="1"/>
  <c r="E126" i="23" s="1"/>
  <c r="F126" i="23" s="1"/>
  <c r="G126" i="23" s="1"/>
  <c r="C125" i="23"/>
  <c r="D125" i="23" s="1"/>
  <c r="E125" i="23" s="1"/>
  <c r="F125" i="23" s="1"/>
  <c r="G125" i="23" s="1"/>
  <c r="H125" i="23" s="1"/>
  <c r="I125" i="23" s="1"/>
  <c r="J125" i="23" s="1"/>
  <c r="K125" i="23" s="1"/>
  <c r="L125" i="23" s="1"/>
  <c r="M125" i="23" s="1"/>
  <c r="N125" i="23" s="1"/>
  <c r="O125" i="23" s="1"/>
  <c r="P125" i="23" s="1"/>
  <c r="Q125" i="23" s="1"/>
  <c r="R125" i="23" s="1"/>
  <c r="S125" i="23" s="1"/>
  <c r="T125" i="23" s="1"/>
  <c r="U125" i="23" s="1"/>
  <c r="V125" i="23" s="1"/>
  <c r="W125" i="23" s="1"/>
  <c r="X125" i="23" s="1"/>
  <c r="Y125" i="23" s="1"/>
  <c r="Z125" i="23" s="1"/>
  <c r="AA125" i="23" s="1"/>
  <c r="AB125" i="23" s="1"/>
  <c r="AC125" i="23" s="1"/>
  <c r="AD125" i="23" s="1"/>
  <c r="AE125" i="23" s="1"/>
  <c r="AF125" i="23" s="1"/>
  <c r="G124" i="23"/>
  <c r="H124" i="23" s="1"/>
  <c r="I124" i="23" s="1"/>
  <c r="J124" i="23" s="1"/>
  <c r="K124" i="23" s="1"/>
  <c r="L124" i="23" s="1"/>
  <c r="M124" i="23" s="1"/>
  <c r="N124" i="23" s="1"/>
  <c r="O124" i="23" s="1"/>
  <c r="P124" i="23" s="1"/>
  <c r="Q124" i="23" s="1"/>
  <c r="R124" i="23" s="1"/>
  <c r="S124" i="23" s="1"/>
  <c r="T124" i="23" s="1"/>
  <c r="U124" i="23" s="1"/>
  <c r="V124" i="23" s="1"/>
  <c r="W124" i="23" s="1"/>
  <c r="X124" i="23" s="1"/>
  <c r="Y124" i="23" s="1"/>
  <c r="Z124" i="23" s="1"/>
  <c r="AA124" i="23" s="1"/>
  <c r="AB124" i="23" s="1"/>
  <c r="AC124" i="23" s="1"/>
  <c r="AD124" i="23" s="1"/>
  <c r="AE124" i="23" s="1"/>
  <c r="AF124" i="23" s="1"/>
  <c r="E124" i="23"/>
  <c r="F124" i="23" s="1"/>
  <c r="D124" i="23"/>
  <c r="C124" i="23"/>
  <c r="K123" i="23"/>
  <c r="L123" i="23" s="1"/>
  <c r="M123" i="23" s="1"/>
  <c r="N123" i="23" s="1"/>
  <c r="O123" i="23" s="1"/>
  <c r="P123" i="23" s="1"/>
  <c r="Q123" i="23" s="1"/>
  <c r="R123" i="23" s="1"/>
  <c r="S123" i="23" s="1"/>
  <c r="T123" i="23" s="1"/>
  <c r="U123" i="23" s="1"/>
  <c r="V123" i="23" s="1"/>
  <c r="W123" i="23" s="1"/>
  <c r="X123" i="23" s="1"/>
  <c r="Y123" i="23" s="1"/>
  <c r="Z123" i="23" s="1"/>
  <c r="AA123" i="23" s="1"/>
  <c r="AB123" i="23" s="1"/>
  <c r="AC123" i="23" s="1"/>
  <c r="AD123" i="23" s="1"/>
  <c r="AE123" i="23" s="1"/>
  <c r="AF123" i="23" s="1"/>
  <c r="C123" i="23"/>
  <c r="D123" i="23" s="1"/>
  <c r="E123" i="23" s="1"/>
  <c r="F123" i="23" s="1"/>
  <c r="G123" i="23" s="1"/>
  <c r="H123" i="23" s="1"/>
  <c r="I123" i="23" s="1"/>
  <c r="J123" i="23" s="1"/>
  <c r="K122" i="23"/>
  <c r="L122" i="23" s="1"/>
  <c r="M122" i="23" s="1"/>
  <c r="N122" i="23" s="1"/>
  <c r="O122" i="23" s="1"/>
  <c r="P122" i="23" s="1"/>
  <c r="Q122" i="23" s="1"/>
  <c r="R122" i="23" s="1"/>
  <c r="S122" i="23" s="1"/>
  <c r="T122" i="23" s="1"/>
  <c r="U122" i="23" s="1"/>
  <c r="V122" i="23" s="1"/>
  <c r="W122" i="23" s="1"/>
  <c r="X122" i="23" s="1"/>
  <c r="Y122" i="23" s="1"/>
  <c r="Z122" i="23" s="1"/>
  <c r="AA122" i="23" s="1"/>
  <c r="AB122" i="23" s="1"/>
  <c r="AC122" i="23" s="1"/>
  <c r="AD122" i="23" s="1"/>
  <c r="AE122" i="23" s="1"/>
  <c r="AF122" i="23" s="1"/>
  <c r="E122" i="23"/>
  <c r="F122" i="23" s="1"/>
  <c r="G122" i="23" s="1"/>
  <c r="H122" i="23" s="1"/>
  <c r="I122" i="23" s="1"/>
  <c r="J122" i="23" s="1"/>
  <c r="D122" i="23"/>
  <c r="C122" i="23"/>
  <c r="C121" i="23"/>
  <c r="D121" i="23" s="1"/>
  <c r="E121" i="23" s="1"/>
  <c r="F121" i="23" s="1"/>
  <c r="G121" i="23" s="1"/>
  <c r="H121" i="23" s="1"/>
  <c r="I121" i="23" s="1"/>
  <c r="J121" i="23" s="1"/>
  <c r="K121" i="23" s="1"/>
  <c r="L121" i="23" s="1"/>
  <c r="M121" i="23" s="1"/>
  <c r="N121" i="23" s="1"/>
  <c r="O121" i="23" s="1"/>
  <c r="P121" i="23" s="1"/>
  <c r="Q121" i="23" s="1"/>
  <c r="R121" i="23" s="1"/>
  <c r="S121" i="23" s="1"/>
  <c r="T121" i="23" s="1"/>
  <c r="U121" i="23" s="1"/>
  <c r="V121" i="23" s="1"/>
  <c r="W121" i="23" s="1"/>
  <c r="X121" i="23" s="1"/>
  <c r="Y121" i="23" s="1"/>
  <c r="Z121" i="23" s="1"/>
  <c r="AA121" i="23" s="1"/>
  <c r="AB121" i="23" s="1"/>
  <c r="AC121" i="23" s="1"/>
  <c r="AD121" i="23" s="1"/>
  <c r="AE121" i="23" s="1"/>
  <c r="AF121" i="23" s="1"/>
  <c r="O120" i="23"/>
  <c r="P120" i="23" s="1"/>
  <c r="Q120" i="23" s="1"/>
  <c r="R120" i="23" s="1"/>
  <c r="S120" i="23" s="1"/>
  <c r="T120" i="23" s="1"/>
  <c r="U120" i="23" s="1"/>
  <c r="V120" i="23" s="1"/>
  <c r="W120" i="23" s="1"/>
  <c r="X120" i="23" s="1"/>
  <c r="Y120" i="23" s="1"/>
  <c r="Z120" i="23" s="1"/>
  <c r="AA120" i="23" s="1"/>
  <c r="AB120" i="23" s="1"/>
  <c r="AC120" i="23" s="1"/>
  <c r="AD120" i="23" s="1"/>
  <c r="AE120" i="23" s="1"/>
  <c r="AF120" i="23" s="1"/>
  <c r="G120" i="23"/>
  <c r="H120" i="23" s="1"/>
  <c r="I120" i="23" s="1"/>
  <c r="J120" i="23" s="1"/>
  <c r="K120" i="23" s="1"/>
  <c r="L120" i="23" s="1"/>
  <c r="M120" i="23" s="1"/>
  <c r="N120" i="23" s="1"/>
  <c r="E120" i="23"/>
  <c r="F120" i="23" s="1"/>
  <c r="D120" i="23"/>
  <c r="C120" i="23"/>
  <c r="G119" i="23"/>
  <c r="H119" i="23" s="1"/>
  <c r="I119" i="23" s="1"/>
  <c r="J119" i="23" s="1"/>
  <c r="K119" i="23" s="1"/>
  <c r="L119" i="23" s="1"/>
  <c r="M119" i="23" s="1"/>
  <c r="N119" i="23" s="1"/>
  <c r="O119" i="23" s="1"/>
  <c r="P119" i="23" s="1"/>
  <c r="Q119" i="23" s="1"/>
  <c r="R119" i="23" s="1"/>
  <c r="S119" i="23" s="1"/>
  <c r="T119" i="23" s="1"/>
  <c r="U119" i="23" s="1"/>
  <c r="V119" i="23" s="1"/>
  <c r="W119" i="23" s="1"/>
  <c r="X119" i="23" s="1"/>
  <c r="Y119" i="23" s="1"/>
  <c r="Z119" i="23" s="1"/>
  <c r="AA119" i="23" s="1"/>
  <c r="AB119" i="23" s="1"/>
  <c r="AC119" i="23" s="1"/>
  <c r="AD119" i="23" s="1"/>
  <c r="AE119" i="23" s="1"/>
  <c r="AF119" i="23" s="1"/>
  <c r="C119" i="23"/>
  <c r="D119" i="23" s="1"/>
  <c r="E119" i="23" s="1"/>
  <c r="F119" i="23" s="1"/>
  <c r="Q118" i="23"/>
  <c r="R118" i="23" s="1"/>
  <c r="S118" i="23" s="1"/>
  <c r="T118" i="23" s="1"/>
  <c r="U118" i="23" s="1"/>
  <c r="V118" i="23" s="1"/>
  <c r="W118" i="23" s="1"/>
  <c r="X118" i="23" s="1"/>
  <c r="Y118" i="23" s="1"/>
  <c r="Z118" i="23" s="1"/>
  <c r="AA118" i="23" s="1"/>
  <c r="AB118" i="23" s="1"/>
  <c r="AC118" i="23" s="1"/>
  <c r="AD118" i="23" s="1"/>
  <c r="AE118" i="23" s="1"/>
  <c r="AF118" i="23" s="1"/>
  <c r="L118" i="23"/>
  <c r="M118" i="23" s="1"/>
  <c r="N118" i="23" s="1"/>
  <c r="O118" i="23" s="1"/>
  <c r="P118" i="23" s="1"/>
  <c r="D118" i="23"/>
  <c r="E118" i="23" s="1"/>
  <c r="F118" i="23" s="1"/>
  <c r="G118" i="23" s="1"/>
  <c r="H118" i="23" s="1"/>
  <c r="I118" i="23" s="1"/>
  <c r="J118" i="23" s="1"/>
  <c r="K118" i="23" s="1"/>
  <c r="C118" i="23"/>
  <c r="C117" i="23"/>
  <c r="D117" i="23" s="1"/>
  <c r="E117" i="23" s="1"/>
  <c r="F117" i="23" s="1"/>
  <c r="G117" i="23" s="1"/>
  <c r="H117" i="23" s="1"/>
  <c r="I117" i="23" s="1"/>
  <c r="J117" i="23" s="1"/>
  <c r="K117" i="23" s="1"/>
  <c r="L117" i="23" s="1"/>
  <c r="M117" i="23" s="1"/>
  <c r="N117" i="23" s="1"/>
  <c r="O117" i="23" s="1"/>
  <c r="P117" i="23" s="1"/>
  <c r="Q117" i="23" s="1"/>
  <c r="R117" i="23" s="1"/>
  <c r="S117" i="23" s="1"/>
  <c r="T117" i="23" s="1"/>
  <c r="U117" i="23" s="1"/>
  <c r="V117" i="23" s="1"/>
  <c r="W117" i="23" s="1"/>
  <c r="X117" i="23" s="1"/>
  <c r="Y117" i="23" s="1"/>
  <c r="Z117" i="23" s="1"/>
  <c r="AA117" i="23" s="1"/>
  <c r="AB117" i="23" s="1"/>
  <c r="AC117" i="23" s="1"/>
  <c r="AD117" i="23" s="1"/>
  <c r="AE117" i="23" s="1"/>
  <c r="AF117" i="23" s="1"/>
  <c r="H116" i="23"/>
  <c r="I116" i="23" s="1"/>
  <c r="J116" i="23" s="1"/>
  <c r="K116" i="23" s="1"/>
  <c r="L116" i="23" s="1"/>
  <c r="M116" i="23" s="1"/>
  <c r="N116" i="23" s="1"/>
  <c r="O116" i="23" s="1"/>
  <c r="P116" i="23" s="1"/>
  <c r="Q116" i="23" s="1"/>
  <c r="R116" i="23" s="1"/>
  <c r="S116" i="23" s="1"/>
  <c r="T116" i="23" s="1"/>
  <c r="U116" i="23" s="1"/>
  <c r="V116" i="23" s="1"/>
  <c r="W116" i="23" s="1"/>
  <c r="X116" i="23" s="1"/>
  <c r="Y116" i="23" s="1"/>
  <c r="Z116" i="23" s="1"/>
  <c r="AA116" i="23" s="1"/>
  <c r="AB116" i="23" s="1"/>
  <c r="AC116" i="23" s="1"/>
  <c r="AD116" i="23" s="1"/>
  <c r="AE116" i="23" s="1"/>
  <c r="AF116" i="23" s="1"/>
  <c r="D116" i="23"/>
  <c r="E116" i="23" s="1"/>
  <c r="F116" i="23" s="1"/>
  <c r="G116" i="23" s="1"/>
  <c r="C116" i="23"/>
  <c r="F115" i="23"/>
  <c r="G115" i="23" s="1"/>
  <c r="H115" i="23" s="1"/>
  <c r="I115" i="23" s="1"/>
  <c r="J115" i="23" s="1"/>
  <c r="K115" i="23" s="1"/>
  <c r="L115" i="23" s="1"/>
  <c r="M115" i="23" s="1"/>
  <c r="N115" i="23" s="1"/>
  <c r="O115" i="23" s="1"/>
  <c r="P115" i="23" s="1"/>
  <c r="Q115" i="23" s="1"/>
  <c r="R115" i="23" s="1"/>
  <c r="S115" i="23" s="1"/>
  <c r="T115" i="23" s="1"/>
  <c r="U115" i="23" s="1"/>
  <c r="V115" i="23" s="1"/>
  <c r="W115" i="23" s="1"/>
  <c r="X115" i="23" s="1"/>
  <c r="Y115" i="23" s="1"/>
  <c r="Z115" i="23" s="1"/>
  <c r="AA115" i="23" s="1"/>
  <c r="AB115" i="23" s="1"/>
  <c r="AC115" i="23" s="1"/>
  <c r="AD115" i="23" s="1"/>
  <c r="AE115" i="23" s="1"/>
  <c r="AF115" i="23" s="1"/>
  <c r="E115" i="23"/>
  <c r="C115" i="23"/>
  <c r="D115" i="23" s="1"/>
  <c r="C114" i="23"/>
  <c r="D114" i="23" s="1"/>
  <c r="E114" i="23" s="1"/>
  <c r="F114" i="23" s="1"/>
  <c r="G114" i="23" s="1"/>
  <c r="H114" i="23" s="1"/>
  <c r="I114" i="23" s="1"/>
  <c r="J114" i="23" s="1"/>
  <c r="K114" i="23" s="1"/>
  <c r="L114" i="23" s="1"/>
  <c r="M114" i="23" s="1"/>
  <c r="N114" i="23" s="1"/>
  <c r="O114" i="23" s="1"/>
  <c r="P114" i="23" s="1"/>
  <c r="Q114" i="23" s="1"/>
  <c r="R114" i="23" s="1"/>
  <c r="S114" i="23" s="1"/>
  <c r="T114" i="23" s="1"/>
  <c r="U114" i="23" s="1"/>
  <c r="V114" i="23" s="1"/>
  <c r="W114" i="23" s="1"/>
  <c r="X114" i="23" s="1"/>
  <c r="Y114" i="23" s="1"/>
  <c r="Z114" i="23" s="1"/>
  <c r="AA114" i="23" s="1"/>
  <c r="AB114" i="23" s="1"/>
  <c r="AC114" i="23" s="1"/>
  <c r="AD114" i="23" s="1"/>
  <c r="AE114" i="23" s="1"/>
  <c r="AF114" i="23" s="1"/>
  <c r="K113" i="23"/>
  <c r="L113" i="23" s="1"/>
  <c r="M113" i="23" s="1"/>
  <c r="N113" i="23" s="1"/>
  <c r="O113" i="23" s="1"/>
  <c r="P113" i="23" s="1"/>
  <c r="Q113" i="23" s="1"/>
  <c r="R113" i="23" s="1"/>
  <c r="S113" i="23" s="1"/>
  <c r="T113" i="23" s="1"/>
  <c r="U113" i="23" s="1"/>
  <c r="V113" i="23" s="1"/>
  <c r="W113" i="23" s="1"/>
  <c r="X113" i="23" s="1"/>
  <c r="Y113" i="23" s="1"/>
  <c r="Z113" i="23" s="1"/>
  <c r="AA113" i="23" s="1"/>
  <c r="AB113" i="23" s="1"/>
  <c r="AC113" i="23" s="1"/>
  <c r="AD113" i="23" s="1"/>
  <c r="AE113" i="23" s="1"/>
  <c r="AF113" i="23" s="1"/>
  <c r="J113" i="23"/>
  <c r="F113" i="23"/>
  <c r="G113" i="23" s="1"/>
  <c r="H113" i="23" s="1"/>
  <c r="E113" i="23"/>
  <c r="C113" i="23"/>
  <c r="D113" i="23" s="1"/>
  <c r="H112" i="23"/>
  <c r="I112" i="23" s="1"/>
  <c r="J112" i="23" s="1"/>
  <c r="K112" i="23" s="1"/>
  <c r="L112" i="23" s="1"/>
  <c r="M112" i="23" s="1"/>
  <c r="N112" i="23" s="1"/>
  <c r="O112" i="23" s="1"/>
  <c r="P112" i="23" s="1"/>
  <c r="Q112" i="23" s="1"/>
  <c r="R112" i="23" s="1"/>
  <c r="S112" i="23" s="1"/>
  <c r="T112" i="23" s="1"/>
  <c r="U112" i="23" s="1"/>
  <c r="V112" i="23" s="1"/>
  <c r="W112" i="23" s="1"/>
  <c r="X112" i="23" s="1"/>
  <c r="Y112" i="23" s="1"/>
  <c r="Z112" i="23" s="1"/>
  <c r="AA112" i="23" s="1"/>
  <c r="AB112" i="23" s="1"/>
  <c r="AC112" i="23" s="1"/>
  <c r="AD112" i="23" s="1"/>
  <c r="AE112" i="23" s="1"/>
  <c r="AF112" i="23" s="1"/>
  <c r="D112" i="23"/>
  <c r="E112" i="23" s="1"/>
  <c r="F112" i="23" s="1"/>
  <c r="G112" i="23" s="1"/>
  <c r="C112" i="23"/>
  <c r="F111" i="23"/>
  <c r="G111" i="23" s="1"/>
  <c r="H111" i="23" s="1"/>
  <c r="I111" i="23" s="1"/>
  <c r="J111" i="23" s="1"/>
  <c r="K111" i="23" s="1"/>
  <c r="L111" i="23" s="1"/>
  <c r="M111" i="23" s="1"/>
  <c r="N111" i="23" s="1"/>
  <c r="O111" i="23" s="1"/>
  <c r="P111" i="23" s="1"/>
  <c r="Q111" i="23" s="1"/>
  <c r="R111" i="23" s="1"/>
  <c r="S111" i="23" s="1"/>
  <c r="T111" i="23" s="1"/>
  <c r="U111" i="23" s="1"/>
  <c r="V111" i="23" s="1"/>
  <c r="W111" i="23" s="1"/>
  <c r="X111" i="23" s="1"/>
  <c r="Y111" i="23" s="1"/>
  <c r="Z111" i="23" s="1"/>
  <c r="AA111" i="23" s="1"/>
  <c r="AB111" i="23" s="1"/>
  <c r="AC111" i="23" s="1"/>
  <c r="AD111" i="23" s="1"/>
  <c r="AE111" i="23" s="1"/>
  <c r="AF111" i="23" s="1"/>
  <c r="E111" i="23"/>
  <c r="D111" i="23"/>
  <c r="C111" i="23"/>
  <c r="E109" i="23"/>
  <c r="F109" i="23" s="1"/>
  <c r="G109" i="23" s="1"/>
  <c r="H109" i="23" s="1"/>
  <c r="I109" i="23" s="1"/>
  <c r="J109" i="23" s="1"/>
  <c r="K109" i="23" s="1"/>
  <c r="L109" i="23" s="1"/>
  <c r="M109" i="23" s="1"/>
  <c r="N109" i="23" s="1"/>
  <c r="O109" i="23" s="1"/>
  <c r="P109" i="23" s="1"/>
  <c r="Q109" i="23" s="1"/>
  <c r="R109" i="23" s="1"/>
  <c r="S109" i="23" s="1"/>
  <c r="T109" i="23" s="1"/>
  <c r="U109" i="23" s="1"/>
  <c r="V109" i="23" s="1"/>
  <c r="W109" i="23" s="1"/>
  <c r="X109" i="23" s="1"/>
  <c r="Y109" i="23" s="1"/>
  <c r="Z109" i="23" s="1"/>
  <c r="AA109" i="23" s="1"/>
  <c r="AB109" i="23" s="1"/>
  <c r="AC109" i="23" s="1"/>
  <c r="AD109" i="23" s="1"/>
  <c r="AE109" i="23" s="1"/>
  <c r="AF109" i="23" s="1"/>
  <c r="D109" i="23"/>
  <c r="C109" i="23"/>
  <c r="H108" i="23"/>
  <c r="I108" i="23" s="1"/>
  <c r="J108" i="23" s="1"/>
  <c r="K108" i="23" s="1"/>
  <c r="L108" i="23" s="1"/>
  <c r="M108" i="23" s="1"/>
  <c r="N108" i="23" s="1"/>
  <c r="O108" i="23" s="1"/>
  <c r="P108" i="23" s="1"/>
  <c r="Q108" i="23" s="1"/>
  <c r="R108" i="23" s="1"/>
  <c r="S108" i="23" s="1"/>
  <c r="T108" i="23" s="1"/>
  <c r="U108" i="23" s="1"/>
  <c r="V108" i="23" s="1"/>
  <c r="W108" i="23" s="1"/>
  <c r="X108" i="23" s="1"/>
  <c r="Y108" i="23" s="1"/>
  <c r="Z108" i="23" s="1"/>
  <c r="AA108" i="23" s="1"/>
  <c r="AB108" i="23" s="1"/>
  <c r="AC108" i="23" s="1"/>
  <c r="AD108" i="23" s="1"/>
  <c r="AE108" i="23" s="1"/>
  <c r="AF108" i="23" s="1"/>
  <c r="C108" i="23"/>
  <c r="D108" i="23" s="1"/>
  <c r="E108" i="23" s="1"/>
  <c r="F108" i="23" s="1"/>
  <c r="G108" i="23" s="1"/>
  <c r="D106" i="23"/>
  <c r="E106" i="23" s="1"/>
  <c r="F106" i="23" s="1"/>
  <c r="G106" i="23" s="1"/>
  <c r="H106" i="23" s="1"/>
  <c r="I106" i="23" s="1"/>
  <c r="J106" i="23" s="1"/>
  <c r="K106" i="23" s="1"/>
  <c r="L106" i="23" s="1"/>
  <c r="M106" i="23" s="1"/>
  <c r="N106" i="23" s="1"/>
  <c r="O106" i="23" s="1"/>
  <c r="P106" i="23" s="1"/>
  <c r="Q106" i="23" s="1"/>
  <c r="R106" i="23" s="1"/>
  <c r="S106" i="23" s="1"/>
  <c r="T106" i="23" s="1"/>
  <c r="U106" i="23" s="1"/>
  <c r="V106" i="23" s="1"/>
  <c r="W106" i="23" s="1"/>
  <c r="X106" i="23" s="1"/>
  <c r="Y106" i="23" s="1"/>
  <c r="Z106" i="23" s="1"/>
  <c r="AA106" i="23" s="1"/>
  <c r="AB106" i="23" s="1"/>
  <c r="AC106" i="23" s="1"/>
  <c r="AD106" i="23" s="1"/>
  <c r="AE106" i="23" s="1"/>
  <c r="AF106" i="23" s="1"/>
  <c r="C106" i="23"/>
  <c r="D105" i="23"/>
  <c r="E105" i="23" s="1"/>
  <c r="F105" i="23" s="1"/>
  <c r="G105" i="23" s="1"/>
  <c r="H105" i="23" s="1"/>
  <c r="I105" i="23" s="1"/>
  <c r="J105" i="23" s="1"/>
  <c r="K105" i="23" s="1"/>
  <c r="L105" i="23" s="1"/>
  <c r="M105" i="23" s="1"/>
  <c r="N105" i="23" s="1"/>
  <c r="O105" i="23" s="1"/>
  <c r="P105" i="23" s="1"/>
  <c r="Q105" i="23" s="1"/>
  <c r="R105" i="23" s="1"/>
  <c r="S105" i="23" s="1"/>
  <c r="T105" i="23" s="1"/>
  <c r="U105" i="23" s="1"/>
  <c r="V105" i="23" s="1"/>
  <c r="W105" i="23" s="1"/>
  <c r="X105" i="23" s="1"/>
  <c r="Y105" i="23" s="1"/>
  <c r="Z105" i="23" s="1"/>
  <c r="AA105" i="23" s="1"/>
  <c r="AB105" i="23" s="1"/>
  <c r="AC105" i="23" s="1"/>
  <c r="AD105" i="23" s="1"/>
  <c r="AE105" i="23" s="1"/>
  <c r="AF105" i="23" s="1"/>
  <c r="C105" i="23"/>
  <c r="C104" i="23"/>
  <c r="D104" i="23" s="1"/>
  <c r="E104" i="23" s="1"/>
  <c r="F104" i="23" s="1"/>
  <c r="G104" i="23" s="1"/>
  <c r="H104" i="23" s="1"/>
  <c r="I104" i="23" s="1"/>
  <c r="J104" i="23" s="1"/>
  <c r="K104" i="23" s="1"/>
  <c r="L104" i="23" s="1"/>
  <c r="M104" i="23" s="1"/>
  <c r="N104" i="23" s="1"/>
  <c r="O104" i="23" s="1"/>
  <c r="P104" i="23" s="1"/>
  <c r="Q104" i="23" s="1"/>
  <c r="R104" i="23" s="1"/>
  <c r="S104" i="23" s="1"/>
  <c r="T104" i="23" s="1"/>
  <c r="U104" i="23" s="1"/>
  <c r="V104" i="23" s="1"/>
  <c r="W104" i="23" s="1"/>
  <c r="X104" i="23" s="1"/>
  <c r="Y104" i="23" s="1"/>
  <c r="Z104" i="23" s="1"/>
  <c r="AA104" i="23" s="1"/>
  <c r="AB104" i="23" s="1"/>
  <c r="AC104" i="23" s="1"/>
  <c r="AD104" i="23" s="1"/>
  <c r="AE104" i="23" s="1"/>
  <c r="AF104" i="23" s="1"/>
  <c r="D103" i="23"/>
  <c r="E103" i="23" s="1"/>
  <c r="F103" i="23" s="1"/>
  <c r="G103" i="23" s="1"/>
  <c r="H103" i="23" s="1"/>
  <c r="I103" i="23" s="1"/>
  <c r="J103" i="23" s="1"/>
  <c r="K103" i="23" s="1"/>
  <c r="L103" i="23" s="1"/>
  <c r="M103" i="23" s="1"/>
  <c r="N103" i="23" s="1"/>
  <c r="O103" i="23" s="1"/>
  <c r="P103" i="23" s="1"/>
  <c r="Q103" i="23" s="1"/>
  <c r="R103" i="23" s="1"/>
  <c r="S103" i="23" s="1"/>
  <c r="T103" i="23" s="1"/>
  <c r="U103" i="23" s="1"/>
  <c r="V103" i="23" s="1"/>
  <c r="W103" i="23" s="1"/>
  <c r="X103" i="23" s="1"/>
  <c r="Y103" i="23" s="1"/>
  <c r="Z103" i="23" s="1"/>
  <c r="AA103" i="23" s="1"/>
  <c r="AB103" i="23" s="1"/>
  <c r="AC103" i="23" s="1"/>
  <c r="AD103" i="23" s="1"/>
  <c r="AE103" i="23" s="1"/>
  <c r="AF103" i="23" s="1"/>
  <c r="C103" i="23"/>
  <c r="C102" i="23"/>
  <c r="D102" i="23" s="1"/>
  <c r="F101" i="23"/>
  <c r="E101" i="23"/>
  <c r="D101" i="23"/>
  <c r="C101" i="23"/>
  <c r="AH98" i="23"/>
  <c r="AI98" i="23" s="1"/>
  <c r="AH97" i="23"/>
  <c r="AI97" i="23" s="1"/>
  <c r="AH96" i="23"/>
  <c r="AI96" i="23" s="1"/>
  <c r="AH95" i="23"/>
  <c r="AI95" i="23" s="1"/>
  <c r="AH94" i="23"/>
  <c r="AI94" i="23" s="1"/>
  <c r="C93" i="23"/>
  <c r="B93" i="23"/>
  <c r="AI91" i="23"/>
  <c r="AH91" i="23"/>
  <c r="AI90" i="23"/>
  <c r="AH90" i="23"/>
  <c r="AI89" i="23"/>
  <c r="AH89" i="23"/>
  <c r="AI88" i="23"/>
  <c r="AH88" i="23"/>
  <c r="AI87" i="23"/>
  <c r="AH87" i="23"/>
  <c r="AI86" i="23"/>
  <c r="AH86" i="23"/>
  <c r="AI85" i="23"/>
  <c r="AH85" i="23"/>
  <c r="AI84" i="23"/>
  <c r="AH84" i="23"/>
  <c r="AG82" i="23"/>
  <c r="AI81" i="23"/>
  <c r="AH81" i="23"/>
  <c r="AF80" i="23"/>
  <c r="AE80" i="23"/>
  <c r="AD80" i="23"/>
  <c r="AC80" i="23"/>
  <c r="AB80" i="23"/>
  <c r="AA80" i="23"/>
  <c r="Z80" i="23"/>
  <c r="Y80" i="23"/>
  <c r="X80" i="23"/>
  <c r="W80" i="23"/>
  <c r="V80" i="23"/>
  <c r="U80" i="23"/>
  <c r="T80" i="23"/>
  <c r="S80" i="23"/>
  <c r="R80" i="23"/>
  <c r="Q80" i="23"/>
  <c r="P80" i="23"/>
  <c r="O80" i="23"/>
  <c r="N80" i="23"/>
  <c r="M80" i="23"/>
  <c r="L80" i="23"/>
  <c r="K80" i="23"/>
  <c r="J80" i="23"/>
  <c r="I80" i="23"/>
  <c r="H80" i="23"/>
  <c r="G80" i="23"/>
  <c r="F80" i="23"/>
  <c r="E80" i="23"/>
  <c r="D80" i="23"/>
  <c r="C80" i="23"/>
  <c r="B80" i="23"/>
  <c r="AF79" i="23"/>
  <c r="AE79" i="23"/>
  <c r="AD79" i="23"/>
  <c r="AC79" i="23"/>
  <c r="AB79" i="23"/>
  <c r="AA79" i="23"/>
  <c r="Z79" i="23"/>
  <c r="Y79" i="23"/>
  <c r="X79" i="23"/>
  <c r="W79" i="23"/>
  <c r="V79" i="23"/>
  <c r="U79" i="23"/>
  <c r="T79" i="23"/>
  <c r="S79" i="23"/>
  <c r="R79" i="23"/>
  <c r="Q79" i="23"/>
  <c r="P79" i="23"/>
  <c r="O79" i="23"/>
  <c r="N79" i="23"/>
  <c r="M79" i="23"/>
  <c r="M82" i="23" s="1"/>
  <c r="L79" i="23"/>
  <c r="K79" i="23"/>
  <c r="J79" i="23"/>
  <c r="I79" i="23"/>
  <c r="H79" i="23"/>
  <c r="G79" i="23"/>
  <c r="F79" i="23"/>
  <c r="E79" i="23"/>
  <c r="D79" i="23"/>
  <c r="C79" i="23"/>
  <c r="B79" i="23"/>
  <c r="AF78" i="23"/>
  <c r="AE78" i="23"/>
  <c r="AD78" i="23"/>
  <c r="AC78" i="23"/>
  <c r="AB78" i="23"/>
  <c r="AA78" i="23"/>
  <c r="Z78" i="23"/>
  <c r="Y78" i="23"/>
  <c r="X78" i="23"/>
  <c r="W78" i="23"/>
  <c r="V78" i="23"/>
  <c r="V82" i="23" s="1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S82" i="23" s="1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AF76" i="23"/>
  <c r="AE76" i="23"/>
  <c r="AD76" i="23"/>
  <c r="AC76" i="23"/>
  <c r="AB76" i="23"/>
  <c r="AA76" i="23"/>
  <c r="Z76" i="23"/>
  <c r="Z82" i="23" s="1"/>
  <c r="Y76" i="23"/>
  <c r="X76" i="23"/>
  <c r="W76" i="23"/>
  <c r="V76" i="23"/>
  <c r="U76" i="23"/>
  <c r="T76" i="23"/>
  <c r="T82" i="23" s="1"/>
  <c r="S76" i="23"/>
  <c r="R76" i="23"/>
  <c r="Q76" i="23"/>
  <c r="P76" i="23"/>
  <c r="P82" i="23" s="1"/>
  <c r="O76" i="23"/>
  <c r="O82" i="23" s="1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AI74" i="23"/>
  <c r="AH74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AI72" i="23" s="1"/>
  <c r="AI71" i="23"/>
  <c r="AH71" i="23"/>
  <c r="AI70" i="23"/>
  <c r="AH70" i="23"/>
  <c r="AI69" i="23"/>
  <c r="AH69" i="23"/>
  <c r="AG68" i="23"/>
  <c r="AG73" i="23" s="1"/>
  <c r="AF68" i="23"/>
  <c r="AE68" i="23"/>
  <c r="AD68" i="23"/>
  <c r="AD5" i="23" s="1"/>
  <c r="AC68" i="23"/>
  <c r="AC5" i="23" s="1"/>
  <c r="AB68" i="23"/>
  <c r="AA68" i="23"/>
  <c r="AA5" i="23" s="1"/>
  <c r="Z68" i="23"/>
  <c r="Y68" i="23"/>
  <c r="X68" i="23"/>
  <c r="W68" i="23"/>
  <c r="V68" i="23"/>
  <c r="V5" i="23" s="1"/>
  <c r="U68" i="23"/>
  <c r="T68" i="23"/>
  <c r="T5" i="23" s="1"/>
  <c r="S68" i="23"/>
  <c r="R68" i="23"/>
  <c r="R5" i="23" s="1"/>
  <c r="Q68" i="23"/>
  <c r="P68" i="23"/>
  <c r="O68" i="23"/>
  <c r="N68" i="23"/>
  <c r="N5" i="23" s="1"/>
  <c r="M68" i="23"/>
  <c r="L68" i="23"/>
  <c r="L5" i="23" s="1"/>
  <c r="K68" i="23"/>
  <c r="J68" i="23"/>
  <c r="J5" i="23" s="1"/>
  <c r="I68" i="23"/>
  <c r="H68" i="23"/>
  <c r="H5" i="23" s="1"/>
  <c r="G68" i="23"/>
  <c r="F68" i="23"/>
  <c r="E68" i="23"/>
  <c r="E5" i="23" s="1"/>
  <c r="D68" i="23"/>
  <c r="C68" i="23"/>
  <c r="B68" i="23"/>
  <c r="AI67" i="23"/>
  <c r="AH67" i="23"/>
  <c r="AI66" i="23"/>
  <c r="AH66" i="23"/>
  <c r="AI65" i="23"/>
  <c r="AH65" i="23"/>
  <c r="AI64" i="23"/>
  <c r="AH64" i="23"/>
  <c r="AI63" i="23"/>
  <c r="AH63" i="23"/>
  <c r="AI62" i="23"/>
  <c r="AH62" i="23"/>
  <c r="AI61" i="23"/>
  <c r="AH61" i="23"/>
  <c r="AI60" i="23"/>
  <c r="AH60" i="23"/>
  <c r="AI59" i="23"/>
  <c r="AH59" i="23"/>
  <c r="AI58" i="23"/>
  <c r="AH58" i="23"/>
  <c r="AI57" i="23"/>
  <c r="AH57" i="23"/>
  <c r="AG56" i="23"/>
  <c r="AF56" i="23"/>
  <c r="AE56" i="23"/>
  <c r="AC56" i="23"/>
  <c r="AB56" i="23"/>
  <c r="AA56" i="23"/>
  <c r="Z56" i="23"/>
  <c r="Y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AI55" i="23"/>
  <c r="AH55" i="23"/>
  <c r="AI54" i="23"/>
  <c r="AH54" i="23"/>
  <c r="AI53" i="23"/>
  <c r="AH53" i="23"/>
  <c r="AG52" i="23"/>
  <c r="AG3" i="23" s="1"/>
  <c r="Y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AG51" i="23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G38" i="23"/>
  <c r="AG2" i="23" s="1"/>
  <c r="AF38" i="23"/>
  <c r="AE38" i="23"/>
  <c r="AD38" i="23"/>
  <c r="AC38" i="23"/>
  <c r="AB38" i="23"/>
  <c r="AA38" i="23"/>
  <c r="Z38" i="23"/>
  <c r="Y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AF5" i="23"/>
  <c r="AE5" i="23"/>
  <c r="AB5" i="23"/>
  <c r="Z5" i="23"/>
  <c r="Y5" i="23"/>
  <c r="X5" i="23"/>
  <c r="W5" i="23"/>
  <c r="U5" i="23"/>
  <c r="S5" i="23"/>
  <c r="Q5" i="23"/>
  <c r="P5" i="23"/>
  <c r="O5" i="23"/>
  <c r="M5" i="23"/>
  <c r="K5" i="23"/>
  <c r="I5" i="23"/>
  <c r="G5" i="23"/>
  <c r="F5" i="23"/>
  <c r="D5" i="23"/>
  <c r="C5" i="23"/>
  <c r="B5" i="23"/>
  <c r="AG4" i="23"/>
  <c r="K4" i="23"/>
  <c r="B4" i="23"/>
  <c r="AF95" i="22"/>
  <c r="AF37" i="22"/>
  <c r="AE95" i="22"/>
  <c r="AE37" i="22"/>
  <c r="AD95" i="22"/>
  <c r="AD37" i="22"/>
  <c r="AC95" i="22"/>
  <c r="AC37" i="22"/>
  <c r="AB95" i="22"/>
  <c r="AB37" i="22"/>
  <c r="AA95" i="22"/>
  <c r="Y37" i="22"/>
  <c r="Z37" i="22"/>
  <c r="AA37" i="22"/>
  <c r="X37" i="22"/>
  <c r="W37" i="22"/>
  <c r="V38" i="22"/>
  <c r="V37" i="22"/>
  <c r="E4" i="23"/>
  <c r="AF82" i="23" l="1"/>
  <c r="AE82" i="23"/>
  <c r="AD82" i="23"/>
  <c r="AB82" i="23"/>
  <c r="AA82" i="23"/>
  <c r="Y82" i="23"/>
  <c r="Y73" i="23"/>
  <c r="X82" i="23"/>
  <c r="W82" i="23"/>
  <c r="S75" i="23"/>
  <c r="AK213" i="23" s="1"/>
  <c r="R73" i="23"/>
  <c r="S73" i="23"/>
  <c r="R75" i="23"/>
  <c r="AJ213" i="23" s="1"/>
  <c r="R82" i="23"/>
  <c r="Q82" i="23"/>
  <c r="Q73" i="23"/>
  <c r="O73" i="23"/>
  <c r="P73" i="23"/>
  <c r="O75" i="23"/>
  <c r="AG213" i="23" s="1"/>
  <c r="N82" i="23"/>
  <c r="N73" i="23"/>
  <c r="M73" i="23"/>
  <c r="N75" i="23"/>
  <c r="L82" i="23"/>
  <c r="L73" i="23"/>
  <c r="K82" i="23"/>
  <c r="K75" i="23"/>
  <c r="AC213" i="23" s="1"/>
  <c r="K73" i="23"/>
  <c r="J82" i="23"/>
  <c r="J73" i="23"/>
  <c r="J75" i="23"/>
  <c r="AB213" i="23" s="1"/>
  <c r="I82" i="23"/>
  <c r="I73" i="23"/>
  <c r="H82" i="23"/>
  <c r="H73" i="23"/>
  <c r="G73" i="23"/>
  <c r="G83" i="23" s="1"/>
  <c r="G82" i="23"/>
  <c r="G75" i="23"/>
  <c r="Y213" i="23" s="1"/>
  <c r="AI79" i="23"/>
  <c r="F82" i="23"/>
  <c r="AI78" i="23"/>
  <c r="F75" i="23"/>
  <c r="F7" i="23" s="1"/>
  <c r="AI76" i="23"/>
  <c r="E73" i="23"/>
  <c r="E82" i="23"/>
  <c r="F73" i="23"/>
  <c r="E75" i="23"/>
  <c r="E7" i="23" s="1"/>
  <c r="D82" i="23"/>
  <c r="AI77" i="23"/>
  <c r="AI80" i="23"/>
  <c r="D75" i="23"/>
  <c r="V213" i="23" s="1"/>
  <c r="D73" i="23"/>
  <c r="C82" i="23"/>
  <c r="AI68" i="23"/>
  <c r="AI56" i="23"/>
  <c r="C75" i="23"/>
  <c r="C73" i="23"/>
  <c r="C83" i="23" s="1"/>
  <c r="B73" i="23"/>
  <c r="B75" i="23" s="1"/>
  <c r="H4" i="23"/>
  <c r="AG6" i="23"/>
  <c r="J83" i="23"/>
  <c r="G7" i="23"/>
  <c r="W213" i="23"/>
  <c r="AH76" i="23"/>
  <c r="B82" i="23"/>
  <c r="E102" i="23"/>
  <c r="AI38" i="23"/>
  <c r="AH56" i="23"/>
  <c r="AH68" i="23"/>
  <c r="AH72" i="23"/>
  <c r="L75" i="23"/>
  <c r="L83" i="23" s="1"/>
  <c r="AH77" i="23"/>
  <c r="S83" i="23"/>
  <c r="M75" i="23"/>
  <c r="AH78" i="23"/>
  <c r="G101" i="23"/>
  <c r="AH38" i="23"/>
  <c r="AH79" i="23"/>
  <c r="S210" i="23"/>
  <c r="D210" i="23"/>
  <c r="S7" i="23"/>
  <c r="U82" i="23"/>
  <c r="AC82" i="23"/>
  <c r="AH80" i="23"/>
  <c r="H75" i="23"/>
  <c r="P75" i="23"/>
  <c r="I75" i="23"/>
  <c r="Q75" i="23"/>
  <c r="Q83" i="23" s="1"/>
  <c r="Y75" i="23"/>
  <c r="AG75" i="23"/>
  <c r="AG83" i="23" s="1"/>
  <c r="D191" i="23"/>
  <c r="E191" i="23"/>
  <c r="C191" i="23"/>
  <c r="C199" i="23"/>
  <c r="D193" i="23"/>
  <c r="D93" i="23" s="1"/>
  <c r="C234" i="23"/>
  <c r="D198" i="23"/>
  <c r="Y83" i="23" l="1"/>
  <c r="R7" i="23"/>
  <c r="R83" i="23"/>
  <c r="O83" i="23"/>
  <c r="P83" i="23"/>
  <c r="O7" i="23"/>
  <c r="AF213" i="23"/>
  <c r="N7" i="23"/>
  <c r="N83" i="23"/>
  <c r="K7" i="23"/>
  <c r="K83" i="23"/>
  <c r="F83" i="23"/>
  <c r="H83" i="23"/>
  <c r="J7" i="23"/>
  <c r="I83" i="23"/>
  <c r="X213" i="23"/>
  <c r="C208" i="23"/>
  <c r="B208" i="23"/>
  <c r="E83" i="23"/>
  <c r="U213" i="23"/>
  <c r="C7" i="23"/>
  <c r="D83" i="23"/>
  <c r="D7" i="23"/>
  <c r="D234" i="23"/>
  <c r="E198" i="23"/>
  <c r="H101" i="23"/>
  <c r="AH82" i="23"/>
  <c r="AI82" i="23"/>
  <c r="AQ213" i="23"/>
  <c r="Y7" i="23"/>
  <c r="AI213" i="23"/>
  <c r="Q7" i="23"/>
  <c r="AH213" i="23"/>
  <c r="P7" i="23"/>
  <c r="F102" i="23"/>
  <c r="E93" i="23"/>
  <c r="M83" i="23"/>
  <c r="T213" i="23"/>
  <c r="B7" i="23"/>
  <c r="E193" i="23"/>
  <c r="D199" i="23"/>
  <c r="AA213" i="23"/>
  <c r="I7" i="23"/>
  <c r="Z213" i="23"/>
  <c r="H7" i="23"/>
  <c r="AD213" i="23"/>
  <c r="L7" i="23"/>
  <c r="B83" i="23"/>
  <c r="AE213" i="23"/>
  <c r="M7" i="23"/>
  <c r="K6" i="23" l="1"/>
  <c r="E234" i="23"/>
  <c r="F198" i="23"/>
  <c r="G102" i="23"/>
  <c r="F191" i="23"/>
  <c r="F193" i="23"/>
  <c r="F93" i="23" s="1"/>
  <c r="E199" i="23"/>
  <c r="I101" i="23"/>
  <c r="G93" i="23" l="1"/>
  <c r="H102" i="23"/>
  <c r="G191" i="23"/>
  <c r="G193" i="23"/>
  <c r="F199" i="23"/>
  <c r="F234" i="23"/>
  <c r="G198" i="23"/>
  <c r="J101" i="23"/>
  <c r="H193" i="23" l="1"/>
  <c r="G199" i="23"/>
  <c r="K101" i="23"/>
  <c r="I102" i="23"/>
  <c r="H93" i="23"/>
  <c r="H191" i="23"/>
  <c r="G234" i="23"/>
  <c r="H198" i="23"/>
  <c r="L101" i="23" l="1"/>
  <c r="I93" i="23"/>
  <c r="J102" i="23"/>
  <c r="I191" i="23"/>
  <c r="H234" i="23"/>
  <c r="I198" i="23"/>
  <c r="H199" i="23"/>
  <c r="I193" i="23"/>
  <c r="J198" i="23" l="1"/>
  <c r="I234" i="23"/>
  <c r="M101" i="23"/>
  <c r="J93" i="23"/>
  <c r="K102" i="23"/>
  <c r="J191" i="23"/>
  <c r="I199" i="23"/>
  <c r="J193" i="23"/>
  <c r="L102" i="23" l="1"/>
  <c r="K191" i="23"/>
  <c r="N101" i="23"/>
  <c r="J199" i="23"/>
  <c r="K193" i="23"/>
  <c r="K93" i="23" s="1"/>
  <c r="J234" i="23"/>
  <c r="K198" i="23"/>
  <c r="O101" i="23" l="1"/>
  <c r="K199" i="23"/>
  <c r="L193" i="23"/>
  <c r="K234" i="23"/>
  <c r="L198" i="23"/>
  <c r="M102" i="23"/>
  <c r="L93" i="23"/>
  <c r="L191" i="23"/>
  <c r="L234" i="23" l="1"/>
  <c r="M198" i="23"/>
  <c r="N102" i="23"/>
  <c r="M93" i="23"/>
  <c r="M191" i="23"/>
  <c r="M193" i="23"/>
  <c r="L199" i="23"/>
  <c r="P101" i="23"/>
  <c r="N193" i="23" l="1"/>
  <c r="M199" i="23"/>
  <c r="O102" i="23"/>
  <c r="N191" i="23"/>
  <c r="M234" i="23"/>
  <c r="N198" i="23"/>
  <c r="Q101" i="23"/>
  <c r="N234" i="23" l="1"/>
  <c r="O198" i="23"/>
  <c r="N93" i="23"/>
  <c r="O93" i="23"/>
  <c r="P102" i="23"/>
  <c r="O191" i="23"/>
  <c r="R101" i="23"/>
  <c r="O193" i="23"/>
  <c r="N199" i="23"/>
  <c r="Q102" i="23" l="1"/>
  <c r="P191" i="23"/>
  <c r="S101" i="23"/>
  <c r="O234" i="23"/>
  <c r="P198" i="23"/>
  <c r="P193" i="23"/>
  <c r="O199" i="23"/>
  <c r="P199" i="23" l="1"/>
  <c r="Q193" i="23"/>
  <c r="P234" i="23"/>
  <c r="Q198" i="23"/>
  <c r="T101" i="23"/>
  <c r="P93" i="23"/>
  <c r="Q93" i="23"/>
  <c r="R102" i="23"/>
  <c r="Q191" i="23"/>
  <c r="S102" i="23" l="1"/>
  <c r="R191" i="23"/>
  <c r="R198" i="23"/>
  <c r="Q234" i="23"/>
  <c r="U101" i="23"/>
  <c r="Q199" i="23"/>
  <c r="R193" i="23"/>
  <c r="R234" i="23" l="1"/>
  <c r="S198" i="23"/>
  <c r="V101" i="23"/>
  <c r="T102" i="23"/>
  <c r="S93" i="23"/>
  <c r="S191" i="23"/>
  <c r="R199" i="23"/>
  <c r="S193" i="23"/>
  <c r="R93" i="23"/>
  <c r="W101" i="23" l="1"/>
  <c r="U102" i="23"/>
  <c r="T93" i="23"/>
  <c r="T191" i="23"/>
  <c r="S234" i="23"/>
  <c r="T198" i="23"/>
  <c r="S199" i="23"/>
  <c r="T193" i="23"/>
  <c r="T234" i="23" l="1"/>
  <c r="U198" i="23"/>
  <c r="X101" i="23"/>
  <c r="U93" i="23"/>
  <c r="V102" i="23"/>
  <c r="U191" i="23"/>
  <c r="U193" i="23"/>
  <c r="T199" i="23"/>
  <c r="T51" i="23" s="1"/>
  <c r="V193" i="23" l="1"/>
  <c r="U199" i="23"/>
  <c r="U51" i="23" s="1"/>
  <c r="U52" i="23" s="1"/>
  <c r="W102" i="23"/>
  <c r="V93" i="23"/>
  <c r="V191" i="23"/>
  <c r="Y101" i="23"/>
  <c r="U234" i="23"/>
  <c r="V198" i="23"/>
  <c r="T52" i="23"/>
  <c r="Z101" i="23" l="1"/>
  <c r="X102" i="23"/>
  <c r="W191" i="23"/>
  <c r="T75" i="23"/>
  <c r="T73" i="23"/>
  <c r="U73" i="23"/>
  <c r="U75" i="23"/>
  <c r="V234" i="23"/>
  <c r="W198" i="23"/>
  <c r="W193" i="23"/>
  <c r="V199" i="23"/>
  <c r="V51" i="23" s="1"/>
  <c r="U83" i="23" l="1"/>
  <c r="V52" i="23"/>
  <c r="X193" i="23"/>
  <c r="W199" i="23"/>
  <c r="W93" i="23"/>
  <c r="Y102" i="23"/>
  <c r="X93" i="23"/>
  <c r="X191" i="23"/>
  <c r="AA101" i="23"/>
  <c r="AL213" i="23"/>
  <c r="T7" i="23"/>
  <c r="W234" i="23"/>
  <c r="X198" i="23"/>
  <c r="AM213" i="23"/>
  <c r="U7" i="23"/>
  <c r="T83" i="23"/>
  <c r="Z102" i="23" l="1"/>
  <c r="Y191" i="23"/>
  <c r="X234" i="23"/>
  <c r="Y198" i="23"/>
  <c r="X199" i="23"/>
  <c r="Y193" i="23"/>
  <c r="W73" i="23"/>
  <c r="W75" i="23"/>
  <c r="AB101" i="23"/>
  <c r="V75" i="23"/>
  <c r="V73" i="23"/>
  <c r="W83" i="23" l="1"/>
  <c r="AO213" i="23"/>
  <c r="W7" i="23"/>
  <c r="Z198" i="23"/>
  <c r="Y234" i="23"/>
  <c r="X75" i="23"/>
  <c r="X73" i="23"/>
  <c r="X83" i="23" s="1"/>
  <c r="V83" i="23"/>
  <c r="Z93" i="23"/>
  <c r="AA102" i="23"/>
  <c r="Z191" i="23"/>
  <c r="AC101" i="23"/>
  <c r="AN213" i="23"/>
  <c r="V7" i="23"/>
  <c r="Y199" i="23"/>
  <c r="Z193" i="23"/>
  <c r="Y93" i="23"/>
  <c r="AP213" i="23" l="1"/>
  <c r="X7" i="23"/>
  <c r="Z199" i="23"/>
  <c r="Z51" i="23" s="1"/>
  <c r="AA193" i="23"/>
  <c r="AB102" i="23"/>
  <c r="AA93" i="23"/>
  <c r="AA191" i="23"/>
  <c r="Z234" i="23"/>
  <c r="AA198" i="23"/>
  <c r="AD101" i="23"/>
  <c r="AE101" i="23" l="1"/>
  <c r="Z52" i="23"/>
  <c r="AC102" i="23"/>
  <c r="AB93" i="23"/>
  <c r="AB191" i="23"/>
  <c r="AA199" i="23"/>
  <c r="AA51" i="23" s="1"/>
  <c r="AA52" i="23" s="1"/>
  <c r="AB193" i="23"/>
  <c r="AA234" i="23"/>
  <c r="AB198" i="23"/>
  <c r="AD102" i="23" l="1"/>
  <c r="AC191" i="23"/>
  <c r="AF101" i="23"/>
  <c r="AB234" i="23"/>
  <c r="AC198" i="23"/>
  <c r="Z73" i="23"/>
  <c r="Z75" i="23"/>
  <c r="AC193" i="23"/>
  <c r="AB199" i="23"/>
  <c r="AB51" i="23" s="1"/>
  <c r="AB52" i="23" s="1"/>
  <c r="AA75" i="23"/>
  <c r="AA73" i="23"/>
  <c r="Z83" i="23" l="1"/>
  <c r="AA83" i="23"/>
  <c r="AB75" i="23"/>
  <c r="AB73" i="23"/>
  <c r="AB83" i="23" s="1"/>
  <c r="AD193" i="23"/>
  <c r="AC199" i="23"/>
  <c r="AC51" i="23" s="1"/>
  <c r="AC52" i="23" s="1"/>
  <c r="AC234" i="23"/>
  <c r="AD198" i="23"/>
  <c r="AC93" i="23"/>
  <c r="AS213" i="23"/>
  <c r="AA7" i="23"/>
  <c r="AR213" i="23"/>
  <c r="Z7" i="23"/>
  <c r="AD93" i="23"/>
  <c r="AE102" i="23"/>
  <c r="AD191" i="23"/>
  <c r="AT213" i="23" l="1"/>
  <c r="AB7" i="23"/>
  <c r="AC73" i="23"/>
  <c r="AC75" i="23"/>
  <c r="AF102" i="23"/>
  <c r="AE93" i="23"/>
  <c r="AE191" i="23"/>
  <c r="AE193" i="23"/>
  <c r="AD199" i="23"/>
  <c r="AD51" i="23" s="1"/>
  <c r="AD52" i="23" s="1"/>
  <c r="AD234" i="23"/>
  <c r="AE198" i="23"/>
  <c r="AU213" i="23" l="1"/>
  <c r="AC7" i="23"/>
  <c r="AF193" i="23"/>
  <c r="AF199" i="23" s="1"/>
  <c r="AF51" i="23" s="1"/>
  <c r="AE199" i="23"/>
  <c r="AE51" i="23" s="1"/>
  <c r="AE52" i="23" s="1"/>
  <c r="AC83" i="23"/>
  <c r="AF93" i="23"/>
  <c r="AF191" i="23"/>
  <c r="AE234" i="23"/>
  <c r="AF198" i="23"/>
  <c r="AF234" i="23" s="1"/>
  <c r="AD75" i="23"/>
  <c r="AD73" i="23"/>
  <c r="AD83" i="23" s="1"/>
  <c r="AE73" i="23" l="1"/>
  <c r="AE75" i="23"/>
  <c r="AH93" i="23"/>
  <c r="AI93" i="23"/>
  <c r="AF52" i="23"/>
  <c r="AH51" i="23"/>
  <c r="AI51" i="23"/>
  <c r="AV213" i="23"/>
  <c r="AD7" i="23"/>
  <c r="AF75" i="23" l="1"/>
  <c r="AF73" i="23"/>
  <c r="AI52" i="23"/>
  <c r="AH52" i="23"/>
  <c r="AW213" i="23"/>
  <c r="AE7" i="23"/>
  <c r="AE83" i="23"/>
  <c r="AF83" i="23" l="1"/>
  <c r="AH73" i="23"/>
  <c r="AI73" i="23"/>
  <c r="AX213" i="23"/>
  <c r="AF7" i="23"/>
  <c r="A7" i="23" s="1"/>
  <c r="AH75" i="23"/>
  <c r="AI75" i="23"/>
  <c r="AI83" i="23" l="1"/>
  <c r="AH83" i="23"/>
  <c r="U37" i="22" l="1"/>
  <c r="T37" i="22"/>
  <c r="S37" i="22"/>
  <c r="R68" i="22"/>
  <c r="R37" i="22"/>
  <c r="P37" i="22"/>
  <c r="O37" i="22" l="1"/>
  <c r="N37" i="22"/>
  <c r="M37" i="22"/>
  <c r="L37" i="22"/>
  <c r="K37" i="22"/>
  <c r="J37" i="22" l="1"/>
  <c r="I37" i="22"/>
  <c r="H37" i="22"/>
  <c r="G37" i="22"/>
  <c r="F37" i="22"/>
  <c r="E37" i="22"/>
  <c r="D37" i="22"/>
  <c r="AH99" i="22"/>
  <c r="AI99" i="22" s="1"/>
  <c r="B51" i="22"/>
  <c r="AF238" i="22"/>
  <c r="AE238" i="22"/>
  <c r="AD238" i="22"/>
  <c r="AC238" i="22"/>
  <c r="AB238" i="22"/>
  <c r="AA238" i="22"/>
  <c r="Z238" i="22"/>
  <c r="Y238" i="22"/>
  <c r="X238" i="22"/>
  <c r="W238" i="22"/>
  <c r="V238" i="22"/>
  <c r="U238" i="22"/>
  <c r="T238" i="22"/>
  <c r="S238" i="22"/>
  <c r="R238" i="22"/>
  <c r="Q238" i="22"/>
  <c r="P238" i="22"/>
  <c r="O238" i="22"/>
  <c r="N238" i="22"/>
  <c r="M238" i="22"/>
  <c r="L238" i="22"/>
  <c r="K238" i="22"/>
  <c r="J238" i="22"/>
  <c r="I238" i="22"/>
  <c r="H238" i="22"/>
  <c r="G238" i="22"/>
  <c r="F238" i="22"/>
  <c r="E238" i="22"/>
  <c r="D238" i="22"/>
  <c r="C238" i="22"/>
  <c r="B238" i="22"/>
  <c r="A238" i="22"/>
  <c r="AF237" i="22"/>
  <c r="AE237" i="22"/>
  <c r="AD237" i="22"/>
  <c r="AC237" i="22"/>
  <c r="AB237" i="22"/>
  <c r="AA237" i="22"/>
  <c r="Z237" i="22"/>
  <c r="Y237" i="22"/>
  <c r="X237" i="22"/>
  <c r="W237" i="22"/>
  <c r="V237" i="22"/>
  <c r="U237" i="22"/>
  <c r="T237" i="22"/>
  <c r="S237" i="22"/>
  <c r="R237" i="22"/>
  <c r="Q237" i="22"/>
  <c r="P237" i="22"/>
  <c r="O237" i="22"/>
  <c r="N237" i="22"/>
  <c r="M237" i="22"/>
  <c r="L237" i="22"/>
  <c r="K237" i="22"/>
  <c r="J237" i="22"/>
  <c r="I237" i="22"/>
  <c r="H237" i="22"/>
  <c r="G237" i="22"/>
  <c r="F237" i="22"/>
  <c r="E237" i="22"/>
  <c r="D237" i="22"/>
  <c r="C237" i="22"/>
  <c r="B237" i="22"/>
  <c r="A237" i="22"/>
  <c r="AF236" i="22"/>
  <c r="AE236" i="22"/>
  <c r="AD236" i="22"/>
  <c r="AC236" i="22"/>
  <c r="AB236" i="22"/>
  <c r="AA236" i="22"/>
  <c r="Z236" i="22"/>
  <c r="Y236" i="22"/>
  <c r="X236" i="22"/>
  <c r="W236" i="22"/>
  <c r="V236" i="22"/>
  <c r="U236" i="22"/>
  <c r="T236" i="22"/>
  <c r="S236" i="22"/>
  <c r="R236" i="22"/>
  <c r="Q236" i="22"/>
  <c r="P236" i="22"/>
  <c r="O236" i="22"/>
  <c r="N236" i="22"/>
  <c r="M236" i="22"/>
  <c r="L236" i="22"/>
  <c r="K236" i="22"/>
  <c r="J236" i="22"/>
  <c r="I236" i="22"/>
  <c r="H236" i="22"/>
  <c r="G236" i="22"/>
  <c r="F236" i="22"/>
  <c r="E236" i="22"/>
  <c r="D236" i="22"/>
  <c r="C236" i="22"/>
  <c r="B236" i="22"/>
  <c r="A236" i="22"/>
  <c r="AF235" i="22"/>
  <c r="AE235" i="22"/>
  <c r="AD235" i="22"/>
  <c r="AC235" i="22"/>
  <c r="AB235" i="22"/>
  <c r="AA235" i="22"/>
  <c r="Z235" i="22"/>
  <c r="Y235" i="22"/>
  <c r="X235" i="22"/>
  <c r="W235" i="22"/>
  <c r="V235" i="22"/>
  <c r="U235" i="22"/>
  <c r="T235" i="22"/>
  <c r="S235" i="22"/>
  <c r="R235" i="22"/>
  <c r="Q235" i="22"/>
  <c r="P235" i="22"/>
  <c r="O235" i="22"/>
  <c r="N235" i="22"/>
  <c r="M235" i="22"/>
  <c r="L235" i="22"/>
  <c r="K235" i="22"/>
  <c r="J235" i="22"/>
  <c r="I235" i="22"/>
  <c r="H235" i="22"/>
  <c r="G235" i="22"/>
  <c r="F235" i="22"/>
  <c r="E235" i="22"/>
  <c r="D235" i="22"/>
  <c r="C235" i="22"/>
  <c r="B235" i="22"/>
  <c r="A235" i="22"/>
  <c r="D234" i="22"/>
  <c r="C234" i="22"/>
  <c r="B234" i="22"/>
  <c r="S209" i="22"/>
  <c r="AG199" i="22"/>
  <c r="B199" i="22"/>
  <c r="F198" i="22"/>
  <c r="F234" i="22" s="1"/>
  <c r="C198" i="22"/>
  <c r="D198" i="22" s="1"/>
  <c r="E198" i="22" s="1"/>
  <c r="E234" i="22" s="1"/>
  <c r="E197" i="22"/>
  <c r="F197" i="22" s="1"/>
  <c r="G197" i="22" s="1"/>
  <c r="H197" i="22" s="1"/>
  <c r="I197" i="22" s="1"/>
  <c r="J197" i="22" s="1"/>
  <c r="K197" i="22" s="1"/>
  <c r="L197" i="22" s="1"/>
  <c r="M197" i="22" s="1"/>
  <c r="N197" i="22" s="1"/>
  <c r="O197" i="22" s="1"/>
  <c r="P197" i="22" s="1"/>
  <c r="Q197" i="22" s="1"/>
  <c r="R197" i="22" s="1"/>
  <c r="S197" i="22" s="1"/>
  <c r="T197" i="22" s="1"/>
  <c r="U197" i="22" s="1"/>
  <c r="V197" i="22" s="1"/>
  <c r="W197" i="22" s="1"/>
  <c r="X197" i="22" s="1"/>
  <c r="Y197" i="22" s="1"/>
  <c r="Z197" i="22" s="1"/>
  <c r="AA197" i="22" s="1"/>
  <c r="AB197" i="22" s="1"/>
  <c r="AC197" i="22" s="1"/>
  <c r="AD197" i="22" s="1"/>
  <c r="AE197" i="22" s="1"/>
  <c r="AF197" i="22" s="1"/>
  <c r="D197" i="22"/>
  <c r="C197" i="22"/>
  <c r="C196" i="22"/>
  <c r="D196" i="22" s="1"/>
  <c r="E196" i="22" s="1"/>
  <c r="F196" i="22" s="1"/>
  <c r="G196" i="22" s="1"/>
  <c r="H196" i="22" s="1"/>
  <c r="I196" i="22" s="1"/>
  <c r="J196" i="22" s="1"/>
  <c r="K196" i="22" s="1"/>
  <c r="L196" i="22" s="1"/>
  <c r="M196" i="22" s="1"/>
  <c r="N196" i="22" s="1"/>
  <c r="O196" i="22" s="1"/>
  <c r="P196" i="22" s="1"/>
  <c r="Q196" i="22" s="1"/>
  <c r="R196" i="22" s="1"/>
  <c r="S196" i="22" s="1"/>
  <c r="T196" i="22" s="1"/>
  <c r="U196" i="22" s="1"/>
  <c r="V196" i="22" s="1"/>
  <c r="W196" i="22" s="1"/>
  <c r="X196" i="22" s="1"/>
  <c r="Y196" i="22" s="1"/>
  <c r="Z196" i="22" s="1"/>
  <c r="AA196" i="22" s="1"/>
  <c r="AB196" i="22" s="1"/>
  <c r="AC196" i="22" s="1"/>
  <c r="AD196" i="22" s="1"/>
  <c r="AE196" i="22" s="1"/>
  <c r="AF196" i="22" s="1"/>
  <c r="C195" i="22"/>
  <c r="D195" i="22" s="1"/>
  <c r="E195" i="22" s="1"/>
  <c r="F195" i="22" s="1"/>
  <c r="G195" i="22" s="1"/>
  <c r="H195" i="22" s="1"/>
  <c r="I195" i="22" s="1"/>
  <c r="J195" i="22" s="1"/>
  <c r="K195" i="22" s="1"/>
  <c r="L195" i="22" s="1"/>
  <c r="M195" i="22" s="1"/>
  <c r="N195" i="22" s="1"/>
  <c r="O195" i="22" s="1"/>
  <c r="P195" i="22" s="1"/>
  <c r="Q195" i="22" s="1"/>
  <c r="R195" i="22" s="1"/>
  <c r="S195" i="22" s="1"/>
  <c r="T195" i="22" s="1"/>
  <c r="U195" i="22" s="1"/>
  <c r="V195" i="22" s="1"/>
  <c r="W195" i="22" s="1"/>
  <c r="X195" i="22" s="1"/>
  <c r="Y195" i="22" s="1"/>
  <c r="Z195" i="22" s="1"/>
  <c r="AA195" i="22" s="1"/>
  <c r="AB195" i="22" s="1"/>
  <c r="AC195" i="22" s="1"/>
  <c r="AD195" i="22" s="1"/>
  <c r="AE195" i="22" s="1"/>
  <c r="AF195" i="22" s="1"/>
  <c r="K194" i="22"/>
  <c r="L194" i="22" s="1"/>
  <c r="M194" i="22" s="1"/>
  <c r="N194" i="22" s="1"/>
  <c r="O194" i="22" s="1"/>
  <c r="P194" i="22" s="1"/>
  <c r="Q194" i="22" s="1"/>
  <c r="R194" i="22" s="1"/>
  <c r="S194" i="22" s="1"/>
  <c r="T194" i="22" s="1"/>
  <c r="U194" i="22" s="1"/>
  <c r="V194" i="22" s="1"/>
  <c r="W194" i="22" s="1"/>
  <c r="X194" i="22" s="1"/>
  <c r="Y194" i="22" s="1"/>
  <c r="Z194" i="22" s="1"/>
  <c r="AA194" i="22" s="1"/>
  <c r="AB194" i="22" s="1"/>
  <c r="AC194" i="22" s="1"/>
  <c r="AD194" i="22" s="1"/>
  <c r="AE194" i="22" s="1"/>
  <c r="AF194" i="22" s="1"/>
  <c r="D194" i="22"/>
  <c r="E194" i="22" s="1"/>
  <c r="F194" i="22" s="1"/>
  <c r="G194" i="22" s="1"/>
  <c r="H194" i="22" s="1"/>
  <c r="I194" i="22" s="1"/>
  <c r="J194" i="22" s="1"/>
  <c r="C194" i="22"/>
  <c r="C193" i="22"/>
  <c r="AG191" i="22"/>
  <c r="B191" i="22"/>
  <c r="G190" i="22"/>
  <c r="H190" i="22" s="1"/>
  <c r="I190" i="22" s="1"/>
  <c r="J190" i="22" s="1"/>
  <c r="K190" i="22" s="1"/>
  <c r="L190" i="22" s="1"/>
  <c r="M190" i="22" s="1"/>
  <c r="N190" i="22" s="1"/>
  <c r="O190" i="22" s="1"/>
  <c r="P190" i="22" s="1"/>
  <c r="Q190" i="22" s="1"/>
  <c r="R190" i="22" s="1"/>
  <c r="S190" i="22" s="1"/>
  <c r="T190" i="22" s="1"/>
  <c r="U190" i="22" s="1"/>
  <c r="V190" i="22" s="1"/>
  <c r="W190" i="22" s="1"/>
  <c r="X190" i="22" s="1"/>
  <c r="Y190" i="22" s="1"/>
  <c r="Z190" i="22" s="1"/>
  <c r="AA190" i="22" s="1"/>
  <c r="AB190" i="22" s="1"/>
  <c r="AC190" i="22" s="1"/>
  <c r="AD190" i="22" s="1"/>
  <c r="AE190" i="22" s="1"/>
  <c r="AF190" i="22" s="1"/>
  <c r="C190" i="22"/>
  <c r="D190" i="22" s="1"/>
  <c r="E190" i="22" s="1"/>
  <c r="F190" i="22" s="1"/>
  <c r="E189" i="22"/>
  <c r="F189" i="22" s="1"/>
  <c r="G189" i="22" s="1"/>
  <c r="H189" i="22" s="1"/>
  <c r="I189" i="22" s="1"/>
  <c r="J189" i="22" s="1"/>
  <c r="K189" i="22" s="1"/>
  <c r="L189" i="22" s="1"/>
  <c r="M189" i="22" s="1"/>
  <c r="N189" i="22" s="1"/>
  <c r="O189" i="22" s="1"/>
  <c r="P189" i="22" s="1"/>
  <c r="Q189" i="22" s="1"/>
  <c r="R189" i="22" s="1"/>
  <c r="S189" i="22" s="1"/>
  <c r="T189" i="22" s="1"/>
  <c r="U189" i="22" s="1"/>
  <c r="V189" i="22" s="1"/>
  <c r="W189" i="22" s="1"/>
  <c r="X189" i="22" s="1"/>
  <c r="Y189" i="22" s="1"/>
  <c r="Z189" i="22" s="1"/>
  <c r="AA189" i="22" s="1"/>
  <c r="AB189" i="22" s="1"/>
  <c r="AC189" i="22" s="1"/>
  <c r="AD189" i="22" s="1"/>
  <c r="AE189" i="22" s="1"/>
  <c r="AF189" i="22" s="1"/>
  <c r="C189" i="22"/>
  <c r="D189" i="22" s="1"/>
  <c r="C188" i="22"/>
  <c r="D188" i="22" s="1"/>
  <c r="E188" i="22" s="1"/>
  <c r="F188" i="22" s="1"/>
  <c r="G188" i="22" s="1"/>
  <c r="H188" i="22" s="1"/>
  <c r="I188" i="22" s="1"/>
  <c r="J188" i="22" s="1"/>
  <c r="K188" i="22" s="1"/>
  <c r="L188" i="22" s="1"/>
  <c r="M188" i="22" s="1"/>
  <c r="N188" i="22" s="1"/>
  <c r="O188" i="22" s="1"/>
  <c r="P188" i="22" s="1"/>
  <c r="Q188" i="22" s="1"/>
  <c r="R188" i="22" s="1"/>
  <c r="S188" i="22" s="1"/>
  <c r="T188" i="22" s="1"/>
  <c r="U188" i="22" s="1"/>
  <c r="V188" i="22" s="1"/>
  <c r="W188" i="22" s="1"/>
  <c r="X188" i="22" s="1"/>
  <c r="Y188" i="22" s="1"/>
  <c r="Z188" i="22" s="1"/>
  <c r="AA188" i="22" s="1"/>
  <c r="AB188" i="22" s="1"/>
  <c r="AC188" i="22" s="1"/>
  <c r="AD188" i="22" s="1"/>
  <c r="AE188" i="22" s="1"/>
  <c r="AF188" i="22" s="1"/>
  <c r="D187" i="22"/>
  <c r="E187" i="22" s="1"/>
  <c r="F187" i="22" s="1"/>
  <c r="G187" i="22" s="1"/>
  <c r="H187" i="22" s="1"/>
  <c r="I187" i="22" s="1"/>
  <c r="J187" i="22" s="1"/>
  <c r="K187" i="22" s="1"/>
  <c r="L187" i="22" s="1"/>
  <c r="M187" i="22" s="1"/>
  <c r="N187" i="22" s="1"/>
  <c r="O187" i="22" s="1"/>
  <c r="P187" i="22" s="1"/>
  <c r="Q187" i="22" s="1"/>
  <c r="R187" i="22" s="1"/>
  <c r="S187" i="22" s="1"/>
  <c r="T187" i="22" s="1"/>
  <c r="U187" i="22" s="1"/>
  <c r="V187" i="22" s="1"/>
  <c r="W187" i="22" s="1"/>
  <c r="X187" i="22" s="1"/>
  <c r="Y187" i="22" s="1"/>
  <c r="Z187" i="22" s="1"/>
  <c r="AA187" i="22" s="1"/>
  <c r="AB187" i="22" s="1"/>
  <c r="AC187" i="22" s="1"/>
  <c r="AD187" i="22" s="1"/>
  <c r="AE187" i="22" s="1"/>
  <c r="AF187" i="22" s="1"/>
  <c r="C187" i="22"/>
  <c r="S186" i="22"/>
  <c r="T186" i="22" s="1"/>
  <c r="U186" i="22" s="1"/>
  <c r="V186" i="22" s="1"/>
  <c r="W186" i="22" s="1"/>
  <c r="X186" i="22" s="1"/>
  <c r="Y186" i="22" s="1"/>
  <c r="Z186" i="22" s="1"/>
  <c r="AA186" i="22" s="1"/>
  <c r="AB186" i="22" s="1"/>
  <c r="AC186" i="22" s="1"/>
  <c r="AD186" i="22" s="1"/>
  <c r="AE186" i="22" s="1"/>
  <c r="AF186" i="22" s="1"/>
  <c r="C186" i="22"/>
  <c r="D186" i="22" s="1"/>
  <c r="E186" i="22" s="1"/>
  <c r="F186" i="22" s="1"/>
  <c r="G186" i="22" s="1"/>
  <c r="H186" i="22" s="1"/>
  <c r="I186" i="22" s="1"/>
  <c r="J186" i="22" s="1"/>
  <c r="K186" i="22" s="1"/>
  <c r="L186" i="22" s="1"/>
  <c r="M186" i="22" s="1"/>
  <c r="N186" i="22" s="1"/>
  <c r="O186" i="22" s="1"/>
  <c r="P186" i="22" s="1"/>
  <c r="Q186" i="22" s="1"/>
  <c r="R186" i="22" s="1"/>
  <c r="E185" i="22"/>
  <c r="F185" i="22" s="1"/>
  <c r="G185" i="22" s="1"/>
  <c r="H185" i="22" s="1"/>
  <c r="I185" i="22" s="1"/>
  <c r="J185" i="22" s="1"/>
  <c r="K185" i="22" s="1"/>
  <c r="L185" i="22" s="1"/>
  <c r="M185" i="22" s="1"/>
  <c r="N185" i="22" s="1"/>
  <c r="O185" i="22" s="1"/>
  <c r="P185" i="22" s="1"/>
  <c r="Q185" i="22" s="1"/>
  <c r="R185" i="22" s="1"/>
  <c r="S185" i="22" s="1"/>
  <c r="T185" i="22" s="1"/>
  <c r="U185" i="22" s="1"/>
  <c r="V185" i="22" s="1"/>
  <c r="W185" i="22" s="1"/>
  <c r="X185" i="22" s="1"/>
  <c r="Y185" i="22" s="1"/>
  <c r="Z185" i="22" s="1"/>
  <c r="AA185" i="22" s="1"/>
  <c r="AB185" i="22" s="1"/>
  <c r="AC185" i="22" s="1"/>
  <c r="AD185" i="22" s="1"/>
  <c r="AE185" i="22" s="1"/>
  <c r="AF185" i="22" s="1"/>
  <c r="C185" i="22"/>
  <c r="D185" i="22" s="1"/>
  <c r="F184" i="22"/>
  <c r="G184" i="22" s="1"/>
  <c r="H184" i="22" s="1"/>
  <c r="I184" i="22" s="1"/>
  <c r="J184" i="22" s="1"/>
  <c r="K184" i="22" s="1"/>
  <c r="L184" i="22" s="1"/>
  <c r="M184" i="22" s="1"/>
  <c r="N184" i="22" s="1"/>
  <c r="O184" i="22" s="1"/>
  <c r="P184" i="22" s="1"/>
  <c r="Q184" i="22" s="1"/>
  <c r="R184" i="22" s="1"/>
  <c r="S184" i="22" s="1"/>
  <c r="T184" i="22" s="1"/>
  <c r="U184" i="22" s="1"/>
  <c r="V184" i="22" s="1"/>
  <c r="W184" i="22" s="1"/>
  <c r="X184" i="22" s="1"/>
  <c r="Y184" i="22" s="1"/>
  <c r="Z184" i="22" s="1"/>
  <c r="AA184" i="22" s="1"/>
  <c r="AB184" i="22" s="1"/>
  <c r="AC184" i="22" s="1"/>
  <c r="AD184" i="22" s="1"/>
  <c r="AE184" i="22" s="1"/>
  <c r="AF184" i="22" s="1"/>
  <c r="C184" i="22"/>
  <c r="D184" i="22" s="1"/>
  <c r="E184" i="22" s="1"/>
  <c r="C183" i="22"/>
  <c r="D183" i="22" s="1"/>
  <c r="E183" i="22" s="1"/>
  <c r="F183" i="22" s="1"/>
  <c r="G183" i="22" s="1"/>
  <c r="H183" i="22" s="1"/>
  <c r="I183" i="22" s="1"/>
  <c r="J183" i="22" s="1"/>
  <c r="K183" i="22" s="1"/>
  <c r="L183" i="22" s="1"/>
  <c r="M183" i="22" s="1"/>
  <c r="N183" i="22" s="1"/>
  <c r="O183" i="22" s="1"/>
  <c r="P183" i="22" s="1"/>
  <c r="Q183" i="22" s="1"/>
  <c r="R183" i="22" s="1"/>
  <c r="S183" i="22" s="1"/>
  <c r="T183" i="22" s="1"/>
  <c r="U183" i="22" s="1"/>
  <c r="V183" i="22" s="1"/>
  <c r="W183" i="22" s="1"/>
  <c r="X183" i="22" s="1"/>
  <c r="Y183" i="22" s="1"/>
  <c r="Z183" i="22" s="1"/>
  <c r="AA183" i="22" s="1"/>
  <c r="AB183" i="22" s="1"/>
  <c r="AC183" i="22" s="1"/>
  <c r="AD183" i="22" s="1"/>
  <c r="AE183" i="22" s="1"/>
  <c r="AF183" i="22" s="1"/>
  <c r="E182" i="22"/>
  <c r="F182" i="22" s="1"/>
  <c r="G182" i="22" s="1"/>
  <c r="H182" i="22" s="1"/>
  <c r="I182" i="22" s="1"/>
  <c r="J182" i="22" s="1"/>
  <c r="K182" i="22" s="1"/>
  <c r="L182" i="22" s="1"/>
  <c r="M182" i="22" s="1"/>
  <c r="N182" i="22" s="1"/>
  <c r="O182" i="22" s="1"/>
  <c r="P182" i="22" s="1"/>
  <c r="Q182" i="22" s="1"/>
  <c r="R182" i="22" s="1"/>
  <c r="S182" i="22" s="1"/>
  <c r="T182" i="22" s="1"/>
  <c r="U182" i="22" s="1"/>
  <c r="V182" i="22" s="1"/>
  <c r="W182" i="22" s="1"/>
  <c r="X182" i="22" s="1"/>
  <c r="Y182" i="22" s="1"/>
  <c r="Z182" i="22" s="1"/>
  <c r="AA182" i="22" s="1"/>
  <c r="AB182" i="22" s="1"/>
  <c r="AC182" i="22" s="1"/>
  <c r="AD182" i="22" s="1"/>
  <c r="AE182" i="22" s="1"/>
  <c r="AF182" i="22" s="1"/>
  <c r="C182" i="22"/>
  <c r="D182" i="22" s="1"/>
  <c r="AE181" i="22"/>
  <c r="AF181" i="22" s="1"/>
  <c r="C181" i="22"/>
  <c r="D181" i="22" s="1"/>
  <c r="E181" i="22" s="1"/>
  <c r="F181" i="22" s="1"/>
  <c r="G181" i="22" s="1"/>
  <c r="H181" i="22" s="1"/>
  <c r="I181" i="22" s="1"/>
  <c r="J181" i="22" s="1"/>
  <c r="K181" i="22" s="1"/>
  <c r="L181" i="22" s="1"/>
  <c r="M181" i="22" s="1"/>
  <c r="N181" i="22" s="1"/>
  <c r="O181" i="22" s="1"/>
  <c r="P181" i="22" s="1"/>
  <c r="Q181" i="22" s="1"/>
  <c r="R181" i="22" s="1"/>
  <c r="S181" i="22" s="1"/>
  <c r="T181" i="22" s="1"/>
  <c r="U181" i="22" s="1"/>
  <c r="V181" i="22" s="1"/>
  <c r="W181" i="22" s="1"/>
  <c r="X181" i="22" s="1"/>
  <c r="Y181" i="22" s="1"/>
  <c r="Z181" i="22" s="1"/>
  <c r="AA181" i="22" s="1"/>
  <c r="AB181" i="22" s="1"/>
  <c r="AC181" i="22" s="1"/>
  <c r="AD181" i="22" s="1"/>
  <c r="G180" i="22"/>
  <c r="H180" i="22" s="1"/>
  <c r="I180" i="22" s="1"/>
  <c r="J180" i="22" s="1"/>
  <c r="K180" i="22" s="1"/>
  <c r="L180" i="22" s="1"/>
  <c r="M180" i="22" s="1"/>
  <c r="N180" i="22" s="1"/>
  <c r="O180" i="22" s="1"/>
  <c r="P180" i="22" s="1"/>
  <c r="Q180" i="22" s="1"/>
  <c r="R180" i="22" s="1"/>
  <c r="S180" i="22" s="1"/>
  <c r="T180" i="22" s="1"/>
  <c r="U180" i="22" s="1"/>
  <c r="V180" i="22" s="1"/>
  <c r="W180" i="22" s="1"/>
  <c r="X180" i="22" s="1"/>
  <c r="Y180" i="22" s="1"/>
  <c r="Z180" i="22" s="1"/>
  <c r="AA180" i="22" s="1"/>
  <c r="AB180" i="22" s="1"/>
  <c r="AC180" i="22" s="1"/>
  <c r="AD180" i="22" s="1"/>
  <c r="AE180" i="22" s="1"/>
  <c r="AF180" i="22" s="1"/>
  <c r="C180" i="22"/>
  <c r="D180" i="22" s="1"/>
  <c r="E180" i="22" s="1"/>
  <c r="F180" i="22" s="1"/>
  <c r="G179" i="22"/>
  <c r="H179" i="22" s="1"/>
  <c r="I179" i="22" s="1"/>
  <c r="J179" i="22" s="1"/>
  <c r="K179" i="22" s="1"/>
  <c r="L179" i="22" s="1"/>
  <c r="M179" i="22" s="1"/>
  <c r="N179" i="22" s="1"/>
  <c r="O179" i="22" s="1"/>
  <c r="P179" i="22" s="1"/>
  <c r="Q179" i="22" s="1"/>
  <c r="R179" i="22" s="1"/>
  <c r="S179" i="22" s="1"/>
  <c r="T179" i="22" s="1"/>
  <c r="U179" i="22" s="1"/>
  <c r="V179" i="22" s="1"/>
  <c r="W179" i="22" s="1"/>
  <c r="X179" i="22" s="1"/>
  <c r="Y179" i="22" s="1"/>
  <c r="Z179" i="22" s="1"/>
  <c r="AA179" i="22" s="1"/>
  <c r="AB179" i="22" s="1"/>
  <c r="AC179" i="22" s="1"/>
  <c r="AD179" i="22" s="1"/>
  <c r="AE179" i="22" s="1"/>
  <c r="AF179" i="22" s="1"/>
  <c r="E179" i="22"/>
  <c r="F179" i="22" s="1"/>
  <c r="C179" i="22"/>
  <c r="D179" i="22" s="1"/>
  <c r="Y178" i="22"/>
  <c r="Z178" i="22" s="1"/>
  <c r="AA178" i="22" s="1"/>
  <c r="AB178" i="22" s="1"/>
  <c r="AC178" i="22" s="1"/>
  <c r="AD178" i="22" s="1"/>
  <c r="AE178" i="22" s="1"/>
  <c r="AF178" i="22" s="1"/>
  <c r="D178" i="22"/>
  <c r="E178" i="22" s="1"/>
  <c r="F178" i="22" s="1"/>
  <c r="G178" i="22" s="1"/>
  <c r="H178" i="22" s="1"/>
  <c r="I178" i="22" s="1"/>
  <c r="J178" i="22" s="1"/>
  <c r="K178" i="22" s="1"/>
  <c r="L178" i="22" s="1"/>
  <c r="M178" i="22" s="1"/>
  <c r="N178" i="22" s="1"/>
  <c r="O178" i="22" s="1"/>
  <c r="P178" i="22" s="1"/>
  <c r="Q178" i="22" s="1"/>
  <c r="R178" i="22" s="1"/>
  <c r="S178" i="22" s="1"/>
  <c r="T178" i="22" s="1"/>
  <c r="U178" i="22" s="1"/>
  <c r="V178" i="22" s="1"/>
  <c r="W178" i="22" s="1"/>
  <c r="X178" i="22" s="1"/>
  <c r="C178" i="22"/>
  <c r="G176" i="22"/>
  <c r="H176" i="22" s="1"/>
  <c r="I176" i="22" s="1"/>
  <c r="J176" i="22" s="1"/>
  <c r="K176" i="22" s="1"/>
  <c r="L176" i="22" s="1"/>
  <c r="M176" i="22" s="1"/>
  <c r="N176" i="22" s="1"/>
  <c r="O176" i="22" s="1"/>
  <c r="P176" i="22" s="1"/>
  <c r="Q176" i="22" s="1"/>
  <c r="R176" i="22" s="1"/>
  <c r="S176" i="22" s="1"/>
  <c r="T176" i="22" s="1"/>
  <c r="U176" i="22" s="1"/>
  <c r="V176" i="22" s="1"/>
  <c r="W176" i="22" s="1"/>
  <c r="X176" i="22" s="1"/>
  <c r="Y176" i="22" s="1"/>
  <c r="Z176" i="22" s="1"/>
  <c r="AA176" i="22" s="1"/>
  <c r="AB176" i="22" s="1"/>
  <c r="AC176" i="22" s="1"/>
  <c r="AD176" i="22" s="1"/>
  <c r="AE176" i="22" s="1"/>
  <c r="AF176" i="22" s="1"/>
  <c r="C176" i="22"/>
  <c r="D176" i="22" s="1"/>
  <c r="E176" i="22" s="1"/>
  <c r="F176" i="22" s="1"/>
  <c r="X175" i="22"/>
  <c r="Y175" i="22" s="1"/>
  <c r="Z175" i="22" s="1"/>
  <c r="AA175" i="22" s="1"/>
  <c r="AB175" i="22" s="1"/>
  <c r="AC175" i="22" s="1"/>
  <c r="AD175" i="22" s="1"/>
  <c r="AE175" i="22" s="1"/>
  <c r="AF175" i="22" s="1"/>
  <c r="F175" i="22"/>
  <c r="G175" i="22" s="1"/>
  <c r="H175" i="22" s="1"/>
  <c r="I175" i="22" s="1"/>
  <c r="J175" i="22" s="1"/>
  <c r="K175" i="22" s="1"/>
  <c r="L175" i="22" s="1"/>
  <c r="M175" i="22" s="1"/>
  <c r="N175" i="22" s="1"/>
  <c r="O175" i="22" s="1"/>
  <c r="P175" i="22" s="1"/>
  <c r="Q175" i="22" s="1"/>
  <c r="R175" i="22" s="1"/>
  <c r="S175" i="22" s="1"/>
  <c r="T175" i="22" s="1"/>
  <c r="U175" i="22" s="1"/>
  <c r="V175" i="22" s="1"/>
  <c r="W175" i="22" s="1"/>
  <c r="E175" i="22"/>
  <c r="C175" i="22"/>
  <c r="D175" i="22" s="1"/>
  <c r="S174" i="22"/>
  <c r="T174" i="22" s="1"/>
  <c r="U174" i="22" s="1"/>
  <c r="V174" i="22" s="1"/>
  <c r="W174" i="22" s="1"/>
  <c r="X174" i="22" s="1"/>
  <c r="Y174" i="22" s="1"/>
  <c r="Z174" i="22" s="1"/>
  <c r="AA174" i="22" s="1"/>
  <c r="AB174" i="22" s="1"/>
  <c r="AC174" i="22" s="1"/>
  <c r="AD174" i="22" s="1"/>
  <c r="AE174" i="22" s="1"/>
  <c r="AF174" i="22" s="1"/>
  <c r="N174" i="22"/>
  <c r="O174" i="22" s="1"/>
  <c r="P174" i="22" s="1"/>
  <c r="Q174" i="22" s="1"/>
  <c r="R174" i="22" s="1"/>
  <c r="F174" i="22"/>
  <c r="G174" i="22" s="1"/>
  <c r="H174" i="22" s="1"/>
  <c r="I174" i="22" s="1"/>
  <c r="J174" i="22" s="1"/>
  <c r="K174" i="22" s="1"/>
  <c r="L174" i="22" s="1"/>
  <c r="M174" i="22" s="1"/>
  <c r="D174" i="22"/>
  <c r="E174" i="22" s="1"/>
  <c r="C174" i="22"/>
  <c r="D173" i="22"/>
  <c r="E173" i="22" s="1"/>
  <c r="F173" i="22" s="1"/>
  <c r="G173" i="22" s="1"/>
  <c r="H173" i="22" s="1"/>
  <c r="I173" i="22" s="1"/>
  <c r="J173" i="22" s="1"/>
  <c r="K173" i="22" s="1"/>
  <c r="L173" i="22" s="1"/>
  <c r="M173" i="22" s="1"/>
  <c r="N173" i="22" s="1"/>
  <c r="O173" i="22" s="1"/>
  <c r="P173" i="22" s="1"/>
  <c r="Q173" i="22" s="1"/>
  <c r="R173" i="22" s="1"/>
  <c r="S173" i="22" s="1"/>
  <c r="T173" i="22" s="1"/>
  <c r="U173" i="22" s="1"/>
  <c r="V173" i="22" s="1"/>
  <c r="W173" i="22" s="1"/>
  <c r="X173" i="22" s="1"/>
  <c r="Y173" i="22" s="1"/>
  <c r="Z173" i="22" s="1"/>
  <c r="AA173" i="22" s="1"/>
  <c r="AB173" i="22" s="1"/>
  <c r="AC173" i="22" s="1"/>
  <c r="AD173" i="22" s="1"/>
  <c r="AE173" i="22" s="1"/>
  <c r="AF173" i="22" s="1"/>
  <c r="C173" i="22"/>
  <c r="H172" i="22"/>
  <c r="I172" i="22" s="1"/>
  <c r="J172" i="22" s="1"/>
  <c r="K172" i="22" s="1"/>
  <c r="L172" i="22" s="1"/>
  <c r="M172" i="22" s="1"/>
  <c r="N172" i="22" s="1"/>
  <c r="O172" i="22" s="1"/>
  <c r="P172" i="22" s="1"/>
  <c r="Q172" i="22" s="1"/>
  <c r="R172" i="22" s="1"/>
  <c r="S172" i="22" s="1"/>
  <c r="T172" i="22" s="1"/>
  <c r="U172" i="22" s="1"/>
  <c r="V172" i="22" s="1"/>
  <c r="W172" i="22" s="1"/>
  <c r="X172" i="22" s="1"/>
  <c r="Y172" i="22" s="1"/>
  <c r="Z172" i="22" s="1"/>
  <c r="AA172" i="22" s="1"/>
  <c r="AB172" i="22" s="1"/>
  <c r="AC172" i="22" s="1"/>
  <c r="AD172" i="22" s="1"/>
  <c r="AE172" i="22" s="1"/>
  <c r="AF172" i="22" s="1"/>
  <c r="C172" i="22"/>
  <c r="D172" i="22" s="1"/>
  <c r="E172" i="22" s="1"/>
  <c r="F172" i="22" s="1"/>
  <c r="G172" i="22" s="1"/>
  <c r="M171" i="22"/>
  <c r="N171" i="22" s="1"/>
  <c r="O171" i="22" s="1"/>
  <c r="P171" i="22" s="1"/>
  <c r="Q171" i="22" s="1"/>
  <c r="R171" i="22" s="1"/>
  <c r="S171" i="22" s="1"/>
  <c r="T171" i="22" s="1"/>
  <c r="U171" i="22" s="1"/>
  <c r="V171" i="22" s="1"/>
  <c r="W171" i="22" s="1"/>
  <c r="X171" i="22" s="1"/>
  <c r="Y171" i="22" s="1"/>
  <c r="Z171" i="22" s="1"/>
  <c r="AA171" i="22" s="1"/>
  <c r="AB171" i="22" s="1"/>
  <c r="AC171" i="22" s="1"/>
  <c r="AD171" i="22" s="1"/>
  <c r="AE171" i="22" s="1"/>
  <c r="AF171" i="22" s="1"/>
  <c r="C171" i="22"/>
  <c r="D171" i="22" s="1"/>
  <c r="E171" i="22" s="1"/>
  <c r="F171" i="22" s="1"/>
  <c r="G171" i="22" s="1"/>
  <c r="H171" i="22" s="1"/>
  <c r="I171" i="22" s="1"/>
  <c r="J171" i="22" s="1"/>
  <c r="K171" i="22" s="1"/>
  <c r="L171" i="22" s="1"/>
  <c r="M170" i="22"/>
  <c r="N170" i="22" s="1"/>
  <c r="O170" i="22" s="1"/>
  <c r="P170" i="22" s="1"/>
  <c r="Q170" i="22" s="1"/>
  <c r="R170" i="22" s="1"/>
  <c r="S170" i="22" s="1"/>
  <c r="T170" i="22" s="1"/>
  <c r="U170" i="22" s="1"/>
  <c r="V170" i="22" s="1"/>
  <c r="W170" i="22" s="1"/>
  <c r="X170" i="22" s="1"/>
  <c r="Y170" i="22" s="1"/>
  <c r="Z170" i="22" s="1"/>
  <c r="AA170" i="22" s="1"/>
  <c r="AB170" i="22" s="1"/>
  <c r="AC170" i="22" s="1"/>
  <c r="AD170" i="22" s="1"/>
  <c r="AE170" i="22" s="1"/>
  <c r="AF170" i="22" s="1"/>
  <c r="C170" i="22"/>
  <c r="D170" i="22" s="1"/>
  <c r="E170" i="22" s="1"/>
  <c r="F170" i="22" s="1"/>
  <c r="G170" i="22" s="1"/>
  <c r="H170" i="22" s="1"/>
  <c r="I170" i="22" s="1"/>
  <c r="J170" i="22" s="1"/>
  <c r="K170" i="22" s="1"/>
  <c r="L170" i="22" s="1"/>
  <c r="L169" i="22"/>
  <c r="M169" i="22" s="1"/>
  <c r="N169" i="22" s="1"/>
  <c r="O169" i="22" s="1"/>
  <c r="P169" i="22" s="1"/>
  <c r="Q169" i="22" s="1"/>
  <c r="R169" i="22" s="1"/>
  <c r="S169" i="22" s="1"/>
  <c r="T169" i="22" s="1"/>
  <c r="U169" i="22" s="1"/>
  <c r="V169" i="22" s="1"/>
  <c r="W169" i="22" s="1"/>
  <c r="X169" i="22" s="1"/>
  <c r="Y169" i="22" s="1"/>
  <c r="Z169" i="22" s="1"/>
  <c r="AA169" i="22" s="1"/>
  <c r="AB169" i="22" s="1"/>
  <c r="AC169" i="22" s="1"/>
  <c r="AD169" i="22" s="1"/>
  <c r="AE169" i="22" s="1"/>
  <c r="AF169" i="22" s="1"/>
  <c r="D169" i="22"/>
  <c r="E169" i="22" s="1"/>
  <c r="F169" i="22" s="1"/>
  <c r="G169" i="22" s="1"/>
  <c r="H169" i="22" s="1"/>
  <c r="I169" i="22" s="1"/>
  <c r="J169" i="22" s="1"/>
  <c r="K169" i="22" s="1"/>
  <c r="C169" i="22"/>
  <c r="C167" i="22"/>
  <c r="D167" i="22" s="1"/>
  <c r="E167" i="22" s="1"/>
  <c r="F167" i="22" s="1"/>
  <c r="G167" i="22" s="1"/>
  <c r="H167" i="22" s="1"/>
  <c r="I167" i="22" s="1"/>
  <c r="J167" i="22" s="1"/>
  <c r="K167" i="22" s="1"/>
  <c r="L167" i="22" s="1"/>
  <c r="M167" i="22" s="1"/>
  <c r="N167" i="22" s="1"/>
  <c r="O167" i="22" s="1"/>
  <c r="P167" i="22" s="1"/>
  <c r="Q167" i="22" s="1"/>
  <c r="R167" i="22" s="1"/>
  <c r="S167" i="22" s="1"/>
  <c r="T167" i="22" s="1"/>
  <c r="U167" i="22" s="1"/>
  <c r="V167" i="22" s="1"/>
  <c r="W167" i="22" s="1"/>
  <c r="X167" i="22" s="1"/>
  <c r="Y167" i="22" s="1"/>
  <c r="Z167" i="22" s="1"/>
  <c r="AA167" i="22" s="1"/>
  <c r="AB167" i="22" s="1"/>
  <c r="AC167" i="22" s="1"/>
  <c r="AD167" i="22" s="1"/>
  <c r="AE167" i="22" s="1"/>
  <c r="AF167" i="22" s="1"/>
  <c r="C166" i="22"/>
  <c r="D166" i="22" s="1"/>
  <c r="E166" i="22" s="1"/>
  <c r="F166" i="22" s="1"/>
  <c r="G166" i="22" s="1"/>
  <c r="H166" i="22" s="1"/>
  <c r="I166" i="22" s="1"/>
  <c r="J166" i="22" s="1"/>
  <c r="K166" i="22" s="1"/>
  <c r="L166" i="22" s="1"/>
  <c r="M166" i="22" s="1"/>
  <c r="N166" i="22" s="1"/>
  <c r="O166" i="22" s="1"/>
  <c r="P166" i="22" s="1"/>
  <c r="Q166" i="22" s="1"/>
  <c r="R166" i="22" s="1"/>
  <c r="S166" i="22" s="1"/>
  <c r="T166" i="22" s="1"/>
  <c r="U166" i="22" s="1"/>
  <c r="V166" i="22" s="1"/>
  <c r="W166" i="22" s="1"/>
  <c r="X166" i="22" s="1"/>
  <c r="Y166" i="22" s="1"/>
  <c r="Z166" i="22" s="1"/>
  <c r="AA166" i="22" s="1"/>
  <c r="AB166" i="22" s="1"/>
  <c r="AC166" i="22" s="1"/>
  <c r="AD166" i="22" s="1"/>
  <c r="AE166" i="22" s="1"/>
  <c r="AF166" i="22" s="1"/>
  <c r="C165" i="22"/>
  <c r="D165" i="22" s="1"/>
  <c r="E165" i="22" s="1"/>
  <c r="F165" i="22" s="1"/>
  <c r="G165" i="22" s="1"/>
  <c r="H165" i="22" s="1"/>
  <c r="I165" i="22" s="1"/>
  <c r="J165" i="22" s="1"/>
  <c r="K165" i="22" s="1"/>
  <c r="L165" i="22" s="1"/>
  <c r="M165" i="22" s="1"/>
  <c r="N165" i="22" s="1"/>
  <c r="O165" i="22" s="1"/>
  <c r="P165" i="22" s="1"/>
  <c r="Q165" i="22" s="1"/>
  <c r="R165" i="22" s="1"/>
  <c r="S165" i="22" s="1"/>
  <c r="T165" i="22" s="1"/>
  <c r="U165" i="22" s="1"/>
  <c r="V165" i="22" s="1"/>
  <c r="W165" i="22" s="1"/>
  <c r="X165" i="22" s="1"/>
  <c r="Y165" i="22" s="1"/>
  <c r="Z165" i="22" s="1"/>
  <c r="AA165" i="22" s="1"/>
  <c r="AB165" i="22" s="1"/>
  <c r="AC165" i="22" s="1"/>
  <c r="AD165" i="22" s="1"/>
  <c r="AE165" i="22" s="1"/>
  <c r="AF165" i="22" s="1"/>
  <c r="D164" i="22"/>
  <c r="E164" i="22" s="1"/>
  <c r="F164" i="22" s="1"/>
  <c r="G164" i="22" s="1"/>
  <c r="H164" i="22" s="1"/>
  <c r="I164" i="22" s="1"/>
  <c r="J164" i="22" s="1"/>
  <c r="K164" i="22" s="1"/>
  <c r="L164" i="22" s="1"/>
  <c r="M164" i="22" s="1"/>
  <c r="N164" i="22" s="1"/>
  <c r="O164" i="22" s="1"/>
  <c r="P164" i="22" s="1"/>
  <c r="Q164" i="22" s="1"/>
  <c r="R164" i="22" s="1"/>
  <c r="S164" i="22" s="1"/>
  <c r="T164" i="22" s="1"/>
  <c r="U164" i="22" s="1"/>
  <c r="V164" i="22" s="1"/>
  <c r="W164" i="22" s="1"/>
  <c r="X164" i="22" s="1"/>
  <c r="Y164" i="22" s="1"/>
  <c r="Z164" i="22" s="1"/>
  <c r="AA164" i="22" s="1"/>
  <c r="AB164" i="22" s="1"/>
  <c r="AC164" i="22" s="1"/>
  <c r="AD164" i="22" s="1"/>
  <c r="AE164" i="22" s="1"/>
  <c r="AF164" i="22" s="1"/>
  <c r="C164" i="22"/>
  <c r="C163" i="22"/>
  <c r="D163" i="22" s="1"/>
  <c r="E163" i="22" s="1"/>
  <c r="F163" i="22" s="1"/>
  <c r="G163" i="22" s="1"/>
  <c r="H163" i="22" s="1"/>
  <c r="I163" i="22" s="1"/>
  <c r="J163" i="22" s="1"/>
  <c r="K163" i="22" s="1"/>
  <c r="L163" i="22" s="1"/>
  <c r="M163" i="22" s="1"/>
  <c r="N163" i="22" s="1"/>
  <c r="O163" i="22" s="1"/>
  <c r="P163" i="22" s="1"/>
  <c r="Q163" i="22" s="1"/>
  <c r="R163" i="22" s="1"/>
  <c r="S163" i="22" s="1"/>
  <c r="T163" i="22" s="1"/>
  <c r="U163" i="22" s="1"/>
  <c r="V163" i="22" s="1"/>
  <c r="W163" i="22" s="1"/>
  <c r="X163" i="22" s="1"/>
  <c r="Y163" i="22" s="1"/>
  <c r="Z163" i="22" s="1"/>
  <c r="AA163" i="22" s="1"/>
  <c r="AB163" i="22" s="1"/>
  <c r="AC163" i="22" s="1"/>
  <c r="AD163" i="22" s="1"/>
  <c r="AE163" i="22" s="1"/>
  <c r="AF163" i="22" s="1"/>
  <c r="K162" i="22"/>
  <c r="L162" i="22" s="1"/>
  <c r="M162" i="22" s="1"/>
  <c r="N162" i="22" s="1"/>
  <c r="O162" i="22" s="1"/>
  <c r="P162" i="22" s="1"/>
  <c r="Q162" i="22" s="1"/>
  <c r="R162" i="22" s="1"/>
  <c r="S162" i="22" s="1"/>
  <c r="T162" i="22" s="1"/>
  <c r="U162" i="22" s="1"/>
  <c r="V162" i="22" s="1"/>
  <c r="W162" i="22" s="1"/>
  <c r="X162" i="22" s="1"/>
  <c r="Y162" i="22" s="1"/>
  <c r="Z162" i="22" s="1"/>
  <c r="AA162" i="22" s="1"/>
  <c r="AB162" i="22" s="1"/>
  <c r="AC162" i="22" s="1"/>
  <c r="AD162" i="22" s="1"/>
  <c r="AE162" i="22" s="1"/>
  <c r="AF162" i="22" s="1"/>
  <c r="H162" i="22"/>
  <c r="I162" i="22" s="1"/>
  <c r="J162" i="22" s="1"/>
  <c r="G162" i="22"/>
  <c r="D162" i="22"/>
  <c r="E162" i="22" s="1"/>
  <c r="F162" i="22" s="1"/>
  <c r="C162" i="22"/>
  <c r="W161" i="22"/>
  <c r="X161" i="22" s="1"/>
  <c r="Y161" i="22" s="1"/>
  <c r="Z161" i="22" s="1"/>
  <c r="AA161" i="22" s="1"/>
  <c r="AB161" i="22" s="1"/>
  <c r="AC161" i="22" s="1"/>
  <c r="AD161" i="22" s="1"/>
  <c r="AE161" i="22" s="1"/>
  <c r="AF161" i="22" s="1"/>
  <c r="C161" i="22"/>
  <c r="D161" i="22" s="1"/>
  <c r="E161" i="22" s="1"/>
  <c r="F161" i="22" s="1"/>
  <c r="G161" i="22" s="1"/>
  <c r="H161" i="22" s="1"/>
  <c r="I161" i="22" s="1"/>
  <c r="J161" i="22" s="1"/>
  <c r="K161" i="22" s="1"/>
  <c r="L161" i="22" s="1"/>
  <c r="M161" i="22" s="1"/>
  <c r="N161" i="22" s="1"/>
  <c r="O161" i="22" s="1"/>
  <c r="P161" i="22" s="1"/>
  <c r="Q161" i="22" s="1"/>
  <c r="R161" i="22" s="1"/>
  <c r="S161" i="22" s="1"/>
  <c r="T161" i="22" s="1"/>
  <c r="U161" i="22" s="1"/>
  <c r="V161" i="22" s="1"/>
  <c r="L160" i="22"/>
  <c r="M160" i="22" s="1"/>
  <c r="N160" i="22" s="1"/>
  <c r="O160" i="22" s="1"/>
  <c r="P160" i="22" s="1"/>
  <c r="Q160" i="22" s="1"/>
  <c r="R160" i="22" s="1"/>
  <c r="S160" i="22" s="1"/>
  <c r="T160" i="22" s="1"/>
  <c r="U160" i="22" s="1"/>
  <c r="V160" i="22" s="1"/>
  <c r="W160" i="22" s="1"/>
  <c r="X160" i="22" s="1"/>
  <c r="Y160" i="22" s="1"/>
  <c r="Z160" i="22" s="1"/>
  <c r="AA160" i="22" s="1"/>
  <c r="AB160" i="22" s="1"/>
  <c r="AC160" i="22" s="1"/>
  <c r="AD160" i="22" s="1"/>
  <c r="AE160" i="22" s="1"/>
  <c r="AF160" i="22" s="1"/>
  <c r="E160" i="22"/>
  <c r="F160" i="22" s="1"/>
  <c r="G160" i="22" s="1"/>
  <c r="H160" i="22" s="1"/>
  <c r="I160" i="22" s="1"/>
  <c r="J160" i="22" s="1"/>
  <c r="K160" i="22" s="1"/>
  <c r="D160" i="22"/>
  <c r="C160" i="22"/>
  <c r="I159" i="22"/>
  <c r="J159" i="22" s="1"/>
  <c r="K159" i="22" s="1"/>
  <c r="L159" i="22" s="1"/>
  <c r="M159" i="22" s="1"/>
  <c r="N159" i="22" s="1"/>
  <c r="O159" i="22" s="1"/>
  <c r="P159" i="22" s="1"/>
  <c r="Q159" i="22" s="1"/>
  <c r="R159" i="22" s="1"/>
  <c r="S159" i="22" s="1"/>
  <c r="T159" i="22" s="1"/>
  <c r="U159" i="22" s="1"/>
  <c r="V159" i="22" s="1"/>
  <c r="W159" i="22" s="1"/>
  <c r="X159" i="22" s="1"/>
  <c r="Y159" i="22" s="1"/>
  <c r="Z159" i="22" s="1"/>
  <c r="AA159" i="22" s="1"/>
  <c r="AB159" i="22" s="1"/>
  <c r="AC159" i="22" s="1"/>
  <c r="AD159" i="22" s="1"/>
  <c r="AE159" i="22" s="1"/>
  <c r="AF159" i="22" s="1"/>
  <c r="C159" i="22"/>
  <c r="D159" i="22" s="1"/>
  <c r="E159" i="22" s="1"/>
  <c r="F159" i="22" s="1"/>
  <c r="G159" i="22" s="1"/>
  <c r="H159" i="22" s="1"/>
  <c r="G158" i="22"/>
  <c r="H158" i="22" s="1"/>
  <c r="I158" i="22" s="1"/>
  <c r="J158" i="22" s="1"/>
  <c r="K158" i="22" s="1"/>
  <c r="L158" i="22" s="1"/>
  <c r="M158" i="22" s="1"/>
  <c r="N158" i="22" s="1"/>
  <c r="O158" i="22" s="1"/>
  <c r="P158" i="22" s="1"/>
  <c r="Q158" i="22" s="1"/>
  <c r="R158" i="22" s="1"/>
  <c r="S158" i="22" s="1"/>
  <c r="T158" i="22" s="1"/>
  <c r="U158" i="22" s="1"/>
  <c r="V158" i="22" s="1"/>
  <c r="W158" i="22" s="1"/>
  <c r="X158" i="22" s="1"/>
  <c r="Y158" i="22" s="1"/>
  <c r="Z158" i="22" s="1"/>
  <c r="AA158" i="22" s="1"/>
  <c r="AB158" i="22" s="1"/>
  <c r="AC158" i="22" s="1"/>
  <c r="AD158" i="22" s="1"/>
  <c r="AE158" i="22" s="1"/>
  <c r="AF158" i="22" s="1"/>
  <c r="D158" i="22"/>
  <c r="E158" i="22" s="1"/>
  <c r="F158" i="22" s="1"/>
  <c r="C158" i="22"/>
  <c r="I157" i="22"/>
  <c r="J157" i="22" s="1"/>
  <c r="K157" i="22" s="1"/>
  <c r="L157" i="22" s="1"/>
  <c r="M157" i="22" s="1"/>
  <c r="N157" i="22" s="1"/>
  <c r="O157" i="22" s="1"/>
  <c r="P157" i="22" s="1"/>
  <c r="Q157" i="22" s="1"/>
  <c r="R157" i="22" s="1"/>
  <c r="S157" i="22" s="1"/>
  <c r="T157" i="22" s="1"/>
  <c r="U157" i="22" s="1"/>
  <c r="V157" i="22" s="1"/>
  <c r="W157" i="22" s="1"/>
  <c r="X157" i="22" s="1"/>
  <c r="Y157" i="22" s="1"/>
  <c r="Z157" i="22" s="1"/>
  <c r="AA157" i="22" s="1"/>
  <c r="AB157" i="22" s="1"/>
  <c r="AC157" i="22" s="1"/>
  <c r="AD157" i="22" s="1"/>
  <c r="AE157" i="22" s="1"/>
  <c r="AF157" i="22" s="1"/>
  <c r="C157" i="22"/>
  <c r="D157" i="22" s="1"/>
  <c r="E157" i="22" s="1"/>
  <c r="F157" i="22" s="1"/>
  <c r="G157" i="22" s="1"/>
  <c r="H157" i="22" s="1"/>
  <c r="H156" i="22"/>
  <c r="I156" i="22" s="1"/>
  <c r="J156" i="22" s="1"/>
  <c r="K156" i="22" s="1"/>
  <c r="L156" i="22" s="1"/>
  <c r="M156" i="22" s="1"/>
  <c r="N156" i="22" s="1"/>
  <c r="O156" i="22" s="1"/>
  <c r="P156" i="22" s="1"/>
  <c r="Q156" i="22" s="1"/>
  <c r="R156" i="22" s="1"/>
  <c r="S156" i="22" s="1"/>
  <c r="T156" i="22" s="1"/>
  <c r="U156" i="22" s="1"/>
  <c r="V156" i="22" s="1"/>
  <c r="W156" i="22" s="1"/>
  <c r="X156" i="22" s="1"/>
  <c r="Y156" i="22" s="1"/>
  <c r="Z156" i="22" s="1"/>
  <c r="AA156" i="22" s="1"/>
  <c r="AB156" i="22" s="1"/>
  <c r="AC156" i="22" s="1"/>
  <c r="AD156" i="22" s="1"/>
  <c r="AE156" i="22" s="1"/>
  <c r="AF156" i="22" s="1"/>
  <c r="C156" i="22"/>
  <c r="D156" i="22" s="1"/>
  <c r="E156" i="22" s="1"/>
  <c r="F156" i="22" s="1"/>
  <c r="G156" i="22" s="1"/>
  <c r="T155" i="22"/>
  <c r="U155" i="22" s="1"/>
  <c r="V155" i="22" s="1"/>
  <c r="W155" i="22" s="1"/>
  <c r="X155" i="22" s="1"/>
  <c r="Y155" i="22" s="1"/>
  <c r="Z155" i="22" s="1"/>
  <c r="AA155" i="22" s="1"/>
  <c r="AB155" i="22" s="1"/>
  <c r="AC155" i="22" s="1"/>
  <c r="AD155" i="22" s="1"/>
  <c r="AE155" i="22" s="1"/>
  <c r="AF155" i="22" s="1"/>
  <c r="E155" i="22"/>
  <c r="F155" i="22" s="1"/>
  <c r="G155" i="22" s="1"/>
  <c r="H155" i="22" s="1"/>
  <c r="I155" i="22" s="1"/>
  <c r="J155" i="22" s="1"/>
  <c r="K155" i="22" s="1"/>
  <c r="L155" i="22" s="1"/>
  <c r="M155" i="22" s="1"/>
  <c r="N155" i="22" s="1"/>
  <c r="O155" i="22" s="1"/>
  <c r="P155" i="22" s="1"/>
  <c r="Q155" i="22" s="1"/>
  <c r="R155" i="22" s="1"/>
  <c r="S155" i="22" s="1"/>
  <c r="D155" i="22"/>
  <c r="C155" i="22"/>
  <c r="E153" i="22"/>
  <c r="F153" i="22" s="1"/>
  <c r="G153" i="22" s="1"/>
  <c r="H153" i="22" s="1"/>
  <c r="I153" i="22" s="1"/>
  <c r="J153" i="22" s="1"/>
  <c r="K153" i="22" s="1"/>
  <c r="L153" i="22" s="1"/>
  <c r="M153" i="22" s="1"/>
  <c r="N153" i="22" s="1"/>
  <c r="O153" i="22" s="1"/>
  <c r="P153" i="22" s="1"/>
  <c r="Q153" i="22" s="1"/>
  <c r="R153" i="22" s="1"/>
  <c r="S153" i="22" s="1"/>
  <c r="T153" i="22" s="1"/>
  <c r="U153" i="22" s="1"/>
  <c r="V153" i="22" s="1"/>
  <c r="W153" i="22" s="1"/>
  <c r="X153" i="22" s="1"/>
  <c r="Y153" i="22" s="1"/>
  <c r="Z153" i="22" s="1"/>
  <c r="AA153" i="22" s="1"/>
  <c r="AB153" i="22" s="1"/>
  <c r="AC153" i="22" s="1"/>
  <c r="AD153" i="22" s="1"/>
  <c r="AE153" i="22" s="1"/>
  <c r="AF153" i="22" s="1"/>
  <c r="D153" i="22"/>
  <c r="C153" i="22"/>
  <c r="G152" i="22"/>
  <c r="H152" i="22" s="1"/>
  <c r="I152" i="22" s="1"/>
  <c r="J152" i="22" s="1"/>
  <c r="K152" i="22" s="1"/>
  <c r="L152" i="22" s="1"/>
  <c r="M152" i="22" s="1"/>
  <c r="N152" i="22" s="1"/>
  <c r="O152" i="22" s="1"/>
  <c r="P152" i="22" s="1"/>
  <c r="Q152" i="22" s="1"/>
  <c r="R152" i="22" s="1"/>
  <c r="S152" i="22" s="1"/>
  <c r="T152" i="22" s="1"/>
  <c r="U152" i="22" s="1"/>
  <c r="V152" i="22" s="1"/>
  <c r="W152" i="22" s="1"/>
  <c r="X152" i="22" s="1"/>
  <c r="Y152" i="22" s="1"/>
  <c r="Z152" i="22" s="1"/>
  <c r="AA152" i="22" s="1"/>
  <c r="AB152" i="22" s="1"/>
  <c r="AC152" i="22" s="1"/>
  <c r="AD152" i="22" s="1"/>
  <c r="AE152" i="22" s="1"/>
  <c r="AF152" i="22" s="1"/>
  <c r="C152" i="22"/>
  <c r="D152" i="22" s="1"/>
  <c r="E152" i="22" s="1"/>
  <c r="F152" i="22" s="1"/>
  <c r="E151" i="22"/>
  <c r="F151" i="22" s="1"/>
  <c r="G151" i="22" s="1"/>
  <c r="H151" i="22" s="1"/>
  <c r="I151" i="22" s="1"/>
  <c r="J151" i="22" s="1"/>
  <c r="K151" i="22" s="1"/>
  <c r="L151" i="22" s="1"/>
  <c r="M151" i="22" s="1"/>
  <c r="N151" i="22" s="1"/>
  <c r="O151" i="22" s="1"/>
  <c r="P151" i="22" s="1"/>
  <c r="Q151" i="22" s="1"/>
  <c r="R151" i="22" s="1"/>
  <c r="S151" i="22" s="1"/>
  <c r="T151" i="22" s="1"/>
  <c r="U151" i="22" s="1"/>
  <c r="V151" i="22" s="1"/>
  <c r="W151" i="22" s="1"/>
  <c r="X151" i="22" s="1"/>
  <c r="Y151" i="22" s="1"/>
  <c r="Z151" i="22" s="1"/>
  <c r="AA151" i="22" s="1"/>
  <c r="AB151" i="22" s="1"/>
  <c r="AC151" i="22" s="1"/>
  <c r="AD151" i="22" s="1"/>
  <c r="AE151" i="22" s="1"/>
  <c r="AF151" i="22" s="1"/>
  <c r="D151" i="22"/>
  <c r="C151" i="22"/>
  <c r="M150" i="22"/>
  <c r="N150" i="22" s="1"/>
  <c r="O150" i="22" s="1"/>
  <c r="P150" i="22" s="1"/>
  <c r="Q150" i="22" s="1"/>
  <c r="R150" i="22" s="1"/>
  <c r="S150" i="22" s="1"/>
  <c r="T150" i="22" s="1"/>
  <c r="U150" i="22" s="1"/>
  <c r="V150" i="22" s="1"/>
  <c r="W150" i="22" s="1"/>
  <c r="X150" i="22" s="1"/>
  <c r="Y150" i="22" s="1"/>
  <c r="Z150" i="22" s="1"/>
  <c r="AA150" i="22" s="1"/>
  <c r="AB150" i="22" s="1"/>
  <c r="AC150" i="22" s="1"/>
  <c r="AD150" i="22" s="1"/>
  <c r="AE150" i="22" s="1"/>
  <c r="AF150" i="22" s="1"/>
  <c r="C150" i="22"/>
  <c r="D150" i="22" s="1"/>
  <c r="E150" i="22" s="1"/>
  <c r="F150" i="22" s="1"/>
  <c r="G150" i="22" s="1"/>
  <c r="H150" i="22" s="1"/>
  <c r="I150" i="22" s="1"/>
  <c r="J150" i="22" s="1"/>
  <c r="K150" i="22" s="1"/>
  <c r="L150" i="22" s="1"/>
  <c r="U148" i="22"/>
  <c r="V148" i="22" s="1"/>
  <c r="W148" i="22" s="1"/>
  <c r="X148" i="22" s="1"/>
  <c r="Y148" i="22" s="1"/>
  <c r="Z148" i="22" s="1"/>
  <c r="AA148" i="22" s="1"/>
  <c r="AB148" i="22" s="1"/>
  <c r="AC148" i="22" s="1"/>
  <c r="AD148" i="22" s="1"/>
  <c r="AE148" i="22" s="1"/>
  <c r="AF148" i="22" s="1"/>
  <c r="K148" i="22"/>
  <c r="L148" i="22" s="1"/>
  <c r="M148" i="22" s="1"/>
  <c r="N148" i="22" s="1"/>
  <c r="O148" i="22" s="1"/>
  <c r="P148" i="22" s="1"/>
  <c r="Q148" i="22" s="1"/>
  <c r="R148" i="22" s="1"/>
  <c r="S148" i="22" s="1"/>
  <c r="T148" i="22" s="1"/>
  <c r="C148" i="22"/>
  <c r="D148" i="22" s="1"/>
  <c r="E148" i="22" s="1"/>
  <c r="F148" i="22" s="1"/>
  <c r="G148" i="22" s="1"/>
  <c r="H148" i="22" s="1"/>
  <c r="I148" i="22" s="1"/>
  <c r="J148" i="22" s="1"/>
  <c r="E147" i="22"/>
  <c r="F147" i="22" s="1"/>
  <c r="G147" i="22" s="1"/>
  <c r="H147" i="22" s="1"/>
  <c r="I147" i="22" s="1"/>
  <c r="J147" i="22" s="1"/>
  <c r="K147" i="22" s="1"/>
  <c r="L147" i="22" s="1"/>
  <c r="M147" i="22" s="1"/>
  <c r="N147" i="22" s="1"/>
  <c r="O147" i="22" s="1"/>
  <c r="P147" i="22" s="1"/>
  <c r="Q147" i="22" s="1"/>
  <c r="R147" i="22" s="1"/>
  <c r="S147" i="22" s="1"/>
  <c r="T147" i="22" s="1"/>
  <c r="U147" i="22" s="1"/>
  <c r="V147" i="22" s="1"/>
  <c r="W147" i="22" s="1"/>
  <c r="X147" i="22" s="1"/>
  <c r="Y147" i="22" s="1"/>
  <c r="Z147" i="22" s="1"/>
  <c r="AA147" i="22" s="1"/>
  <c r="AB147" i="22" s="1"/>
  <c r="AC147" i="22" s="1"/>
  <c r="AD147" i="22" s="1"/>
  <c r="AE147" i="22" s="1"/>
  <c r="AF147" i="22" s="1"/>
  <c r="C147" i="22"/>
  <c r="D147" i="22" s="1"/>
  <c r="H145" i="22"/>
  <c r="I145" i="22" s="1"/>
  <c r="J145" i="22" s="1"/>
  <c r="K145" i="22" s="1"/>
  <c r="L145" i="22" s="1"/>
  <c r="M145" i="22" s="1"/>
  <c r="N145" i="22" s="1"/>
  <c r="O145" i="22" s="1"/>
  <c r="P145" i="22" s="1"/>
  <c r="Q145" i="22" s="1"/>
  <c r="R145" i="22" s="1"/>
  <c r="S145" i="22" s="1"/>
  <c r="T145" i="22" s="1"/>
  <c r="U145" i="22" s="1"/>
  <c r="V145" i="22" s="1"/>
  <c r="W145" i="22" s="1"/>
  <c r="X145" i="22" s="1"/>
  <c r="Y145" i="22" s="1"/>
  <c r="Z145" i="22" s="1"/>
  <c r="AA145" i="22" s="1"/>
  <c r="AB145" i="22" s="1"/>
  <c r="AC145" i="22" s="1"/>
  <c r="AD145" i="22" s="1"/>
  <c r="AE145" i="22" s="1"/>
  <c r="AF145" i="22" s="1"/>
  <c r="C145" i="22"/>
  <c r="D145" i="22" s="1"/>
  <c r="E145" i="22" s="1"/>
  <c r="F145" i="22" s="1"/>
  <c r="G145" i="22" s="1"/>
  <c r="E144" i="22"/>
  <c r="F144" i="22" s="1"/>
  <c r="G144" i="22" s="1"/>
  <c r="H144" i="22" s="1"/>
  <c r="I144" i="22" s="1"/>
  <c r="J144" i="22" s="1"/>
  <c r="K144" i="22" s="1"/>
  <c r="L144" i="22" s="1"/>
  <c r="M144" i="22" s="1"/>
  <c r="N144" i="22" s="1"/>
  <c r="O144" i="22" s="1"/>
  <c r="P144" i="22" s="1"/>
  <c r="Q144" i="22" s="1"/>
  <c r="R144" i="22" s="1"/>
  <c r="S144" i="22" s="1"/>
  <c r="T144" i="22" s="1"/>
  <c r="U144" i="22" s="1"/>
  <c r="V144" i="22" s="1"/>
  <c r="W144" i="22" s="1"/>
  <c r="X144" i="22" s="1"/>
  <c r="Y144" i="22" s="1"/>
  <c r="Z144" i="22" s="1"/>
  <c r="AA144" i="22" s="1"/>
  <c r="AB144" i="22" s="1"/>
  <c r="AC144" i="22" s="1"/>
  <c r="AD144" i="22" s="1"/>
  <c r="AE144" i="22" s="1"/>
  <c r="AF144" i="22" s="1"/>
  <c r="C144" i="22"/>
  <c r="D144" i="22" s="1"/>
  <c r="D143" i="22"/>
  <c r="E143" i="22" s="1"/>
  <c r="F143" i="22" s="1"/>
  <c r="G143" i="22" s="1"/>
  <c r="H143" i="22" s="1"/>
  <c r="I143" i="22" s="1"/>
  <c r="J143" i="22" s="1"/>
  <c r="K143" i="22" s="1"/>
  <c r="L143" i="22" s="1"/>
  <c r="M143" i="22" s="1"/>
  <c r="N143" i="22" s="1"/>
  <c r="O143" i="22" s="1"/>
  <c r="P143" i="22" s="1"/>
  <c r="Q143" i="22" s="1"/>
  <c r="R143" i="22" s="1"/>
  <c r="S143" i="22" s="1"/>
  <c r="T143" i="22" s="1"/>
  <c r="U143" i="22" s="1"/>
  <c r="V143" i="22" s="1"/>
  <c r="W143" i="22" s="1"/>
  <c r="X143" i="22" s="1"/>
  <c r="Y143" i="22" s="1"/>
  <c r="Z143" i="22" s="1"/>
  <c r="AA143" i="22" s="1"/>
  <c r="AB143" i="22" s="1"/>
  <c r="AC143" i="22" s="1"/>
  <c r="AD143" i="22" s="1"/>
  <c r="AE143" i="22" s="1"/>
  <c r="AF143" i="22" s="1"/>
  <c r="C143" i="22"/>
  <c r="W142" i="22"/>
  <c r="X142" i="22" s="1"/>
  <c r="Y142" i="22" s="1"/>
  <c r="Z142" i="22" s="1"/>
  <c r="AA142" i="22" s="1"/>
  <c r="AB142" i="22" s="1"/>
  <c r="AC142" i="22" s="1"/>
  <c r="AD142" i="22" s="1"/>
  <c r="AE142" i="22" s="1"/>
  <c r="AF142" i="22" s="1"/>
  <c r="C142" i="22"/>
  <c r="D142" i="22" s="1"/>
  <c r="E142" i="22" s="1"/>
  <c r="F142" i="22" s="1"/>
  <c r="G142" i="22" s="1"/>
  <c r="H142" i="22" s="1"/>
  <c r="I142" i="22" s="1"/>
  <c r="J142" i="22" s="1"/>
  <c r="K142" i="22" s="1"/>
  <c r="L142" i="22" s="1"/>
  <c r="M142" i="22" s="1"/>
  <c r="N142" i="22" s="1"/>
  <c r="O142" i="22" s="1"/>
  <c r="P142" i="22" s="1"/>
  <c r="Q142" i="22" s="1"/>
  <c r="R142" i="22" s="1"/>
  <c r="S142" i="22" s="1"/>
  <c r="T142" i="22" s="1"/>
  <c r="U142" i="22" s="1"/>
  <c r="V142" i="22" s="1"/>
  <c r="I141" i="22"/>
  <c r="J141" i="22" s="1"/>
  <c r="K141" i="22" s="1"/>
  <c r="L141" i="22" s="1"/>
  <c r="M141" i="22" s="1"/>
  <c r="N141" i="22" s="1"/>
  <c r="O141" i="22" s="1"/>
  <c r="P141" i="22" s="1"/>
  <c r="Q141" i="22" s="1"/>
  <c r="R141" i="22" s="1"/>
  <c r="S141" i="22" s="1"/>
  <c r="T141" i="22" s="1"/>
  <c r="U141" i="22" s="1"/>
  <c r="V141" i="22" s="1"/>
  <c r="W141" i="22" s="1"/>
  <c r="X141" i="22" s="1"/>
  <c r="Y141" i="22" s="1"/>
  <c r="Z141" i="22" s="1"/>
  <c r="AA141" i="22" s="1"/>
  <c r="AB141" i="22" s="1"/>
  <c r="AC141" i="22" s="1"/>
  <c r="AD141" i="22" s="1"/>
  <c r="AE141" i="22" s="1"/>
  <c r="AF141" i="22" s="1"/>
  <c r="C141" i="22"/>
  <c r="D141" i="22" s="1"/>
  <c r="E141" i="22" s="1"/>
  <c r="F141" i="22" s="1"/>
  <c r="G141" i="22" s="1"/>
  <c r="H141" i="22" s="1"/>
  <c r="R140" i="22"/>
  <c r="S140" i="22" s="1"/>
  <c r="T140" i="22" s="1"/>
  <c r="U140" i="22" s="1"/>
  <c r="V140" i="22" s="1"/>
  <c r="W140" i="22" s="1"/>
  <c r="X140" i="22" s="1"/>
  <c r="Y140" i="22" s="1"/>
  <c r="Z140" i="22" s="1"/>
  <c r="AA140" i="22" s="1"/>
  <c r="AB140" i="22" s="1"/>
  <c r="AC140" i="22" s="1"/>
  <c r="AD140" i="22" s="1"/>
  <c r="AE140" i="22" s="1"/>
  <c r="AF140" i="22" s="1"/>
  <c r="F140" i="22"/>
  <c r="G140" i="22" s="1"/>
  <c r="H140" i="22" s="1"/>
  <c r="I140" i="22" s="1"/>
  <c r="J140" i="22" s="1"/>
  <c r="K140" i="22" s="1"/>
  <c r="L140" i="22" s="1"/>
  <c r="M140" i="22" s="1"/>
  <c r="N140" i="22" s="1"/>
  <c r="O140" i="22" s="1"/>
  <c r="P140" i="22" s="1"/>
  <c r="Q140" i="22" s="1"/>
  <c r="C140" i="22"/>
  <c r="D140" i="22" s="1"/>
  <c r="E140" i="22" s="1"/>
  <c r="G139" i="22"/>
  <c r="H139" i="22" s="1"/>
  <c r="I139" i="22" s="1"/>
  <c r="J139" i="22" s="1"/>
  <c r="K139" i="22" s="1"/>
  <c r="L139" i="22" s="1"/>
  <c r="M139" i="22" s="1"/>
  <c r="N139" i="22" s="1"/>
  <c r="O139" i="22" s="1"/>
  <c r="P139" i="22" s="1"/>
  <c r="Q139" i="22" s="1"/>
  <c r="R139" i="22" s="1"/>
  <c r="S139" i="22" s="1"/>
  <c r="T139" i="22" s="1"/>
  <c r="U139" i="22" s="1"/>
  <c r="V139" i="22" s="1"/>
  <c r="W139" i="22" s="1"/>
  <c r="X139" i="22" s="1"/>
  <c r="Y139" i="22" s="1"/>
  <c r="Z139" i="22" s="1"/>
  <c r="AA139" i="22" s="1"/>
  <c r="AB139" i="22" s="1"/>
  <c r="AC139" i="22" s="1"/>
  <c r="AD139" i="22" s="1"/>
  <c r="AE139" i="22" s="1"/>
  <c r="AF139" i="22" s="1"/>
  <c r="D139" i="22"/>
  <c r="E139" i="22" s="1"/>
  <c r="F139" i="22" s="1"/>
  <c r="C139" i="22"/>
  <c r="M137" i="22"/>
  <c r="N137" i="22" s="1"/>
  <c r="O137" i="22" s="1"/>
  <c r="P137" i="22" s="1"/>
  <c r="Q137" i="22" s="1"/>
  <c r="R137" i="22" s="1"/>
  <c r="S137" i="22" s="1"/>
  <c r="T137" i="22" s="1"/>
  <c r="U137" i="22" s="1"/>
  <c r="V137" i="22" s="1"/>
  <c r="W137" i="22" s="1"/>
  <c r="X137" i="22" s="1"/>
  <c r="Y137" i="22" s="1"/>
  <c r="Z137" i="22" s="1"/>
  <c r="AA137" i="22" s="1"/>
  <c r="AB137" i="22" s="1"/>
  <c r="AC137" i="22" s="1"/>
  <c r="AD137" i="22" s="1"/>
  <c r="AE137" i="22" s="1"/>
  <c r="AF137" i="22" s="1"/>
  <c r="C137" i="22"/>
  <c r="D137" i="22" s="1"/>
  <c r="E137" i="22" s="1"/>
  <c r="F137" i="22" s="1"/>
  <c r="G137" i="22" s="1"/>
  <c r="H137" i="22" s="1"/>
  <c r="I137" i="22" s="1"/>
  <c r="J137" i="22" s="1"/>
  <c r="K137" i="22" s="1"/>
  <c r="L137" i="22" s="1"/>
  <c r="C136" i="22"/>
  <c r="D136" i="22" s="1"/>
  <c r="E136" i="22" s="1"/>
  <c r="F136" i="22" s="1"/>
  <c r="G136" i="22" s="1"/>
  <c r="H136" i="22" s="1"/>
  <c r="I136" i="22" s="1"/>
  <c r="J136" i="22" s="1"/>
  <c r="K136" i="22" s="1"/>
  <c r="L136" i="22" s="1"/>
  <c r="M136" i="22" s="1"/>
  <c r="N136" i="22" s="1"/>
  <c r="O136" i="22" s="1"/>
  <c r="P136" i="22" s="1"/>
  <c r="Q136" i="22" s="1"/>
  <c r="R136" i="22" s="1"/>
  <c r="S136" i="22" s="1"/>
  <c r="T136" i="22" s="1"/>
  <c r="U136" i="22" s="1"/>
  <c r="V136" i="22" s="1"/>
  <c r="W136" i="22" s="1"/>
  <c r="X136" i="22" s="1"/>
  <c r="Y136" i="22" s="1"/>
  <c r="Z136" i="22" s="1"/>
  <c r="AA136" i="22" s="1"/>
  <c r="AB136" i="22" s="1"/>
  <c r="AC136" i="22" s="1"/>
  <c r="AD136" i="22" s="1"/>
  <c r="AE136" i="22" s="1"/>
  <c r="AF136" i="22" s="1"/>
  <c r="F135" i="22"/>
  <c r="G135" i="22" s="1"/>
  <c r="H135" i="22" s="1"/>
  <c r="I135" i="22" s="1"/>
  <c r="J135" i="22" s="1"/>
  <c r="K135" i="22" s="1"/>
  <c r="L135" i="22" s="1"/>
  <c r="M135" i="22" s="1"/>
  <c r="N135" i="22" s="1"/>
  <c r="O135" i="22" s="1"/>
  <c r="P135" i="22" s="1"/>
  <c r="Q135" i="22" s="1"/>
  <c r="R135" i="22" s="1"/>
  <c r="S135" i="22" s="1"/>
  <c r="T135" i="22" s="1"/>
  <c r="U135" i="22" s="1"/>
  <c r="V135" i="22" s="1"/>
  <c r="W135" i="22" s="1"/>
  <c r="X135" i="22" s="1"/>
  <c r="Y135" i="22" s="1"/>
  <c r="Z135" i="22" s="1"/>
  <c r="AA135" i="22" s="1"/>
  <c r="AB135" i="22" s="1"/>
  <c r="AC135" i="22" s="1"/>
  <c r="AD135" i="22" s="1"/>
  <c r="AE135" i="22" s="1"/>
  <c r="AF135" i="22" s="1"/>
  <c r="E135" i="22"/>
  <c r="C135" i="22"/>
  <c r="D135" i="22" s="1"/>
  <c r="C134" i="22"/>
  <c r="D134" i="22" s="1"/>
  <c r="E134" i="22" s="1"/>
  <c r="F134" i="22" s="1"/>
  <c r="G134" i="22" s="1"/>
  <c r="H134" i="22" s="1"/>
  <c r="I134" i="22" s="1"/>
  <c r="J134" i="22" s="1"/>
  <c r="K134" i="22" s="1"/>
  <c r="L134" i="22" s="1"/>
  <c r="M134" i="22" s="1"/>
  <c r="N134" i="22" s="1"/>
  <c r="O134" i="22" s="1"/>
  <c r="P134" i="22" s="1"/>
  <c r="Q134" i="22" s="1"/>
  <c r="R134" i="22" s="1"/>
  <c r="S134" i="22" s="1"/>
  <c r="T134" i="22" s="1"/>
  <c r="U134" i="22" s="1"/>
  <c r="V134" i="22" s="1"/>
  <c r="W134" i="22" s="1"/>
  <c r="X134" i="22" s="1"/>
  <c r="Y134" i="22" s="1"/>
  <c r="Z134" i="22" s="1"/>
  <c r="AA134" i="22" s="1"/>
  <c r="AB134" i="22" s="1"/>
  <c r="AC134" i="22" s="1"/>
  <c r="AD134" i="22" s="1"/>
  <c r="AE134" i="22" s="1"/>
  <c r="AF134" i="22" s="1"/>
  <c r="D133" i="22"/>
  <c r="E133" i="22" s="1"/>
  <c r="F133" i="22" s="1"/>
  <c r="G133" i="22" s="1"/>
  <c r="H133" i="22" s="1"/>
  <c r="I133" i="22" s="1"/>
  <c r="J133" i="22" s="1"/>
  <c r="K133" i="22" s="1"/>
  <c r="L133" i="22" s="1"/>
  <c r="M133" i="22" s="1"/>
  <c r="N133" i="22" s="1"/>
  <c r="O133" i="22" s="1"/>
  <c r="P133" i="22" s="1"/>
  <c r="Q133" i="22" s="1"/>
  <c r="R133" i="22" s="1"/>
  <c r="S133" i="22" s="1"/>
  <c r="T133" i="22" s="1"/>
  <c r="U133" i="22" s="1"/>
  <c r="V133" i="22" s="1"/>
  <c r="W133" i="22" s="1"/>
  <c r="X133" i="22" s="1"/>
  <c r="Y133" i="22" s="1"/>
  <c r="Z133" i="22" s="1"/>
  <c r="AA133" i="22" s="1"/>
  <c r="AB133" i="22" s="1"/>
  <c r="AC133" i="22" s="1"/>
  <c r="AD133" i="22" s="1"/>
  <c r="AE133" i="22" s="1"/>
  <c r="AF133" i="22" s="1"/>
  <c r="C133" i="22"/>
  <c r="I132" i="22"/>
  <c r="J132" i="22" s="1"/>
  <c r="K132" i="22" s="1"/>
  <c r="L132" i="22" s="1"/>
  <c r="M132" i="22" s="1"/>
  <c r="N132" i="22" s="1"/>
  <c r="O132" i="22" s="1"/>
  <c r="P132" i="22" s="1"/>
  <c r="Q132" i="22" s="1"/>
  <c r="R132" i="22" s="1"/>
  <c r="S132" i="22" s="1"/>
  <c r="T132" i="22" s="1"/>
  <c r="U132" i="22" s="1"/>
  <c r="V132" i="22" s="1"/>
  <c r="W132" i="22" s="1"/>
  <c r="X132" i="22" s="1"/>
  <c r="Y132" i="22" s="1"/>
  <c r="Z132" i="22" s="1"/>
  <c r="AA132" i="22" s="1"/>
  <c r="AB132" i="22" s="1"/>
  <c r="AC132" i="22" s="1"/>
  <c r="AD132" i="22" s="1"/>
  <c r="AE132" i="22" s="1"/>
  <c r="AF132" i="22" s="1"/>
  <c r="E132" i="22"/>
  <c r="F132" i="22" s="1"/>
  <c r="G132" i="22" s="1"/>
  <c r="H132" i="22" s="1"/>
  <c r="C132" i="22"/>
  <c r="D132" i="22" s="1"/>
  <c r="G131" i="22"/>
  <c r="H131" i="22" s="1"/>
  <c r="I131" i="22" s="1"/>
  <c r="J131" i="22" s="1"/>
  <c r="K131" i="22" s="1"/>
  <c r="L131" i="22" s="1"/>
  <c r="M131" i="22" s="1"/>
  <c r="N131" i="22" s="1"/>
  <c r="O131" i="22" s="1"/>
  <c r="P131" i="22" s="1"/>
  <c r="Q131" i="22" s="1"/>
  <c r="R131" i="22" s="1"/>
  <c r="S131" i="22" s="1"/>
  <c r="T131" i="22" s="1"/>
  <c r="U131" i="22" s="1"/>
  <c r="V131" i="22" s="1"/>
  <c r="W131" i="22" s="1"/>
  <c r="X131" i="22" s="1"/>
  <c r="Y131" i="22" s="1"/>
  <c r="Z131" i="22" s="1"/>
  <c r="AA131" i="22" s="1"/>
  <c r="AB131" i="22" s="1"/>
  <c r="AC131" i="22" s="1"/>
  <c r="AD131" i="22" s="1"/>
  <c r="AE131" i="22" s="1"/>
  <c r="AF131" i="22" s="1"/>
  <c r="C131" i="22"/>
  <c r="D131" i="22" s="1"/>
  <c r="E131" i="22" s="1"/>
  <c r="F131" i="22" s="1"/>
  <c r="F130" i="22"/>
  <c r="G130" i="22" s="1"/>
  <c r="H130" i="22" s="1"/>
  <c r="I130" i="22" s="1"/>
  <c r="J130" i="22" s="1"/>
  <c r="K130" i="22" s="1"/>
  <c r="L130" i="22" s="1"/>
  <c r="M130" i="22" s="1"/>
  <c r="N130" i="22" s="1"/>
  <c r="O130" i="22" s="1"/>
  <c r="P130" i="22" s="1"/>
  <c r="Q130" i="22" s="1"/>
  <c r="R130" i="22" s="1"/>
  <c r="S130" i="22" s="1"/>
  <c r="T130" i="22" s="1"/>
  <c r="U130" i="22" s="1"/>
  <c r="V130" i="22" s="1"/>
  <c r="W130" i="22" s="1"/>
  <c r="X130" i="22" s="1"/>
  <c r="Y130" i="22" s="1"/>
  <c r="Z130" i="22" s="1"/>
  <c r="AA130" i="22" s="1"/>
  <c r="AB130" i="22" s="1"/>
  <c r="AC130" i="22" s="1"/>
  <c r="AD130" i="22" s="1"/>
  <c r="AE130" i="22" s="1"/>
  <c r="AF130" i="22" s="1"/>
  <c r="E130" i="22"/>
  <c r="D130" i="22"/>
  <c r="C130" i="22"/>
  <c r="D128" i="22"/>
  <c r="E128" i="22" s="1"/>
  <c r="F128" i="22" s="1"/>
  <c r="G128" i="22" s="1"/>
  <c r="H128" i="22" s="1"/>
  <c r="I128" i="22" s="1"/>
  <c r="J128" i="22" s="1"/>
  <c r="K128" i="22" s="1"/>
  <c r="L128" i="22" s="1"/>
  <c r="M128" i="22" s="1"/>
  <c r="N128" i="22" s="1"/>
  <c r="O128" i="22" s="1"/>
  <c r="P128" i="22" s="1"/>
  <c r="Q128" i="22" s="1"/>
  <c r="R128" i="22" s="1"/>
  <c r="S128" i="22" s="1"/>
  <c r="T128" i="22" s="1"/>
  <c r="U128" i="22" s="1"/>
  <c r="V128" i="22" s="1"/>
  <c r="W128" i="22" s="1"/>
  <c r="X128" i="22" s="1"/>
  <c r="Y128" i="22" s="1"/>
  <c r="Z128" i="22" s="1"/>
  <c r="AA128" i="22" s="1"/>
  <c r="AB128" i="22" s="1"/>
  <c r="AC128" i="22" s="1"/>
  <c r="AD128" i="22" s="1"/>
  <c r="AE128" i="22" s="1"/>
  <c r="AF128" i="22" s="1"/>
  <c r="C128" i="22"/>
  <c r="E127" i="22"/>
  <c r="F127" i="22" s="1"/>
  <c r="G127" i="22" s="1"/>
  <c r="H127" i="22" s="1"/>
  <c r="I127" i="22" s="1"/>
  <c r="J127" i="22" s="1"/>
  <c r="K127" i="22" s="1"/>
  <c r="L127" i="22" s="1"/>
  <c r="M127" i="22" s="1"/>
  <c r="N127" i="22" s="1"/>
  <c r="O127" i="22" s="1"/>
  <c r="P127" i="22" s="1"/>
  <c r="Q127" i="22" s="1"/>
  <c r="R127" i="22" s="1"/>
  <c r="S127" i="22" s="1"/>
  <c r="T127" i="22" s="1"/>
  <c r="U127" i="22" s="1"/>
  <c r="V127" i="22" s="1"/>
  <c r="W127" i="22" s="1"/>
  <c r="X127" i="22" s="1"/>
  <c r="Y127" i="22" s="1"/>
  <c r="Z127" i="22" s="1"/>
  <c r="AA127" i="22" s="1"/>
  <c r="AB127" i="22" s="1"/>
  <c r="AC127" i="22" s="1"/>
  <c r="AD127" i="22" s="1"/>
  <c r="AE127" i="22" s="1"/>
  <c r="AF127" i="22" s="1"/>
  <c r="C127" i="22"/>
  <c r="D127" i="22" s="1"/>
  <c r="C126" i="22"/>
  <c r="D126" i="22" s="1"/>
  <c r="E126" i="22" s="1"/>
  <c r="F126" i="22" s="1"/>
  <c r="G126" i="22" s="1"/>
  <c r="H126" i="22" s="1"/>
  <c r="I126" i="22" s="1"/>
  <c r="J126" i="22" s="1"/>
  <c r="K126" i="22" s="1"/>
  <c r="L126" i="22" s="1"/>
  <c r="M126" i="22" s="1"/>
  <c r="N126" i="22" s="1"/>
  <c r="O126" i="22" s="1"/>
  <c r="P126" i="22" s="1"/>
  <c r="Q126" i="22" s="1"/>
  <c r="R126" i="22" s="1"/>
  <c r="S126" i="22" s="1"/>
  <c r="T126" i="22" s="1"/>
  <c r="U126" i="22" s="1"/>
  <c r="V126" i="22" s="1"/>
  <c r="W126" i="22" s="1"/>
  <c r="X126" i="22" s="1"/>
  <c r="Y126" i="22" s="1"/>
  <c r="Z126" i="22" s="1"/>
  <c r="AA126" i="22" s="1"/>
  <c r="AB126" i="22" s="1"/>
  <c r="AC126" i="22" s="1"/>
  <c r="AD126" i="22" s="1"/>
  <c r="AE126" i="22" s="1"/>
  <c r="AF126" i="22" s="1"/>
  <c r="D125" i="22"/>
  <c r="E125" i="22" s="1"/>
  <c r="F125" i="22" s="1"/>
  <c r="G125" i="22" s="1"/>
  <c r="H125" i="22" s="1"/>
  <c r="I125" i="22" s="1"/>
  <c r="J125" i="22" s="1"/>
  <c r="K125" i="22" s="1"/>
  <c r="L125" i="22" s="1"/>
  <c r="M125" i="22" s="1"/>
  <c r="N125" i="22" s="1"/>
  <c r="O125" i="22" s="1"/>
  <c r="P125" i="22" s="1"/>
  <c r="Q125" i="22" s="1"/>
  <c r="R125" i="22" s="1"/>
  <c r="S125" i="22" s="1"/>
  <c r="T125" i="22" s="1"/>
  <c r="U125" i="22" s="1"/>
  <c r="V125" i="22" s="1"/>
  <c r="W125" i="22" s="1"/>
  <c r="X125" i="22" s="1"/>
  <c r="Y125" i="22" s="1"/>
  <c r="Z125" i="22" s="1"/>
  <c r="AA125" i="22" s="1"/>
  <c r="AB125" i="22" s="1"/>
  <c r="AC125" i="22" s="1"/>
  <c r="AD125" i="22" s="1"/>
  <c r="AE125" i="22" s="1"/>
  <c r="AF125" i="22" s="1"/>
  <c r="C125" i="22"/>
  <c r="O124" i="22"/>
  <c r="P124" i="22" s="1"/>
  <c r="Q124" i="22" s="1"/>
  <c r="R124" i="22" s="1"/>
  <c r="S124" i="22" s="1"/>
  <c r="T124" i="22" s="1"/>
  <c r="U124" i="22" s="1"/>
  <c r="V124" i="22" s="1"/>
  <c r="W124" i="22" s="1"/>
  <c r="X124" i="22" s="1"/>
  <c r="Y124" i="22" s="1"/>
  <c r="Z124" i="22" s="1"/>
  <c r="AA124" i="22" s="1"/>
  <c r="AB124" i="22" s="1"/>
  <c r="AC124" i="22" s="1"/>
  <c r="AD124" i="22" s="1"/>
  <c r="AE124" i="22" s="1"/>
  <c r="AF124" i="22" s="1"/>
  <c r="K124" i="22"/>
  <c r="L124" i="22" s="1"/>
  <c r="M124" i="22" s="1"/>
  <c r="N124" i="22" s="1"/>
  <c r="J124" i="22"/>
  <c r="G124" i="22"/>
  <c r="H124" i="22" s="1"/>
  <c r="I124" i="22" s="1"/>
  <c r="C124" i="22"/>
  <c r="D124" i="22" s="1"/>
  <c r="E124" i="22" s="1"/>
  <c r="F124" i="22" s="1"/>
  <c r="C123" i="22"/>
  <c r="D123" i="22" s="1"/>
  <c r="E123" i="22" s="1"/>
  <c r="F123" i="22" s="1"/>
  <c r="G123" i="22" s="1"/>
  <c r="H123" i="22" s="1"/>
  <c r="I123" i="22" s="1"/>
  <c r="J123" i="22" s="1"/>
  <c r="K123" i="22" s="1"/>
  <c r="L123" i="22" s="1"/>
  <c r="M123" i="22" s="1"/>
  <c r="N123" i="22" s="1"/>
  <c r="O123" i="22" s="1"/>
  <c r="P123" i="22" s="1"/>
  <c r="Q123" i="22" s="1"/>
  <c r="R123" i="22" s="1"/>
  <c r="S123" i="22" s="1"/>
  <c r="T123" i="22" s="1"/>
  <c r="U123" i="22" s="1"/>
  <c r="V123" i="22" s="1"/>
  <c r="W123" i="22" s="1"/>
  <c r="X123" i="22" s="1"/>
  <c r="Y123" i="22" s="1"/>
  <c r="Z123" i="22" s="1"/>
  <c r="AA123" i="22" s="1"/>
  <c r="AB123" i="22" s="1"/>
  <c r="AC123" i="22" s="1"/>
  <c r="AD123" i="22" s="1"/>
  <c r="AE123" i="22" s="1"/>
  <c r="AF123" i="22" s="1"/>
  <c r="N122" i="22"/>
  <c r="O122" i="22" s="1"/>
  <c r="P122" i="22" s="1"/>
  <c r="Q122" i="22" s="1"/>
  <c r="R122" i="22" s="1"/>
  <c r="S122" i="22" s="1"/>
  <c r="T122" i="22" s="1"/>
  <c r="U122" i="22" s="1"/>
  <c r="V122" i="22" s="1"/>
  <c r="W122" i="22" s="1"/>
  <c r="X122" i="22" s="1"/>
  <c r="Y122" i="22" s="1"/>
  <c r="Z122" i="22" s="1"/>
  <c r="AA122" i="22" s="1"/>
  <c r="AB122" i="22" s="1"/>
  <c r="AC122" i="22" s="1"/>
  <c r="AD122" i="22" s="1"/>
  <c r="AE122" i="22" s="1"/>
  <c r="AF122" i="22" s="1"/>
  <c r="K122" i="22"/>
  <c r="L122" i="22" s="1"/>
  <c r="M122" i="22" s="1"/>
  <c r="G122" i="22"/>
  <c r="H122" i="22" s="1"/>
  <c r="I122" i="22" s="1"/>
  <c r="J122" i="22" s="1"/>
  <c r="F122" i="22"/>
  <c r="C122" i="22"/>
  <c r="D122" i="22" s="1"/>
  <c r="E122" i="22" s="1"/>
  <c r="D121" i="22"/>
  <c r="E121" i="22" s="1"/>
  <c r="F121" i="22" s="1"/>
  <c r="G121" i="22" s="1"/>
  <c r="H121" i="22" s="1"/>
  <c r="I121" i="22" s="1"/>
  <c r="J121" i="22" s="1"/>
  <c r="K121" i="22" s="1"/>
  <c r="L121" i="22" s="1"/>
  <c r="M121" i="22" s="1"/>
  <c r="N121" i="22" s="1"/>
  <c r="O121" i="22" s="1"/>
  <c r="P121" i="22" s="1"/>
  <c r="Q121" i="22" s="1"/>
  <c r="R121" i="22" s="1"/>
  <c r="S121" i="22" s="1"/>
  <c r="T121" i="22" s="1"/>
  <c r="U121" i="22" s="1"/>
  <c r="V121" i="22" s="1"/>
  <c r="W121" i="22" s="1"/>
  <c r="X121" i="22" s="1"/>
  <c r="Y121" i="22" s="1"/>
  <c r="Z121" i="22" s="1"/>
  <c r="AA121" i="22" s="1"/>
  <c r="AB121" i="22" s="1"/>
  <c r="AC121" i="22" s="1"/>
  <c r="AD121" i="22" s="1"/>
  <c r="AE121" i="22" s="1"/>
  <c r="AF121" i="22" s="1"/>
  <c r="C121" i="22"/>
  <c r="K120" i="22"/>
  <c r="L120" i="22" s="1"/>
  <c r="M120" i="22" s="1"/>
  <c r="N120" i="22" s="1"/>
  <c r="O120" i="22" s="1"/>
  <c r="P120" i="22" s="1"/>
  <c r="Q120" i="22" s="1"/>
  <c r="R120" i="22" s="1"/>
  <c r="S120" i="22" s="1"/>
  <c r="T120" i="22" s="1"/>
  <c r="U120" i="22" s="1"/>
  <c r="V120" i="22" s="1"/>
  <c r="W120" i="22" s="1"/>
  <c r="X120" i="22" s="1"/>
  <c r="Y120" i="22" s="1"/>
  <c r="Z120" i="22" s="1"/>
  <c r="AA120" i="22" s="1"/>
  <c r="AB120" i="22" s="1"/>
  <c r="AC120" i="22" s="1"/>
  <c r="AD120" i="22" s="1"/>
  <c r="AE120" i="22" s="1"/>
  <c r="AF120" i="22" s="1"/>
  <c r="J120" i="22"/>
  <c r="G120" i="22"/>
  <c r="H120" i="22" s="1"/>
  <c r="I120" i="22" s="1"/>
  <c r="C120" i="22"/>
  <c r="D120" i="22" s="1"/>
  <c r="E120" i="22" s="1"/>
  <c r="F120" i="22" s="1"/>
  <c r="C119" i="22"/>
  <c r="D119" i="22" s="1"/>
  <c r="E119" i="22" s="1"/>
  <c r="F119" i="22" s="1"/>
  <c r="G119" i="22" s="1"/>
  <c r="H119" i="22" s="1"/>
  <c r="I119" i="22" s="1"/>
  <c r="J119" i="22" s="1"/>
  <c r="K119" i="22" s="1"/>
  <c r="L119" i="22" s="1"/>
  <c r="M119" i="22" s="1"/>
  <c r="N119" i="22" s="1"/>
  <c r="O119" i="22" s="1"/>
  <c r="P119" i="22" s="1"/>
  <c r="Q119" i="22" s="1"/>
  <c r="R119" i="22" s="1"/>
  <c r="S119" i="22" s="1"/>
  <c r="T119" i="22" s="1"/>
  <c r="U119" i="22" s="1"/>
  <c r="V119" i="22" s="1"/>
  <c r="W119" i="22" s="1"/>
  <c r="X119" i="22" s="1"/>
  <c r="Y119" i="22" s="1"/>
  <c r="Z119" i="22" s="1"/>
  <c r="AA119" i="22" s="1"/>
  <c r="AB119" i="22" s="1"/>
  <c r="AC119" i="22" s="1"/>
  <c r="AD119" i="22" s="1"/>
  <c r="AE119" i="22" s="1"/>
  <c r="AF119" i="22" s="1"/>
  <c r="C118" i="22"/>
  <c r="D118" i="22" s="1"/>
  <c r="E118" i="22" s="1"/>
  <c r="F118" i="22" s="1"/>
  <c r="G118" i="22" s="1"/>
  <c r="H118" i="22" s="1"/>
  <c r="I118" i="22" s="1"/>
  <c r="J118" i="22" s="1"/>
  <c r="K118" i="22" s="1"/>
  <c r="L118" i="22" s="1"/>
  <c r="M118" i="22" s="1"/>
  <c r="N118" i="22" s="1"/>
  <c r="O118" i="22" s="1"/>
  <c r="P118" i="22" s="1"/>
  <c r="Q118" i="22" s="1"/>
  <c r="R118" i="22" s="1"/>
  <c r="S118" i="22" s="1"/>
  <c r="T118" i="22" s="1"/>
  <c r="U118" i="22" s="1"/>
  <c r="V118" i="22" s="1"/>
  <c r="W118" i="22" s="1"/>
  <c r="X118" i="22" s="1"/>
  <c r="Y118" i="22" s="1"/>
  <c r="Z118" i="22" s="1"/>
  <c r="AA118" i="22" s="1"/>
  <c r="AB118" i="22" s="1"/>
  <c r="AC118" i="22" s="1"/>
  <c r="AD118" i="22" s="1"/>
  <c r="AE118" i="22" s="1"/>
  <c r="AF118" i="22" s="1"/>
  <c r="L117" i="22"/>
  <c r="M117" i="22" s="1"/>
  <c r="N117" i="22" s="1"/>
  <c r="O117" i="22" s="1"/>
  <c r="P117" i="22" s="1"/>
  <c r="Q117" i="22" s="1"/>
  <c r="R117" i="22" s="1"/>
  <c r="S117" i="22" s="1"/>
  <c r="T117" i="22" s="1"/>
  <c r="U117" i="22" s="1"/>
  <c r="V117" i="22" s="1"/>
  <c r="W117" i="22" s="1"/>
  <c r="X117" i="22" s="1"/>
  <c r="Y117" i="22" s="1"/>
  <c r="Z117" i="22" s="1"/>
  <c r="AA117" i="22" s="1"/>
  <c r="AB117" i="22" s="1"/>
  <c r="AC117" i="22" s="1"/>
  <c r="AD117" i="22" s="1"/>
  <c r="AE117" i="22" s="1"/>
  <c r="AF117" i="22" s="1"/>
  <c r="I117" i="22"/>
  <c r="J117" i="22" s="1"/>
  <c r="K117" i="22" s="1"/>
  <c r="G117" i="22"/>
  <c r="H117" i="22" s="1"/>
  <c r="E117" i="22"/>
  <c r="F117" i="22" s="1"/>
  <c r="D117" i="22"/>
  <c r="C117" i="22"/>
  <c r="E116" i="22"/>
  <c r="F116" i="22" s="1"/>
  <c r="G116" i="22" s="1"/>
  <c r="H116" i="22" s="1"/>
  <c r="I116" i="22" s="1"/>
  <c r="J116" i="22" s="1"/>
  <c r="K116" i="22" s="1"/>
  <c r="L116" i="22" s="1"/>
  <c r="M116" i="22" s="1"/>
  <c r="N116" i="22" s="1"/>
  <c r="O116" i="22" s="1"/>
  <c r="P116" i="22" s="1"/>
  <c r="Q116" i="22" s="1"/>
  <c r="R116" i="22" s="1"/>
  <c r="S116" i="22" s="1"/>
  <c r="T116" i="22" s="1"/>
  <c r="U116" i="22" s="1"/>
  <c r="V116" i="22" s="1"/>
  <c r="W116" i="22" s="1"/>
  <c r="X116" i="22" s="1"/>
  <c r="Y116" i="22" s="1"/>
  <c r="Z116" i="22" s="1"/>
  <c r="AA116" i="22" s="1"/>
  <c r="AB116" i="22" s="1"/>
  <c r="AC116" i="22" s="1"/>
  <c r="AD116" i="22" s="1"/>
  <c r="AE116" i="22" s="1"/>
  <c r="AF116" i="22" s="1"/>
  <c r="C116" i="22"/>
  <c r="D116" i="22" s="1"/>
  <c r="C115" i="22"/>
  <c r="D115" i="22" s="1"/>
  <c r="E115" i="22" s="1"/>
  <c r="F115" i="22" s="1"/>
  <c r="G115" i="22" s="1"/>
  <c r="H115" i="22" s="1"/>
  <c r="I115" i="22" s="1"/>
  <c r="J115" i="22" s="1"/>
  <c r="K115" i="22" s="1"/>
  <c r="L115" i="22" s="1"/>
  <c r="M115" i="22" s="1"/>
  <c r="N115" i="22" s="1"/>
  <c r="O115" i="22" s="1"/>
  <c r="P115" i="22" s="1"/>
  <c r="Q115" i="22" s="1"/>
  <c r="R115" i="22" s="1"/>
  <c r="S115" i="22" s="1"/>
  <c r="T115" i="22" s="1"/>
  <c r="U115" i="22" s="1"/>
  <c r="V115" i="22" s="1"/>
  <c r="W115" i="22" s="1"/>
  <c r="X115" i="22" s="1"/>
  <c r="Y115" i="22" s="1"/>
  <c r="Z115" i="22" s="1"/>
  <c r="AA115" i="22" s="1"/>
  <c r="AB115" i="22" s="1"/>
  <c r="AC115" i="22" s="1"/>
  <c r="AD115" i="22" s="1"/>
  <c r="AE115" i="22" s="1"/>
  <c r="AF115" i="22" s="1"/>
  <c r="G114" i="22"/>
  <c r="H114" i="22" s="1"/>
  <c r="I114" i="22" s="1"/>
  <c r="J114" i="22" s="1"/>
  <c r="K114" i="22" s="1"/>
  <c r="L114" i="22" s="1"/>
  <c r="M114" i="22" s="1"/>
  <c r="N114" i="22" s="1"/>
  <c r="O114" i="22" s="1"/>
  <c r="P114" i="22" s="1"/>
  <c r="Q114" i="22" s="1"/>
  <c r="R114" i="22" s="1"/>
  <c r="S114" i="22" s="1"/>
  <c r="T114" i="22" s="1"/>
  <c r="U114" i="22" s="1"/>
  <c r="V114" i="22" s="1"/>
  <c r="W114" i="22" s="1"/>
  <c r="X114" i="22" s="1"/>
  <c r="Y114" i="22" s="1"/>
  <c r="Z114" i="22" s="1"/>
  <c r="AA114" i="22" s="1"/>
  <c r="AB114" i="22" s="1"/>
  <c r="AC114" i="22" s="1"/>
  <c r="AD114" i="22" s="1"/>
  <c r="AE114" i="22" s="1"/>
  <c r="AF114" i="22" s="1"/>
  <c r="F114" i="22"/>
  <c r="C114" i="22"/>
  <c r="D114" i="22" s="1"/>
  <c r="E114" i="22" s="1"/>
  <c r="L113" i="22"/>
  <c r="M113" i="22" s="1"/>
  <c r="N113" i="22" s="1"/>
  <c r="O113" i="22" s="1"/>
  <c r="P113" i="22" s="1"/>
  <c r="Q113" i="22" s="1"/>
  <c r="R113" i="22" s="1"/>
  <c r="S113" i="22" s="1"/>
  <c r="T113" i="22" s="1"/>
  <c r="U113" i="22" s="1"/>
  <c r="V113" i="22" s="1"/>
  <c r="W113" i="22" s="1"/>
  <c r="X113" i="22" s="1"/>
  <c r="Y113" i="22" s="1"/>
  <c r="Z113" i="22" s="1"/>
  <c r="AA113" i="22" s="1"/>
  <c r="AB113" i="22" s="1"/>
  <c r="AC113" i="22" s="1"/>
  <c r="AD113" i="22" s="1"/>
  <c r="AE113" i="22" s="1"/>
  <c r="AF113" i="22" s="1"/>
  <c r="K113" i="22"/>
  <c r="J113" i="22"/>
  <c r="H113" i="22"/>
  <c r="F113" i="22"/>
  <c r="G113" i="22" s="1"/>
  <c r="D113" i="22"/>
  <c r="E113" i="22" s="1"/>
  <c r="C113" i="22"/>
  <c r="D112" i="22"/>
  <c r="E112" i="22" s="1"/>
  <c r="F112" i="22" s="1"/>
  <c r="G112" i="22" s="1"/>
  <c r="H112" i="22" s="1"/>
  <c r="I112" i="22" s="1"/>
  <c r="J112" i="22" s="1"/>
  <c r="K112" i="22" s="1"/>
  <c r="L112" i="22" s="1"/>
  <c r="M112" i="22" s="1"/>
  <c r="N112" i="22" s="1"/>
  <c r="O112" i="22" s="1"/>
  <c r="P112" i="22" s="1"/>
  <c r="Q112" i="22" s="1"/>
  <c r="R112" i="22" s="1"/>
  <c r="S112" i="22" s="1"/>
  <c r="T112" i="22" s="1"/>
  <c r="U112" i="22" s="1"/>
  <c r="V112" i="22" s="1"/>
  <c r="W112" i="22" s="1"/>
  <c r="X112" i="22" s="1"/>
  <c r="Y112" i="22" s="1"/>
  <c r="Z112" i="22" s="1"/>
  <c r="AA112" i="22" s="1"/>
  <c r="AB112" i="22" s="1"/>
  <c r="AC112" i="22" s="1"/>
  <c r="AD112" i="22" s="1"/>
  <c r="AE112" i="22" s="1"/>
  <c r="AF112" i="22" s="1"/>
  <c r="C112" i="22"/>
  <c r="D111" i="22"/>
  <c r="E111" i="22" s="1"/>
  <c r="F111" i="22" s="1"/>
  <c r="G111" i="22" s="1"/>
  <c r="H111" i="22" s="1"/>
  <c r="I111" i="22" s="1"/>
  <c r="J111" i="22" s="1"/>
  <c r="K111" i="22" s="1"/>
  <c r="L111" i="22" s="1"/>
  <c r="M111" i="22" s="1"/>
  <c r="N111" i="22" s="1"/>
  <c r="O111" i="22" s="1"/>
  <c r="P111" i="22" s="1"/>
  <c r="Q111" i="22" s="1"/>
  <c r="R111" i="22" s="1"/>
  <c r="S111" i="22" s="1"/>
  <c r="T111" i="22" s="1"/>
  <c r="U111" i="22" s="1"/>
  <c r="V111" i="22" s="1"/>
  <c r="W111" i="22" s="1"/>
  <c r="X111" i="22" s="1"/>
  <c r="Y111" i="22" s="1"/>
  <c r="Z111" i="22" s="1"/>
  <c r="AA111" i="22" s="1"/>
  <c r="AB111" i="22" s="1"/>
  <c r="AC111" i="22" s="1"/>
  <c r="AD111" i="22" s="1"/>
  <c r="AE111" i="22" s="1"/>
  <c r="AF111" i="22" s="1"/>
  <c r="C111" i="22"/>
  <c r="D109" i="22"/>
  <c r="E109" i="22" s="1"/>
  <c r="F109" i="22" s="1"/>
  <c r="G109" i="22" s="1"/>
  <c r="H109" i="22" s="1"/>
  <c r="I109" i="22" s="1"/>
  <c r="J109" i="22" s="1"/>
  <c r="K109" i="22" s="1"/>
  <c r="L109" i="22" s="1"/>
  <c r="M109" i="22" s="1"/>
  <c r="N109" i="22" s="1"/>
  <c r="O109" i="22" s="1"/>
  <c r="P109" i="22" s="1"/>
  <c r="Q109" i="22" s="1"/>
  <c r="R109" i="22" s="1"/>
  <c r="S109" i="22" s="1"/>
  <c r="T109" i="22" s="1"/>
  <c r="U109" i="22" s="1"/>
  <c r="V109" i="22" s="1"/>
  <c r="W109" i="22" s="1"/>
  <c r="X109" i="22" s="1"/>
  <c r="Y109" i="22" s="1"/>
  <c r="Z109" i="22" s="1"/>
  <c r="AA109" i="22" s="1"/>
  <c r="AB109" i="22" s="1"/>
  <c r="AC109" i="22" s="1"/>
  <c r="AD109" i="22" s="1"/>
  <c r="AE109" i="22" s="1"/>
  <c r="AF109" i="22" s="1"/>
  <c r="C109" i="22"/>
  <c r="C108" i="22"/>
  <c r="C93" i="22" s="1"/>
  <c r="D106" i="22"/>
  <c r="E106" i="22" s="1"/>
  <c r="F106" i="22" s="1"/>
  <c r="G106" i="22" s="1"/>
  <c r="H106" i="22" s="1"/>
  <c r="I106" i="22" s="1"/>
  <c r="J106" i="22" s="1"/>
  <c r="K106" i="22" s="1"/>
  <c r="L106" i="22" s="1"/>
  <c r="M106" i="22" s="1"/>
  <c r="N106" i="22" s="1"/>
  <c r="O106" i="22" s="1"/>
  <c r="P106" i="22" s="1"/>
  <c r="Q106" i="22" s="1"/>
  <c r="R106" i="22" s="1"/>
  <c r="S106" i="22" s="1"/>
  <c r="T106" i="22" s="1"/>
  <c r="U106" i="22" s="1"/>
  <c r="V106" i="22" s="1"/>
  <c r="W106" i="22" s="1"/>
  <c r="X106" i="22" s="1"/>
  <c r="Y106" i="22" s="1"/>
  <c r="Z106" i="22" s="1"/>
  <c r="AA106" i="22" s="1"/>
  <c r="AB106" i="22" s="1"/>
  <c r="AC106" i="22" s="1"/>
  <c r="AD106" i="22" s="1"/>
  <c r="AE106" i="22" s="1"/>
  <c r="AF106" i="22" s="1"/>
  <c r="C106" i="22"/>
  <c r="C105" i="22"/>
  <c r="D105" i="22" s="1"/>
  <c r="E105" i="22" s="1"/>
  <c r="F105" i="22" s="1"/>
  <c r="G105" i="22" s="1"/>
  <c r="H105" i="22" s="1"/>
  <c r="I105" i="22" s="1"/>
  <c r="J105" i="22" s="1"/>
  <c r="K105" i="22" s="1"/>
  <c r="L105" i="22" s="1"/>
  <c r="M105" i="22" s="1"/>
  <c r="N105" i="22" s="1"/>
  <c r="O105" i="22" s="1"/>
  <c r="P105" i="22" s="1"/>
  <c r="Q105" i="22" s="1"/>
  <c r="R105" i="22" s="1"/>
  <c r="S105" i="22" s="1"/>
  <c r="T105" i="22" s="1"/>
  <c r="U105" i="22" s="1"/>
  <c r="V105" i="22" s="1"/>
  <c r="W105" i="22" s="1"/>
  <c r="X105" i="22" s="1"/>
  <c r="Y105" i="22" s="1"/>
  <c r="Z105" i="22" s="1"/>
  <c r="AA105" i="22" s="1"/>
  <c r="AB105" i="22" s="1"/>
  <c r="AC105" i="22" s="1"/>
  <c r="AD105" i="22" s="1"/>
  <c r="AE105" i="22" s="1"/>
  <c r="AF105" i="22" s="1"/>
  <c r="D104" i="22"/>
  <c r="E104" i="22" s="1"/>
  <c r="F104" i="22" s="1"/>
  <c r="G104" i="22" s="1"/>
  <c r="H104" i="22" s="1"/>
  <c r="I104" i="22" s="1"/>
  <c r="J104" i="22" s="1"/>
  <c r="K104" i="22" s="1"/>
  <c r="L104" i="22" s="1"/>
  <c r="M104" i="22" s="1"/>
  <c r="N104" i="22" s="1"/>
  <c r="O104" i="22" s="1"/>
  <c r="P104" i="22" s="1"/>
  <c r="Q104" i="22" s="1"/>
  <c r="R104" i="22" s="1"/>
  <c r="S104" i="22" s="1"/>
  <c r="T104" i="22" s="1"/>
  <c r="U104" i="22" s="1"/>
  <c r="V104" i="22" s="1"/>
  <c r="W104" i="22" s="1"/>
  <c r="X104" i="22" s="1"/>
  <c r="Y104" i="22" s="1"/>
  <c r="Z104" i="22" s="1"/>
  <c r="AA104" i="22" s="1"/>
  <c r="AB104" i="22" s="1"/>
  <c r="AC104" i="22" s="1"/>
  <c r="AD104" i="22" s="1"/>
  <c r="AE104" i="22" s="1"/>
  <c r="AF104" i="22" s="1"/>
  <c r="C104" i="22"/>
  <c r="C103" i="22"/>
  <c r="D103" i="22" s="1"/>
  <c r="E103" i="22" s="1"/>
  <c r="F103" i="22" s="1"/>
  <c r="G103" i="22" s="1"/>
  <c r="H103" i="22" s="1"/>
  <c r="I103" i="22" s="1"/>
  <c r="J103" i="22" s="1"/>
  <c r="K103" i="22" s="1"/>
  <c r="L103" i="22" s="1"/>
  <c r="M103" i="22" s="1"/>
  <c r="N103" i="22" s="1"/>
  <c r="O103" i="22" s="1"/>
  <c r="P103" i="22" s="1"/>
  <c r="Q103" i="22" s="1"/>
  <c r="R103" i="22" s="1"/>
  <c r="S103" i="22" s="1"/>
  <c r="T103" i="22" s="1"/>
  <c r="U103" i="22" s="1"/>
  <c r="V103" i="22" s="1"/>
  <c r="W103" i="22" s="1"/>
  <c r="X103" i="22" s="1"/>
  <c r="Y103" i="22" s="1"/>
  <c r="Z103" i="22" s="1"/>
  <c r="AA103" i="22" s="1"/>
  <c r="AB103" i="22" s="1"/>
  <c r="AC103" i="22" s="1"/>
  <c r="AD103" i="22" s="1"/>
  <c r="AE103" i="22" s="1"/>
  <c r="AF103" i="22" s="1"/>
  <c r="E102" i="22"/>
  <c r="D102" i="22"/>
  <c r="C102" i="22"/>
  <c r="D101" i="22"/>
  <c r="C101" i="22"/>
  <c r="C191" i="22" s="1"/>
  <c r="AH98" i="22"/>
  <c r="AI98" i="22" s="1"/>
  <c r="AH97" i="22"/>
  <c r="AI97" i="22" s="1"/>
  <c r="AH96" i="22"/>
  <c r="AI96" i="22" s="1"/>
  <c r="AH95" i="22"/>
  <c r="AI95" i="22" s="1"/>
  <c r="AH94" i="22"/>
  <c r="AI94" i="22" s="1"/>
  <c r="B93" i="22"/>
  <c r="AI91" i="22"/>
  <c r="AH91" i="22"/>
  <c r="AI90" i="22"/>
  <c r="AH90" i="22"/>
  <c r="AI89" i="22"/>
  <c r="AH89" i="22"/>
  <c r="AI88" i="22"/>
  <c r="AH88" i="22"/>
  <c r="AI87" i="22"/>
  <c r="AH87" i="22"/>
  <c r="AI86" i="22"/>
  <c r="AH86" i="22"/>
  <c r="AI85" i="22"/>
  <c r="AH85" i="22"/>
  <c r="AI84" i="22"/>
  <c r="AH84" i="22"/>
  <c r="AG82" i="22"/>
  <c r="AI81" i="22"/>
  <c r="AH81" i="22"/>
  <c r="AF80" i="22"/>
  <c r="AE80" i="22"/>
  <c r="AD80" i="22"/>
  <c r="AC80" i="22"/>
  <c r="AB80" i="22"/>
  <c r="AA80" i="22"/>
  <c r="Z80" i="22"/>
  <c r="Y80" i="22"/>
  <c r="X80" i="22"/>
  <c r="W80" i="22"/>
  <c r="V80" i="22"/>
  <c r="U80" i="22"/>
  <c r="T80" i="22"/>
  <c r="S80" i="22"/>
  <c r="R80" i="22"/>
  <c r="Q80" i="22"/>
  <c r="P80" i="22"/>
  <c r="O80" i="22"/>
  <c r="N80" i="22"/>
  <c r="M80" i="22"/>
  <c r="L80" i="22"/>
  <c r="K80" i="22"/>
  <c r="J80" i="22"/>
  <c r="I80" i="22"/>
  <c r="H80" i="22"/>
  <c r="G80" i="22"/>
  <c r="F80" i="22"/>
  <c r="E80" i="22"/>
  <c r="D80" i="22"/>
  <c r="C80" i="22"/>
  <c r="B80" i="22"/>
  <c r="AF79" i="22"/>
  <c r="AE79" i="22"/>
  <c r="AD79" i="22"/>
  <c r="AC79" i="22"/>
  <c r="AB79" i="22"/>
  <c r="AA79" i="22"/>
  <c r="Z7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AF77" i="22"/>
  <c r="AF82" i="22" s="1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AF76" i="22"/>
  <c r="AE76" i="22"/>
  <c r="AD76" i="22"/>
  <c r="AD82" i="22" s="1"/>
  <c r="AC76" i="22"/>
  <c r="AB76" i="22"/>
  <c r="AA76" i="22"/>
  <c r="Z76" i="22"/>
  <c r="Y76" i="22"/>
  <c r="X76" i="22"/>
  <c r="X82" i="22" s="1"/>
  <c r="W76" i="22"/>
  <c r="V76" i="22"/>
  <c r="V82" i="22" s="1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AI74" i="22"/>
  <c r="AH74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AI71" i="22"/>
  <c r="AH71" i="22"/>
  <c r="AI70" i="22"/>
  <c r="AH70" i="22"/>
  <c r="AI69" i="22"/>
  <c r="AH69" i="22"/>
  <c r="AG68" i="22"/>
  <c r="AF68" i="22"/>
  <c r="AF5" i="22" s="1"/>
  <c r="AE68" i="22"/>
  <c r="AD68" i="22"/>
  <c r="AC68" i="22"/>
  <c r="AB68" i="22"/>
  <c r="AA68" i="22"/>
  <c r="Z68" i="22"/>
  <c r="Y68" i="22"/>
  <c r="X68" i="22"/>
  <c r="X5" i="22" s="1"/>
  <c r="W68" i="22"/>
  <c r="V68" i="22"/>
  <c r="U68" i="22"/>
  <c r="T68" i="22"/>
  <c r="T5" i="22" s="1"/>
  <c r="S68" i="22"/>
  <c r="S5" i="22" s="1"/>
  <c r="R5" i="22"/>
  <c r="Q68" i="22"/>
  <c r="Q5" i="22" s="1"/>
  <c r="P68" i="22"/>
  <c r="O68" i="22"/>
  <c r="O5" i="22" s="1"/>
  <c r="N68" i="22"/>
  <c r="N5" i="22" s="1"/>
  <c r="M68" i="22"/>
  <c r="M5" i="22" s="1"/>
  <c r="L68" i="22"/>
  <c r="L5" i="22" s="1"/>
  <c r="K68" i="22"/>
  <c r="K5" i="22" s="1"/>
  <c r="J68" i="22"/>
  <c r="I68" i="22"/>
  <c r="H68" i="22"/>
  <c r="H5" i="22" s="1"/>
  <c r="G68" i="22"/>
  <c r="G5" i="22" s="1"/>
  <c r="F68" i="22"/>
  <c r="E68" i="22"/>
  <c r="D68" i="22"/>
  <c r="C68" i="22"/>
  <c r="C5" i="22" s="1"/>
  <c r="B68" i="22"/>
  <c r="B5" i="22" s="1"/>
  <c r="AI67" i="22"/>
  <c r="AH67" i="22"/>
  <c r="AI66" i="22"/>
  <c r="AH66" i="22"/>
  <c r="AI65" i="22"/>
  <c r="AH65" i="22"/>
  <c r="AI64" i="22"/>
  <c r="AH64" i="22"/>
  <c r="AI63" i="22"/>
  <c r="AH63" i="22"/>
  <c r="AI62" i="22"/>
  <c r="AH62" i="22"/>
  <c r="AI61" i="22"/>
  <c r="AH61" i="22"/>
  <c r="AI60" i="22"/>
  <c r="AH60" i="22"/>
  <c r="AI59" i="22"/>
  <c r="AH59" i="22"/>
  <c r="AI58" i="22"/>
  <c r="AH58" i="22"/>
  <c r="AI57" i="22"/>
  <c r="AH57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AI55" i="22"/>
  <c r="AH55" i="22"/>
  <c r="AI54" i="22"/>
  <c r="AH54" i="22"/>
  <c r="AI53" i="22"/>
  <c r="AH53" i="22"/>
  <c r="AG52" i="22"/>
  <c r="Y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AG51" i="22"/>
  <c r="AI50" i="22"/>
  <c r="AH50" i="22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G38" i="22"/>
  <c r="AF38" i="22"/>
  <c r="AE38" i="22"/>
  <c r="AD38" i="22"/>
  <c r="AC38" i="22"/>
  <c r="AB38" i="22"/>
  <c r="AA38" i="22"/>
  <c r="Z38" i="22"/>
  <c r="Y38" i="22"/>
  <c r="X38" i="22"/>
  <c r="W38" i="22"/>
  <c r="U38" i="22"/>
  <c r="T38" i="22"/>
  <c r="S38" i="22"/>
  <c r="R38" i="22"/>
  <c r="Q38" i="22"/>
  <c r="P38" i="22"/>
  <c r="O38" i="22"/>
  <c r="N38" i="22"/>
  <c r="M38" i="22"/>
  <c r="L38" i="22"/>
  <c r="L73" i="22" s="1"/>
  <c r="K38" i="22"/>
  <c r="J38" i="22"/>
  <c r="I38" i="22"/>
  <c r="H38" i="22"/>
  <c r="G38" i="22"/>
  <c r="F38" i="22"/>
  <c r="E38" i="22"/>
  <c r="D38" i="22"/>
  <c r="C38" i="22"/>
  <c r="B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AE5" i="22"/>
  <c r="AD5" i="22"/>
  <c r="AC5" i="22"/>
  <c r="AB5" i="22"/>
  <c r="AA5" i="22"/>
  <c r="Z5" i="22"/>
  <c r="Y5" i="22"/>
  <c r="W5" i="22"/>
  <c r="V5" i="22"/>
  <c r="U5" i="22"/>
  <c r="P5" i="22"/>
  <c r="J5" i="22"/>
  <c r="I5" i="22"/>
  <c r="E5" i="22"/>
  <c r="D5" i="22"/>
  <c r="AG4" i="22"/>
  <c r="K4" i="22"/>
  <c r="B4" i="22"/>
  <c r="AG3" i="22"/>
  <c r="AG6" i="22" s="1"/>
  <c r="AG2" i="22"/>
  <c r="E4" i="22"/>
  <c r="AB82" i="22" l="1"/>
  <c r="Y82" i="22"/>
  <c r="T82" i="22"/>
  <c r="S82" i="22"/>
  <c r="S73" i="22"/>
  <c r="S75" i="22"/>
  <c r="AK213" i="22" s="1"/>
  <c r="Q82" i="22"/>
  <c r="P82" i="22"/>
  <c r="P75" i="22"/>
  <c r="AH213" i="22" s="1"/>
  <c r="P73" i="22"/>
  <c r="O82" i="22"/>
  <c r="O73" i="22"/>
  <c r="N82" i="22"/>
  <c r="L82" i="22"/>
  <c r="AI78" i="22"/>
  <c r="K82" i="22"/>
  <c r="K73" i="22"/>
  <c r="K75" i="22"/>
  <c r="I82" i="22"/>
  <c r="AH80" i="22"/>
  <c r="H82" i="22"/>
  <c r="AH79" i="22"/>
  <c r="H75" i="22"/>
  <c r="Z213" i="22" s="1"/>
  <c r="H73" i="22"/>
  <c r="G82" i="22"/>
  <c r="G73" i="22"/>
  <c r="F82" i="22"/>
  <c r="D82" i="22"/>
  <c r="D73" i="22"/>
  <c r="AH38" i="22"/>
  <c r="C75" i="22"/>
  <c r="U213" i="22" s="1"/>
  <c r="C82" i="22"/>
  <c r="C73" i="22"/>
  <c r="C7" i="22"/>
  <c r="H4" i="22"/>
  <c r="E75" i="22"/>
  <c r="AI56" i="22"/>
  <c r="N75" i="22"/>
  <c r="N83" i="22" s="1"/>
  <c r="AI38" i="22"/>
  <c r="F75" i="22"/>
  <c r="H83" i="22"/>
  <c r="E73" i="22"/>
  <c r="E83" i="22" s="1"/>
  <c r="M73" i="22"/>
  <c r="E82" i="22"/>
  <c r="M82" i="22"/>
  <c r="U82" i="22"/>
  <c r="AC82" i="22"/>
  <c r="AI80" i="22"/>
  <c r="M75" i="22"/>
  <c r="F73" i="22"/>
  <c r="F83" i="22" s="1"/>
  <c r="N73" i="22"/>
  <c r="P83" i="22"/>
  <c r="I75" i="22"/>
  <c r="Q75" i="22"/>
  <c r="Y75" i="22"/>
  <c r="AG75" i="22"/>
  <c r="AG83" i="22" s="1"/>
  <c r="F5" i="22"/>
  <c r="AI72" i="22"/>
  <c r="R75" i="22"/>
  <c r="S210" i="22"/>
  <c r="D210" i="22"/>
  <c r="I73" i="22"/>
  <c r="I83" i="22" s="1"/>
  <c r="Q73" i="22"/>
  <c r="Y73" i="22"/>
  <c r="Y83" i="22" s="1"/>
  <c r="AG73" i="22"/>
  <c r="C83" i="22"/>
  <c r="K83" i="22"/>
  <c r="AI77" i="22"/>
  <c r="G75" i="22"/>
  <c r="G83" i="22" s="1"/>
  <c r="O75" i="22"/>
  <c r="B73" i="22"/>
  <c r="J73" i="22"/>
  <c r="J83" i="22" s="1"/>
  <c r="R73" i="22"/>
  <c r="AI76" i="22"/>
  <c r="J82" i="22"/>
  <c r="R82" i="22"/>
  <c r="Z82" i="22"/>
  <c r="AH77" i="22"/>
  <c r="AA82" i="22"/>
  <c r="AI79" i="22"/>
  <c r="E101" i="22"/>
  <c r="W82" i="22"/>
  <c r="AE82" i="22"/>
  <c r="F102" i="22"/>
  <c r="J75" i="22"/>
  <c r="D108" i="22"/>
  <c r="AH76" i="22"/>
  <c r="B82" i="22"/>
  <c r="AH56" i="22"/>
  <c r="AH68" i="22"/>
  <c r="AH72" i="22"/>
  <c r="D75" i="22"/>
  <c r="L75" i="22"/>
  <c r="AI68" i="22"/>
  <c r="AH78" i="22"/>
  <c r="C199" i="22"/>
  <c r="G198" i="22"/>
  <c r="D193" i="22"/>
  <c r="S83" i="22" l="1"/>
  <c r="S7" i="22"/>
  <c r="R83" i="22"/>
  <c r="Q83" i="22"/>
  <c r="P7" i="22"/>
  <c r="O83" i="22"/>
  <c r="AC213" i="22"/>
  <c r="K7" i="22"/>
  <c r="H7" i="22"/>
  <c r="AE213" i="22"/>
  <c r="M7" i="22"/>
  <c r="E108" i="22"/>
  <c r="D93" i="22"/>
  <c r="AJ213" i="22"/>
  <c r="R7" i="22"/>
  <c r="M83" i="22"/>
  <c r="AD213" i="22"/>
  <c r="L7" i="22"/>
  <c r="AG213" i="22"/>
  <c r="O7" i="22"/>
  <c r="AQ213" i="22"/>
  <c r="Y7" i="22"/>
  <c r="AF213" i="22"/>
  <c r="N7" i="22"/>
  <c r="V213" i="22"/>
  <c r="D7" i="22"/>
  <c r="Y213" i="22"/>
  <c r="G7" i="22"/>
  <c r="AI213" i="22"/>
  <c r="Q7" i="22"/>
  <c r="B75" i="22"/>
  <c r="G102" i="22"/>
  <c r="AA213" i="22"/>
  <c r="I7" i="22"/>
  <c r="W213" i="22"/>
  <c r="E7" i="22"/>
  <c r="AI82" i="22"/>
  <c r="AH82" i="22"/>
  <c r="D191" i="22"/>
  <c r="D199" i="22"/>
  <c r="E193" i="22"/>
  <c r="G234" i="22"/>
  <c r="H198" i="22"/>
  <c r="L83" i="22"/>
  <c r="D83" i="22"/>
  <c r="E191" i="22"/>
  <c r="F101" i="22"/>
  <c r="AB213" i="22"/>
  <c r="J7" i="22"/>
  <c r="X213" i="22"/>
  <c r="C208" i="22"/>
  <c r="B208" i="22"/>
  <c r="F7" i="22"/>
  <c r="K6" i="22" l="1"/>
  <c r="T213" i="22"/>
  <c r="B7" i="22"/>
  <c r="H234" i="22"/>
  <c r="I198" i="22"/>
  <c r="F193" i="22"/>
  <c r="E199" i="22"/>
  <c r="F108" i="22"/>
  <c r="E93" i="22"/>
  <c r="B83" i="22"/>
  <c r="F191" i="22"/>
  <c r="G101" i="22"/>
  <c r="H102" i="22"/>
  <c r="H101" i="22" l="1"/>
  <c r="J198" i="22"/>
  <c r="I234" i="22"/>
  <c r="G108" i="22"/>
  <c r="F93" i="22"/>
  <c r="I102" i="22"/>
  <c r="F199" i="22"/>
  <c r="G193" i="22"/>
  <c r="AC37" i="21"/>
  <c r="AB37" i="21"/>
  <c r="AA37" i="21"/>
  <c r="Z95" i="21"/>
  <c r="Z37" i="21"/>
  <c r="Y95" i="21"/>
  <c r="Y37" i="21"/>
  <c r="X95" i="21"/>
  <c r="X37" i="21"/>
  <c r="W95" i="21"/>
  <c r="V95" i="21"/>
  <c r="U95" i="21"/>
  <c r="V37" i="21"/>
  <c r="U37" i="21"/>
  <c r="T95" i="21"/>
  <c r="T37" i="21"/>
  <c r="S95" i="21"/>
  <c r="S37" i="21"/>
  <c r="Q37" i="21"/>
  <c r="P37" i="21"/>
  <c r="H193" i="22" l="1"/>
  <c r="G199" i="22"/>
  <c r="J102" i="22"/>
  <c r="J234" i="22"/>
  <c r="K198" i="22"/>
  <c r="H108" i="22"/>
  <c r="G93" i="22"/>
  <c r="I101" i="22"/>
  <c r="G191" i="22"/>
  <c r="I108" i="22" l="1"/>
  <c r="H93" i="22"/>
  <c r="L198" i="22"/>
  <c r="K234" i="22"/>
  <c r="K102" i="22"/>
  <c r="I191" i="22"/>
  <c r="J101" i="22"/>
  <c r="H191" i="22"/>
  <c r="H199" i="22"/>
  <c r="I193" i="22"/>
  <c r="I199" i="22" l="1"/>
  <c r="J193" i="22"/>
  <c r="L102" i="22"/>
  <c r="M198" i="22"/>
  <c r="L234" i="22"/>
  <c r="J191" i="22"/>
  <c r="K101" i="22"/>
  <c r="J108" i="22"/>
  <c r="I93" i="22"/>
  <c r="M102" i="22" l="1"/>
  <c r="K191" i="22"/>
  <c r="L101" i="22"/>
  <c r="M234" i="22"/>
  <c r="N198" i="22"/>
  <c r="J199" i="22"/>
  <c r="K193" i="22"/>
  <c r="K108" i="22"/>
  <c r="J93" i="22"/>
  <c r="K199" i="22" l="1"/>
  <c r="L193" i="22"/>
  <c r="N234" i="22"/>
  <c r="O198" i="22"/>
  <c r="M101" i="22"/>
  <c r="L108" i="22"/>
  <c r="L191" i="22" s="1"/>
  <c r="K93" i="22"/>
  <c r="N102" i="22"/>
  <c r="N101" i="22" l="1"/>
  <c r="O234" i="22"/>
  <c r="P198" i="22"/>
  <c r="O102" i="22"/>
  <c r="M193" i="22"/>
  <c r="L199" i="22"/>
  <c r="M108" i="22"/>
  <c r="L93" i="22"/>
  <c r="O37" i="21"/>
  <c r="N37" i="21"/>
  <c r="M37" i="21"/>
  <c r="L37" i="21"/>
  <c r="K37" i="21"/>
  <c r="J37" i="21"/>
  <c r="I37" i="21"/>
  <c r="H37" i="21"/>
  <c r="N193" i="22" l="1"/>
  <c r="M199" i="22"/>
  <c r="P102" i="22"/>
  <c r="P234" i="22"/>
  <c r="Q198" i="22"/>
  <c r="N191" i="22"/>
  <c r="O101" i="22"/>
  <c r="N108" i="22"/>
  <c r="M93" i="22"/>
  <c r="M191" i="22"/>
  <c r="G37" i="21"/>
  <c r="F37" i="21"/>
  <c r="E37" i="21"/>
  <c r="D37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B234" i="21"/>
  <c r="S209" i="21"/>
  <c r="AG199" i="21"/>
  <c r="B199" i="21"/>
  <c r="C198" i="21"/>
  <c r="C197" i="21"/>
  <c r="D197" i="21" s="1"/>
  <c r="E197" i="21" s="1"/>
  <c r="F197" i="21" s="1"/>
  <c r="G197" i="21" s="1"/>
  <c r="H197" i="21" s="1"/>
  <c r="I197" i="21" s="1"/>
  <c r="J197" i="21" s="1"/>
  <c r="K197" i="21" s="1"/>
  <c r="L197" i="21" s="1"/>
  <c r="M197" i="21" s="1"/>
  <c r="N197" i="21" s="1"/>
  <c r="O197" i="21" s="1"/>
  <c r="P197" i="21" s="1"/>
  <c r="Q197" i="21" s="1"/>
  <c r="R197" i="21" s="1"/>
  <c r="S197" i="21" s="1"/>
  <c r="T197" i="21" s="1"/>
  <c r="U197" i="21" s="1"/>
  <c r="V197" i="21" s="1"/>
  <c r="W197" i="21" s="1"/>
  <c r="X197" i="21" s="1"/>
  <c r="Y197" i="21" s="1"/>
  <c r="Z197" i="21" s="1"/>
  <c r="AA197" i="21" s="1"/>
  <c r="AB197" i="21" s="1"/>
  <c r="AC197" i="21" s="1"/>
  <c r="AD197" i="21" s="1"/>
  <c r="AE197" i="21" s="1"/>
  <c r="AF197" i="21" s="1"/>
  <c r="C196" i="21"/>
  <c r="D196" i="21" s="1"/>
  <c r="E196" i="21" s="1"/>
  <c r="F196" i="21" s="1"/>
  <c r="G196" i="21" s="1"/>
  <c r="H196" i="21" s="1"/>
  <c r="I196" i="21" s="1"/>
  <c r="J196" i="21" s="1"/>
  <c r="K196" i="21" s="1"/>
  <c r="L196" i="21" s="1"/>
  <c r="M196" i="21" s="1"/>
  <c r="N196" i="21" s="1"/>
  <c r="O196" i="21" s="1"/>
  <c r="P196" i="21" s="1"/>
  <c r="Q196" i="21" s="1"/>
  <c r="R196" i="21" s="1"/>
  <c r="S196" i="21" s="1"/>
  <c r="T196" i="21" s="1"/>
  <c r="U196" i="21" s="1"/>
  <c r="V196" i="21" s="1"/>
  <c r="W196" i="21" s="1"/>
  <c r="X196" i="21" s="1"/>
  <c r="Y196" i="21" s="1"/>
  <c r="Z196" i="21" s="1"/>
  <c r="AA196" i="21" s="1"/>
  <c r="AB196" i="21" s="1"/>
  <c r="AC196" i="21" s="1"/>
  <c r="AD196" i="21" s="1"/>
  <c r="AE196" i="21" s="1"/>
  <c r="AF196" i="21" s="1"/>
  <c r="C195" i="21"/>
  <c r="D195" i="21" s="1"/>
  <c r="E195" i="21" s="1"/>
  <c r="F195" i="21" s="1"/>
  <c r="G195" i="21" s="1"/>
  <c r="H195" i="21" s="1"/>
  <c r="I195" i="21" s="1"/>
  <c r="J195" i="21" s="1"/>
  <c r="K195" i="21" s="1"/>
  <c r="L195" i="21" s="1"/>
  <c r="M195" i="21" s="1"/>
  <c r="N195" i="21" s="1"/>
  <c r="O195" i="21" s="1"/>
  <c r="P195" i="21" s="1"/>
  <c r="Q195" i="21" s="1"/>
  <c r="R195" i="21" s="1"/>
  <c r="S195" i="21" s="1"/>
  <c r="T195" i="21" s="1"/>
  <c r="U195" i="21" s="1"/>
  <c r="V195" i="21" s="1"/>
  <c r="W195" i="21" s="1"/>
  <c r="X195" i="21" s="1"/>
  <c r="Y195" i="21" s="1"/>
  <c r="Z195" i="21" s="1"/>
  <c r="AA195" i="21" s="1"/>
  <c r="AB195" i="21" s="1"/>
  <c r="AC195" i="21" s="1"/>
  <c r="AD195" i="21" s="1"/>
  <c r="AE195" i="21" s="1"/>
  <c r="AF195" i="21" s="1"/>
  <c r="S194" i="21"/>
  <c r="T194" i="21" s="1"/>
  <c r="U194" i="21" s="1"/>
  <c r="V194" i="21" s="1"/>
  <c r="W194" i="21" s="1"/>
  <c r="X194" i="21" s="1"/>
  <c r="Y194" i="21" s="1"/>
  <c r="Z194" i="21" s="1"/>
  <c r="AA194" i="21" s="1"/>
  <c r="AB194" i="21" s="1"/>
  <c r="AC194" i="21" s="1"/>
  <c r="AD194" i="21" s="1"/>
  <c r="AE194" i="21" s="1"/>
  <c r="AF194" i="21" s="1"/>
  <c r="C194" i="21"/>
  <c r="D194" i="21" s="1"/>
  <c r="E194" i="21" s="1"/>
  <c r="F194" i="21" s="1"/>
  <c r="G194" i="21" s="1"/>
  <c r="H194" i="21" s="1"/>
  <c r="I194" i="21" s="1"/>
  <c r="J194" i="21" s="1"/>
  <c r="K194" i="21" s="1"/>
  <c r="L194" i="21" s="1"/>
  <c r="M194" i="21" s="1"/>
  <c r="N194" i="21" s="1"/>
  <c r="O194" i="21" s="1"/>
  <c r="P194" i="21" s="1"/>
  <c r="Q194" i="21" s="1"/>
  <c r="R194" i="21" s="1"/>
  <c r="C193" i="21"/>
  <c r="AG191" i="21"/>
  <c r="B191" i="21"/>
  <c r="D190" i="21"/>
  <c r="E190" i="21" s="1"/>
  <c r="F190" i="21" s="1"/>
  <c r="G190" i="21" s="1"/>
  <c r="H190" i="21" s="1"/>
  <c r="I190" i="21" s="1"/>
  <c r="J190" i="21" s="1"/>
  <c r="K190" i="21" s="1"/>
  <c r="L190" i="21" s="1"/>
  <c r="M190" i="21" s="1"/>
  <c r="N190" i="21" s="1"/>
  <c r="O190" i="21" s="1"/>
  <c r="P190" i="21" s="1"/>
  <c r="Q190" i="21" s="1"/>
  <c r="R190" i="21" s="1"/>
  <c r="S190" i="21" s="1"/>
  <c r="T190" i="21" s="1"/>
  <c r="U190" i="21" s="1"/>
  <c r="V190" i="21" s="1"/>
  <c r="W190" i="21" s="1"/>
  <c r="X190" i="21" s="1"/>
  <c r="Y190" i="21" s="1"/>
  <c r="Z190" i="21" s="1"/>
  <c r="AA190" i="21" s="1"/>
  <c r="AB190" i="21" s="1"/>
  <c r="AC190" i="21" s="1"/>
  <c r="AD190" i="21" s="1"/>
  <c r="AE190" i="21" s="1"/>
  <c r="AF190" i="21" s="1"/>
  <c r="C190" i="21"/>
  <c r="E189" i="21"/>
  <c r="F189" i="21" s="1"/>
  <c r="G189" i="21" s="1"/>
  <c r="H189" i="21" s="1"/>
  <c r="I189" i="21" s="1"/>
  <c r="J189" i="21" s="1"/>
  <c r="K189" i="21" s="1"/>
  <c r="L189" i="21" s="1"/>
  <c r="M189" i="21" s="1"/>
  <c r="N189" i="21" s="1"/>
  <c r="O189" i="21" s="1"/>
  <c r="P189" i="21" s="1"/>
  <c r="Q189" i="21" s="1"/>
  <c r="R189" i="21" s="1"/>
  <c r="S189" i="21" s="1"/>
  <c r="T189" i="21" s="1"/>
  <c r="U189" i="21" s="1"/>
  <c r="V189" i="21" s="1"/>
  <c r="W189" i="21" s="1"/>
  <c r="X189" i="21" s="1"/>
  <c r="Y189" i="21" s="1"/>
  <c r="Z189" i="21" s="1"/>
  <c r="AA189" i="21" s="1"/>
  <c r="AB189" i="21" s="1"/>
  <c r="AC189" i="21" s="1"/>
  <c r="AD189" i="21" s="1"/>
  <c r="AE189" i="21" s="1"/>
  <c r="AF189" i="21" s="1"/>
  <c r="C189" i="21"/>
  <c r="D189" i="21" s="1"/>
  <c r="AA188" i="21"/>
  <c r="AB188" i="21" s="1"/>
  <c r="AC188" i="21" s="1"/>
  <c r="AD188" i="21" s="1"/>
  <c r="AE188" i="21" s="1"/>
  <c r="AF188" i="21" s="1"/>
  <c r="E188" i="21"/>
  <c r="F188" i="21" s="1"/>
  <c r="G188" i="21" s="1"/>
  <c r="H188" i="21" s="1"/>
  <c r="I188" i="21" s="1"/>
  <c r="J188" i="21" s="1"/>
  <c r="K188" i="21" s="1"/>
  <c r="L188" i="21" s="1"/>
  <c r="M188" i="21" s="1"/>
  <c r="N188" i="21" s="1"/>
  <c r="O188" i="21" s="1"/>
  <c r="P188" i="21" s="1"/>
  <c r="Q188" i="21" s="1"/>
  <c r="R188" i="21" s="1"/>
  <c r="S188" i="21" s="1"/>
  <c r="T188" i="21" s="1"/>
  <c r="U188" i="21" s="1"/>
  <c r="V188" i="21" s="1"/>
  <c r="W188" i="21" s="1"/>
  <c r="X188" i="21" s="1"/>
  <c r="Y188" i="21" s="1"/>
  <c r="Z188" i="21" s="1"/>
  <c r="C188" i="21"/>
  <c r="D188" i="21" s="1"/>
  <c r="C187" i="21"/>
  <c r="D187" i="21" s="1"/>
  <c r="E187" i="21" s="1"/>
  <c r="F187" i="21" s="1"/>
  <c r="G187" i="21" s="1"/>
  <c r="H187" i="21" s="1"/>
  <c r="I187" i="21" s="1"/>
  <c r="J187" i="21" s="1"/>
  <c r="K187" i="21" s="1"/>
  <c r="L187" i="21" s="1"/>
  <c r="M187" i="21" s="1"/>
  <c r="N187" i="21" s="1"/>
  <c r="O187" i="21" s="1"/>
  <c r="P187" i="21" s="1"/>
  <c r="Q187" i="21" s="1"/>
  <c r="R187" i="21" s="1"/>
  <c r="S187" i="21" s="1"/>
  <c r="T187" i="21" s="1"/>
  <c r="U187" i="21" s="1"/>
  <c r="V187" i="21" s="1"/>
  <c r="W187" i="21" s="1"/>
  <c r="X187" i="21" s="1"/>
  <c r="Y187" i="21" s="1"/>
  <c r="Z187" i="21" s="1"/>
  <c r="AA187" i="21" s="1"/>
  <c r="AB187" i="21" s="1"/>
  <c r="AC187" i="21" s="1"/>
  <c r="AD187" i="21" s="1"/>
  <c r="AE187" i="21" s="1"/>
  <c r="AF187" i="21" s="1"/>
  <c r="C186" i="21"/>
  <c r="D186" i="21" s="1"/>
  <c r="E186" i="21" s="1"/>
  <c r="F186" i="21" s="1"/>
  <c r="G186" i="21" s="1"/>
  <c r="H186" i="21" s="1"/>
  <c r="I186" i="21" s="1"/>
  <c r="J186" i="21" s="1"/>
  <c r="K186" i="21" s="1"/>
  <c r="L186" i="21" s="1"/>
  <c r="M186" i="21" s="1"/>
  <c r="N186" i="21" s="1"/>
  <c r="O186" i="21" s="1"/>
  <c r="P186" i="21" s="1"/>
  <c r="Q186" i="21" s="1"/>
  <c r="R186" i="21" s="1"/>
  <c r="S186" i="21" s="1"/>
  <c r="T186" i="21" s="1"/>
  <c r="U186" i="21" s="1"/>
  <c r="V186" i="21" s="1"/>
  <c r="W186" i="21" s="1"/>
  <c r="X186" i="21" s="1"/>
  <c r="Y186" i="21" s="1"/>
  <c r="Z186" i="21" s="1"/>
  <c r="AA186" i="21" s="1"/>
  <c r="AB186" i="21" s="1"/>
  <c r="AC186" i="21" s="1"/>
  <c r="AD186" i="21" s="1"/>
  <c r="AE186" i="21" s="1"/>
  <c r="AF186" i="21" s="1"/>
  <c r="C185" i="21"/>
  <c r="D185" i="21" s="1"/>
  <c r="E185" i="21" s="1"/>
  <c r="F185" i="21" s="1"/>
  <c r="G185" i="21" s="1"/>
  <c r="H185" i="21" s="1"/>
  <c r="I185" i="21" s="1"/>
  <c r="J185" i="21" s="1"/>
  <c r="K185" i="21" s="1"/>
  <c r="L185" i="21" s="1"/>
  <c r="M185" i="21" s="1"/>
  <c r="N185" i="21" s="1"/>
  <c r="O185" i="21" s="1"/>
  <c r="P185" i="21" s="1"/>
  <c r="Q185" i="21" s="1"/>
  <c r="R185" i="21" s="1"/>
  <c r="S185" i="21" s="1"/>
  <c r="T185" i="21" s="1"/>
  <c r="U185" i="21" s="1"/>
  <c r="V185" i="21" s="1"/>
  <c r="W185" i="21" s="1"/>
  <c r="X185" i="21" s="1"/>
  <c r="Y185" i="21" s="1"/>
  <c r="Z185" i="21" s="1"/>
  <c r="AA185" i="21" s="1"/>
  <c r="AB185" i="21" s="1"/>
  <c r="AC185" i="21" s="1"/>
  <c r="AD185" i="21" s="1"/>
  <c r="AE185" i="21" s="1"/>
  <c r="AF185" i="21" s="1"/>
  <c r="S184" i="21"/>
  <c r="T184" i="21" s="1"/>
  <c r="U184" i="21" s="1"/>
  <c r="V184" i="21" s="1"/>
  <c r="W184" i="21" s="1"/>
  <c r="X184" i="21" s="1"/>
  <c r="Y184" i="21" s="1"/>
  <c r="Z184" i="21" s="1"/>
  <c r="AA184" i="21" s="1"/>
  <c r="AB184" i="21" s="1"/>
  <c r="AC184" i="21" s="1"/>
  <c r="AD184" i="21" s="1"/>
  <c r="AE184" i="21" s="1"/>
  <c r="AF184" i="21" s="1"/>
  <c r="C184" i="21"/>
  <c r="D184" i="21" s="1"/>
  <c r="E184" i="21" s="1"/>
  <c r="F184" i="21" s="1"/>
  <c r="G184" i="21" s="1"/>
  <c r="H184" i="21" s="1"/>
  <c r="I184" i="21" s="1"/>
  <c r="J184" i="21" s="1"/>
  <c r="K184" i="21" s="1"/>
  <c r="L184" i="21" s="1"/>
  <c r="M184" i="21" s="1"/>
  <c r="N184" i="21" s="1"/>
  <c r="O184" i="21" s="1"/>
  <c r="P184" i="21" s="1"/>
  <c r="Q184" i="21" s="1"/>
  <c r="R184" i="21" s="1"/>
  <c r="C183" i="21"/>
  <c r="D183" i="21" s="1"/>
  <c r="E183" i="21" s="1"/>
  <c r="F183" i="21" s="1"/>
  <c r="G183" i="21" s="1"/>
  <c r="H183" i="21" s="1"/>
  <c r="I183" i="21" s="1"/>
  <c r="J183" i="21" s="1"/>
  <c r="K183" i="21" s="1"/>
  <c r="L183" i="21" s="1"/>
  <c r="M183" i="21" s="1"/>
  <c r="N183" i="21" s="1"/>
  <c r="O183" i="21" s="1"/>
  <c r="P183" i="21" s="1"/>
  <c r="Q183" i="21" s="1"/>
  <c r="R183" i="21" s="1"/>
  <c r="S183" i="21" s="1"/>
  <c r="T183" i="21" s="1"/>
  <c r="U183" i="21" s="1"/>
  <c r="V183" i="21" s="1"/>
  <c r="W183" i="21" s="1"/>
  <c r="X183" i="21" s="1"/>
  <c r="Y183" i="21" s="1"/>
  <c r="Z183" i="21" s="1"/>
  <c r="AA183" i="21" s="1"/>
  <c r="AB183" i="21" s="1"/>
  <c r="AC183" i="21" s="1"/>
  <c r="AD183" i="21" s="1"/>
  <c r="AE183" i="21" s="1"/>
  <c r="AF183" i="21" s="1"/>
  <c r="D182" i="21"/>
  <c r="E182" i="21" s="1"/>
  <c r="F182" i="21" s="1"/>
  <c r="G182" i="21" s="1"/>
  <c r="H182" i="21" s="1"/>
  <c r="I182" i="21" s="1"/>
  <c r="J182" i="21" s="1"/>
  <c r="K182" i="21" s="1"/>
  <c r="L182" i="21" s="1"/>
  <c r="M182" i="21" s="1"/>
  <c r="N182" i="21" s="1"/>
  <c r="O182" i="21" s="1"/>
  <c r="P182" i="21" s="1"/>
  <c r="Q182" i="21" s="1"/>
  <c r="R182" i="21" s="1"/>
  <c r="S182" i="21" s="1"/>
  <c r="T182" i="21" s="1"/>
  <c r="U182" i="21" s="1"/>
  <c r="V182" i="21" s="1"/>
  <c r="W182" i="21" s="1"/>
  <c r="X182" i="21" s="1"/>
  <c r="Y182" i="21" s="1"/>
  <c r="Z182" i="21" s="1"/>
  <c r="AA182" i="21" s="1"/>
  <c r="AB182" i="21" s="1"/>
  <c r="AC182" i="21" s="1"/>
  <c r="AD182" i="21" s="1"/>
  <c r="AE182" i="21" s="1"/>
  <c r="AF182" i="21" s="1"/>
  <c r="C182" i="21"/>
  <c r="E181" i="21"/>
  <c r="F181" i="21" s="1"/>
  <c r="G181" i="21" s="1"/>
  <c r="H181" i="21" s="1"/>
  <c r="I181" i="21" s="1"/>
  <c r="J181" i="21" s="1"/>
  <c r="K181" i="21" s="1"/>
  <c r="L181" i="21" s="1"/>
  <c r="M181" i="21" s="1"/>
  <c r="N181" i="21" s="1"/>
  <c r="O181" i="21" s="1"/>
  <c r="P181" i="21" s="1"/>
  <c r="Q181" i="21" s="1"/>
  <c r="R181" i="21" s="1"/>
  <c r="S181" i="21" s="1"/>
  <c r="T181" i="21" s="1"/>
  <c r="U181" i="21" s="1"/>
  <c r="V181" i="21" s="1"/>
  <c r="W181" i="21" s="1"/>
  <c r="X181" i="21" s="1"/>
  <c r="Y181" i="21" s="1"/>
  <c r="Z181" i="21" s="1"/>
  <c r="AA181" i="21" s="1"/>
  <c r="AB181" i="21" s="1"/>
  <c r="AC181" i="21" s="1"/>
  <c r="AD181" i="21" s="1"/>
  <c r="AE181" i="21" s="1"/>
  <c r="AF181" i="21" s="1"/>
  <c r="C181" i="21"/>
  <c r="D181" i="21" s="1"/>
  <c r="U180" i="21"/>
  <c r="V180" i="21" s="1"/>
  <c r="W180" i="21" s="1"/>
  <c r="X180" i="21" s="1"/>
  <c r="Y180" i="21" s="1"/>
  <c r="Z180" i="21" s="1"/>
  <c r="AA180" i="21" s="1"/>
  <c r="AB180" i="21" s="1"/>
  <c r="AC180" i="21" s="1"/>
  <c r="AD180" i="21" s="1"/>
  <c r="AE180" i="21" s="1"/>
  <c r="AF180" i="21" s="1"/>
  <c r="C180" i="21"/>
  <c r="D180" i="21" s="1"/>
  <c r="E180" i="21" s="1"/>
  <c r="F180" i="21" s="1"/>
  <c r="G180" i="21" s="1"/>
  <c r="H180" i="21" s="1"/>
  <c r="I180" i="21" s="1"/>
  <c r="J180" i="21" s="1"/>
  <c r="K180" i="21" s="1"/>
  <c r="L180" i="21" s="1"/>
  <c r="M180" i="21" s="1"/>
  <c r="N180" i="21" s="1"/>
  <c r="O180" i="21" s="1"/>
  <c r="P180" i="21" s="1"/>
  <c r="Q180" i="21" s="1"/>
  <c r="R180" i="21" s="1"/>
  <c r="S180" i="21" s="1"/>
  <c r="T180" i="21" s="1"/>
  <c r="D179" i="21"/>
  <c r="E179" i="21" s="1"/>
  <c r="F179" i="21" s="1"/>
  <c r="G179" i="21" s="1"/>
  <c r="H179" i="21" s="1"/>
  <c r="I179" i="21" s="1"/>
  <c r="J179" i="21" s="1"/>
  <c r="K179" i="21" s="1"/>
  <c r="L179" i="21" s="1"/>
  <c r="M179" i="21" s="1"/>
  <c r="N179" i="21" s="1"/>
  <c r="O179" i="21" s="1"/>
  <c r="P179" i="21" s="1"/>
  <c r="Q179" i="21" s="1"/>
  <c r="R179" i="21" s="1"/>
  <c r="S179" i="21" s="1"/>
  <c r="T179" i="21" s="1"/>
  <c r="U179" i="21" s="1"/>
  <c r="V179" i="21" s="1"/>
  <c r="W179" i="21" s="1"/>
  <c r="X179" i="21" s="1"/>
  <c r="Y179" i="21" s="1"/>
  <c r="Z179" i="21" s="1"/>
  <c r="AA179" i="21" s="1"/>
  <c r="AB179" i="21" s="1"/>
  <c r="AC179" i="21" s="1"/>
  <c r="AD179" i="21" s="1"/>
  <c r="AE179" i="21" s="1"/>
  <c r="AF179" i="21" s="1"/>
  <c r="C179" i="21"/>
  <c r="E178" i="21"/>
  <c r="F178" i="21" s="1"/>
  <c r="G178" i="21" s="1"/>
  <c r="H178" i="21" s="1"/>
  <c r="I178" i="21" s="1"/>
  <c r="J178" i="21" s="1"/>
  <c r="K178" i="21" s="1"/>
  <c r="L178" i="21" s="1"/>
  <c r="M178" i="21" s="1"/>
  <c r="N178" i="21" s="1"/>
  <c r="O178" i="21" s="1"/>
  <c r="P178" i="21" s="1"/>
  <c r="Q178" i="21" s="1"/>
  <c r="R178" i="21" s="1"/>
  <c r="S178" i="21" s="1"/>
  <c r="T178" i="21" s="1"/>
  <c r="U178" i="21" s="1"/>
  <c r="V178" i="21" s="1"/>
  <c r="W178" i="21" s="1"/>
  <c r="X178" i="21" s="1"/>
  <c r="Y178" i="21" s="1"/>
  <c r="Z178" i="21" s="1"/>
  <c r="AA178" i="21" s="1"/>
  <c r="AB178" i="21" s="1"/>
  <c r="AC178" i="21" s="1"/>
  <c r="AD178" i="21" s="1"/>
  <c r="AE178" i="21" s="1"/>
  <c r="AF178" i="21" s="1"/>
  <c r="C178" i="21"/>
  <c r="D178" i="21" s="1"/>
  <c r="U176" i="21"/>
  <c r="V176" i="21" s="1"/>
  <c r="W176" i="21" s="1"/>
  <c r="X176" i="21" s="1"/>
  <c r="Y176" i="21" s="1"/>
  <c r="Z176" i="21" s="1"/>
  <c r="AA176" i="21" s="1"/>
  <c r="AB176" i="21" s="1"/>
  <c r="AC176" i="21" s="1"/>
  <c r="AD176" i="21" s="1"/>
  <c r="AE176" i="21" s="1"/>
  <c r="AF176" i="21" s="1"/>
  <c r="C176" i="21"/>
  <c r="D176" i="21" s="1"/>
  <c r="E176" i="21" s="1"/>
  <c r="F176" i="21" s="1"/>
  <c r="G176" i="21" s="1"/>
  <c r="H176" i="21" s="1"/>
  <c r="I176" i="21" s="1"/>
  <c r="J176" i="21" s="1"/>
  <c r="K176" i="21" s="1"/>
  <c r="L176" i="21" s="1"/>
  <c r="M176" i="21" s="1"/>
  <c r="N176" i="21" s="1"/>
  <c r="O176" i="21" s="1"/>
  <c r="P176" i="21" s="1"/>
  <c r="Q176" i="21" s="1"/>
  <c r="R176" i="21" s="1"/>
  <c r="S176" i="21" s="1"/>
  <c r="T176" i="21" s="1"/>
  <c r="AC175" i="21"/>
  <c r="AD175" i="21" s="1"/>
  <c r="AE175" i="21" s="1"/>
  <c r="AF175" i="21" s="1"/>
  <c r="I175" i="21"/>
  <c r="J175" i="21" s="1"/>
  <c r="K175" i="21" s="1"/>
  <c r="L175" i="21" s="1"/>
  <c r="M175" i="21" s="1"/>
  <c r="N175" i="21" s="1"/>
  <c r="O175" i="21" s="1"/>
  <c r="P175" i="21" s="1"/>
  <c r="Q175" i="21" s="1"/>
  <c r="R175" i="21" s="1"/>
  <c r="S175" i="21" s="1"/>
  <c r="T175" i="21" s="1"/>
  <c r="U175" i="21" s="1"/>
  <c r="V175" i="21" s="1"/>
  <c r="W175" i="21" s="1"/>
  <c r="X175" i="21" s="1"/>
  <c r="Y175" i="21" s="1"/>
  <c r="Z175" i="21" s="1"/>
  <c r="AA175" i="21" s="1"/>
  <c r="AB175" i="21" s="1"/>
  <c r="C175" i="21"/>
  <c r="D175" i="21" s="1"/>
  <c r="E175" i="21" s="1"/>
  <c r="F175" i="21" s="1"/>
  <c r="G175" i="21" s="1"/>
  <c r="H175" i="21" s="1"/>
  <c r="C174" i="21"/>
  <c r="D174" i="21" s="1"/>
  <c r="E174" i="21" s="1"/>
  <c r="F174" i="21" s="1"/>
  <c r="G174" i="21" s="1"/>
  <c r="H174" i="21" s="1"/>
  <c r="I174" i="21" s="1"/>
  <c r="J174" i="21" s="1"/>
  <c r="K174" i="21" s="1"/>
  <c r="L174" i="21" s="1"/>
  <c r="M174" i="21" s="1"/>
  <c r="N174" i="21" s="1"/>
  <c r="O174" i="21" s="1"/>
  <c r="P174" i="21" s="1"/>
  <c r="Q174" i="21" s="1"/>
  <c r="R174" i="21" s="1"/>
  <c r="S174" i="21" s="1"/>
  <c r="T174" i="21" s="1"/>
  <c r="U174" i="21" s="1"/>
  <c r="V174" i="21" s="1"/>
  <c r="W174" i="21" s="1"/>
  <c r="X174" i="21" s="1"/>
  <c r="Y174" i="21" s="1"/>
  <c r="Z174" i="21" s="1"/>
  <c r="AA174" i="21" s="1"/>
  <c r="AB174" i="21" s="1"/>
  <c r="AC174" i="21" s="1"/>
  <c r="AD174" i="21" s="1"/>
  <c r="AE174" i="21" s="1"/>
  <c r="AF174" i="21" s="1"/>
  <c r="C173" i="21"/>
  <c r="D173" i="21" s="1"/>
  <c r="E173" i="21" s="1"/>
  <c r="F173" i="21" s="1"/>
  <c r="G173" i="21" s="1"/>
  <c r="H173" i="21" s="1"/>
  <c r="I173" i="21" s="1"/>
  <c r="J173" i="21" s="1"/>
  <c r="K173" i="21" s="1"/>
  <c r="L173" i="21" s="1"/>
  <c r="M173" i="21" s="1"/>
  <c r="N173" i="21" s="1"/>
  <c r="O173" i="21" s="1"/>
  <c r="P173" i="21" s="1"/>
  <c r="Q173" i="21" s="1"/>
  <c r="R173" i="21" s="1"/>
  <c r="S173" i="21" s="1"/>
  <c r="T173" i="21" s="1"/>
  <c r="U173" i="21" s="1"/>
  <c r="V173" i="21" s="1"/>
  <c r="W173" i="21" s="1"/>
  <c r="X173" i="21" s="1"/>
  <c r="Y173" i="21" s="1"/>
  <c r="Z173" i="21" s="1"/>
  <c r="AA173" i="21" s="1"/>
  <c r="AB173" i="21" s="1"/>
  <c r="AC173" i="21" s="1"/>
  <c r="AD173" i="21" s="1"/>
  <c r="AE173" i="21" s="1"/>
  <c r="AF173" i="21" s="1"/>
  <c r="C172" i="21"/>
  <c r="D172" i="21" s="1"/>
  <c r="E172" i="21" s="1"/>
  <c r="F172" i="21" s="1"/>
  <c r="G172" i="21" s="1"/>
  <c r="H172" i="21" s="1"/>
  <c r="I172" i="21" s="1"/>
  <c r="J172" i="21" s="1"/>
  <c r="K172" i="21" s="1"/>
  <c r="L172" i="21" s="1"/>
  <c r="M172" i="21" s="1"/>
  <c r="N172" i="21" s="1"/>
  <c r="O172" i="21" s="1"/>
  <c r="P172" i="21" s="1"/>
  <c r="Q172" i="21" s="1"/>
  <c r="R172" i="21" s="1"/>
  <c r="S172" i="21" s="1"/>
  <c r="T172" i="21" s="1"/>
  <c r="U172" i="21" s="1"/>
  <c r="V172" i="21" s="1"/>
  <c r="W172" i="21" s="1"/>
  <c r="X172" i="21" s="1"/>
  <c r="Y172" i="21" s="1"/>
  <c r="Z172" i="21" s="1"/>
  <c r="AA172" i="21" s="1"/>
  <c r="AB172" i="21" s="1"/>
  <c r="AC172" i="21" s="1"/>
  <c r="AD172" i="21" s="1"/>
  <c r="AE172" i="21" s="1"/>
  <c r="AF172" i="21" s="1"/>
  <c r="C171" i="21"/>
  <c r="D171" i="21" s="1"/>
  <c r="E171" i="21" s="1"/>
  <c r="F171" i="21" s="1"/>
  <c r="G171" i="21" s="1"/>
  <c r="H171" i="21" s="1"/>
  <c r="I171" i="21" s="1"/>
  <c r="J171" i="21" s="1"/>
  <c r="K171" i="21" s="1"/>
  <c r="L171" i="21" s="1"/>
  <c r="M171" i="21" s="1"/>
  <c r="N171" i="21" s="1"/>
  <c r="O171" i="21" s="1"/>
  <c r="P171" i="21" s="1"/>
  <c r="Q171" i="21" s="1"/>
  <c r="R171" i="21" s="1"/>
  <c r="S171" i="21" s="1"/>
  <c r="T171" i="21" s="1"/>
  <c r="U171" i="21" s="1"/>
  <c r="V171" i="21" s="1"/>
  <c r="W171" i="21" s="1"/>
  <c r="X171" i="21" s="1"/>
  <c r="Y171" i="21" s="1"/>
  <c r="Z171" i="21" s="1"/>
  <c r="AA171" i="21" s="1"/>
  <c r="AB171" i="21" s="1"/>
  <c r="AC171" i="21" s="1"/>
  <c r="AD171" i="21" s="1"/>
  <c r="AE171" i="21" s="1"/>
  <c r="AF171" i="21" s="1"/>
  <c r="G170" i="21"/>
  <c r="H170" i="21" s="1"/>
  <c r="I170" i="21" s="1"/>
  <c r="J170" i="21" s="1"/>
  <c r="K170" i="21" s="1"/>
  <c r="L170" i="21" s="1"/>
  <c r="M170" i="21" s="1"/>
  <c r="N170" i="21" s="1"/>
  <c r="O170" i="21" s="1"/>
  <c r="P170" i="21" s="1"/>
  <c r="Q170" i="21" s="1"/>
  <c r="R170" i="21" s="1"/>
  <c r="S170" i="21" s="1"/>
  <c r="T170" i="21" s="1"/>
  <c r="U170" i="21" s="1"/>
  <c r="V170" i="21" s="1"/>
  <c r="W170" i="21" s="1"/>
  <c r="X170" i="21" s="1"/>
  <c r="Y170" i="21" s="1"/>
  <c r="Z170" i="21" s="1"/>
  <c r="AA170" i="21" s="1"/>
  <c r="AB170" i="21" s="1"/>
  <c r="AC170" i="21" s="1"/>
  <c r="AD170" i="21" s="1"/>
  <c r="AE170" i="21" s="1"/>
  <c r="AF170" i="21" s="1"/>
  <c r="C170" i="21"/>
  <c r="D170" i="21" s="1"/>
  <c r="E170" i="21" s="1"/>
  <c r="F170" i="21" s="1"/>
  <c r="C169" i="21"/>
  <c r="D169" i="21" s="1"/>
  <c r="E169" i="21" s="1"/>
  <c r="F169" i="21" s="1"/>
  <c r="G169" i="21" s="1"/>
  <c r="H169" i="21" s="1"/>
  <c r="I169" i="21" s="1"/>
  <c r="J169" i="21" s="1"/>
  <c r="K169" i="21" s="1"/>
  <c r="L169" i="21" s="1"/>
  <c r="M169" i="21" s="1"/>
  <c r="N169" i="21" s="1"/>
  <c r="O169" i="21" s="1"/>
  <c r="P169" i="21" s="1"/>
  <c r="Q169" i="21" s="1"/>
  <c r="R169" i="21" s="1"/>
  <c r="S169" i="21" s="1"/>
  <c r="T169" i="21" s="1"/>
  <c r="U169" i="21" s="1"/>
  <c r="V169" i="21" s="1"/>
  <c r="W169" i="21" s="1"/>
  <c r="X169" i="21" s="1"/>
  <c r="Y169" i="21" s="1"/>
  <c r="Z169" i="21" s="1"/>
  <c r="AA169" i="21" s="1"/>
  <c r="AB169" i="21" s="1"/>
  <c r="AC169" i="21" s="1"/>
  <c r="AD169" i="21" s="1"/>
  <c r="AE169" i="21" s="1"/>
  <c r="AF169" i="21" s="1"/>
  <c r="C167" i="21"/>
  <c r="D167" i="21" s="1"/>
  <c r="E167" i="21" s="1"/>
  <c r="F167" i="21" s="1"/>
  <c r="G167" i="21" s="1"/>
  <c r="H167" i="21" s="1"/>
  <c r="I167" i="21" s="1"/>
  <c r="J167" i="21" s="1"/>
  <c r="K167" i="21" s="1"/>
  <c r="L167" i="21" s="1"/>
  <c r="M167" i="21" s="1"/>
  <c r="N167" i="21" s="1"/>
  <c r="O167" i="21" s="1"/>
  <c r="P167" i="21" s="1"/>
  <c r="Q167" i="21" s="1"/>
  <c r="R167" i="21" s="1"/>
  <c r="S167" i="21" s="1"/>
  <c r="T167" i="21" s="1"/>
  <c r="U167" i="21" s="1"/>
  <c r="V167" i="21" s="1"/>
  <c r="W167" i="21" s="1"/>
  <c r="X167" i="21" s="1"/>
  <c r="Y167" i="21" s="1"/>
  <c r="Z167" i="21" s="1"/>
  <c r="AA167" i="21" s="1"/>
  <c r="AB167" i="21" s="1"/>
  <c r="AC167" i="21" s="1"/>
  <c r="AD167" i="21" s="1"/>
  <c r="AE167" i="21" s="1"/>
  <c r="AF167" i="21" s="1"/>
  <c r="C166" i="21"/>
  <c r="D166" i="21" s="1"/>
  <c r="E166" i="21" s="1"/>
  <c r="F166" i="21" s="1"/>
  <c r="G166" i="21" s="1"/>
  <c r="H166" i="21" s="1"/>
  <c r="I166" i="21" s="1"/>
  <c r="J166" i="21" s="1"/>
  <c r="K166" i="21" s="1"/>
  <c r="L166" i="21" s="1"/>
  <c r="M166" i="21" s="1"/>
  <c r="N166" i="21" s="1"/>
  <c r="O166" i="21" s="1"/>
  <c r="P166" i="21" s="1"/>
  <c r="Q166" i="21" s="1"/>
  <c r="R166" i="21" s="1"/>
  <c r="S166" i="21" s="1"/>
  <c r="T166" i="21" s="1"/>
  <c r="U166" i="21" s="1"/>
  <c r="V166" i="21" s="1"/>
  <c r="W166" i="21" s="1"/>
  <c r="X166" i="21" s="1"/>
  <c r="Y166" i="21" s="1"/>
  <c r="Z166" i="21" s="1"/>
  <c r="AA166" i="21" s="1"/>
  <c r="AB166" i="21" s="1"/>
  <c r="AC166" i="21" s="1"/>
  <c r="AD166" i="21" s="1"/>
  <c r="AE166" i="21" s="1"/>
  <c r="AF166" i="21" s="1"/>
  <c r="D165" i="21"/>
  <c r="E165" i="21" s="1"/>
  <c r="F165" i="21" s="1"/>
  <c r="G165" i="21" s="1"/>
  <c r="H165" i="21" s="1"/>
  <c r="I165" i="21" s="1"/>
  <c r="J165" i="21" s="1"/>
  <c r="K165" i="21" s="1"/>
  <c r="L165" i="21" s="1"/>
  <c r="M165" i="21" s="1"/>
  <c r="N165" i="21" s="1"/>
  <c r="O165" i="21" s="1"/>
  <c r="P165" i="21" s="1"/>
  <c r="Q165" i="21" s="1"/>
  <c r="R165" i="21" s="1"/>
  <c r="S165" i="21" s="1"/>
  <c r="T165" i="21" s="1"/>
  <c r="U165" i="21" s="1"/>
  <c r="V165" i="21" s="1"/>
  <c r="W165" i="21" s="1"/>
  <c r="X165" i="21" s="1"/>
  <c r="Y165" i="21" s="1"/>
  <c r="Z165" i="21" s="1"/>
  <c r="AA165" i="21" s="1"/>
  <c r="AB165" i="21" s="1"/>
  <c r="AC165" i="21" s="1"/>
  <c r="AD165" i="21" s="1"/>
  <c r="AE165" i="21" s="1"/>
  <c r="AF165" i="21" s="1"/>
  <c r="C165" i="21"/>
  <c r="C164" i="21"/>
  <c r="D164" i="21" s="1"/>
  <c r="E164" i="21" s="1"/>
  <c r="F164" i="21" s="1"/>
  <c r="G164" i="21" s="1"/>
  <c r="H164" i="21" s="1"/>
  <c r="I164" i="21" s="1"/>
  <c r="J164" i="21" s="1"/>
  <c r="K164" i="21" s="1"/>
  <c r="L164" i="21" s="1"/>
  <c r="M164" i="21" s="1"/>
  <c r="N164" i="21" s="1"/>
  <c r="O164" i="21" s="1"/>
  <c r="P164" i="21" s="1"/>
  <c r="Q164" i="21" s="1"/>
  <c r="R164" i="21" s="1"/>
  <c r="S164" i="21" s="1"/>
  <c r="T164" i="21" s="1"/>
  <c r="U164" i="21" s="1"/>
  <c r="V164" i="21" s="1"/>
  <c r="W164" i="21" s="1"/>
  <c r="X164" i="21" s="1"/>
  <c r="Y164" i="21" s="1"/>
  <c r="Z164" i="21" s="1"/>
  <c r="AA164" i="21" s="1"/>
  <c r="AB164" i="21" s="1"/>
  <c r="AC164" i="21" s="1"/>
  <c r="AD164" i="21" s="1"/>
  <c r="AE164" i="21" s="1"/>
  <c r="AF164" i="21" s="1"/>
  <c r="C163" i="21"/>
  <c r="D163" i="21" s="1"/>
  <c r="E163" i="21" s="1"/>
  <c r="F163" i="21" s="1"/>
  <c r="G163" i="21" s="1"/>
  <c r="H163" i="21" s="1"/>
  <c r="I163" i="21" s="1"/>
  <c r="J163" i="21" s="1"/>
  <c r="K163" i="21" s="1"/>
  <c r="L163" i="21" s="1"/>
  <c r="M163" i="21" s="1"/>
  <c r="N163" i="21" s="1"/>
  <c r="O163" i="21" s="1"/>
  <c r="P163" i="21" s="1"/>
  <c r="Q163" i="21" s="1"/>
  <c r="R163" i="21" s="1"/>
  <c r="S163" i="21" s="1"/>
  <c r="T163" i="21" s="1"/>
  <c r="U163" i="21" s="1"/>
  <c r="V163" i="21" s="1"/>
  <c r="W163" i="21" s="1"/>
  <c r="X163" i="21" s="1"/>
  <c r="Y163" i="21" s="1"/>
  <c r="Z163" i="21" s="1"/>
  <c r="AA163" i="21" s="1"/>
  <c r="AB163" i="21" s="1"/>
  <c r="AC163" i="21" s="1"/>
  <c r="AD163" i="21" s="1"/>
  <c r="AE163" i="21" s="1"/>
  <c r="AF163" i="21" s="1"/>
  <c r="D162" i="21"/>
  <c r="E162" i="21" s="1"/>
  <c r="F162" i="21" s="1"/>
  <c r="G162" i="21" s="1"/>
  <c r="H162" i="21" s="1"/>
  <c r="I162" i="21" s="1"/>
  <c r="J162" i="21" s="1"/>
  <c r="K162" i="21" s="1"/>
  <c r="L162" i="21" s="1"/>
  <c r="M162" i="21" s="1"/>
  <c r="N162" i="21" s="1"/>
  <c r="O162" i="21" s="1"/>
  <c r="P162" i="21" s="1"/>
  <c r="Q162" i="21" s="1"/>
  <c r="R162" i="21" s="1"/>
  <c r="S162" i="21" s="1"/>
  <c r="T162" i="21" s="1"/>
  <c r="U162" i="21" s="1"/>
  <c r="V162" i="21" s="1"/>
  <c r="W162" i="21" s="1"/>
  <c r="X162" i="21" s="1"/>
  <c r="Y162" i="21" s="1"/>
  <c r="Z162" i="21" s="1"/>
  <c r="AA162" i="21" s="1"/>
  <c r="AB162" i="21" s="1"/>
  <c r="AC162" i="21" s="1"/>
  <c r="AD162" i="21" s="1"/>
  <c r="AE162" i="21" s="1"/>
  <c r="AF162" i="21" s="1"/>
  <c r="C162" i="21"/>
  <c r="C161" i="21"/>
  <c r="D161" i="21" s="1"/>
  <c r="E161" i="21" s="1"/>
  <c r="F161" i="21" s="1"/>
  <c r="G161" i="21" s="1"/>
  <c r="H161" i="21" s="1"/>
  <c r="I161" i="21" s="1"/>
  <c r="J161" i="21" s="1"/>
  <c r="K161" i="21" s="1"/>
  <c r="L161" i="21" s="1"/>
  <c r="M161" i="21" s="1"/>
  <c r="N161" i="21" s="1"/>
  <c r="O161" i="21" s="1"/>
  <c r="P161" i="21" s="1"/>
  <c r="Q161" i="21" s="1"/>
  <c r="R161" i="21" s="1"/>
  <c r="S161" i="21" s="1"/>
  <c r="T161" i="21" s="1"/>
  <c r="U161" i="21" s="1"/>
  <c r="V161" i="21" s="1"/>
  <c r="W161" i="21" s="1"/>
  <c r="X161" i="21" s="1"/>
  <c r="Y161" i="21" s="1"/>
  <c r="Z161" i="21" s="1"/>
  <c r="AA161" i="21" s="1"/>
  <c r="AB161" i="21" s="1"/>
  <c r="AC161" i="21" s="1"/>
  <c r="AD161" i="21" s="1"/>
  <c r="AE161" i="21" s="1"/>
  <c r="AF161" i="21" s="1"/>
  <c r="P160" i="21"/>
  <c r="Q160" i="21" s="1"/>
  <c r="R160" i="21" s="1"/>
  <c r="S160" i="21" s="1"/>
  <c r="T160" i="21" s="1"/>
  <c r="U160" i="21" s="1"/>
  <c r="V160" i="21" s="1"/>
  <c r="W160" i="21" s="1"/>
  <c r="X160" i="21" s="1"/>
  <c r="Y160" i="21" s="1"/>
  <c r="Z160" i="21" s="1"/>
  <c r="AA160" i="21" s="1"/>
  <c r="AB160" i="21" s="1"/>
  <c r="AC160" i="21" s="1"/>
  <c r="AD160" i="21" s="1"/>
  <c r="AE160" i="21" s="1"/>
  <c r="AF160" i="21" s="1"/>
  <c r="H160" i="21"/>
  <c r="I160" i="21" s="1"/>
  <c r="J160" i="21" s="1"/>
  <c r="K160" i="21" s="1"/>
  <c r="L160" i="21" s="1"/>
  <c r="M160" i="21" s="1"/>
  <c r="N160" i="21" s="1"/>
  <c r="O160" i="21" s="1"/>
  <c r="C160" i="21"/>
  <c r="D160" i="21" s="1"/>
  <c r="E160" i="21" s="1"/>
  <c r="F160" i="21" s="1"/>
  <c r="G160" i="21" s="1"/>
  <c r="D159" i="21"/>
  <c r="E159" i="21" s="1"/>
  <c r="F159" i="21" s="1"/>
  <c r="G159" i="21" s="1"/>
  <c r="H159" i="21" s="1"/>
  <c r="I159" i="21" s="1"/>
  <c r="J159" i="21" s="1"/>
  <c r="K159" i="21" s="1"/>
  <c r="L159" i="21" s="1"/>
  <c r="M159" i="21" s="1"/>
  <c r="N159" i="21" s="1"/>
  <c r="O159" i="21" s="1"/>
  <c r="P159" i="21" s="1"/>
  <c r="Q159" i="21" s="1"/>
  <c r="R159" i="21" s="1"/>
  <c r="S159" i="21" s="1"/>
  <c r="T159" i="21" s="1"/>
  <c r="U159" i="21" s="1"/>
  <c r="V159" i="21" s="1"/>
  <c r="W159" i="21" s="1"/>
  <c r="X159" i="21" s="1"/>
  <c r="Y159" i="21" s="1"/>
  <c r="Z159" i="21" s="1"/>
  <c r="AA159" i="21" s="1"/>
  <c r="AB159" i="21" s="1"/>
  <c r="AC159" i="21" s="1"/>
  <c r="AD159" i="21" s="1"/>
  <c r="AE159" i="21" s="1"/>
  <c r="AF159" i="21" s="1"/>
  <c r="C159" i="21"/>
  <c r="D158" i="21"/>
  <c r="E158" i="21" s="1"/>
  <c r="F158" i="21" s="1"/>
  <c r="G158" i="21" s="1"/>
  <c r="H158" i="21" s="1"/>
  <c r="I158" i="21" s="1"/>
  <c r="J158" i="21" s="1"/>
  <c r="K158" i="21" s="1"/>
  <c r="L158" i="21" s="1"/>
  <c r="M158" i="21" s="1"/>
  <c r="N158" i="21" s="1"/>
  <c r="O158" i="21" s="1"/>
  <c r="P158" i="21" s="1"/>
  <c r="Q158" i="21" s="1"/>
  <c r="R158" i="21" s="1"/>
  <c r="S158" i="21" s="1"/>
  <c r="T158" i="21" s="1"/>
  <c r="U158" i="21" s="1"/>
  <c r="V158" i="21" s="1"/>
  <c r="W158" i="21" s="1"/>
  <c r="X158" i="21" s="1"/>
  <c r="Y158" i="21" s="1"/>
  <c r="Z158" i="21" s="1"/>
  <c r="AA158" i="21" s="1"/>
  <c r="AB158" i="21" s="1"/>
  <c r="AC158" i="21" s="1"/>
  <c r="AD158" i="21" s="1"/>
  <c r="AE158" i="21" s="1"/>
  <c r="AF158" i="21" s="1"/>
  <c r="C158" i="21"/>
  <c r="D157" i="21"/>
  <c r="E157" i="21" s="1"/>
  <c r="F157" i="21" s="1"/>
  <c r="G157" i="21" s="1"/>
  <c r="H157" i="21" s="1"/>
  <c r="I157" i="21" s="1"/>
  <c r="J157" i="21" s="1"/>
  <c r="K157" i="21" s="1"/>
  <c r="L157" i="21" s="1"/>
  <c r="M157" i="21" s="1"/>
  <c r="N157" i="21" s="1"/>
  <c r="O157" i="21" s="1"/>
  <c r="P157" i="21" s="1"/>
  <c r="Q157" i="21" s="1"/>
  <c r="R157" i="21" s="1"/>
  <c r="S157" i="21" s="1"/>
  <c r="T157" i="21" s="1"/>
  <c r="U157" i="21" s="1"/>
  <c r="V157" i="21" s="1"/>
  <c r="W157" i="21" s="1"/>
  <c r="X157" i="21" s="1"/>
  <c r="Y157" i="21" s="1"/>
  <c r="Z157" i="21" s="1"/>
  <c r="AA157" i="21" s="1"/>
  <c r="AB157" i="21" s="1"/>
  <c r="AC157" i="21" s="1"/>
  <c r="AD157" i="21" s="1"/>
  <c r="AE157" i="21" s="1"/>
  <c r="AF157" i="21" s="1"/>
  <c r="C157" i="21"/>
  <c r="C156" i="21"/>
  <c r="D156" i="21" s="1"/>
  <c r="E156" i="21" s="1"/>
  <c r="F156" i="21" s="1"/>
  <c r="G156" i="21" s="1"/>
  <c r="H156" i="21" s="1"/>
  <c r="I156" i="21" s="1"/>
  <c r="J156" i="21" s="1"/>
  <c r="K156" i="21" s="1"/>
  <c r="L156" i="21" s="1"/>
  <c r="M156" i="21" s="1"/>
  <c r="N156" i="21" s="1"/>
  <c r="O156" i="21" s="1"/>
  <c r="P156" i="21" s="1"/>
  <c r="Q156" i="21" s="1"/>
  <c r="R156" i="21" s="1"/>
  <c r="S156" i="21" s="1"/>
  <c r="T156" i="21" s="1"/>
  <c r="U156" i="21" s="1"/>
  <c r="V156" i="21" s="1"/>
  <c r="W156" i="21" s="1"/>
  <c r="X156" i="21" s="1"/>
  <c r="Y156" i="21" s="1"/>
  <c r="Z156" i="21" s="1"/>
  <c r="AA156" i="21" s="1"/>
  <c r="AB156" i="21" s="1"/>
  <c r="AC156" i="21" s="1"/>
  <c r="AD156" i="21" s="1"/>
  <c r="AE156" i="21" s="1"/>
  <c r="AF156" i="21" s="1"/>
  <c r="C155" i="21"/>
  <c r="D155" i="21" s="1"/>
  <c r="E155" i="21" s="1"/>
  <c r="F155" i="21" s="1"/>
  <c r="G155" i="21" s="1"/>
  <c r="H155" i="21" s="1"/>
  <c r="I155" i="21" s="1"/>
  <c r="J155" i="21" s="1"/>
  <c r="K155" i="21" s="1"/>
  <c r="L155" i="21" s="1"/>
  <c r="M155" i="21" s="1"/>
  <c r="N155" i="21" s="1"/>
  <c r="O155" i="21" s="1"/>
  <c r="P155" i="21" s="1"/>
  <c r="Q155" i="21" s="1"/>
  <c r="R155" i="21" s="1"/>
  <c r="S155" i="21" s="1"/>
  <c r="T155" i="21" s="1"/>
  <c r="U155" i="21" s="1"/>
  <c r="V155" i="21" s="1"/>
  <c r="W155" i="21" s="1"/>
  <c r="X155" i="21" s="1"/>
  <c r="Y155" i="21" s="1"/>
  <c r="Z155" i="21" s="1"/>
  <c r="AA155" i="21" s="1"/>
  <c r="AB155" i="21" s="1"/>
  <c r="AC155" i="21" s="1"/>
  <c r="AD155" i="21" s="1"/>
  <c r="AE155" i="21" s="1"/>
  <c r="AF155" i="21" s="1"/>
  <c r="D153" i="21"/>
  <c r="E153" i="21" s="1"/>
  <c r="F153" i="21" s="1"/>
  <c r="G153" i="21" s="1"/>
  <c r="H153" i="21" s="1"/>
  <c r="I153" i="21" s="1"/>
  <c r="J153" i="21" s="1"/>
  <c r="K153" i="21" s="1"/>
  <c r="L153" i="21" s="1"/>
  <c r="M153" i="21" s="1"/>
  <c r="N153" i="21" s="1"/>
  <c r="O153" i="21" s="1"/>
  <c r="P153" i="21" s="1"/>
  <c r="Q153" i="21" s="1"/>
  <c r="R153" i="21" s="1"/>
  <c r="S153" i="21" s="1"/>
  <c r="T153" i="21" s="1"/>
  <c r="U153" i="21" s="1"/>
  <c r="V153" i="21" s="1"/>
  <c r="W153" i="21" s="1"/>
  <c r="X153" i="21" s="1"/>
  <c r="Y153" i="21" s="1"/>
  <c r="Z153" i="21" s="1"/>
  <c r="AA153" i="21" s="1"/>
  <c r="AB153" i="21" s="1"/>
  <c r="AC153" i="21" s="1"/>
  <c r="AD153" i="21" s="1"/>
  <c r="AE153" i="21" s="1"/>
  <c r="AF153" i="21" s="1"/>
  <c r="C153" i="21"/>
  <c r="C152" i="21"/>
  <c r="D152" i="21" s="1"/>
  <c r="E152" i="21" s="1"/>
  <c r="F152" i="21" s="1"/>
  <c r="G152" i="21" s="1"/>
  <c r="H152" i="21" s="1"/>
  <c r="I152" i="21" s="1"/>
  <c r="J152" i="21" s="1"/>
  <c r="K152" i="21" s="1"/>
  <c r="L152" i="21" s="1"/>
  <c r="M152" i="21" s="1"/>
  <c r="N152" i="21" s="1"/>
  <c r="O152" i="21" s="1"/>
  <c r="P152" i="21" s="1"/>
  <c r="Q152" i="21" s="1"/>
  <c r="R152" i="21" s="1"/>
  <c r="S152" i="21" s="1"/>
  <c r="T152" i="21" s="1"/>
  <c r="U152" i="21" s="1"/>
  <c r="V152" i="21" s="1"/>
  <c r="W152" i="21" s="1"/>
  <c r="X152" i="21" s="1"/>
  <c r="Y152" i="21" s="1"/>
  <c r="Z152" i="21" s="1"/>
  <c r="AA152" i="21" s="1"/>
  <c r="AB152" i="21" s="1"/>
  <c r="AC152" i="21" s="1"/>
  <c r="AD152" i="21" s="1"/>
  <c r="AE152" i="21" s="1"/>
  <c r="AF152" i="21" s="1"/>
  <c r="F151" i="21"/>
  <c r="G151" i="21" s="1"/>
  <c r="H151" i="21" s="1"/>
  <c r="I151" i="21" s="1"/>
  <c r="J151" i="21" s="1"/>
  <c r="K151" i="21" s="1"/>
  <c r="L151" i="21" s="1"/>
  <c r="M151" i="21" s="1"/>
  <c r="N151" i="21" s="1"/>
  <c r="O151" i="21" s="1"/>
  <c r="P151" i="21" s="1"/>
  <c r="Q151" i="21" s="1"/>
  <c r="R151" i="21" s="1"/>
  <c r="S151" i="21" s="1"/>
  <c r="T151" i="21" s="1"/>
  <c r="U151" i="21" s="1"/>
  <c r="V151" i="21" s="1"/>
  <c r="W151" i="21" s="1"/>
  <c r="X151" i="21" s="1"/>
  <c r="Y151" i="21" s="1"/>
  <c r="Z151" i="21" s="1"/>
  <c r="AA151" i="21" s="1"/>
  <c r="AB151" i="21" s="1"/>
  <c r="AC151" i="21" s="1"/>
  <c r="AD151" i="21" s="1"/>
  <c r="AE151" i="21" s="1"/>
  <c r="AF151" i="21" s="1"/>
  <c r="C151" i="21"/>
  <c r="D151" i="21" s="1"/>
  <c r="E151" i="21" s="1"/>
  <c r="C150" i="21"/>
  <c r="D150" i="21" s="1"/>
  <c r="E150" i="21" s="1"/>
  <c r="F150" i="21" s="1"/>
  <c r="G150" i="21" s="1"/>
  <c r="H150" i="21" s="1"/>
  <c r="I150" i="21" s="1"/>
  <c r="J150" i="21" s="1"/>
  <c r="K150" i="21" s="1"/>
  <c r="L150" i="21" s="1"/>
  <c r="M150" i="21" s="1"/>
  <c r="N150" i="21" s="1"/>
  <c r="O150" i="21" s="1"/>
  <c r="P150" i="21" s="1"/>
  <c r="Q150" i="21" s="1"/>
  <c r="R150" i="21" s="1"/>
  <c r="S150" i="21" s="1"/>
  <c r="T150" i="21" s="1"/>
  <c r="U150" i="21" s="1"/>
  <c r="V150" i="21" s="1"/>
  <c r="W150" i="21" s="1"/>
  <c r="X150" i="21" s="1"/>
  <c r="Y150" i="21" s="1"/>
  <c r="Z150" i="21" s="1"/>
  <c r="AA150" i="21" s="1"/>
  <c r="AB150" i="21" s="1"/>
  <c r="AC150" i="21" s="1"/>
  <c r="AD150" i="21" s="1"/>
  <c r="AE150" i="21" s="1"/>
  <c r="AF150" i="21" s="1"/>
  <c r="C148" i="21"/>
  <c r="D148" i="21" s="1"/>
  <c r="E148" i="21" s="1"/>
  <c r="F148" i="21" s="1"/>
  <c r="G148" i="21" s="1"/>
  <c r="H148" i="21" s="1"/>
  <c r="I148" i="21" s="1"/>
  <c r="J148" i="21" s="1"/>
  <c r="K148" i="21" s="1"/>
  <c r="L148" i="21" s="1"/>
  <c r="M148" i="21" s="1"/>
  <c r="N148" i="21" s="1"/>
  <c r="O148" i="21" s="1"/>
  <c r="P148" i="21" s="1"/>
  <c r="Q148" i="21" s="1"/>
  <c r="R148" i="21" s="1"/>
  <c r="S148" i="21" s="1"/>
  <c r="T148" i="21" s="1"/>
  <c r="U148" i="21" s="1"/>
  <c r="V148" i="21" s="1"/>
  <c r="W148" i="21" s="1"/>
  <c r="X148" i="21" s="1"/>
  <c r="Y148" i="21" s="1"/>
  <c r="Z148" i="21" s="1"/>
  <c r="AA148" i="21" s="1"/>
  <c r="AB148" i="21" s="1"/>
  <c r="AC148" i="21" s="1"/>
  <c r="AD148" i="21" s="1"/>
  <c r="AE148" i="21" s="1"/>
  <c r="AF148" i="21" s="1"/>
  <c r="D147" i="21"/>
  <c r="E147" i="21" s="1"/>
  <c r="F147" i="21" s="1"/>
  <c r="G147" i="21" s="1"/>
  <c r="H147" i="21" s="1"/>
  <c r="I147" i="21" s="1"/>
  <c r="J147" i="21" s="1"/>
  <c r="K147" i="21" s="1"/>
  <c r="L147" i="21" s="1"/>
  <c r="M147" i="21" s="1"/>
  <c r="N147" i="21" s="1"/>
  <c r="O147" i="21" s="1"/>
  <c r="P147" i="21" s="1"/>
  <c r="Q147" i="21" s="1"/>
  <c r="R147" i="21" s="1"/>
  <c r="S147" i="21" s="1"/>
  <c r="T147" i="21" s="1"/>
  <c r="U147" i="21" s="1"/>
  <c r="V147" i="21" s="1"/>
  <c r="W147" i="21" s="1"/>
  <c r="X147" i="21" s="1"/>
  <c r="Y147" i="21" s="1"/>
  <c r="Z147" i="21" s="1"/>
  <c r="AA147" i="21" s="1"/>
  <c r="AB147" i="21" s="1"/>
  <c r="AC147" i="21" s="1"/>
  <c r="AD147" i="21" s="1"/>
  <c r="AE147" i="21" s="1"/>
  <c r="AF147" i="21" s="1"/>
  <c r="C147" i="21"/>
  <c r="O145" i="21"/>
  <c r="P145" i="21" s="1"/>
  <c r="Q145" i="21" s="1"/>
  <c r="R145" i="21" s="1"/>
  <c r="S145" i="21" s="1"/>
  <c r="T145" i="21" s="1"/>
  <c r="U145" i="21" s="1"/>
  <c r="V145" i="21" s="1"/>
  <c r="W145" i="21" s="1"/>
  <c r="X145" i="21" s="1"/>
  <c r="Y145" i="21" s="1"/>
  <c r="Z145" i="21" s="1"/>
  <c r="AA145" i="21" s="1"/>
  <c r="AB145" i="21" s="1"/>
  <c r="AC145" i="21" s="1"/>
  <c r="AD145" i="21" s="1"/>
  <c r="AE145" i="21" s="1"/>
  <c r="AF145" i="21" s="1"/>
  <c r="C145" i="21"/>
  <c r="D145" i="21" s="1"/>
  <c r="E145" i="21" s="1"/>
  <c r="F145" i="21" s="1"/>
  <c r="G145" i="21" s="1"/>
  <c r="H145" i="21" s="1"/>
  <c r="I145" i="21" s="1"/>
  <c r="J145" i="21" s="1"/>
  <c r="K145" i="21" s="1"/>
  <c r="L145" i="21" s="1"/>
  <c r="M145" i="21" s="1"/>
  <c r="N145" i="21" s="1"/>
  <c r="C144" i="21"/>
  <c r="D144" i="21" s="1"/>
  <c r="E144" i="21" s="1"/>
  <c r="F144" i="21" s="1"/>
  <c r="G144" i="21" s="1"/>
  <c r="H144" i="21" s="1"/>
  <c r="I144" i="21" s="1"/>
  <c r="J144" i="21" s="1"/>
  <c r="K144" i="21" s="1"/>
  <c r="L144" i="21" s="1"/>
  <c r="M144" i="21" s="1"/>
  <c r="N144" i="21" s="1"/>
  <c r="O144" i="21" s="1"/>
  <c r="P144" i="21" s="1"/>
  <c r="Q144" i="21" s="1"/>
  <c r="R144" i="21" s="1"/>
  <c r="S144" i="21" s="1"/>
  <c r="T144" i="21" s="1"/>
  <c r="U144" i="21" s="1"/>
  <c r="V144" i="21" s="1"/>
  <c r="W144" i="21" s="1"/>
  <c r="X144" i="21" s="1"/>
  <c r="Y144" i="21" s="1"/>
  <c r="Z144" i="21" s="1"/>
  <c r="AA144" i="21" s="1"/>
  <c r="AB144" i="21" s="1"/>
  <c r="AC144" i="21" s="1"/>
  <c r="AD144" i="21" s="1"/>
  <c r="AE144" i="21" s="1"/>
  <c r="AF144" i="21" s="1"/>
  <c r="K143" i="21"/>
  <c r="L143" i="21" s="1"/>
  <c r="M143" i="21" s="1"/>
  <c r="N143" i="21" s="1"/>
  <c r="O143" i="21" s="1"/>
  <c r="P143" i="21" s="1"/>
  <c r="Q143" i="21" s="1"/>
  <c r="R143" i="21" s="1"/>
  <c r="S143" i="21" s="1"/>
  <c r="T143" i="21" s="1"/>
  <c r="U143" i="21" s="1"/>
  <c r="V143" i="21" s="1"/>
  <c r="W143" i="21" s="1"/>
  <c r="X143" i="21" s="1"/>
  <c r="Y143" i="21" s="1"/>
  <c r="Z143" i="21" s="1"/>
  <c r="AA143" i="21" s="1"/>
  <c r="AB143" i="21" s="1"/>
  <c r="AC143" i="21" s="1"/>
  <c r="AD143" i="21" s="1"/>
  <c r="AE143" i="21" s="1"/>
  <c r="AF143" i="21" s="1"/>
  <c r="J143" i="21"/>
  <c r="C143" i="21"/>
  <c r="D143" i="21" s="1"/>
  <c r="E143" i="21" s="1"/>
  <c r="F143" i="21" s="1"/>
  <c r="G143" i="21" s="1"/>
  <c r="H143" i="21" s="1"/>
  <c r="I143" i="21" s="1"/>
  <c r="C142" i="21"/>
  <c r="D142" i="21" s="1"/>
  <c r="E142" i="21" s="1"/>
  <c r="F142" i="21" s="1"/>
  <c r="G142" i="21" s="1"/>
  <c r="H142" i="21" s="1"/>
  <c r="I142" i="21" s="1"/>
  <c r="J142" i="21" s="1"/>
  <c r="K142" i="21" s="1"/>
  <c r="L142" i="21" s="1"/>
  <c r="M142" i="21" s="1"/>
  <c r="N142" i="21" s="1"/>
  <c r="O142" i="21" s="1"/>
  <c r="P142" i="21" s="1"/>
  <c r="Q142" i="21" s="1"/>
  <c r="R142" i="21" s="1"/>
  <c r="S142" i="21" s="1"/>
  <c r="T142" i="21" s="1"/>
  <c r="U142" i="21" s="1"/>
  <c r="V142" i="21" s="1"/>
  <c r="W142" i="21" s="1"/>
  <c r="X142" i="21" s="1"/>
  <c r="Y142" i="21" s="1"/>
  <c r="Z142" i="21" s="1"/>
  <c r="AA142" i="21" s="1"/>
  <c r="AB142" i="21" s="1"/>
  <c r="AC142" i="21" s="1"/>
  <c r="AD142" i="21" s="1"/>
  <c r="AE142" i="21" s="1"/>
  <c r="AF142" i="21" s="1"/>
  <c r="C141" i="21"/>
  <c r="D141" i="21" s="1"/>
  <c r="E141" i="21" s="1"/>
  <c r="F141" i="21" s="1"/>
  <c r="G141" i="21" s="1"/>
  <c r="H141" i="21" s="1"/>
  <c r="I141" i="21" s="1"/>
  <c r="J141" i="21" s="1"/>
  <c r="K141" i="21" s="1"/>
  <c r="L141" i="21" s="1"/>
  <c r="M141" i="21" s="1"/>
  <c r="N141" i="21" s="1"/>
  <c r="O141" i="21" s="1"/>
  <c r="P141" i="21" s="1"/>
  <c r="Q141" i="21" s="1"/>
  <c r="R141" i="21" s="1"/>
  <c r="S141" i="21" s="1"/>
  <c r="T141" i="21" s="1"/>
  <c r="U141" i="21" s="1"/>
  <c r="V141" i="21" s="1"/>
  <c r="W141" i="21" s="1"/>
  <c r="X141" i="21" s="1"/>
  <c r="Y141" i="21" s="1"/>
  <c r="Z141" i="21" s="1"/>
  <c r="AA141" i="21" s="1"/>
  <c r="AB141" i="21" s="1"/>
  <c r="AC141" i="21" s="1"/>
  <c r="AD141" i="21" s="1"/>
  <c r="AE141" i="21" s="1"/>
  <c r="AF141" i="21" s="1"/>
  <c r="C140" i="21"/>
  <c r="D140" i="21" s="1"/>
  <c r="E140" i="21" s="1"/>
  <c r="F140" i="21" s="1"/>
  <c r="G140" i="21" s="1"/>
  <c r="H140" i="21" s="1"/>
  <c r="I140" i="21" s="1"/>
  <c r="J140" i="21" s="1"/>
  <c r="K140" i="21" s="1"/>
  <c r="L140" i="21" s="1"/>
  <c r="M140" i="21" s="1"/>
  <c r="N140" i="21" s="1"/>
  <c r="O140" i="21" s="1"/>
  <c r="P140" i="21" s="1"/>
  <c r="Q140" i="21" s="1"/>
  <c r="R140" i="21" s="1"/>
  <c r="S140" i="21" s="1"/>
  <c r="T140" i="21" s="1"/>
  <c r="U140" i="21" s="1"/>
  <c r="V140" i="21" s="1"/>
  <c r="W140" i="21" s="1"/>
  <c r="X140" i="21" s="1"/>
  <c r="Y140" i="21" s="1"/>
  <c r="Z140" i="21" s="1"/>
  <c r="AA140" i="21" s="1"/>
  <c r="AB140" i="21" s="1"/>
  <c r="AC140" i="21" s="1"/>
  <c r="AD140" i="21" s="1"/>
  <c r="AE140" i="21" s="1"/>
  <c r="AF140" i="21" s="1"/>
  <c r="C139" i="21"/>
  <c r="D139" i="21" s="1"/>
  <c r="E139" i="21" s="1"/>
  <c r="F139" i="21" s="1"/>
  <c r="G139" i="21" s="1"/>
  <c r="H139" i="21" s="1"/>
  <c r="I139" i="21" s="1"/>
  <c r="J139" i="21" s="1"/>
  <c r="K139" i="21" s="1"/>
  <c r="L139" i="21" s="1"/>
  <c r="M139" i="21" s="1"/>
  <c r="N139" i="21" s="1"/>
  <c r="O139" i="21" s="1"/>
  <c r="P139" i="21" s="1"/>
  <c r="Q139" i="21" s="1"/>
  <c r="R139" i="21" s="1"/>
  <c r="S139" i="21" s="1"/>
  <c r="T139" i="21" s="1"/>
  <c r="U139" i="21" s="1"/>
  <c r="V139" i="21" s="1"/>
  <c r="W139" i="21" s="1"/>
  <c r="X139" i="21" s="1"/>
  <c r="Y139" i="21" s="1"/>
  <c r="Z139" i="21" s="1"/>
  <c r="AA139" i="21" s="1"/>
  <c r="AB139" i="21" s="1"/>
  <c r="AC139" i="21" s="1"/>
  <c r="AD139" i="21" s="1"/>
  <c r="AE139" i="21" s="1"/>
  <c r="AF139" i="21" s="1"/>
  <c r="D137" i="21"/>
  <c r="E137" i="21" s="1"/>
  <c r="F137" i="21" s="1"/>
  <c r="G137" i="21" s="1"/>
  <c r="H137" i="21" s="1"/>
  <c r="I137" i="21" s="1"/>
  <c r="J137" i="21" s="1"/>
  <c r="K137" i="21" s="1"/>
  <c r="L137" i="21" s="1"/>
  <c r="M137" i="21" s="1"/>
  <c r="N137" i="21" s="1"/>
  <c r="O137" i="21" s="1"/>
  <c r="P137" i="21" s="1"/>
  <c r="Q137" i="21" s="1"/>
  <c r="R137" i="21" s="1"/>
  <c r="S137" i="21" s="1"/>
  <c r="T137" i="21" s="1"/>
  <c r="U137" i="21" s="1"/>
  <c r="V137" i="21" s="1"/>
  <c r="W137" i="21" s="1"/>
  <c r="X137" i="21" s="1"/>
  <c r="Y137" i="21" s="1"/>
  <c r="Z137" i="21" s="1"/>
  <c r="AA137" i="21" s="1"/>
  <c r="AB137" i="21" s="1"/>
  <c r="AC137" i="21" s="1"/>
  <c r="AD137" i="21" s="1"/>
  <c r="AE137" i="21" s="1"/>
  <c r="AF137" i="21" s="1"/>
  <c r="C137" i="21"/>
  <c r="H136" i="21"/>
  <c r="I136" i="21" s="1"/>
  <c r="J136" i="21" s="1"/>
  <c r="K136" i="21" s="1"/>
  <c r="L136" i="21" s="1"/>
  <c r="M136" i="21" s="1"/>
  <c r="N136" i="21" s="1"/>
  <c r="O136" i="21" s="1"/>
  <c r="P136" i="21" s="1"/>
  <c r="Q136" i="21" s="1"/>
  <c r="R136" i="21" s="1"/>
  <c r="S136" i="21" s="1"/>
  <c r="T136" i="21" s="1"/>
  <c r="U136" i="21" s="1"/>
  <c r="V136" i="21" s="1"/>
  <c r="W136" i="21" s="1"/>
  <c r="X136" i="21" s="1"/>
  <c r="Y136" i="21" s="1"/>
  <c r="Z136" i="21" s="1"/>
  <c r="AA136" i="21" s="1"/>
  <c r="AB136" i="21" s="1"/>
  <c r="AC136" i="21" s="1"/>
  <c r="AD136" i="21" s="1"/>
  <c r="AE136" i="21" s="1"/>
  <c r="AF136" i="21" s="1"/>
  <c r="E136" i="21"/>
  <c r="F136" i="21" s="1"/>
  <c r="G136" i="21" s="1"/>
  <c r="C136" i="21"/>
  <c r="D136" i="21" s="1"/>
  <c r="C135" i="21"/>
  <c r="D135" i="21" s="1"/>
  <c r="E135" i="21" s="1"/>
  <c r="F135" i="21" s="1"/>
  <c r="G135" i="21" s="1"/>
  <c r="H135" i="21" s="1"/>
  <c r="I135" i="21" s="1"/>
  <c r="J135" i="21" s="1"/>
  <c r="K135" i="21" s="1"/>
  <c r="L135" i="21" s="1"/>
  <c r="M135" i="21" s="1"/>
  <c r="N135" i="21" s="1"/>
  <c r="O135" i="21" s="1"/>
  <c r="P135" i="21" s="1"/>
  <c r="Q135" i="21" s="1"/>
  <c r="R135" i="21" s="1"/>
  <c r="S135" i="21" s="1"/>
  <c r="T135" i="21" s="1"/>
  <c r="U135" i="21" s="1"/>
  <c r="V135" i="21" s="1"/>
  <c r="W135" i="21" s="1"/>
  <c r="X135" i="21" s="1"/>
  <c r="Y135" i="21" s="1"/>
  <c r="Z135" i="21" s="1"/>
  <c r="AA135" i="21" s="1"/>
  <c r="AB135" i="21" s="1"/>
  <c r="AC135" i="21" s="1"/>
  <c r="AD135" i="21" s="1"/>
  <c r="AE135" i="21" s="1"/>
  <c r="AF135" i="21" s="1"/>
  <c r="D134" i="21"/>
  <c r="E134" i="21" s="1"/>
  <c r="F134" i="21" s="1"/>
  <c r="G134" i="21" s="1"/>
  <c r="H134" i="21" s="1"/>
  <c r="I134" i="21" s="1"/>
  <c r="J134" i="21" s="1"/>
  <c r="K134" i="21" s="1"/>
  <c r="L134" i="21" s="1"/>
  <c r="M134" i="21" s="1"/>
  <c r="N134" i="21" s="1"/>
  <c r="O134" i="21" s="1"/>
  <c r="P134" i="21" s="1"/>
  <c r="Q134" i="21" s="1"/>
  <c r="R134" i="21" s="1"/>
  <c r="S134" i="21" s="1"/>
  <c r="T134" i="21" s="1"/>
  <c r="U134" i="21" s="1"/>
  <c r="V134" i="21" s="1"/>
  <c r="W134" i="21" s="1"/>
  <c r="X134" i="21" s="1"/>
  <c r="Y134" i="21" s="1"/>
  <c r="Z134" i="21" s="1"/>
  <c r="AA134" i="21" s="1"/>
  <c r="AB134" i="21" s="1"/>
  <c r="AC134" i="21" s="1"/>
  <c r="AD134" i="21" s="1"/>
  <c r="AE134" i="21" s="1"/>
  <c r="AF134" i="21" s="1"/>
  <c r="C134" i="21"/>
  <c r="D133" i="21"/>
  <c r="E133" i="21" s="1"/>
  <c r="F133" i="21" s="1"/>
  <c r="G133" i="21" s="1"/>
  <c r="H133" i="21" s="1"/>
  <c r="I133" i="21" s="1"/>
  <c r="J133" i="21" s="1"/>
  <c r="K133" i="21" s="1"/>
  <c r="L133" i="21" s="1"/>
  <c r="M133" i="21" s="1"/>
  <c r="N133" i="21" s="1"/>
  <c r="O133" i="21" s="1"/>
  <c r="P133" i="21" s="1"/>
  <c r="Q133" i="21" s="1"/>
  <c r="R133" i="21" s="1"/>
  <c r="S133" i="21" s="1"/>
  <c r="T133" i="21" s="1"/>
  <c r="U133" i="21" s="1"/>
  <c r="V133" i="21" s="1"/>
  <c r="W133" i="21" s="1"/>
  <c r="X133" i="21" s="1"/>
  <c r="Y133" i="21" s="1"/>
  <c r="Z133" i="21" s="1"/>
  <c r="AA133" i="21" s="1"/>
  <c r="AB133" i="21" s="1"/>
  <c r="AC133" i="21" s="1"/>
  <c r="AD133" i="21" s="1"/>
  <c r="AE133" i="21" s="1"/>
  <c r="AF133" i="21" s="1"/>
  <c r="C133" i="21"/>
  <c r="C132" i="21"/>
  <c r="D132" i="21" s="1"/>
  <c r="E132" i="21" s="1"/>
  <c r="F132" i="21" s="1"/>
  <c r="G132" i="21" s="1"/>
  <c r="H132" i="21" s="1"/>
  <c r="I132" i="21" s="1"/>
  <c r="J132" i="21" s="1"/>
  <c r="K132" i="21" s="1"/>
  <c r="L132" i="21" s="1"/>
  <c r="M132" i="21" s="1"/>
  <c r="N132" i="21" s="1"/>
  <c r="O132" i="21" s="1"/>
  <c r="P132" i="21" s="1"/>
  <c r="Q132" i="21" s="1"/>
  <c r="R132" i="21" s="1"/>
  <c r="S132" i="21" s="1"/>
  <c r="T132" i="21" s="1"/>
  <c r="U132" i="21" s="1"/>
  <c r="V132" i="21" s="1"/>
  <c r="W132" i="21" s="1"/>
  <c r="X132" i="21" s="1"/>
  <c r="Y132" i="21" s="1"/>
  <c r="Z132" i="21" s="1"/>
  <c r="AA132" i="21" s="1"/>
  <c r="AB132" i="21" s="1"/>
  <c r="AC132" i="21" s="1"/>
  <c r="AD132" i="21" s="1"/>
  <c r="AE132" i="21" s="1"/>
  <c r="AF132" i="21" s="1"/>
  <c r="C131" i="21"/>
  <c r="D131" i="21" s="1"/>
  <c r="E131" i="21" s="1"/>
  <c r="F131" i="21" s="1"/>
  <c r="G131" i="21" s="1"/>
  <c r="H131" i="21" s="1"/>
  <c r="I131" i="21" s="1"/>
  <c r="J131" i="21" s="1"/>
  <c r="K131" i="21" s="1"/>
  <c r="L131" i="21" s="1"/>
  <c r="M131" i="21" s="1"/>
  <c r="N131" i="21" s="1"/>
  <c r="O131" i="21" s="1"/>
  <c r="P131" i="21" s="1"/>
  <c r="Q131" i="21" s="1"/>
  <c r="R131" i="21" s="1"/>
  <c r="S131" i="21" s="1"/>
  <c r="T131" i="21" s="1"/>
  <c r="U131" i="21" s="1"/>
  <c r="V131" i="21" s="1"/>
  <c r="W131" i="21" s="1"/>
  <c r="X131" i="21" s="1"/>
  <c r="Y131" i="21" s="1"/>
  <c r="Z131" i="21" s="1"/>
  <c r="AA131" i="21" s="1"/>
  <c r="AB131" i="21" s="1"/>
  <c r="AC131" i="21" s="1"/>
  <c r="AD131" i="21" s="1"/>
  <c r="AE131" i="21" s="1"/>
  <c r="AF131" i="21" s="1"/>
  <c r="F130" i="21"/>
  <c r="G130" i="21" s="1"/>
  <c r="H130" i="21" s="1"/>
  <c r="I130" i="21" s="1"/>
  <c r="J130" i="21" s="1"/>
  <c r="K130" i="21" s="1"/>
  <c r="L130" i="21" s="1"/>
  <c r="M130" i="21" s="1"/>
  <c r="N130" i="21" s="1"/>
  <c r="O130" i="21" s="1"/>
  <c r="P130" i="21" s="1"/>
  <c r="Q130" i="21" s="1"/>
  <c r="R130" i="21" s="1"/>
  <c r="S130" i="21" s="1"/>
  <c r="T130" i="21" s="1"/>
  <c r="U130" i="21" s="1"/>
  <c r="V130" i="21" s="1"/>
  <c r="W130" i="21" s="1"/>
  <c r="X130" i="21" s="1"/>
  <c r="Y130" i="21" s="1"/>
  <c r="Z130" i="21" s="1"/>
  <c r="AA130" i="21" s="1"/>
  <c r="AB130" i="21" s="1"/>
  <c r="AC130" i="21" s="1"/>
  <c r="AD130" i="21" s="1"/>
  <c r="AE130" i="21" s="1"/>
  <c r="AF130" i="21" s="1"/>
  <c r="D130" i="21"/>
  <c r="E130" i="21" s="1"/>
  <c r="C130" i="21"/>
  <c r="C128" i="21"/>
  <c r="D128" i="21" s="1"/>
  <c r="E128" i="21" s="1"/>
  <c r="F128" i="21" s="1"/>
  <c r="G128" i="21" s="1"/>
  <c r="H128" i="21" s="1"/>
  <c r="I128" i="21" s="1"/>
  <c r="J128" i="21" s="1"/>
  <c r="K128" i="21" s="1"/>
  <c r="L128" i="21" s="1"/>
  <c r="M128" i="21" s="1"/>
  <c r="N128" i="21" s="1"/>
  <c r="O128" i="21" s="1"/>
  <c r="P128" i="21" s="1"/>
  <c r="Q128" i="21" s="1"/>
  <c r="R128" i="21" s="1"/>
  <c r="S128" i="21" s="1"/>
  <c r="T128" i="21" s="1"/>
  <c r="U128" i="21" s="1"/>
  <c r="V128" i="21" s="1"/>
  <c r="W128" i="21" s="1"/>
  <c r="X128" i="21" s="1"/>
  <c r="Y128" i="21" s="1"/>
  <c r="Z128" i="21" s="1"/>
  <c r="AA128" i="21" s="1"/>
  <c r="AB128" i="21" s="1"/>
  <c r="AC128" i="21" s="1"/>
  <c r="AD128" i="21" s="1"/>
  <c r="AE128" i="21" s="1"/>
  <c r="AF128" i="21" s="1"/>
  <c r="H127" i="21"/>
  <c r="I127" i="21" s="1"/>
  <c r="J127" i="21" s="1"/>
  <c r="K127" i="21" s="1"/>
  <c r="L127" i="21" s="1"/>
  <c r="M127" i="21" s="1"/>
  <c r="N127" i="21" s="1"/>
  <c r="O127" i="21" s="1"/>
  <c r="P127" i="21" s="1"/>
  <c r="Q127" i="21" s="1"/>
  <c r="R127" i="21" s="1"/>
  <c r="S127" i="21" s="1"/>
  <c r="T127" i="21" s="1"/>
  <c r="U127" i="21" s="1"/>
  <c r="V127" i="21" s="1"/>
  <c r="W127" i="21" s="1"/>
  <c r="X127" i="21" s="1"/>
  <c r="Y127" i="21" s="1"/>
  <c r="Z127" i="21" s="1"/>
  <c r="AA127" i="21" s="1"/>
  <c r="AB127" i="21" s="1"/>
  <c r="AC127" i="21" s="1"/>
  <c r="AD127" i="21" s="1"/>
  <c r="AE127" i="21" s="1"/>
  <c r="AF127" i="21" s="1"/>
  <c r="D127" i="21"/>
  <c r="E127" i="21" s="1"/>
  <c r="F127" i="21" s="1"/>
  <c r="G127" i="21" s="1"/>
  <c r="C127" i="21"/>
  <c r="C126" i="21"/>
  <c r="D126" i="21" s="1"/>
  <c r="E126" i="21" s="1"/>
  <c r="F126" i="21" s="1"/>
  <c r="G126" i="21" s="1"/>
  <c r="H126" i="21" s="1"/>
  <c r="I126" i="21" s="1"/>
  <c r="J126" i="21" s="1"/>
  <c r="K126" i="21" s="1"/>
  <c r="L126" i="21" s="1"/>
  <c r="M126" i="21" s="1"/>
  <c r="N126" i="21" s="1"/>
  <c r="O126" i="21" s="1"/>
  <c r="P126" i="21" s="1"/>
  <c r="Q126" i="21" s="1"/>
  <c r="R126" i="21" s="1"/>
  <c r="S126" i="21" s="1"/>
  <c r="T126" i="21" s="1"/>
  <c r="U126" i="21" s="1"/>
  <c r="V126" i="21" s="1"/>
  <c r="W126" i="21" s="1"/>
  <c r="X126" i="21" s="1"/>
  <c r="Y126" i="21" s="1"/>
  <c r="Z126" i="21" s="1"/>
  <c r="AA126" i="21" s="1"/>
  <c r="AB126" i="21" s="1"/>
  <c r="AC126" i="21" s="1"/>
  <c r="AD126" i="21" s="1"/>
  <c r="AE126" i="21" s="1"/>
  <c r="AF126" i="21" s="1"/>
  <c r="D125" i="21"/>
  <c r="E125" i="21" s="1"/>
  <c r="F125" i="21" s="1"/>
  <c r="G125" i="21" s="1"/>
  <c r="H125" i="21" s="1"/>
  <c r="I125" i="21" s="1"/>
  <c r="J125" i="21" s="1"/>
  <c r="K125" i="21" s="1"/>
  <c r="L125" i="21" s="1"/>
  <c r="M125" i="21" s="1"/>
  <c r="N125" i="21" s="1"/>
  <c r="O125" i="21" s="1"/>
  <c r="P125" i="21" s="1"/>
  <c r="Q125" i="21" s="1"/>
  <c r="R125" i="21" s="1"/>
  <c r="S125" i="21" s="1"/>
  <c r="T125" i="21" s="1"/>
  <c r="U125" i="21" s="1"/>
  <c r="V125" i="21" s="1"/>
  <c r="W125" i="21" s="1"/>
  <c r="X125" i="21" s="1"/>
  <c r="Y125" i="21" s="1"/>
  <c r="Z125" i="21" s="1"/>
  <c r="AA125" i="21" s="1"/>
  <c r="AB125" i="21" s="1"/>
  <c r="AC125" i="21" s="1"/>
  <c r="AD125" i="21" s="1"/>
  <c r="AE125" i="21" s="1"/>
  <c r="AF125" i="21" s="1"/>
  <c r="C125" i="21"/>
  <c r="U124" i="21"/>
  <c r="V124" i="21" s="1"/>
  <c r="W124" i="21" s="1"/>
  <c r="X124" i="21" s="1"/>
  <c r="Y124" i="21" s="1"/>
  <c r="Z124" i="21" s="1"/>
  <c r="AA124" i="21" s="1"/>
  <c r="AB124" i="21" s="1"/>
  <c r="AC124" i="21" s="1"/>
  <c r="AD124" i="21" s="1"/>
  <c r="AE124" i="21" s="1"/>
  <c r="AF124" i="21" s="1"/>
  <c r="E124" i="21"/>
  <c r="F124" i="21" s="1"/>
  <c r="G124" i="21" s="1"/>
  <c r="H124" i="21" s="1"/>
  <c r="I124" i="21" s="1"/>
  <c r="J124" i="21" s="1"/>
  <c r="K124" i="21" s="1"/>
  <c r="L124" i="21" s="1"/>
  <c r="M124" i="21" s="1"/>
  <c r="N124" i="21" s="1"/>
  <c r="O124" i="21" s="1"/>
  <c r="P124" i="21" s="1"/>
  <c r="Q124" i="21" s="1"/>
  <c r="R124" i="21" s="1"/>
  <c r="S124" i="21" s="1"/>
  <c r="T124" i="21" s="1"/>
  <c r="D124" i="21"/>
  <c r="C124" i="21"/>
  <c r="C123" i="21"/>
  <c r="D123" i="21" s="1"/>
  <c r="E123" i="21" s="1"/>
  <c r="F123" i="21" s="1"/>
  <c r="G123" i="21" s="1"/>
  <c r="H123" i="21" s="1"/>
  <c r="I123" i="21" s="1"/>
  <c r="J123" i="21" s="1"/>
  <c r="K123" i="21" s="1"/>
  <c r="L123" i="21" s="1"/>
  <c r="M123" i="21" s="1"/>
  <c r="N123" i="21" s="1"/>
  <c r="O123" i="21" s="1"/>
  <c r="P123" i="21" s="1"/>
  <c r="Q123" i="21" s="1"/>
  <c r="R123" i="21" s="1"/>
  <c r="S123" i="21" s="1"/>
  <c r="T123" i="21" s="1"/>
  <c r="U123" i="21" s="1"/>
  <c r="V123" i="21" s="1"/>
  <c r="W123" i="21" s="1"/>
  <c r="X123" i="21" s="1"/>
  <c r="Y123" i="21" s="1"/>
  <c r="Z123" i="21" s="1"/>
  <c r="AA123" i="21" s="1"/>
  <c r="AB123" i="21" s="1"/>
  <c r="AC123" i="21" s="1"/>
  <c r="AD123" i="21" s="1"/>
  <c r="AE123" i="21" s="1"/>
  <c r="AF123" i="21" s="1"/>
  <c r="C122" i="21"/>
  <c r="D122" i="21" s="1"/>
  <c r="E122" i="21" s="1"/>
  <c r="F122" i="21" s="1"/>
  <c r="G122" i="21" s="1"/>
  <c r="H122" i="21" s="1"/>
  <c r="I122" i="21" s="1"/>
  <c r="J122" i="21" s="1"/>
  <c r="K122" i="21" s="1"/>
  <c r="L122" i="21" s="1"/>
  <c r="M122" i="21" s="1"/>
  <c r="N122" i="21" s="1"/>
  <c r="O122" i="21" s="1"/>
  <c r="P122" i="21" s="1"/>
  <c r="Q122" i="21" s="1"/>
  <c r="R122" i="21" s="1"/>
  <c r="S122" i="21" s="1"/>
  <c r="T122" i="21" s="1"/>
  <c r="U122" i="21" s="1"/>
  <c r="V122" i="21" s="1"/>
  <c r="W122" i="21" s="1"/>
  <c r="X122" i="21" s="1"/>
  <c r="Y122" i="21" s="1"/>
  <c r="Z122" i="21" s="1"/>
  <c r="AA122" i="21" s="1"/>
  <c r="AB122" i="21" s="1"/>
  <c r="AC122" i="21" s="1"/>
  <c r="AD122" i="21" s="1"/>
  <c r="AE122" i="21" s="1"/>
  <c r="AF122" i="21" s="1"/>
  <c r="D121" i="21"/>
  <c r="E121" i="21" s="1"/>
  <c r="F121" i="21" s="1"/>
  <c r="G121" i="21" s="1"/>
  <c r="H121" i="21" s="1"/>
  <c r="I121" i="21" s="1"/>
  <c r="J121" i="21" s="1"/>
  <c r="K121" i="21" s="1"/>
  <c r="L121" i="21" s="1"/>
  <c r="M121" i="21" s="1"/>
  <c r="N121" i="21" s="1"/>
  <c r="O121" i="21" s="1"/>
  <c r="P121" i="21" s="1"/>
  <c r="Q121" i="21" s="1"/>
  <c r="R121" i="21" s="1"/>
  <c r="S121" i="21" s="1"/>
  <c r="T121" i="21" s="1"/>
  <c r="U121" i="21" s="1"/>
  <c r="V121" i="21" s="1"/>
  <c r="W121" i="21" s="1"/>
  <c r="X121" i="21" s="1"/>
  <c r="Y121" i="21" s="1"/>
  <c r="Z121" i="21" s="1"/>
  <c r="AA121" i="21" s="1"/>
  <c r="AB121" i="21" s="1"/>
  <c r="AC121" i="21" s="1"/>
  <c r="AD121" i="21" s="1"/>
  <c r="AE121" i="21" s="1"/>
  <c r="AF121" i="21" s="1"/>
  <c r="C121" i="21"/>
  <c r="C120" i="21"/>
  <c r="D120" i="21" s="1"/>
  <c r="E120" i="21" s="1"/>
  <c r="F120" i="21" s="1"/>
  <c r="G120" i="21" s="1"/>
  <c r="H120" i="21" s="1"/>
  <c r="I120" i="21" s="1"/>
  <c r="J120" i="21" s="1"/>
  <c r="K120" i="21" s="1"/>
  <c r="L120" i="21" s="1"/>
  <c r="M120" i="21" s="1"/>
  <c r="N120" i="21" s="1"/>
  <c r="O120" i="21" s="1"/>
  <c r="P120" i="21" s="1"/>
  <c r="Q120" i="21" s="1"/>
  <c r="R120" i="21" s="1"/>
  <c r="S120" i="21" s="1"/>
  <c r="T120" i="21" s="1"/>
  <c r="U120" i="21" s="1"/>
  <c r="V120" i="21" s="1"/>
  <c r="W120" i="21" s="1"/>
  <c r="X120" i="21" s="1"/>
  <c r="Y120" i="21" s="1"/>
  <c r="Z120" i="21" s="1"/>
  <c r="AA120" i="21" s="1"/>
  <c r="AB120" i="21" s="1"/>
  <c r="AC120" i="21" s="1"/>
  <c r="AD120" i="21" s="1"/>
  <c r="AE120" i="21" s="1"/>
  <c r="AF120" i="21" s="1"/>
  <c r="D119" i="21"/>
  <c r="E119" i="21" s="1"/>
  <c r="F119" i="21" s="1"/>
  <c r="G119" i="21" s="1"/>
  <c r="H119" i="21" s="1"/>
  <c r="I119" i="21" s="1"/>
  <c r="J119" i="21" s="1"/>
  <c r="K119" i="21" s="1"/>
  <c r="L119" i="21" s="1"/>
  <c r="M119" i="21" s="1"/>
  <c r="N119" i="21" s="1"/>
  <c r="O119" i="21" s="1"/>
  <c r="P119" i="21" s="1"/>
  <c r="Q119" i="21" s="1"/>
  <c r="R119" i="21" s="1"/>
  <c r="S119" i="21" s="1"/>
  <c r="T119" i="21" s="1"/>
  <c r="U119" i="21" s="1"/>
  <c r="V119" i="21" s="1"/>
  <c r="W119" i="21" s="1"/>
  <c r="X119" i="21" s="1"/>
  <c r="Y119" i="21" s="1"/>
  <c r="Z119" i="21" s="1"/>
  <c r="AA119" i="21" s="1"/>
  <c r="AB119" i="21" s="1"/>
  <c r="AC119" i="21" s="1"/>
  <c r="AD119" i="21" s="1"/>
  <c r="AE119" i="21" s="1"/>
  <c r="AF119" i="21" s="1"/>
  <c r="C119" i="21"/>
  <c r="G118" i="21"/>
  <c r="H118" i="21" s="1"/>
  <c r="I118" i="21" s="1"/>
  <c r="J118" i="21" s="1"/>
  <c r="K118" i="21" s="1"/>
  <c r="L118" i="21" s="1"/>
  <c r="M118" i="21" s="1"/>
  <c r="N118" i="21" s="1"/>
  <c r="O118" i="21" s="1"/>
  <c r="P118" i="21" s="1"/>
  <c r="Q118" i="21" s="1"/>
  <c r="R118" i="21" s="1"/>
  <c r="S118" i="21" s="1"/>
  <c r="T118" i="21" s="1"/>
  <c r="U118" i="21" s="1"/>
  <c r="V118" i="21" s="1"/>
  <c r="W118" i="21" s="1"/>
  <c r="X118" i="21" s="1"/>
  <c r="Y118" i="21" s="1"/>
  <c r="Z118" i="21" s="1"/>
  <c r="AA118" i="21" s="1"/>
  <c r="AB118" i="21" s="1"/>
  <c r="AC118" i="21" s="1"/>
  <c r="AD118" i="21" s="1"/>
  <c r="AE118" i="21" s="1"/>
  <c r="AF118" i="21" s="1"/>
  <c r="C118" i="21"/>
  <c r="D118" i="21" s="1"/>
  <c r="E118" i="21" s="1"/>
  <c r="F118" i="21" s="1"/>
  <c r="C117" i="21"/>
  <c r="D117" i="21" s="1"/>
  <c r="E117" i="21" s="1"/>
  <c r="F117" i="21" s="1"/>
  <c r="G117" i="21" s="1"/>
  <c r="H117" i="21" s="1"/>
  <c r="I117" i="21" s="1"/>
  <c r="J117" i="21" s="1"/>
  <c r="K117" i="21" s="1"/>
  <c r="L117" i="21" s="1"/>
  <c r="M117" i="21" s="1"/>
  <c r="N117" i="21" s="1"/>
  <c r="O117" i="21" s="1"/>
  <c r="P117" i="21" s="1"/>
  <c r="Q117" i="21" s="1"/>
  <c r="R117" i="21" s="1"/>
  <c r="S117" i="21" s="1"/>
  <c r="T117" i="21" s="1"/>
  <c r="U117" i="21" s="1"/>
  <c r="V117" i="21" s="1"/>
  <c r="W117" i="21" s="1"/>
  <c r="X117" i="21" s="1"/>
  <c r="Y117" i="21" s="1"/>
  <c r="Z117" i="21" s="1"/>
  <c r="AA117" i="21" s="1"/>
  <c r="AB117" i="21" s="1"/>
  <c r="AC117" i="21" s="1"/>
  <c r="AD117" i="21" s="1"/>
  <c r="AE117" i="21" s="1"/>
  <c r="AF117" i="21" s="1"/>
  <c r="D116" i="21"/>
  <c r="E116" i="21" s="1"/>
  <c r="F116" i="21" s="1"/>
  <c r="G116" i="21" s="1"/>
  <c r="H116" i="21" s="1"/>
  <c r="I116" i="21" s="1"/>
  <c r="J116" i="21" s="1"/>
  <c r="K116" i="21" s="1"/>
  <c r="L116" i="21" s="1"/>
  <c r="M116" i="21" s="1"/>
  <c r="N116" i="21" s="1"/>
  <c r="O116" i="21" s="1"/>
  <c r="P116" i="21" s="1"/>
  <c r="Q116" i="21" s="1"/>
  <c r="R116" i="21" s="1"/>
  <c r="S116" i="21" s="1"/>
  <c r="T116" i="21" s="1"/>
  <c r="U116" i="21" s="1"/>
  <c r="V116" i="21" s="1"/>
  <c r="W116" i="21" s="1"/>
  <c r="X116" i="21" s="1"/>
  <c r="Y116" i="21" s="1"/>
  <c r="Z116" i="21" s="1"/>
  <c r="AA116" i="21" s="1"/>
  <c r="AB116" i="21" s="1"/>
  <c r="AC116" i="21" s="1"/>
  <c r="AD116" i="21" s="1"/>
  <c r="AE116" i="21" s="1"/>
  <c r="AF116" i="21" s="1"/>
  <c r="C116" i="21"/>
  <c r="L115" i="21"/>
  <c r="M115" i="21" s="1"/>
  <c r="N115" i="21" s="1"/>
  <c r="O115" i="21" s="1"/>
  <c r="P115" i="21" s="1"/>
  <c r="Q115" i="21" s="1"/>
  <c r="R115" i="21" s="1"/>
  <c r="S115" i="21" s="1"/>
  <c r="T115" i="21" s="1"/>
  <c r="U115" i="21" s="1"/>
  <c r="V115" i="21" s="1"/>
  <c r="W115" i="21" s="1"/>
  <c r="X115" i="21" s="1"/>
  <c r="Y115" i="21" s="1"/>
  <c r="Z115" i="21" s="1"/>
  <c r="AA115" i="21" s="1"/>
  <c r="AB115" i="21" s="1"/>
  <c r="AC115" i="21" s="1"/>
  <c r="AD115" i="21" s="1"/>
  <c r="AE115" i="21" s="1"/>
  <c r="AF115" i="21" s="1"/>
  <c r="H115" i="21"/>
  <c r="I115" i="21" s="1"/>
  <c r="J115" i="21" s="1"/>
  <c r="K115" i="21" s="1"/>
  <c r="D115" i="21"/>
  <c r="E115" i="21" s="1"/>
  <c r="F115" i="21" s="1"/>
  <c r="G115" i="21" s="1"/>
  <c r="C115" i="21"/>
  <c r="X114" i="21"/>
  <c r="Y114" i="21" s="1"/>
  <c r="Z114" i="21" s="1"/>
  <c r="AA114" i="21" s="1"/>
  <c r="AB114" i="21" s="1"/>
  <c r="AC114" i="21" s="1"/>
  <c r="AD114" i="21" s="1"/>
  <c r="AE114" i="21" s="1"/>
  <c r="AF114" i="21" s="1"/>
  <c r="C114" i="21"/>
  <c r="D114" i="21" s="1"/>
  <c r="E114" i="21" s="1"/>
  <c r="F114" i="21" s="1"/>
  <c r="G114" i="21" s="1"/>
  <c r="H114" i="21" s="1"/>
  <c r="I114" i="21" s="1"/>
  <c r="J114" i="21" s="1"/>
  <c r="K114" i="21" s="1"/>
  <c r="L114" i="21" s="1"/>
  <c r="M114" i="21" s="1"/>
  <c r="N114" i="21" s="1"/>
  <c r="O114" i="21" s="1"/>
  <c r="P114" i="21" s="1"/>
  <c r="Q114" i="21" s="1"/>
  <c r="R114" i="21" s="1"/>
  <c r="S114" i="21" s="1"/>
  <c r="T114" i="21" s="1"/>
  <c r="U114" i="21" s="1"/>
  <c r="V114" i="21" s="1"/>
  <c r="W114" i="21" s="1"/>
  <c r="K113" i="21"/>
  <c r="L113" i="21" s="1"/>
  <c r="M113" i="21" s="1"/>
  <c r="N113" i="21" s="1"/>
  <c r="O113" i="21" s="1"/>
  <c r="P113" i="21" s="1"/>
  <c r="Q113" i="21" s="1"/>
  <c r="R113" i="21" s="1"/>
  <c r="S113" i="21" s="1"/>
  <c r="T113" i="21" s="1"/>
  <c r="U113" i="21" s="1"/>
  <c r="V113" i="21" s="1"/>
  <c r="W113" i="21" s="1"/>
  <c r="X113" i="21" s="1"/>
  <c r="Y113" i="21" s="1"/>
  <c r="Z113" i="21" s="1"/>
  <c r="AA113" i="21" s="1"/>
  <c r="AB113" i="21" s="1"/>
  <c r="AC113" i="21" s="1"/>
  <c r="AD113" i="21" s="1"/>
  <c r="AE113" i="21" s="1"/>
  <c r="AF113" i="21" s="1"/>
  <c r="J113" i="21"/>
  <c r="C113" i="21"/>
  <c r="D113" i="21" s="1"/>
  <c r="E113" i="21" s="1"/>
  <c r="F113" i="21" s="1"/>
  <c r="G113" i="21" s="1"/>
  <c r="H113" i="21" s="1"/>
  <c r="E112" i="21"/>
  <c r="F112" i="21" s="1"/>
  <c r="G112" i="21" s="1"/>
  <c r="H112" i="21" s="1"/>
  <c r="I112" i="21" s="1"/>
  <c r="J112" i="21" s="1"/>
  <c r="K112" i="21" s="1"/>
  <c r="L112" i="21" s="1"/>
  <c r="M112" i="21" s="1"/>
  <c r="N112" i="21" s="1"/>
  <c r="O112" i="21" s="1"/>
  <c r="P112" i="21" s="1"/>
  <c r="Q112" i="21" s="1"/>
  <c r="R112" i="21" s="1"/>
  <c r="S112" i="21" s="1"/>
  <c r="T112" i="21" s="1"/>
  <c r="U112" i="21" s="1"/>
  <c r="V112" i="21" s="1"/>
  <c r="W112" i="21" s="1"/>
  <c r="X112" i="21" s="1"/>
  <c r="Y112" i="21" s="1"/>
  <c r="Z112" i="21" s="1"/>
  <c r="AA112" i="21" s="1"/>
  <c r="AB112" i="21" s="1"/>
  <c r="AC112" i="21" s="1"/>
  <c r="AD112" i="21" s="1"/>
  <c r="AE112" i="21" s="1"/>
  <c r="AF112" i="21" s="1"/>
  <c r="C112" i="21"/>
  <c r="D112" i="21" s="1"/>
  <c r="O111" i="21"/>
  <c r="P111" i="21" s="1"/>
  <c r="Q111" i="21" s="1"/>
  <c r="R111" i="21" s="1"/>
  <c r="S111" i="21" s="1"/>
  <c r="T111" i="21" s="1"/>
  <c r="U111" i="21" s="1"/>
  <c r="V111" i="21" s="1"/>
  <c r="W111" i="21" s="1"/>
  <c r="X111" i="21" s="1"/>
  <c r="Y111" i="21" s="1"/>
  <c r="Z111" i="21" s="1"/>
  <c r="AA111" i="21" s="1"/>
  <c r="AB111" i="21" s="1"/>
  <c r="AC111" i="21" s="1"/>
  <c r="AD111" i="21" s="1"/>
  <c r="AE111" i="21" s="1"/>
  <c r="AF111" i="21" s="1"/>
  <c r="D111" i="21"/>
  <c r="E111" i="21" s="1"/>
  <c r="F111" i="21" s="1"/>
  <c r="G111" i="21" s="1"/>
  <c r="H111" i="21" s="1"/>
  <c r="I111" i="21" s="1"/>
  <c r="J111" i="21" s="1"/>
  <c r="K111" i="21" s="1"/>
  <c r="L111" i="21" s="1"/>
  <c r="M111" i="21" s="1"/>
  <c r="N111" i="21" s="1"/>
  <c r="C111" i="21"/>
  <c r="D109" i="21"/>
  <c r="E109" i="21" s="1"/>
  <c r="F109" i="21" s="1"/>
  <c r="G109" i="21" s="1"/>
  <c r="H109" i="21" s="1"/>
  <c r="I109" i="21" s="1"/>
  <c r="J109" i="21" s="1"/>
  <c r="K109" i="21" s="1"/>
  <c r="L109" i="21" s="1"/>
  <c r="M109" i="21" s="1"/>
  <c r="N109" i="21" s="1"/>
  <c r="O109" i="21" s="1"/>
  <c r="P109" i="21" s="1"/>
  <c r="Q109" i="21" s="1"/>
  <c r="R109" i="21" s="1"/>
  <c r="S109" i="21" s="1"/>
  <c r="T109" i="21" s="1"/>
  <c r="U109" i="21" s="1"/>
  <c r="V109" i="21" s="1"/>
  <c r="W109" i="21" s="1"/>
  <c r="X109" i="21" s="1"/>
  <c r="Y109" i="21" s="1"/>
  <c r="Z109" i="21" s="1"/>
  <c r="AA109" i="21" s="1"/>
  <c r="AB109" i="21" s="1"/>
  <c r="AC109" i="21" s="1"/>
  <c r="AD109" i="21" s="1"/>
  <c r="AE109" i="21" s="1"/>
  <c r="AF109" i="21" s="1"/>
  <c r="C109" i="21"/>
  <c r="D108" i="21"/>
  <c r="E108" i="21" s="1"/>
  <c r="F108" i="21" s="1"/>
  <c r="G108" i="21" s="1"/>
  <c r="H108" i="21" s="1"/>
  <c r="I108" i="21" s="1"/>
  <c r="J108" i="21" s="1"/>
  <c r="K108" i="21" s="1"/>
  <c r="L108" i="21" s="1"/>
  <c r="M108" i="21" s="1"/>
  <c r="N108" i="21" s="1"/>
  <c r="O108" i="21" s="1"/>
  <c r="P108" i="21" s="1"/>
  <c r="Q108" i="21" s="1"/>
  <c r="R108" i="21" s="1"/>
  <c r="S108" i="21" s="1"/>
  <c r="T108" i="21" s="1"/>
  <c r="U108" i="21" s="1"/>
  <c r="V108" i="21" s="1"/>
  <c r="W108" i="21" s="1"/>
  <c r="X108" i="21" s="1"/>
  <c r="Y108" i="21" s="1"/>
  <c r="Z108" i="21" s="1"/>
  <c r="AA108" i="21" s="1"/>
  <c r="AB108" i="21" s="1"/>
  <c r="AC108" i="21" s="1"/>
  <c r="AD108" i="21" s="1"/>
  <c r="AE108" i="21" s="1"/>
  <c r="AF108" i="21" s="1"/>
  <c r="C108" i="21"/>
  <c r="D106" i="21"/>
  <c r="E106" i="21" s="1"/>
  <c r="F106" i="21" s="1"/>
  <c r="G106" i="21" s="1"/>
  <c r="H106" i="21" s="1"/>
  <c r="I106" i="21" s="1"/>
  <c r="J106" i="21" s="1"/>
  <c r="K106" i="21" s="1"/>
  <c r="L106" i="21" s="1"/>
  <c r="M106" i="21" s="1"/>
  <c r="N106" i="21" s="1"/>
  <c r="O106" i="21" s="1"/>
  <c r="P106" i="21" s="1"/>
  <c r="Q106" i="21" s="1"/>
  <c r="R106" i="21" s="1"/>
  <c r="S106" i="21" s="1"/>
  <c r="T106" i="21" s="1"/>
  <c r="U106" i="21" s="1"/>
  <c r="V106" i="21" s="1"/>
  <c r="W106" i="21" s="1"/>
  <c r="X106" i="21" s="1"/>
  <c r="Y106" i="21" s="1"/>
  <c r="Z106" i="21" s="1"/>
  <c r="AA106" i="21" s="1"/>
  <c r="AB106" i="21" s="1"/>
  <c r="AC106" i="21" s="1"/>
  <c r="AD106" i="21" s="1"/>
  <c r="AE106" i="21" s="1"/>
  <c r="AF106" i="21" s="1"/>
  <c r="C106" i="21"/>
  <c r="F105" i="21"/>
  <c r="G105" i="21" s="1"/>
  <c r="H105" i="21" s="1"/>
  <c r="I105" i="21" s="1"/>
  <c r="J105" i="21" s="1"/>
  <c r="K105" i="21" s="1"/>
  <c r="L105" i="21" s="1"/>
  <c r="M105" i="21" s="1"/>
  <c r="N105" i="21" s="1"/>
  <c r="O105" i="21" s="1"/>
  <c r="P105" i="21" s="1"/>
  <c r="Q105" i="21" s="1"/>
  <c r="R105" i="21" s="1"/>
  <c r="S105" i="21" s="1"/>
  <c r="T105" i="21" s="1"/>
  <c r="U105" i="21" s="1"/>
  <c r="V105" i="21" s="1"/>
  <c r="W105" i="21" s="1"/>
  <c r="X105" i="21" s="1"/>
  <c r="Y105" i="21" s="1"/>
  <c r="Z105" i="21" s="1"/>
  <c r="AA105" i="21" s="1"/>
  <c r="AB105" i="21" s="1"/>
  <c r="AC105" i="21" s="1"/>
  <c r="AD105" i="21" s="1"/>
  <c r="AE105" i="21" s="1"/>
  <c r="AF105" i="21" s="1"/>
  <c r="D105" i="21"/>
  <c r="E105" i="21" s="1"/>
  <c r="C105" i="21"/>
  <c r="C104" i="21"/>
  <c r="D104" i="21" s="1"/>
  <c r="E104" i="21" s="1"/>
  <c r="F104" i="21" s="1"/>
  <c r="G104" i="21" s="1"/>
  <c r="H104" i="21" s="1"/>
  <c r="I104" i="21" s="1"/>
  <c r="J104" i="21" s="1"/>
  <c r="K104" i="21" s="1"/>
  <c r="L104" i="21" s="1"/>
  <c r="M104" i="21" s="1"/>
  <c r="N104" i="21" s="1"/>
  <c r="O104" i="21" s="1"/>
  <c r="P104" i="21" s="1"/>
  <c r="Q104" i="21" s="1"/>
  <c r="R104" i="21" s="1"/>
  <c r="S104" i="21" s="1"/>
  <c r="T104" i="21" s="1"/>
  <c r="U104" i="21" s="1"/>
  <c r="V104" i="21" s="1"/>
  <c r="W104" i="21" s="1"/>
  <c r="X104" i="21" s="1"/>
  <c r="Y104" i="21" s="1"/>
  <c r="Z104" i="21" s="1"/>
  <c r="AA104" i="21" s="1"/>
  <c r="AB104" i="21" s="1"/>
  <c r="AC104" i="21" s="1"/>
  <c r="AD104" i="21" s="1"/>
  <c r="AE104" i="21" s="1"/>
  <c r="AF104" i="21" s="1"/>
  <c r="K103" i="21"/>
  <c r="L103" i="21" s="1"/>
  <c r="M103" i="21" s="1"/>
  <c r="N103" i="21" s="1"/>
  <c r="O103" i="21" s="1"/>
  <c r="P103" i="21" s="1"/>
  <c r="Q103" i="21" s="1"/>
  <c r="R103" i="21" s="1"/>
  <c r="S103" i="21" s="1"/>
  <c r="T103" i="21" s="1"/>
  <c r="U103" i="21" s="1"/>
  <c r="V103" i="21" s="1"/>
  <c r="W103" i="21" s="1"/>
  <c r="X103" i="21" s="1"/>
  <c r="Y103" i="21" s="1"/>
  <c r="Z103" i="21" s="1"/>
  <c r="AA103" i="21" s="1"/>
  <c r="AB103" i="21" s="1"/>
  <c r="AC103" i="21" s="1"/>
  <c r="AD103" i="21" s="1"/>
  <c r="AE103" i="21" s="1"/>
  <c r="AF103" i="21" s="1"/>
  <c r="C103" i="21"/>
  <c r="D103" i="21" s="1"/>
  <c r="E103" i="21" s="1"/>
  <c r="F103" i="21" s="1"/>
  <c r="G103" i="21" s="1"/>
  <c r="H103" i="21" s="1"/>
  <c r="I103" i="21" s="1"/>
  <c r="J103" i="21" s="1"/>
  <c r="C102" i="21"/>
  <c r="D102" i="21" s="1"/>
  <c r="E102" i="21" s="1"/>
  <c r="C101" i="21"/>
  <c r="AH99" i="21"/>
  <c r="AI99" i="21" s="1"/>
  <c r="AH98" i="21"/>
  <c r="AI98" i="21" s="1"/>
  <c r="AH97" i="21"/>
  <c r="AI97" i="21" s="1"/>
  <c r="AH96" i="21"/>
  <c r="AI96" i="21" s="1"/>
  <c r="AH95" i="21"/>
  <c r="AI95" i="21" s="1"/>
  <c r="AH94" i="21"/>
  <c r="AI94" i="21" s="1"/>
  <c r="C93" i="21"/>
  <c r="B93" i="21"/>
  <c r="AI91" i="21"/>
  <c r="AH91" i="21"/>
  <c r="AI90" i="21"/>
  <c r="AH90" i="21"/>
  <c r="AI89" i="21"/>
  <c r="AH89" i="21"/>
  <c r="AI88" i="21"/>
  <c r="AH88" i="21"/>
  <c r="AI87" i="21"/>
  <c r="AH87" i="21"/>
  <c r="AI86" i="21"/>
  <c r="AH86" i="21"/>
  <c r="AI85" i="21"/>
  <c r="AH85" i="21"/>
  <c r="AI84" i="21"/>
  <c r="AH84" i="21"/>
  <c r="AG82" i="21"/>
  <c r="AI81" i="21"/>
  <c r="AH81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I74" i="21"/>
  <c r="AH74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I71" i="21"/>
  <c r="AH71" i="21"/>
  <c r="AI70" i="21"/>
  <c r="AH70" i="21"/>
  <c r="AI69" i="21"/>
  <c r="AH69" i="21"/>
  <c r="AG68" i="21"/>
  <c r="AG73" i="21" s="1"/>
  <c r="AF68" i="21"/>
  <c r="AE68" i="21"/>
  <c r="AE5" i="21" s="1"/>
  <c r="AD68" i="21"/>
  <c r="AD5" i="21" s="1"/>
  <c r="AC68" i="21"/>
  <c r="AC5" i="21" s="1"/>
  <c r="AB68" i="21"/>
  <c r="AB5" i="21" s="1"/>
  <c r="AA68" i="21"/>
  <c r="AA5" i="21" s="1"/>
  <c r="Z68" i="21"/>
  <c r="Y68" i="21"/>
  <c r="X68" i="21"/>
  <c r="W68" i="21"/>
  <c r="V68" i="21"/>
  <c r="V5" i="21" s="1"/>
  <c r="U68" i="21"/>
  <c r="U5" i="21" s="1"/>
  <c r="T68" i="21"/>
  <c r="T5" i="21" s="1"/>
  <c r="S68" i="21"/>
  <c r="S5" i="21" s="1"/>
  <c r="R68" i="21"/>
  <c r="Q68" i="21"/>
  <c r="Q5" i="21" s="1"/>
  <c r="P68" i="21"/>
  <c r="O68" i="21"/>
  <c r="N68" i="21"/>
  <c r="N5" i="21" s="1"/>
  <c r="M68" i="21"/>
  <c r="M5" i="21" s="1"/>
  <c r="L68" i="21"/>
  <c r="L5" i="21" s="1"/>
  <c r="K68" i="21"/>
  <c r="K5" i="21" s="1"/>
  <c r="J68" i="21"/>
  <c r="I68" i="21"/>
  <c r="I5" i="21" s="1"/>
  <c r="H68" i="21"/>
  <c r="H5" i="21" s="1"/>
  <c r="G68" i="21"/>
  <c r="G5" i="21" s="1"/>
  <c r="F68" i="21"/>
  <c r="F5" i="21" s="1"/>
  <c r="E68" i="21"/>
  <c r="E5" i="21" s="1"/>
  <c r="D68" i="21"/>
  <c r="D5" i="21" s="1"/>
  <c r="C68" i="21"/>
  <c r="B68" i="21"/>
  <c r="AI67" i="21"/>
  <c r="AH67" i="21"/>
  <c r="AI66" i="21"/>
  <c r="AH66" i="21"/>
  <c r="AI65" i="21"/>
  <c r="AH65" i="21"/>
  <c r="AI64" i="21"/>
  <c r="AH64" i="21"/>
  <c r="AI63" i="21"/>
  <c r="AH63" i="21"/>
  <c r="AI62" i="21"/>
  <c r="AH62" i="21"/>
  <c r="AI61" i="21"/>
  <c r="AH61" i="21"/>
  <c r="AI60" i="21"/>
  <c r="AH60" i="21"/>
  <c r="AI59" i="21"/>
  <c r="AH59" i="21"/>
  <c r="AI58" i="21"/>
  <c r="AH58" i="21"/>
  <c r="AI57" i="21"/>
  <c r="AH57" i="21"/>
  <c r="AK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I55" i="21"/>
  <c r="AH55" i="21"/>
  <c r="AI54" i="21"/>
  <c r="AH54" i="21"/>
  <c r="AI53" i="21"/>
  <c r="AH53" i="21"/>
  <c r="Y52" i="21"/>
  <c r="W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G51" i="21"/>
  <c r="AG52" i="21" s="1"/>
  <c r="AG3" i="21" s="1"/>
  <c r="AI50" i="21"/>
  <c r="AH50" i="21"/>
  <c r="AI49" i="21"/>
  <c r="AH49" i="2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G38" i="21"/>
  <c r="AG2" i="21" s="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I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AF5" i="21"/>
  <c r="X5" i="21"/>
  <c r="W5" i="21"/>
  <c r="P5" i="21"/>
  <c r="O5" i="21"/>
  <c r="C5" i="21"/>
  <c r="AG4" i="21"/>
  <c r="K4" i="21"/>
  <c r="B4" i="21"/>
  <c r="AD37" i="20"/>
  <c r="AB37" i="20"/>
  <c r="AK56" i="20"/>
  <c r="AA37" i="20"/>
  <c r="E4" i="21"/>
  <c r="P101" i="22" l="1"/>
  <c r="R198" i="22"/>
  <c r="Q234" i="22"/>
  <c r="Q102" i="22"/>
  <c r="O108" i="22"/>
  <c r="N93" i="22"/>
  <c r="N199" i="22"/>
  <c r="O193" i="22"/>
  <c r="AA82" i="21"/>
  <c r="C82" i="21"/>
  <c r="W73" i="21"/>
  <c r="S82" i="21"/>
  <c r="P73" i="21"/>
  <c r="O75" i="21"/>
  <c r="AG213" i="21" s="1"/>
  <c r="K82" i="21"/>
  <c r="C75" i="21"/>
  <c r="U213" i="21" s="1"/>
  <c r="L82" i="21"/>
  <c r="T82" i="21"/>
  <c r="AB82" i="21"/>
  <c r="N82" i="21"/>
  <c r="AI79" i="21"/>
  <c r="AH80" i="21"/>
  <c r="F82" i="21"/>
  <c r="V82" i="21"/>
  <c r="AH77" i="21"/>
  <c r="AI78" i="21"/>
  <c r="S75" i="21"/>
  <c r="AK213" i="21" s="1"/>
  <c r="D82" i="21"/>
  <c r="AD82" i="21"/>
  <c r="D75" i="21"/>
  <c r="V213" i="21" s="1"/>
  <c r="K75" i="21"/>
  <c r="AC213" i="21" s="1"/>
  <c r="AH76" i="21"/>
  <c r="J82" i="21"/>
  <c r="AI76" i="21"/>
  <c r="Z82" i="21"/>
  <c r="G75" i="21"/>
  <c r="Y213" i="21" s="1"/>
  <c r="H73" i="21"/>
  <c r="AI56" i="21"/>
  <c r="L75" i="21"/>
  <c r="L7" i="21" s="1"/>
  <c r="G73" i="21"/>
  <c r="O73" i="21"/>
  <c r="W75" i="21"/>
  <c r="AO213" i="21" s="1"/>
  <c r="D73" i="21"/>
  <c r="L73" i="21"/>
  <c r="E73" i="21"/>
  <c r="M73" i="21"/>
  <c r="F73" i="21"/>
  <c r="N73" i="21"/>
  <c r="H75" i="21"/>
  <c r="H7" i="21" s="1"/>
  <c r="P75" i="21"/>
  <c r="P7" i="21" s="1"/>
  <c r="F75" i="21"/>
  <c r="F7" i="21" s="1"/>
  <c r="N75" i="21"/>
  <c r="AH38" i="21"/>
  <c r="AI38" i="21"/>
  <c r="I73" i="21"/>
  <c r="Q73" i="21"/>
  <c r="Y73" i="21"/>
  <c r="H4" i="21"/>
  <c r="B82" i="21"/>
  <c r="F102" i="21"/>
  <c r="AI77" i="21"/>
  <c r="I75" i="21"/>
  <c r="Q75" i="21"/>
  <c r="Y75" i="21"/>
  <c r="AG75" i="21"/>
  <c r="AG83" i="21" s="1"/>
  <c r="E82" i="21"/>
  <c r="M82" i="21"/>
  <c r="U82" i="21"/>
  <c r="AC82" i="21"/>
  <c r="AH56" i="21"/>
  <c r="AI72" i="21"/>
  <c r="R75" i="21"/>
  <c r="R82" i="21"/>
  <c r="C73" i="21"/>
  <c r="C83" i="21" s="1"/>
  <c r="S73" i="21"/>
  <c r="B73" i="21"/>
  <c r="AI68" i="21"/>
  <c r="B5" i="21"/>
  <c r="J73" i="21"/>
  <c r="J5" i="21"/>
  <c r="R73" i="21"/>
  <c r="R5" i="21"/>
  <c r="Z5" i="21"/>
  <c r="AH68" i="21"/>
  <c r="G82" i="21"/>
  <c r="O82" i="21"/>
  <c r="W82" i="21"/>
  <c r="AE82" i="21"/>
  <c r="J75" i="21"/>
  <c r="AH72" i="21"/>
  <c r="K73" i="21"/>
  <c r="AG6" i="21"/>
  <c r="Y5" i="21"/>
  <c r="H82" i="21"/>
  <c r="P82" i="21"/>
  <c r="X82" i="21"/>
  <c r="AF82" i="21"/>
  <c r="I82" i="21"/>
  <c r="Q82" i="21"/>
  <c r="Y82" i="21"/>
  <c r="AI80" i="21"/>
  <c r="C191" i="21"/>
  <c r="D101" i="21"/>
  <c r="D93" i="21"/>
  <c r="AH37" i="21"/>
  <c r="E75" i="21"/>
  <c r="M75" i="21"/>
  <c r="AH78" i="21"/>
  <c r="AH79" i="21"/>
  <c r="S210" i="21"/>
  <c r="D210" i="21"/>
  <c r="C199" i="21"/>
  <c r="C234" i="21"/>
  <c r="D198" i="21"/>
  <c r="D193" i="21"/>
  <c r="P108" i="22" l="1"/>
  <c r="O93" i="22"/>
  <c r="R102" i="22"/>
  <c r="R234" i="22"/>
  <c r="S198" i="22"/>
  <c r="P193" i="22"/>
  <c r="O199" i="22"/>
  <c r="P191" i="22"/>
  <c r="Q101" i="22"/>
  <c r="O191" i="22"/>
  <c r="O83" i="21"/>
  <c r="AH213" i="21"/>
  <c r="W83" i="21"/>
  <c r="C7" i="21"/>
  <c r="S7" i="21"/>
  <c r="S83" i="21"/>
  <c r="P83" i="21"/>
  <c r="O7" i="21"/>
  <c r="N83" i="21"/>
  <c r="H83" i="21"/>
  <c r="G7" i="21"/>
  <c r="X213" i="21"/>
  <c r="L83" i="21"/>
  <c r="AD213" i="21"/>
  <c r="D7" i="21"/>
  <c r="K83" i="21"/>
  <c r="D83" i="21"/>
  <c r="J83" i="21"/>
  <c r="K7" i="21"/>
  <c r="R83" i="21"/>
  <c r="G83" i="21"/>
  <c r="F83" i="21"/>
  <c r="W7" i="21"/>
  <c r="B208" i="21"/>
  <c r="C208" i="21"/>
  <c r="Q83" i="21"/>
  <c r="Z213" i="21"/>
  <c r="M83" i="21"/>
  <c r="E83" i="21"/>
  <c r="AF213" i="21"/>
  <c r="N7" i="21"/>
  <c r="E193" i="21"/>
  <c r="D199" i="21"/>
  <c r="D191" i="21"/>
  <c r="E101" i="21"/>
  <c r="D234" i="21"/>
  <c r="E198" i="21"/>
  <c r="AB213" i="21"/>
  <c r="J7" i="21"/>
  <c r="AQ213" i="21"/>
  <c r="Y7" i="21"/>
  <c r="Y83" i="21"/>
  <c r="AI213" i="21"/>
  <c r="Q7" i="21"/>
  <c r="B75" i="21"/>
  <c r="AJ213" i="21"/>
  <c r="R7" i="21"/>
  <c r="AA213" i="21"/>
  <c r="I7" i="21"/>
  <c r="G102" i="21"/>
  <c r="AE213" i="21"/>
  <c r="M7" i="21"/>
  <c r="W213" i="21"/>
  <c r="E7" i="21"/>
  <c r="AI82" i="21"/>
  <c r="AH82" i="21"/>
  <c r="I83" i="21"/>
  <c r="T198" i="22" l="1"/>
  <c r="S234" i="22"/>
  <c r="S102" i="22"/>
  <c r="Q191" i="22"/>
  <c r="R101" i="22"/>
  <c r="P199" i="22"/>
  <c r="Q193" i="22"/>
  <c r="Q108" i="22"/>
  <c r="P93" i="22"/>
  <c r="K6" i="21"/>
  <c r="H102" i="21"/>
  <c r="E191" i="21"/>
  <c r="F101" i="21"/>
  <c r="T213" i="21"/>
  <c r="B7" i="21"/>
  <c r="B83" i="21"/>
  <c r="F193" i="21"/>
  <c r="E199" i="21"/>
  <c r="E93" i="21"/>
  <c r="E234" i="21"/>
  <c r="F198" i="21"/>
  <c r="Q199" i="22" l="1"/>
  <c r="R193" i="22"/>
  <c r="T102" i="22"/>
  <c r="S101" i="22"/>
  <c r="R108" i="22"/>
  <c r="Q93" i="22"/>
  <c r="U198" i="22"/>
  <c r="T234" i="22"/>
  <c r="F234" i="21"/>
  <c r="G198" i="21"/>
  <c r="G193" i="21"/>
  <c r="F199" i="21"/>
  <c r="F93" i="21"/>
  <c r="F191" i="21"/>
  <c r="G101" i="21"/>
  <c r="I102" i="21"/>
  <c r="S108" i="22" l="1"/>
  <c r="R93" i="22"/>
  <c r="S191" i="22"/>
  <c r="T101" i="22"/>
  <c r="R191" i="22"/>
  <c r="U102" i="22"/>
  <c r="R199" i="22"/>
  <c r="S193" i="22"/>
  <c r="U234" i="22"/>
  <c r="V198" i="22"/>
  <c r="J102" i="21"/>
  <c r="H193" i="21"/>
  <c r="G199" i="21"/>
  <c r="G93" i="21"/>
  <c r="G234" i="21"/>
  <c r="H198" i="21"/>
  <c r="G191" i="21"/>
  <c r="H101" i="21"/>
  <c r="U101" i="22" l="1"/>
  <c r="V102" i="22"/>
  <c r="V234" i="22"/>
  <c r="W198" i="22"/>
  <c r="S199" i="22"/>
  <c r="T193" i="22"/>
  <c r="T108" i="22"/>
  <c r="S93" i="22"/>
  <c r="H234" i="21"/>
  <c r="I198" i="21"/>
  <c r="H199" i="21"/>
  <c r="I193" i="21"/>
  <c r="H93" i="21"/>
  <c r="H191" i="21"/>
  <c r="I101" i="21"/>
  <c r="K102" i="21"/>
  <c r="W234" i="22" l="1"/>
  <c r="X198" i="22"/>
  <c r="T199" i="22"/>
  <c r="T51" i="22" s="1"/>
  <c r="U193" i="22"/>
  <c r="W102" i="22"/>
  <c r="U191" i="22"/>
  <c r="V101" i="22"/>
  <c r="U108" i="22"/>
  <c r="T93" i="22"/>
  <c r="T191" i="22"/>
  <c r="I191" i="21"/>
  <c r="J101" i="21"/>
  <c r="J198" i="21"/>
  <c r="I234" i="21"/>
  <c r="I199" i="21"/>
  <c r="J193" i="21"/>
  <c r="I93" i="21"/>
  <c r="L102" i="21"/>
  <c r="W101" i="22" l="1"/>
  <c r="V193" i="22"/>
  <c r="U199" i="22"/>
  <c r="U51" i="22" s="1"/>
  <c r="U52" i="22" s="1"/>
  <c r="X102" i="22"/>
  <c r="X234" i="22"/>
  <c r="Y198" i="22"/>
  <c r="T52" i="22"/>
  <c r="V108" i="22"/>
  <c r="U93" i="22"/>
  <c r="J199" i="21"/>
  <c r="K193" i="21"/>
  <c r="J93" i="21"/>
  <c r="J234" i="21"/>
  <c r="K198" i="21"/>
  <c r="J191" i="21"/>
  <c r="K101" i="21"/>
  <c r="M102" i="21"/>
  <c r="Z198" i="22" l="1"/>
  <c r="Y234" i="22"/>
  <c r="Y102" i="22"/>
  <c r="W108" i="22"/>
  <c r="V93" i="22"/>
  <c r="W191" i="22"/>
  <c r="X101" i="22"/>
  <c r="U75" i="22"/>
  <c r="U73" i="22"/>
  <c r="V199" i="22"/>
  <c r="V51" i="22" s="1"/>
  <c r="W193" i="22"/>
  <c r="T73" i="22"/>
  <c r="T75" i="22"/>
  <c r="V191" i="22"/>
  <c r="K191" i="21"/>
  <c r="L101" i="21"/>
  <c r="K234" i="21"/>
  <c r="L198" i="21"/>
  <c r="K199" i="21"/>
  <c r="L193" i="21"/>
  <c r="K93" i="21"/>
  <c r="N102" i="21"/>
  <c r="U83" i="22" l="1"/>
  <c r="AL213" i="22"/>
  <c r="T7" i="22"/>
  <c r="Z102" i="22"/>
  <c r="X193" i="22"/>
  <c r="W199" i="22"/>
  <c r="W51" i="22" s="1"/>
  <c r="V52" i="22"/>
  <c r="AM213" i="22"/>
  <c r="U7" i="22"/>
  <c r="T83" i="22"/>
  <c r="X108" i="22"/>
  <c r="X191" i="22" s="1"/>
  <c r="W93" i="22"/>
  <c r="Y101" i="22"/>
  <c r="Z234" i="22"/>
  <c r="AA198" i="22"/>
  <c r="L191" i="21"/>
  <c r="M101" i="21"/>
  <c r="M193" i="21"/>
  <c r="L199" i="21"/>
  <c r="L93" i="21"/>
  <c r="L234" i="21"/>
  <c r="M198" i="21"/>
  <c r="O102" i="21"/>
  <c r="Y193" i="22" l="1"/>
  <c r="X199" i="22"/>
  <c r="X51" i="22" s="1"/>
  <c r="X52" i="22" s="1"/>
  <c r="AA102" i="22"/>
  <c r="Z101" i="22"/>
  <c r="W52" i="22"/>
  <c r="AB198" i="22"/>
  <c r="AA234" i="22"/>
  <c r="Y108" i="22"/>
  <c r="X93" i="22"/>
  <c r="V75" i="22"/>
  <c r="V73" i="22"/>
  <c r="M234" i="21"/>
  <c r="N198" i="21"/>
  <c r="N193" i="21"/>
  <c r="M199" i="21"/>
  <c r="M93" i="21"/>
  <c r="P102" i="21"/>
  <c r="M191" i="21"/>
  <c r="N101" i="21"/>
  <c r="Z108" i="22" l="1"/>
  <c r="Y93" i="22"/>
  <c r="AC198" i="22"/>
  <c r="AB234" i="22"/>
  <c r="AB102" i="22"/>
  <c r="Z191" i="22"/>
  <c r="AA101" i="22"/>
  <c r="V83" i="22"/>
  <c r="X75" i="22"/>
  <c r="X73" i="22"/>
  <c r="X83" i="22" s="1"/>
  <c r="Y191" i="22"/>
  <c r="AN213" i="22"/>
  <c r="V7" i="22"/>
  <c r="W73" i="22"/>
  <c r="W75" i="22"/>
  <c r="Y199" i="22"/>
  <c r="Z193" i="22"/>
  <c r="N234" i="21"/>
  <c r="O198" i="21"/>
  <c r="Q102" i="21"/>
  <c r="O193" i="21"/>
  <c r="N199" i="21"/>
  <c r="N93" i="21"/>
  <c r="N191" i="21"/>
  <c r="O101" i="21"/>
  <c r="Z199" i="22" l="1"/>
  <c r="Z51" i="22" s="1"/>
  <c r="AA193" i="22"/>
  <c r="AC102" i="22"/>
  <c r="AA191" i="22"/>
  <c r="AB101" i="22"/>
  <c r="W83" i="22"/>
  <c r="AC234" i="22"/>
  <c r="AD198" i="22"/>
  <c r="AO213" i="22"/>
  <c r="W7" i="22"/>
  <c r="AP213" i="22"/>
  <c r="X7" i="22"/>
  <c r="AA108" i="22"/>
  <c r="Z93" i="22"/>
  <c r="P193" i="21"/>
  <c r="O199" i="21"/>
  <c r="O93" i="21"/>
  <c r="O234" i="21"/>
  <c r="P198" i="21"/>
  <c r="R102" i="21"/>
  <c r="O191" i="21"/>
  <c r="P101" i="21"/>
  <c r="AC101" i="22" l="1"/>
  <c r="AB108" i="22"/>
  <c r="AA93" i="22"/>
  <c r="AD234" i="22"/>
  <c r="AE198" i="22"/>
  <c r="AD102" i="22"/>
  <c r="AA199" i="22"/>
  <c r="AA51" i="22" s="1"/>
  <c r="AA52" i="22" s="1"/>
  <c r="AB193" i="22"/>
  <c r="Z52" i="22"/>
  <c r="S102" i="21"/>
  <c r="P234" i="21"/>
  <c r="Q198" i="21"/>
  <c r="P191" i="21"/>
  <c r="Q101" i="21"/>
  <c r="P199" i="21"/>
  <c r="Q193" i="21"/>
  <c r="P93" i="21"/>
  <c r="AC108" i="22" l="1"/>
  <c r="AB93" i="22"/>
  <c r="AA75" i="22"/>
  <c r="AA73" i="22"/>
  <c r="AC191" i="22"/>
  <c r="AD101" i="22"/>
  <c r="AE234" i="22"/>
  <c r="AF198" i="22"/>
  <c r="AF234" i="22" s="1"/>
  <c r="Z73" i="22"/>
  <c r="Z75" i="22"/>
  <c r="AC193" i="22"/>
  <c r="AB199" i="22"/>
  <c r="AB51" i="22" s="1"/>
  <c r="AB191" i="22"/>
  <c r="AE102" i="22"/>
  <c r="Q199" i="21"/>
  <c r="R193" i="21"/>
  <c r="Q93" i="21"/>
  <c r="Q191" i="21"/>
  <c r="R101" i="21"/>
  <c r="R198" i="21"/>
  <c r="Q234" i="21"/>
  <c r="T102" i="21"/>
  <c r="AA83" i="22" l="1"/>
  <c r="AF102" i="22"/>
  <c r="AB52" i="22"/>
  <c r="AD193" i="22"/>
  <c r="AC199" i="22"/>
  <c r="AC51" i="22" s="1"/>
  <c r="AC52" i="22" s="1"/>
  <c r="AD191" i="22"/>
  <c r="AE101" i="22"/>
  <c r="AS213" i="22"/>
  <c r="AA7" i="22"/>
  <c r="AR213" i="22"/>
  <c r="Z7" i="22"/>
  <c r="Z83" i="22"/>
  <c r="AD108" i="22"/>
  <c r="AC93" i="22"/>
  <c r="R234" i="21"/>
  <c r="S198" i="21"/>
  <c r="R191" i="21"/>
  <c r="S101" i="21"/>
  <c r="R199" i="21"/>
  <c r="S193" i="21"/>
  <c r="R93" i="21"/>
  <c r="U102" i="21"/>
  <c r="AE108" i="22" l="1"/>
  <c r="AD93" i="22"/>
  <c r="AB73" i="22"/>
  <c r="AB75" i="22"/>
  <c r="AD199" i="22"/>
  <c r="AD51" i="22" s="1"/>
  <c r="AD52" i="22" s="1"/>
  <c r="AE193" i="22"/>
  <c r="AC75" i="22"/>
  <c r="AC73" i="22"/>
  <c r="AC83" i="22" s="1"/>
  <c r="AE191" i="22"/>
  <c r="AF101" i="22"/>
  <c r="S191" i="21"/>
  <c r="T101" i="21"/>
  <c r="S234" i="21"/>
  <c r="T198" i="21"/>
  <c r="V102" i="21"/>
  <c r="S199" i="21"/>
  <c r="T193" i="21"/>
  <c r="S93" i="21"/>
  <c r="AB83" i="22" l="1"/>
  <c r="AU213" i="22"/>
  <c r="AC7" i="22"/>
  <c r="AT213" i="22"/>
  <c r="AB7" i="22"/>
  <c r="AF108" i="22"/>
  <c r="AF93" i="22" s="1"/>
  <c r="AE93" i="22"/>
  <c r="AD73" i="22"/>
  <c r="AD83" i="22" s="1"/>
  <c r="AD75" i="22"/>
  <c r="AF193" i="22"/>
  <c r="AF199" i="22" s="1"/>
  <c r="AF51" i="22" s="1"/>
  <c r="AE199" i="22"/>
  <c r="AE51" i="22" s="1"/>
  <c r="AE52" i="22" s="1"/>
  <c r="U193" i="21"/>
  <c r="T199" i="21"/>
  <c r="T51" i="21" s="1"/>
  <c r="T93" i="21"/>
  <c r="W102" i="21"/>
  <c r="T234" i="21"/>
  <c r="U198" i="21"/>
  <c r="T191" i="21"/>
  <c r="U101" i="21"/>
  <c r="AF52" i="22" l="1"/>
  <c r="AI51" i="22"/>
  <c r="AH51" i="22"/>
  <c r="AF191" i="22"/>
  <c r="AI93" i="22"/>
  <c r="AH93" i="22"/>
  <c r="AE73" i="22"/>
  <c r="AE75" i="22"/>
  <c r="AV213" i="22"/>
  <c r="AD7" i="22"/>
  <c r="U234" i="21"/>
  <c r="V198" i="21"/>
  <c r="X102" i="21"/>
  <c r="T52" i="21"/>
  <c r="U191" i="21"/>
  <c r="V101" i="21"/>
  <c r="V193" i="21"/>
  <c r="U199" i="21"/>
  <c r="U51" i="21" s="1"/>
  <c r="U52" i="21" s="1"/>
  <c r="U93" i="21"/>
  <c r="AW213" i="22" l="1"/>
  <c r="AE7" i="22"/>
  <c r="AE83" i="22"/>
  <c r="AF75" i="22"/>
  <c r="AF73" i="22"/>
  <c r="AI52" i="22"/>
  <c r="AH52" i="22"/>
  <c r="T75" i="21"/>
  <c r="T73" i="21"/>
  <c r="U75" i="21"/>
  <c r="U73" i="21"/>
  <c r="W193" i="21"/>
  <c r="V199" i="21"/>
  <c r="V51" i="21" s="1"/>
  <c r="V93" i="21"/>
  <c r="V234" i="21"/>
  <c r="W198" i="21"/>
  <c r="Y102" i="21"/>
  <c r="V191" i="21"/>
  <c r="W101" i="21"/>
  <c r="AF83" i="22" l="1"/>
  <c r="AI73" i="22"/>
  <c r="AH73" i="22"/>
  <c r="AX213" i="22"/>
  <c r="AF7" i="22"/>
  <c r="A7" i="22" s="1"/>
  <c r="AH75" i="22"/>
  <c r="AI75" i="22"/>
  <c r="V52" i="21"/>
  <c r="W234" i="21"/>
  <c r="X198" i="21"/>
  <c r="T83" i="21"/>
  <c r="W191" i="21"/>
  <c r="X101" i="21"/>
  <c r="X193" i="21"/>
  <c r="W199" i="21"/>
  <c r="W93" i="21"/>
  <c r="U83" i="21"/>
  <c r="Z102" i="21"/>
  <c r="AM213" i="21"/>
  <c r="U7" i="21"/>
  <c r="AL213" i="21"/>
  <c r="T7" i="21"/>
  <c r="AH83" i="22" l="1"/>
  <c r="AI83" i="22"/>
  <c r="AA102" i="21"/>
  <c r="X234" i="21"/>
  <c r="Y198" i="21"/>
  <c r="X199" i="21"/>
  <c r="X51" i="21" s="1"/>
  <c r="Y193" i="21"/>
  <c r="X93" i="21"/>
  <c r="X191" i="21"/>
  <c r="Y101" i="21"/>
  <c r="V75" i="21"/>
  <c r="V73" i="21"/>
  <c r="Y199" i="21" l="1"/>
  <c r="Z193" i="21"/>
  <c r="Y93" i="21"/>
  <c r="X52" i="21"/>
  <c r="V83" i="21"/>
  <c r="Z198" i="21"/>
  <c r="Y234" i="21"/>
  <c r="Y191" i="21"/>
  <c r="Z101" i="21"/>
  <c r="AB102" i="21"/>
  <c r="AN213" i="21"/>
  <c r="V7" i="21"/>
  <c r="Z191" i="21" l="1"/>
  <c r="AA101" i="21"/>
  <c r="X73" i="21"/>
  <c r="X75" i="21"/>
  <c r="Z234" i="21"/>
  <c r="AA198" i="21"/>
  <c r="Z199" i="21"/>
  <c r="Z51" i="21" s="1"/>
  <c r="AA193" i="21"/>
  <c r="Z93" i="21"/>
  <c r="AC102" i="21"/>
  <c r="AA234" i="21" l="1"/>
  <c r="AB198" i="21"/>
  <c r="AD102" i="21"/>
  <c r="AP213" i="21"/>
  <c r="X7" i="21"/>
  <c r="X83" i="21"/>
  <c r="AA199" i="21"/>
  <c r="AA51" i="21" s="1"/>
  <c r="AA52" i="21" s="1"/>
  <c r="AB193" i="21"/>
  <c r="AA93" i="21"/>
  <c r="AA191" i="21"/>
  <c r="AB101" i="21"/>
  <c r="Z52" i="21"/>
  <c r="AB191" i="21" l="1"/>
  <c r="AC101" i="21"/>
  <c r="AA75" i="21"/>
  <c r="AA73" i="21"/>
  <c r="AA83" i="21" s="1"/>
  <c r="AE102" i="21"/>
  <c r="AB234" i="21"/>
  <c r="AC198" i="21"/>
  <c r="AC193" i="21"/>
  <c r="AB199" i="21"/>
  <c r="AB51" i="21" s="1"/>
  <c r="AB52" i="21" s="1"/>
  <c r="AB93" i="21"/>
  <c r="Z73" i="21"/>
  <c r="Z75" i="21"/>
  <c r="AF102" i="21" l="1"/>
  <c r="AB75" i="21"/>
  <c r="AB73" i="21"/>
  <c r="AS213" i="21"/>
  <c r="AA7" i="21"/>
  <c r="AR213" i="21"/>
  <c r="Z7" i="21"/>
  <c r="Z83" i="21"/>
  <c r="AD193" i="21"/>
  <c r="AC199" i="21"/>
  <c r="AC51" i="21" s="1"/>
  <c r="AC52" i="21" s="1"/>
  <c r="AC93" i="21"/>
  <c r="AC191" i="21"/>
  <c r="AD101" i="21"/>
  <c r="AC234" i="21"/>
  <c r="AD198" i="21"/>
  <c r="AB83" i="21" l="1"/>
  <c r="AC73" i="21"/>
  <c r="AC75" i="21"/>
  <c r="AE193" i="21"/>
  <c r="AD199" i="21"/>
  <c r="AD51" i="21" s="1"/>
  <c r="AD52" i="21" s="1"/>
  <c r="AD93" i="21"/>
  <c r="AT213" i="21"/>
  <c r="AB7" i="21"/>
  <c r="AD191" i="21"/>
  <c r="AE101" i="21"/>
  <c r="AD234" i="21"/>
  <c r="AE198" i="21"/>
  <c r="AD73" i="21" l="1"/>
  <c r="AD75" i="21"/>
  <c r="AF193" i="21"/>
  <c r="AE199" i="21"/>
  <c r="AE51" i="21" s="1"/>
  <c r="AE52" i="21" s="1"/>
  <c r="AE93" i="21"/>
  <c r="AE234" i="21"/>
  <c r="AF198" i="21"/>
  <c r="AF234" i="21" s="1"/>
  <c r="AU213" i="21"/>
  <c r="AC7" i="21"/>
  <c r="AE191" i="21"/>
  <c r="AF101" i="21"/>
  <c r="AF191" i="21" s="1"/>
  <c r="AC83" i="21"/>
  <c r="AF199" i="21" l="1"/>
  <c r="AF51" i="21" s="1"/>
  <c r="AF93" i="21"/>
  <c r="AE75" i="21"/>
  <c r="AE73" i="21"/>
  <c r="AV213" i="21"/>
  <c r="AD7" i="21"/>
  <c r="AD83" i="21"/>
  <c r="AE83" i="21" l="1"/>
  <c r="AW213" i="21"/>
  <c r="AE7" i="21"/>
  <c r="AI93" i="21"/>
  <c r="AH93" i="21"/>
  <c r="AF52" i="21"/>
  <c r="AH51" i="21"/>
  <c r="AI51" i="21"/>
  <c r="AF73" i="21" l="1"/>
  <c r="AF75" i="21"/>
  <c r="AH52" i="21"/>
  <c r="AI52" i="21"/>
  <c r="AX213" i="21" l="1"/>
  <c r="AF7" i="21"/>
  <c r="A7" i="21" s="1"/>
  <c r="AH75" i="21"/>
  <c r="AI75" i="21"/>
  <c r="AF83" i="21"/>
  <c r="AH73" i="21"/>
  <c r="AI73" i="21"/>
  <c r="AH83" i="21" l="1"/>
  <c r="AI83" i="21"/>
  <c r="R37" i="20" l="1"/>
  <c r="P37" i="20"/>
  <c r="N37" i="20" l="1"/>
  <c r="M37" i="20"/>
  <c r="L37" i="20" l="1"/>
  <c r="K37" i="20"/>
  <c r="J37" i="20"/>
  <c r="I37" i="20"/>
  <c r="H37" i="20"/>
  <c r="G37" i="20"/>
  <c r="F37" i="20"/>
  <c r="E37" i="20"/>
  <c r="AH99" i="20"/>
  <c r="AI99" i="20" s="1"/>
  <c r="AF238" i="20"/>
  <c r="AE238" i="20"/>
  <c r="AD238" i="20"/>
  <c r="AC238" i="20"/>
  <c r="AB238" i="20"/>
  <c r="AA238" i="20"/>
  <c r="Z238" i="20"/>
  <c r="Y238" i="20"/>
  <c r="X238" i="20"/>
  <c r="W238" i="20"/>
  <c r="V238" i="20"/>
  <c r="U238" i="20"/>
  <c r="T238" i="20"/>
  <c r="S238" i="20"/>
  <c r="R238" i="20"/>
  <c r="Q238" i="20"/>
  <c r="P238" i="20"/>
  <c r="O238" i="20"/>
  <c r="N238" i="20"/>
  <c r="M238" i="20"/>
  <c r="L238" i="20"/>
  <c r="K238" i="20"/>
  <c r="J238" i="20"/>
  <c r="I238" i="20"/>
  <c r="H238" i="20"/>
  <c r="G238" i="20"/>
  <c r="F238" i="20"/>
  <c r="E238" i="20"/>
  <c r="D238" i="20"/>
  <c r="C238" i="20"/>
  <c r="B238" i="20"/>
  <c r="A238" i="20"/>
  <c r="AF237" i="20"/>
  <c r="AE237" i="20"/>
  <c r="AD237" i="20"/>
  <c r="AC237" i="20"/>
  <c r="AB237" i="20"/>
  <c r="AA237" i="20"/>
  <c r="Z237" i="20"/>
  <c r="Y237" i="20"/>
  <c r="X237" i="20"/>
  <c r="W237" i="20"/>
  <c r="V237" i="20"/>
  <c r="U237" i="20"/>
  <c r="T237" i="20"/>
  <c r="S237" i="20"/>
  <c r="R237" i="20"/>
  <c r="Q237" i="20"/>
  <c r="P237" i="20"/>
  <c r="O237" i="20"/>
  <c r="N237" i="20"/>
  <c r="M237" i="20"/>
  <c r="L237" i="20"/>
  <c r="K237" i="20"/>
  <c r="J237" i="20"/>
  <c r="I237" i="20"/>
  <c r="H237" i="20"/>
  <c r="G237" i="20"/>
  <c r="F237" i="20"/>
  <c r="E237" i="20"/>
  <c r="D237" i="20"/>
  <c r="C237" i="20"/>
  <c r="B237" i="20"/>
  <c r="A237" i="20"/>
  <c r="AF236" i="20"/>
  <c r="AE236" i="20"/>
  <c r="AD236" i="20"/>
  <c r="AC236" i="20"/>
  <c r="AB236" i="20"/>
  <c r="AA236" i="20"/>
  <c r="Z236" i="20"/>
  <c r="Y236" i="20"/>
  <c r="X236" i="20"/>
  <c r="W236" i="20"/>
  <c r="V236" i="20"/>
  <c r="U236" i="20"/>
  <c r="T236" i="20"/>
  <c r="S236" i="20"/>
  <c r="R236" i="20"/>
  <c r="Q236" i="20"/>
  <c r="P236" i="20"/>
  <c r="O236" i="20"/>
  <c r="N236" i="20"/>
  <c r="M236" i="20"/>
  <c r="L236" i="20"/>
  <c r="K236" i="20"/>
  <c r="J236" i="20"/>
  <c r="I236" i="20"/>
  <c r="H236" i="20"/>
  <c r="G236" i="20"/>
  <c r="F236" i="20"/>
  <c r="E236" i="20"/>
  <c r="D236" i="20"/>
  <c r="C236" i="20"/>
  <c r="B236" i="20"/>
  <c r="A236" i="20"/>
  <c r="AF235" i="20"/>
  <c r="AE235" i="20"/>
  <c r="AD235" i="20"/>
  <c r="AC235" i="20"/>
  <c r="AB235" i="20"/>
  <c r="AA235" i="20"/>
  <c r="Z235" i="20"/>
  <c r="Y235" i="20"/>
  <c r="X235" i="20"/>
  <c r="W235" i="20"/>
  <c r="V235" i="20"/>
  <c r="U235" i="20"/>
  <c r="T235" i="20"/>
  <c r="S235" i="20"/>
  <c r="R235" i="20"/>
  <c r="Q235" i="20"/>
  <c r="P235" i="20"/>
  <c r="O235" i="20"/>
  <c r="N235" i="20"/>
  <c r="M235" i="20"/>
  <c r="L235" i="20"/>
  <c r="K235" i="20"/>
  <c r="J235" i="20"/>
  <c r="I235" i="20"/>
  <c r="H235" i="20"/>
  <c r="G235" i="20"/>
  <c r="F235" i="20"/>
  <c r="E235" i="20"/>
  <c r="D235" i="20"/>
  <c r="C235" i="20"/>
  <c r="B235" i="20"/>
  <c r="A235" i="20"/>
  <c r="B234" i="20"/>
  <c r="S209" i="20"/>
  <c r="AG199" i="20"/>
  <c r="B199" i="20"/>
  <c r="C198" i="20"/>
  <c r="C234" i="20" s="1"/>
  <c r="C197" i="20"/>
  <c r="D197" i="20" s="1"/>
  <c r="E197" i="20" s="1"/>
  <c r="F197" i="20" s="1"/>
  <c r="G197" i="20" s="1"/>
  <c r="H197" i="20" s="1"/>
  <c r="I197" i="20" s="1"/>
  <c r="J197" i="20" s="1"/>
  <c r="K197" i="20" s="1"/>
  <c r="L197" i="20" s="1"/>
  <c r="M197" i="20" s="1"/>
  <c r="N197" i="20" s="1"/>
  <c r="O197" i="20" s="1"/>
  <c r="P197" i="20" s="1"/>
  <c r="Q197" i="20" s="1"/>
  <c r="R197" i="20" s="1"/>
  <c r="S197" i="20" s="1"/>
  <c r="T197" i="20" s="1"/>
  <c r="U197" i="20" s="1"/>
  <c r="V197" i="20" s="1"/>
  <c r="W197" i="20" s="1"/>
  <c r="X197" i="20" s="1"/>
  <c r="Y197" i="20" s="1"/>
  <c r="Z197" i="20" s="1"/>
  <c r="AA197" i="20" s="1"/>
  <c r="AB197" i="20" s="1"/>
  <c r="AC197" i="20" s="1"/>
  <c r="AD197" i="20" s="1"/>
  <c r="AE197" i="20" s="1"/>
  <c r="AF197" i="20" s="1"/>
  <c r="D196" i="20"/>
  <c r="E196" i="20" s="1"/>
  <c r="F196" i="20" s="1"/>
  <c r="G196" i="20" s="1"/>
  <c r="H196" i="20" s="1"/>
  <c r="I196" i="20" s="1"/>
  <c r="J196" i="20" s="1"/>
  <c r="K196" i="20" s="1"/>
  <c r="L196" i="20" s="1"/>
  <c r="M196" i="20" s="1"/>
  <c r="N196" i="20" s="1"/>
  <c r="O196" i="20" s="1"/>
  <c r="P196" i="20" s="1"/>
  <c r="Q196" i="20" s="1"/>
  <c r="R196" i="20" s="1"/>
  <c r="S196" i="20" s="1"/>
  <c r="T196" i="20" s="1"/>
  <c r="U196" i="20" s="1"/>
  <c r="V196" i="20" s="1"/>
  <c r="W196" i="20" s="1"/>
  <c r="X196" i="20" s="1"/>
  <c r="Y196" i="20" s="1"/>
  <c r="Z196" i="20" s="1"/>
  <c r="AA196" i="20" s="1"/>
  <c r="AB196" i="20" s="1"/>
  <c r="AC196" i="20" s="1"/>
  <c r="AD196" i="20" s="1"/>
  <c r="AE196" i="20" s="1"/>
  <c r="AF196" i="20" s="1"/>
  <c r="C196" i="20"/>
  <c r="O195" i="20"/>
  <c r="P195" i="20" s="1"/>
  <c r="Q195" i="20" s="1"/>
  <c r="R195" i="20" s="1"/>
  <c r="S195" i="20" s="1"/>
  <c r="T195" i="20" s="1"/>
  <c r="U195" i="20" s="1"/>
  <c r="V195" i="20" s="1"/>
  <c r="W195" i="20" s="1"/>
  <c r="X195" i="20" s="1"/>
  <c r="Y195" i="20" s="1"/>
  <c r="Z195" i="20" s="1"/>
  <c r="AA195" i="20" s="1"/>
  <c r="AB195" i="20" s="1"/>
  <c r="AC195" i="20" s="1"/>
  <c r="AD195" i="20" s="1"/>
  <c r="AE195" i="20" s="1"/>
  <c r="AF195" i="20" s="1"/>
  <c r="E195" i="20"/>
  <c r="F195" i="20" s="1"/>
  <c r="G195" i="20" s="1"/>
  <c r="H195" i="20" s="1"/>
  <c r="I195" i="20" s="1"/>
  <c r="J195" i="20" s="1"/>
  <c r="K195" i="20" s="1"/>
  <c r="L195" i="20" s="1"/>
  <c r="M195" i="20" s="1"/>
  <c r="N195" i="20" s="1"/>
  <c r="D195" i="20"/>
  <c r="C195" i="20"/>
  <c r="H194" i="20"/>
  <c r="I194" i="20" s="1"/>
  <c r="J194" i="20" s="1"/>
  <c r="K194" i="20" s="1"/>
  <c r="L194" i="20" s="1"/>
  <c r="M194" i="20" s="1"/>
  <c r="N194" i="20" s="1"/>
  <c r="O194" i="20" s="1"/>
  <c r="P194" i="20" s="1"/>
  <c r="Q194" i="20" s="1"/>
  <c r="R194" i="20" s="1"/>
  <c r="S194" i="20" s="1"/>
  <c r="T194" i="20" s="1"/>
  <c r="U194" i="20" s="1"/>
  <c r="V194" i="20" s="1"/>
  <c r="W194" i="20" s="1"/>
  <c r="X194" i="20" s="1"/>
  <c r="Y194" i="20" s="1"/>
  <c r="Z194" i="20" s="1"/>
  <c r="AA194" i="20" s="1"/>
  <c r="AB194" i="20" s="1"/>
  <c r="AC194" i="20" s="1"/>
  <c r="AD194" i="20" s="1"/>
  <c r="AE194" i="20" s="1"/>
  <c r="AF194" i="20" s="1"/>
  <c r="C194" i="20"/>
  <c r="D194" i="20" s="1"/>
  <c r="E194" i="20" s="1"/>
  <c r="F194" i="20" s="1"/>
  <c r="G194" i="20" s="1"/>
  <c r="D193" i="20"/>
  <c r="C193" i="20"/>
  <c r="AG191" i="20"/>
  <c r="B191" i="20"/>
  <c r="D190" i="20"/>
  <c r="E190" i="20" s="1"/>
  <c r="F190" i="20" s="1"/>
  <c r="G190" i="20" s="1"/>
  <c r="H190" i="20" s="1"/>
  <c r="I190" i="20" s="1"/>
  <c r="J190" i="20" s="1"/>
  <c r="K190" i="20" s="1"/>
  <c r="L190" i="20" s="1"/>
  <c r="M190" i="20" s="1"/>
  <c r="N190" i="20" s="1"/>
  <c r="O190" i="20" s="1"/>
  <c r="P190" i="20" s="1"/>
  <c r="Q190" i="20" s="1"/>
  <c r="R190" i="20" s="1"/>
  <c r="S190" i="20" s="1"/>
  <c r="T190" i="20" s="1"/>
  <c r="U190" i="20" s="1"/>
  <c r="V190" i="20" s="1"/>
  <c r="W190" i="20" s="1"/>
  <c r="X190" i="20" s="1"/>
  <c r="Y190" i="20" s="1"/>
  <c r="Z190" i="20" s="1"/>
  <c r="AA190" i="20" s="1"/>
  <c r="AB190" i="20" s="1"/>
  <c r="AC190" i="20" s="1"/>
  <c r="AD190" i="20" s="1"/>
  <c r="AE190" i="20" s="1"/>
  <c r="AF190" i="20" s="1"/>
  <c r="C190" i="20"/>
  <c r="AE189" i="20"/>
  <c r="AF189" i="20" s="1"/>
  <c r="G189" i="20"/>
  <c r="H189" i="20" s="1"/>
  <c r="I189" i="20" s="1"/>
  <c r="J189" i="20" s="1"/>
  <c r="K189" i="20" s="1"/>
  <c r="L189" i="20" s="1"/>
  <c r="M189" i="20" s="1"/>
  <c r="N189" i="20" s="1"/>
  <c r="O189" i="20" s="1"/>
  <c r="P189" i="20" s="1"/>
  <c r="Q189" i="20" s="1"/>
  <c r="R189" i="20" s="1"/>
  <c r="S189" i="20" s="1"/>
  <c r="T189" i="20" s="1"/>
  <c r="U189" i="20" s="1"/>
  <c r="V189" i="20" s="1"/>
  <c r="W189" i="20" s="1"/>
  <c r="X189" i="20" s="1"/>
  <c r="Y189" i="20" s="1"/>
  <c r="Z189" i="20" s="1"/>
  <c r="AA189" i="20" s="1"/>
  <c r="AB189" i="20" s="1"/>
  <c r="AC189" i="20" s="1"/>
  <c r="AD189" i="20" s="1"/>
  <c r="E189" i="20"/>
  <c r="F189" i="20" s="1"/>
  <c r="D189" i="20"/>
  <c r="C189" i="20"/>
  <c r="S188" i="20"/>
  <c r="T188" i="20" s="1"/>
  <c r="U188" i="20" s="1"/>
  <c r="V188" i="20" s="1"/>
  <c r="W188" i="20" s="1"/>
  <c r="X188" i="20" s="1"/>
  <c r="Y188" i="20" s="1"/>
  <c r="Z188" i="20" s="1"/>
  <c r="AA188" i="20" s="1"/>
  <c r="AB188" i="20" s="1"/>
  <c r="AC188" i="20" s="1"/>
  <c r="AD188" i="20" s="1"/>
  <c r="AE188" i="20" s="1"/>
  <c r="AF188" i="20" s="1"/>
  <c r="D188" i="20"/>
  <c r="E188" i="20" s="1"/>
  <c r="F188" i="20" s="1"/>
  <c r="G188" i="20" s="1"/>
  <c r="H188" i="20" s="1"/>
  <c r="I188" i="20" s="1"/>
  <c r="J188" i="20" s="1"/>
  <c r="K188" i="20" s="1"/>
  <c r="L188" i="20" s="1"/>
  <c r="M188" i="20" s="1"/>
  <c r="N188" i="20" s="1"/>
  <c r="O188" i="20" s="1"/>
  <c r="P188" i="20" s="1"/>
  <c r="Q188" i="20" s="1"/>
  <c r="R188" i="20" s="1"/>
  <c r="C188" i="20"/>
  <c r="K187" i="20"/>
  <c r="L187" i="20" s="1"/>
  <c r="M187" i="20" s="1"/>
  <c r="N187" i="20" s="1"/>
  <c r="O187" i="20" s="1"/>
  <c r="P187" i="20" s="1"/>
  <c r="Q187" i="20" s="1"/>
  <c r="R187" i="20" s="1"/>
  <c r="S187" i="20" s="1"/>
  <c r="T187" i="20" s="1"/>
  <c r="U187" i="20" s="1"/>
  <c r="V187" i="20" s="1"/>
  <c r="W187" i="20" s="1"/>
  <c r="X187" i="20" s="1"/>
  <c r="Y187" i="20" s="1"/>
  <c r="Z187" i="20" s="1"/>
  <c r="AA187" i="20" s="1"/>
  <c r="AB187" i="20" s="1"/>
  <c r="AC187" i="20" s="1"/>
  <c r="AD187" i="20" s="1"/>
  <c r="AE187" i="20" s="1"/>
  <c r="AF187" i="20" s="1"/>
  <c r="C187" i="20"/>
  <c r="D187" i="20" s="1"/>
  <c r="E187" i="20" s="1"/>
  <c r="F187" i="20" s="1"/>
  <c r="G187" i="20" s="1"/>
  <c r="H187" i="20" s="1"/>
  <c r="I187" i="20" s="1"/>
  <c r="J187" i="20" s="1"/>
  <c r="F186" i="20"/>
  <c r="G186" i="20" s="1"/>
  <c r="H186" i="20" s="1"/>
  <c r="I186" i="20" s="1"/>
  <c r="J186" i="20" s="1"/>
  <c r="K186" i="20" s="1"/>
  <c r="L186" i="20" s="1"/>
  <c r="M186" i="20" s="1"/>
  <c r="N186" i="20" s="1"/>
  <c r="O186" i="20" s="1"/>
  <c r="P186" i="20" s="1"/>
  <c r="Q186" i="20" s="1"/>
  <c r="R186" i="20" s="1"/>
  <c r="S186" i="20" s="1"/>
  <c r="T186" i="20" s="1"/>
  <c r="U186" i="20" s="1"/>
  <c r="V186" i="20" s="1"/>
  <c r="W186" i="20" s="1"/>
  <c r="X186" i="20" s="1"/>
  <c r="Y186" i="20" s="1"/>
  <c r="Z186" i="20" s="1"/>
  <c r="AA186" i="20" s="1"/>
  <c r="AB186" i="20" s="1"/>
  <c r="AC186" i="20" s="1"/>
  <c r="AD186" i="20" s="1"/>
  <c r="AE186" i="20" s="1"/>
  <c r="AF186" i="20" s="1"/>
  <c r="D186" i="20"/>
  <c r="E186" i="20" s="1"/>
  <c r="C186" i="20"/>
  <c r="G185" i="20"/>
  <c r="H185" i="20" s="1"/>
  <c r="I185" i="20" s="1"/>
  <c r="J185" i="20" s="1"/>
  <c r="K185" i="20" s="1"/>
  <c r="L185" i="20" s="1"/>
  <c r="M185" i="20" s="1"/>
  <c r="N185" i="20" s="1"/>
  <c r="O185" i="20" s="1"/>
  <c r="P185" i="20" s="1"/>
  <c r="Q185" i="20" s="1"/>
  <c r="R185" i="20" s="1"/>
  <c r="S185" i="20" s="1"/>
  <c r="T185" i="20" s="1"/>
  <c r="U185" i="20" s="1"/>
  <c r="V185" i="20" s="1"/>
  <c r="W185" i="20" s="1"/>
  <c r="X185" i="20" s="1"/>
  <c r="Y185" i="20" s="1"/>
  <c r="Z185" i="20" s="1"/>
  <c r="AA185" i="20" s="1"/>
  <c r="AB185" i="20" s="1"/>
  <c r="AC185" i="20" s="1"/>
  <c r="AD185" i="20" s="1"/>
  <c r="AE185" i="20" s="1"/>
  <c r="AF185" i="20" s="1"/>
  <c r="F185" i="20"/>
  <c r="D185" i="20"/>
  <c r="E185" i="20" s="1"/>
  <c r="C185" i="20"/>
  <c r="D184" i="20"/>
  <c r="E184" i="20" s="1"/>
  <c r="F184" i="20" s="1"/>
  <c r="G184" i="20" s="1"/>
  <c r="H184" i="20" s="1"/>
  <c r="I184" i="20" s="1"/>
  <c r="J184" i="20" s="1"/>
  <c r="K184" i="20" s="1"/>
  <c r="L184" i="20" s="1"/>
  <c r="M184" i="20" s="1"/>
  <c r="N184" i="20" s="1"/>
  <c r="O184" i="20" s="1"/>
  <c r="P184" i="20" s="1"/>
  <c r="Q184" i="20" s="1"/>
  <c r="R184" i="20" s="1"/>
  <c r="S184" i="20" s="1"/>
  <c r="T184" i="20" s="1"/>
  <c r="U184" i="20" s="1"/>
  <c r="V184" i="20" s="1"/>
  <c r="W184" i="20" s="1"/>
  <c r="X184" i="20" s="1"/>
  <c r="Y184" i="20" s="1"/>
  <c r="Z184" i="20" s="1"/>
  <c r="AA184" i="20" s="1"/>
  <c r="AB184" i="20" s="1"/>
  <c r="AC184" i="20" s="1"/>
  <c r="AD184" i="20" s="1"/>
  <c r="AE184" i="20" s="1"/>
  <c r="AF184" i="20" s="1"/>
  <c r="C184" i="20"/>
  <c r="F183" i="20"/>
  <c r="G183" i="20" s="1"/>
  <c r="H183" i="20" s="1"/>
  <c r="I183" i="20" s="1"/>
  <c r="J183" i="20" s="1"/>
  <c r="K183" i="20" s="1"/>
  <c r="L183" i="20" s="1"/>
  <c r="M183" i="20" s="1"/>
  <c r="N183" i="20" s="1"/>
  <c r="O183" i="20" s="1"/>
  <c r="P183" i="20" s="1"/>
  <c r="Q183" i="20" s="1"/>
  <c r="R183" i="20" s="1"/>
  <c r="S183" i="20" s="1"/>
  <c r="T183" i="20" s="1"/>
  <c r="U183" i="20" s="1"/>
  <c r="V183" i="20" s="1"/>
  <c r="W183" i="20" s="1"/>
  <c r="X183" i="20" s="1"/>
  <c r="Y183" i="20" s="1"/>
  <c r="Z183" i="20" s="1"/>
  <c r="AA183" i="20" s="1"/>
  <c r="AB183" i="20" s="1"/>
  <c r="AC183" i="20" s="1"/>
  <c r="AD183" i="20" s="1"/>
  <c r="AE183" i="20" s="1"/>
  <c r="AF183" i="20" s="1"/>
  <c r="C183" i="20"/>
  <c r="D183" i="20" s="1"/>
  <c r="E183" i="20" s="1"/>
  <c r="F182" i="20"/>
  <c r="G182" i="20" s="1"/>
  <c r="H182" i="20" s="1"/>
  <c r="I182" i="20" s="1"/>
  <c r="J182" i="20" s="1"/>
  <c r="K182" i="20" s="1"/>
  <c r="L182" i="20" s="1"/>
  <c r="M182" i="20" s="1"/>
  <c r="N182" i="20" s="1"/>
  <c r="O182" i="20" s="1"/>
  <c r="P182" i="20" s="1"/>
  <c r="Q182" i="20" s="1"/>
  <c r="R182" i="20" s="1"/>
  <c r="S182" i="20" s="1"/>
  <c r="T182" i="20" s="1"/>
  <c r="U182" i="20" s="1"/>
  <c r="V182" i="20" s="1"/>
  <c r="W182" i="20" s="1"/>
  <c r="X182" i="20" s="1"/>
  <c r="Y182" i="20" s="1"/>
  <c r="Z182" i="20" s="1"/>
  <c r="AA182" i="20" s="1"/>
  <c r="AB182" i="20" s="1"/>
  <c r="AC182" i="20" s="1"/>
  <c r="AD182" i="20" s="1"/>
  <c r="AE182" i="20" s="1"/>
  <c r="AF182" i="20" s="1"/>
  <c r="C182" i="20"/>
  <c r="D182" i="20" s="1"/>
  <c r="E182" i="20" s="1"/>
  <c r="E181" i="20"/>
  <c r="F181" i="20" s="1"/>
  <c r="G181" i="20" s="1"/>
  <c r="H181" i="20" s="1"/>
  <c r="I181" i="20" s="1"/>
  <c r="J181" i="20" s="1"/>
  <c r="K181" i="20" s="1"/>
  <c r="L181" i="20" s="1"/>
  <c r="M181" i="20" s="1"/>
  <c r="N181" i="20" s="1"/>
  <c r="O181" i="20" s="1"/>
  <c r="P181" i="20" s="1"/>
  <c r="Q181" i="20" s="1"/>
  <c r="R181" i="20" s="1"/>
  <c r="S181" i="20" s="1"/>
  <c r="T181" i="20" s="1"/>
  <c r="U181" i="20" s="1"/>
  <c r="V181" i="20" s="1"/>
  <c r="W181" i="20" s="1"/>
  <c r="X181" i="20" s="1"/>
  <c r="Y181" i="20" s="1"/>
  <c r="Z181" i="20" s="1"/>
  <c r="AA181" i="20" s="1"/>
  <c r="AB181" i="20" s="1"/>
  <c r="AC181" i="20" s="1"/>
  <c r="AD181" i="20" s="1"/>
  <c r="AE181" i="20" s="1"/>
  <c r="AF181" i="20" s="1"/>
  <c r="D181" i="20"/>
  <c r="C181" i="20"/>
  <c r="F180" i="20"/>
  <c r="G180" i="20" s="1"/>
  <c r="H180" i="20" s="1"/>
  <c r="I180" i="20" s="1"/>
  <c r="J180" i="20" s="1"/>
  <c r="K180" i="20" s="1"/>
  <c r="L180" i="20" s="1"/>
  <c r="M180" i="20" s="1"/>
  <c r="N180" i="20" s="1"/>
  <c r="O180" i="20" s="1"/>
  <c r="P180" i="20" s="1"/>
  <c r="Q180" i="20" s="1"/>
  <c r="R180" i="20" s="1"/>
  <c r="S180" i="20" s="1"/>
  <c r="T180" i="20" s="1"/>
  <c r="U180" i="20" s="1"/>
  <c r="V180" i="20" s="1"/>
  <c r="W180" i="20" s="1"/>
  <c r="X180" i="20" s="1"/>
  <c r="Y180" i="20" s="1"/>
  <c r="Z180" i="20" s="1"/>
  <c r="AA180" i="20" s="1"/>
  <c r="AB180" i="20" s="1"/>
  <c r="AC180" i="20" s="1"/>
  <c r="AD180" i="20" s="1"/>
  <c r="AE180" i="20" s="1"/>
  <c r="AF180" i="20" s="1"/>
  <c r="E180" i="20"/>
  <c r="C180" i="20"/>
  <c r="D180" i="20" s="1"/>
  <c r="K179" i="20"/>
  <c r="L179" i="20" s="1"/>
  <c r="M179" i="20" s="1"/>
  <c r="N179" i="20" s="1"/>
  <c r="O179" i="20" s="1"/>
  <c r="P179" i="20" s="1"/>
  <c r="Q179" i="20" s="1"/>
  <c r="R179" i="20" s="1"/>
  <c r="S179" i="20" s="1"/>
  <c r="T179" i="20" s="1"/>
  <c r="U179" i="20" s="1"/>
  <c r="V179" i="20" s="1"/>
  <c r="W179" i="20" s="1"/>
  <c r="X179" i="20" s="1"/>
  <c r="Y179" i="20" s="1"/>
  <c r="Z179" i="20" s="1"/>
  <c r="AA179" i="20" s="1"/>
  <c r="AB179" i="20" s="1"/>
  <c r="AC179" i="20" s="1"/>
  <c r="AD179" i="20" s="1"/>
  <c r="AE179" i="20" s="1"/>
  <c r="AF179" i="20" s="1"/>
  <c r="C179" i="20"/>
  <c r="D179" i="20" s="1"/>
  <c r="E179" i="20" s="1"/>
  <c r="F179" i="20" s="1"/>
  <c r="G179" i="20" s="1"/>
  <c r="H179" i="20" s="1"/>
  <c r="I179" i="20" s="1"/>
  <c r="J179" i="20" s="1"/>
  <c r="F178" i="20"/>
  <c r="G178" i="20" s="1"/>
  <c r="H178" i="20" s="1"/>
  <c r="I178" i="20" s="1"/>
  <c r="J178" i="20" s="1"/>
  <c r="K178" i="20" s="1"/>
  <c r="L178" i="20" s="1"/>
  <c r="M178" i="20" s="1"/>
  <c r="N178" i="20" s="1"/>
  <c r="O178" i="20" s="1"/>
  <c r="P178" i="20" s="1"/>
  <c r="Q178" i="20" s="1"/>
  <c r="R178" i="20" s="1"/>
  <c r="S178" i="20" s="1"/>
  <c r="T178" i="20" s="1"/>
  <c r="U178" i="20" s="1"/>
  <c r="V178" i="20" s="1"/>
  <c r="W178" i="20" s="1"/>
  <c r="X178" i="20" s="1"/>
  <c r="Y178" i="20" s="1"/>
  <c r="Z178" i="20" s="1"/>
  <c r="AA178" i="20" s="1"/>
  <c r="AB178" i="20" s="1"/>
  <c r="AC178" i="20" s="1"/>
  <c r="AD178" i="20" s="1"/>
  <c r="AE178" i="20" s="1"/>
  <c r="AF178" i="20" s="1"/>
  <c r="D178" i="20"/>
  <c r="E178" i="20" s="1"/>
  <c r="C178" i="20"/>
  <c r="C176" i="20"/>
  <c r="D176" i="20" s="1"/>
  <c r="E176" i="20" s="1"/>
  <c r="F176" i="20" s="1"/>
  <c r="G176" i="20" s="1"/>
  <c r="H176" i="20" s="1"/>
  <c r="I176" i="20" s="1"/>
  <c r="J176" i="20" s="1"/>
  <c r="K176" i="20" s="1"/>
  <c r="L176" i="20" s="1"/>
  <c r="M176" i="20" s="1"/>
  <c r="N176" i="20" s="1"/>
  <c r="O176" i="20" s="1"/>
  <c r="P176" i="20" s="1"/>
  <c r="Q176" i="20" s="1"/>
  <c r="R176" i="20" s="1"/>
  <c r="S176" i="20" s="1"/>
  <c r="T176" i="20" s="1"/>
  <c r="U176" i="20" s="1"/>
  <c r="V176" i="20" s="1"/>
  <c r="W176" i="20" s="1"/>
  <c r="X176" i="20" s="1"/>
  <c r="Y176" i="20" s="1"/>
  <c r="Z176" i="20" s="1"/>
  <c r="AA176" i="20" s="1"/>
  <c r="AB176" i="20" s="1"/>
  <c r="AC176" i="20" s="1"/>
  <c r="AD176" i="20" s="1"/>
  <c r="AE176" i="20" s="1"/>
  <c r="AF176" i="20" s="1"/>
  <c r="F175" i="20"/>
  <c r="G175" i="20" s="1"/>
  <c r="H175" i="20" s="1"/>
  <c r="I175" i="20" s="1"/>
  <c r="J175" i="20" s="1"/>
  <c r="K175" i="20" s="1"/>
  <c r="L175" i="20" s="1"/>
  <c r="M175" i="20" s="1"/>
  <c r="N175" i="20" s="1"/>
  <c r="O175" i="20" s="1"/>
  <c r="P175" i="20" s="1"/>
  <c r="Q175" i="20" s="1"/>
  <c r="R175" i="20" s="1"/>
  <c r="S175" i="20" s="1"/>
  <c r="T175" i="20" s="1"/>
  <c r="U175" i="20" s="1"/>
  <c r="V175" i="20" s="1"/>
  <c r="W175" i="20" s="1"/>
  <c r="X175" i="20" s="1"/>
  <c r="Y175" i="20" s="1"/>
  <c r="Z175" i="20" s="1"/>
  <c r="AA175" i="20" s="1"/>
  <c r="AB175" i="20" s="1"/>
  <c r="AC175" i="20" s="1"/>
  <c r="AD175" i="20" s="1"/>
  <c r="AE175" i="20" s="1"/>
  <c r="AF175" i="20" s="1"/>
  <c r="C175" i="20"/>
  <c r="D175" i="20" s="1"/>
  <c r="E175" i="20" s="1"/>
  <c r="D174" i="20"/>
  <c r="E174" i="20" s="1"/>
  <c r="F174" i="20" s="1"/>
  <c r="G174" i="20" s="1"/>
  <c r="H174" i="20" s="1"/>
  <c r="I174" i="20" s="1"/>
  <c r="J174" i="20" s="1"/>
  <c r="K174" i="20" s="1"/>
  <c r="L174" i="20" s="1"/>
  <c r="M174" i="20" s="1"/>
  <c r="N174" i="20" s="1"/>
  <c r="O174" i="20" s="1"/>
  <c r="P174" i="20" s="1"/>
  <c r="Q174" i="20" s="1"/>
  <c r="R174" i="20" s="1"/>
  <c r="S174" i="20" s="1"/>
  <c r="T174" i="20" s="1"/>
  <c r="U174" i="20" s="1"/>
  <c r="V174" i="20" s="1"/>
  <c r="W174" i="20" s="1"/>
  <c r="X174" i="20" s="1"/>
  <c r="Y174" i="20" s="1"/>
  <c r="Z174" i="20" s="1"/>
  <c r="AA174" i="20" s="1"/>
  <c r="AB174" i="20" s="1"/>
  <c r="AC174" i="20" s="1"/>
  <c r="AD174" i="20" s="1"/>
  <c r="AE174" i="20" s="1"/>
  <c r="AF174" i="20" s="1"/>
  <c r="C174" i="20"/>
  <c r="C173" i="20"/>
  <c r="D173" i="20" s="1"/>
  <c r="E173" i="20" s="1"/>
  <c r="F173" i="20" s="1"/>
  <c r="G173" i="20" s="1"/>
  <c r="H173" i="20" s="1"/>
  <c r="I173" i="20" s="1"/>
  <c r="J173" i="20" s="1"/>
  <c r="K173" i="20" s="1"/>
  <c r="L173" i="20" s="1"/>
  <c r="M173" i="20" s="1"/>
  <c r="N173" i="20" s="1"/>
  <c r="O173" i="20" s="1"/>
  <c r="P173" i="20" s="1"/>
  <c r="Q173" i="20" s="1"/>
  <c r="R173" i="20" s="1"/>
  <c r="S173" i="20" s="1"/>
  <c r="T173" i="20" s="1"/>
  <c r="U173" i="20" s="1"/>
  <c r="V173" i="20" s="1"/>
  <c r="W173" i="20" s="1"/>
  <c r="X173" i="20" s="1"/>
  <c r="Y173" i="20" s="1"/>
  <c r="Z173" i="20" s="1"/>
  <c r="AA173" i="20" s="1"/>
  <c r="AB173" i="20" s="1"/>
  <c r="AC173" i="20" s="1"/>
  <c r="AD173" i="20" s="1"/>
  <c r="AE173" i="20" s="1"/>
  <c r="AF173" i="20" s="1"/>
  <c r="C172" i="20"/>
  <c r="D172" i="20" s="1"/>
  <c r="E172" i="20" s="1"/>
  <c r="F172" i="20" s="1"/>
  <c r="G172" i="20" s="1"/>
  <c r="H172" i="20" s="1"/>
  <c r="I172" i="20" s="1"/>
  <c r="J172" i="20" s="1"/>
  <c r="K172" i="20" s="1"/>
  <c r="L172" i="20" s="1"/>
  <c r="M172" i="20" s="1"/>
  <c r="N172" i="20" s="1"/>
  <c r="O172" i="20" s="1"/>
  <c r="P172" i="20" s="1"/>
  <c r="Q172" i="20" s="1"/>
  <c r="R172" i="20" s="1"/>
  <c r="S172" i="20" s="1"/>
  <c r="T172" i="20" s="1"/>
  <c r="U172" i="20" s="1"/>
  <c r="V172" i="20" s="1"/>
  <c r="W172" i="20" s="1"/>
  <c r="X172" i="20" s="1"/>
  <c r="Y172" i="20" s="1"/>
  <c r="Z172" i="20" s="1"/>
  <c r="AA172" i="20" s="1"/>
  <c r="AB172" i="20" s="1"/>
  <c r="AC172" i="20" s="1"/>
  <c r="AD172" i="20" s="1"/>
  <c r="AE172" i="20" s="1"/>
  <c r="AF172" i="20" s="1"/>
  <c r="D171" i="20"/>
  <c r="E171" i="20" s="1"/>
  <c r="F171" i="20" s="1"/>
  <c r="G171" i="20" s="1"/>
  <c r="H171" i="20" s="1"/>
  <c r="I171" i="20" s="1"/>
  <c r="J171" i="20" s="1"/>
  <c r="K171" i="20" s="1"/>
  <c r="L171" i="20" s="1"/>
  <c r="M171" i="20" s="1"/>
  <c r="N171" i="20" s="1"/>
  <c r="O171" i="20" s="1"/>
  <c r="P171" i="20" s="1"/>
  <c r="Q171" i="20" s="1"/>
  <c r="R171" i="20" s="1"/>
  <c r="S171" i="20" s="1"/>
  <c r="T171" i="20" s="1"/>
  <c r="U171" i="20" s="1"/>
  <c r="V171" i="20" s="1"/>
  <c r="W171" i="20" s="1"/>
  <c r="X171" i="20" s="1"/>
  <c r="Y171" i="20" s="1"/>
  <c r="Z171" i="20" s="1"/>
  <c r="AA171" i="20" s="1"/>
  <c r="AB171" i="20" s="1"/>
  <c r="AC171" i="20" s="1"/>
  <c r="AD171" i="20" s="1"/>
  <c r="AE171" i="20" s="1"/>
  <c r="AF171" i="20" s="1"/>
  <c r="C171" i="20"/>
  <c r="F170" i="20"/>
  <c r="G170" i="20" s="1"/>
  <c r="H170" i="20" s="1"/>
  <c r="I170" i="20" s="1"/>
  <c r="J170" i="20" s="1"/>
  <c r="K170" i="20" s="1"/>
  <c r="L170" i="20" s="1"/>
  <c r="M170" i="20" s="1"/>
  <c r="N170" i="20" s="1"/>
  <c r="O170" i="20" s="1"/>
  <c r="P170" i="20" s="1"/>
  <c r="Q170" i="20" s="1"/>
  <c r="R170" i="20" s="1"/>
  <c r="S170" i="20" s="1"/>
  <c r="T170" i="20" s="1"/>
  <c r="U170" i="20" s="1"/>
  <c r="V170" i="20" s="1"/>
  <c r="W170" i="20" s="1"/>
  <c r="X170" i="20" s="1"/>
  <c r="Y170" i="20" s="1"/>
  <c r="Z170" i="20" s="1"/>
  <c r="AA170" i="20" s="1"/>
  <c r="AB170" i="20" s="1"/>
  <c r="AC170" i="20" s="1"/>
  <c r="AD170" i="20" s="1"/>
  <c r="AE170" i="20" s="1"/>
  <c r="AF170" i="20" s="1"/>
  <c r="E170" i="20"/>
  <c r="D170" i="20"/>
  <c r="C170" i="20"/>
  <c r="E169" i="20"/>
  <c r="F169" i="20" s="1"/>
  <c r="G169" i="20" s="1"/>
  <c r="H169" i="20" s="1"/>
  <c r="I169" i="20" s="1"/>
  <c r="J169" i="20" s="1"/>
  <c r="K169" i="20" s="1"/>
  <c r="L169" i="20" s="1"/>
  <c r="M169" i="20" s="1"/>
  <c r="N169" i="20" s="1"/>
  <c r="O169" i="20" s="1"/>
  <c r="P169" i="20" s="1"/>
  <c r="Q169" i="20" s="1"/>
  <c r="R169" i="20" s="1"/>
  <c r="S169" i="20" s="1"/>
  <c r="T169" i="20" s="1"/>
  <c r="U169" i="20" s="1"/>
  <c r="V169" i="20" s="1"/>
  <c r="W169" i="20" s="1"/>
  <c r="X169" i="20" s="1"/>
  <c r="Y169" i="20" s="1"/>
  <c r="Z169" i="20" s="1"/>
  <c r="AA169" i="20" s="1"/>
  <c r="AB169" i="20" s="1"/>
  <c r="AC169" i="20" s="1"/>
  <c r="AD169" i="20" s="1"/>
  <c r="AE169" i="20" s="1"/>
  <c r="AF169" i="20" s="1"/>
  <c r="C169" i="20"/>
  <c r="D169" i="20" s="1"/>
  <c r="E167" i="20"/>
  <c r="F167" i="20" s="1"/>
  <c r="G167" i="20" s="1"/>
  <c r="H167" i="20" s="1"/>
  <c r="I167" i="20" s="1"/>
  <c r="J167" i="20" s="1"/>
  <c r="K167" i="20" s="1"/>
  <c r="L167" i="20" s="1"/>
  <c r="M167" i="20" s="1"/>
  <c r="N167" i="20" s="1"/>
  <c r="O167" i="20" s="1"/>
  <c r="P167" i="20" s="1"/>
  <c r="Q167" i="20" s="1"/>
  <c r="R167" i="20" s="1"/>
  <c r="S167" i="20" s="1"/>
  <c r="T167" i="20" s="1"/>
  <c r="U167" i="20" s="1"/>
  <c r="V167" i="20" s="1"/>
  <c r="W167" i="20" s="1"/>
  <c r="X167" i="20" s="1"/>
  <c r="Y167" i="20" s="1"/>
  <c r="Z167" i="20" s="1"/>
  <c r="AA167" i="20" s="1"/>
  <c r="AB167" i="20" s="1"/>
  <c r="AC167" i="20" s="1"/>
  <c r="AD167" i="20" s="1"/>
  <c r="AE167" i="20" s="1"/>
  <c r="AF167" i="20" s="1"/>
  <c r="C167" i="20"/>
  <c r="D167" i="20" s="1"/>
  <c r="F166" i="20"/>
  <c r="G166" i="20" s="1"/>
  <c r="H166" i="20" s="1"/>
  <c r="I166" i="20" s="1"/>
  <c r="J166" i="20" s="1"/>
  <c r="K166" i="20" s="1"/>
  <c r="L166" i="20" s="1"/>
  <c r="M166" i="20" s="1"/>
  <c r="N166" i="20" s="1"/>
  <c r="O166" i="20" s="1"/>
  <c r="P166" i="20" s="1"/>
  <c r="Q166" i="20" s="1"/>
  <c r="R166" i="20" s="1"/>
  <c r="S166" i="20" s="1"/>
  <c r="T166" i="20" s="1"/>
  <c r="U166" i="20" s="1"/>
  <c r="V166" i="20" s="1"/>
  <c r="W166" i="20" s="1"/>
  <c r="X166" i="20" s="1"/>
  <c r="Y166" i="20" s="1"/>
  <c r="Z166" i="20" s="1"/>
  <c r="AA166" i="20" s="1"/>
  <c r="AB166" i="20" s="1"/>
  <c r="AC166" i="20" s="1"/>
  <c r="AD166" i="20" s="1"/>
  <c r="AE166" i="20" s="1"/>
  <c r="AF166" i="20" s="1"/>
  <c r="D166" i="20"/>
  <c r="E166" i="20" s="1"/>
  <c r="C166" i="20"/>
  <c r="U165" i="20"/>
  <c r="V165" i="20" s="1"/>
  <c r="W165" i="20" s="1"/>
  <c r="X165" i="20" s="1"/>
  <c r="Y165" i="20" s="1"/>
  <c r="Z165" i="20" s="1"/>
  <c r="AA165" i="20" s="1"/>
  <c r="AB165" i="20" s="1"/>
  <c r="AC165" i="20" s="1"/>
  <c r="AD165" i="20" s="1"/>
  <c r="AE165" i="20" s="1"/>
  <c r="AF165" i="20" s="1"/>
  <c r="E165" i="20"/>
  <c r="F165" i="20" s="1"/>
  <c r="G165" i="20" s="1"/>
  <c r="H165" i="20" s="1"/>
  <c r="I165" i="20" s="1"/>
  <c r="J165" i="20" s="1"/>
  <c r="K165" i="20" s="1"/>
  <c r="L165" i="20" s="1"/>
  <c r="M165" i="20" s="1"/>
  <c r="N165" i="20" s="1"/>
  <c r="O165" i="20" s="1"/>
  <c r="P165" i="20" s="1"/>
  <c r="Q165" i="20" s="1"/>
  <c r="R165" i="20" s="1"/>
  <c r="S165" i="20" s="1"/>
  <c r="T165" i="20" s="1"/>
  <c r="D165" i="20"/>
  <c r="C165" i="20"/>
  <c r="C164" i="20"/>
  <c r="D164" i="20" s="1"/>
  <c r="E164" i="20" s="1"/>
  <c r="F164" i="20" s="1"/>
  <c r="G164" i="20" s="1"/>
  <c r="H164" i="20" s="1"/>
  <c r="I164" i="20" s="1"/>
  <c r="J164" i="20" s="1"/>
  <c r="K164" i="20" s="1"/>
  <c r="L164" i="20" s="1"/>
  <c r="M164" i="20" s="1"/>
  <c r="N164" i="20" s="1"/>
  <c r="O164" i="20" s="1"/>
  <c r="P164" i="20" s="1"/>
  <c r="Q164" i="20" s="1"/>
  <c r="R164" i="20" s="1"/>
  <c r="S164" i="20" s="1"/>
  <c r="T164" i="20" s="1"/>
  <c r="U164" i="20" s="1"/>
  <c r="V164" i="20" s="1"/>
  <c r="W164" i="20" s="1"/>
  <c r="X164" i="20" s="1"/>
  <c r="Y164" i="20" s="1"/>
  <c r="Z164" i="20" s="1"/>
  <c r="AA164" i="20" s="1"/>
  <c r="AB164" i="20" s="1"/>
  <c r="AC164" i="20" s="1"/>
  <c r="AD164" i="20" s="1"/>
  <c r="AE164" i="20" s="1"/>
  <c r="AF164" i="20" s="1"/>
  <c r="D163" i="20"/>
  <c r="E163" i="20" s="1"/>
  <c r="F163" i="20" s="1"/>
  <c r="G163" i="20" s="1"/>
  <c r="H163" i="20" s="1"/>
  <c r="I163" i="20" s="1"/>
  <c r="J163" i="20" s="1"/>
  <c r="K163" i="20" s="1"/>
  <c r="L163" i="20" s="1"/>
  <c r="M163" i="20" s="1"/>
  <c r="N163" i="20" s="1"/>
  <c r="O163" i="20" s="1"/>
  <c r="P163" i="20" s="1"/>
  <c r="Q163" i="20" s="1"/>
  <c r="R163" i="20" s="1"/>
  <c r="S163" i="20" s="1"/>
  <c r="T163" i="20" s="1"/>
  <c r="U163" i="20" s="1"/>
  <c r="V163" i="20" s="1"/>
  <c r="W163" i="20" s="1"/>
  <c r="X163" i="20" s="1"/>
  <c r="Y163" i="20" s="1"/>
  <c r="Z163" i="20" s="1"/>
  <c r="AA163" i="20" s="1"/>
  <c r="AB163" i="20" s="1"/>
  <c r="AC163" i="20" s="1"/>
  <c r="AD163" i="20" s="1"/>
  <c r="AE163" i="20" s="1"/>
  <c r="AF163" i="20" s="1"/>
  <c r="C163" i="20"/>
  <c r="C162" i="20"/>
  <c r="D162" i="20" s="1"/>
  <c r="E162" i="20" s="1"/>
  <c r="F162" i="20" s="1"/>
  <c r="G162" i="20" s="1"/>
  <c r="H162" i="20" s="1"/>
  <c r="I162" i="20" s="1"/>
  <c r="J162" i="20" s="1"/>
  <c r="K162" i="20" s="1"/>
  <c r="L162" i="20" s="1"/>
  <c r="M162" i="20" s="1"/>
  <c r="N162" i="20" s="1"/>
  <c r="O162" i="20" s="1"/>
  <c r="P162" i="20" s="1"/>
  <c r="Q162" i="20" s="1"/>
  <c r="R162" i="20" s="1"/>
  <c r="S162" i="20" s="1"/>
  <c r="T162" i="20" s="1"/>
  <c r="U162" i="20" s="1"/>
  <c r="V162" i="20" s="1"/>
  <c r="W162" i="20" s="1"/>
  <c r="X162" i="20" s="1"/>
  <c r="Y162" i="20" s="1"/>
  <c r="Z162" i="20" s="1"/>
  <c r="AA162" i="20" s="1"/>
  <c r="AB162" i="20" s="1"/>
  <c r="AC162" i="20" s="1"/>
  <c r="AD162" i="20" s="1"/>
  <c r="AE162" i="20" s="1"/>
  <c r="AF162" i="20" s="1"/>
  <c r="M161" i="20"/>
  <c r="N161" i="20" s="1"/>
  <c r="O161" i="20" s="1"/>
  <c r="P161" i="20" s="1"/>
  <c r="Q161" i="20" s="1"/>
  <c r="R161" i="20" s="1"/>
  <c r="S161" i="20" s="1"/>
  <c r="T161" i="20" s="1"/>
  <c r="U161" i="20" s="1"/>
  <c r="V161" i="20" s="1"/>
  <c r="W161" i="20" s="1"/>
  <c r="X161" i="20" s="1"/>
  <c r="Y161" i="20" s="1"/>
  <c r="Z161" i="20" s="1"/>
  <c r="AA161" i="20" s="1"/>
  <c r="AB161" i="20" s="1"/>
  <c r="AC161" i="20" s="1"/>
  <c r="AD161" i="20" s="1"/>
  <c r="AE161" i="20" s="1"/>
  <c r="AF161" i="20" s="1"/>
  <c r="E161" i="20"/>
  <c r="F161" i="20" s="1"/>
  <c r="G161" i="20" s="1"/>
  <c r="H161" i="20" s="1"/>
  <c r="I161" i="20" s="1"/>
  <c r="J161" i="20" s="1"/>
  <c r="K161" i="20" s="1"/>
  <c r="L161" i="20" s="1"/>
  <c r="D161" i="20"/>
  <c r="C161" i="20"/>
  <c r="F160" i="20"/>
  <c r="G160" i="20" s="1"/>
  <c r="H160" i="20" s="1"/>
  <c r="I160" i="20" s="1"/>
  <c r="J160" i="20" s="1"/>
  <c r="K160" i="20" s="1"/>
  <c r="L160" i="20" s="1"/>
  <c r="M160" i="20" s="1"/>
  <c r="N160" i="20" s="1"/>
  <c r="O160" i="20" s="1"/>
  <c r="P160" i="20" s="1"/>
  <c r="Q160" i="20" s="1"/>
  <c r="R160" i="20" s="1"/>
  <c r="S160" i="20" s="1"/>
  <c r="T160" i="20" s="1"/>
  <c r="U160" i="20" s="1"/>
  <c r="V160" i="20" s="1"/>
  <c r="W160" i="20" s="1"/>
  <c r="X160" i="20" s="1"/>
  <c r="Y160" i="20" s="1"/>
  <c r="Z160" i="20" s="1"/>
  <c r="AA160" i="20" s="1"/>
  <c r="AB160" i="20" s="1"/>
  <c r="AC160" i="20" s="1"/>
  <c r="AD160" i="20" s="1"/>
  <c r="AE160" i="20" s="1"/>
  <c r="AF160" i="20" s="1"/>
  <c r="E160" i="20"/>
  <c r="D160" i="20"/>
  <c r="C160" i="20"/>
  <c r="C159" i="20"/>
  <c r="D159" i="20" s="1"/>
  <c r="E159" i="20" s="1"/>
  <c r="F159" i="20" s="1"/>
  <c r="G159" i="20" s="1"/>
  <c r="H159" i="20" s="1"/>
  <c r="I159" i="20" s="1"/>
  <c r="J159" i="20" s="1"/>
  <c r="K159" i="20" s="1"/>
  <c r="L159" i="20" s="1"/>
  <c r="M159" i="20" s="1"/>
  <c r="N159" i="20" s="1"/>
  <c r="O159" i="20" s="1"/>
  <c r="P159" i="20" s="1"/>
  <c r="Q159" i="20" s="1"/>
  <c r="R159" i="20" s="1"/>
  <c r="S159" i="20" s="1"/>
  <c r="T159" i="20" s="1"/>
  <c r="U159" i="20" s="1"/>
  <c r="V159" i="20" s="1"/>
  <c r="W159" i="20" s="1"/>
  <c r="X159" i="20" s="1"/>
  <c r="Y159" i="20" s="1"/>
  <c r="Z159" i="20" s="1"/>
  <c r="AA159" i="20" s="1"/>
  <c r="AB159" i="20" s="1"/>
  <c r="AC159" i="20" s="1"/>
  <c r="AD159" i="20" s="1"/>
  <c r="AE159" i="20" s="1"/>
  <c r="AF159" i="20" s="1"/>
  <c r="D158" i="20"/>
  <c r="E158" i="20" s="1"/>
  <c r="F158" i="20" s="1"/>
  <c r="G158" i="20" s="1"/>
  <c r="H158" i="20" s="1"/>
  <c r="I158" i="20" s="1"/>
  <c r="J158" i="20" s="1"/>
  <c r="K158" i="20" s="1"/>
  <c r="L158" i="20" s="1"/>
  <c r="M158" i="20" s="1"/>
  <c r="N158" i="20" s="1"/>
  <c r="O158" i="20" s="1"/>
  <c r="P158" i="20" s="1"/>
  <c r="Q158" i="20" s="1"/>
  <c r="R158" i="20" s="1"/>
  <c r="S158" i="20" s="1"/>
  <c r="T158" i="20" s="1"/>
  <c r="U158" i="20" s="1"/>
  <c r="V158" i="20" s="1"/>
  <c r="W158" i="20" s="1"/>
  <c r="X158" i="20" s="1"/>
  <c r="Y158" i="20" s="1"/>
  <c r="Z158" i="20" s="1"/>
  <c r="AA158" i="20" s="1"/>
  <c r="AB158" i="20" s="1"/>
  <c r="AC158" i="20" s="1"/>
  <c r="AD158" i="20" s="1"/>
  <c r="AE158" i="20" s="1"/>
  <c r="AF158" i="20" s="1"/>
  <c r="C158" i="20"/>
  <c r="G157" i="20"/>
  <c r="H157" i="20" s="1"/>
  <c r="I157" i="20" s="1"/>
  <c r="J157" i="20" s="1"/>
  <c r="K157" i="20" s="1"/>
  <c r="L157" i="20" s="1"/>
  <c r="M157" i="20" s="1"/>
  <c r="N157" i="20" s="1"/>
  <c r="O157" i="20" s="1"/>
  <c r="P157" i="20" s="1"/>
  <c r="Q157" i="20" s="1"/>
  <c r="R157" i="20" s="1"/>
  <c r="S157" i="20" s="1"/>
  <c r="T157" i="20" s="1"/>
  <c r="U157" i="20" s="1"/>
  <c r="V157" i="20" s="1"/>
  <c r="W157" i="20" s="1"/>
  <c r="X157" i="20" s="1"/>
  <c r="Y157" i="20" s="1"/>
  <c r="Z157" i="20" s="1"/>
  <c r="AA157" i="20" s="1"/>
  <c r="AB157" i="20" s="1"/>
  <c r="AC157" i="20" s="1"/>
  <c r="AD157" i="20" s="1"/>
  <c r="AE157" i="20" s="1"/>
  <c r="AF157" i="20" s="1"/>
  <c r="D157" i="20"/>
  <c r="E157" i="20" s="1"/>
  <c r="F157" i="20" s="1"/>
  <c r="C157" i="20"/>
  <c r="C156" i="20"/>
  <c r="D156" i="20" s="1"/>
  <c r="E156" i="20" s="1"/>
  <c r="F156" i="20" s="1"/>
  <c r="G156" i="20" s="1"/>
  <c r="H156" i="20" s="1"/>
  <c r="I156" i="20" s="1"/>
  <c r="J156" i="20" s="1"/>
  <c r="K156" i="20" s="1"/>
  <c r="L156" i="20" s="1"/>
  <c r="M156" i="20" s="1"/>
  <c r="N156" i="20" s="1"/>
  <c r="O156" i="20" s="1"/>
  <c r="P156" i="20" s="1"/>
  <c r="Q156" i="20" s="1"/>
  <c r="R156" i="20" s="1"/>
  <c r="S156" i="20" s="1"/>
  <c r="T156" i="20" s="1"/>
  <c r="U156" i="20" s="1"/>
  <c r="V156" i="20" s="1"/>
  <c r="W156" i="20" s="1"/>
  <c r="X156" i="20" s="1"/>
  <c r="Y156" i="20" s="1"/>
  <c r="Z156" i="20" s="1"/>
  <c r="AA156" i="20" s="1"/>
  <c r="AB156" i="20" s="1"/>
  <c r="AC156" i="20" s="1"/>
  <c r="AD156" i="20" s="1"/>
  <c r="AE156" i="20" s="1"/>
  <c r="AF156" i="20" s="1"/>
  <c r="C155" i="20"/>
  <c r="D155" i="20" s="1"/>
  <c r="E155" i="20" s="1"/>
  <c r="F155" i="20" s="1"/>
  <c r="G155" i="20" s="1"/>
  <c r="H155" i="20" s="1"/>
  <c r="I155" i="20" s="1"/>
  <c r="J155" i="20" s="1"/>
  <c r="K155" i="20" s="1"/>
  <c r="L155" i="20" s="1"/>
  <c r="M155" i="20" s="1"/>
  <c r="N155" i="20" s="1"/>
  <c r="O155" i="20" s="1"/>
  <c r="P155" i="20" s="1"/>
  <c r="Q155" i="20" s="1"/>
  <c r="R155" i="20" s="1"/>
  <c r="S155" i="20" s="1"/>
  <c r="T155" i="20" s="1"/>
  <c r="U155" i="20" s="1"/>
  <c r="V155" i="20" s="1"/>
  <c r="W155" i="20" s="1"/>
  <c r="X155" i="20" s="1"/>
  <c r="Y155" i="20" s="1"/>
  <c r="Z155" i="20" s="1"/>
  <c r="AA155" i="20" s="1"/>
  <c r="AB155" i="20" s="1"/>
  <c r="AC155" i="20" s="1"/>
  <c r="AD155" i="20" s="1"/>
  <c r="AE155" i="20" s="1"/>
  <c r="AF155" i="20" s="1"/>
  <c r="K153" i="20"/>
  <c r="L153" i="20" s="1"/>
  <c r="M153" i="20" s="1"/>
  <c r="N153" i="20" s="1"/>
  <c r="O153" i="20" s="1"/>
  <c r="P153" i="20" s="1"/>
  <c r="Q153" i="20" s="1"/>
  <c r="R153" i="20" s="1"/>
  <c r="S153" i="20" s="1"/>
  <c r="T153" i="20" s="1"/>
  <c r="U153" i="20" s="1"/>
  <c r="V153" i="20" s="1"/>
  <c r="W153" i="20" s="1"/>
  <c r="X153" i="20" s="1"/>
  <c r="Y153" i="20" s="1"/>
  <c r="Z153" i="20" s="1"/>
  <c r="AA153" i="20" s="1"/>
  <c r="AB153" i="20" s="1"/>
  <c r="AC153" i="20" s="1"/>
  <c r="AD153" i="20" s="1"/>
  <c r="AE153" i="20" s="1"/>
  <c r="AF153" i="20" s="1"/>
  <c r="C153" i="20"/>
  <c r="D153" i="20" s="1"/>
  <c r="E153" i="20" s="1"/>
  <c r="F153" i="20" s="1"/>
  <c r="G153" i="20" s="1"/>
  <c r="H153" i="20" s="1"/>
  <c r="I153" i="20" s="1"/>
  <c r="J153" i="20" s="1"/>
  <c r="G152" i="20"/>
  <c r="H152" i="20" s="1"/>
  <c r="I152" i="20" s="1"/>
  <c r="J152" i="20" s="1"/>
  <c r="K152" i="20" s="1"/>
  <c r="L152" i="20" s="1"/>
  <c r="M152" i="20" s="1"/>
  <c r="N152" i="20" s="1"/>
  <c r="O152" i="20" s="1"/>
  <c r="P152" i="20" s="1"/>
  <c r="Q152" i="20" s="1"/>
  <c r="R152" i="20" s="1"/>
  <c r="S152" i="20" s="1"/>
  <c r="T152" i="20" s="1"/>
  <c r="U152" i="20" s="1"/>
  <c r="V152" i="20" s="1"/>
  <c r="W152" i="20" s="1"/>
  <c r="X152" i="20" s="1"/>
  <c r="Y152" i="20" s="1"/>
  <c r="Z152" i="20" s="1"/>
  <c r="AA152" i="20" s="1"/>
  <c r="AB152" i="20" s="1"/>
  <c r="AC152" i="20" s="1"/>
  <c r="AD152" i="20" s="1"/>
  <c r="AE152" i="20" s="1"/>
  <c r="AF152" i="20" s="1"/>
  <c r="C152" i="20"/>
  <c r="D152" i="20" s="1"/>
  <c r="E152" i="20" s="1"/>
  <c r="F152" i="20" s="1"/>
  <c r="D151" i="20"/>
  <c r="E151" i="20" s="1"/>
  <c r="F151" i="20" s="1"/>
  <c r="G151" i="20" s="1"/>
  <c r="H151" i="20" s="1"/>
  <c r="I151" i="20" s="1"/>
  <c r="J151" i="20" s="1"/>
  <c r="K151" i="20" s="1"/>
  <c r="L151" i="20" s="1"/>
  <c r="M151" i="20" s="1"/>
  <c r="N151" i="20" s="1"/>
  <c r="O151" i="20" s="1"/>
  <c r="P151" i="20" s="1"/>
  <c r="Q151" i="20" s="1"/>
  <c r="R151" i="20" s="1"/>
  <c r="S151" i="20" s="1"/>
  <c r="T151" i="20" s="1"/>
  <c r="U151" i="20" s="1"/>
  <c r="V151" i="20" s="1"/>
  <c r="W151" i="20" s="1"/>
  <c r="X151" i="20" s="1"/>
  <c r="Y151" i="20" s="1"/>
  <c r="Z151" i="20" s="1"/>
  <c r="AA151" i="20" s="1"/>
  <c r="AB151" i="20" s="1"/>
  <c r="AC151" i="20" s="1"/>
  <c r="AD151" i="20" s="1"/>
  <c r="AE151" i="20" s="1"/>
  <c r="AF151" i="20" s="1"/>
  <c r="C151" i="20"/>
  <c r="D150" i="20"/>
  <c r="E150" i="20" s="1"/>
  <c r="F150" i="20" s="1"/>
  <c r="G150" i="20" s="1"/>
  <c r="H150" i="20" s="1"/>
  <c r="I150" i="20" s="1"/>
  <c r="J150" i="20" s="1"/>
  <c r="K150" i="20" s="1"/>
  <c r="L150" i="20" s="1"/>
  <c r="M150" i="20" s="1"/>
  <c r="N150" i="20" s="1"/>
  <c r="O150" i="20" s="1"/>
  <c r="P150" i="20" s="1"/>
  <c r="Q150" i="20" s="1"/>
  <c r="R150" i="20" s="1"/>
  <c r="S150" i="20" s="1"/>
  <c r="T150" i="20" s="1"/>
  <c r="U150" i="20" s="1"/>
  <c r="V150" i="20" s="1"/>
  <c r="W150" i="20" s="1"/>
  <c r="X150" i="20" s="1"/>
  <c r="Y150" i="20" s="1"/>
  <c r="Z150" i="20" s="1"/>
  <c r="AA150" i="20" s="1"/>
  <c r="AB150" i="20" s="1"/>
  <c r="AC150" i="20" s="1"/>
  <c r="AD150" i="20" s="1"/>
  <c r="AE150" i="20" s="1"/>
  <c r="AF150" i="20" s="1"/>
  <c r="C150" i="20"/>
  <c r="L148" i="20"/>
  <c r="M148" i="20" s="1"/>
  <c r="N148" i="20" s="1"/>
  <c r="O148" i="20" s="1"/>
  <c r="P148" i="20" s="1"/>
  <c r="Q148" i="20" s="1"/>
  <c r="R148" i="20" s="1"/>
  <c r="S148" i="20" s="1"/>
  <c r="T148" i="20" s="1"/>
  <c r="U148" i="20" s="1"/>
  <c r="V148" i="20" s="1"/>
  <c r="W148" i="20" s="1"/>
  <c r="X148" i="20" s="1"/>
  <c r="Y148" i="20" s="1"/>
  <c r="Z148" i="20" s="1"/>
  <c r="AA148" i="20" s="1"/>
  <c r="AB148" i="20" s="1"/>
  <c r="AC148" i="20" s="1"/>
  <c r="AD148" i="20" s="1"/>
  <c r="AE148" i="20" s="1"/>
  <c r="AF148" i="20" s="1"/>
  <c r="D148" i="20"/>
  <c r="E148" i="20" s="1"/>
  <c r="F148" i="20" s="1"/>
  <c r="G148" i="20" s="1"/>
  <c r="H148" i="20" s="1"/>
  <c r="I148" i="20" s="1"/>
  <c r="J148" i="20" s="1"/>
  <c r="K148" i="20" s="1"/>
  <c r="C148" i="20"/>
  <c r="C147" i="20"/>
  <c r="D147" i="20" s="1"/>
  <c r="E147" i="20" s="1"/>
  <c r="F147" i="20" s="1"/>
  <c r="G147" i="20" s="1"/>
  <c r="H147" i="20" s="1"/>
  <c r="I147" i="20" s="1"/>
  <c r="J147" i="20" s="1"/>
  <c r="K147" i="20" s="1"/>
  <c r="L147" i="20" s="1"/>
  <c r="M147" i="20" s="1"/>
  <c r="N147" i="20" s="1"/>
  <c r="O147" i="20" s="1"/>
  <c r="P147" i="20" s="1"/>
  <c r="Q147" i="20" s="1"/>
  <c r="R147" i="20" s="1"/>
  <c r="S147" i="20" s="1"/>
  <c r="T147" i="20" s="1"/>
  <c r="U147" i="20" s="1"/>
  <c r="V147" i="20" s="1"/>
  <c r="W147" i="20" s="1"/>
  <c r="X147" i="20" s="1"/>
  <c r="Y147" i="20" s="1"/>
  <c r="Z147" i="20" s="1"/>
  <c r="AA147" i="20" s="1"/>
  <c r="AB147" i="20" s="1"/>
  <c r="AC147" i="20" s="1"/>
  <c r="AD147" i="20" s="1"/>
  <c r="AE147" i="20" s="1"/>
  <c r="AF147" i="20" s="1"/>
  <c r="F145" i="20"/>
  <c r="G145" i="20" s="1"/>
  <c r="H145" i="20" s="1"/>
  <c r="I145" i="20" s="1"/>
  <c r="J145" i="20" s="1"/>
  <c r="K145" i="20" s="1"/>
  <c r="L145" i="20" s="1"/>
  <c r="M145" i="20" s="1"/>
  <c r="N145" i="20" s="1"/>
  <c r="O145" i="20" s="1"/>
  <c r="P145" i="20" s="1"/>
  <c r="Q145" i="20" s="1"/>
  <c r="R145" i="20" s="1"/>
  <c r="S145" i="20" s="1"/>
  <c r="T145" i="20" s="1"/>
  <c r="U145" i="20" s="1"/>
  <c r="V145" i="20" s="1"/>
  <c r="W145" i="20" s="1"/>
  <c r="X145" i="20" s="1"/>
  <c r="Y145" i="20" s="1"/>
  <c r="Z145" i="20" s="1"/>
  <c r="AA145" i="20" s="1"/>
  <c r="AB145" i="20" s="1"/>
  <c r="AC145" i="20" s="1"/>
  <c r="AD145" i="20" s="1"/>
  <c r="AE145" i="20" s="1"/>
  <c r="AF145" i="20" s="1"/>
  <c r="C145" i="20"/>
  <c r="D145" i="20" s="1"/>
  <c r="E145" i="20" s="1"/>
  <c r="D144" i="20"/>
  <c r="E144" i="20" s="1"/>
  <c r="F144" i="20" s="1"/>
  <c r="G144" i="20" s="1"/>
  <c r="H144" i="20" s="1"/>
  <c r="I144" i="20" s="1"/>
  <c r="J144" i="20" s="1"/>
  <c r="K144" i="20" s="1"/>
  <c r="L144" i="20" s="1"/>
  <c r="M144" i="20" s="1"/>
  <c r="N144" i="20" s="1"/>
  <c r="O144" i="20" s="1"/>
  <c r="P144" i="20" s="1"/>
  <c r="Q144" i="20" s="1"/>
  <c r="R144" i="20" s="1"/>
  <c r="S144" i="20" s="1"/>
  <c r="T144" i="20" s="1"/>
  <c r="U144" i="20" s="1"/>
  <c r="V144" i="20" s="1"/>
  <c r="W144" i="20" s="1"/>
  <c r="X144" i="20" s="1"/>
  <c r="Y144" i="20" s="1"/>
  <c r="Z144" i="20" s="1"/>
  <c r="AA144" i="20" s="1"/>
  <c r="AB144" i="20" s="1"/>
  <c r="AC144" i="20" s="1"/>
  <c r="AD144" i="20" s="1"/>
  <c r="AE144" i="20" s="1"/>
  <c r="AF144" i="20" s="1"/>
  <c r="C144" i="20"/>
  <c r="J143" i="20"/>
  <c r="K143" i="20" s="1"/>
  <c r="L143" i="20" s="1"/>
  <c r="M143" i="20" s="1"/>
  <c r="N143" i="20" s="1"/>
  <c r="O143" i="20" s="1"/>
  <c r="P143" i="20" s="1"/>
  <c r="Q143" i="20" s="1"/>
  <c r="R143" i="20" s="1"/>
  <c r="S143" i="20" s="1"/>
  <c r="T143" i="20" s="1"/>
  <c r="U143" i="20" s="1"/>
  <c r="V143" i="20" s="1"/>
  <c r="W143" i="20" s="1"/>
  <c r="X143" i="20" s="1"/>
  <c r="Y143" i="20" s="1"/>
  <c r="Z143" i="20" s="1"/>
  <c r="AA143" i="20" s="1"/>
  <c r="AB143" i="20" s="1"/>
  <c r="AC143" i="20" s="1"/>
  <c r="AD143" i="20" s="1"/>
  <c r="AE143" i="20" s="1"/>
  <c r="AF143" i="20" s="1"/>
  <c r="D143" i="20"/>
  <c r="E143" i="20" s="1"/>
  <c r="F143" i="20" s="1"/>
  <c r="G143" i="20" s="1"/>
  <c r="H143" i="20" s="1"/>
  <c r="I143" i="20" s="1"/>
  <c r="C143" i="20"/>
  <c r="C142" i="20"/>
  <c r="D142" i="20" s="1"/>
  <c r="E142" i="20" s="1"/>
  <c r="F142" i="20" s="1"/>
  <c r="G142" i="20" s="1"/>
  <c r="H142" i="20" s="1"/>
  <c r="I142" i="20" s="1"/>
  <c r="J142" i="20" s="1"/>
  <c r="K142" i="20" s="1"/>
  <c r="L142" i="20" s="1"/>
  <c r="M142" i="20" s="1"/>
  <c r="N142" i="20" s="1"/>
  <c r="O142" i="20" s="1"/>
  <c r="P142" i="20" s="1"/>
  <c r="Q142" i="20" s="1"/>
  <c r="R142" i="20" s="1"/>
  <c r="S142" i="20" s="1"/>
  <c r="T142" i="20" s="1"/>
  <c r="U142" i="20" s="1"/>
  <c r="V142" i="20" s="1"/>
  <c r="W142" i="20" s="1"/>
  <c r="X142" i="20" s="1"/>
  <c r="Y142" i="20" s="1"/>
  <c r="Z142" i="20" s="1"/>
  <c r="AA142" i="20" s="1"/>
  <c r="AB142" i="20" s="1"/>
  <c r="AC142" i="20" s="1"/>
  <c r="AD142" i="20" s="1"/>
  <c r="AE142" i="20" s="1"/>
  <c r="AF142" i="20" s="1"/>
  <c r="C141" i="20"/>
  <c r="D141" i="20" s="1"/>
  <c r="E141" i="20" s="1"/>
  <c r="F141" i="20" s="1"/>
  <c r="G141" i="20" s="1"/>
  <c r="H141" i="20" s="1"/>
  <c r="I141" i="20" s="1"/>
  <c r="J141" i="20" s="1"/>
  <c r="K141" i="20" s="1"/>
  <c r="L141" i="20" s="1"/>
  <c r="M141" i="20" s="1"/>
  <c r="N141" i="20" s="1"/>
  <c r="O141" i="20" s="1"/>
  <c r="P141" i="20" s="1"/>
  <c r="Q141" i="20" s="1"/>
  <c r="R141" i="20" s="1"/>
  <c r="S141" i="20" s="1"/>
  <c r="T141" i="20" s="1"/>
  <c r="U141" i="20" s="1"/>
  <c r="V141" i="20" s="1"/>
  <c r="W141" i="20" s="1"/>
  <c r="X141" i="20" s="1"/>
  <c r="Y141" i="20" s="1"/>
  <c r="Z141" i="20" s="1"/>
  <c r="AA141" i="20" s="1"/>
  <c r="AB141" i="20" s="1"/>
  <c r="AC141" i="20" s="1"/>
  <c r="AD141" i="20" s="1"/>
  <c r="AE141" i="20" s="1"/>
  <c r="AF141" i="20" s="1"/>
  <c r="F140" i="20"/>
  <c r="G140" i="20" s="1"/>
  <c r="H140" i="20" s="1"/>
  <c r="I140" i="20" s="1"/>
  <c r="J140" i="20" s="1"/>
  <c r="K140" i="20" s="1"/>
  <c r="L140" i="20" s="1"/>
  <c r="M140" i="20" s="1"/>
  <c r="N140" i="20" s="1"/>
  <c r="O140" i="20" s="1"/>
  <c r="P140" i="20" s="1"/>
  <c r="Q140" i="20" s="1"/>
  <c r="R140" i="20" s="1"/>
  <c r="S140" i="20" s="1"/>
  <c r="T140" i="20" s="1"/>
  <c r="U140" i="20" s="1"/>
  <c r="V140" i="20" s="1"/>
  <c r="W140" i="20" s="1"/>
  <c r="X140" i="20" s="1"/>
  <c r="Y140" i="20" s="1"/>
  <c r="Z140" i="20" s="1"/>
  <c r="AA140" i="20" s="1"/>
  <c r="AB140" i="20" s="1"/>
  <c r="AC140" i="20" s="1"/>
  <c r="AD140" i="20" s="1"/>
  <c r="AE140" i="20" s="1"/>
  <c r="AF140" i="20" s="1"/>
  <c r="D140" i="20"/>
  <c r="E140" i="20" s="1"/>
  <c r="C140" i="20"/>
  <c r="E139" i="20"/>
  <c r="F139" i="20" s="1"/>
  <c r="G139" i="20" s="1"/>
  <c r="H139" i="20" s="1"/>
  <c r="I139" i="20" s="1"/>
  <c r="J139" i="20" s="1"/>
  <c r="K139" i="20" s="1"/>
  <c r="L139" i="20" s="1"/>
  <c r="M139" i="20" s="1"/>
  <c r="N139" i="20" s="1"/>
  <c r="O139" i="20" s="1"/>
  <c r="P139" i="20" s="1"/>
  <c r="Q139" i="20" s="1"/>
  <c r="R139" i="20" s="1"/>
  <c r="S139" i="20" s="1"/>
  <c r="T139" i="20" s="1"/>
  <c r="U139" i="20" s="1"/>
  <c r="V139" i="20" s="1"/>
  <c r="W139" i="20" s="1"/>
  <c r="X139" i="20" s="1"/>
  <c r="Y139" i="20" s="1"/>
  <c r="Z139" i="20" s="1"/>
  <c r="AA139" i="20" s="1"/>
  <c r="AB139" i="20" s="1"/>
  <c r="AC139" i="20" s="1"/>
  <c r="AD139" i="20" s="1"/>
  <c r="AE139" i="20" s="1"/>
  <c r="AF139" i="20" s="1"/>
  <c r="D139" i="20"/>
  <c r="C139" i="20"/>
  <c r="E137" i="20"/>
  <c r="F137" i="20" s="1"/>
  <c r="G137" i="20" s="1"/>
  <c r="H137" i="20" s="1"/>
  <c r="I137" i="20" s="1"/>
  <c r="J137" i="20" s="1"/>
  <c r="K137" i="20" s="1"/>
  <c r="L137" i="20" s="1"/>
  <c r="M137" i="20" s="1"/>
  <c r="N137" i="20" s="1"/>
  <c r="O137" i="20" s="1"/>
  <c r="P137" i="20" s="1"/>
  <c r="Q137" i="20" s="1"/>
  <c r="R137" i="20" s="1"/>
  <c r="S137" i="20" s="1"/>
  <c r="T137" i="20" s="1"/>
  <c r="U137" i="20" s="1"/>
  <c r="V137" i="20" s="1"/>
  <c r="W137" i="20" s="1"/>
  <c r="X137" i="20" s="1"/>
  <c r="Y137" i="20" s="1"/>
  <c r="Z137" i="20" s="1"/>
  <c r="AA137" i="20" s="1"/>
  <c r="AB137" i="20" s="1"/>
  <c r="AC137" i="20" s="1"/>
  <c r="AD137" i="20" s="1"/>
  <c r="AE137" i="20" s="1"/>
  <c r="AF137" i="20" s="1"/>
  <c r="C137" i="20"/>
  <c r="D137" i="20" s="1"/>
  <c r="AB136" i="20"/>
  <c r="AC136" i="20" s="1"/>
  <c r="AD136" i="20" s="1"/>
  <c r="AE136" i="20" s="1"/>
  <c r="AF136" i="20" s="1"/>
  <c r="G136" i="20"/>
  <c r="H136" i="20" s="1"/>
  <c r="I136" i="20" s="1"/>
  <c r="J136" i="20" s="1"/>
  <c r="K136" i="20" s="1"/>
  <c r="L136" i="20" s="1"/>
  <c r="M136" i="20" s="1"/>
  <c r="N136" i="20" s="1"/>
  <c r="O136" i="20" s="1"/>
  <c r="P136" i="20" s="1"/>
  <c r="Q136" i="20" s="1"/>
  <c r="R136" i="20" s="1"/>
  <c r="S136" i="20" s="1"/>
  <c r="T136" i="20" s="1"/>
  <c r="U136" i="20" s="1"/>
  <c r="V136" i="20" s="1"/>
  <c r="W136" i="20" s="1"/>
  <c r="X136" i="20" s="1"/>
  <c r="Y136" i="20" s="1"/>
  <c r="Z136" i="20" s="1"/>
  <c r="AA136" i="20" s="1"/>
  <c r="C136" i="20"/>
  <c r="D136" i="20" s="1"/>
  <c r="E136" i="20" s="1"/>
  <c r="F136" i="20" s="1"/>
  <c r="C135" i="20"/>
  <c r="D135" i="20" s="1"/>
  <c r="E135" i="20" s="1"/>
  <c r="F135" i="20" s="1"/>
  <c r="G135" i="20" s="1"/>
  <c r="H135" i="20" s="1"/>
  <c r="I135" i="20" s="1"/>
  <c r="J135" i="20" s="1"/>
  <c r="K135" i="20" s="1"/>
  <c r="L135" i="20" s="1"/>
  <c r="M135" i="20" s="1"/>
  <c r="N135" i="20" s="1"/>
  <c r="O135" i="20" s="1"/>
  <c r="P135" i="20" s="1"/>
  <c r="Q135" i="20" s="1"/>
  <c r="R135" i="20" s="1"/>
  <c r="S135" i="20" s="1"/>
  <c r="T135" i="20" s="1"/>
  <c r="U135" i="20" s="1"/>
  <c r="V135" i="20" s="1"/>
  <c r="W135" i="20" s="1"/>
  <c r="X135" i="20" s="1"/>
  <c r="Y135" i="20" s="1"/>
  <c r="Z135" i="20" s="1"/>
  <c r="AA135" i="20" s="1"/>
  <c r="AB135" i="20" s="1"/>
  <c r="AC135" i="20" s="1"/>
  <c r="AD135" i="20" s="1"/>
  <c r="AE135" i="20" s="1"/>
  <c r="AF135" i="20" s="1"/>
  <c r="C134" i="20"/>
  <c r="D134" i="20" s="1"/>
  <c r="E134" i="20" s="1"/>
  <c r="F134" i="20" s="1"/>
  <c r="G134" i="20" s="1"/>
  <c r="H134" i="20" s="1"/>
  <c r="I134" i="20" s="1"/>
  <c r="J134" i="20" s="1"/>
  <c r="K134" i="20" s="1"/>
  <c r="L134" i="20" s="1"/>
  <c r="M134" i="20" s="1"/>
  <c r="N134" i="20" s="1"/>
  <c r="O134" i="20" s="1"/>
  <c r="P134" i="20" s="1"/>
  <c r="Q134" i="20" s="1"/>
  <c r="R134" i="20" s="1"/>
  <c r="S134" i="20" s="1"/>
  <c r="T134" i="20" s="1"/>
  <c r="U134" i="20" s="1"/>
  <c r="V134" i="20" s="1"/>
  <c r="W134" i="20" s="1"/>
  <c r="X134" i="20" s="1"/>
  <c r="Y134" i="20" s="1"/>
  <c r="Z134" i="20" s="1"/>
  <c r="AA134" i="20" s="1"/>
  <c r="AB134" i="20" s="1"/>
  <c r="AC134" i="20" s="1"/>
  <c r="AD134" i="20" s="1"/>
  <c r="AE134" i="20" s="1"/>
  <c r="AF134" i="20" s="1"/>
  <c r="D133" i="20"/>
  <c r="E133" i="20" s="1"/>
  <c r="F133" i="20" s="1"/>
  <c r="G133" i="20" s="1"/>
  <c r="H133" i="20" s="1"/>
  <c r="I133" i="20" s="1"/>
  <c r="J133" i="20" s="1"/>
  <c r="K133" i="20" s="1"/>
  <c r="L133" i="20" s="1"/>
  <c r="M133" i="20" s="1"/>
  <c r="N133" i="20" s="1"/>
  <c r="O133" i="20" s="1"/>
  <c r="P133" i="20" s="1"/>
  <c r="Q133" i="20" s="1"/>
  <c r="R133" i="20" s="1"/>
  <c r="S133" i="20" s="1"/>
  <c r="T133" i="20" s="1"/>
  <c r="U133" i="20" s="1"/>
  <c r="V133" i="20" s="1"/>
  <c r="W133" i="20" s="1"/>
  <c r="X133" i="20" s="1"/>
  <c r="Y133" i="20" s="1"/>
  <c r="Z133" i="20" s="1"/>
  <c r="AA133" i="20" s="1"/>
  <c r="AB133" i="20" s="1"/>
  <c r="AC133" i="20" s="1"/>
  <c r="AD133" i="20" s="1"/>
  <c r="AE133" i="20" s="1"/>
  <c r="AF133" i="20" s="1"/>
  <c r="C133" i="20"/>
  <c r="D132" i="20"/>
  <c r="E132" i="20" s="1"/>
  <c r="F132" i="20" s="1"/>
  <c r="G132" i="20" s="1"/>
  <c r="H132" i="20" s="1"/>
  <c r="I132" i="20" s="1"/>
  <c r="J132" i="20" s="1"/>
  <c r="K132" i="20" s="1"/>
  <c r="L132" i="20" s="1"/>
  <c r="M132" i="20" s="1"/>
  <c r="N132" i="20" s="1"/>
  <c r="O132" i="20" s="1"/>
  <c r="P132" i="20" s="1"/>
  <c r="Q132" i="20" s="1"/>
  <c r="R132" i="20" s="1"/>
  <c r="S132" i="20" s="1"/>
  <c r="T132" i="20" s="1"/>
  <c r="U132" i="20" s="1"/>
  <c r="V132" i="20" s="1"/>
  <c r="W132" i="20" s="1"/>
  <c r="X132" i="20" s="1"/>
  <c r="Y132" i="20" s="1"/>
  <c r="Z132" i="20" s="1"/>
  <c r="AA132" i="20" s="1"/>
  <c r="AB132" i="20" s="1"/>
  <c r="AC132" i="20" s="1"/>
  <c r="AD132" i="20" s="1"/>
  <c r="AE132" i="20" s="1"/>
  <c r="AF132" i="20" s="1"/>
  <c r="C132" i="20"/>
  <c r="D131" i="20"/>
  <c r="E131" i="20" s="1"/>
  <c r="F131" i="20" s="1"/>
  <c r="G131" i="20" s="1"/>
  <c r="H131" i="20" s="1"/>
  <c r="I131" i="20" s="1"/>
  <c r="J131" i="20" s="1"/>
  <c r="K131" i="20" s="1"/>
  <c r="L131" i="20" s="1"/>
  <c r="M131" i="20" s="1"/>
  <c r="N131" i="20" s="1"/>
  <c r="O131" i="20" s="1"/>
  <c r="P131" i="20" s="1"/>
  <c r="Q131" i="20" s="1"/>
  <c r="R131" i="20" s="1"/>
  <c r="S131" i="20" s="1"/>
  <c r="T131" i="20" s="1"/>
  <c r="U131" i="20" s="1"/>
  <c r="V131" i="20" s="1"/>
  <c r="W131" i="20" s="1"/>
  <c r="X131" i="20" s="1"/>
  <c r="Y131" i="20" s="1"/>
  <c r="Z131" i="20" s="1"/>
  <c r="AA131" i="20" s="1"/>
  <c r="AB131" i="20" s="1"/>
  <c r="AC131" i="20" s="1"/>
  <c r="AD131" i="20" s="1"/>
  <c r="AE131" i="20" s="1"/>
  <c r="AF131" i="20" s="1"/>
  <c r="C131" i="20"/>
  <c r="C130" i="20"/>
  <c r="D130" i="20" s="1"/>
  <c r="E130" i="20" s="1"/>
  <c r="F130" i="20" s="1"/>
  <c r="G130" i="20" s="1"/>
  <c r="H130" i="20" s="1"/>
  <c r="I130" i="20" s="1"/>
  <c r="J130" i="20" s="1"/>
  <c r="K130" i="20" s="1"/>
  <c r="L130" i="20" s="1"/>
  <c r="M130" i="20" s="1"/>
  <c r="N130" i="20" s="1"/>
  <c r="O130" i="20" s="1"/>
  <c r="P130" i="20" s="1"/>
  <c r="Q130" i="20" s="1"/>
  <c r="R130" i="20" s="1"/>
  <c r="S130" i="20" s="1"/>
  <c r="T130" i="20" s="1"/>
  <c r="U130" i="20" s="1"/>
  <c r="V130" i="20" s="1"/>
  <c r="W130" i="20" s="1"/>
  <c r="X130" i="20" s="1"/>
  <c r="Y130" i="20" s="1"/>
  <c r="Z130" i="20" s="1"/>
  <c r="AA130" i="20" s="1"/>
  <c r="AB130" i="20" s="1"/>
  <c r="AC130" i="20" s="1"/>
  <c r="AD130" i="20" s="1"/>
  <c r="AE130" i="20" s="1"/>
  <c r="AF130" i="20" s="1"/>
  <c r="F128" i="20"/>
  <c r="G128" i="20" s="1"/>
  <c r="H128" i="20" s="1"/>
  <c r="I128" i="20" s="1"/>
  <c r="J128" i="20" s="1"/>
  <c r="K128" i="20" s="1"/>
  <c r="L128" i="20" s="1"/>
  <c r="M128" i="20" s="1"/>
  <c r="N128" i="20" s="1"/>
  <c r="O128" i="20" s="1"/>
  <c r="P128" i="20" s="1"/>
  <c r="Q128" i="20" s="1"/>
  <c r="R128" i="20" s="1"/>
  <c r="S128" i="20" s="1"/>
  <c r="T128" i="20" s="1"/>
  <c r="U128" i="20" s="1"/>
  <c r="V128" i="20" s="1"/>
  <c r="W128" i="20" s="1"/>
  <c r="X128" i="20" s="1"/>
  <c r="Y128" i="20" s="1"/>
  <c r="Z128" i="20" s="1"/>
  <c r="AA128" i="20" s="1"/>
  <c r="AB128" i="20" s="1"/>
  <c r="AC128" i="20" s="1"/>
  <c r="AD128" i="20" s="1"/>
  <c r="AE128" i="20" s="1"/>
  <c r="AF128" i="20" s="1"/>
  <c r="D128" i="20"/>
  <c r="E128" i="20" s="1"/>
  <c r="C128" i="20"/>
  <c r="I127" i="20"/>
  <c r="J127" i="20" s="1"/>
  <c r="K127" i="20" s="1"/>
  <c r="L127" i="20" s="1"/>
  <c r="M127" i="20" s="1"/>
  <c r="N127" i="20" s="1"/>
  <c r="O127" i="20" s="1"/>
  <c r="P127" i="20" s="1"/>
  <c r="Q127" i="20" s="1"/>
  <c r="R127" i="20" s="1"/>
  <c r="S127" i="20" s="1"/>
  <c r="T127" i="20" s="1"/>
  <c r="U127" i="20" s="1"/>
  <c r="V127" i="20" s="1"/>
  <c r="W127" i="20" s="1"/>
  <c r="X127" i="20" s="1"/>
  <c r="Y127" i="20" s="1"/>
  <c r="Z127" i="20" s="1"/>
  <c r="AA127" i="20" s="1"/>
  <c r="AB127" i="20" s="1"/>
  <c r="AC127" i="20" s="1"/>
  <c r="AD127" i="20" s="1"/>
  <c r="AE127" i="20" s="1"/>
  <c r="AF127" i="20" s="1"/>
  <c r="D127" i="20"/>
  <c r="E127" i="20" s="1"/>
  <c r="F127" i="20" s="1"/>
  <c r="G127" i="20" s="1"/>
  <c r="H127" i="20" s="1"/>
  <c r="C127" i="20"/>
  <c r="H126" i="20"/>
  <c r="I126" i="20" s="1"/>
  <c r="J126" i="20" s="1"/>
  <c r="K126" i="20" s="1"/>
  <c r="L126" i="20" s="1"/>
  <c r="M126" i="20" s="1"/>
  <c r="N126" i="20" s="1"/>
  <c r="O126" i="20" s="1"/>
  <c r="P126" i="20" s="1"/>
  <c r="Q126" i="20" s="1"/>
  <c r="R126" i="20" s="1"/>
  <c r="S126" i="20" s="1"/>
  <c r="T126" i="20" s="1"/>
  <c r="U126" i="20" s="1"/>
  <c r="V126" i="20" s="1"/>
  <c r="W126" i="20" s="1"/>
  <c r="X126" i="20" s="1"/>
  <c r="Y126" i="20" s="1"/>
  <c r="Z126" i="20" s="1"/>
  <c r="AA126" i="20" s="1"/>
  <c r="AB126" i="20" s="1"/>
  <c r="AC126" i="20" s="1"/>
  <c r="AD126" i="20" s="1"/>
  <c r="AE126" i="20" s="1"/>
  <c r="AF126" i="20" s="1"/>
  <c r="D126" i="20"/>
  <c r="E126" i="20" s="1"/>
  <c r="F126" i="20" s="1"/>
  <c r="G126" i="20" s="1"/>
  <c r="C126" i="20"/>
  <c r="H125" i="20"/>
  <c r="I125" i="20" s="1"/>
  <c r="J125" i="20" s="1"/>
  <c r="K125" i="20" s="1"/>
  <c r="L125" i="20" s="1"/>
  <c r="M125" i="20" s="1"/>
  <c r="N125" i="20" s="1"/>
  <c r="O125" i="20" s="1"/>
  <c r="P125" i="20" s="1"/>
  <c r="Q125" i="20" s="1"/>
  <c r="R125" i="20" s="1"/>
  <c r="S125" i="20" s="1"/>
  <c r="T125" i="20" s="1"/>
  <c r="U125" i="20" s="1"/>
  <c r="V125" i="20" s="1"/>
  <c r="W125" i="20" s="1"/>
  <c r="X125" i="20" s="1"/>
  <c r="Y125" i="20" s="1"/>
  <c r="Z125" i="20" s="1"/>
  <c r="AA125" i="20" s="1"/>
  <c r="AB125" i="20" s="1"/>
  <c r="AC125" i="20" s="1"/>
  <c r="AD125" i="20" s="1"/>
  <c r="AE125" i="20" s="1"/>
  <c r="AF125" i="20" s="1"/>
  <c r="C125" i="20"/>
  <c r="D125" i="20" s="1"/>
  <c r="E125" i="20" s="1"/>
  <c r="F125" i="20" s="1"/>
  <c r="G125" i="20" s="1"/>
  <c r="F124" i="20"/>
  <c r="G124" i="20" s="1"/>
  <c r="H124" i="20" s="1"/>
  <c r="I124" i="20" s="1"/>
  <c r="J124" i="20" s="1"/>
  <c r="K124" i="20" s="1"/>
  <c r="L124" i="20" s="1"/>
  <c r="M124" i="20" s="1"/>
  <c r="N124" i="20" s="1"/>
  <c r="O124" i="20" s="1"/>
  <c r="P124" i="20" s="1"/>
  <c r="Q124" i="20" s="1"/>
  <c r="R124" i="20" s="1"/>
  <c r="S124" i="20" s="1"/>
  <c r="T124" i="20" s="1"/>
  <c r="U124" i="20" s="1"/>
  <c r="V124" i="20" s="1"/>
  <c r="W124" i="20" s="1"/>
  <c r="X124" i="20" s="1"/>
  <c r="Y124" i="20" s="1"/>
  <c r="Z124" i="20" s="1"/>
  <c r="AA124" i="20" s="1"/>
  <c r="AB124" i="20" s="1"/>
  <c r="AC124" i="20" s="1"/>
  <c r="AD124" i="20" s="1"/>
  <c r="AE124" i="20" s="1"/>
  <c r="AF124" i="20" s="1"/>
  <c r="D124" i="20"/>
  <c r="E124" i="20" s="1"/>
  <c r="C124" i="20"/>
  <c r="C123" i="20"/>
  <c r="D123" i="20" s="1"/>
  <c r="E123" i="20" s="1"/>
  <c r="F123" i="20" s="1"/>
  <c r="G123" i="20" s="1"/>
  <c r="H123" i="20" s="1"/>
  <c r="I123" i="20" s="1"/>
  <c r="J123" i="20" s="1"/>
  <c r="K123" i="20" s="1"/>
  <c r="L123" i="20" s="1"/>
  <c r="M123" i="20" s="1"/>
  <c r="N123" i="20" s="1"/>
  <c r="O123" i="20" s="1"/>
  <c r="P123" i="20" s="1"/>
  <c r="Q123" i="20" s="1"/>
  <c r="R123" i="20" s="1"/>
  <c r="S123" i="20" s="1"/>
  <c r="T123" i="20" s="1"/>
  <c r="U123" i="20" s="1"/>
  <c r="V123" i="20" s="1"/>
  <c r="W123" i="20" s="1"/>
  <c r="X123" i="20" s="1"/>
  <c r="Y123" i="20" s="1"/>
  <c r="Z123" i="20" s="1"/>
  <c r="AA123" i="20" s="1"/>
  <c r="AB123" i="20" s="1"/>
  <c r="AC123" i="20" s="1"/>
  <c r="AD123" i="20" s="1"/>
  <c r="AE123" i="20" s="1"/>
  <c r="AF123" i="20" s="1"/>
  <c r="E122" i="20"/>
  <c r="F122" i="20" s="1"/>
  <c r="G122" i="20" s="1"/>
  <c r="H122" i="20" s="1"/>
  <c r="I122" i="20" s="1"/>
  <c r="J122" i="20" s="1"/>
  <c r="K122" i="20" s="1"/>
  <c r="L122" i="20" s="1"/>
  <c r="M122" i="20" s="1"/>
  <c r="N122" i="20" s="1"/>
  <c r="O122" i="20" s="1"/>
  <c r="P122" i="20" s="1"/>
  <c r="Q122" i="20" s="1"/>
  <c r="R122" i="20" s="1"/>
  <c r="S122" i="20" s="1"/>
  <c r="T122" i="20" s="1"/>
  <c r="U122" i="20" s="1"/>
  <c r="V122" i="20" s="1"/>
  <c r="W122" i="20" s="1"/>
  <c r="X122" i="20" s="1"/>
  <c r="Y122" i="20" s="1"/>
  <c r="Z122" i="20" s="1"/>
  <c r="AA122" i="20" s="1"/>
  <c r="AB122" i="20" s="1"/>
  <c r="AC122" i="20" s="1"/>
  <c r="AD122" i="20" s="1"/>
  <c r="AE122" i="20" s="1"/>
  <c r="AF122" i="20" s="1"/>
  <c r="D122" i="20"/>
  <c r="C122" i="20"/>
  <c r="C121" i="20"/>
  <c r="D121" i="20" s="1"/>
  <c r="E121" i="20" s="1"/>
  <c r="F121" i="20" s="1"/>
  <c r="G121" i="20" s="1"/>
  <c r="H121" i="20" s="1"/>
  <c r="I121" i="20" s="1"/>
  <c r="J121" i="20" s="1"/>
  <c r="K121" i="20" s="1"/>
  <c r="L121" i="20" s="1"/>
  <c r="M121" i="20" s="1"/>
  <c r="N121" i="20" s="1"/>
  <c r="O121" i="20" s="1"/>
  <c r="P121" i="20" s="1"/>
  <c r="Q121" i="20" s="1"/>
  <c r="R121" i="20" s="1"/>
  <c r="S121" i="20" s="1"/>
  <c r="T121" i="20" s="1"/>
  <c r="U121" i="20" s="1"/>
  <c r="V121" i="20" s="1"/>
  <c r="W121" i="20" s="1"/>
  <c r="X121" i="20" s="1"/>
  <c r="Y121" i="20" s="1"/>
  <c r="Z121" i="20" s="1"/>
  <c r="AA121" i="20" s="1"/>
  <c r="AB121" i="20" s="1"/>
  <c r="AC121" i="20" s="1"/>
  <c r="AD121" i="20" s="1"/>
  <c r="AE121" i="20" s="1"/>
  <c r="AF121" i="20" s="1"/>
  <c r="D120" i="20"/>
  <c r="E120" i="20" s="1"/>
  <c r="F120" i="20" s="1"/>
  <c r="G120" i="20" s="1"/>
  <c r="H120" i="20" s="1"/>
  <c r="I120" i="20" s="1"/>
  <c r="J120" i="20" s="1"/>
  <c r="K120" i="20" s="1"/>
  <c r="L120" i="20" s="1"/>
  <c r="M120" i="20" s="1"/>
  <c r="N120" i="20" s="1"/>
  <c r="O120" i="20" s="1"/>
  <c r="P120" i="20" s="1"/>
  <c r="Q120" i="20" s="1"/>
  <c r="R120" i="20" s="1"/>
  <c r="S120" i="20" s="1"/>
  <c r="T120" i="20" s="1"/>
  <c r="U120" i="20" s="1"/>
  <c r="V120" i="20" s="1"/>
  <c r="W120" i="20" s="1"/>
  <c r="X120" i="20" s="1"/>
  <c r="Y120" i="20" s="1"/>
  <c r="Z120" i="20" s="1"/>
  <c r="AA120" i="20" s="1"/>
  <c r="AB120" i="20" s="1"/>
  <c r="AC120" i="20" s="1"/>
  <c r="AD120" i="20" s="1"/>
  <c r="AE120" i="20" s="1"/>
  <c r="AF120" i="20" s="1"/>
  <c r="C120" i="20"/>
  <c r="C119" i="20"/>
  <c r="D119" i="20" s="1"/>
  <c r="E119" i="20" s="1"/>
  <c r="F119" i="20" s="1"/>
  <c r="G119" i="20" s="1"/>
  <c r="H119" i="20" s="1"/>
  <c r="I119" i="20" s="1"/>
  <c r="J119" i="20" s="1"/>
  <c r="K119" i="20" s="1"/>
  <c r="L119" i="20" s="1"/>
  <c r="M119" i="20" s="1"/>
  <c r="N119" i="20" s="1"/>
  <c r="O119" i="20" s="1"/>
  <c r="P119" i="20" s="1"/>
  <c r="Q119" i="20" s="1"/>
  <c r="R119" i="20" s="1"/>
  <c r="S119" i="20" s="1"/>
  <c r="T119" i="20" s="1"/>
  <c r="U119" i="20" s="1"/>
  <c r="V119" i="20" s="1"/>
  <c r="W119" i="20" s="1"/>
  <c r="X119" i="20" s="1"/>
  <c r="Y119" i="20" s="1"/>
  <c r="Z119" i="20" s="1"/>
  <c r="AA119" i="20" s="1"/>
  <c r="AB119" i="20" s="1"/>
  <c r="AC119" i="20" s="1"/>
  <c r="AD119" i="20" s="1"/>
  <c r="AE119" i="20" s="1"/>
  <c r="AF119" i="20" s="1"/>
  <c r="C118" i="20"/>
  <c r="D118" i="20" s="1"/>
  <c r="E118" i="20" s="1"/>
  <c r="F118" i="20" s="1"/>
  <c r="G118" i="20" s="1"/>
  <c r="H118" i="20" s="1"/>
  <c r="I118" i="20" s="1"/>
  <c r="J118" i="20" s="1"/>
  <c r="K118" i="20" s="1"/>
  <c r="L118" i="20" s="1"/>
  <c r="M118" i="20" s="1"/>
  <c r="N118" i="20" s="1"/>
  <c r="O118" i="20" s="1"/>
  <c r="P118" i="20" s="1"/>
  <c r="Q118" i="20" s="1"/>
  <c r="R118" i="20" s="1"/>
  <c r="S118" i="20" s="1"/>
  <c r="T118" i="20" s="1"/>
  <c r="U118" i="20" s="1"/>
  <c r="V118" i="20" s="1"/>
  <c r="W118" i="20" s="1"/>
  <c r="X118" i="20" s="1"/>
  <c r="Y118" i="20" s="1"/>
  <c r="Z118" i="20" s="1"/>
  <c r="AA118" i="20" s="1"/>
  <c r="AB118" i="20" s="1"/>
  <c r="AC118" i="20" s="1"/>
  <c r="AD118" i="20" s="1"/>
  <c r="AE118" i="20" s="1"/>
  <c r="AF118" i="20" s="1"/>
  <c r="C117" i="20"/>
  <c r="D117" i="20" s="1"/>
  <c r="E117" i="20" s="1"/>
  <c r="F117" i="20" s="1"/>
  <c r="G117" i="20" s="1"/>
  <c r="H117" i="20" s="1"/>
  <c r="I117" i="20" s="1"/>
  <c r="J117" i="20" s="1"/>
  <c r="K117" i="20" s="1"/>
  <c r="L117" i="20" s="1"/>
  <c r="M117" i="20" s="1"/>
  <c r="N117" i="20" s="1"/>
  <c r="O117" i="20" s="1"/>
  <c r="P117" i="20" s="1"/>
  <c r="Q117" i="20" s="1"/>
  <c r="R117" i="20" s="1"/>
  <c r="S117" i="20" s="1"/>
  <c r="T117" i="20" s="1"/>
  <c r="U117" i="20" s="1"/>
  <c r="V117" i="20" s="1"/>
  <c r="W117" i="20" s="1"/>
  <c r="X117" i="20" s="1"/>
  <c r="Y117" i="20" s="1"/>
  <c r="Z117" i="20" s="1"/>
  <c r="AA117" i="20" s="1"/>
  <c r="AB117" i="20" s="1"/>
  <c r="AC117" i="20" s="1"/>
  <c r="AD117" i="20" s="1"/>
  <c r="AE117" i="20" s="1"/>
  <c r="AF117" i="20" s="1"/>
  <c r="E116" i="20"/>
  <c r="F116" i="20" s="1"/>
  <c r="G116" i="20" s="1"/>
  <c r="H116" i="20" s="1"/>
  <c r="I116" i="20" s="1"/>
  <c r="J116" i="20" s="1"/>
  <c r="K116" i="20" s="1"/>
  <c r="L116" i="20" s="1"/>
  <c r="M116" i="20" s="1"/>
  <c r="N116" i="20" s="1"/>
  <c r="O116" i="20" s="1"/>
  <c r="P116" i="20" s="1"/>
  <c r="Q116" i="20" s="1"/>
  <c r="R116" i="20" s="1"/>
  <c r="S116" i="20" s="1"/>
  <c r="T116" i="20" s="1"/>
  <c r="U116" i="20" s="1"/>
  <c r="V116" i="20" s="1"/>
  <c r="W116" i="20" s="1"/>
  <c r="X116" i="20" s="1"/>
  <c r="Y116" i="20" s="1"/>
  <c r="Z116" i="20" s="1"/>
  <c r="AA116" i="20" s="1"/>
  <c r="AB116" i="20" s="1"/>
  <c r="AC116" i="20" s="1"/>
  <c r="AD116" i="20" s="1"/>
  <c r="AE116" i="20" s="1"/>
  <c r="AF116" i="20" s="1"/>
  <c r="D116" i="20"/>
  <c r="C116" i="20"/>
  <c r="Z115" i="20"/>
  <c r="AA115" i="20" s="1"/>
  <c r="AB115" i="20" s="1"/>
  <c r="AC115" i="20" s="1"/>
  <c r="AD115" i="20" s="1"/>
  <c r="AE115" i="20" s="1"/>
  <c r="AF115" i="20" s="1"/>
  <c r="G115" i="20"/>
  <c r="H115" i="20" s="1"/>
  <c r="I115" i="20" s="1"/>
  <c r="J115" i="20" s="1"/>
  <c r="K115" i="20" s="1"/>
  <c r="L115" i="20" s="1"/>
  <c r="M115" i="20" s="1"/>
  <c r="N115" i="20" s="1"/>
  <c r="O115" i="20" s="1"/>
  <c r="P115" i="20" s="1"/>
  <c r="Q115" i="20" s="1"/>
  <c r="R115" i="20" s="1"/>
  <c r="S115" i="20" s="1"/>
  <c r="T115" i="20" s="1"/>
  <c r="U115" i="20" s="1"/>
  <c r="V115" i="20" s="1"/>
  <c r="W115" i="20" s="1"/>
  <c r="X115" i="20" s="1"/>
  <c r="Y115" i="20" s="1"/>
  <c r="C115" i="20"/>
  <c r="D115" i="20" s="1"/>
  <c r="E115" i="20" s="1"/>
  <c r="F115" i="20" s="1"/>
  <c r="H114" i="20"/>
  <c r="I114" i="20" s="1"/>
  <c r="J114" i="20" s="1"/>
  <c r="K114" i="20" s="1"/>
  <c r="L114" i="20" s="1"/>
  <c r="M114" i="20" s="1"/>
  <c r="N114" i="20" s="1"/>
  <c r="O114" i="20" s="1"/>
  <c r="P114" i="20" s="1"/>
  <c r="Q114" i="20" s="1"/>
  <c r="R114" i="20" s="1"/>
  <c r="S114" i="20" s="1"/>
  <c r="T114" i="20" s="1"/>
  <c r="U114" i="20" s="1"/>
  <c r="V114" i="20" s="1"/>
  <c r="W114" i="20" s="1"/>
  <c r="X114" i="20" s="1"/>
  <c r="Y114" i="20" s="1"/>
  <c r="Z114" i="20" s="1"/>
  <c r="AA114" i="20" s="1"/>
  <c r="AB114" i="20" s="1"/>
  <c r="AC114" i="20" s="1"/>
  <c r="AD114" i="20" s="1"/>
  <c r="AE114" i="20" s="1"/>
  <c r="AF114" i="20" s="1"/>
  <c r="E114" i="20"/>
  <c r="F114" i="20" s="1"/>
  <c r="G114" i="20" s="1"/>
  <c r="C114" i="20"/>
  <c r="D114" i="20" s="1"/>
  <c r="W113" i="20"/>
  <c r="X113" i="20" s="1"/>
  <c r="Y113" i="20" s="1"/>
  <c r="Z113" i="20" s="1"/>
  <c r="AA113" i="20" s="1"/>
  <c r="AB113" i="20" s="1"/>
  <c r="AC113" i="20" s="1"/>
  <c r="AD113" i="20" s="1"/>
  <c r="AE113" i="20" s="1"/>
  <c r="AF113" i="20" s="1"/>
  <c r="K113" i="20"/>
  <c r="L113" i="20" s="1"/>
  <c r="M113" i="20" s="1"/>
  <c r="N113" i="20" s="1"/>
  <c r="O113" i="20" s="1"/>
  <c r="P113" i="20" s="1"/>
  <c r="Q113" i="20" s="1"/>
  <c r="R113" i="20" s="1"/>
  <c r="S113" i="20" s="1"/>
  <c r="T113" i="20" s="1"/>
  <c r="U113" i="20" s="1"/>
  <c r="V113" i="20" s="1"/>
  <c r="J113" i="20"/>
  <c r="C113" i="20"/>
  <c r="D113" i="20" s="1"/>
  <c r="E113" i="20" s="1"/>
  <c r="F113" i="20" s="1"/>
  <c r="G113" i="20" s="1"/>
  <c r="H113" i="20" s="1"/>
  <c r="P112" i="20"/>
  <c r="Q112" i="20" s="1"/>
  <c r="R112" i="20" s="1"/>
  <c r="S112" i="20" s="1"/>
  <c r="T112" i="20" s="1"/>
  <c r="U112" i="20" s="1"/>
  <c r="V112" i="20" s="1"/>
  <c r="W112" i="20" s="1"/>
  <c r="X112" i="20" s="1"/>
  <c r="Y112" i="20" s="1"/>
  <c r="Z112" i="20" s="1"/>
  <c r="AA112" i="20" s="1"/>
  <c r="AB112" i="20" s="1"/>
  <c r="AC112" i="20" s="1"/>
  <c r="AD112" i="20" s="1"/>
  <c r="AE112" i="20" s="1"/>
  <c r="AF112" i="20" s="1"/>
  <c r="D112" i="20"/>
  <c r="E112" i="20" s="1"/>
  <c r="F112" i="20" s="1"/>
  <c r="G112" i="20" s="1"/>
  <c r="H112" i="20" s="1"/>
  <c r="I112" i="20" s="1"/>
  <c r="J112" i="20" s="1"/>
  <c r="K112" i="20" s="1"/>
  <c r="L112" i="20" s="1"/>
  <c r="M112" i="20" s="1"/>
  <c r="N112" i="20" s="1"/>
  <c r="O112" i="20" s="1"/>
  <c r="C112" i="20"/>
  <c r="C111" i="20"/>
  <c r="D111" i="20" s="1"/>
  <c r="E111" i="20" s="1"/>
  <c r="F111" i="20" s="1"/>
  <c r="G111" i="20" s="1"/>
  <c r="H111" i="20" s="1"/>
  <c r="I111" i="20" s="1"/>
  <c r="J111" i="20" s="1"/>
  <c r="K111" i="20" s="1"/>
  <c r="L111" i="20" s="1"/>
  <c r="M111" i="20" s="1"/>
  <c r="N111" i="20" s="1"/>
  <c r="O111" i="20" s="1"/>
  <c r="P111" i="20" s="1"/>
  <c r="Q111" i="20" s="1"/>
  <c r="R111" i="20" s="1"/>
  <c r="S111" i="20" s="1"/>
  <c r="T111" i="20" s="1"/>
  <c r="U111" i="20" s="1"/>
  <c r="V111" i="20" s="1"/>
  <c r="W111" i="20" s="1"/>
  <c r="X111" i="20" s="1"/>
  <c r="Y111" i="20" s="1"/>
  <c r="Z111" i="20" s="1"/>
  <c r="AA111" i="20" s="1"/>
  <c r="AB111" i="20" s="1"/>
  <c r="AC111" i="20" s="1"/>
  <c r="AD111" i="20" s="1"/>
  <c r="AE111" i="20" s="1"/>
  <c r="AF111" i="20" s="1"/>
  <c r="L109" i="20"/>
  <c r="M109" i="20" s="1"/>
  <c r="N109" i="20" s="1"/>
  <c r="O109" i="20" s="1"/>
  <c r="P109" i="20" s="1"/>
  <c r="Q109" i="20" s="1"/>
  <c r="R109" i="20" s="1"/>
  <c r="S109" i="20" s="1"/>
  <c r="T109" i="20" s="1"/>
  <c r="U109" i="20" s="1"/>
  <c r="V109" i="20" s="1"/>
  <c r="W109" i="20" s="1"/>
  <c r="X109" i="20" s="1"/>
  <c r="Y109" i="20" s="1"/>
  <c r="Z109" i="20" s="1"/>
  <c r="AA109" i="20" s="1"/>
  <c r="AB109" i="20" s="1"/>
  <c r="AC109" i="20" s="1"/>
  <c r="AD109" i="20" s="1"/>
  <c r="AE109" i="20" s="1"/>
  <c r="AF109" i="20" s="1"/>
  <c r="E109" i="20"/>
  <c r="F109" i="20" s="1"/>
  <c r="G109" i="20" s="1"/>
  <c r="H109" i="20" s="1"/>
  <c r="I109" i="20" s="1"/>
  <c r="J109" i="20" s="1"/>
  <c r="K109" i="20" s="1"/>
  <c r="D109" i="20"/>
  <c r="C109" i="20"/>
  <c r="D108" i="20"/>
  <c r="E108" i="20" s="1"/>
  <c r="F108" i="20" s="1"/>
  <c r="G108" i="20" s="1"/>
  <c r="H108" i="20" s="1"/>
  <c r="I108" i="20" s="1"/>
  <c r="J108" i="20" s="1"/>
  <c r="K108" i="20" s="1"/>
  <c r="L108" i="20" s="1"/>
  <c r="M108" i="20" s="1"/>
  <c r="N108" i="20" s="1"/>
  <c r="O108" i="20" s="1"/>
  <c r="P108" i="20" s="1"/>
  <c r="Q108" i="20" s="1"/>
  <c r="R108" i="20" s="1"/>
  <c r="S108" i="20" s="1"/>
  <c r="T108" i="20" s="1"/>
  <c r="U108" i="20" s="1"/>
  <c r="V108" i="20" s="1"/>
  <c r="W108" i="20" s="1"/>
  <c r="X108" i="20" s="1"/>
  <c r="Y108" i="20" s="1"/>
  <c r="Z108" i="20" s="1"/>
  <c r="AA108" i="20" s="1"/>
  <c r="AB108" i="20" s="1"/>
  <c r="AC108" i="20" s="1"/>
  <c r="AD108" i="20" s="1"/>
  <c r="AE108" i="20" s="1"/>
  <c r="AF108" i="20" s="1"/>
  <c r="C108" i="20"/>
  <c r="I106" i="20"/>
  <c r="J106" i="20" s="1"/>
  <c r="K106" i="20" s="1"/>
  <c r="L106" i="20" s="1"/>
  <c r="M106" i="20" s="1"/>
  <c r="N106" i="20" s="1"/>
  <c r="O106" i="20" s="1"/>
  <c r="P106" i="20" s="1"/>
  <c r="Q106" i="20" s="1"/>
  <c r="R106" i="20" s="1"/>
  <c r="S106" i="20" s="1"/>
  <c r="T106" i="20" s="1"/>
  <c r="U106" i="20" s="1"/>
  <c r="V106" i="20" s="1"/>
  <c r="W106" i="20" s="1"/>
  <c r="X106" i="20" s="1"/>
  <c r="Y106" i="20" s="1"/>
  <c r="Z106" i="20" s="1"/>
  <c r="AA106" i="20" s="1"/>
  <c r="AB106" i="20" s="1"/>
  <c r="AC106" i="20" s="1"/>
  <c r="AD106" i="20" s="1"/>
  <c r="AE106" i="20" s="1"/>
  <c r="AF106" i="20" s="1"/>
  <c r="C106" i="20"/>
  <c r="D106" i="20" s="1"/>
  <c r="E106" i="20" s="1"/>
  <c r="F106" i="20" s="1"/>
  <c r="G106" i="20" s="1"/>
  <c r="H106" i="20" s="1"/>
  <c r="C105" i="20"/>
  <c r="D105" i="20" s="1"/>
  <c r="E105" i="20" s="1"/>
  <c r="F105" i="20" s="1"/>
  <c r="G105" i="20" s="1"/>
  <c r="H105" i="20" s="1"/>
  <c r="I105" i="20" s="1"/>
  <c r="J105" i="20" s="1"/>
  <c r="K105" i="20" s="1"/>
  <c r="L105" i="20" s="1"/>
  <c r="M105" i="20" s="1"/>
  <c r="N105" i="20" s="1"/>
  <c r="O105" i="20" s="1"/>
  <c r="P105" i="20" s="1"/>
  <c r="Q105" i="20" s="1"/>
  <c r="R105" i="20" s="1"/>
  <c r="S105" i="20" s="1"/>
  <c r="T105" i="20" s="1"/>
  <c r="U105" i="20" s="1"/>
  <c r="V105" i="20" s="1"/>
  <c r="W105" i="20" s="1"/>
  <c r="X105" i="20" s="1"/>
  <c r="Y105" i="20" s="1"/>
  <c r="Z105" i="20" s="1"/>
  <c r="AA105" i="20" s="1"/>
  <c r="AB105" i="20" s="1"/>
  <c r="AC105" i="20" s="1"/>
  <c r="AD105" i="20" s="1"/>
  <c r="AE105" i="20" s="1"/>
  <c r="AF105" i="20" s="1"/>
  <c r="J104" i="20"/>
  <c r="K104" i="20" s="1"/>
  <c r="L104" i="20" s="1"/>
  <c r="M104" i="20" s="1"/>
  <c r="N104" i="20" s="1"/>
  <c r="O104" i="20" s="1"/>
  <c r="P104" i="20" s="1"/>
  <c r="Q104" i="20" s="1"/>
  <c r="R104" i="20" s="1"/>
  <c r="S104" i="20" s="1"/>
  <c r="T104" i="20" s="1"/>
  <c r="U104" i="20" s="1"/>
  <c r="V104" i="20" s="1"/>
  <c r="W104" i="20" s="1"/>
  <c r="X104" i="20" s="1"/>
  <c r="Y104" i="20" s="1"/>
  <c r="Z104" i="20" s="1"/>
  <c r="AA104" i="20" s="1"/>
  <c r="AB104" i="20" s="1"/>
  <c r="AC104" i="20" s="1"/>
  <c r="AD104" i="20" s="1"/>
  <c r="AE104" i="20" s="1"/>
  <c r="AF104" i="20" s="1"/>
  <c r="C104" i="20"/>
  <c r="D104" i="20" s="1"/>
  <c r="E104" i="20" s="1"/>
  <c r="F104" i="20" s="1"/>
  <c r="G104" i="20" s="1"/>
  <c r="H104" i="20" s="1"/>
  <c r="I104" i="20" s="1"/>
  <c r="H103" i="20"/>
  <c r="I103" i="20" s="1"/>
  <c r="J103" i="20" s="1"/>
  <c r="K103" i="20" s="1"/>
  <c r="L103" i="20" s="1"/>
  <c r="M103" i="20" s="1"/>
  <c r="N103" i="20" s="1"/>
  <c r="O103" i="20" s="1"/>
  <c r="P103" i="20" s="1"/>
  <c r="Q103" i="20" s="1"/>
  <c r="R103" i="20" s="1"/>
  <c r="S103" i="20" s="1"/>
  <c r="T103" i="20" s="1"/>
  <c r="U103" i="20" s="1"/>
  <c r="V103" i="20" s="1"/>
  <c r="W103" i="20" s="1"/>
  <c r="X103" i="20" s="1"/>
  <c r="Y103" i="20" s="1"/>
  <c r="Z103" i="20" s="1"/>
  <c r="AA103" i="20" s="1"/>
  <c r="AB103" i="20" s="1"/>
  <c r="AC103" i="20" s="1"/>
  <c r="AD103" i="20" s="1"/>
  <c r="AE103" i="20" s="1"/>
  <c r="AF103" i="20" s="1"/>
  <c r="C103" i="20"/>
  <c r="D103" i="20" s="1"/>
  <c r="E103" i="20" s="1"/>
  <c r="F103" i="20" s="1"/>
  <c r="G103" i="20" s="1"/>
  <c r="F102" i="20"/>
  <c r="G102" i="20" s="1"/>
  <c r="D102" i="20"/>
  <c r="E102" i="20" s="1"/>
  <c r="C102" i="20"/>
  <c r="D101" i="20"/>
  <c r="C101" i="20"/>
  <c r="AH98" i="20"/>
  <c r="AI98" i="20" s="1"/>
  <c r="AH97" i="20"/>
  <c r="AI97" i="20" s="1"/>
  <c r="AH96" i="20"/>
  <c r="AI96" i="20" s="1"/>
  <c r="AH95" i="20"/>
  <c r="AI95" i="20" s="1"/>
  <c r="AH94" i="20"/>
  <c r="AI94" i="20" s="1"/>
  <c r="C93" i="20"/>
  <c r="B93" i="20"/>
  <c r="AI91" i="20"/>
  <c r="AH91" i="20"/>
  <c r="AI90" i="20"/>
  <c r="AH90" i="20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G82" i="20"/>
  <c r="AI81" i="20"/>
  <c r="AH81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B80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B79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AF76" i="20"/>
  <c r="AE76" i="20"/>
  <c r="AD76" i="20"/>
  <c r="AC76" i="20"/>
  <c r="AB76" i="20"/>
  <c r="AA76" i="20"/>
  <c r="AA82" i="20" s="1"/>
  <c r="Z76" i="20"/>
  <c r="Z82" i="20" s="1"/>
  <c r="Y76" i="20"/>
  <c r="Y82" i="20" s="1"/>
  <c r="X76" i="20"/>
  <c r="W76" i="20"/>
  <c r="V76" i="20"/>
  <c r="U76" i="20"/>
  <c r="T76" i="20"/>
  <c r="T82" i="20" s="1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C82" i="20" s="1"/>
  <c r="B76" i="20"/>
  <c r="AI74" i="20"/>
  <c r="AH74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AI71" i="20"/>
  <c r="AH71" i="20"/>
  <c r="AI70" i="20"/>
  <c r="AH70" i="20"/>
  <c r="AI69" i="20"/>
  <c r="AH69" i="20"/>
  <c r="AG68" i="20"/>
  <c r="AF68" i="20"/>
  <c r="AE68" i="20"/>
  <c r="AD68" i="20"/>
  <c r="AD5" i="20" s="1"/>
  <c r="AC68" i="20"/>
  <c r="AC5" i="20" s="1"/>
  <c r="AB68" i="20"/>
  <c r="AA68" i="20"/>
  <c r="AA5" i="20" s="1"/>
  <c r="Z68" i="20"/>
  <c r="Z5" i="20" s="1"/>
  <c r="Y68" i="20"/>
  <c r="Y5" i="20" s="1"/>
  <c r="X68" i="20"/>
  <c r="W68" i="20"/>
  <c r="V68" i="20"/>
  <c r="U68" i="20"/>
  <c r="T68" i="20"/>
  <c r="T5" i="20" s="1"/>
  <c r="S68" i="20"/>
  <c r="R68" i="20"/>
  <c r="Q68" i="20"/>
  <c r="P68" i="20"/>
  <c r="P5" i="20" s="1"/>
  <c r="O68" i="20"/>
  <c r="N68" i="20"/>
  <c r="M68" i="20"/>
  <c r="M5" i="20" s="1"/>
  <c r="L68" i="20"/>
  <c r="K68" i="20"/>
  <c r="K5" i="20" s="1"/>
  <c r="J68" i="20"/>
  <c r="J5" i="20" s="1"/>
  <c r="I68" i="20"/>
  <c r="I5" i="20" s="1"/>
  <c r="H68" i="20"/>
  <c r="G68" i="20"/>
  <c r="F68" i="20"/>
  <c r="E68" i="20"/>
  <c r="D68" i="20"/>
  <c r="D5" i="20" s="1"/>
  <c r="C68" i="20"/>
  <c r="B68" i="20"/>
  <c r="B5" i="20" s="1"/>
  <c r="AI67" i="20"/>
  <c r="AH67" i="20"/>
  <c r="AI66" i="20"/>
  <c r="AH66" i="20"/>
  <c r="AI65" i="20"/>
  <c r="AH65" i="20"/>
  <c r="AI64" i="20"/>
  <c r="AH64" i="20"/>
  <c r="AI63" i="20"/>
  <c r="AH63" i="20"/>
  <c r="AI62" i="20"/>
  <c r="AH62" i="20"/>
  <c r="AI61" i="20"/>
  <c r="AH61" i="20"/>
  <c r="AI60" i="20"/>
  <c r="AH60" i="20"/>
  <c r="AI59" i="20"/>
  <c r="AH59" i="20"/>
  <c r="AI58" i="20"/>
  <c r="AH58" i="20"/>
  <c r="AI57" i="20"/>
  <c r="AH57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H73" i="20" s="1"/>
  <c r="G56" i="20"/>
  <c r="F56" i="20"/>
  <c r="E56" i="20"/>
  <c r="D56" i="20"/>
  <c r="C56" i="20"/>
  <c r="B56" i="20"/>
  <c r="AI55" i="20"/>
  <c r="AH55" i="20"/>
  <c r="AI54" i="20"/>
  <c r="AH54" i="20"/>
  <c r="AI53" i="20"/>
  <c r="AH53" i="20"/>
  <c r="AG52" i="20"/>
  <c r="AG3" i="20" s="1"/>
  <c r="Y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AG51" i="20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S75" i="20" s="1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F5" i="20"/>
  <c r="AE5" i="20"/>
  <c r="AB5" i="20"/>
  <c r="X5" i="20"/>
  <c r="W5" i="20"/>
  <c r="V5" i="20"/>
  <c r="U5" i="20"/>
  <c r="S5" i="20"/>
  <c r="R5" i="20"/>
  <c r="Q5" i="20"/>
  <c r="O5" i="20"/>
  <c r="N5" i="20"/>
  <c r="L5" i="20"/>
  <c r="H5" i="20"/>
  <c r="G5" i="20"/>
  <c r="F5" i="20"/>
  <c r="E5" i="20"/>
  <c r="C5" i="20"/>
  <c r="AG4" i="20"/>
  <c r="K4" i="20"/>
  <c r="B4" i="20"/>
  <c r="AG2" i="20"/>
  <c r="AD37" i="19"/>
  <c r="AC37" i="19"/>
  <c r="AB37" i="19"/>
  <c r="E4" i="20"/>
  <c r="AE82" i="20" l="1"/>
  <c r="AF82" i="20"/>
  <c r="AC82" i="20"/>
  <c r="AB82" i="20"/>
  <c r="X82" i="20"/>
  <c r="W82" i="20"/>
  <c r="U82" i="20"/>
  <c r="S82" i="20"/>
  <c r="S73" i="20"/>
  <c r="R82" i="20"/>
  <c r="R73" i="20"/>
  <c r="Q82" i="20"/>
  <c r="P82" i="20"/>
  <c r="P75" i="20"/>
  <c r="P73" i="20"/>
  <c r="P83" i="20" s="1"/>
  <c r="O82" i="20"/>
  <c r="O73" i="20"/>
  <c r="N73" i="20"/>
  <c r="N75" i="20"/>
  <c r="M82" i="20"/>
  <c r="M73" i="20"/>
  <c r="L82" i="20"/>
  <c r="L73" i="20"/>
  <c r="K82" i="20"/>
  <c r="AI80" i="20"/>
  <c r="K75" i="20"/>
  <c r="K73" i="20"/>
  <c r="J82" i="20"/>
  <c r="J73" i="20"/>
  <c r="I82" i="20"/>
  <c r="H82" i="20"/>
  <c r="H75" i="20"/>
  <c r="H83" i="20" s="1"/>
  <c r="G82" i="20"/>
  <c r="G73" i="20"/>
  <c r="F75" i="20"/>
  <c r="F73" i="20"/>
  <c r="E82" i="20"/>
  <c r="AI56" i="20"/>
  <c r="E73" i="20"/>
  <c r="D82" i="20"/>
  <c r="AI79" i="20"/>
  <c r="D73" i="20"/>
  <c r="AI78" i="20"/>
  <c r="C75" i="20"/>
  <c r="C73" i="20"/>
  <c r="AI38" i="20"/>
  <c r="B82" i="20"/>
  <c r="AH80" i="20"/>
  <c r="B73" i="20"/>
  <c r="H4" i="20"/>
  <c r="B75" i="20"/>
  <c r="B83" i="20" s="1"/>
  <c r="AI76" i="20"/>
  <c r="AI77" i="20"/>
  <c r="AH79" i="20"/>
  <c r="AH38" i="20"/>
  <c r="AH213" i="20"/>
  <c r="P7" i="20"/>
  <c r="AH77" i="20"/>
  <c r="H102" i="20"/>
  <c r="AH76" i="20"/>
  <c r="I75" i="20"/>
  <c r="Q75" i="20"/>
  <c r="Y75" i="20"/>
  <c r="AG75" i="20"/>
  <c r="AG83" i="20"/>
  <c r="D191" i="20"/>
  <c r="E101" i="20"/>
  <c r="AG6" i="20"/>
  <c r="X213" i="20"/>
  <c r="F7" i="20"/>
  <c r="AF213" i="20"/>
  <c r="N7" i="20"/>
  <c r="J75" i="20"/>
  <c r="R75" i="20"/>
  <c r="R83" i="20" s="1"/>
  <c r="U213" i="20"/>
  <c r="C7" i="20"/>
  <c r="AK213" i="20"/>
  <c r="S7" i="20"/>
  <c r="I73" i="20"/>
  <c r="Q73" i="20"/>
  <c r="Q83" i="20" s="1"/>
  <c r="Y73" i="20"/>
  <c r="AG73" i="20"/>
  <c r="C83" i="20"/>
  <c r="S83" i="20"/>
  <c r="AC213" i="20"/>
  <c r="K7" i="20"/>
  <c r="F82" i="20"/>
  <c r="N82" i="20"/>
  <c r="N83" i="20" s="1"/>
  <c r="V82" i="20"/>
  <c r="AD82" i="20"/>
  <c r="AH56" i="20"/>
  <c r="AH68" i="20"/>
  <c r="AH72" i="20"/>
  <c r="D75" i="20"/>
  <c r="L75" i="20"/>
  <c r="AI68" i="20"/>
  <c r="AI72" i="20"/>
  <c r="E75" i="20"/>
  <c r="E83" i="20" s="1"/>
  <c r="M75" i="20"/>
  <c r="AH78" i="20"/>
  <c r="D210" i="20"/>
  <c r="S210" i="20"/>
  <c r="G75" i="20"/>
  <c r="O75" i="20"/>
  <c r="C191" i="20"/>
  <c r="E193" i="20"/>
  <c r="C199" i="20"/>
  <c r="D198" i="20"/>
  <c r="Y83" i="20" l="1"/>
  <c r="M83" i="20"/>
  <c r="K83" i="20"/>
  <c r="J83" i="20"/>
  <c r="C208" i="20"/>
  <c r="H7" i="20"/>
  <c r="Z213" i="20"/>
  <c r="B208" i="20"/>
  <c r="F83" i="20"/>
  <c r="D83" i="20"/>
  <c r="AB213" i="20"/>
  <c r="J7" i="20"/>
  <c r="D234" i="20"/>
  <c r="E198" i="20"/>
  <c r="D93" i="20"/>
  <c r="Y213" i="20"/>
  <c r="G7" i="20"/>
  <c r="AD213" i="20"/>
  <c r="L7" i="20"/>
  <c r="AH82" i="20"/>
  <c r="E191" i="20"/>
  <c r="F101" i="20"/>
  <c r="G83" i="20"/>
  <c r="AG213" i="20"/>
  <c r="O7" i="20"/>
  <c r="AQ213" i="20"/>
  <c r="Y7" i="20"/>
  <c r="V213" i="20"/>
  <c r="D7" i="20"/>
  <c r="AI213" i="20"/>
  <c r="Q7" i="20"/>
  <c r="L83" i="20"/>
  <c r="I102" i="20"/>
  <c r="O83" i="20"/>
  <c r="E199" i="20"/>
  <c r="F193" i="20"/>
  <c r="AE213" i="20"/>
  <c r="M7" i="20"/>
  <c r="I83" i="20"/>
  <c r="AI82" i="20"/>
  <c r="D199" i="20"/>
  <c r="W213" i="20"/>
  <c r="E7" i="20"/>
  <c r="AA213" i="20"/>
  <c r="I7" i="20"/>
  <c r="T213" i="20"/>
  <c r="B7" i="20"/>
  <c r="AJ213" i="20"/>
  <c r="R7" i="20"/>
  <c r="K6" i="20" l="1"/>
  <c r="F191" i="20"/>
  <c r="G101" i="20"/>
  <c r="E234" i="20"/>
  <c r="F198" i="20"/>
  <c r="E93" i="20"/>
  <c r="G193" i="20"/>
  <c r="F199" i="20"/>
  <c r="J102" i="20"/>
  <c r="H193" i="20" l="1"/>
  <c r="G199" i="20"/>
  <c r="G93" i="20"/>
  <c r="G191" i="20"/>
  <c r="H101" i="20"/>
  <c r="F234" i="20"/>
  <c r="G198" i="20"/>
  <c r="K102" i="20"/>
  <c r="F93" i="20"/>
  <c r="L102" i="20" l="1"/>
  <c r="H191" i="20"/>
  <c r="I101" i="20"/>
  <c r="H199" i="20"/>
  <c r="I193" i="20"/>
  <c r="H93" i="20"/>
  <c r="G234" i="20"/>
  <c r="H198" i="20"/>
  <c r="I191" i="20" l="1"/>
  <c r="J101" i="20"/>
  <c r="H234" i="20"/>
  <c r="I198" i="20"/>
  <c r="M102" i="20"/>
  <c r="J193" i="20"/>
  <c r="I199" i="20"/>
  <c r="I93" i="20"/>
  <c r="K193" i="20" l="1"/>
  <c r="J93" i="20"/>
  <c r="N102" i="20"/>
  <c r="J198" i="20"/>
  <c r="I234" i="20"/>
  <c r="J191" i="20"/>
  <c r="K101" i="20"/>
  <c r="K198" i="20" l="1"/>
  <c r="J234" i="20"/>
  <c r="O102" i="20"/>
  <c r="K199" i="20"/>
  <c r="L193" i="20"/>
  <c r="K93" i="20"/>
  <c r="K191" i="20"/>
  <c r="L101" i="20"/>
  <c r="J199" i="20"/>
  <c r="P102" i="20" l="1"/>
  <c r="L199" i="20"/>
  <c r="M193" i="20"/>
  <c r="L93" i="20"/>
  <c r="L191" i="20"/>
  <c r="M101" i="20"/>
  <c r="K234" i="20"/>
  <c r="L198" i="20"/>
  <c r="M191" i="20" l="1"/>
  <c r="N101" i="20"/>
  <c r="N193" i="20"/>
  <c r="M93" i="20"/>
  <c r="L234" i="20"/>
  <c r="M198" i="20"/>
  <c r="Q102" i="20"/>
  <c r="R102" i="20" l="1"/>
  <c r="N198" i="20"/>
  <c r="M234" i="20"/>
  <c r="O193" i="20"/>
  <c r="N199" i="20"/>
  <c r="N93" i="20"/>
  <c r="M199" i="20"/>
  <c r="N191" i="20"/>
  <c r="O101" i="20"/>
  <c r="P193" i="20" l="1"/>
  <c r="O93" i="20"/>
  <c r="N234" i="20"/>
  <c r="O198" i="20"/>
  <c r="O191" i="20"/>
  <c r="P101" i="20"/>
  <c r="S102" i="20"/>
  <c r="O234" i="20" l="1"/>
  <c r="P198" i="20"/>
  <c r="O199" i="20"/>
  <c r="T102" i="20"/>
  <c r="P191" i="20"/>
  <c r="Q101" i="20"/>
  <c r="P199" i="20"/>
  <c r="Q193" i="20"/>
  <c r="P93" i="20"/>
  <c r="U102" i="20" l="1"/>
  <c r="Q191" i="20"/>
  <c r="R101" i="20"/>
  <c r="P234" i="20"/>
  <c r="Q198" i="20"/>
  <c r="R193" i="20"/>
  <c r="Q199" i="20"/>
  <c r="R198" i="20" l="1"/>
  <c r="Q234" i="20"/>
  <c r="R191" i="20"/>
  <c r="S101" i="20"/>
  <c r="R199" i="20"/>
  <c r="S193" i="20"/>
  <c r="R93" i="20"/>
  <c r="Q93" i="20"/>
  <c r="V102" i="20"/>
  <c r="T193" i="20" l="1"/>
  <c r="W102" i="20"/>
  <c r="S191" i="20"/>
  <c r="T101" i="20"/>
  <c r="S198" i="20"/>
  <c r="R234" i="20"/>
  <c r="S234" i="20" l="1"/>
  <c r="T198" i="20"/>
  <c r="T191" i="20"/>
  <c r="U101" i="20"/>
  <c r="S93" i="20"/>
  <c r="T199" i="20"/>
  <c r="T51" i="20" s="1"/>
  <c r="U193" i="20"/>
  <c r="T93" i="20"/>
  <c r="X102" i="20"/>
  <c r="S199" i="20"/>
  <c r="V193" i="20" l="1"/>
  <c r="U93" i="20"/>
  <c r="U191" i="20"/>
  <c r="V101" i="20"/>
  <c r="T52" i="20"/>
  <c r="U198" i="20"/>
  <c r="T234" i="20"/>
  <c r="Y102" i="20"/>
  <c r="T73" i="20" l="1"/>
  <c r="T75" i="20"/>
  <c r="V191" i="20"/>
  <c r="W101" i="20"/>
  <c r="Z102" i="20"/>
  <c r="W193" i="20"/>
  <c r="U234" i="20"/>
  <c r="V198" i="20"/>
  <c r="U199" i="20"/>
  <c r="U51" i="20" s="1"/>
  <c r="U52" i="20" l="1"/>
  <c r="V234" i="20"/>
  <c r="W198" i="20"/>
  <c r="AA102" i="20"/>
  <c r="W191" i="20"/>
  <c r="X101" i="20"/>
  <c r="V93" i="20"/>
  <c r="V199" i="20"/>
  <c r="V51" i="20" s="1"/>
  <c r="V52" i="20" s="1"/>
  <c r="AL213" i="20"/>
  <c r="T7" i="20"/>
  <c r="T83" i="20"/>
  <c r="X193" i="20"/>
  <c r="W199" i="20"/>
  <c r="W52" i="20" s="1"/>
  <c r="W93" i="20"/>
  <c r="W234" i="20" l="1"/>
  <c r="X198" i="20"/>
  <c r="W73" i="20"/>
  <c r="W75" i="20"/>
  <c r="V73" i="20"/>
  <c r="V75" i="20"/>
  <c r="AB102" i="20"/>
  <c r="X199" i="20"/>
  <c r="X51" i="20" s="1"/>
  <c r="X52" i="20" s="1"/>
  <c r="Y193" i="20"/>
  <c r="X93" i="20"/>
  <c r="X191" i="20"/>
  <c r="Y101" i="20"/>
  <c r="U73" i="20"/>
  <c r="U75" i="20"/>
  <c r="V83" i="20" l="1"/>
  <c r="Z193" i="20"/>
  <c r="AN213" i="20"/>
  <c r="V7" i="20"/>
  <c r="X75" i="20"/>
  <c r="X73" i="20"/>
  <c r="X83" i="20" s="1"/>
  <c r="AO213" i="20"/>
  <c r="W7" i="20"/>
  <c r="U83" i="20"/>
  <c r="X234" i="20"/>
  <c r="Y198" i="20"/>
  <c r="Y93" i="20" s="1"/>
  <c r="W83" i="20"/>
  <c r="AM213" i="20"/>
  <c r="U7" i="20"/>
  <c r="AC102" i="20"/>
  <c r="Y191" i="20"/>
  <c r="Z101" i="20"/>
  <c r="Z191" i="20" l="1"/>
  <c r="AA101" i="20"/>
  <c r="AP213" i="20"/>
  <c r="X7" i="20"/>
  <c r="Z198" i="20"/>
  <c r="Y234" i="20"/>
  <c r="Y199" i="20"/>
  <c r="AD102" i="20"/>
  <c r="Z199" i="20"/>
  <c r="Z51" i="20" s="1"/>
  <c r="AA193" i="20"/>
  <c r="Z93" i="20"/>
  <c r="Z52" i="20" l="1"/>
  <c r="AE102" i="20"/>
  <c r="AA198" i="20"/>
  <c r="Z234" i="20"/>
  <c r="AA191" i="20"/>
  <c r="AB101" i="20"/>
  <c r="AB193" i="20"/>
  <c r="AA93" i="20"/>
  <c r="AF102" i="20" l="1"/>
  <c r="AC193" i="20"/>
  <c r="AB93" i="20"/>
  <c r="AA234" i="20"/>
  <c r="AB198" i="20"/>
  <c r="AA199" i="20"/>
  <c r="AA51" i="20" s="1"/>
  <c r="AB191" i="20"/>
  <c r="AC101" i="20"/>
  <c r="Z75" i="20"/>
  <c r="Z73" i="20"/>
  <c r="Z83" i="20" s="1"/>
  <c r="AA52" i="20" l="1"/>
  <c r="AB234" i="20"/>
  <c r="AC198" i="20"/>
  <c r="AC199" i="20"/>
  <c r="AC51" i="20" s="1"/>
  <c r="AC52" i="20" s="1"/>
  <c r="AD193" i="20"/>
  <c r="AC93" i="20"/>
  <c r="AR213" i="20"/>
  <c r="Z7" i="20"/>
  <c r="AB199" i="20"/>
  <c r="AB51" i="20" s="1"/>
  <c r="AB52" i="20" s="1"/>
  <c r="AC191" i="20"/>
  <c r="AD101" i="20"/>
  <c r="AE193" i="20" l="1"/>
  <c r="AB75" i="20"/>
  <c r="AB73" i="20"/>
  <c r="AC234" i="20"/>
  <c r="AD198" i="20"/>
  <c r="AD93" i="20" s="1"/>
  <c r="AD191" i="20"/>
  <c r="AE101" i="20"/>
  <c r="AC73" i="20"/>
  <c r="AC75" i="20"/>
  <c r="AA75" i="20"/>
  <c r="AA73" i="20"/>
  <c r="AA83" i="20" s="1"/>
  <c r="AD234" i="20" l="1"/>
  <c r="AE198" i="20"/>
  <c r="AT213" i="20"/>
  <c r="AB7" i="20"/>
  <c r="AB83" i="20"/>
  <c r="AS213" i="20"/>
  <c r="AA7" i="20"/>
  <c r="AU213" i="20"/>
  <c r="AC7" i="20"/>
  <c r="AC83" i="20"/>
  <c r="AD199" i="20"/>
  <c r="AD51" i="20" s="1"/>
  <c r="AD52" i="20" s="1"/>
  <c r="AE191" i="20"/>
  <c r="AF101" i="20"/>
  <c r="AF191" i="20" s="1"/>
  <c r="AF193" i="20"/>
  <c r="AE199" i="20"/>
  <c r="AE51" i="20" s="1"/>
  <c r="AE52" i="20" s="1"/>
  <c r="AE93" i="20"/>
  <c r="AE73" i="20" l="1"/>
  <c r="AE75" i="20"/>
  <c r="AF93" i="20"/>
  <c r="AD75" i="20"/>
  <c r="AD73" i="20"/>
  <c r="AD83" i="20" s="1"/>
  <c r="AE234" i="20"/>
  <c r="AF198" i="20"/>
  <c r="AF234" i="20" s="1"/>
  <c r="AV213" i="20" l="1"/>
  <c r="AD7" i="20"/>
  <c r="AW213" i="20"/>
  <c r="AE7" i="20"/>
  <c r="AH93" i="20"/>
  <c r="AI93" i="20"/>
  <c r="AF199" i="20"/>
  <c r="AF51" i="20" s="1"/>
  <c r="AE83" i="20"/>
  <c r="AF52" i="20" l="1"/>
  <c r="AI51" i="20"/>
  <c r="AH51" i="20"/>
  <c r="AF75" i="20" l="1"/>
  <c r="AF73" i="20"/>
  <c r="AI52" i="20"/>
  <c r="AH52" i="20"/>
  <c r="AF83" i="20" l="1"/>
  <c r="AI73" i="20"/>
  <c r="AH73" i="20"/>
  <c r="AX213" i="20"/>
  <c r="AF7" i="20"/>
  <c r="A7" i="20" s="1"/>
  <c r="AH75" i="20"/>
  <c r="AI75" i="20"/>
  <c r="AH83" i="20" l="1"/>
  <c r="AI83" i="20"/>
  <c r="AA37" i="19" l="1"/>
  <c r="Z37" i="19" l="1"/>
  <c r="Y37" i="19"/>
  <c r="V37" i="19"/>
  <c r="T37" i="19"/>
  <c r="R37" i="19"/>
  <c r="Q95" i="19"/>
  <c r="Q37" i="19"/>
  <c r="P95" i="19"/>
  <c r="P37" i="19"/>
  <c r="J68" i="19" l="1"/>
  <c r="K68" i="19"/>
  <c r="AH99" i="19"/>
  <c r="AI99" i="19" s="1"/>
  <c r="AF238" i="19"/>
  <c r="AE238" i="19"/>
  <c r="AD238" i="19"/>
  <c r="AC238" i="19"/>
  <c r="AB238" i="19"/>
  <c r="AA238" i="19"/>
  <c r="Z238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A238" i="19"/>
  <c r="AF237" i="19"/>
  <c r="AE237" i="19"/>
  <c r="AD237" i="19"/>
  <c r="AC237" i="19"/>
  <c r="AB237" i="19"/>
  <c r="AA237" i="19"/>
  <c r="Z237" i="19"/>
  <c r="Y237" i="19"/>
  <c r="X237" i="19"/>
  <c r="W237" i="19"/>
  <c r="V237" i="19"/>
  <c r="U237" i="19"/>
  <c r="T237" i="19"/>
  <c r="S237" i="19"/>
  <c r="R237" i="19"/>
  <c r="Q237" i="19"/>
  <c r="P237" i="19"/>
  <c r="O237" i="19"/>
  <c r="N237" i="19"/>
  <c r="M237" i="19"/>
  <c r="L237" i="19"/>
  <c r="K237" i="19"/>
  <c r="J237" i="19"/>
  <c r="I237" i="19"/>
  <c r="H237" i="19"/>
  <c r="G237" i="19"/>
  <c r="F237" i="19"/>
  <c r="E237" i="19"/>
  <c r="D237" i="19"/>
  <c r="C237" i="19"/>
  <c r="B237" i="19"/>
  <c r="A237" i="19"/>
  <c r="AF236" i="19"/>
  <c r="AE236" i="19"/>
  <c r="AD236" i="19"/>
  <c r="AC236" i="19"/>
  <c r="AB236" i="19"/>
  <c r="AA236" i="19"/>
  <c r="Z236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A236" i="19"/>
  <c r="AF235" i="19"/>
  <c r="AE235" i="19"/>
  <c r="AD235" i="19"/>
  <c r="AC235" i="19"/>
  <c r="AB235" i="19"/>
  <c r="AA235" i="19"/>
  <c r="Z235" i="19"/>
  <c r="Y235" i="19"/>
  <c r="X235" i="19"/>
  <c r="W235" i="19"/>
  <c r="V235" i="19"/>
  <c r="U235" i="19"/>
  <c r="T235" i="19"/>
  <c r="S235" i="19"/>
  <c r="R235" i="19"/>
  <c r="Q235" i="19"/>
  <c r="P235" i="19"/>
  <c r="O235" i="19"/>
  <c r="N235" i="19"/>
  <c r="M235" i="19"/>
  <c r="L235" i="19"/>
  <c r="K235" i="19"/>
  <c r="J235" i="19"/>
  <c r="I235" i="19"/>
  <c r="H235" i="19"/>
  <c r="G235" i="19"/>
  <c r="F235" i="19"/>
  <c r="E235" i="19"/>
  <c r="D235" i="19"/>
  <c r="C235" i="19"/>
  <c r="B235" i="19"/>
  <c r="A235" i="19"/>
  <c r="B234" i="19"/>
  <c r="S209" i="19"/>
  <c r="AG199" i="19"/>
  <c r="B199" i="19"/>
  <c r="C198" i="19"/>
  <c r="C234" i="19" s="1"/>
  <c r="C197" i="19"/>
  <c r="D197" i="19" s="1"/>
  <c r="E197" i="19" s="1"/>
  <c r="F197" i="19" s="1"/>
  <c r="G197" i="19" s="1"/>
  <c r="H197" i="19" s="1"/>
  <c r="I197" i="19" s="1"/>
  <c r="J197" i="19" s="1"/>
  <c r="K197" i="19" s="1"/>
  <c r="L197" i="19" s="1"/>
  <c r="M197" i="19" s="1"/>
  <c r="N197" i="19" s="1"/>
  <c r="O197" i="19" s="1"/>
  <c r="P197" i="19" s="1"/>
  <c r="Q197" i="19" s="1"/>
  <c r="R197" i="19" s="1"/>
  <c r="S197" i="19" s="1"/>
  <c r="T197" i="19" s="1"/>
  <c r="U197" i="19" s="1"/>
  <c r="V197" i="19" s="1"/>
  <c r="W197" i="19" s="1"/>
  <c r="X197" i="19" s="1"/>
  <c r="Y197" i="19" s="1"/>
  <c r="Z197" i="19" s="1"/>
  <c r="AA197" i="19" s="1"/>
  <c r="AB197" i="19" s="1"/>
  <c r="AC197" i="19" s="1"/>
  <c r="AD197" i="19" s="1"/>
  <c r="AE197" i="19" s="1"/>
  <c r="AF197" i="19" s="1"/>
  <c r="C196" i="19"/>
  <c r="D196" i="19" s="1"/>
  <c r="E196" i="19" s="1"/>
  <c r="F196" i="19" s="1"/>
  <c r="G196" i="19" s="1"/>
  <c r="H196" i="19" s="1"/>
  <c r="I196" i="19" s="1"/>
  <c r="J196" i="19" s="1"/>
  <c r="K196" i="19" s="1"/>
  <c r="L196" i="19" s="1"/>
  <c r="M196" i="19" s="1"/>
  <c r="N196" i="19" s="1"/>
  <c r="O196" i="19" s="1"/>
  <c r="P196" i="19" s="1"/>
  <c r="Q196" i="19" s="1"/>
  <c r="R196" i="19" s="1"/>
  <c r="S196" i="19" s="1"/>
  <c r="T196" i="19" s="1"/>
  <c r="U196" i="19" s="1"/>
  <c r="V196" i="19" s="1"/>
  <c r="W196" i="19" s="1"/>
  <c r="X196" i="19" s="1"/>
  <c r="Y196" i="19" s="1"/>
  <c r="Z196" i="19" s="1"/>
  <c r="AA196" i="19" s="1"/>
  <c r="AB196" i="19" s="1"/>
  <c r="AC196" i="19" s="1"/>
  <c r="AD196" i="19" s="1"/>
  <c r="AE196" i="19" s="1"/>
  <c r="AF196" i="19" s="1"/>
  <c r="E195" i="19"/>
  <c r="F195" i="19" s="1"/>
  <c r="G195" i="19" s="1"/>
  <c r="H195" i="19" s="1"/>
  <c r="I195" i="19" s="1"/>
  <c r="J195" i="19" s="1"/>
  <c r="K195" i="19" s="1"/>
  <c r="L195" i="19" s="1"/>
  <c r="M195" i="19" s="1"/>
  <c r="N195" i="19" s="1"/>
  <c r="O195" i="19" s="1"/>
  <c r="P195" i="19" s="1"/>
  <c r="Q195" i="19" s="1"/>
  <c r="R195" i="19" s="1"/>
  <c r="S195" i="19" s="1"/>
  <c r="T195" i="19" s="1"/>
  <c r="U195" i="19" s="1"/>
  <c r="V195" i="19" s="1"/>
  <c r="W195" i="19" s="1"/>
  <c r="X195" i="19" s="1"/>
  <c r="Y195" i="19" s="1"/>
  <c r="Z195" i="19" s="1"/>
  <c r="AA195" i="19" s="1"/>
  <c r="AB195" i="19" s="1"/>
  <c r="AC195" i="19" s="1"/>
  <c r="AD195" i="19" s="1"/>
  <c r="AE195" i="19" s="1"/>
  <c r="AF195" i="19" s="1"/>
  <c r="C195" i="19"/>
  <c r="D195" i="19" s="1"/>
  <c r="T194" i="19"/>
  <c r="U194" i="19" s="1"/>
  <c r="V194" i="19" s="1"/>
  <c r="W194" i="19" s="1"/>
  <c r="X194" i="19" s="1"/>
  <c r="Y194" i="19" s="1"/>
  <c r="Z194" i="19" s="1"/>
  <c r="AA194" i="19" s="1"/>
  <c r="AB194" i="19" s="1"/>
  <c r="AC194" i="19" s="1"/>
  <c r="AD194" i="19" s="1"/>
  <c r="AE194" i="19" s="1"/>
  <c r="AF194" i="19" s="1"/>
  <c r="D194" i="19"/>
  <c r="E194" i="19" s="1"/>
  <c r="F194" i="19" s="1"/>
  <c r="G194" i="19" s="1"/>
  <c r="H194" i="19" s="1"/>
  <c r="I194" i="19" s="1"/>
  <c r="J194" i="19" s="1"/>
  <c r="K194" i="19" s="1"/>
  <c r="L194" i="19" s="1"/>
  <c r="M194" i="19" s="1"/>
  <c r="N194" i="19" s="1"/>
  <c r="O194" i="19" s="1"/>
  <c r="P194" i="19" s="1"/>
  <c r="Q194" i="19" s="1"/>
  <c r="R194" i="19" s="1"/>
  <c r="S194" i="19" s="1"/>
  <c r="C194" i="19"/>
  <c r="C193" i="19"/>
  <c r="C199" i="19" s="1"/>
  <c r="AG191" i="19"/>
  <c r="B191" i="19"/>
  <c r="X190" i="19"/>
  <c r="Y190" i="19" s="1"/>
  <c r="Z190" i="19" s="1"/>
  <c r="AA190" i="19" s="1"/>
  <c r="AB190" i="19" s="1"/>
  <c r="AC190" i="19" s="1"/>
  <c r="AD190" i="19" s="1"/>
  <c r="AE190" i="19" s="1"/>
  <c r="AF190" i="19" s="1"/>
  <c r="G190" i="19"/>
  <c r="H190" i="19" s="1"/>
  <c r="I190" i="19" s="1"/>
  <c r="J190" i="19" s="1"/>
  <c r="K190" i="19" s="1"/>
  <c r="L190" i="19" s="1"/>
  <c r="M190" i="19" s="1"/>
  <c r="N190" i="19" s="1"/>
  <c r="O190" i="19" s="1"/>
  <c r="P190" i="19" s="1"/>
  <c r="Q190" i="19" s="1"/>
  <c r="R190" i="19" s="1"/>
  <c r="S190" i="19" s="1"/>
  <c r="T190" i="19" s="1"/>
  <c r="U190" i="19" s="1"/>
  <c r="V190" i="19" s="1"/>
  <c r="W190" i="19" s="1"/>
  <c r="E190" i="19"/>
  <c r="F190" i="19" s="1"/>
  <c r="D190" i="19"/>
  <c r="C190" i="19"/>
  <c r="C189" i="19"/>
  <c r="D189" i="19" s="1"/>
  <c r="E189" i="19" s="1"/>
  <c r="F189" i="19" s="1"/>
  <c r="G189" i="19" s="1"/>
  <c r="H189" i="19" s="1"/>
  <c r="I189" i="19" s="1"/>
  <c r="J189" i="19" s="1"/>
  <c r="K189" i="19" s="1"/>
  <c r="L189" i="19" s="1"/>
  <c r="M189" i="19" s="1"/>
  <c r="N189" i="19" s="1"/>
  <c r="O189" i="19" s="1"/>
  <c r="P189" i="19" s="1"/>
  <c r="Q189" i="19" s="1"/>
  <c r="R189" i="19" s="1"/>
  <c r="S189" i="19" s="1"/>
  <c r="T189" i="19" s="1"/>
  <c r="U189" i="19" s="1"/>
  <c r="V189" i="19" s="1"/>
  <c r="W189" i="19" s="1"/>
  <c r="X189" i="19" s="1"/>
  <c r="Y189" i="19" s="1"/>
  <c r="Z189" i="19" s="1"/>
  <c r="AA189" i="19" s="1"/>
  <c r="AB189" i="19" s="1"/>
  <c r="AC189" i="19" s="1"/>
  <c r="AD189" i="19" s="1"/>
  <c r="AE189" i="19" s="1"/>
  <c r="AF189" i="19" s="1"/>
  <c r="E188" i="19"/>
  <c r="F188" i="19" s="1"/>
  <c r="G188" i="19" s="1"/>
  <c r="H188" i="19" s="1"/>
  <c r="I188" i="19" s="1"/>
  <c r="J188" i="19" s="1"/>
  <c r="K188" i="19" s="1"/>
  <c r="L188" i="19" s="1"/>
  <c r="M188" i="19" s="1"/>
  <c r="N188" i="19" s="1"/>
  <c r="O188" i="19" s="1"/>
  <c r="P188" i="19" s="1"/>
  <c r="Q188" i="19" s="1"/>
  <c r="R188" i="19" s="1"/>
  <c r="S188" i="19" s="1"/>
  <c r="T188" i="19" s="1"/>
  <c r="U188" i="19" s="1"/>
  <c r="V188" i="19" s="1"/>
  <c r="W188" i="19" s="1"/>
  <c r="X188" i="19" s="1"/>
  <c r="Y188" i="19" s="1"/>
  <c r="Z188" i="19" s="1"/>
  <c r="AA188" i="19" s="1"/>
  <c r="AB188" i="19" s="1"/>
  <c r="AC188" i="19" s="1"/>
  <c r="AD188" i="19" s="1"/>
  <c r="AE188" i="19" s="1"/>
  <c r="AF188" i="19" s="1"/>
  <c r="D188" i="19"/>
  <c r="C188" i="19"/>
  <c r="G187" i="19"/>
  <c r="H187" i="19" s="1"/>
  <c r="I187" i="19" s="1"/>
  <c r="J187" i="19" s="1"/>
  <c r="K187" i="19" s="1"/>
  <c r="L187" i="19" s="1"/>
  <c r="M187" i="19" s="1"/>
  <c r="N187" i="19" s="1"/>
  <c r="O187" i="19" s="1"/>
  <c r="P187" i="19" s="1"/>
  <c r="Q187" i="19" s="1"/>
  <c r="R187" i="19" s="1"/>
  <c r="S187" i="19" s="1"/>
  <c r="T187" i="19" s="1"/>
  <c r="U187" i="19" s="1"/>
  <c r="V187" i="19" s="1"/>
  <c r="W187" i="19" s="1"/>
  <c r="X187" i="19" s="1"/>
  <c r="Y187" i="19" s="1"/>
  <c r="Z187" i="19" s="1"/>
  <c r="AA187" i="19" s="1"/>
  <c r="AB187" i="19" s="1"/>
  <c r="AC187" i="19" s="1"/>
  <c r="AD187" i="19" s="1"/>
  <c r="AE187" i="19" s="1"/>
  <c r="AF187" i="19" s="1"/>
  <c r="C187" i="19"/>
  <c r="D187" i="19" s="1"/>
  <c r="E187" i="19" s="1"/>
  <c r="F187" i="19" s="1"/>
  <c r="D186" i="19"/>
  <c r="E186" i="19" s="1"/>
  <c r="F186" i="19" s="1"/>
  <c r="G186" i="19" s="1"/>
  <c r="H186" i="19" s="1"/>
  <c r="I186" i="19" s="1"/>
  <c r="J186" i="19" s="1"/>
  <c r="K186" i="19" s="1"/>
  <c r="L186" i="19" s="1"/>
  <c r="M186" i="19" s="1"/>
  <c r="N186" i="19" s="1"/>
  <c r="O186" i="19" s="1"/>
  <c r="P186" i="19" s="1"/>
  <c r="Q186" i="19" s="1"/>
  <c r="R186" i="19" s="1"/>
  <c r="S186" i="19" s="1"/>
  <c r="T186" i="19" s="1"/>
  <c r="U186" i="19" s="1"/>
  <c r="V186" i="19" s="1"/>
  <c r="W186" i="19" s="1"/>
  <c r="X186" i="19" s="1"/>
  <c r="Y186" i="19" s="1"/>
  <c r="Z186" i="19" s="1"/>
  <c r="AA186" i="19" s="1"/>
  <c r="AB186" i="19" s="1"/>
  <c r="AC186" i="19" s="1"/>
  <c r="AD186" i="19" s="1"/>
  <c r="AE186" i="19" s="1"/>
  <c r="AF186" i="19" s="1"/>
  <c r="C186" i="19"/>
  <c r="C185" i="19"/>
  <c r="D185" i="19" s="1"/>
  <c r="E185" i="19" s="1"/>
  <c r="F185" i="19" s="1"/>
  <c r="G185" i="19" s="1"/>
  <c r="H185" i="19" s="1"/>
  <c r="I185" i="19" s="1"/>
  <c r="J185" i="19" s="1"/>
  <c r="K185" i="19" s="1"/>
  <c r="L185" i="19" s="1"/>
  <c r="M185" i="19" s="1"/>
  <c r="N185" i="19" s="1"/>
  <c r="O185" i="19" s="1"/>
  <c r="P185" i="19" s="1"/>
  <c r="Q185" i="19" s="1"/>
  <c r="R185" i="19" s="1"/>
  <c r="S185" i="19" s="1"/>
  <c r="T185" i="19" s="1"/>
  <c r="U185" i="19" s="1"/>
  <c r="V185" i="19" s="1"/>
  <c r="W185" i="19" s="1"/>
  <c r="X185" i="19" s="1"/>
  <c r="Y185" i="19" s="1"/>
  <c r="Z185" i="19" s="1"/>
  <c r="AA185" i="19" s="1"/>
  <c r="AB185" i="19" s="1"/>
  <c r="AC185" i="19" s="1"/>
  <c r="AD185" i="19" s="1"/>
  <c r="AE185" i="19" s="1"/>
  <c r="AF185" i="19" s="1"/>
  <c r="P184" i="19"/>
  <c r="Q184" i="19" s="1"/>
  <c r="R184" i="19" s="1"/>
  <c r="S184" i="19" s="1"/>
  <c r="T184" i="19" s="1"/>
  <c r="U184" i="19" s="1"/>
  <c r="V184" i="19" s="1"/>
  <c r="W184" i="19" s="1"/>
  <c r="X184" i="19" s="1"/>
  <c r="Y184" i="19" s="1"/>
  <c r="Z184" i="19" s="1"/>
  <c r="AA184" i="19" s="1"/>
  <c r="AB184" i="19" s="1"/>
  <c r="AC184" i="19" s="1"/>
  <c r="AD184" i="19" s="1"/>
  <c r="AE184" i="19" s="1"/>
  <c r="AF184" i="19" s="1"/>
  <c r="E184" i="19"/>
  <c r="F184" i="19" s="1"/>
  <c r="G184" i="19" s="1"/>
  <c r="H184" i="19" s="1"/>
  <c r="I184" i="19" s="1"/>
  <c r="J184" i="19" s="1"/>
  <c r="K184" i="19" s="1"/>
  <c r="L184" i="19" s="1"/>
  <c r="M184" i="19" s="1"/>
  <c r="N184" i="19" s="1"/>
  <c r="O184" i="19" s="1"/>
  <c r="D184" i="19"/>
  <c r="C184" i="19"/>
  <c r="C183" i="19"/>
  <c r="D183" i="19" s="1"/>
  <c r="E183" i="19" s="1"/>
  <c r="F183" i="19" s="1"/>
  <c r="G183" i="19" s="1"/>
  <c r="H183" i="19" s="1"/>
  <c r="I183" i="19" s="1"/>
  <c r="J183" i="19" s="1"/>
  <c r="K183" i="19" s="1"/>
  <c r="L183" i="19" s="1"/>
  <c r="M183" i="19" s="1"/>
  <c r="N183" i="19" s="1"/>
  <c r="O183" i="19" s="1"/>
  <c r="P183" i="19" s="1"/>
  <c r="Q183" i="19" s="1"/>
  <c r="R183" i="19" s="1"/>
  <c r="S183" i="19" s="1"/>
  <c r="T183" i="19" s="1"/>
  <c r="U183" i="19" s="1"/>
  <c r="V183" i="19" s="1"/>
  <c r="W183" i="19" s="1"/>
  <c r="X183" i="19" s="1"/>
  <c r="Y183" i="19" s="1"/>
  <c r="Z183" i="19" s="1"/>
  <c r="AA183" i="19" s="1"/>
  <c r="AB183" i="19" s="1"/>
  <c r="AC183" i="19" s="1"/>
  <c r="AD183" i="19" s="1"/>
  <c r="AE183" i="19" s="1"/>
  <c r="AF183" i="19" s="1"/>
  <c r="L182" i="19"/>
  <c r="M182" i="19" s="1"/>
  <c r="N182" i="19" s="1"/>
  <c r="O182" i="19" s="1"/>
  <c r="P182" i="19" s="1"/>
  <c r="Q182" i="19" s="1"/>
  <c r="R182" i="19" s="1"/>
  <c r="S182" i="19" s="1"/>
  <c r="T182" i="19" s="1"/>
  <c r="U182" i="19" s="1"/>
  <c r="V182" i="19" s="1"/>
  <c r="W182" i="19" s="1"/>
  <c r="X182" i="19" s="1"/>
  <c r="Y182" i="19" s="1"/>
  <c r="Z182" i="19" s="1"/>
  <c r="AA182" i="19" s="1"/>
  <c r="AB182" i="19" s="1"/>
  <c r="AC182" i="19" s="1"/>
  <c r="AD182" i="19" s="1"/>
  <c r="AE182" i="19" s="1"/>
  <c r="AF182" i="19" s="1"/>
  <c r="D182" i="19"/>
  <c r="E182" i="19" s="1"/>
  <c r="F182" i="19" s="1"/>
  <c r="G182" i="19" s="1"/>
  <c r="H182" i="19" s="1"/>
  <c r="I182" i="19" s="1"/>
  <c r="J182" i="19" s="1"/>
  <c r="K182" i="19" s="1"/>
  <c r="C182" i="19"/>
  <c r="E181" i="19"/>
  <c r="F181" i="19" s="1"/>
  <c r="G181" i="19" s="1"/>
  <c r="H181" i="19" s="1"/>
  <c r="I181" i="19" s="1"/>
  <c r="J181" i="19" s="1"/>
  <c r="K181" i="19" s="1"/>
  <c r="L181" i="19" s="1"/>
  <c r="M181" i="19" s="1"/>
  <c r="N181" i="19" s="1"/>
  <c r="O181" i="19" s="1"/>
  <c r="P181" i="19" s="1"/>
  <c r="Q181" i="19" s="1"/>
  <c r="R181" i="19" s="1"/>
  <c r="S181" i="19" s="1"/>
  <c r="T181" i="19" s="1"/>
  <c r="U181" i="19" s="1"/>
  <c r="V181" i="19" s="1"/>
  <c r="W181" i="19" s="1"/>
  <c r="X181" i="19" s="1"/>
  <c r="Y181" i="19" s="1"/>
  <c r="Z181" i="19" s="1"/>
  <c r="AA181" i="19" s="1"/>
  <c r="AB181" i="19" s="1"/>
  <c r="AC181" i="19" s="1"/>
  <c r="AD181" i="19" s="1"/>
  <c r="AE181" i="19" s="1"/>
  <c r="AF181" i="19" s="1"/>
  <c r="C181" i="19"/>
  <c r="D181" i="19" s="1"/>
  <c r="AC180" i="19"/>
  <c r="AD180" i="19" s="1"/>
  <c r="AE180" i="19" s="1"/>
  <c r="AF180" i="19" s="1"/>
  <c r="H180" i="19"/>
  <c r="I180" i="19" s="1"/>
  <c r="J180" i="19" s="1"/>
  <c r="K180" i="19" s="1"/>
  <c r="L180" i="19" s="1"/>
  <c r="M180" i="19" s="1"/>
  <c r="N180" i="19" s="1"/>
  <c r="O180" i="19" s="1"/>
  <c r="P180" i="19" s="1"/>
  <c r="Q180" i="19" s="1"/>
  <c r="R180" i="19" s="1"/>
  <c r="S180" i="19" s="1"/>
  <c r="T180" i="19" s="1"/>
  <c r="U180" i="19" s="1"/>
  <c r="V180" i="19" s="1"/>
  <c r="W180" i="19" s="1"/>
  <c r="X180" i="19" s="1"/>
  <c r="Y180" i="19" s="1"/>
  <c r="Z180" i="19" s="1"/>
  <c r="AA180" i="19" s="1"/>
  <c r="AB180" i="19" s="1"/>
  <c r="C180" i="19"/>
  <c r="D180" i="19" s="1"/>
  <c r="E180" i="19" s="1"/>
  <c r="F180" i="19" s="1"/>
  <c r="G180" i="19" s="1"/>
  <c r="I179" i="19"/>
  <c r="J179" i="19" s="1"/>
  <c r="K179" i="19" s="1"/>
  <c r="L179" i="19" s="1"/>
  <c r="M179" i="19" s="1"/>
  <c r="N179" i="19" s="1"/>
  <c r="O179" i="19" s="1"/>
  <c r="P179" i="19" s="1"/>
  <c r="Q179" i="19" s="1"/>
  <c r="R179" i="19" s="1"/>
  <c r="S179" i="19" s="1"/>
  <c r="T179" i="19" s="1"/>
  <c r="U179" i="19" s="1"/>
  <c r="V179" i="19" s="1"/>
  <c r="W179" i="19" s="1"/>
  <c r="X179" i="19" s="1"/>
  <c r="Y179" i="19" s="1"/>
  <c r="Z179" i="19" s="1"/>
  <c r="AA179" i="19" s="1"/>
  <c r="AB179" i="19" s="1"/>
  <c r="AC179" i="19" s="1"/>
  <c r="AD179" i="19" s="1"/>
  <c r="AE179" i="19" s="1"/>
  <c r="AF179" i="19" s="1"/>
  <c r="E179" i="19"/>
  <c r="F179" i="19" s="1"/>
  <c r="G179" i="19" s="1"/>
  <c r="H179" i="19" s="1"/>
  <c r="C179" i="19"/>
  <c r="D179" i="19" s="1"/>
  <c r="U178" i="19"/>
  <c r="V178" i="19" s="1"/>
  <c r="W178" i="19" s="1"/>
  <c r="X178" i="19" s="1"/>
  <c r="Y178" i="19" s="1"/>
  <c r="Z178" i="19" s="1"/>
  <c r="AA178" i="19" s="1"/>
  <c r="AB178" i="19" s="1"/>
  <c r="AC178" i="19" s="1"/>
  <c r="AD178" i="19" s="1"/>
  <c r="AE178" i="19" s="1"/>
  <c r="AF178" i="19" s="1"/>
  <c r="E178" i="19"/>
  <c r="F178" i="19" s="1"/>
  <c r="G178" i="19" s="1"/>
  <c r="H178" i="19" s="1"/>
  <c r="I178" i="19" s="1"/>
  <c r="J178" i="19" s="1"/>
  <c r="K178" i="19" s="1"/>
  <c r="L178" i="19" s="1"/>
  <c r="M178" i="19" s="1"/>
  <c r="N178" i="19" s="1"/>
  <c r="O178" i="19" s="1"/>
  <c r="P178" i="19" s="1"/>
  <c r="Q178" i="19" s="1"/>
  <c r="R178" i="19" s="1"/>
  <c r="S178" i="19" s="1"/>
  <c r="T178" i="19" s="1"/>
  <c r="D178" i="19"/>
  <c r="C178" i="19"/>
  <c r="O176" i="19"/>
  <c r="P176" i="19" s="1"/>
  <c r="Q176" i="19" s="1"/>
  <c r="R176" i="19" s="1"/>
  <c r="S176" i="19" s="1"/>
  <c r="T176" i="19" s="1"/>
  <c r="U176" i="19" s="1"/>
  <c r="V176" i="19" s="1"/>
  <c r="W176" i="19" s="1"/>
  <c r="X176" i="19" s="1"/>
  <c r="Y176" i="19" s="1"/>
  <c r="Z176" i="19" s="1"/>
  <c r="AA176" i="19" s="1"/>
  <c r="AB176" i="19" s="1"/>
  <c r="AC176" i="19" s="1"/>
  <c r="AD176" i="19" s="1"/>
  <c r="AE176" i="19" s="1"/>
  <c r="AF176" i="19" s="1"/>
  <c r="C176" i="19"/>
  <c r="D176" i="19" s="1"/>
  <c r="E176" i="19" s="1"/>
  <c r="F176" i="19" s="1"/>
  <c r="G176" i="19" s="1"/>
  <c r="H176" i="19" s="1"/>
  <c r="I176" i="19" s="1"/>
  <c r="J176" i="19" s="1"/>
  <c r="K176" i="19" s="1"/>
  <c r="L176" i="19" s="1"/>
  <c r="M176" i="19" s="1"/>
  <c r="N176" i="19" s="1"/>
  <c r="M175" i="19"/>
  <c r="N175" i="19" s="1"/>
  <c r="O175" i="19" s="1"/>
  <c r="P175" i="19" s="1"/>
  <c r="Q175" i="19" s="1"/>
  <c r="R175" i="19" s="1"/>
  <c r="S175" i="19" s="1"/>
  <c r="T175" i="19" s="1"/>
  <c r="U175" i="19" s="1"/>
  <c r="V175" i="19" s="1"/>
  <c r="W175" i="19" s="1"/>
  <c r="X175" i="19" s="1"/>
  <c r="Y175" i="19" s="1"/>
  <c r="Z175" i="19" s="1"/>
  <c r="AA175" i="19" s="1"/>
  <c r="AB175" i="19" s="1"/>
  <c r="AC175" i="19" s="1"/>
  <c r="AD175" i="19" s="1"/>
  <c r="AE175" i="19" s="1"/>
  <c r="AF175" i="19" s="1"/>
  <c r="E175" i="19"/>
  <c r="F175" i="19" s="1"/>
  <c r="G175" i="19" s="1"/>
  <c r="H175" i="19" s="1"/>
  <c r="I175" i="19" s="1"/>
  <c r="J175" i="19" s="1"/>
  <c r="K175" i="19" s="1"/>
  <c r="L175" i="19" s="1"/>
  <c r="D175" i="19"/>
  <c r="C175" i="19"/>
  <c r="S174" i="19"/>
  <c r="T174" i="19" s="1"/>
  <c r="U174" i="19" s="1"/>
  <c r="V174" i="19" s="1"/>
  <c r="W174" i="19" s="1"/>
  <c r="X174" i="19" s="1"/>
  <c r="Y174" i="19" s="1"/>
  <c r="Z174" i="19" s="1"/>
  <c r="AA174" i="19" s="1"/>
  <c r="AB174" i="19" s="1"/>
  <c r="AC174" i="19" s="1"/>
  <c r="AD174" i="19" s="1"/>
  <c r="AE174" i="19" s="1"/>
  <c r="AF174" i="19" s="1"/>
  <c r="C174" i="19"/>
  <c r="D174" i="19" s="1"/>
  <c r="E174" i="19" s="1"/>
  <c r="F174" i="19" s="1"/>
  <c r="G174" i="19" s="1"/>
  <c r="H174" i="19" s="1"/>
  <c r="I174" i="19" s="1"/>
  <c r="J174" i="19" s="1"/>
  <c r="K174" i="19" s="1"/>
  <c r="L174" i="19" s="1"/>
  <c r="M174" i="19" s="1"/>
  <c r="N174" i="19" s="1"/>
  <c r="O174" i="19" s="1"/>
  <c r="P174" i="19" s="1"/>
  <c r="Q174" i="19" s="1"/>
  <c r="R174" i="19" s="1"/>
  <c r="U173" i="19"/>
  <c r="V173" i="19" s="1"/>
  <c r="W173" i="19" s="1"/>
  <c r="X173" i="19" s="1"/>
  <c r="Y173" i="19" s="1"/>
  <c r="Z173" i="19" s="1"/>
  <c r="AA173" i="19" s="1"/>
  <c r="AB173" i="19" s="1"/>
  <c r="AC173" i="19" s="1"/>
  <c r="AD173" i="19" s="1"/>
  <c r="AE173" i="19" s="1"/>
  <c r="AF173" i="19" s="1"/>
  <c r="E173" i="19"/>
  <c r="F173" i="19" s="1"/>
  <c r="G173" i="19" s="1"/>
  <c r="H173" i="19" s="1"/>
  <c r="I173" i="19" s="1"/>
  <c r="J173" i="19" s="1"/>
  <c r="K173" i="19" s="1"/>
  <c r="L173" i="19" s="1"/>
  <c r="M173" i="19" s="1"/>
  <c r="N173" i="19" s="1"/>
  <c r="O173" i="19" s="1"/>
  <c r="P173" i="19" s="1"/>
  <c r="Q173" i="19" s="1"/>
  <c r="R173" i="19" s="1"/>
  <c r="S173" i="19" s="1"/>
  <c r="T173" i="19" s="1"/>
  <c r="D173" i="19"/>
  <c r="C173" i="19"/>
  <c r="N172" i="19"/>
  <c r="O172" i="19" s="1"/>
  <c r="P172" i="19" s="1"/>
  <c r="Q172" i="19" s="1"/>
  <c r="R172" i="19" s="1"/>
  <c r="S172" i="19" s="1"/>
  <c r="T172" i="19" s="1"/>
  <c r="U172" i="19" s="1"/>
  <c r="V172" i="19" s="1"/>
  <c r="W172" i="19" s="1"/>
  <c r="X172" i="19" s="1"/>
  <c r="Y172" i="19" s="1"/>
  <c r="Z172" i="19" s="1"/>
  <c r="AA172" i="19" s="1"/>
  <c r="AB172" i="19" s="1"/>
  <c r="AC172" i="19" s="1"/>
  <c r="AD172" i="19" s="1"/>
  <c r="AE172" i="19" s="1"/>
  <c r="AF172" i="19" s="1"/>
  <c r="C172" i="19"/>
  <c r="D172" i="19" s="1"/>
  <c r="E172" i="19" s="1"/>
  <c r="F172" i="19" s="1"/>
  <c r="G172" i="19" s="1"/>
  <c r="H172" i="19" s="1"/>
  <c r="I172" i="19" s="1"/>
  <c r="J172" i="19" s="1"/>
  <c r="K172" i="19" s="1"/>
  <c r="L172" i="19" s="1"/>
  <c r="M172" i="19" s="1"/>
  <c r="U171" i="19"/>
  <c r="V171" i="19" s="1"/>
  <c r="W171" i="19" s="1"/>
  <c r="X171" i="19" s="1"/>
  <c r="Y171" i="19" s="1"/>
  <c r="Z171" i="19" s="1"/>
  <c r="AA171" i="19" s="1"/>
  <c r="AB171" i="19" s="1"/>
  <c r="AC171" i="19" s="1"/>
  <c r="AD171" i="19" s="1"/>
  <c r="AE171" i="19" s="1"/>
  <c r="AF171" i="19" s="1"/>
  <c r="E171" i="19"/>
  <c r="F171" i="19" s="1"/>
  <c r="G171" i="19" s="1"/>
  <c r="H171" i="19" s="1"/>
  <c r="I171" i="19" s="1"/>
  <c r="J171" i="19" s="1"/>
  <c r="K171" i="19" s="1"/>
  <c r="L171" i="19" s="1"/>
  <c r="M171" i="19" s="1"/>
  <c r="N171" i="19" s="1"/>
  <c r="O171" i="19" s="1"/>
  <c r="P171" i="19" s="1"/>
  <c r="Q171" i="19" s="1"/>
  <c r="R171" i="19" s="1"/>
  <c r="S171" i="19" s="1"/>
  <c r="T171" i="19" s="1"/>
  <c r="C171" i="19"/>
  <c r="D171" i="19" s="1"/>
  <c r="C170" i="19"/>
  <c r="D170" i="19" s="1"/>
  <c r="E170" i="19" s="1"/>
  <c r="F170" i="19" s="1"/>
  <c r="G170" i="19" s="1"/>
  <c r="H170" i="19" s="1"/>
  <c r="I170" i="19" s="1"/>
  <c r="J170" i="19" s="1"/>
  <c r="K170" i="19" s="1"/>
  <c r="L170" i="19" s="1"/>
  <c r="M170" i="19" s="1"/>
  <c r="N170" i="19" s="1"/>
  <c r="O170" i="19" s="1"/>
  <c r="P170" i="19" s="1"/>
  <c r="Q170" i="19" s="1"/>
  <c r="R170" i="19" s="1"/>
  <c r="S170" i="19" s="1"/>
  <c r="T170" i="19" s="1"/>
  <c r="U170" i="19" s="1"/>
  <c r="V170" i="19" s="1"/>
  <c r="W170" i="19" s="1"/>
  <c r="X170" i="19" s="1"/>
  <c r="Y170" i="19" s="1"/>
  <c r="Z170" i="19" s="1"/>
  <c r="AA170" i="19" s="1"/>
  <c r="AB170" i="19" s="1"/>
  <c r="AC170" i="19" s="1"/>
  <c r="AD170" i="19" s="1"/>
  <c r="AE170" i="19" s="1"/>
  <c r="AF170" i="19" s="1"/>
  <c r="M169" i="19"/>
  <c r="N169" i="19" s="1"/>
  <c r="O169" i="19" s="1"/>
  <c r="P169" i="19" s="1"/>
  <c r="Q169" i="19" s="1"/>
  <c r="R169" i="19" s="1"/>
  <c r="S169" i="19" s="1"/>
  <c r="T169" i="19" s="1"/>
  <c r="U169" i="19" s="1"/>
  <c r="V169" i="19" s="1"/>
  <c r="W169" i="19" s="1"/>
  <c r="X169" i="19" s="1"/>
  <c r="Y169" i="19" s="1"/>
  <c r="Z169" i="19" s="1"/>
  <c r="AA169" i="19" s="1"/>
  <c r="AB169" i="19" s="1"/>
  <c r="AC169" i="19" s="1"/>
  <c r="AD169" i="19" s="1"/>
  <c r="AE169" i="19" s="1"/>
  <c r="AF169" i="19" s="1"/>
  <c r="F169" i="19"/>
  <c r="G169" i="19" s="1"/>
  <c r="H169" i="19" s="1"/>
  <c r="I169" i="19" s="1"/>
  <c r="J169" i="19" s="1"/>
  <c r="K169" i="19" s="1"/>
  <c r="L169" i="19" s="1"/>
  <c r="E169" i="19"/>
  <c r="D169" i="19"/>
  <c r="C169" i="19"/>
  <c r="C167" i="19"/>
  <c r="D167" i="19" s="1"/>
  <c r="E167" i="19" s="1"/>
  <c r="F167" i="19" s="1"/>
  <c r="G167" i="19" s="1"/>
  <c r="H167" i="19" s="1"/>
  <c r="I167" i="19" s="1"/>
  <c r="J167" i="19" s="1"/>
  <c r="K167" i="19" s="1"/>
  <c r="L167" i="19" s="1"/>
  <c r="M167" i="19" s="1"/>
  <c r="N167" i="19" s="1"/>
  <c r="O167" i="19" s="1"/>
  <c r="P167" i="19" s="1"/>
  <c r="Q167" i="19" s="1"/>
  <c r="R167" i="19" s="1"/>
  <c r="S167" i="19" s="1"/>
  <c r="T167" i="19" s="1"/>
  <c r="U167" i="19" s="1"/>
  <c r="V167" i="19" s="1"/>
  <c r="W167" i="19" s="1"/>
  <c r="X167" i="19" s="1"/>
  <c r="Y167" i="19" s="1"/>
  <c r="Z167" i="19" s="1"/>
  <c r="AA167" i="19" s="1"/>
  <c r="AB167" i="19" s="1"/>
  <c r="AC167" i="19" s="1"/>
  <c r="AD167" i="19" s="1"/>
  <c r="AE167" i="19" s="1"/>
  <c r="AF167" i="19" s="1"/>
  <c r="C166" i="19"/>
  <c r="D166" i="19" s="1"/>
  <c r="E166" i="19" s="1"/>
  <c r="F166" i="19" s="1"/>
  <c r="G166" i="19" s="1"/>
  <c r="H166" i="19" s="1"/>
  <c r="I166" i="19" s="1"/>
  <c r="J166" i="19" s="1"/>
  <c r="K166" i="19" s="1"/>
  <c r="L166" i="19" s="1"/>
  <c r="M166" i="19" s="1"/>
  <c r="N166" i="19" s="1"/>
  <c r="O166" i="19" s="1"/>
  <c r="P166" i="19" s="1"/>
  <c r="Q166" i="19" s="1"/>
  <c r="R166" i="19" s="1"/>
  <c r="S166" i="19" s="1"/>
  <c r="T166" i="19" s="1"/>
  <c r="U166" i="19" s="1"/>
  <c r="V166" i="19" s="1"/>
  <c r="W166" i="19" s="1"/>
  <c r="X166" i="19" s="1"/>
  <c r="Y166" i="19" s="1"/>
  <c r="Z166" i="19" s="1"/>
  <c r="AA166" i="19" s="1"/>
  <c r="AB166" i="19" s="1"/>
  <c r="AC166" i="19" s="1"/>
  <c r="AD166" i="19" s="1"/>
  <c r="AE166" i="19" s="1"/>
  <c r="AF166" i="19" s="1"/>
  <c r="C165" i="19"/>
  <c r="D165" i="19" s="1"/>
  <c r="E165" i="19" s="1"/>
  <c r="F165" i="19" s="1"/>
  <c r="G165" i="19" s="1"/>
  <c r="H165" i="19" s="1"/>
  <c r="I165" i="19" s="1"/>
  <c r="J165" i="19" s="1"/>
  <c r="K165" i="19" s="1"/>
  <c r="L165" i="19" s="1"/>
  <c r="M165" i="19" s="1"/>
  <c r="N165" i="19" s="1"/>
  <c r="O165" i="19" s="1"/>
  <c r="P165" i="19" s="1"/>
  <c r="Q165" i="19" s="1"/>
  <c r="R165" i="19" s="1"/>
  <c r="S165" i="19" s="1"/>
  <c r="T165" i="19" s="1"/>
  <c r="U165" i="19" s="1"/>
  <c r="V165" i="19" s="1"/>
  <c r="W165" i="19" s="1"/>
  <c r="X165" i="19" s="1"/>
  <c r="Y165" i="19" s="1"/>
  <c r="Z165" i="19" s="1"/>
  <c r="AA165" i="19" s="1"/>
  <c r="AB165" i="19" s="1"/>
  <c r="AC165" i="19" s="1"/>
  <c r="AD165" i="19" s="1"/>
  <c r="AE165" i="19" s="1"/>
  <c r="AF165" i="19" s="1"/>
  <c r="W164" i="19"/>
  <c r="X164" i="19" s="1"/>
  <c r="Y164" i="19" s="1"/>
  <c r="Z164" i="19" s="1"/>
  <c r="AA164" i="19" s="1"/>
  <c r="AB164" i="19" s="1"/>
  <c r="AC164" i="19" s="1"/>
  <c r="AD164" i="19" s="1"/>
  <c r="AE164" i="19" s="1"/>
  <c r="AF164" i="19" s="1"/>
  <c r="E164" i="19"/>
  <c r="F164" i="19" s="1"/>
  <c r="G164" i="19" s="1"/>
  <c r="H164" i="19" s="1"/>
  <c r="I164" i="19" s="1"/>
  <c r="J164" i="19" s="1"/>
  <c r="K164" i="19" s="1"/>
  <c r="L164" i="19" s="1"/>
  <c r="M164" i="19" s="1"/>
  <c r="N164" i="19" s="1"/>
  <c r="O164" i="19" s="1"/>
  <c r="P164" i="19" s="1"/>
  <c r="Q164" i="19" s="1"/>
  <c r="R164" i="19" s="1"/>
  <c r="S164" i="19" s="1"/>
  <c r="T164" i="19" s="1"/>
  <c r="U164" i="19" s="1"/>
  <c r="V164" i="19" s="1"/>
  <c r="D164" i="19"/>
  <c r="C164" i="19"/>
  <c r="F163" i="19"/>
  <c r="G163" i="19" s="1"/>
  <c r="H163" i="19" s="1"/>
  <c r="I163" i="19" s="1"/>
  <c r="J163" i="19" s="1"/>
  <c r="K163" i="19" s="1"/>
  <c r="L163" i="19" s="1"/>
  <c r="M163" i="19" s="1"/>
  <c r="N163" i="19" s="1"/>
  <c r="O163" i="19" s="1"/>
  <c r="P163" i="19" s="1"/>
  <c r="Q163" i="19" s="1"/>
  <c r="R163" i="19" s="1"/>
  <c r="S163" i="19" s="1"/>
  <c r="T163" i="19" s="1"/>
  <c r="U163" i="19" s="1"/>
  <c r="V163" i="19" s="1"/>
  <c r="W163" i="19" s="1"/>
  <c r="X163" i="19" s="1"/>
  <c r="Y163" i="19" s="1"/>
  <c r="Z163" i="19" s="1"/>
  <c r="AA163" i="19" s="1"/>
  <c r="AB163" i="19" s="1"/>
  <c r="AC163" i="19" s="1"/>
  <c r="AD163" i="19" s="1"/>
  <c r="AE163" i="19" s="1"/>
  <c r="AF163" i="19" s="1"/>
  <c r="D163" i="19"/>
  <c r="E163" i="19" s="1"/>
  <c r="C163" i="19"/>
  <c r="P162" i="19"/>
  <c r="Q162" i="19" s="1"/>
  <c r="R162" i="19" s="1"/>
  <c r="S162" i="19" s="1"/>
  <c r="T162" i="19" s="1"/>
  <c r="U162" i="19" s="1"/>
  <c r="V162" i="19" s="1"/>
  <c r="W162" i="19" s="1"/>
  <c r="X162" i="19" s="1"/>
  <c r="Y162" i="19" s="1"/>
  <c r="Z162" i="19" s="1"/>
  <c r="AA162" i="19" s="1"/>
  <c r="AB162" i="19" s="1"/>
  <c r="AC162" i="19" s="1"/>
  <c r="AD162" i="19" s="1"/>
  <c r="AE162" i="19" s="1"/>
  <c r="AF162" i="19" s="1"/>
  <c r="D162" i="19"/>
  <c r="E162" i="19" s="1"/>
  <c r="F162" i="19" s="1"/>
  <c r="G162" i="19" s="1"/>
  <c r="H162" i="19" s="1"/>
  <c r="I162" i="19" s="1"/>
  <c r="J162" i="19" s="1"/>
  <c r="K162" i="19" s="1"/>
  <c r="L162" i="19" s="1"/>
  <c r="M162" i="19" s="1"/>
  <c r="N162" i="19" s="1"/>
  <c r="O162" i="19" s="1"/>
  <c r="C162" i="19"/>
  <c r="F161" i="19"/>
  <c r="G161" i="19" s="1"/>
  <c r="H161" i="19" s="1"/>
  <c r="I161" i="19" s="1"/>
  <c r="J161" i="19" s="1"/>
  <c r="K161" i="19" s="1"/>
  <c r="L161" i="19" s="1"/>
  <c r="M161" i="19" s="1"/>
  <c r="N161" i="19" s="1"/>
  <c r="O161" i="19" s="1"/>
  <c r="P161" i="19" s="1"/>
  <c r="Q161" i="19" s="1"/>
  <c r="R161" i="19" s="1"/>
  <c r="S161" i="19" s="1"/>
  <c r="T161" i="19" s="1"/>
  <c r="U161" i="19" s="1"/>
  <c r="V161" i="19" s="1"/>
  <c r="W161" i="19" s="1"/>
  <c r="X161" i="19" s="1"/>
  <c r="Y161" i="19" s="1"/>
  <c r="Z161" i="19" s="1"/>
  <c r="AA161" i="19" s="1"/>
  <c r="AB161" i="19" s="1"/>
  <c r="AC161" i="19" s="1"/>
  <c r="AD161" i="19" s="1"/>
  <c r="AE161" i="19" s="1"/>
  <c r="AF161" i="19" s="1"/>
  <c r="C161" i="19"/>
  <c r="D161" i="19" s="1"/>
  <c r="E161" i="19" s="1"/>
  <c r="D160" i="19"/>
  <c r="E160" i="19" s="1"/>
  <c r="F160" i="19" s="1"/>
  <c r="G160" i="19" s="1"/>
  <c r="H160" i="19" s="1"/>
  <c r="I160" i="19" s="1"/>
  <c r="J160" i="19" s="1"/>
  <c r="K160" i="19" s="1"/>
  <c r="L160" i="19" s="1"/>
  <c r="M160" i="19" s="1"/>
  <c r="N160" i="19" s="1"/>
  <c r="O160" i="19" s="1"/>
  <c r="P160" i="19" s="1"/>
  <c r="Q160" i="19" s="1"/>
  <c r="R160" i="19" s="1"/>
  <c r="S160" i="19" s="1"/>
  <c r="T160" i="19" s="1"/>
  <c r="U160" i="19" s="1"/>
  <c r="V160" i="19" s="1"/>
  <c r="W160" i="19" s="1"/>
  <c r="X160" i="19" s="1"/>
  <c r="Y160" i="19" s="1"/>
  <c r="Z160" i="19" s="1"/>
  <c r="AA160" i="19" s="1"/>
  <c r="AB160" i="19" s="1"/>
  <c r="AC160" i="19" s="1"/>
  <c r="AD160" i="19" s="1"/>
  <c r="AE160" i="19" s="1"/>
  <c r="AF160" i="19" s="1"/>
  <c r="C160" i="19"/>
  <c r="D159" i="19"/>
  <c r="E159" i="19" s="1"/>
  <c r="F159" i="19" s="1"/>
  <c r="G159" i="19" s="1"/>
  <c r="H159" i="19" s="1"/>
  <c r="I159" i="19" s="1"/>
  <c r="J159" i="19" s="1"/>
  <c r="K159" i="19" s="1"/>
  <c r="L159" i="19" s="1"/>
  <c r="M159" i="19" s="1"/>
  <c r="N159" i="19" s="1"/>
  <c r="O159" i="19" s="1"/>
  <c r="P159" i="19" s="1"/>
  <c r="Q159" i="19" s="1"/>
  <c r="R159" i="19" s="1"/>
  <c r="S159" i="19" s="1"/>
  <c r="T159" i="19" s="1"/>
  <c r="U159" i="19" s="1"/>
  <c r="V159" i="19" s="1"/>
  <c r="W159" i="19" s="1"/>
  <c r="X159" i="19" s="1"/>
  <c r="Y159" i="19" s="1"/>
  <c r="Z159" i="19" s="1"/>
  <c r="AA159" i="19" s="1"/>
  <c r="AB159" i="19" s="1"/>
  <c r="AC159" i="19" s="1"/>
  <c r="AD159" i="19" s="1"/>
  <c r="AE159" i="19" s="1"/>
  <c r="AF159" i="19" s="1"/>
  <c r="C159" i="19"/>
  <c r="C158" i="19"/>
  <c r="D158" i="19" s="1"/>
  <c r="E158" i="19" s="1"/>
  <c r="F158" i="19" s="1"/>
  <c r="G158" i="19" s="1"/>
  <c r="H158" i="19" s="1"/>
  <c r="I158" i="19" s="1"/>
  <c r="J158" i="19" s="1"/>
  <c r="K158" i="19" s="1"/>
  <c r="L158" i="19" s="1"/>
  <c r="M158" i="19" s="1"/>
  <c r="N158" i="19" s="1"/>
  <c r="O158" i="19" s="1"/>
  <c r="P158" i="19" s="1"/>
  <c r="Q158" i="19" s="1"/>
  <c r="R158" i="19" s="1"/>
  <c r="S158" i="19" s="1"/>
  <c r="T158" i="19" s="1"/>
  <c r="U158" i="19" s="1"/>
  <c r="V158" i="19" s="1"/>
  <c r="W158" i="19" s="1"/>
  <c r="X158" i="19" s="1"/>
  <c r="Y158" i="19" s="1"/>
  <c r="Z158" i="19" s="1"/>
  <c r="AA158" i="19" s="1"/>
  <c r="AB158" i="19" s="1"/>
  <c r="AC158" i="19" s="1"/>
  <c r="AD158" i="19" s="1"/>
  <c r="AE158" i="19" s="1"/>
  <c r="AF158" i="19" s="1"/>
  <c r="C157" i="19"/>
  <c r="D157" i="19" s="1"/>
  <c r="E157" i="19" s="1"/>
  <c r="F157" i="19" s="1"/>
  <c r="G157" i="19" s="1"/>
  <c r="H157" i="19" s="1"/>
  <c r="I157" i="19" s="1"/>
  <c r="J157" i="19" s="1"/>
  <c r="K157" i="19" s="1"/>
  <c r="L157" i="19" s="1"/>
  <c r="M157" i="19" s="1"/>
  <c r="N157" i="19" s="1"/>
  <c r="O157" i="19" s="1"/>
  <c r="P157" i="19" s="1"/>
  <c r="Q157" i="19" s="1"/>
  <c r="R157" i="19" s="1"/>
  <c r="S157" i="19" s="1"/>
  <c r="T157" i="19" s="1"/>
  <c r="U157" i="19" s="1"/>
  <c r="V157" i="19" s="1"/>
  <c r="W157" i="19" s="1"/>
  <c r="X157" i="19" s="1"/>
  <c r="Y157" i="19" s="1"/>
  <c r="Z157" i="19" s="1"/>
  <c r="AA157" i="19" s="1"/>
  <c r="AB157" i="19" s="1"/>
  <c r="AC157" i="19" s="1"/>
  <c r="AD157" i="19" s="1"/>
  <c r="AE157" i="19" s="1"/>
  <c r="AF157" i="19" s="1"/>
  <c r="D156" i="19"/>
  <c r="E156" i="19" s="1"/>
  <c r="F156" i="19" s="1"/>
  <c r="G156" i="19" s="1"/>
  <c r="H156" i="19" s="1"/>
  <c r="I156" i="19" s="1"/>
  <c r="J156" i="19" s="1"/>
  <c r="K156" i="19" s="1"/>
  <c r="L156" i="19" s="1"/>
  <c r="M156" i="19" s="1"/>
  <c r="N156" i="19" s="1"/>
  <c r="O156" i="19" s="1"/>
  <c r="P156" i="19" s="1"/>
  <c r="Q156" i="19" s="1"/>
  <c r="R156" i="19" s="1"/>
  <c r="S156" i="19" s="1"/>
  <c r="T156" i="19" s="1"/>
  <c r="U156" i="19" s="1"/>
  <c r="V156" i="19" s="1"/>
  <c r="W156" i="19" s="1"/>
  <c r="X156" i="19" s="1"/>
  <c r="Y156" i="19" s="1"/>
  <c r="Z156" i="19" s="1"/>
  <c r="AA156" i="19" s="1"/>
  <c r="AB156" i="19" s="1"/>
  <c r="AC156" i="19" s="1"/>
  <c r="AD156" i="19" s="1"/>
  <c r="AE156" i="19" s="1"/>
  <c r="AF156" i="19" s="1"/>
  <c r="C156" i="19"/>
  <c r="D155" i="19"/>
  <c r="E155" i="19" s="1"/>
  <c r="F155" i="19" s="1"/>
  <c r="G155" i="19" s="1"/>
  <c r="H155" i="19" s="1"/>
  <c r="I155" i="19" s="1"/>
  <c r="J155" i="19" s="1"/>
  <c r="K155" i="19" s="1"/>
  <c r="L155" i="19" s="1"/>
  <c r="M155" i="19" s="1"/>
  <c r="N155" i="19" s="1"/>
  <c r="O155" i="19" s="1"/>
  <c r="P155" i="19" s="1"/>
  <c r="Q155" i="19" s="1"/>
  <c r="R155" i="19" s="1"/>
  <c r="S155" i="19" s="1"/>
  <c r="T155" i="19" s="1"/>
  <c r="U155" i="19" s="1"/>
  <c r="V155" i="19" s="1"/>
  <c r="W155" i="19" s="1"/>
  <c r="X155" i="19" s="1"/>
  <c r="Y155" i="19" s="1"/>
  <c r="Z155" i="19" s="1"/>
  <c r="AA155" i="19" s="1"/>
  <c r="AB155" i="19" s="1"/>
  <c r="AC155" i="19" s="1"/>
  <c r="AD155" i="19" s="1"/>
  <c r="AE155" i="19" s="1"/>
  <c r="AF155" i="19" s="1"/>
  <c r="C155" i="19"/>
  <c r="J153" i="19"/>
  <c r="K153" i="19" s="1"/>
  <c r="L153" i="19" s="1"/>
  <c r="M153" i="19" s="1"/>
  <c r="N153" i="19" s="1"/>
  <c r="O153" i="19" s="1"/>
  <c r="P153" i="19" s="1"/>
  <c r="Q153" i="19" s="1"/>
  <c r="R153" i="19" s="1"/>
  <c r="S153" i="19" s="1"/>
  <c r="T153" i="19" s="1"/>
  <c r="U153" i="19" s="1"/>
  <c r="V153" i="19" s="1"/>
  <c r="W153" i="19" s="1"/>
  <c r="X153" i="19" s="1"/>
  <c r="Y153" i="19" s="1"/>
  <c r="Z153" i="19" s="1"/>
  <c r="AA153" i="19" s="1"/>
  <c r="AB153" i="19" s="1"/>
  <c r="AC153" i="19" s="1"/>
  <c r="AD153" i="19" s="1"/>
  <c r="AE153" i="19" s="1"/>
  <c r="AF153" i="19" s="1"/>
  <c r="C153" i="19"/>
  <c r="D153" i="19" s="1"/>
  <c r="E153" i="19" s="1"/>
  <c r="F153" i="19" s="1"/>
  <c r="G153" i="19" s="1"/>
  <c r="H153" i="19" s="1"/>
  <c r="I153" i="19" s="1"/>
  <c r="C152" i="19"/>
  <c r="D152" i="19" s="1"/>
  <c r="E152" i="19" s="1"/>
  <c r="F152" i="19" s="1"/>
  <c r="G152" i="19" s="1"/>
  <c r="H152" i="19" s="1"/>
  <c r="I152" i="19" s="1"/>
  <c r="J152" i="19" s="1"/>
  <c r="K152" i="19" s="1"/>
  <c r="L152" i="19" s="1"/>
  <c r="M152" i="19" s="1"/>
  <c r="N152" i="19" s="1"/>
  <c r="O152" i="19" s="1"/>
  <c r="P152" i="19" s="1"/>
  <c r="Q152" i="19" s="1"/>
  <c r="R152" i="19" s="1"/>
  <c r="S152" i="19" s="1"/>
  <c r="T152" i="19" s="1"/>
  <c r="U152" i="19" s="1"/>
  <c r="V152" i="19" s="1"/>
  <c r="W152" i="19" s="1"/>
  <c r="X152" i="19" s="1"/>
  <c r="Y152" i="19" s="1"/>
  <c r="Z152" i="19" s="1"/>
  <c r="AA152" i="19" s="1"/>
  <c r="AB152" i="19" s="1"/>
  <c r="AC152" i="19" s="1"/>
  <c r="AD152" i="19" s="1"/>
  <c r="AE152" i="19" s="1"/>
  <c r="AF152" i="19" s="1"/>
  <c r="F151" i="19"/>
  <c r="G151" i="19" s="1"/>
  <c r="H151" i="19" s="1"/>
  <c r="I151" i="19" s="1"/>
  <c r="J151" i="19" s="1"/>
  <c r="K151" i="19" s="1"/>
  <c r="L151" i="19" s="1"/>
  <c r="M151" i="19" s="1"/>
  <c r="N151" i="19" s="1"/>
  <c r="O151" i="19" s="1"/>
  <c r="P151" i="19" s="1"/>
  <c r="Q151" i="19" s="1"/>
  <c r="R151" i="19" s="1"/>
  <c r="S151" i="19" s="1"/>
  <c r="T151" i="19" s="1"/>
  <c r="U151" i="19" s="1"/>
  <c r="V151" i="19" s="1"/>
  <c r="W151" i="19" s="1"/>
  <c r="X151" i="19" s="1"/>
  <c r="Y151" i="19" s="1"/>
  <c r="Z151" i="19" s="1"/>
  <c r="AA151" i="19" s="1"/>
  <c r="AB151" i="19" s="1"/>
  <c r="AC151" i="19" s="1"/>
  <c r="AD151" i="19" s="1"/>
  <c r="AE151" i="19" s="1"/>
  <c r="AF151" i="19" s="1"/>
  <c r="E151" i="19"/>
  <c r="D151" i="19"/>
  <c r="C151" i="19"/>
  <c r="O150" i="19"/>
  <c r="P150" i="19" s="1"/>
  <c r="Q150" i="19" s="1"/>
  <c r="R150" i="19" s="1"/>
  <c r="S150" i="19" s="1"/>
  <c r="T150" i="19" s="1"/>
  <c r="U150" i="19" s="1"/>
  <c r="V150" i="19" s="1"/>
  <c r="W150" i="19" s="1"/>
  <c r="X150" i="19" s="1"/>
  <c r="Y150" i="19" s="1"/>
  <c r="Z150" i="19" s="1"/>
  <c r="AA150" i="19" s="1"/>
  <c r="AB150" i="19" s="1"/>
  <c r="AC150" i="19" s="1"/>
  <c r="AD150" i="19" s="1"/>
  <c r="AE150" i="19" s="1"/>
  <c r="AF150" i="19" s="1"/>
  <c r="E150" i="19"/>
  <c r="F150" i="19" s="1"/>
  <c r="G150" i="19" s="1"/>
  <c r="H150" i="19" s="1"/>
  <c r="I150" i="19" s="1"/>
  <c r="J150" i="19" s="1"/>
  <c r="K150" i="19" s="1"/>
  <c r="L150" i="19" s="1"/>
  <c r="M150" i="19" s="1"/>
  <c r="N150" i="19" s="1"/>
  <c r="D150" i="19"/>
  <c r="C150" i="19"/>
  <c r="C148" i="19"/>
  <c r="D148" i="19" s="1"/>
  <c r="E148" i="19" s="1"/>
  <c r="F148" i="19" s="1"/>
  <c r="G148" i="19" s="1"/>
  <c r="H148" i="19" s="1"/>
  <c r="I148" i="19" s="1"/>
  <c r="J148" i="19" s="1"/>
  <c r="K148" i="19" s="1"/>
  <c r="L148" i="19" s="1"/>
  <c r="M148" i="19" s="1"/>
  <c r="N148" i="19" s="1"/>
  <c r="O148" i="19" s="1"/>
  <c r="P148" i="19" s="1"/>
  <c r="Q148" i="19" s="1"/>
  <c r="R148" i="19" s="1"/>
  <c r="S148" i="19" s="1"/>
  <c r="T148" i="19" s="1"/>
  <c r="U148" i="19" s="1"/>
  <c r="V148" i="19" s="1"/>
  <c r="W148" i="19" s="1"/>
  <c r="X148" i="19" s="1"/>
  <c r="Y148" i="19" s="1"/>
  <c r="Z148" i="19" s="1"/>
  <c r="AA148" i="19" s="1"/>
  <c r="AB148" i="19" s="1"/>
  <c r="AC148" i="19" s="1"/>
  <c r="AD148" i="19" s="1"/>
  <c r="AE148" i="19" s="1"/>
  <c r="AF148" i="19" s="1"/>
  <c r="K147" i="19"/>
  <c r="L147" i="19" s="1"/>
  <c r="M147" i="19" s="1"/>
  <c r="N147" i="19" s="1"/>
  <c r="O147" i="19" s="1"/>
  <c r="P147" i="19" s="1"/>
  <c r="Q147" i="19" s="1"/>
  <c r="R147" i="19" s="1"/>
  <c r="S147" i="19" s="1"/>
  <c r="T147" i="19" s="1"/>
  <c r="U147" i="19" s="1"/>
  <c r="V147" i="19" s="1"/>
  <c r="W147" i="19" s="1"/>
  <c r="X147" i="19" s="1"/>
  <c r="Y147" i="19" s="1"/>
  <c r="Z147" i="19" s="1"/>
  <c r="AA147" i="19" s="1"/>
  <c r="AB147" i="19" s="1"/>
  <c r="AC147" i="19" s="1"/>
  <c r="AD147" i="19" s="1"/>
  <c r="AE147" i="19" s="1"/>
  <c r="AF147" i="19" s="1"/>
  <c r="F147" i="19"/>
  <c r="G147" i="19" s="1"/>
  <c r="H147" i="19" s="1"/>
  <c r="I147" i="19" s="1"/>
  <c r="J147" i="19" s="1"/>
  <c r="C147" i="19"/>
  <c r="D147" i="19" s="1"/>
  <c r="E147" i="19" s="1"/>
  <c r="AE145" i="19"/>
  <c r="AF145" i="19" s="1"/>
  <c r="D145" i="19"/>
  <c r="E145" i="19" s="1"/>
  <c r="F145" i="19" s="1"/>
  <c r="G145" i="19" s="1"/>
  <c r="H145" i="19" s="1"/>
  <c r="I145" i="19" s="1"/>
  <c r="J145" i="19" s="1"/>
  <c r="K145" i="19" s="1"/>
  <c r="L145" i="19" s="1"/>
  <c r="M145" i="19" s="1"/>
  <c r="N145" i="19" s="1"/>
  <c r="O145" i="19" s="1"/>
  <c r="P145" i="19" s="1"/>
  <c r="Q145" i="19" s="1"/>
  <c r="R145" i="19" s="1"/>
  <c r="S145" i="19" s="1"/>
  <c r="T145" i="19" s="1"/>
  <c r="U145" i="19" s="1"/>
  <c r="V145" i="19" s="1"/>
  <c r="W145" i="19" s="1"/>
  <c r="X145" i="19" s="1"/>
  <c r="Y145" i="19" s="1"/>
  <c r="Z145" i="19" s="1"/>
  <c r="AA145" i="19" s="1"/>
  <c r="AB145" i="19" s="1"/>
  <c r="AC145" i="19" s="1"/>
  <c r="AD145" i="19" s="1"/>
  <c r="C145" i="19"/>
  <c r="T144" i="19"/>
  <c r="U144" i="19" s="1"/>
  <c r="V144" i="19" s="1"/>
  <c r="W144" i="19" s="1"/>
  <c r="X144" i="19" s="1"/>
  <c r="Y144" i="19" s="1"/>
  <c r="Z144" i="19" s="1"/>
  <c r="AA144" i="19" s="1"/>
  <c r="AB144" i="19" s="1"/>
  <c r="AC144" i="19" s="1"/>
  <c r="AD144" i="19" s="1"/>
  <c r="AE144" i="19" s="1"/>
  <c r="AF144" i="19" s="1"/>
  <c r="C144" i="19"/>
  <c r="D144" i="19" s="1"/>
  <c r="E144" i="19" s="1"/>
  <c r="F144" i="19" s="1"/>
  <c r="G144" i="19" s="1"/>
  <c r="H144" i="19" s="1"/>
  <c r="I144" i="19" s="1"/>
  <c r="J144" i="19" s="1"/>
  <c r="K144" i="19" s="1"/>
  <c r="L144" i="19" s="1"/>
  <c r="M144" i="19" s="1"/>
  <c r="N144" i="19" s="1"/>
  <c r="O144" i="19" s="1"/>
  <c r="P144" i="19" s="1"/>
  <c r="Q144" i="19" s="1"/>
  <c r="R144" i="19" s="1"/>
  <c r="S144" i="19" s="1"/>
  <c r="C143" i="19"/>
  <c r="D143" i="19" s="1"/>
  <c r="E143" i="19" s="1"/>
  <c r="F143" i="19" s="1"/>
  <c r="G143" i="19" s="1"/>
  <c r="H143" i="19" s="1"/>
  <c r="I143" i="19" s="1"/>
  <c r="J143" i="19" s="1"/>
  <c r="K143" i="19" s="1"/>
  <c r="L143" i="19" s="1"/>
  <c r="M143" i="19" s="1"/>
  <c r="N143" i="19" s="1"/>
  <c r="O143" i="19" s="1"/>
  <c r="P143" i="19" s="1"/>
  <c r="Q143" i="19" s="1"/>
  <c r="R143" i="19" s="1"/>
  <c r="S143" i="19" s="1"/>
  <c r="T143" i="19" s="1"/>
  <c r="U143" i="19" s="1"/>
  <c r="V143" i="19" s="1"/>
  <c r="W143" i="19" s="1"/>
  <c r="X143" i="19" s="1"/>
  <c r="Y143" i="19" s="1"/>
  <c r="Z143" i="19" s="1"/>
  <c r="AA143" i="19" s="1"/>
  <c r="AB143" i="19" s="1"/>
  <c r="AC143" i="19" s="1"/>
  <c r="AD143" i="19" s="1"/>
  <c r="AE143" i="19" s="1"/>
  <c r="AF143" i="19" s="1"/>
  <c r="D142" i="19"/>
  <c r="E142" i="19" s="1"/>
  <c r="F142" i="19" s="1"/>
  <c r="G142" i="19" s="1"/>
  <c r="H142" i="19" s="1"/>
  <c r="I142" i="19" s="1"/>
  <c r="J142" i="19" s="1"/>
  <c r="K142" i="19" s="1"/>
  <c r="L142" i="19" s="1"/>
  <c r="M142" i="19" s="1"/>
  <c r="N142" i="19" s="1"/>
  <c r="O142" i="19" s="1"/>
  <c r="P142" i="19" s="1"/>
  <c r="Q142" i="19" s="1"/>
  <c r="R142" i="19" s="1"/>
  <c r="S142" i="19" s="1"/>
  <c r="T142" i="19" s="1"/>
  <c r="U142" i="19" s="1"/>
  <c r="V142" i="19" s="1"/>
  <c r="W142" i="19" s="1"/>
  <c r="X142" i="19" s="1"/>
  <c r="Y142" i="19" s="1"/>
  <c r="Z142" i="19" s="1"/>
  <c r="AA142" i="19" s="1"/>
  <c r="AB142" i="19" s="1"/>
  <c r="AC142" i="19" s="1"/>
  <c r="AD142" i="19" s="1"/>
  <c r="AE142" i="19" s="1"/>
  <c r="AF142" i="19" s="1"/>
  <c r="C142" i="19"/>
  <c r="C141" i="19"/>
  <c r="D141" i="19" s="1"/>
  <c r="E141" i="19" s="1"/>
  <c r="F141" i="19" s="1"/>
  <c r="G141" i="19" s="1"/>
  <c r="H141" i="19" s="1"/>
  <c r="I141" i="19" s="1"/>
  <c r="J141" i="19" s="1"/>
  <c r="K141" i="19" s="1"/>
  <c r="L141" i="19" s="1"/>
  <c r="M141" i="19" s="1"/>
  <c r="N141" i="19" s="1"/>
  <c r="O141" i="19" s="1"/>
  <c r="P141" i="19" s="1"/>
  <c r="Q141" i="19" s="1"/>
  <c r="R141" i="19" s="1"/>
  <c r="S141" i="19" s="1"/>
  <c r="T141" i="19" s="1"/>
  <c r="U141" i="19" s="1"/>
  <c r="V141" i="19" s="1"/>
  <c r="W141" i="19" s="1"/>
  <c r="X141" i="19" s="1"/>
  <c r="Y141" i="19" s="1"/>
  <c r="Z141" i="19" s="1"/>
  <c r="AA141" i="19" s="1"/>
  <c r="AB141" i="19" s="1"/>
  <c r="AC141" i="19" s="1"/>
  <c r="AD141" i="19" s="1"/>
  <c r="AE141" i="19" s="1"/>
  <c r="AF141" i="19" s="1"/>
  <c r="E140" i="19"/>
  <c r="F140" i="19" s="1"/>
  <c r="G140" i="19" s="1"/>
  <c r="H140" i="19" s="1"/>
  <c r="I140" i="19" s="1"/>
  <c r="J140" i="19" s="1"/>
  <c r="K140" i="19" s="1"/>
  <c r="L140" i="19" s="1"/>
  <c r="M140" i="19" s="1"/>
  <c r="N140" i="19" s="1"/>
  <c r="O140" i="19" s="1"/>
  <c r="P140" i="19" s="1"/>
  <c r="Q140" i="19" s="1"/>
  <c r="R140" i="19" s="1"/>
  <c r="S140" i="19" s="1"/>
  <c r="T140" i="19" s="1"/>
  <c r="U140" i="19" s="1"/>
  <c r="V140" i="19" s="1"/>
  <c r="W140" i="19" s="1"/>
  <c r="X140" i="19" s="1"/>
  <c r="Y140" i="19" s="1"/>
  <c r="Z140" i="19" s="1"/>
  <c r="AA140" i="19" s="1"/>
  <c r="AB140" i="19" s="1"/>
  <c r="AC140" i="19" s="1"/>
  <c r="AD140" i="19" s="1"/>
  <c r="AE140" i="19" s="1"/>
  <c r="AF140" i="19" s="1"/>
  <c r="D140" i="19"/>
  <c r="C140" i="19"/>
  <c r="K139" i="19"/>
  <c r="L139" i="19" s="1"/>
  <c r="M139" i="19" s="1"/>
  <c r="N139" i="19" s="1"/>
  <c r="O139" i="19" s="1"/>
  <c r="P139" i="19" s="1"/>
  <c r="Q139" i="19" s="1"/>
  <c r="R139" i="19" s="1"/>
  <c r="S139" i="19" s="1"/>
  <c r="T139" i="19" s="1"/>
  <c r="U139" i="19" s="1"/>
  <c r="V139" i="19" s="1"/>
  <c r="W139" i="19" s="1"/>
  <c r="X139" i="19" s="1"/>
  <c r="Y139" i="19" s="1"/>
  <c r="Z139" i="19" s="1"/>
  <c r="AA139" i="19" s="1"/>
  <c r="AB139" i="19" s="1"/>
  <c r="AC139" i="19" s="1"/>
  <c r="AD139" i="19" s="1"/>
  <c r="AE139" i="19" s="1"/>
  <c r="AF139" i="19" s="1"/>
  <c r="G139" i="19"/>
  <c r="H139" i="19" s="1"/>
  <c r="I139" i="19" s="1"/>
  <c r="J139" i="19" s="1"/>
  <c r="C139" i="19"/>
  <c r="D139" i="19" s="1"/>
  <c r="E139" i="19" s="1"/>
  <c r="F139" i="19" s="1"/>
  <c r="U137" i="19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AF137" i="19" s="1"/>
  <c r="I137" i="19"/>
  <c r="J137" i="19" s="1"/>
  <c r="K137" i="19" s="1"/>
  <c r="L137" i="19" s="1"/>
  <c r="M137" i="19" s="1"/>
  <c r="N137" i="19" s="1"/>
  <c r="O137" i="19" s="1"/>
  <c r="P137" i="19" s="1"/>
  <c r="Q137" i="19" s="1"/>
  <c r="R137" i="19" s="1"/>
  <c r="S137" i="19" s="1"/>
  <c r="T137" i="19" s="1"/>
  <c r="E137" i="19"/>
  <c r="F137" i="19" s="1"/>
  <c r="G137" i="19" s="1"/>
  <c r="H137" i="19" s="1"/>
  <c r="D137" i="19"/>
  <c r="C137" i="19"/>
  <c r="G136" i="19"/>
  <c r="H136" i="19" s="1"/>
  <c r="I136" i="19" s="1"/>
  <c r="J136" i="19" s="1"/>
  <c r="K136" i="19" s="1"/>
  <c r="L136" i="19" s="1"/>
  <c r="M136" i="19" s="1"/>
  <c r="N136" i="19" s="1"/>
  <c r="O136" i="19" s="1"/>
  <c r="P136" i="19" s="1"/>
  <c r="Q136" i="19" s="1"/>
  <c r="R136" i="19" s="1"/>
  <c r="S136" i="19" s="1"/>
  <c r="T136" i="19" s="1"/>
  <c r="U136" i="19" s="1"/>
  <c r="V136" i="19" s="1"/>
  <c r="W136" i="19" s="1"/>
  <c r="X136" i="19" s="1"/>
  <c r="Y136" i="19" s="1"/>
  <c r="Z136" i="19" s="1"/>
  <c r="AA136" i="19" s="1"/>
  <c r="AB136" i="19" s="1"/>
  <c r="AC136" i="19" s="1"/>
  <c r="AD136" i="19" s="1"/>
  <c r="AE136" i="19" s="1"/>
  <c r="AF136" i="19" s="1"/>
  <c r="C136" i="19"/>
  <c r="D136" i="19" s="1"/>
  <c r="E136" i="19" s="1"/>
  <c r="F136" i="19" s="1"/>
  <c r="F135" i="19"/>
  <c r="G135" i="19" s="1"/>
  <c r="H135" i="19" s="1"/>
  <c r="I135" i="19" s="1"/>
  <c r="J135" i="19" s="1"/>
  <c r="K135" i="19" s="1"/>
  <c r="L135" i="19" s="1"/>
  <c r="M135" i="19" s="1"/>
  <c r="N135" i="19" s="1"/>
  <c r="O135" i="19" s="1"/>
  <c r="P135" i="19" s="1"/>
  <c r="Q135" i="19" s="1"/>
  <c r="R135" i="19" s="1"/>
  <c r="S135" i="19" s="1"/>
  <c r="T135" i="19" s="1"/>
  <c r="U135" i="19" s="1"/>
  <c r="V135" i="19" s="1"/>
  <c r="W135" i="19" s="1"/>
  <c r="X135" i="19" s="1"/>
  <c r="Y135" i="19" s="1"/>
  <c r="Z135" i="19" s="1"/>
  <c r="AA135" i="19" s="1"/>
  <c r="AB135" i="19" s="1"/>
  <c r="AC135" i="19" s="1"/>
  <c r="AD135" i="19" s="1"/>
  <c r="AE135" i="19" s="1"/>
  <c r="AF135" i="19" s="1"/>
  <c r="E135" i="19"/>
  <c r="D135" i="19"/>
  <c r="C135" i="19"/>
  <c r="C134" i="19"/>
  <c r="D134" i="19" s="1"/>
  <c r="E134" i="19" s="1"/>
  <c r="F134" i="19" s="1"/>
  <c r="G134" i="19" s="1"/>
  <c r="H134" i="19" s="1"/>
  <c r="I134" i="19" s="1"/>
  <c r="J134" i="19" s="1"/>
  <c r="K134" i="19" s="1"/>
  <c r="L134" i="19" s="1"/>
  <c r="M134" i="19" s="1"/>
  <c r="N134" i="19" s="1"/>
  <c r="O134" i="19" s="1"/>
  <c r="P134" i="19" s="1"/>
  <c r="Q134" i="19" s="1"/>
  <c r="R134" i="19" s="1"/>
  <c r="S134" i="19" s="1"/>
  <c r="T134" i="19" s="1"/>
  <c r="U134" i="19" s="1"/>
  <c r="V134" i="19" s="1"/>
  <c r="W134" i="19" s="1"/>
  <c r="X134" i="19" s="1"/>
  <c r="Y134" i="19" s="1"/>
  <c r="Z134" i="19" s="1"/>
  <c r="AA134" i="19" s="1"/>
  <c r="AB134" i="19" s="1"/>
  <c r="AC134" i="19" s="1"/>
  <c r="AD134" i="19" s="1"/>
  <c r="AE134" i="19" s="1"/>
  <c r="AF134" i="19" s="1"/>
  <c r="K133" i="19"/>
  <c r="L133" i="19" s="1"/>
  <c r="M133" i="19" s="1"/>
  <c r="N133" i="19" s="1"/>
  <c r="O133" i="19" s="1"/>
  <c r="P133" i="19" s="1"/>
  <c r="Q133" i="19" s="1"/>
  <c r="R133" i="19" s="1"/>
  <c r="S133" i="19" s="1"/>
  <c r="T133" i="19" s="1"/>
  <c r="U133" i="19" s="1"/>
  <c r="V133" i="19" s="1"/>
  <c r="W133" i="19" s="1"/>
  <c r="X133" i="19" s="1"/>
  <c r="Y133" i="19" s="1"/>
  <c r="Z133" i="19" s="1"/>
  <c r="AA133" i="19" s="1"/>
  <c r="AB133" i="19" s="1"/>
  <c r="AC133" i="19" s="1"/>
  <c r="AD133" i="19" s="1"/>
  <c r="AE133" i="19" s="1"/>
  <c r="AF133" i="19" s="1"/>
  <c r="C133" i="19"/>
  <c r="D133" i="19" s="1"/>
  <c r="E133" i="19" s="1"/>
  <c r="F133" i="19" s="1"/>
  <c r="G133" i="19" s="1"/>
  <c r="H133" i="19" s="1"/>
  <c r="I133" i="19" s="1"/>
  <c r="J133" i="19" s="1"/>
  <c r="Q132" i="19"/>
  <c r="R132" i="19" s="1"/>
  <c r="S132" i="19" s="1"/>
  <c r="T132" i="19" s="1"/>
  <c r="U132" i="19" s="1"/>
  <c r="V132" i="19" s="1"/>
  <c r="W132" i="19" s="1"/>
  <c r="X132" i="19" s="1"/>
  <c r="Y132" i="19" s="1"/>
  <c r="Z132" i="19" s="1"/>
  <c r="AA132" i="19" s="1"/>
  <c r="AB132" i="19" s="1"/>
  <c r="AC132" i="19" s="1"/>
  <c r="AD132" i="19" s="1"/>
  <c r="AE132" i="19" s="1"/>
  <c r="AF132" i="19" s="1"/>
  <c r="P132" i="19"/>
  <c r="C132" i="19"/>
  <c r="D132" i="19" s="1"/>
  <c r="E132" i="19" s="1"/>
  <c r="F132" i="19" s="1"/>
  <c r="G132" i="19" s="1"/>
  <c r="H132" i="19" s="1"/>
  <c r="I132" i="19" s="1"/>
  <c r="J132" i="19" s="1"/>
  <c r="K132" i="19" s="1"/>
  <c r="L132" i="19" s="1"/>
  <c r="M132" i="19" s="1"/>
  <c r="N132" i="19" s="1"/>
  <c r="O132" i="19" s="1"/>
  <c r="D131" i="19"/>
  <c r="E131" i="19" s="1"/>
  <c r="F131" i="19" s="1"/>
  <c r="G131" i="19" s="1"/>
  <c r="H131" i="19" s="1"/>
  <c r="I131" i="19" s="1"/>
  <c r="J131" i="19" s="1"/>
  <c r="K131" i="19" s="1"/>
  <c r="L131" i="19" s="1"/>
  <c r="M131" i="19" s="1"/>
  <c r="N131" i="19" s="1"/>
  <c r="O131" i="19" s="1"/>
  <c r="P131" i="19" s="1"/>
  <c r="Q131" i="19" s="1"/>
  <c r="R131" i="19" s="1"/>
  <c r="S131" i="19" s="1"/>
  <c r="T131" i="19" s="1"/>
  <c r="U131" i="19" s="1"/>
  <c r="V131" i="19" s="1"/>
  <c r="W131" i="19" s="1"/>
  <c r="X131" i="19" s="1"/>
  <c r="Y131" i="19" s="1"/>
  <c r="Z131" i="19" s="1"/>
  <c r="AA131" i="19" s="1"/>
  <c r="AB131" i="19" s="1"/>
  <c r="AC131" i="19" s="1"/>
  <c r="AD131" i="19" s="1"/>
  <c r="AE131" i="19" s="1"/>
  <c r="AF131" i="19" s="1"/>
  <c r="C131" i="19"/>
  <c r="C130" i="19"/>
  <c r="D130" i="19" s="1"/>
  <c r="E130" i="19" s="1"/>
  <c r="F130" i="19" s="1"/>
  <c r="G130" i="19" s="1"/>
  <c r="H130" i="19" s="1"/>
  <c r="I130" i="19" s="1"/>
  <c r="J130" i="19" s="1"/>
  <c r="K130" i="19" s="1"/>
  <c r="L130" i="19" s="1"/>
  <c r="M130" i="19" s="1"/>
  <c r="N130" i="19" s="1"/>
  <c r="O130" i="19" s="1"/>
  <c r="P130" i="19" s="1"/>
  <c r="Q130" i="19" s="1"/>
  <c r="R130" i="19" s="1"/>
  <c r="S130" i="19" s="1"/>
  <c r="T130" i="19" s="1"/>
  <c r="U130" i="19" s="1"/>
  <c r="V130" i="19" s="1"/>
  <c r="W130" i="19" s="1"/>
  <c r="X130" i="19" s="1"/>
  <c r="Y130" i="19" s="1"/>
  <c r="Z130" i="19" s="1"/>
  <c r="AA130" i="19" s="1"/>
  <c r="AB130" i="19" s="1"/>
  <c r="AC130" i="19" s="1"/>
  <c r="AD130" i="19" s="1"/>
  <c r="AE130" i="19" s="1"/>
  <c r="AF130" i="19" s="1"/>
  <c r="E128" i="19"/>
  <c r="F128" i="19" s="1"/>
  <c r="G128" i="19" s="1"/>
  <c r="H128" i="19" s="1"/>
  <c r="I128" i="19" s="1"/>
  <c r="J128" i="19" s="1"/>
  <c r="K128" i="19" s="1"/>
  <c r="L128" i="19" s="1"/>
  <c r="M128" i="19" s="1"/>
  <c r="N128" i="19" s="1"/>
  <c r="O128" i="19" s="1"/>
  <c r="P128" i="19" s="1"/>
  <c r="Q128" i="19" s="1"/>
  <c r="R128" i="19" s="1"/>
  <c r="S128" i="19" s="1"/>
  <c r="T128" i="19" s="1"/>
  <c r="U128" i="19" s="1"/>
  <c r="V128" i="19" s="1"/>
  <c r="W128" i="19" s="1"/>
  <c r="X128" i="19" s="1"/>
  <c r="Y128" i="19" s="1"/>
  <c r="Z128" i="19" s="1"/>
  <c r="AA128" i="19" s="1"/>
  <c r="AB128" i="19" s="1"/>
  <c r="AC128" i="19" s="1"/>
  <c r="AD128" i="19" s="1"/>
  <c r="AE128" i="19" s="1"/>
  <c r="AF128" i="19" s="1"/>
  <c r="C128" i="19"/>
  <c r="D128" i="19" s="1"/>
  <c r="D127" i="19"/>
  <c r="E127" i="19" s="1"/>
  <c r="F127" i="19" s="1"/>
  <c r="G127" i="19" s="1"/>
  <c r="H127" i="19" s="1"/>
  <c r="I127" i="19" s="1"/>
  <c r="J127" i="19" s="1"/>
  <c r="K127" i="19" s="1"/>
  <c r="L127" i="19" s="1"/>
  <c r="M127" i="19" s="1"/>
  <c r="N127" i="19" s="1"/>
  <c r="O127" i="19" s="1"/>
  <c r="P127" i="19" s="1"/>
  <c r="Q127" i="19" s="1"/>
  <c r="R127" i="19" s="1"/>
  <c r="S127" i="19" s="1"/>
  <c r="T127" i="19" s="1"/>
  <c r="U127" i="19" s="1"/>
  <c r="V127" i="19" s="1"/>
  <c r="W127" i="19" s="1"/>
  <c r="X127" i="19" s="1"/>
  <c r="Y127" i="19" s="1"/>
  <c r="Z127" i="19" s="1"/>
  <c r="AA127" i="19" s="1"/>
  <c r="AB127" i="19" s="1"/>
  <c r="AC127" i="19" s="1"/>
  <c r="AD127" i="19" s="1"/>
  <c r="AE127" i="19" s="1"/>
  <c r="AF127" i="19" s="1"/>
  <c r="C127" i="19"/>
  <c r="D126" i="19"/>
  <c r="E126" i="19" s="1"/>
  <c r="F126" i="19" s="1"/>
  <c r="G126" i="19" s="1"/>
  <c r="H126" i="19" s="1"/>
  <c r="I126" i="19" s="1"/>
  <c r="J126" i="19" s="1"/>
  <c r="K126" i="19" s="1"/>
  <c r="L126" i="19" s="1"/>
  <c r="M126" i="19" s="1"/>
  <c r="N126" i="19" s="1"/>
  <c r="O126" i="19" s="1"/>
  <c r="P126" i="19" s="1"/>
  <c r="Q126" i="19" s="1"/>
  <c r="R126" i="19" s="1"/>
  <c r="S126" i="19" s="1"/>
  <c r="T126" i="19" s="1"/>
  <c r="U126" i="19" s="1"/>
  <c r="V126" i="19" s="1"/>
  <c r="W126" i="19" s="1"/>
  <c r="X126" i="19" s="1"/>
  <c r="Y126" i="19" s="1"/>
  <c r="Z126" i="19" s="1"/>
  <c r="AA126" i="19" s="1"/>
  <c r="AB126" i="19" s="1"/>
  <c r="AC126" i="19" s="1"/>
  <c r="AD126" i="19" s="1"/>
  <c r="AE126" i="19" s="1"/>
  <c r="AF126" i="19" s="1"/>
  <c r="C126" i="19"/>
  <c r="H125" i="19"/>
  <c r="I125" i="19" s="1"/>
  <c r="J125" i="19" s="1"/>
  <c r="K125" i="19" s="1"/>
  <c r="L125" i="19" s="1"/>
  <c r="M125" i="19" s="1"/>
  <c r="N125" i="19" s="1"/>
  <c r="O125" i="19" s="1"/>
  <c r="P125" i="19" s="1"/>
  <c r="Q125" i="19" s="1"/>
  <c r="R125" i="19" s="1"/>
  <c r="S125" i="19" s="1"/>
  <c r="T125" i="19" s="1"/>
  <c r="U125" i="19" s="1"/>
  <c r="V125" i="19" s="1"/>
  <c r="W125" i="19" s="1"/>
  <c r="X125" i="19" s="1"/>
  <c r="Y125" i="19" s="1"/>
  <c r="Z125" i="19" s="1"/>
  <c r="AA125" i="19" s="1"/>
  <c r="AB125" i="19" s="1"/>
  <c r="AC125" i="19" s="1"/>
  <c r="AD125" i="19" s="1"/>
  <c r="AE125" i="19" s="1"/>
  <c r="AF125" i="19" s="1"/>
  <c r="G125" i="19"/>
  <c r="C125" i="19"/>
  <c r="D125" i="19" s="1"/>
  <c r="E125" i="19" s="1"/>
  <c r="F125" i="19" s="1"/>
  <c r="M124" i="19"/>
  <c r="N124" i="19" s="1"/>
  <c r="O124" i="19" s="1"/>
  <c r="P124" i="19" s="1"/>
  <c r="Q124" i="19" s="1"/>
  <c r="R124" i="19" s="1"/>
  <c r="S124" i="19" s="1"/>
  <c r="T124" i="19" s="1"/>
  <c r="U124" i="19" s="1"/>
  <c r="V124" i="19" s="1"/>
  <c r="W124" i="19" s="1"/>
  <c r="X124" i="19" s="1"/>
  <c r="Y124" i="19" s="1"/>
  <c r="Z124" i="19" s="1"/>
  <c r="AA124" i="19" s="1"/>
  <c r="AB124" i="19" s="1"/>
  <c r="AC124" i="19" s="1"/>
  <c r="AD124" i="19" s="1"/>
  <c r="AE124" i="19" s="1"/>
  <c r="AF124" i="19" s="1"/>
  <c r="F124" i="19"/>
  <c r="G124" i="19" s="1"/>
  <c r="H124" i="19" s="1"/>
  <c r="I124" i="19" s="1"/>
  <c r="J124" i="19" s="1"/>
  <c r="K124" i="19" s="1"/>
  <c r="L124" i="19" s="1"/>
  <c r="E124" i="19"/>
  <c r="C124" i="19"/>
  <c r="D124" i="19" s="1"/>
  <c r="L123" i="19"/>
  <c r="M123" i="19" s="1"/>
  <c r="N123" i="19" s="1"/>
  <c r="O123" i="19" s="1"/>
  <c r="P123" i="19" s="1"/>
  <c r="Q123" i="19" s="1"/>
  <c r="R123" i="19" s="1"/>
  <c r="S123" i="19" s="1"/>
  <c r="T123" i="19" s="1"/>
  <c r="U123" i="19" s="1"/>
  <c r="V123" i="19" s="1"/>
  <c r="W123" i="19" s="1"/>
  <c r="X123" i="19" s="1"/>
  <c r="Y123" i="19" s="1"/>
  <c r="Z123" i="19" s="1"/>
  <c r="AA123" i="19" s="1"/>
  <c r="AB123" i="19" s="1"/>
  <c r="AC123" i="19" s="1"/>
  <c r="AD123" i="19" s="1"/>
  <c r="AE123" i="19" s="1"/>
  <c r="AF123" i="19" s="1"/>
  <c r="K123" i="19"/>
  <c r="D123" i="19"/>
  <c r="E123" i="19" s="1"/>
  <c r="F123" i="19" s="1"/>
  <c r="G123" i="19" s="1"/>
  <c r="H123" i="19" s="1"/>
  <c r="I123" i="19" s="1"/>
  <c r="J123" i="19" s="1"/>
  <c r="C123" i="19"/>
  <c r="L122" i="19"/>
  <c r="M122" i="19" s="1"/>
  <c r="N122" i="19" s="1"/>
  <c r="O122" i="19" s="1"/>
  <c r="P122" i="19" s="1"/>
  <c r="Q122" i="19" s="1"/>
  <c r="R122" i="19" s="1"/>
  <c r="S122" i="19" s="1"/>
  <c r="T122" i="19" s="1"/>
  <c r="U122" i="19" s="1"/>
  <c r="V122" i="19" s="1"/>
  <c r="W122" i="19" s="1"/>
  <c r="X122" i="19" s="1"/>
  <c r="Y122" i="19" s="1"/>
  <c r="Z122" i="19" s="1"/>
  <c r="AA122" i="19" s="1"/>
  <c r="AB122" i="19" s="1"/>
  <c r="AC122" i="19" s="1"/>
  <c r="AD122" i="19" s="1"/>
  <c r="AE122" i="19" s="1"/>
  <c r="AF122" i="19" s="1"/>
  <c r="J122" i="19"/>
  <c r="K122" i="19" s="1"/>
  <c r="I122" i="19"/>
  <c r="D122" i="19"/>
  <c r="E122" i="19" s="1"/>
  <c r="F122" i="19" s="1"/>
  <c r="G122" i="19" s="1"/>
  <c r="H122" i="19" s="1"/>
  <c r="C122" i="19"/>
  <c r="C121" i="19"/>
  <c r="D121" i="19" s="1"/>
  <c r="E121" i="19" s="1"/>
  <c r="F121" i="19" s="1"/>
  <c r="G121" i="19" s="1"/>
  <c r="H121" i="19" s="1"/>
  <c r="I121" i="19" s="1"/>
  <c r="J121" i="19" s="1"/>
  <c r="K121" i="19" s="1"/>
  <c r="L121" i="19" s="1"/>
  <c r="M121" i="19" s="1"/>
  <c r="N121" i="19" s="1"/>
  <c r="O121" i="19" s="1"/>
  <c r="P121" i="19" s="1"/>
  <c r="Q121" i="19" s="1"/>
  <c r="R121" i="19" s="1"/>
  <c r="S121" i="19" s="1"/>
  <c r="T121" i="19" s="1"/>
  <c r="U121" i="19" s="1"/>
  <c r="V121" i="19" s="1"/>
  <c r="W121" i="19" s="1"/>
  <c r="X121" i="19" s="1"/>
  <c r="Y121" i="19" s="1"/>
  <c r="Z121" i="19" s="1"/>
  <c r="AA121" i="19" s="1"/>
  <c r="AB121" i="19" s="1"/>
  <c r="AC121" i="19" s="1"/>
  <c r="AD121" i="19" s="1"/>
  <c r="AE121" i="19" s="1"/>
  <c r="AF121" i="19" s="1"/>
  <c r="E120" i="19"/>
  <c r="F120" i="19" s="1"/>
  <c r="G120" i="19" s="1"/>
  <c r="H120" i="19" s="1"/>
  <c r="I120" i="19" s="1"/>
  <c r="J120" i="19" s="1"/>
  <c r="K120" i="19" s="1"/>
  <c r="L120" i="19" s="1"/>
  <c r="M120" i="19" s="1"/>
  <c r="N120" i="19" s="1"/>
  <c r="O120" i="19" s="1"/>
  <c r="P120" i="19" s="1"/>
  <c r="Q120" i="19" s="1"/>
  <c r="R120" i="19" s="1"/>
  <c r="S120" i="19" s="1"/>
  <c r="T120" i="19" s="1"/>
  <c r="U120" i="19" s="1"/>
  <c r="V120" i="19" s="1"/>
  <c r="W120" i="19" s="1"/>
  <c r="X120" i="19" s="1"/>
  <c r="Y120" i="19" s="1"/>
  <c r="Z120" i="19" s="1"/>
  <c r="AA120" i="19" s="1"/>
  <c r="AB120" i="19" s="1"/>
  <c r="AC120" i="19" s="1"/>
  <c r="AD120" i="19" s="1"/>
  <c r="AE120" i="19" s="1"/>
  <c r="AF120" i="19" s="1"/>
  <c r="D120" i="19"/>
  <c r="C120" i="19"/>
  <c r="F119" i="19"/>
  <c r="G119" i="19" s="1"/>
  <c r="H119" i="19" s="1"/>
  <c r="I119" i="19" s="1"/>
  <c r="J119" i="19" s="1"/>
  <c r="K119" i="19" s="1"/>
  <c r="L119" i="19" s="1"/>
  <c r="M119" i="19" s="1"/>
  <c r="N119" i="19" s="1"/>
  <c r="O119" i="19" s="1"/>
  <c r="P119" i="19" s="1"/>
  <c r="Q119" i="19" s="1"/>
  <c r="R119" i="19" s="1"/>
  <c r="S119" i="19" s="1"/>
  <c r="T119" i="19" s="1"/>
  <c r="U119" i="19" s="1"/>
  <c r="V119" i="19" s="1"/>
  <c r="W119" i="19" s="1"/>
  <c r="X119" i="19" s="1"/>
  <c r="Y119" i="19" s="1"/>
  <c r="Z119" i="19" s="1"/>
  <c r="AA119" i="19" s="1"/>
  <c r="AB119" i="19" s="1"/>
  <c r="AC119" i="19" s="1"/>
  <c r="AD119" i="19" s="1"/>
  <c r="AE119" i="19" s="1"/>
  <c r="AF119" i="19" s="1"/>
  <c r="D119" i="19"/>
  <c r="E119" i="19" s="1"/>
  <c r="C119" i="19"/>
  <c r="D118" i="19"/>
  <c r="E118" i="19" s="1"/>
  <c r="F118" i="19" s="1"/>
  <c r="G118" i="19" s="1"/>
  <c r="H118" i="19" s="1"/>
  <c r="I118" i="19" s="1"/>
  <c r="J118" i="19" s="1"/>
  <c r="K118" i="19" s="1"/>
  <c r="L118" i="19" s="1"/>
  <c r="M118" i="19" s="1"/>
  <c r="N118" i="19" s="1"/>
  <c r="O118" i="19" s="1"/>
  <c r="P118" i="19" s="1"/>
  <c r="Q118" i="19" s="1"/>
  <c r="R118" i="19" s="1"/>
  <c r="S118" i="19" s="1"/>
  <c r="T118" i="19" s="1"/>
  <c r="U118" i="19" s="1"/>
  <c r="V118" i="19" s="1"/>
  <c r="W118" i="19" s="1"/>
  <c r="X118" i="19" s="1"/>
  <c r="Y118" i="19" s="1"/>
  <c r="Z118" i="19" s="1"/>
  <c r="AA118" i="19" s="1"/>
  <c r="AB118" i="19" s="1"/>
  <c r="AC118" i="19" s="1"/>
  <c r="AD118" i="19" s="1"/>
  <c r="AE118" i="19" s="1"/>
  <c r="AF118" i="19" s="1"/>
  <c r="C118" i="19"/>
  <c r="G117" i="19"/>
  <c r="H117" i="19" s="1"/>
  <c r="I117" i="19" s="1"/>
  <c r="J117" i="19" s="1"/>
  <c r="K117" i="19" s="1"/>
  <c r="L117" i="19" s="1"/>
  <c r="M117" i="19" s="1"/>
  <c r="N117" i="19" s="1"/>
  <c r="O117" i="19" s="1"/>
  <c r="P117" i="19" s="1"/>
  <c r="Q117" i="19" s="1"/>
  <c r="R117" i="19" s="1"/>
  <c r="S117" i="19" s="1"/>
  <c r="T117" i="19" s="1"/>
  <c r="U117" i="19" s="1"/>
  <c r="V117" i="19" s="1"/>
  <c r="W117" i="19" s="1"/>
  <c r="X117" i="19" s="1"/>
  <c r="Y117" i="19" s="1"/>
  <c r="Z117" i="19" s="1"/>
  <c r="AA117" i="19" s="1"/>
  <c r="AB117" i="19" s="1"/>
  <c r="AC117" i="19" s="1"/>
  <c r="AD117" i="19" s="1"/>
  <c r="AE117" i="19" s="1"/>
  <c r="AF117" i="19" s="1"/>
  <c r="C117" i="19"/>
  <c r="D117" i="19" s="1"/>
  <c r="E117" i="19" s="1"/>
  <c r="F117" i="19" s="1"/>
  <c r="F116" i="19"/>
  <c r="G116" i="19" s="1"/>
  <c r="H116" i="19" s="1"/>
  <c r="I116" i="19" s="1"/>
  <c r="J116" i="19" s="1"/>
  <c r="K116" i="19" s="1"/>
  <c r="L116" i="19" s="1"/>
  <c r="M116" i="19" s="1"/>
  <c r="N116" i="19" s="1"/>
  <c r="O116" i="19" s="1"/>
  <c r="P116" i="19" s="1"/>
  <c r="Q116" i="19" s="1"/>
  <c r="R116" i="19" s="1"/>
  <c r="S116" i="19" s="1"/>
  <c r="T116" i="19" s="1"/>
  <c r="U116" i="19" s="1"/>
  <c r="V116" i="19" s="1"/>
  <c r="W116" i="19" s="1"/>
  <c r="X116" i="19" s="1"/>
  <c r="Y116" i="19" s="1"/>
  <c r="Z116" i="19" s="1"/>
  <c r="AA116" i="19" s="1"/>
  <c r="AB116" i="19" s="1"/>
  <c r="AC116" i="19" s="1"/>
  <c r="AD116" i="19" s="1"/>
  <c r="AE116" i="19" s="1"/>
  <c r="AF116" i="19" s="1"/>
  <c r="E116" i="19"/>
  <c r="D116" i="19"/>
  <c r="C116" i="19"/>
  <c r="K115" i="19"/>
  <c r="L115" i="19" s="1"/>
  <c r="M115" i="19" s="1"/>
  <c r="N115" i="19" s="1"/>
  <c r="O115" i="19" s="1"/>
  <c r="P115" i="19" s="1"/>
  <c r="Q115" i="19" s="1"/>
  <c r="R115" i="19" s="1"/>
  <c r="S115" i="19" s="1"/>
  <c r="T115" i="19" s="1"/>
  <c r="U115" i="19" s="1"/>
  <c r="V115" i="19" s="1"/>
  <c r="W115" i="19" s="1"/>
  <c r="X115" i="19" s="1"/>
  <c r="Y115" i="19" s="1"/>
  <c r="Z115" i="19" s="1"/>
  <c r="AA115" i="19" s="1"/>
  <c r="AB115" i="19" s="1"/>
  <c r="AC115" i="19" s="1"/>
  <c r="AD115" i="19" s="1"/>
  <c r="AE115" i="19" s="1"/>
  <c r="AF115" i="19" s="1"/>
  <c r="F115" i="19"/>
  <c r="G115" i="19" s="1"/>
  <c r="H115" i="19" s="1"/>
  <c r="I115" i="19" s="1"/>
  <c r="J115" i="19" s="1"/>
  <c r="D115" i="19"/>
  <c r="E115" i="19" s="1"/>
  <c r="C115" i="19"/>
  <c r="I114" i="19"/>
  <c r="J114" i="19" s="1"/>
  <c r="K114" i="19" s="1"/>
  <c r="L114" i="19" s="1"/>
  <c r="M114" i="19" s="1"/>
  <c r="N114" i="19" s="1"/>
  <c r="O114" i="19" s="1"/>
  <c r="P114" i="19" s="1"/>
  <c r="Q114" i="19" s="1"/>
  <c r="R114" i="19" s="1"/>
  <c r="S114" i="19" s="1"/>
  <c r="T114" i="19" s="1"/>
  <c r="U114" i="19" s="1"/>
  <c r="V114" i="19" s="1"/>
  <c r="W114" i="19" s="1"/>
  <c r="X114" i="19" s="1"/>
  <c r="Y114" i="19" s="1"/>
  <c r="Z114" i="19" s="1"/>
  <c r="AA114" i="19" s="1"/>
  <c r="AB114" i="19" s="1"/>
  <c r="AC114" i="19" s="1"/>
  <c r="AD114" i="19" s="1"/>
  <c r="AE114" i="19" s="1"/>
  <c r="AF114" i="19" s="1"/>
  <c r="D114" i="19"/>
  <c r="E114" i="19" s="1"/>
  <c r="F114" i="19" s="1"/>
  <c r="G114" i="19" s="1"/>
  <c r="H114" i="19" s="1"/>
  <c r="C114" i="19"/>
  <c r="O113" i="19"/>
  <c r="P113" i="19" s="1"/>
  <c r="Q113" i="19" s="1"/>
  <c r="R113" i="19" s="1"/>
  <c r="S113" i="19" s="1"/>
  <c r="T113" i="19" s="1"/>
  <c r="U113" i="19" s="1"/>
  <c r="V113" i="19" s="1"/>
  <c r="W113" i="19" s="1"/>
  <c r="X113" i="19" s="1"/>
  <c r="Y113" i="19" s="1"/>
  <c r="Z113" i="19" s="1"/>
  <c r="AA113" i="19" s="1"/>
  <c r="AB113" i="19" s="1"/>
  <c r="AC113" i="19" s="1"/>
  <c r="AD113" i="19" s="1"/>
  <c r="AE113" i="19" s="1"/>
  <c r="AF113" i="19" s="1"/>
  <c r="K113" i="19"/>
  <c r="L113" i="19" s="1"/>
  <c r="M113" i="19" s="1"/>
  <c r="N113" i="19" s="1"/>
  <c r="J113" i="19"/>
  <c r="F113" i="19"/>
  <c r="G113" i="19" s="1"/>
  <c r="H113" i="19" s="1"/>
  <c r="C113" i="19"/>
  <c r="D113" i="19" s="1"/>
  <c r="E113" i="19" s="1"/>
  <c r="E112" i="19"/>
  <c r="F112" i="19" s="1"/>
  <c r="G112" i="19" s="1"/>
  <c r="H112" i="19" s="1"/>
  <c r="I112" i="19" s="1"/>
  <c r="J112" i="19" s="1"/>
  <c r="K112" i="19" s="1"/>
  <c r="L112" i="19" s="1"/>
  <c r="M112" i="19" s="1"/>
  <c r="N112" i="19" s="1"/>
  <c r="O112" i="19" s="1"/>
  <c r="P112" i="19" s="1"/>
  <c r="Q112" i="19" s="1"/>
  <c r="R112" i="19" s="1"/>
  <c r="S112" i="19" s="1"/>
  <c r="T112" i="19" s="1"/>
  <c r="U112" i="19" s="1"/>
  <c r="V112" i="19" s="1"/>
  <c r="W112" i="19" s="1"/>
  <c r="X112" i="19" s="1"/>
  <c r="Y112" i="19" s="1"/>
  <c r="Z112" i="19" s="1"/>
  <c r="AA112" i="19" s="1"/>
  <c r="AB112" i="19" s="1"/>
  <c r="AC112" i="19" s="1"/>
  <c r="AD112" i="19" s="1"/>
  <c r="AE112" i="19" s="1"/>
  <c r="AF112" i="19" s="1"/>
  <c r="D112" i="19"/>
  <c r="C112" i="19"/>
  <c r="E111" i="19"/>
  <c r="F111" i="19" s="1"/>
  <c r="G111" i="19" s="1"/>
  <c r="H111" i="19" s="1"/>
  <c r="I111" i="19" s="1"/>
  <c r="J111" i="19" s="1"/>
  <c r="K111" i="19" s="1"/>
  <c r="L111" i="19" s="1"/>
  <c r="M111" i="19" s="1"/>
  <c r="N111" i="19" s="1"/>
  <c r="O111" i="19" s="1"/>
  <c r="P111" i="19" s="1"/>
  <c r="Q111" i="19" s="1"/>
  <c r="R111" i="19" s="1"/>
  <c r="S111" i="19" s="1"/>
  <c r="T111" i="19" s="1"/>
  <c r="U111" i="19" s="1"/>
  <c r="V111" i="19" s="1"/>
  <c r="W111" i="19" s="1"/>
  <c r="X111" i="19" s="1"/>
  <c r="Y111" i="19" s="1"/>
  <c r="Z111" i="19" s="1"/>
  <c r="AA111" i="19" s="1"/>
  <c r="AB111" i="19" s="1"/>
  <c r="AC111" i="19" s="1"/>
  <c r="AD111" i="19" s="1"/>
  <c r="AE111" i="19" s="1"/>
  <c r="AF111" i="19" s="1"/>
  <c r="C111" i="19"/>
  <c r="D111" i="19" s="1"/>
  <c r="C109" i="19"/>
  <c r="D109" i="19" s="1"/>
  <c r="E109" i="19" s="1"/>
  <c r="F109" i="19" s="1"/>
  <c r="G109" i="19" s="1"/>
  <c r="H109" i="19" s="1"/>
  <c r="I109" i="19" s="1"/>
  <c r="J109" i="19" s="1"/>
  <c r="K109" i="19" s="1"/>
  <c r="L109" i="19" s="1"/>
  <c r="M109" i="19" s="1"/>
  <c r="N109" i="19" s="1"/>
  <c r="O109" i="19" s="1"/>
  <c r="P109" i="19" s="1"/>
  <c r="Q109" i="19" s="1"/>
  <c r="R109" i="19" s="1"/>
  <c r="S109" i="19" s="1"/>
  <c r="T109" i="19" s="1"/>
  <c r="U109" i="19" s="1"/>
  <c r="V109" i="19" s="1"/>
  <c r="W109" i="19" s="1"/>
  <c r="X109" i="19" s="1"/>
  <c r="Y109" i="19" s="1"/>
  <c r="Z109" i="19" s="1"/>
  <c r="AA109" i="19" s="1"/>
  <c r="AB109" i="19" s="1"/>
  <c r="AC109" i="19" s="1"/>
  <c r="AD109" i="19" s="1"/>
  <c r="AE109" i="19" s="1"/>
  <c r="AF109" i="19" s="1"/>
  <c r="I108" i="19"/>
  <c r="J108" i="19" s="1"/>
  <c r="K108" i="19" s="1"/>
  <c r="L108" i="19" s="1"/>
  <c r="M108" i="19" s="1"/>
  <c r="N108" i="19" s="1"/>
  <c r="O108" i="19" s="1"/>
  <c r="P108" i="19" s="1"/>
  <c r="Q108" i="19" s="1"/>
  <c r="R108" i="19" s="1"/>
  <c r="S108" i="19" s="1"/>
  <c r="T108" i="19" s="1"/>
  <c r="U108" i="19" s="1"/>
  <c r="V108" i="19" s="1"/>
  <c r="W108" i="19" s="1"/>
  <c r="X108" i="19" s="1"/>
  <c r="Y108" i="19" s="1"/>
  <c r="Z108" i="19" s="1"/>
  <c r="AA108" i="19" s="1"/>
  <c r="AB108" i="19" s="1"/>
  <c r="AC108" i="19" s="1"/>
  <c r="AD108" i="19" s="1"/>
  <c r="AE108" i="19" s="1"/>
  <c r="AF108" i="19" s="1"/>
  <c r="G108" i="19"/>
  <c r="H108" i="19" s="1"/>
  <c r="F108" i="19"/>
  <c r="C108" i="19"/>
  <c r="D108" i="19" s="1"/>
  <c r="E108" i="19" s="1"/>
  <c r="D106" i="19"/>
  <c r="E106" i="19" s="1"/>
  <c r="F106" i="19" s="1"/>
  <c r="G106" i="19" s="1"/>
  <c r="H106" i="19" s="1"/>
  <c r="I106" i="19" s="1"/>
  <c r="J106" i="19" s="1"/>
  <c r="K106" i="19" s="1"/>
  <c r="L106" i="19" s="1"/>
  <c r="M106" i="19" s="1"/>
  <c r="N106" i="19" s="1"/>
  <c r="O106" i="19" s="1"/>
  <c r="P106" i="19" s="1"/>
  <c r="Q106" i="19" s="1"/>
  <c r="R106" i="19" s="1"/>
  <c r="S106" i="19" s="1"/>
  <c r="T106" i="19" s="1"/>
  <c r="U106" i="19" s="1"/>
  <c r="V106" i="19" s="1"/>
  <c r="W106" i="19" s="1"/>
  <c r="X106" i="19" s="1"/>
  <c r="Y106" i="19" s="1"/>
  <c r="Z106" i="19" s="1"/>
  <c r="AA106" i="19" s="1"/>
  <c r="AB106" i="19" s="1"/>
  <c r="AC106" i="19" s="1"/>
  <c r="AD106" i="19" s="1"/>
  <c r="AE106" i="19" s="1"/>
  <c r="AF106" i="19" s="1"/>
  <c r="C106" i="19"/>
  <c r="C105" i="19"/>
  <c r="D105" i="19" s="1"/>
  <c r="E105" i="19" s="1"/>
  <c r="F105" i="19" s="1"/>
  <c r="G105" i="19" s="1"/>
  <c r="H105" i="19" s="1"/>
  <c r="I105" i="19" s="1"/>
  <c r="J105" i="19" s="1"/>
  <c r="K105" i="19" s="1"/>
  <c r="L105" i="19" s="1"/>
  <c r="M105" i="19" s="1"/>
  <c r="N105" i="19" s="1"/>
  <c r="O105" i="19" s="1"/>
  <c r="P105" i="19" s="1"/>
  <c r="Q105" i="19" s="1"/>
  <c r="R105" i="19" s="1"/>
  <c r="S105" i="19" s="1"/>
  <c r="T105" i="19" s="1"/>
  <c r="U105" i="19" s="1"/>
  <c r="V105" i="19" s="1"/>
  <c r="W105" i="19" s="1"/>
  <c r="X105" i="19" s="1"/>
  <c r="Y105" i="19" s="1"/>
  <c r="Z105" i="19" s="1"/>
  <c r="AA105" i="19" s="1"/>
  <c r="AB105" i="19" s="1"/>
  <c r="AC105" i="19" s="1"/>
  <c r="AD105" i="19" s="1"/>
  <c r="AE105" i="19" s="1"/>
  <c r="AF105" i="19" s="1"/>
  <c r="H104" i="19"/>
  <c r="I104" i="19" s="1"/>
  <c r="J104" i="19" s="1"/>
  <c r="K104" i="19" s="1"/>
  <c r="L104" i="19" s="1"/>
  <c r="M104" i="19" s="1"/>
  <c r="N104" i="19" s="1"/>
  <c r="O104" i="19" s="1"/>
  <c r="P104" i="19" s="1"/>
  <c r="Q104" i="19" s="1"/>
  <c r="R104" i="19" s="1"/>
  <c r="S104" i="19" s="1"/>
  <c r="T104" i="19" s="1"/>
  <c r="U104" i="19" s="1"/>
  <c r="V104" i="19" s="1"/>
  <c r="W104" i="19" s="1"/>
  <c r="X104" i="19" s="1"/>
  <c r="Y104" i="19" s="1"/>
  <c r="Z104" i="19" s="1"/>
  <c r="AA104" i="19" s="1"/>
  <c r="AB104" i="19" s="1"/>
  <c r="AC104" i="19" s="1"/>
  <c r="AD104" i="19" s="1"/>
  <c r="AE104" i="19" s="1"/>
  <c r="AF104" i="19" s="1"/>
  <c r="E104" i="19"/>
  <c r="F104" i="19" s="1"/>
  <c r="G104" i="19" s="1"/>
  <c r="D104" i="19"/>
  <c r="C104" i="19"/>
  <c r="F103" i="19"/>
  <c r="G103" i="19" s="1"/>
  <c r="H103" i="19" s="1"/>
  <c r="I103" i="19" s="1"/>
  <c r="J103" i="19" s="1"/>
  <c r="K103" i="19" s="1"/>
  <c r="L103" i="19" s="1"/>
  <c r="M103" i="19" s="1"/>
  <c r="N103" i="19" s="1"/>
  <c r="O103" i="19" s="1"/>
  <c r="P103" i="19" s="1"/>
  <c r="Q103" i="19" s="1"/>
  <c r="R103" i="19" s="1"/>
  <c r="S103" i="19" s="1"/>
  <c r="T103" i="19" s="1"/>
  <c r="U103" i="19" s="1"/>
  <c r="V103" i="19" s="1"/>
  <c r="W103" i="19" s="1"/>
  <c r="X103" i="19" s="1"/>
  <c r="Y103" i="19" s="1"/>
  <c r="Z103" i="19" s="1"/>
  <c r="AA103" i="19" s="1"/>
  <c r="AB103" i="19" s="1"/>
  <c r="AC103" i="19" s="1"/>
  <c r="AD103" i="19" s="1"/>
  <c r="AE103" i="19" s="1"/>
  <c r="AF103" i="19" s="1"/>
  <c r="C103" i="19"/>
  <c r="D103" i="19" s="1"/>
  <c r="E103" i="19" s="1"/>
  <c r="D102" i="19"/>
  <c r="E102" i="19" s="1"/>
  <c r="C102" i="19"/>
  <c r="C101" i="19"/>
  <c r="AH98" i="19"/>
  <c r="AI98" i="19" s="1"/>
  <c r="AH97" i="19"/>
  <c r="AI97" i="19" s="1"/>
  <c r="AH96" i="19"/>
  <c r="AI96" i="19" s="1"/>
  <c r="AH95" i="19"/>
  <c r="AI95" i="19" s="1"/>
  <c r="AH94" i="19"/>
  <c r="AI94" i="19" s="1"/>
  <c r="C93" i="19"/>
  <c r="B93" i="19"/>
  <c r="AI91" i="19"/>
  <c r="AH91" i="19"/>
  <c r="AI90" i="19"/>
  <c r="AH90" i="19"/>
  <c r="AI89" i="19"/>
  <c r="AH89" i="19"/>
  <c r="AI88" i="19"/>
  <c r="AH88" i="19"/>
  <c r="AI87" i="19"/>
  <c r="AH87" i="19"/>
  <c r="AI86" i="19"/>
  <c r="AH86" i="19"/>
  <c r="AI85" i="19"/>
  <c r="AH85" i="19"/>
  <c r="AI84" i="19"/>
  <c r="AH84" i="19"/>
  <c r="AG82" i="19"/>
  <c r="AI81" i="19"/>
  <c r="AH81" i="19"/>
  <c r="AF80" i="19"/>
  <c r="AE80" i="19"/>
  <c r="AD80" i="19"/>
  <c r="AC80" i="19"/>
  <c r="AB80" i="19"/>
  <c r="AA80" i="19"/>
  <c r="Z80" i="19"/>
  <c r="Y80" i="19"/>
  <c r="X80" i="19"/>
  <c r="W80" i="19"/>
  <c r="V80" i="19"/>
  <c r="U80" i="19"/>
  <c r="T80" i="19"/>
  <c r="S80" i="19"/>
  <c r="R80" i="19"/>
  <c r="Q80" i="19"/>
  <c r="P80" i="19"/>
  <c r="O80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B80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B79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AF77" i="19"/>
  <c r="AE77" i="19"/>
  <c r="AD77" i="19"/>
  <c r="AC77" i="19"/>
  <c r="AB77" i="19"/>
  <c r="AA77" i="19"/>
  <c r="Z77" i="19"/>
  <c r="Z82" i="19" s="1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AF76" i="19"/>
  <c r="AE76" i="19"/>
  <c r="AD76" i="19"/>
  <c r="AC76" i="19"/>
  <c r="AB76" i="19"/>
  <c r="AB82" i="19" s="1"/>
  <c r="AA76" i="19"/>
  <c r="Z76" i="19"/>
  <c r="Y76" i="19"/>
  <c r="X76" i="19"/>
  <c r="W76" i="19"/>
  <c r="V76" i="19"/>
  <c r="U76" i="19"/>
  <c r="U82" i="19" s="1"/>
  <c r="T76" i="19"/>
  <c r="S76" i="19"/>
  <c r="S82" i="19" s="1"/>
  <c r="R76" i="19"/>
  <c r="Q76" i="19"/>
  <c r="P76" i="19"/>
  <c r="O76" i="19"/>
  <c r="N76" i="19"/>
  <c r="M76" i="19"/>
  <c r="M82" i="19" s="1"/>
  <c r="L76" i="19"/>
  <c r="K76" i="19"/>
  <c r="J76" i="19"/>
  <c r="I76" i="19"/>
  <c r="H76" i="19"/>
  <c r="G76" i="19"/>
  <c r="F76" i="19"/>
  <c r="E76" i="19"/>
  <c r="D76" i="19"/>
  <c r="C76" i="19"/>
  <c r="B76" i="19"/>
  <c r="AI74" i="19"/>
  <c r="AH74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AI72" i="19" s="1"/>
  <c r="B72" i="19"/>
  <c r="AH72" i="19" s="1"/>
  <c r="AI71" i="19"/>
  <c r="AH71" i="19"/>
  <c r="AI70" i="19"/>
  <c r="AH70" i="19"/>
  <c r="AI69" i="19"/>
  <c r="AH69" i="19"/>
  <c r="AG68" i="19"/>
  <c r="AF68" i="19"/>
  <c r="AF5" i="19" s="1"/>
  <c r="AE68" i="19"/>
  <c r="AE5" i="19" s="1"/>
  <c r="AD68" i="19"/>
  <c r="AD5" i="19" s="1"/>
  <c r="AC68" i="19"/>
  <c r="AC5" i="19" s="1"/>
  <c r="AB68" i="19"/>
  <c r="AA68" i="19"/>
  <c r="Z68" i="19"/>
  <c r="Z5" i="19" s="1"/>
  <c r="Y68" i="19"/>
  <c r="Y5" i="19" s="1"/>
  <c r="X68" i="19"/>
  <c r="W68" i="19"/>
  <c r="V68" i="19"/>
  <c r="U68" i="19"/>
  <c r="T68" i="19"/>
  <c r="S68" i="19"/>
  <c r="R68" i="19"/>
  <c r="R5" i="19" s="1"/>
  <c r="Q68" i="19"/>
  <c r="Q5" i="19" s="1"/>
  <c r="P68" i="19"/>
  <c r="O68" i="19"/>
  <c r="O5" i="19" s="1"/>
  <c r="N68" i="19"/>
  <c r="M68" i="19"/>
  <c r="L68" i="19"/>
  <c r="L5" i="19" s="1"/>
  <c r="K5" i="19"/>
  <c r="I68" i="19"/>
  <c r="I5" i="19" s="1"/>
  <c r="H68" i="19"/>
  <c r="H5" i="19" s="1"/>
  <c r="G68" i="19"/>
  <c r="G5" i="19" s="1"/>
  <c r="F68" i="19"/>
  <c r="E68" i="19"/>
  <c r="E5" i="19" s="1"/>
  <c r="D68" i="19"/>
  <c r="D5" i="19" s="1"/>
  <c r="C68" i="19"/>
  <c r="C5" i="19" s="1"/>
  <c r="B68" i="19"/>
  <c r="AI67" i="19"/>
  <c r="AH67" i="19"/>
  <c r="AI66" i="19"/>
  <c r="AH66" i="19"/>
  <c r="AI65" i="19"/>
  <c r="AH65" i="19"/>
  <c r="AI64" i="19"/>
  <c r="AH64" i="19"/>
  <c r="AI63" i="19"/>
  <c r="AH63" i="19"/>
  <c r="AI62" i="19"/>
  <c r="AH62" i="19"/>
  <c r="AI61" i="19"/>
  <c r="AH61" i="19"/>
  <c r="AI60" i="19"/>
  <c r="AH60" i="19"/>
  <c r="AI59" i="19"/>
  <c r="AH59" i="19"/>
  <c r="AI58" i="19"/>
  <c r="AH58" i="19"/>
  <c r="AI57" i="19"/>
  <c r="AH57" i="19"/>
  <c r="AG56" i="19"/>
  <c r="AF56" i="19"/>
  <c r="AE56" i="19"/>
  <c r="AD56" i="19"/>
  <c r="AC56" i="19"/>
  <c r="AB56" i="19"/>
  <c r="AA56" i="19"/>
  <c r="Z56" i="19"/>
  <c r="Y56" i="19"/>
  <c r="Y73" i="19" s="1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AI55" i="19"/>
  <c r="AH55" i="19"/>
  <c r="AI54" i="19"/>
  <c r="AH54" i="19"/>
  <c r="AI53" i="19"/>
  <c r="AH53" i="19"/>
  <c r="Y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AG51" i="19"/>
  <c r="AG52" i="19" s="1"/>
  <c r="AG3" i="19" s="1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G38" i="19"/>
  <c r="AG2" i="19" s="1"/>
  <c r="AG6" i="19" s="1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J73" i="19" s="1"/>
  <c r="I38" i="19"/>
  <c r="H38" i="19"/>
  <c r="G38" i="19"/>
  <c r="F38" i="19"/>
  <c r="E38" i="19"/>
  <c r="D38" i="19"/>
  <c r="C38" i="19"/>
  <c r="B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AB5" i="19"/>
  <c r="AA5" i="19"/>
  <c r="X5" i="19"/>
  <c r="W5" i="19"/>
  <c r="V5" i="19"/>
  <c r="U5" i="19"/>
  <c r="T5" i="19"/>
  <c r="S5" i="19"/>
  <c r="P5" i="19"/>
  <c r="N5" i="19"/>
  <c r="M5" i="19"/>
  <c r="J5" i="19"/>
  <c r="F5" i="19"/>
  <c r="AG4" i="19"/>
  <c r="K4" i="19"/>
  <c r="B4" i="19"/>
  <c r="E4" i="19"/>
  <c r="AF82" i="19" l="1"/>
  <c r="AE82" i="19"/>
  <c r="AD82" i="19"/>
  <c r="AC82" i="19"/>
  <c r="AA82" i="19"/>
  <c r="Y82" i="19"/>
  <c r="Y75" i="19"/>
  <c r="X82" i="19"/>
  <c r="W82" i="19"/>
  <c r="V82" i="19"/>
  <c r="T82" i="19"/>
  <c r="S75" i="19"/>
  <c r="S73" i="19"/>
  <c r="R82" i="19"/>
  <c r="R75" i="19"/>
  <c r="R73" i="19"/>
  <c r="R83" i="19" s="1"/>
  <c r="AJ213" i="19"/>
  <c r="R7" i="19"/>
  <c r="Q82" i="19"/>
  <c r="Q75" i="19"/>
  <c r="Q73" i="19"/>
  <c r="P82" i="19"/>
  <c r="P73" i="19"/>
  <c r="O82" i="19"/>
  <c r="O73" i="19"/>
  <c r="O75" i="19"/>
  <c r="O7" i="19" s="1"/>
  <c r="N82" i="19"/>
  <c r="N73" i="19"/>
  <c r="N75" i="19"/>
  <c r="AF213" i="19" s="1"/>
  <c r="M75" i="19"/>
  <c r="L82" i="19"/>
  <c r="L75" i="19"/>
  <c r="L73" i="19"/>
  <c r="J82" i="19"/>
  <c r="K82" i="19"/>
  <c r="K75" i="19"/>
  <c r="K73" i="19"/>
  <c r="J75" i="19"/>
  <c r="I73" i="19"/>
  <c r="I75" i="19"/>
  <c r="AA213" i="19" s="1"/>
  <c r="H82" i="19"/>
  <c r="H73" i="19"/>
  <c r="G82" i="19"/>
  <c r="G75" i="19"/>
  <c r="G73" i="19"/>
  <c r="G83" i="19" s="1"/>
  <c r="F82" i="19"/>
  <c r="AI80" i="19"/>
  <c r="AH78" i="19"/>
  <c r="AH56" i="19"/>
  <c r="F73" i="19"/>
  <c r="F75" i="19"/>
  <c r="E82" i="19"/>
  <c r="E75" i="19"/>
  <c r="AI77" i="19"/>
  <c r="D82" i="19"/>
  <c r="AI38" i="19"/>
  <c r="D75" i="19"/>
  <c r="D7" i="19" s="1"/>
  <c r="D73" i="19"/>
  <c r="D83" i="19" s="1"/>
  <c r="AH79" i="19"/>
  <c r="AI79" i="19"/>
  <c r="AH68" i="19"/>
  <c r="AI76" i="19"/>
  <c r="C82" i="19"/>
  <c r="B5" i="19"/>
  <c r="AI68" i="19"/>
  <c r="AI56" i="19"/>
  <c r="B73" i="19"/>
  <c r="B75" i="19" s="1"/>
  <c r="H4" i="19"/>
  <c r="Q83" i="19"/>
  <c r="Y83" i="19"/>
  <c r="F102" i="19"/>
  <c r="I7" i="19"/>
  <c r="AI213" i="19"/>
  <c r="Q7" i="19"/>
  <c r="AQ213" i="19"/>
  <c r="Y7" i="19"/>
  <c r="AG75" i="19"/>
  <c r="AC213" i="19"/>
  <c r="K7" i="19"/>
  <c r="AK213" i="19"/>
  <c r="S7" i="19"/>
  <c r="AG73" i="19"/>
  <c r="K83" i="19"/>
  <c r="S83" i="19"/>
  <c r="W213" i="19"/>
  <c r="E7" i="19"/>
  <c r="AE213" i="19"/>
  <c r="M7" i="19"/>
  <c r="Y213" i="19"/>
  <c r="G7" i="19"/>
  <c r="AG213" i="19"/>
  <c r="S210" i="19"/>
  <c r="D210" i="19"/>
  <c r="C73" i="19"/>
  <c r="AH80" i="19"/>
  <c r="H75" i="19"/>
  <c r="P75" i="19"/>
  <c r="P83" i="19" s="1"/>
  <c r="E73" i="19"/>
  <c r="E83" i="19" s="1"/>
  <c r="M73" i="19"/>
  <c r="M83" i="19" s="1"/>
  <c r="X213" i="19"/>
  <c r="I82" i="19"/>
  <c r="I83" i="19" s="1"/>
  <c r="AH38" i="19"/>
  <c r="C75" i="19"/>
  <c r="AH76" i="19"/>
  <c r="B82" i="19"/>
  <c r="C191" i="19"/>
  <c r="D101" i="19"/>
  <c r="AI78" i="19"/>
  <c r="AH77" i="19"/>
  <c r="D198" i="19"/>
  <c r="D193" i="19"/>
  <c r="AG83" i="19" l="1"/>
  <c r="O83" i="19"/>
  <c r="N83" i="19"/>
  <c r="N7" i="19"/>
  <c r="L83" i="19"/>
  <c r="L7" i="19"/>
  <c r="AD213" i="19"/>
  <c r="AB213" i="19"/>
  <c r="J7" i="19"/>
  <c r="J83" i="19"/>
  <c r="C208" i="19"/>
  <c r="F7" i="19"/>
  <c r="F83" i="19"/>
  <c r="B208" i="19"/>
  <c r="V213" i="19"/>
  <c r="C83" i="19"/>
  <c r="G102" i="19"/>
  <c r="E193" i="19"/>
  <c r="D199" i="19"/>
  <c r="H83" i="19"/>
  <c r="T213" i="19"/>
  <c r="B7" i="19"/>
  <c r="D191" i="19"/>
  <c r="E101" i="19"/>
  <c r="AI82" i="19"/>
  <c r="AH82" i="19"/>
  <c r="AH213" i="19"/>
  <c r="P7" i="19"/>
  <c r="D234" i="19"/>
  <c r="E198" i="19"/>
  <c r="Z213" i="19"/>
  <c r="H7" i="19"/>
  <c r="U213" i="19"/>
  <c r="C7" i="19"/>
  <c r="B83" i="19"/>
  <c r="D93" i="19"/>
  <c r="K6" i="19" l="1"/>
  <c r="F193" i="19"/>
  <c r="E199" i="19"/>
  <c r="E93" i="19"/>
  <c r="E191" i="19"/>
  <c r="F101" i="19"/>
  <c r="E234" i="19"/>
  <c r="F198" i="19"/>
  <c r="H102" i="19"/>
  <c r="I102" i="19" l="1"/>
  <c r="F234" i="19"/>
  <c r="G198" i="19"/>
  <c r="F191" i="19"/>
  <c r="G101" i="19"/>
  <c r="G193" i="19"/>
  <c r="F199" i="19"/>
  <c r="F93" i="19"/>
  <c r="G234" i="19" l="1"/>
  <c r="H198" i="19"/>
  <c r="G191" i="19"/>
  <c r="H101" i="19"/>
  <c r="J102" i="19"/>
  <c r="H193" i="19"/>
  <c r="G199" i="19"/>
  <c r="G93" i="19"/>
  <c r="H234" i="19" l="1"/>
  <c r="I198" i="19"/>
  <c r="K102" i="19"/>
  <c r="H191" i="19"/>
  <c r="I101" i="19"/>
  <c r="H199" i="19"/>
  <c r="I193" i="19"/>
  <c r="H93" i="19"/>
  <c r="I199" i="19" l="1"/>
  <c r="J193" i="19"/>
  <c r="I93" i="19"/>
  <c r="L102" i="19"/>
  <c r="I191" i="19"/>
  <c r="J101" i="19"/>
  <c r="J198" i="19"/>
  <c r="I234" i="19"/>
  <c r="J191" i="19" l="1"/>
  <c r="K101" i="19"/>
  <c r="M102" i="19"/>
  <c r="J234" i="19"/>
  <c r="K198" i="19"/>
  <c r="J199" i="19"/>
  <c r="K193" i="19"/>
  <c r="J93" i="19"/>
  <c r="K234" i="19" l="1"/>
  <c r="L198" i="19"/>
  <c r="K199" i="19"/>
  <c r="L193" i="19"/>
  <c r="K93" i="19"/>
  <c r="N102" i="19"/>
  <c r="K191" i="19"/>
  <c r="L101" i="19"/>
  <c r="S37" i="18"/>
  <c r="R37" i="18"/>
  <c r="O102" i="19" l="1"/>
  <c r="M193" i="19"/>
  <c r="L199" i="19"/>
  <c r="L93" i="19"/>
  <c r="L234" i="19"/>
  <c r="M198" i="19"/>
  <c r="L191" i="19"/>
  <c r="M101" i="19"/>
  <c r="M234" i="19" l="1"/>
  <c r="N198" i="19"/>
  <c r="N193" i="19"/>
  <c r="M199" i="19"/>
  <c r="M93" i="19"/>
  <c r="P102" i="19"/>
  <c r="M191" i="19"/>
  <c r="N101" i="19"/>
  <c r="Q102" i="19" l="1"/>
  <c r="O193" i="19"/>
  <c r="N199" i="19"/>
  <c r="N93" i="19"/>
  <c r="N234" i="19"/>
  <c r="O198" i="19"/>
  <c r="N191" i="19"/>
  <c r="O101" i="19"/>
  <c r="Q37" i="18"/>
  <c r="P37" i="18"/>
  <c r="O234" i="19" l="1"/>
  <c r="P198" i="19"/>
  <c r="P193" i="19"/>
  <c r="O199" i="19"/>
  <c r="O93" i="19"/>
  <c r="O191" i="19"/>
  <c r="P101" i="19"/>
  <c r="R102" i="19"/>
  <c r="P191" i="19" l="1"/>
  <c r="Q101" i="19"/>
  <c r="S102" i="19"/>
  <c r="P199" i="19"/>
  <c r="Q193" i="19"/>
  <c r="P93" i="19"/>
  <c r="P234" i="19"/>
  <c r="Q198" i="19"/>
  <c r="Q199" i="19" l="1"/>
  <c r="R193" i="19"/>
  <c r="Q93" i="19"/>
  <c r="T102" i="19"/>
  <c r="Q191" i="19"/>
  <c r="R101" i="19"/>
  <c r="R198" i="19"/>
  <c r="Q234" i="19"/>
  <c r="U102" i="19" l="1"/>
  <c r="R234" i="19"/>
  <c r="S198" i="19"/>
  <c r="R191" i="19"/>
  <c r="S101" i="19"/>
  <c r="R199" i="19"/>
  <c r="S193" i="19"/>
  <c r="R93" i="19"/>
  <c r="S199" i="19" l="1"/>
  <c r="T193" i="19"/>
  <c r="S93" i="19"/>
  <c r="S191" i="19"/>
  <c r="T101" i="19"/>
  <c r="S234" i="19"/>
  <c r="T198" i="19"/>
  <c r="V102" i="19"/>
  <c r="U193" i="19" l="1"/>
  <c r="T199" i="19"/>
  <c r="T51" i="19" s="1"/>
  <c r="T93" i="19"/>
  <c r="W102" i="19"/>
  <c r="T234" i="19"/>
  <c r="U198" i="19"/>
  <c r="T191" i="19"/>
  <c r="U101" i="19"/>
  <c r="U234" i="19" l="1"/>
  <c r="V198" i="19"/>
  <c r="X102" i="19"/>
  <c r="T52" i="19"/>
  <c r="U191" i="19"/>
  <c r="V101" i="19"/>
  <c r="V193" i="19"/>
  <c r="U199" i="19"/>
  <c r="U51" i="19" s="1"/>
  <c r="U52" i="19" s="1"/>
  <c r="U93" i="19"/>
  <c r="Y102" i="19" l="1"/>
  <c r="U75" i="19"/>
  <c r="U73" i="19"/>
  <c r="V234" i="19"/>
  <c r="W198" i="19"/>
  <c r="T73" i="19"/>
  <c r="T75" i="19"/>
  <c r="W193" i="19"/>
  <c r="V199" i="19"/>
  <c r="V51" i="19" s="1"/>
  <c r="V93" i="19"/>
  <c r="V191" i="19"/>
  <c r="W101" i="19"/>
  <c r="U83" i="19" l="1"/>
  <c r="T83" i="19"/>
  <c r="W191" i="19"/>
  <c r="X101" i="19"/>
  <c r="W234" i="19"/>
  <c r="X198" i="19"/>
  <c r="V52" i="19"/>
  <c r="AM213" i="19"/>
  <c r="U7" i="19"/>
  <c r="X193" i="19"/>
  <c r="W199" i="19"/>
  <c r="W52" i="19" s="1"/>
  <c r="W93" i="19"/>
  <c r="Z102" i="19"/>
  <c r="AL213" i="19"/>
  <c r="T7" i="19"/>
  <c r="AA102" i="19" l="1"/>
  <c r="V75" i="19"/>
  <c r="V73" i="19"/>
  <c r="X234" i="19"/>
  <c r="Y198" i="19"/>
  <c r="X199" i="19"/>
  <c r="X51" i="19" s="1"/>
  <c r="X52" i="19" s="1"/>
  <c r="Y193" i="19"/>
  <c r="X93" i="19"/>
  <c r="X191" i="19"/>
  <c r="Y101" i="19"/>
  <c r="W73" i="19"/>
  <c r="W75" i="19"/>
  <c r="W83" i="19" l="1"/>
  <c r="V83" i="19"/>
  <c r="Z198" i="19"/>
  <c r="Y234" i="19"/>
  <c r="AN213" i="19"/>
  <c r="V7" i="19"/>
  <c r="Y191" i="19"/>
  <c r="Z101" i="19"/>
  <c r="Y199" i="19"/>
  <c r="Z193" i="19"/>
  <c r="Y93" i="19"/>
  <c r="AO213" i="19"/>
  <c r="W7" i="19"/>
  <c r="X75" i="19"/>
  <c r="X73" i="19"/>
  <c r="X83" i="19" s="1"/>
  <c r="AB102" i="19"/>
  <c r="Z199" i="19" l="1"/>
  <c r="Z51" i="19" s="1"/>
  <c r="AA193" i="19"/>
  <c r="Z93" i="19"/>
  <c r="Z191" i="19"/>
  <c r="AA101" i="19"/>
  <c r="AC102" i="19"/>
  <c r="Z234" i="19"/>
  <c r="AA198" i="19"/>
  <c r="AP213" i="19"/>
  <c r="X7" i="19"/>
  <c r="AA191" i="19" l="1"/>
  <c r="AB101" i="19"/>
  <c r="AA199" i="19"/>
  <c r="AA51" i="19" s="1"/>
  <c r="AA52" i="19" s="1"/>
  <c r="AB193" i="19"/>
  <c r="AA93" i="19"/>
  <c r="AA234" i="19"/>
  <c r="AB198" i="19"/>
  <c r="Z52" i="19"/>
  <c r="AD102" i="19"/>
  <c r="AA73" i="19" l="1"/>
  <c r="AA75" i="19"/>
  <c r="AC193" i="19"/>
  <c r="AB199" i="19"/>
  <c r="AB51" i="19" s="1"/>
  <c r="AB52" i="19" s="1"/>
  <c r="AB93" i="19"/>
  <c r="AE102" i="19"/>
  <c r="AB191" i="19"/>
  <c r="AC101" i="19"/>
  <c r="Z75" i="19"/>
  <c r="Z73" i="19"/>
  <c r="AB234" i="19"/>
  <c r="AC198" i="19"/>
  <c r="Z83" i="19" l="1"/>
  <c r="AD193" i="19"/>
  <c r="AC199" i="19"/>
  <c r="AC51" i="19" s="1"/>
  <c r="AC52" i="19" s="1"/>
  <c r="AC93" i="19"/>
  <c r="AB75" i="19"/>
  <c r="AB73" i="19"/>
  <c r="AB83" i="19" s="1"/>
  <c r="AR213" i="19"/>
  <c r="Z7" i="19"/>
  <c r="AC191" i="19"/>
  <c r="AD101" i="19"/>
  <c r="AS213" i="19"/>
  <c r="AA7" i="19"/>
  <c r="AC234" i="19"/>
  <c r="AD198" i="19"/>
  <c r="AF102" i="19"/>
  <c r="AA83" i="19"/>
  <c r="AC75" i="19" l="1"/>
  <c r="AC73" i="19"/>
  <c r="AC83" i="19" s="1"/>
  <c r="AT213" i="19"/>
  <c r="AB7" i="19"/>
  <c r="AE193" i="19"/>
  <c r="AD199" i="19"/>
  <c r="AD51" i="19" s="1"/>
  <c r="AD52" i="19" s="1"/>
  <c r="AD93" i="19"/>
  <c r="AD191" i="19"/>
  <c r="AE101" i="19"/>
  <c r="AD234" i="19"/>
  <c r="AE198" i="19"/>
  <c r="AE234" i="19" l="1"/>
  <c r="AF198" i="19"/>
  <c r="AF234" i="19" s="1"/>
  <c r="AD75" i="19"/>
  <c r="AD73" i="19"/>
  <c r="AD83" i="19" s="1"/>
  <c r="AE191" i="19"/>
  <c r="AF101" i="19"/>
  <c r="AF191" i="19" s="1"/>
  <c r="AF193" i="19"/>
  <c r="AE199" i="19"/>
  <c r="AE51" i="19" s="1"/>
  <c r="AE52" i="19" s="1"/>
  <c r="AE93" i="19"/>
  <c r="AU213" i="19"/>
  <c r="AC7" i="19"/>
  <c r="AE73" i="19" l="1"/>
  <c r="AE75" i="19"/>
  <c r="AF199" i="19"/>
  <c r="AF51" i="19" s="1"/>
  <c r="AF93" i="19"/>
  <c r="AV213" i="19"/>
  <c r="AD7" i="19"/>
  <c r="AH93" i="19" l="1"/>
  <c r="AI93" i="19"/>
  <c r="AW213" i="19"/>
  <c r="AE7" i="19"/>
  <c r="AF52" i="19"/>
  <c r="AI51" i="19"/>
  <c r="AH51" i="19"/>
  <c r="AE83" i="19"/>
  <c r="AF73" i="19" l="1"/>
  <c r="AF75" i="19"/>
  <c r="AH52" i="19"/>
  <c r="AI52" i="19"/>
  <c r="AX213" i="19" l="1"/>
  <c r="AF7" i="19"/>
  <c r="A7" i="19" s="1"/>
  <c r="AH75" i="19"/>
  <c r="AI75" i="19"/>
  <c r="AF83" i="19"/>
  <c r="AI73" i="19"/>
  <c r="AH73" i="19"/>
  <c r="AI83" i="19" l="1"/>
  <c r="AH83" i="19"/>
  <c r="O37" i="18" l="1"/>
  <c r="N37" i="18" l="1"/>
  <c r="M37" i="18"/>
  <c r="AH99" i="18" l="1"/>
  <c r="AI99" i="18" s="1"/>
  <c r="B51" i="18"/>
  <c r="AF238" i="18"/>
  <c r="AE238" i="18"/>
  <c r="AD238" i="18"/>
  <c r="AC238" i="18"/>
  <c r="AB238" i="18"/>
  <c r="AA238" i="18"/>
  <c r="Z238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A238" i="18"/>
  <c r="AF237" i="18"/>
  <c r="AE237" i="18"/>
  <c r="AD237" i="18"/>
  <c r="AC237" i="18"/>
  <c r="AB237" i="18"/>
  <c r="AA237" i="18"/>
  <c r="Z237" i="18"/>
  <c r="Y237" i="18"/>
  <c r="X237" i="18"/>
  <c r="W237" i="18"/>
  <c r="V237" i="18"/>
  <c r="U237" i="18"/>
  <c r="T237" i="18"/>
  <c r="S237" i="18"/>
  <c r="R237" i="18"/>
  <c r="Q237" i="18"/>
  <c r="P237" i="18"/>
  <c r="O237" i="18"/>
  <c r="N237" i="18"/>
  <c r="M237" i="18"/>
  <c r="L237" i="18"/>
  <c r="K237" i="18"/>
  <c r="J237" i="18"/>
  <c r="I237" i="18"/>
  <c r="H237" i="18"/>
  <c r="G237" i="18"/>
  <c r="F237" i="18"/>
  <c r="E237" i="18"/>
  <c r="D237" i="18"/>
  <c r="C237" i="18"/>
  <c r="B237" i="18"/>
  <c r="A237" i="18"/>
  <c r="AF236" i="18"/>
  <c r="AE236" i="18"/>
  <c r="AD236" i="18"/>
  <c r="AC236" i="18"/>
  <c r="AB236" i="18"/>
  <c r="AA236" i="18"/>
  <c r="Z236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A236" i="18"/>
  <c r="AF235" i="18"/>
  <c r="AE235" i="18"/>
  <c r="AD235" i="18"/>
  <c r="AC235" i="18"/>
  <c r="AB235" i="18"/>
  <c r="AA235" i="18"/>
  <c r="Z235" i="18"/>
  <c r="Y235" i="18"/>
  <c r="X235" i="18"/>
  <c r="W235" i="18"/>
  <c r="V235" i="18"/>
  <c r="U235" i="18"/>
  <c r="T235" i="18"/>
  <c r="S235" i="18"/>
  <c r="R235" i="18"/>
  <c r="Q235" i="18"/>
  <c r="P235" i="18"/>
  <c r="O235" i="18"/>
  <c r="N235" i="18"/>
  <c r="M235" i="18"/>
  <c r="L235" i="18"/>
  <c r="K235" i="18"/>
  <c r="J235" i="18"/>
  <c r="I235" i="18"/>
  <c r="H235" i="18"/>
  <c r="G235" i="18"/>
  <c r="F235" i="18"/>
  <c r="E235" i="18"/>
  <c r="D235" i="18"/>
  <c r="C235" i="18"/>
  <c r="B235" i="18"/>
  <c r="A235" i="18"/>
  <c r="B234" i="18"/>
  <c r="S209" i="18"/>
  <c r="AG199" i="18"/>
  <c r="B199" i="18"/>
  <c r="C198" i="18"/>
  <c r="C197" i="18"/>
  <c r="D197" i="18" s="1"/>
  <c r="E197" i="18" s="1"/>
  <c r="F197" i="18" s="1"/>
  <c r="G197" i="18" s="1"/>
  <c r="H197" i="18" s="1"/>
  <c r="I197" i="18" s="1"/>
  <c r="J197" i="18" s="1"/>
  <c r="K197" i="18" s="1"/>
  <c r="L197" i="18" s="1"/>
  <c r="M197" i="18" s="1"/>
  <c r="N197" i="18" s="1"/>
  <c r="O197" i="18" s="1"/>
  <c r="P197" i="18" s="1"/>
  <c r="Q197" i="18" s="1"/>
  <c r="R197" i="18" s="1"/>
  <c r="S197" i="18" s="1"/>
  <c r="T197" i="18" s="1"/>
  <c r="U197" i="18" s="1"/>
  <c r="V197" i="18" s="1"/>
  <c r="W197" i="18" s="1"/>
  <c r="X197" i="18" s="1"/>
  <c r="Y197" i="18" s="1"/>
  <c r="Z197" i="18" s="1"/>
  <c r="AA197" i="18" s="1"/>
  <c r="AB197" i="18" s="1"/>
  <c r="AC197" i="18" s="1"/>
  <c r="AD197" i="18" s="1"/>
  <c r="AE197" i="18" s="1"/>
  <c r="AF197" i="18" s="1"/>
  <c r="D196" i="18"/>
  <c r="E196" i="18" s="1"/>
  <c r="F196" i="18" s="1"/>
  <c r="G196" i="18" s="1"/>
  <c r="H196" i="18" s="1"/>
  <c r="I196" i="18" s="1"/>
  <c r="J196" i="18" s="1"/>
  <c r="K196" i="18" s="1"/>
  <c r="L196" i="18" s="1"/>
  <c r="M196" i="18" s="1"/>
  <c r="N196" i="18" s="1"/>
  <c r="O196" i="18" s="1"/>
  <c r="P196" i="18" s="1"/>
  <c r="Q196" i="18" s="1"/>
  <c r="R196" i="18" s="1"/>
  <c r="S196" i="18" s="1"/>
  <c r="T196" i="18" s="1"/>
  <c r="U196" i="18" s="1"/>
  <c r="V196" i="18" s="1"/>
  <c r="W196" i="18" s="1"/>
  <c r="X196" i="18" s="1"/>
  <c r="Y196" i="18" s="1"/>
  <c r="Z196" i="18" s="1"/>
  <c r="AA196" i="18" s="1"/>
  <c r="AB196" i="18" s="1"/>
  <c r="AC196" i="18" s="1"/>
  <c r="AD196" i="18" s="1"/>
  <c r="AE196" i="18" s="1"/>
  <c r="AF196" i="18" s="1"/>
  <c r="C196" i="18"/>
  <c r="E195" i="18"/>
  <c r="F195" i="18" s="1"/>
  <c r="G195" i="18" s="1"/>
  <c r="H195" i="18" s="1"/>
  <c r="I195" i="18" s="1"/>
  <c r="J195" i="18" s="1"/>
  <c r="K195" i="18" s="1"/>
  <c r="L195" i="18" s="1"/>
  <c r="M195" i="18" s="1"/>
  <c r="N195" i="18" s="1"/>
  <c r="O195" i="18" s="1"/>
  <c r="P195" i="18" s="1"/>
  <c r="Q195" i="18" s="1"/>
  <c r="R195" i="18" s="1"/>
  <c r="S195" i="18" s="1"/>
  <c r="T195" i="18" s="1"/>
  <c r="U195" i="18" s="1"/>
  <c r="V195" i="18" s="1"/>
  <c r="W195" i="18" s="1"/>
  <c r="X195" i="18" s="1"/>
  <c r="Y195" i="18" s="1"/>
  <c r="Z195" i="18" s="1"/>
  <c r="AA195" i="18" s="1"/>
  <c r="AB195" i="18" s="1"/>
  <c r="AC195" i="18" s="1"/>
  <c r="AD195" i="18" s="1"/>
  <c r="AE195" i="18" s="1"/>
  <c r="AF195" i="18" s="1"/>
  <c r="C195" i="18"/>
  <c r="D195" i="18" s="1"/>
  <c r="D194" i="18"/>
  <c r="E194" i="18" s="1"/>
  <c r="F194" i="18" s="1"/>
  <c r="G194" i="18" s="1"/>
  <c r="H194" i="18" s="1"/>
  <c r="I194" i="18" s="1"/>
  <c r="J194" i="18" s="1"/>
  <c r="K194" i="18" s="1"/>
  <c r="L194" i="18" s="1"/>
  <c r="M194" i="18" s="1"/>
  <c r="N194" i="18" s="1"/>
  <c r="O194" i="18" s="1"/>
  <c r="P194" i="18" s="1"/>
  <c r="Q194" i="18" s="1"/>
  <c r="R194" i="18" s="1"/>
  <c r="S194" i="18" s="1"/>
  <c r="T194" i="18" s="1"/>
  <c r="U194" i="18" s="1"/>
  <c r="V194" i="18" s="1"/>
  <c r="W194" i="18" s="1"/>
  <c r="X194" i="18" s="1"/>
  <c r="Y194" i="18" s="1"/>
  <c r="Z194" i="18" s="1"/>
  <c r="AA194" i="18" s="1"/>
  <c r="AB194" i="18" s="1"/>
  <c r="AC194" i="18" s="1"/>
  <c r="AD194" i="18" s="1"/>
  <c r="AE194" i="18" s="1"/>
  <c r="AF194" i="18" s="1"/>
  <c r="C194" i="18"/>
  <c r="C193" i="18"/>
  <c r="C199" i="18" s="1"/>
  <c r="AG191" i="18"/>
  <c r="B191" i="18"/>
  <c r="D190" i="18"/>
  <c r="E190" i="18" s="1"/>
  <c r="F190" i="18" s="1"/>
  <c r="G190" i="18" s="1"/>
  <c r="H190" i="18" s="1"/>
  <c r="I190" i="18" s="1"/>
  <c r="J190" i="18" s="1"/>
  <c r="K190" i="18" s="1"/>
  <c r="L190" i="18" s="1"/>
  <c r="M190" i="18" s="1"/>
  <c r="N190" i="18" s="1"/>
  <c r="O190" i="18" s="1"/>
  <c r="P190" i="18" s="1"/>
  <c r="Q190" i="18" s="1"/>
  <c r="R190" i="18" s="1"/>
  <c r="S190" i="18" s="1"/>
  <c r="T190" i="18" s="1"/>
  <c r="U190" i="18" s="1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0" i="18" s="1"/>
  <c r="AF190" i="18" s="1"/>
  <c r="C190" i="18"/>
  <c r="E189" i="18"/>
  <c r="F189" i="18" s="1"/>
  <c r="G189" i="18" s="1"/>
  <c r="H189" i="18" s="1"/>
  <c r="I189" i="18" s="1"/>
  <c r="J189" i="18" s="1"/>
  <c r="K189" i="18" s="1"/>
  <c r="L189" i="18" s="1"/>
  <c r="M189" i="18" s="1"/>
  <c r="N189" i="18" s="1"/>
  <c r="O189" i="18" s="1"/>
  <c r="P189" i="18" s="1"/>
  <c r="Q189" i="18" s="1"/>
  <c r="R189" i="18" s="1"/>
  <c r="S189" i="18" s="1"/>
  <c r="T189" i="18" s="1"/>
  <c r="U189" i="18" s="1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89" i="18" s="1"/>
  <c r="AF189" i="18" s="1"/>
  <c r="C189" i="18"/>
  <c r="D189" i="18" s="1"/>
  <c r="F188" i="18"/>
  <c r="G188" i="18" s="1"/>
  <c r="H188" i="18" s="1"/>
  <c r="I188" i="18" s="1"/>
  <c r="J188" i="18" s="1"/>
  <c r="K188" i="18" s="1"/>
  <c r="L188" i="18" s="1"/>
  <c r="M188" i="18" s="1"/>
  <c r="N188" i="18" s="1"/>
  <c r="O188" i="18" s="1"/>
  <c r="P188" i="18" s="1"/>
  <c r="Q188" i="18" s="1"/>
  <c r="R188" i="18" s="1"/>
  <c r="S188" i="18" s="1"/>
  <c r="T188" i="18" s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E188" i="18"/>
  <c r="D188" i="18"/>
  <c r="C188" i="18"/>
  <c r="S187" i="18"/>
  <c r="T187" i="18" s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C187" i="18"/>
  <c r="D187" i="18" s="1"/>
  <c r="E187" i="18" s="1"/>
  <c r="F187" i="18" s="1"/>
  <c r="G187" i="18" s="1"/>
  <c r="H187" i="18" s="1"/>
  <c r="I187" i="18" s="1"/>
  <c r="J187" i="18" s="1"/>
  <c r="K187" i="18" s="1"/>
  <c r="L187" i="18" s="1"/>
  <c r="M187" i="18" s="1"/>
  <c r="N187" i="18" s="1"/>
  <c r="O187" i="18" s="1"/>
  <c r="P187" i="18" s="1"/>
  <c r="Q187" i="18" s="1"/>
  <c r="R187" i="18" s="1"/>
  <c r="D186" i="18"/>
  <c r="E186" i="18" s="1"/>
  <c r="F186" i="18" s="1"/>
  <c r="G186" i="18" s="1"/>
  <c r="H186" i="18" s="1"/>
  <c r="I186" i="18" s="1"/>
  <c r="J186" i="18" s="1"/>
  <c r="K186" i="18" s="1"/>
  <c r="L186" i="18" s="1"/>
  <c r="M186" i="18" s="1"/>
  <c r="N186" i="18" s="1"/>
  <c r="O186" i="18" s="1"/>
  <c r="P186" i="18" s="1"/>
  <c r="Q186" i="18" s="1"/>
  <c r="R186" i="18" s="1"/>
  <c r="S186" i="18" s="1"/>
  <c r="T186" i="18" s="1"/>
  <c r="U186" i="18" s="1"/>
  <c r="V186" i="18" s="1"/>
  <c r="W186" i="18" s="1"/>
  <c r="X186" i="18" s="1"/>
  <c r="Y186" i="18" s="1"/>
  <c r="Z186" i="18" s="1"/>
  <c r="AA186" i="18" s="1"/>
  <c r="AB186" i="18" s="1"/>
  <c r="AC186" i="18" s="1"/>
  <c r="AD186" i="18" s="1"/>
  <c r="AE186" i="18" s="1"/>
  <c r="AF186" i="18" s="1"/>
  <c r="C186" i="18"/>
  <c r="F185" i="18"/>
  <c r="G185" i="18" s="1"/>
  <c r="H185" i="18" s="1"/>
  <c r="I185" i="18" s="1"/>
  <c r="J185" i="18" s="1"/>
  <c r="K185" i="18" s="1"/>
  <c r="L185" i="18" s="1"/>
  <c r="M185" i="18" s="1"/>
  <c r="N185" i="18" s="1"/>
  <c r="O185" i="18" s="1"/>
  <c r="P185" i="18" s="1"/>
  <c r="Q185" i="18" s="1"/>
  <c r="R185" i="18" s="1"/>
  <c r="S185" i="18" s="1"/>
  <c r="T185" i="18" s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E185" i="18"/>
  <c r="C185" i="18"/>
  <c r="D185" i="18" s="1"/>
  <c r="C184" i="18"/>
  <c r="D184" i="18" s="1"/>
  <c r="E184" i="18" s="1"/>
  <c r="F184" i="18" s="1"/>
  <c r="G184" i="18" s="1"/>
  <c r="H184" i="18" s="1"/>
  <c r="I184" i="18" s="1"/>
  <c r="J184" i="18" s="1"/>
  <c r="K184" i="18" s="1"/>
  <c r="L184" i="18" s="1"/>
  <c r="M184" i="18" s="1"/>
  <c r="N184" i="18" s="1"/>
  <c r="O184" i="18" s="1"/>
  <c r="P184" i="18" s="1"/>
  <c r="Q184" i="18" s="1"/>
  <c r="R184" i="18" s="1"/>
  <c r="S184" i="18" s="1"/>
  <c r="T184" i="18" s="1"/>
  <c r="U184" i="18" s="1"/>
  <c r="V184" i="18" s="1"/>
  <c r="W184" i="18" s="1"/>
  <c r="X184" i="18" s="1"/>
  <c r="Y184" i="18" s="1"/>
  <c r="Z184" i="18" s="1"/>
  <c r="AA184" i="18" s="1"/>
  <c r="AB184" i="18" s="1"/>
  <c r="AC184" i="18" s="1"/>
  <c r="AD184" i="18" s="1"/>
  <c r="AE184" i="18" s="1"/>
  <c r="AF184" i="18" s="1"/>
  <c r="V183" i="18"/>
  <c r="W183" i="18" s="1"/>
  <c r="X183" i="18" s="1"/>
  <c r="Y183" i="18" s="1"/>
  <c r="Z183" i="18" s="1"/>
  <c r="AA183" i="18" s="1"/>
  <c r="AB183" i="18" s="1"/>
  <c r="AC183" i="18" s="1"/>
  <c r="AD183" i="18" s="1"/>
  <c r="AE183" i="18" s="1"/>
  <c r="AF183" i="18" s="1"/>
  <c r="C183" i="18"/>
  <c r="D183" i="18" s="1"/>
  <c r="E183" i="18" s="1"/>
  <c r="F183" i="18" s="1"/>
  <c r="G183" i="18" s="1"/>
  <c r="H183" i="18" s="1"/>
  <c r="I183" i="18" s="1"/>
  <c r="J183" i="18" s="1"/>
  <c r="K183" i="18" s="1"/>
  <c r="L183" i="18" s="1"/>
  <c r="M183" i="18" s="1"/>
  <c r="N183" i="18" s="1"/>
  <c r="O183" i="18" s="1"/>
  <c r="P183" i="18" s="1"/>
  <c r="Q183" i="18" s="1"/>
  <c r="R183" i="18" s="1"/>
  <c r="S183" i="18" s="1"/>
  <c r="T183" i="18" s="1"/>
  <c r="U183" i="18" s="1"/>
  <c r="H182" i="18"/>
  <c r="I182" i="18" s="1"/>
  <c r="J182" i="18" s="1"/>
  <c r="K182" i="18" s="1"/>
  <c r="L182" i="18" s="1"/>
  <c r="M182" i="18" s="1"/>
  <c r="N182" i="18" s="1"/>
  <c r="O182" i="18" s="1"/>
  <c r="P182" i="18" s="1"/>
  <c r="Q182" i="18" s="1"/>
  <c r="R182" i="18" s="1"/>
  <c r="S182" i="18" s="1"/>
  <c r="T182" i="18" s="1"/>
  <c r="U182" i="18" s="1"/>
  <c r="V182" i="18" s="1"/>
  <c r="W182" i="18" s="1"/>
  <c r="X182" i="18" s="1"/>
  <c r="Y182" i="18" s="1"/>
  <c r="Z182" i="18" s="1"/>
  <c r="AA182" i="18" s="1"/>
  <c r="AB182" i="18" s="1"/>
  <c r="AC182" i="18" s="1"/>
  <c r="AD182" i="18" s="1"/>
  <c r="AE182" i="18" s="1"/>
  <c r="AF182" i="18" s="1"/>
  <c r="C182" i="18"/>
  <c r="D182" i="18" s="1"/>
  <c r="E182" i="18" s="1"/>
  <c r="F182" i="18" s="1"/>
  <c r="G182" i="18" s="1"/>
  <c r="F181" i="18"/>
  <c r="G181" i="18" s="1"/>
  <c r="H181" i="18" s="1"/>
  <c r="I181" i="18" s="1"/>
  <c r="J181" i="18" s="1"/>
  <c r="K181" i="18" s="1"/>
  <c r="L181" i="18" s="1"/>
  <c r="M181" i="18" s="1"/>
  <c r="N181" i="18" s="1"/>
  <c r="O181" i="18" s="1"/>
  <c r="P181" i="18" s="1"/>
  <c r="Q181" i="18" s="1"/>
  <c r="R181" i="18" s="1"/>
  <c r="S181" i="18" s="1"/>
  <c r="T181" i="18" s="1"/>
  <c r="U181" i="18" s="1"/>
  <c r="V181" i="18" s="1"/>
  <c r="W181" i="18" s="1"/>
  <c r="X181" i="18" s="1"/>
  <c r="Y181" i="18" s="1"/>
  <c r="Z181" i="18" s="1"/>
  <c r="AA181" i="18" s="1"/>
  <c r="AB181" i="18" s="1"/>
  <c r="AC181" i="18" s="1"/>
  <c r="AD181" i="18" s="1"/>
  <c r="AE181" i="18" s="1"/>
  <c r="AF181" i="18" s="1"/>
  <c r="E181" i="18"/>
  <c r="C181" i="18"/>
  <c r="D181" i="18" s="1"/>
  <c r="P180" i="18"/>
  <c r="Q180" i="18" s="1"/>
  <c r="R180" i="18" s="1"/>
  <c r="S180" i="18" s="1"/>
  <c r="T180" i="18" s="1"/>
  <c r="U180" i="18" s="1"/>
  <c r="V180" i="18" s="1"/>
  <c r="W180" i="18" s="1"/>
  <c r="X180" i="18" s="1"/>
  <c r="Y180" i="18" s="1"/>
  <c r="Z180" i="18" s="1"/>
  <c r="AA180" i="18" s="1"/>
  <c r="AB180" i="18" s="1"/>
  <c r="AC180" i="18" s="1"/>
  <c r="AD180" i="18" s="1"/>
  <c r="AE180" i="18" s="1"/>
  <c r="AF180" i="18" s="1"/>
  <c r="C180" i="18"/>
  <c r="D180" i="18" s="1"/>
  <c r="E180" i="18" s="1"/>
  <c r="F180" i="18" s="1"/>
  <c r="G180" i="18" s="1"/>
  <c r="H180" i="18" s="1"/>
  <c r="I180" i="18" s="1"/>
  <c r="J180" i="18" s="1"/>
  <c r="K180" i="18" s="1"/>
  <c r="L180" i="18" s="1"/>
  <c r="M180" i="18" s="1"/>
  <c r="N180" i="18" s="1"/>
  <c r="O180" i="18" s="1"/>
  <c r="J179" i="18"/>
  <c r="K179" i="18" s="1"/>
  <c r="L179" i="18" s="1"/>
  <c r="M179" i="18" s="1"/>
  <c r="N179" i="18" s="1"/>
  <c r="O179" i="18" s="1"/>
  <c r="P179" i="18" s="1"/>
  <c r="Q179" i="18" s="1"/>
  <c r="R179" i="18" s="1"/>
  <c r="S179" i="18" s="1"/>
  <c r="T179" i="18" s="1"/>
  <c r="U179" i="18" s="1"/>
  <c r="V179" i="18" s="1"/>
  <c r="W179" i="18" s="1"/>
  <c r="X179" i="18" s="1"/>
  <c r="Y179" i="18" s="1"/>
  <c r="Z179" i="18" s="1"/>
  <c r="AA179" i="18" s="1"/>
  <c r="AB179" i="18" s="1"/>
  <c r="AC179" i="18" s="1"/>
  <c r="AD179" i="18" s="1"/>
  <c r="AE179" i="18" s="1"/>
  <c r="AF179" i="18" s="1"/>
  <c r="C179" i="18"/>
  <c r="D179" i="18" s="1"/>
  <c r="E179" i="18" s="1"/>
  <c r="F179" i="18" s="1"/>
  <c r="G179" i="18" s="1"/>
  <c r="H179" i="18" s="1"/>
  <c r="I179" i="18" s="1"/>
  <c r="F178" i="18"/>
  <c r="G178" i="18" s="1"/>
  <c r="H178" i="18" s="1"/>
  <c r="I178" i="18" s="1"/>
  <c r="J178" i="18" s="1"/>
  <c r="K178" i="18" s="1"/>
  <c r="L178" i="18" s="1"/>
  <c r="M178" i="18" s="1"/>
  <c r="N178" i="18" s="1"/>
  <c r="O178" i="18" s="1"/>
  <c r="P178" i="18" s="1"/>
  <c r="Q178" i="18" s="1"/>
  <c r="R178" i="18" s="1"/>
  <c r="S178" i="18" s="1"/>
  <c r="T178" i="18" s="1"/>
  <c r="U178" i="18" s="1"/>
  <c r="V178" i="18" s="1"/>
  <c r="W178" i="18" s="1"/>
  <c r="X178" i="18" s="1"/>
  <c r="Y178" i="18" s="1"/>
  <c r="Z178" i="18" s="1"/>
  <c r="AA178" i="18" s="1"/>
  <c r="AB178" i="18" s="1"/>
  <c r="AC178" i="18" s="1"/>
  <c r="AD178" i="18" s="1"/>
  <c r="AE178" i="18" s="1"/>
  <c r="AF178" i="18" s="1"/>
  <c r="C178" i="18"/>
  <c r="D178" i="18" s="1"/>
  <c r="E178" i="18" s="1"/>
  <c r="D176" i="18"/>
  <c r="E176" i="18" s="1"/>
  <c r="F176" i="18" s="1"/>
  <c r="G176" i="18" s="1"/>
  <c r="H176" i="18" s="1"/>
  <c r="I176" i="18" s="1"/>
  <c r="J176" i="18" s="1"/>
  <c r="K176" i="18" s="1"/>
  <c r="L176" i="18" s="1"/>
  <c r="M176" i="18" s="1"/>
  <c r="N176" i="18" s="1"/>
  <c r="O176" i="18" s="1"/>
  <c r="P176" i="18" s="1"/>
  <c r="Q176" i="18" s="1"/>
  <c r="R176" i="18" s="1"/>
  <c r="S176" i="18" s="1"/>
  <c r="T176" i="18" s="1"/>
  <c r="U176" i="18" s="1"/>
  <c r="V176" i="18" s="1"/>
  <c r="W176" i="18" s="1"/>
  <c r="X176" i="18" s="1"/>
  <c r="Y176" i="18" s="1"/>
  <c r="Z176" i="18" s="1"/>
  <c r="AA176" i="18" s="1"/>
  <c r="AB176" i="18" s="1"/>
  <c r="AC176" i="18" s="1"/>
  <c r="AD176" i="18" s="1"/>
  <c r="AE176" i="18" s="1"/>
  <c r="AF176" i="18" s="1"/>
  <c r="C176" i="18"/>
  <c r="C175" i="18"/>
  <c r="D175" i="18" s="1"/>
  <c r="E175" i="18" s="1"/>
  <c r="F175" i="18" s="1"/>
  <c r="G175" i="18" s="1"/>
  <c r="H175" i="18" s="1"/>
  <c r="I175" i="18" s="1"/>
  <c r="J175" i="18" s="1"/>
  <c r="K175" i="18" s="1"/>
  <c r="L175" i="18" s="1"/>
  <c r="M175" i="18" s="1"/>
  <c r="N175" i="18" s="1"/>
  <c r="O175" i="18" s="1"/>
  <c r="P175" i="18" s="1"/>
  <c r="Q175" i="18" s="1"/>
  <c r="R175" i="18" s="1"/>
  <c r="S175" i="18" s="1"/>
  <c r="T175" i="18" s="1"/>
  <c r="U175" i="18" s="1"/>
  <c r="V175" i="18" s="1"/>
  <c r="W175" i="18" s="1"/>
  <c r="X175" i="18" s="1"/>
  <c r="Y175" i="18" s="1"/>
  <c r="Z175" i="18" s="1"/>
  <c r="AA175" i="18" s="1"/>
  <c r="AB175" i="18" s="1"/>
  <c r="AC175" i="18" s="1"/>
  <c r="AD175" i="18" s="1"/>
  <c r="AE175" i="18" s="1"/>
  <c r="AF175" i="18" s="1"/>
  <c r="X174" i="18"/>
  <c r="Y174" i="18" s="1"/>
  <c r="Z174" i="18" s="1"/>
  <c r="AA174" i="18" s="1"/>
  <c r="AB174" i="18" s="1"/>
  <c r="AC174" i="18" s="1"/>
  <c r="AD174" i="18" s="1"/>
  <c r="AE174" i="18" s="1"/>
  <c r="AF174" i="18" s="1"/>
  <c r="O174" i="18"/>
  <c r="P174" i="18" s="1"/>
  <c r="Q174" i="18" s="1"/>
  <c r="R174" i="18" s="1"/>
  <c r="S174" i="18" s="1"/>
  <c r="T174" i="18" s="1"/>
  <c r="U174" i="18" s="1"/>
  <c r="V174" i="18" s="1"/>
  <c r="W174" i="18" s="1"/>
  <c r="E174" i="18"/>
  <c r="F174" i="18" s="1"/>
  <c r="G174" i="18" s="1"/>
  <c r="H174" i="18" s="1"/>
  <c r="I174" i="18" s="1"/>
  <c r="J174" i="18" s="1"/>
  <c r="K174" i="18" s="1"/>
  <c r="L174" i="18" s="1"/>
  <c r="M174" i="18" s="1"/>
  <c r="N174" i="18" s="1"/>
  <c r="D174" i="18"/>
  <c r="C174" i="18"/>
  <c r="C173" i="18"/>
  <c r="D173" i="18" s="1"/>
  <c r="E173" i="18" s="1"/>
  <c r="F173" i="18" s="1"/>
  <c r="G173" i="18" s="1"/>
  <c r="H173" i="18" s="1"/>
  <c r="I173" i="18" s="1"/>
  <c r="J173" i="18" s="1"/>
  <c r="K173" i="18" s="1"/>
  <c r="L173" i="18" s="1"/>
  <c r="M173" i="18" s="1"/>
  <c r="N173" i="18" s="1"/>
  <c r="O173" i="18" s="1"/>
  <c r="P173" i="18" s="1"/>
  <c r="Q173" i="18" s="1"/>
  <c r="R173" i="18" s="1"/>
  <c r="S173" i="18" s="1"/>
  <c r="T173" i="18" s="1"/>
  <c r="U173" i="18" s="1"/>
  <c r="V173" i="18" s="1"/>
  <c r="W173" i="18" s="1"/>
  <c r="X173" i="18" s="1"/>
  <c r="Y173" i="18" s="1"/>
  <c r="Z173" i="18" s="1"/>
  <c r="AA173" i="18" s="1"/>
  <c r="AB173" i="18" s="1"/>
  <c r="AC173" i="18" s="1"/>
  <c r="AD173" i="18" s="1"/>
  <c r="AE173" i="18" s="1"/>
  <c r="AF173" i="18" s="1"/>
  <c r="H172" i="18"/>
  <c r="I172" i="18" s="1"/>
  <c r="J172" i="18" s="1"/>
  <c r="K172" i="18" s="1"/>
  <c r="L172" i="18" s="1"/>
  <c r="M172" i="18" s="1"/>
  <c r="N172" i="18" s="1"/>
  <c r="O172" i="18" s="1"/>
  <c r="P172" i="18" s="1"/>
  <c r="Q172" i="18" s="1"/>
  <c r="R172" i="18" s="1"/>
  <c r="S172" i="18" s="1"/>
  <c r="T172" i="18" s="1"/>
  <c r="U172" i="18" s="1"/>
  <c r="V172" i="18" s="1"/>
  <c r="W172" i="18" s="1"/>
  <c r="X172" i="18" s="1"/>
  <c r="Y172" i="18" s="1"/>
  <c r="Z172" i="18" s="1"/>
  <c r="AA172" i="18" s="1"/>
  <c r="AB172" i="18" s="1"/>
  <c r="AC172" i="18" s="1"/>
  <c r="AD172" i="18" s="1"/>
  <c r="AE172" i="18" s="1"/>
  <c r="AF172" i="18" s="1"/>
  <c r="D172" i="18"/>
  <c r="E172" i="18" s="1"/>
  <c r="F172" i="18" s="1"/>
  <c r="G172" i="18" s="1"/>
  <c r="C172" i="18"/>
  <c r="C171" i="18"/>
  <c r="D171" i="18" s="1"/>
  <c r="E171" i="18" s="1"/>
  <c r="F171" i="18" s="1"/>
  <c r="G171" i="18" s="1"/>
  <c r="H171" i="18" s="1"/>
  <c r="I171" i="18" s="1"/>
  <c r="J171" i="18" s="1"/>
  <c r="K171" i="18" s="1"/>
  <c r="L171" i="18" s="1"/>
  <c r="M171" i="18" s="1"/>
  <c r="N171" i="18" s="1"/>
  <c r="O171" i="18" s="1"/>
  <c r="P171" i="18" s="1"/>
  <c r="Q171" i="18" s="1"/>
  <c r="R171" i="18" s="1"/>
  <c r="S171" i="18" s="1"/>
  <c r="T171" i="18" s="1"/>
  <c r="U171" i="18" s="1"/>
  <c r="V171" i="18" s="1"/>
  <c r="W171" i="18" s="1"/>
  <c r="X171" i="18" s="1"/>
  <c r="Y171" i="18" s="1"/>
  <c r="Z171" i="18" s="1"/>
  <c r="AA171" i="18" s="1"/>
  <c r="AB171" i="18" s="1"/>
  <c r="AC171" i="18" s="1"/>
  <c r="AD171" i="18" s="1"/>
  <c r="AE171" i="18" s="1"/>
  <c r="AF171" i="18" s="1"/>
  <c r="D170" i="18"/>
  <c r="E170" i="18" s="1"/>
  <c r="F170" i="18" s="1"/>
  <c r="G170" i="18" s="1"/>
  <c r="H170" i="18" s="1"/>
  <c r="I170" i="18" s="1"/>
  <c r="J170" i="18" s="1"/>
  <c r="K170" i="18" s="1"/>
  <c r="L170" i="18" s="1"/>
  <c r="M170" i="18" s="1"/>
  <c r="N170" i="18" s="1"/>
  <c r="O170" i="18" s="1"/>
  <c r="P170" i="18" s="1"/>
  <c r="Q170" i="18" s="1"/>
  <c r="R170" i="18" s="1"/>
  <c r="S170" i="18" s="1"/>
  <c r="T170" i="18" s="1"/>
  <c r="U170" i="18" s="1"/>
  <c r="V170" i="18" s="1"/>
  <c r="W170" i="18" s="1"/>
  <c r="X170" i="18" s="1"/>
  <c r="Y170" i="18" s="1"/>
  <c r="Z170" i="18" s="1"/>
  <c r="AA170" i="18" s="1"/>
  <c r="AB170" i="18" s="1"/>
  <c r="AC170" i="18" s="1"/>
  <c r="AD170" i="18" s="1"/>
  <c r="AE170" i="18" s="1"/>
  <c r="AF170" i="18" s="1"/>
  <c r="C170" i="18"/>
  <c r="R169" i="18"/>
  <c r="S169" i="18" s="1"/>
  <c r="T169" i="18" s="1"/>
  <c r="U169" i="18" s="1"/>
  <c r="V169" i="18" s="1"/>
  <c r="W169" i="18" s="1"/>
  <c r="X169" i="18" s="1"/>
  <c r="Y169" i="18" s="1"/>
  <c r="Z169" i="18" s="1"/>
  <c r="AA169" i="18" s="1"/>
  <c r="AB169" i="18" s="1"/>
  <c r="AC169" i="18" s="1"/>
  <c r="AD169" i="18" s="1"/>
  <c r="AE169" i="18" s="1"/>
  <c r="AF169" i="18" s="1"/>
  <c r="F169" i="18"/>
  <c r="G169" i="18" s="1"/>
  <c r="H169" i="18" s="1"/>
  <c r="I169" i="18" s="1"/>
  <c r="J169" i="18" s="1"/>
  <c r="K169" i="18" s="1"/>
  <c r="L169" i="18" s="1"/>
  <c r="M169" i="18" s="1"/>
  <c r="N169" i="18" s="1"/>
  <c r="O169" i="18" s="1"/>
  <c r="P169" i="18" s="1"/>
  <c r="Q169" i="18" s="1"/>
  <c r="C169" i="18"/>
  <c r="D169" i="18" s="1"/>
  <c r="E169" i="18" s="1"/>
  <c r="D167" i="18"/>
  <c r="E167" i="18" s="1"/>
  <c r="F167" i="18" s="1"/>
  <c r="G167" i="18" s="1"/>
  <c r="H167" i="18" s="1"/>
  <c r="I167" i="18" s="1"/>
  <c r="J167" i="18" s="1"/>
  <c r="K167" i="18" s="1"/>
  <c r="L167" i="18" s="1"/>
  <c r="M167" i="18" s="1"/>
  <c r="N167" i="18" s="1"/>
  <c r="O167" i="18" s="1"/>
  <c r="P167" i="18" s="1"/>
  <c r="Q167" i="18" s="1"/>
  <c r="R167" i="18" s="1"/>
  <c r="S167" i="18" s="1"/>
  <c r="T167" i="18" s="1"/>
  <c r="U167" i="18" s="1"/>
  <c r="V167" i="18" s="1"/>
  <c r="W167" i="18" s="1"/>
  <c r="X167" i="18" s="1"/>
  <c r="Y167" i="18" s="1"/>
  <c r="Z167" i="18" s="1"/>
  <c r="AA167" i="18" s="1"/>
  <c r="AB167" i="18" s="1"/>
  <c r="AC167" i="18" s="1"/>
  <c r="AD167" i="18" s="1"/>
  <c r="AE167" i="18" s="1"/>
  <c r="AF167" i="18" s="1"/>
  <c r="C167" i="18"/>
  <c r="F166" i="18"/>
  <c r="G166" i="18" s="1"/>
  <c r="H166" i="18" s="1"/>
  <c r="I166" i="18" s="1"/>
  <c r="J166" i="18" s="1"/>
  <c r="K166" i="18" s="1"/>
  <c r="L166" i="18" s="1"/>
  <c r="M166" i="18" s="1"/>
  <c r="N166" i="18" s="1"/>
  <c r="O166" i="18" s="1"/>
  <c r="P166" i="18" s="1"/>
  <c r="Q166" i="18" s="1"/>
  <c r="R166" i="18" s="1"/>
  <c r="S166" i="18" s="1"/>
  <c r="T166" i="18" s="1"/>
  <c r="U166" i="18" s="1"/>
  <c r="V166" i="18" s="1"/>
  <c r="W166" i="18" s="1"/>
  <c r="X166" i="18" s="1"/>
  <c r="Y166" i="18" s="1"/>
  <c r="Z166" i="18" s="1"/>
  <c r="AA166" i="18" s="1"/>
  <c r="AB166" i="18" s="1"/>
  <c r="AC166" i="18" s="1"/>
  <c r="AD166" i="18" s="1"/>
  <c r="AE166" i="18" s="1"/>
  <c r="AF166" i="18" s="1"/>
  <c r="C166" i="18"/>
  <c r="D166" i="18" s="1"/>
  <c r="E166" i="18" s="1"/>
  <c r="L165" i="18"/>
  <c r="M165" i="18" s="1"/>
  <c r="N165" i="18" s="1"/>
  <c r="O165" i="18" s="1"/>
  <c r="P165" i="18" s="1"/>
  <c r="Q165" i="18" s="1"/>
  <c r="R165" i="18" s="1"/>
  <c r="S165" i="18" s="1"/>
  <c r="T165" i="18" s="1"/>
  <c r="U165" i="18" s="1"/>
  <c r="V165" i="18" s="1"/>
  <c r="W165" i="18" s="1"/>
  <c r="X165" i="18" s="1"/>
  <c r="Y165" i="18" s="1"/>
  <c r="Z165" i="18" s="1"/>
  <c r="AA165" i="18" s="1"/>
  <c r="AB165" i="18" s="1"/>
  <c r="AC165" i="18" s="1"/>
  <c r="AD165" i="18" s="1"/>
  <c r="AE165" i="18" s="1"/>
  <c r="AF165" i="18" s="1"/>
  <c r="E165" i="18"/>
  <c r="F165" i="18" s="1"/>
  <c r="G165" i="18" s="1"/>
  <c r="H165" i="18" s="1"/>
  <c r="I165" i="18" s="1"/>
  <c r="J165" i="18" s="1"/>
  <c r="K165" i="18" s="1"/>
  <c r="D165" i="18"/>
  <c r="C165" i="18"/>
  <c r="W164" i="18"/>
  <c r="X164" i="18" s="1"/>
  <c r="Y164" i="18" s="1"/>
  <c r="Z164" i="18" s="1"/>
  <c r="AA164" i="18" s="1"/>
  <c r="AB164" i="18" s="1"/>
  <c r="AC164" i="18" s="1"/>
  <c r="AD164" i="18" s="1"/>
  <c r="AE164" i="18" s="1"/>
  <c r="AF164" i="18" s="1"/>
  <c r="F164" i="18"/>
  <c r="G164" i="18" s="1"/>
  <c r="H164" i="18" s="1"/>
  <c r="I164" i="18" s="1"/>
  <c r="J164" i="18" s="1"/>
  <c r="K164" i="18" s="1"/>
  <c r="L164" i="18" s="1"/>
  <c r="M164" i="18" s="1"/>
  <c r="N164" i="18" s="1"/>
  <c r="O164" i="18" s="1"/>
  <c r="P164" i="18" s="1"/>
  <c r="Q164" i="18" s="1"/>
  <c r="R164" i="18" s="1"/>
  <c r="S164" i="18" s="1"/>
  <c r="T164" i="18" s="1"/>
  <c r="U164" i="18" s="1"/>
  <c r="V164" i="18" s="1"/>
  <c r="E164" i="18"/>
  <c r="C164" i="18"/>
  <c r="D164" i="18" s="1"/>
  <c r="I163" i="18"/>
  <c r="J163" i="18" s="1"/>
  <c r="K163" i="18" s="1"/>
  <c r="L163" i="18" s="1"/>
  <c r="M163" i="18" s="1"/>
  <c r="N163" i="18" s="1"/>
  <c r="O163" i="18" s="1"/>
  <c r="P163" i="18" s="1"/>
  <c r="Q163" i="18" s="1"/>
  <c r="R163" i="18" s="1"/>
  <c r="S163" i="18" s="1"/>
  <c r="T163" i="18" s="1"/>
  <c r="U163" i="18" s="1"/>
  <c r="V163" i="18" s="1"/>
  <c r="W163" i="18" s="1"/>
  <c r="X163" i="18" s="1"/>
  <c r="Y163" i="18" s="1"/>
  <c r="Z163" i="18" s="1"/>
  <c r="AA163" i="18" s="1"/>
  <c r="AB163" i="18" s="1"/>
  <c r="AC163" i="18" s="1"/>
  <c r="AD163" i="18" s="1"/>
  <c r="AE163" i="18" s="1"/>
  <c r="AF163" i="18" s="1"/>
  <c r="C163" i="18"/>
  <c r="D163" i="18" s="1"/>
  <c r="E163" i="18" s="1"/>
  <c r="F163" i="18" s="1"/>
  <c r="G163" i="18" s="1"/>
  <c r="H163" i="18" s="1"/>
  <c r="H162" i="18"/>
  <c r="I162" i="18" s="1"/>
  <c r="J162" i="18" s="1"/>
  <c r="K162" i="18" s="1"/>
  <c r="L162" i="18" s="1"/>
  <c r="M162" i="18" s="1"/>
  <c r="N162" i="18" s="1"/>
  <c r="O162" i="18" s="1"/>
  <c r="P162" i="18" s="1"/>
  <c r="Q162" i="18" s="1"/>
  <c r="R162" i="18" s="1"/>
  <c r="S162" i="18" s="1"/>
  <c r="T162" i="18" s="1"/>
  <c r="U162" i="18" s="1"/>
  <c r="V162" i="18" s="1"/>
  <c r="W162" i="18" s="1"/>
  <c r="X162" i="18" s="1"/>
  <c r="Y162" i="18" s="1"/>
  <c r="Z162" i="18" s="1"/>
  <c r="AA162" i="18" s="1"/>
  <c r="AB162" i="18" s="1"/>
  <c r="AC162" i="18" s="1"/>
  <c r="AD162" i="18" s="1"/>
  <c r="AE162" i="18" s="1"/>
  <c r="AF162" i="18" s="1"/>
  <c r="C162" i="18"/>
  <c r="D162" i="18" s="1"/>
  <c r="E162" i="18" s="1"/>
  <c r="F162" i="18" s="1"/>
  <c r="G162" i="18" s="1"/>
  <c r="C161" i="18"/>
  <c r="D161" i="18" s="1"/>
  <c r="E161" i="18" s="1"/>
  <c r="F161" i="18" s="1"/>
  <c r="G161" i="18" s="1"/>
  <c r="H161" i="18" s="1"/>
  <c r="I161" i="18" s="1"/>
  <c r="J161" i="18" s="1"/>
  <c r="K161" i="18" s="1"/>
  <c r="L161" i="18" s="1"/>
  <c r="M161" i="18" s="1"/>
  <c r="N161" i="18" s="1"/>
  <c r="O161" i="18" s="1"/>
  <c r="P161" i="18" s="1"/>
  <c r="Q161" i="18" s="1"/>
  <c r="R161" i="18" s="1"/>
  <c r="S161" i="18" s="1"/>
  <c r="T161" i="18" s="1"/>
  <c r="U161" i="18" s="1"/>
  <c r="V161" i="18" s="1"/>
  <c r="W161" i="18" s="1"/>
  <c r="X161" i="18" s="1"/>
  <c r="Y161" i="18" s="1"/>
  <c r="Z161" i="18" s="1"/>
  <c r="AA161" i="18" s="1"/>
  <c r="AB161" i="18" s="1"/>
  <c r="AC161" i="18" s="1"/>
  <c r="AD161" i="18" s="1"/>
  <c r="AE161" i="18" s="1"/>
  <c r="AF161" i="18" s="1"/>
  <c r="G160" i="18"/>
  <c r="H160" i="18" s="1"/>
  <c r="I160" i="18" s="1"/>
  <c r="J160" i="18" s="1"/>
  <c r="K160" i="18" s="1"/>
  <c r="L160" i="18" s="1"/>
  <c r="M160" i="18" s="1"/>
  <c r="N160" i="18" s="1"/>
  <c r="O160" i="18" s="1"/>
  <c r="P160" i="18" s="1"/>
  <c r="Q160" i="18" s="1"/>
  <c r="R160" i="18" s="1"/>
  <c r="S160" i="18" s="1"/>
  <c r="T160" i="18" s="1"/>
  <c r="U160" i="18" s="1"/>
  <c r="V160" i="18" s="1"/>
  <c r="W160" i="18" s="1"/>
  <c r="X160" i="18" s="1"/>
  <c r="Y160" i="18" s="1"/>
  <c r="Z160" i="18" s="1"/>
  <c r="AA160" i="18" s="1"/>
  <c r="AB160" i="18" s="1"/>
  <c r="AC160" i="18" s="1"/>
  <c r="AD160" i="18" s="1"/>
  <c r="AE160" i="18" s="1"/>
  <c r="AF160" i="18" s="1"/>
  <c r="C160" i="18"/>
  <c r="D160" i="18" s="1"/>
  <c r="E160" i="18" s="1"/>
  <c r="F160" i="18" s="1"/>
  <c r="E159" i="18"/>
  <c r="F159" i="18" s="1"/>
  <c r="G159" i="18" s="1"/>
  <c r="H159" i="18" s="1"/>
  <c r="I159" i="18" s="1"/>
  <c r="J159" i="18" s="1"/>
  <c r="K159" i="18" s="1"/>
  <c r="L159" i="18" s="1"/>
  <c r="M159" i="18" s="1"/>
  <c r="N159" i="18" s="1"/>
  <c r="O159" i="18" s="1"/>
  <c r="P159" i="18" s="1"/>
  <c r="Q159" i="18" s="1"/>
  <c r="R159" i="18" s="1"/>
  <c r="S159" i="18" s="1"/>
  <c r="T159" i="18" s="1"/>
  <c r="U159" i="18" s="1"/>
  <c r="V159" i="18" s="1"/>
  <c r="W159" i="18" s="1"/>
  <c r="X159" i="18" s="1"/>
  <c r="Y159" i="18" s="1"/>
  <c r="Z159" i="18" s="1"/>
  <c r="AA159" i="18" s="1"/>
  <c r="AB159" i="18" s="1"/>
  <c r="AC159" i="18" s="1"/>
  <c r="AD159" i="18" s="1"/>
  <c r="AE159" i="18" s="1"/>
  <c r="AF159" i="18" s="1"/>
  <c r="D159" i="18"/>
  <c r="C159" i="18"/>
  <c r="S158" i="18"/>
  <c r="T158" i="18" s="1"/>
  <c r="U158" i="18" s="1"/>
  <c r="V158" i="18" s="1"/>
  <c r="W158" i="18" s="1"/>
  <c r="X158" i="18" s="1"/>
  <c r="Y158" i="18" s="1"/>
  <c r="Z158" i="18" s="1"/>
  <c r="AA158" i="18" s="1"/>
  <c r="AB158" i="18" s="1"/>
  <c r="AC158" i="18" s="1"/>
  <c r="AD158" i="18" s="1"/>
  <c r="AE158" i="18" s="1"/>
  <c r="AF158" i="18" s="1"/>
  <c r="H158" i="18"/>
  <c r="I158" i="18" s="1"/>
  <c r="J158" i="18" s="1"/>
  <c r="K158" i="18" s="1"/>
  <c r="L158" i="18" s="1"/>
  <c r="M158" i="18" s="1"/>
  <c r="N158" i="18" s="1"/>
  <c r="O158" i="18" s="1"/>
  <c r="P158" i="18" s="1"/>
  <c r="Q158" i="18" s="1"/>
  <c r="R158" i="18" s="1"/>
  <c r="C158" i="18"/>
  <c r="D158" i="18" s="1"/>
  <c r="E158" i="18" s="1"/>
  <c r="F158" i="18" s="1"/>
  <c r="G158" i="18" s="1"/>
  <c r="F157" i="18"/>
  <c r="G157" i="18" s="1"/>
  <c r="H157" i="18" s="1"/>
  <c r="I157" i="18" s="1"/>
  <c r="J157" i="18" s="1"/>
  <c r="K157" i="18" s="1"/>
  <c r="L157" i="18" s="1"/>
  <c r="M157" i="18" s="1"/>
  <c r="N157" i="18" s="1"/>
  <c r="O157" i="18" s="1"/>
  <c r="P157" i="18" s="1"/>
  <c r="Q157" i="18" s="1"/>
  <c r="R157" i="18" s="1"/>
  <c r="S157" i="18" s="1"/>
  <c r="T157" i="18" s="1"/>
  <c r="U157" i="18" s="1"/>
  <c r="V157" i="18" s="1"/>
  <c r="W157" i="18" s="1"/>
  <c r="X157" i="18" s="1"/>
  <c r="Y157" i="18" s="1"/>
  <c r="Z157" i="18" s="1"/>
  <c r="AA157" i="18" s="1"/>
  <c r="AB157" i="18" s="1"/>
  <c r="AC157" i="18" s="1"/>
  <c r="AD157" i="18" s="1"/>
  <c r="AE157" i="18" s="1"/>
  <c r="AF157" i="18" s="1"/>
  <c r="C157" i="18"/>
  <c r="D157" i="18" s="1"/>
  <c r="E157" i="18" s="1"/>
  <c r="S156" i="18"/>
  <c r="T156" i="18" s="1"/>
  <c r="U156" i="18" s="1"/>
  <c r="V156" i="18" s="1"/>
  <c r="W156" i="18" s="1"/>
  <c r="X156" i="18" s="1"/>
  <c r="Y156" i="18" s="1"/>
  <c r="Z156" i="18" s="1"/>
  <c r="AA156" i="18" s="1"/>
  <c r="AB156" i="18" s="1"/>
  <c r="AC156" i="18" s="1"/>
  <c r="AD156" i="18" s="1"/>
  <c r="AE156" i="18" s="1"/>
  <c r="AF156" i="18" s="1"/>
  <c r="G156" i="18"/>
  <c r="H156" i="18" s="1"/>
  <c r="I156" i="18" s="1"/>
  <c r="J156" i="18" s="1"/>
  <c r="K156" i="18" s="1"/>
  <c r="L156" i="18" s="1"/>
  <c r="M156" i="18" s="1"/>
  <c r="N156" i="18" s="1"/>
  <c r="O156" i="18" s="1"/>
  <c r="P156" i="18" s="1"/>
  <c r="Q156" i="18" s="1"/>
  <c r="R156" i="18" s="1"/>
  <c r="D156" i="18"/>
  <c r="E156" i="18" s="1"/>
  <c r="F156" i="18" s="1"/>
  <c r="C156" i="18"/>
  <c r="Q155" i="18"/>
  <c r="R155" i="18" s="1"/>
  <c r="S155" i="18" s="1"/>
  <c r="T155" i="18" s="1"/>
  <c r="U155" i="18" s="1"/>
  <c r="V155" i="18" s="1"/>
  <c r="W155" i="18" s="1"/>
  <c r="X155" i="18" s="1"/>
  <c r="Y155" i="18" s="1"/>
  <c r="Z155" i="18" s="1"/>
  <c r="AA155" i="18" s="1"/>
  <c r="AB155" i="18" s="1"/>
  <c r="AC155" i="18" s="1"/>
  <c r="AD155" i="18" s="1"/>
  <c r="AE155" i="18" s="1"/>
  <c r="AF155" i="18" s="1"/>
  <c r="E155" i="18"/>
  <c r="F155" i="18" s="1"/>
  <c r="G155" i="18" s="1"/>
  <c r="H155" i="18" s="1"/>
  <c r="I155" i="18" s="1"/>
  <c r="J155" i="18" s="1"/>
  <c r="K155" i="18" s="1"/>
  <c r="L155" i="18" s="1"/>
  <c r="M155" i="18" s="1"/>
  <c r="N155" i="18" s="1"/>
  <c r="O155" i="18" s="1"/>
  <c r="P155" i="18" s="1"/>
  <c r="D155" i="18"/>
  <c r="C155" i="18"/>
  <c r="C153" i="18"/>
  <c r="D153" i="18" s="1"/>
  <c r="E153" i="18" s="1"/>
  <c r="F153" i="18" s="1"/>
  <c r="G153" i="18" s="1"/>
  <c r="H153" i="18" s="1"/>
  <c r="I153" i="18" s="1"/>
  <c r="J153" i="18" s="1"/>
  <c r="K153" i="18" s="1"/>
  <c r="L153" i="18" s="1"/>
  <c r="M153" i="18" s="1"/>
  <c r="N153" i="18" s="1"/>
  <c r="O153" i="18" s="1"/>
  <c r="P153" i="18" s="1"/>
  <c r="Q153" i="18" s="1"/>
  <c r="R153" i="18" s="1"/>
  <c r="S153" i="18" s="1"/>
  <c r="T153" i="18" s="1"/>
  <c r="U153" i="18" s="1"/>
  <c r="V153" i="18" s="1"/>
  <c r="W153" i="18" s="1"/>
  <c r="X153" i="18" s="1"/>
  <c r="Y153" i="18" s="1"/>
  <c r="Z153" i="18" s="1"/>
  <c r="AA153" i="18" s="1"/>
  <c r="AB153" i="18" s="1"/>
  <c r="AC153" i="18" s="1"/>
  <c r="AD153" i="18" s="1"/>
  <c r="AE153" i="18" s="1"/>
  <c r="AF153" i="18" s="1"/>
  <c r="C152" i="18"/>
  <c r="D152" i="18" s="1"/>
  <c r="E152" i="18" s="1"/>
  <c r="F152" i="18" s="1"/>
  <c r="G152" i="18" s="1"/>
  <c r="H152" i="18" s="1"/>
  <c r="I152" i="18" s="1"/>
  <c r="J152" i="18" s="1"/>
  <c r="K152" i="18" s="1"/>
  <c r="L152" i="18" s="1"/>
  <c r="M152" i="18" s="1"/>
  <c r="N152" i="18" s="1"/>
  <c r="O152" i="18" s="1"/>
  <c r="P152" i="18" s="1"/>
  <c r="Q152" i="18" s="1"/>
  <c r="R152" i="18" s="1"/>
  <c r="S152" i="18" s="1"/>
  <c r="T152" i="18" s="1"/>
  <c r="U152" i="18" s="1"/>
  <c r="V152" i="18" s="1"/>
  <c r="W152" i="18" s="1"/>
  <c r="X152" i="18" s="1"/>
  <c r="Y152" i="18" s="1"/>
  <c r="Z152" i="18" s="1"/>
  <c r="AA152" i="18" s="1"/>
  <c r="AB152" i="18" s="1"/>
  <c r="AC152" i="18" s="1"/>
  <c r="AD152" i="18" s="1"/>
  <c r="AE152" i="18" s="1"/>
  <c r="AF152" i="18" s="1"/>
  <c r="D151" i="18"/>
  <c r="E151" i="18" s="1"/>
  <c r="F151" i="18" s="1"/>
  <c r="G151" i="18" s="1"/>
  <c r="H151" i="18" s="1"/>
  <c r="I151" i="18" s="1"/>
  <c r="J151" i="18" s="1"/>
  <c r="K151" i="18" s="1"/>
  <c r="L151" i="18" s="1"/>
  <c r="M151" i="18" s="1"/>
  <c r="N151" i="18" s="1"/>
  <c r="O151" i="18" s="1"/>
  <c r="P151" i="18" s="1"/>
  <c r="Q151" i="18" s="1"/>
  <c r="R151" i="18" s="1"/>
  <c r="S151" i="18" s="1"/>
  <c r="T151" i="18" s="1"/>
  <c r="U151" i="18" s="1"/>
  <c r="V151" i="18" s="1"/>
  <c r="W151" i="18" s="1"/>
  <c r="X151" i="18" s="1"/>
  <c r="Y151" i="18" s="1"/>
  <c r="Z151" i="18" s="1"/>
  <c r="AA151" i="18" s="1"/>
  <c r="AB151" i="18" s="1"/>
  <c r="AC151" i="18" s="1"/>
  <c r="AD151" i="18" s="1"/>
  <c r="AE151" i="18" s="1"/>
  <c r="AF151" i="18" s="1"/>
  <c r="C151" i="18"/>
  <c r="R150" i="18"/>
  <c r="S150" i="18" s="1"/>
  <c r="T150" i="18" s="1"/>
  <c r="U150" i="18" s="1"/>
  <c r="V150" i="18" s="1"/>
  <c r="W150" i="18" s="1"/>
  <c r="X150" i="18" s="1"/>
  <c r="Y150" i="18" s="1"/>
  <c r="Z150" i="18" s="1"/>
  <c r="AA150" i="18" s="1"/>
  <c r="AB150" i="18" s="1"/>
  <c r="AC150" i="18" s="1"/>
  <c r="AD150" i="18" s="1"/>
  <c r="AE150" i="18" s="1"/>
  <c r="AF150" i="18" s="1"/>
  <c r="Q150" i="18"/>
  <c r="I150" i="18"/>
  <c r="J150" i="18" s="1"/>
  <c r="K150" i="18" s="1"/>
  <c r="L150" i="18" s="1"/>
  <c r="M150" i="18" s="1"/>
  <c r="N150" i="18" s="1"/>
  <c r="O150" i="18" s="1"/>
  <c r="P150" i="18" s="1"/>
  <c r="E150" i="18"/>
  <c r="F150" i="18" s="1"/>
  <c r="G150" i="18" s="1"/>
  <c r="H150" i="18" s="1"/>
  <c r="D150" i="18"/>
  <c r="C150" i="18"/>
  <c r="C148" i="18"/>
  <c r="D148" i="18" s="1"/>
  <c r="E148" i="18" s="1"/>
  <c r="F148" i="18" s="1"/>
  <c r="G148" i="18" s="1"/>
  <c r="H148" i="18" s="1"/>
  <c r="I148" i="18" s="1"/>
  <c r="J148" i="18" s="1"/>
  <c r="K148" i="18" s="1"/>
  <c r="L148" i="18" s="1"/>
  <c r="M148" i="18" s="1"/>
  <c r="N148" i="18" s="1"/>
  <c r="O148" i="18" s="1"/>
  <c r="P148" i="18" s="1"/>
  <c r="Q148" i="18" s="1"/>
  <c r="R148" i="18" s="1"/>
  <c r="S148" i="18" s="1"/>
  <c r="T148" i="18" s="1"/>
  <c r="U148" i="18" s="1"/>
  <c r="V148" i="18" s="1"/>
  <c r="W148" i="18" s="1"/>
  <c r="X148" i="18" s="1"/>
  <c r="Y148" i="18" s="1"/>
  <c r="Z148" i="18" s="1"/>
  <c r="AA148" i="18" s="1"/>
  <c r="AB148" i="18" s="1"/>
  <c r="AC148" i="18" s="1"/>
  <c r="AD148" i="18" s="1"/>
  <c r="AE148" i="18" s="1"/>
  <c r="AF148" i="18" s="1"/>
  <c r="X147" i="18"/>
  <c r="Y147" i="18" s="1"/>
  <c r="Z147" i="18" s="1"/>
  <c r="AA147" i="18" s="1"/>
  <c r="AB147" i="18" s="1"/>
  <c r="AC147" i="18" s="1"/>
  <c r="AD147" i="18" s="1"/>
  <c r="AE147" i="18" s="1"/>
  <c r="AF147" i="18" s="1"/>
  <c r="E147" i="18"/>
  <c r="F147" i="18" s="1"/>
  <c r="G147" i="18" s="1"/>
  <c r="H147" i="18" s="1"/>
  <c r="I147" i="18" s="1"/>
  <c r="J147" i="18" s="1"/>
  <c r="K147" i="18" s="1"/>
  <c r="L147" i="18" s="1"/>
  <c r="M147" i="18" s="1"/>
  <c r="N147" i="18" s="1"/>
  <c r="O147" i="18" s="1"/>
  <c r="P147" i="18" s="1"/>
  <c r="Q147" i="18" s="1"/>
  <c r="R147" i="18" s="1"/>
  <c r="S147" i="18" s="1"/>
  <c r="T147" i="18" s="1"/>
  <c r="U147" i="18" s="1"/>
  <c r="V147" i="18" s="1"/>
  <c r="W147" i="18" s="1"/>
  <c r="C147" i="18"/>
  <c r="D147" i="18" s="1"/>
  <c r="D145" i="18"/>
  <c r="E145" i="18" s="1"/>
  <c r="F145" i="18" s="1"/>
  <c r="G145" i="18" s="1"/>
  <c r="H145" i="18" s="1"/>
  <c r="I145" i="18" s="1"/>
  <c r="J145" i="18" s="1"/>
  <c r="K145" i="18" s="1"/>
  <c r="L145" i="18" s="1"/>
  <c r="M145" i="18" s="1"/>
  <c r="N145" i="18" s="1"/>
  <c r="O145" i="18" s="1"/>
  <c r="P145" i="18" s="1"/>
  <c r="Q145" i="18" s="1"/>
  <c r="R145" i="18" s="1"/>
  <c r="S145" i="18" s="1"/>
  <c r="T145" i="18" s="1"/>
  <c r="U145" i="18" s="1"/>
  <c r="V145" i="18" s="1"/>
  <c r="W145" i="18" s="1"/>
  <c r="X145" i="18" s="1"/>
  <c r="Y145" i="18" s="1"/>
  <c r="Z145" i="18" s="1"/>
  <c r="AA145" i="18" s="1"/>
  <c r="AB145" i="18" s="1"/>
  <c r="AC145" i="18" s="1"/>
  <c r="AD145" i="18" s="1"/>
  <c r="AE145" i="18" s="1"/>
  <c r="AF145" i="18" s="1"/>
  <c r="C145" i="18"/>
  <c r="G144" i="18"/>
  <c r="H144" i="18" s="1"/>
  <c r="I144" i="18" s="1"/>
  <c r="J144" i="18" s="1"/>
  <c r="K144" i="18" s="1"/>
  <c r="L144" i="18" s="1"/>
  <c r="M144" i="18" s="1"/>
  <c r="N144" i="18" s="1"/>
  <c r="O144" i="18" s="1"/>
  <c r="P144" i="18" s="1"/>
  <c r="Q144" i="18" s="1"/>
  <c r="R144" i="18" s="1"/>
  <c r="S144" i="18" s="1"/>
  <c r="T144" i="18" s="1"/>
  <c r="U144" i="18" s="1"/>
  <c r="V144" i="18" s="1"/>
  <c r="W144" i="18" s="1"/>
  <c r="X144" i="18" s="1"/>
  <c r="Y144" i="18" s="1"/>
  <c r="Z144" i="18" s="1"/>
  <c r="AA144" i="18" s="1"/>
  <c r="AB144" i="18" s="1"/>
  <c r="AC144" i="18" s="1"/>
  <c r="AD144" i="18" s="1"/>
  <c r="AE144" i="18" s="1"/>
  <c r="AF144" i="18" s="1"/>
  <c r="D144" i="18"/>
  <c r="E144" i="18" s="1"/>
  <c r="F144" i="18" s="1"/>
  <c r="C144" i="18"/>
  <c r="AB143" i="18"/>
  <c r="AC143" i="18" s="1"/>
  <c r="AD143" i="18" s="1"/>
  <c r="AE143" i="18" s="1"/>
  <c r="AF143" i="18" s="1"/>
  <c r="C143" i="18"/>
  <c r="D143" i="18" s="1"/>
  <c r="E143" i="18" s="1"/>
  <c r="F143" i="18" s="1"/>
  <c r="G143" i="18" s="1"/>
  <c r="H143" i="18" s="1"/>
  <c r="I143" i="18" s="1"/>
  <c r="J143" i="18" s="1"/>
  <c r="K143" i="18" s="1"/>
  <c r="L143" i="18" s="1"/>
  <c r="M143" i="18" s="1"/>
  <c r="N143" i="18" s="1"/>
  <c r="O143" i="18" s="1"/>
  <c r="P143" i="18" s="1"/>
  <c r="Q143" i="18" s="1"/>
  <c r="R143" i="18" s="1"/>
  <c r="S143" i="18" s="1"/>
  <c r="T143" i="18" s="1"/>
  <c r="U143" i="18" s="1"/>
  <c r="V143" i="18" s="1"/>
  <c r="W143" i="18" s="1"/>
  <c r="X143" i="18" s="1"/>
  <c r="Y143" i="18" s="1"/>
  <c r="Z143" i="18" s="1"/>
  <c r="AA143" i="18" s="1"/>
  <c r="E142" i="18"/>
  <c r="F142" i="18" s="1"/>
  <c r="G142" i="18" s="1"/>
  <c r="H142" i="18" s="1"/>
  <c r="I142" i="18" s="1"/>
  <c r="J142" i="18" s="1"/>
  <c r="K142" i="18" s="1"/>
  <c r="L142" i="18" s="1"/>
  <c r="M142" i="18" s="1"/>
  <c r="N142" i="18" s="1"/>
  <c r="O142" i="18" s="1"/>
  <c r="P142" i="18" s="1"/>
  <c r="Q142" i="18" s="1"/>
  <c r="R142" i="18" s="1"/>
  <c r="S142" i="18" s="1"/>
  <c r="T142" i="18" s="1"/>
  <c r="U142" i="18" s="1"/>
  <c r="V142" i="18" s="1"/>
  <c r="W142" i="18" s="1"/>
  <c r="X142" i="18" s="1"/>
  <c r="Y142" i="18" s="1"/>
  <c r="Z142" i="18" s="1"/>
  <c r="AA142" i="18" s="1"/>
  <c r="AB142" i="18" s="1"/>
  <c r="AC142" i="18" s="1"/>
  <c r="AD142" i="18" s="1"/>
  <c r="AE142" i="18" s="1"/>
  <c r="AF142" i="18" s="1"/>
  <c r="C142" i="18"/>
  <c r="D142" i="18" s="1"/>
  <c r="J141" i="18"/>
  <c r="K141" i="18" s="1"/>
  <c r="L141" i="18" s="1"/>
  <c r="M141" i="18" s="1"/>
  <c r="N141" i="18" s="1"/>
  <c r="O141" i="18" s="1"/>
  <c r="P141" i="18" s="1"/>
  <c r="Q141" i="18" s="1"/>
  <c r="R141" i="18" s="1"/>
  <c r="S141" i="18" s="1"/>
  <c r="T141" i="18" s="1"/>
  <c r="U141" i="18" s="1"/>
  <c r="V141" i="18" s="1"/>
  <c r="W141" i="18" s="1"/>
  <c r="X141" i="18" s="1"/>
  <c r="Y141" i="18" s="1"/>
  <c r="Z141" i="18" s="1"/>
  <c r="AA141" i="18" s="1"/>
  <c r="AB141" i="18" s="1"/>
  <c r="AC141" i="18" s="1"/>
  <c r="AD141" i="18" s="1"/>
  <c r="AE141" i="18" s="1"/>
  <c r="AF141" i="18" s="1"/>
  <c r="F141" i="18"/>
  <c r="G141" i="18" s="1"/>
  <c r="H141" i="18" s="1"/>
  <c r="I141" i="18" s="1"/>
  <c r="D141" i="18"/>
  <c r="E141" i="18" s="1"/>
  <c r="C141" i="18"/>
  <c r="E140" i="18"/>
  <c r="F140" i="18" s="1"/>
  <c r="G140" i="18" s="1"/>
  <c r="H140" i="18" s="1"/>
  <c r="I140" i="18" s="1"/>
  <c r="J140" i="18" s="1"/>
  <c r="K140" i="18" s="1"/>
  <c r="L140" i="18" s="1"/>
  <c r="M140" i="18" s="1"/>
  <c r="N140" i="18" s="1"/>
  <c r="O140" i="18" s="1"/>
  <c r="P140" i="18" s="1"/>
  <c r="Q140" i="18" s="1"/>
  <c r="R140" i="18" s="1"/>
  <c r="S140" i="18" s="1"/>
  <c r="T140" i="18" s="1"/>
  <c r="U140" i="18" s="1"/>
  <c r="V140" i="18" s="1"/>
  <c r="W140" i="18" s="1"/>
  <c r="X140" i="18" s="1"/>
  <c r="Y140" i="18" s="1"/>
  <c r="Z140" i="18" s="1"/>
  <c r="AA140" i="18" s="1"/>
  <c r="AB140" i="18" s="1"/>
  <c r="AC140" i="18" s="1"/>
  <c r="AD140" i="18" s="1"/>
  <c r="AE140" i="18" s="1"/>
  <c r="AF140" i="18" s="1"/>
  <c r="D140" i="18"/>
  <c r="C140" i="18"/>
  <c r="G139" i="18"/>
  <c r="H139" i="18" s="1"/>
  <c r="I139" i="18" s="1"/>
  <c r="J139" i="18" s="1"/>
  <c r="K139" i="18" s="1"/>
  <c r="L139" i="18" s="1"/>
  <c r="M139" i="18" s="1"/>
  <c r="N139" i="18" s="1"/>
  <c r="O139" i="18" s="1"/>
  <c r="P139" i="18" s="1"/>
  <c r="Q139" i="18" s="1"/>
  <c r="R139" i="18" s="1"/>
  <c r="S139" i="18" s="1"/>
  <c r="T139" i="18" s="1"/>
  <c r="U139" i="18" s="1"/>
  <c r="V139" i="18" s="1"/>
  <c r="W139" i="18" s="1"/>
  <c r="X139" i="18" s="1"/>
  <c r="Y139" i="18" s="1"/>
  <c r="Z139" i="18" s="1"/>
  <c r="AA139" i="18" s="1"/>
  <c r="AB139" i="18" s="1"/>
  <c r="AC139" i="18" s="1"/>
  <c r="AD139" i="18" s="1"/>
  <c r="AE139" i="18" s="1"/>
  <c r="AF139" i="18" s="1"/>
  <c r="C139" i="18"/>
  <c r="D139" i="18" s="1"/>
  <c r="E139" i="18" s="1"/>
  <c r="F139" i="18" s="1"/>
  <c r="K137" i="18"/>
  <c r="L137" i="18" s="1"/>
  <c r="M137" i="18" s="1"/>
  <c r="N137" i="18" s="1"/>
  <c r="O137" i="18" s="1"/>
  <c r="P137" i="18" s="1"/>
  <c r="Q137" i="18" s="1"/>
  <c r="R137" i="18" s="1"/>
  <c r="S137" i="18" s="1"/>
  <c r="T137" i="18" s="1"/>
  <c r="U137" i="18" s="1"/>
  <c r="V137" i="18" s="1"/>
  <c r="W137" i="18" s="1"/>
  <c r="X137" i="18" s="1"/>
  <c r="Y137" i="18" s="1"/>
  <c r="Z137" i="18" s="1"/>
  <c r="AA137" i="18" s="1"/>
  <c r="AB137" i="18" s="1"/>
  <c r="AC137" i="18" s="1"/>
  <c r="AD137" i="18" s="1"/>
  <c r="AE137" i="18" s="1"/>
  <c r="AF137" i="18" s="1"/>
  <c r="J137" i="18"/>
  <c r="E137" i="18"/>
  <c r="F137" i="18" s="1"/>
  <c r="G137" i="18" s="1"/>
  <c r="H137" i="18" s="1"/>
  <c r="I137" i="18" s="1"/>
  <c r="D137" i="18"/>
  <c r="C137" i="18"/>
  <c r="C136" i="18"/>
  <c r="D136" i="18" s="1"/>
  <c r="E136" i="18" s="1"/>
  <c r="F136" i="18" s="1"/>
  <c r="G136" i="18" s="1"/>
  <c r="H136" i="18" s="1"/>
  <c r="I136" i="18" s="1"/>
  <c r="J136" i="18" s="1"/>
  <c r="K136" i="18" s="1"/>
  <c r="L136" i="18" s="1"/>
  <c r="M136" i="18" s="1"/>
  <c r="N136" i="18" s="1"/>
  <c r="O136" i="18" s="1"/>
  <c r="P136" i="18" s="1"/>
  <c r="Q136" i="18" s="1"/>
  <c r="R136" i="18" s="1"/>
  <c r="S136" i="18" s="1"/>
  <c r="T136" i="18" s="1"/>
  <c r="U136" i="18" s="1"/>
  <c r="V136" i="18" s="1"/>
  <c r="W136" i="18" s="1"/>
  <c r="X136" i="18" s="1"/>
  <c r="Y136" i="18" s="1"/>
  <c r="Z136" i="18" s="1"/>
  <c r="AA136" i="18" s="1"/>
  <c r="AB136" i="18" s="1"/>
  <c r="AC136" i="18" s="1"/>
  <c r="AD136" i="18" s="1"/>
  <c r="AE136" i="18" s="1"/>
  <c r="AF136" i="18" s="1"/>
  <c r="F135" i="18"/>
  <c r="G135" i="18" s="1"/>
  <c r="H135" i="18" s="1"/>
  <c r="I135" i="18" s="1"/>
  <c r="J135" i="18" s="1"/>
  <c r="K135" i="18" s="1"/>
  <c r="L135" i="18" s="1"/>
  <c r="M135" i="18" s="1"/>
  <c r="N135" i="18" s="1"/>
  <c r="O135" i="18" s="1"/>
  <c r="P135" i="18" s="1"/>
  <c r="Q135" i="18" s="1"/>
  <c r="R135" i="18" s="1"/>
  <c r="S135" i="18" s="1"/>
  <c r="T135" i="18" s="1"/>
  <c r="U135" i="18" s="1"/>
  <c r="V135" i="18" s="1"/>
  <c r="W135" i="18" s="1"/>
  <c r="X135" i="18" s="1"/>
  <c r="Y135" i="18" s="1"/>
  <c r="Z135" i="18" s="1"/>
  <c r="AA135" i="18" s="1"/>
  <c r="AB135" i="18" s="1"/>
  <c r="AC135" i="18" s="1"/>
  <c r="AD135" i="18" s="1"/>
  <c r="AE135" i="18" s="1"/>
  <c r="AF135" i="18" s="1"/>
  <c r="D135" i="18"/>
  <c r="E135" i="18" s="1"/>
  <c r="C135" i="18"/>
  <c r="E134" i="18"/>
  <c r="F134" i="18" s="1"/>
  <c r="G134" i="18" s="1"/>
  <c r="H134" i="18" s="1"/>
  <c r="I134" i="18" s="1"/>
  <c r="J134" i="18" s="1"/>
  <c r="K134" i="18" s="1"/>
  <c r="L134" i="18" s="1"/>
  <c r="M134" i="18" s="1"/>
  <c r="N134" i="18" s="1"/>
  <c r="O134" i="18" s="1"/>
  <c r="P134" i="18" s="1"/>
  <c r="Q134" i="18" s="1"/>
  <c r="R134" i="18" s="1"/>
  <c r="S134" i="18" s="1"/>
  <c r="T134" i="18" s="1"/>
  <c r="U134" i="18" s="1"/>
  <c r="V134" i="18" s="1"/>
  <c r="W134" i="18" s="1"/>
  <c r="X134" i="18" s="1"/>
  <c r="Y134" i="18" s="1"/>
  <c r="Z134" i="18" s="1"/>
  <c r="AA134" i="18" s="1"/>
  <c r="AB134" i="18" s="1"/>
  <c r="AC134" i="18" s="1"/>
  <c r="AD134" i="18" s="1"/>
  <c r="AE134" i="18" s="1"/>
  <c r="AF134" i="18" s="1"/>
  <c r="D134" i="18"/>
  <c r="C134" i="18"/>
  <c r="G133" i="18"/>
  <c r="H133" i="18" s="1"/>
  <c r="I133" i="18" s="1"/>
  <c r="J133" i="18" s="1"/>
  <c r="K133" i="18" s="1"/>
  <c r="L133" i="18" s="1"/>
  <c r="M133" i="18" s="1"/>
  <c r="N133" i="18" s="1"/>
  <c r="O133" i="18" s="1"/>
  <c r="P133" i="18" s="1"/>
  <c r="Q133" i="18" s="1"/>
  <c r="R133" i="18" s="1"/>
  <c r="S133" i="18" s="1"/>
  <c r="T133" i="18" s="1"/>
  <c r="U133" i="18" s="1"/>
  <c r="V133" i="18" s="1"/>
  <c r="W133" i="18" s="1"/>
  <c r="X133" i="18" s="1"/>
  <c r="Y133" i="18" s="1"/>
  <c r="Z133" i="18" s="1"/>
  <c r="AA133" i="18" s="1"/>
  <c r="AB133" i="18" s="1"/>
  <c r="AC133" i="18" s="1"/>
  <c r="AD133" i="18" s="1"/>
  <c r="AE133" i="18" s="1"/>
  <c r="AF133" i="18" s="1"/>
  <c r="F133" i="18"/>
  <c r="D133" i="18"/>
  <c r="E133" i="18" s="1"/>
  <c r="C133" i="18"/>
  <c r="D132" i="18"/>
  <c r="E132" i="18" s="1"/>
  <c r="F132" i="18" s="1"/>
  <c r="G132" i="18" s="1"/>
  <c r="H132" i="18" s="1"/>
  <c r="I132" i="18" s="1"/>
  <c r="J132" i="18" s="1"/>
  <c r="K132" i="18" s="1"/>
  <c r="L132" i="18" s="1"/>
  <c r="M132" i="18" s="1"/>
  <c r="N132" i="18" s="1"/>
  <c r="O132" i="18" s="1"/>
  <c r="P132" i="18" s="1"/>
  <c r="Q132" i="18" s="1"/>
  <c r="R132" i="18" s="1"/>
  <c r="S132" i="18" s="1"/>
  <c r="T132" i="18" s="1"/>
  <c r="U132" i="18" s="1"/>
  <c r="V132" i="18" s="1"/>
  <c r="W132" i="18" s="1"/>
  <c r="X132" i="18" s="1"/>
  <c r="Y132" i="18" s="1"/>
  <c r="Z132" i="18" s="1"/>
  <c r="AA132" i="18" s="1"/>
  <c r="AB132" i="18" s="1"/>
  <c r="AC132" i="18" s="1"/>
  <c r="AD132" i="18" s="1"/>
  <c r="AE132" i="18" s="1"/>
  <c r="AF132" i="18" s="1"/>
  <c r="C132" i="18"/>
  <c r="H131" i="18"/>
  <c r="I131" i="18" s="1"/>
  <c r="J131" i="18" s="1"/>
  <c r="K131" i="18" s="1"/>
  <c r="L131" i="18" s="1"/>
  <c r="M131" i="18" s="1"/>
  <c r="N131" i="18" s="1"/>
  <c r="O131" i="18" s="1"/>
  <c r="P131" i="18" s="1"/>
  <c r="Q131" i="18" s="1"/>
  <c r="R131" i="18" s="1"/>
  <c r="S131" i="18" s="1"/>
  <c r="T131" i="18" s="1"/>
  <c r="U131" i="18" s="1"/>
  <c r="V131" i="18" s="1"/>
  <c r="W131" i="18" s="1"/>
  <c r="X131" i="18" s="1"/>
  <c r="Y131" i="18" s="1"/>
  <c r="Z131" i="18" s="1"/>
  <c r="AA131" i="18" s="1"/>
  <c r="AB131" i="18" s="1"/>
  <c r="AC131" i="18" s="1"/>
  <c r="AD131" i="18" s="1"/>
  <c r="AE131" i="18" s="1"/>
  <c r="AF131" i="18" s="1"/>
  <c r="F131" i="18"/>
  <c r="G131" i="18" s="1"/>
  <c r="C131" i="18"/>
  <c r="D131" i="18" s="1"/>
  <c r="E131" i="18" s="1"/>
  <c r="F130" i="18"/>
  <c r="G130" i="18" s="1"/>
  <c r="H130" i="18" s="1"/>
  <c r="I130" i="18" s="1"/>
  <c r="J130" i="18" s="1"/>
  <c r="K130" i="18" s="1"/>
  <c r="L130" i="18" s="1"/>
  <c r="M130" i="18" s="1"/>
  <c r="N130" i="18" s="1"/>
  <c r="O130" i="18" s="1"/>
  <c r="P130" i="18" s="1"/>
  <c r="Q130" i="18" s="1"/>
  <c r="R130" i="18" s="1"/>
  <c r="S130" i="18" s="1"/>
  <c r="T130" i="18" s="1"/>
  <c r="U130" i="18" s="1"/>
  <c r="V130" i="18" s="1"/>
  <c r="W130" i="18" s="1"/>
  <c r="X130" i="18" s="1"/>
  <c r="Y130" i="18" s="1"/>
  <c r="Z130" i="18" s="1"/>
  <c r="AA130" i="18" s="1"/>
  <c r="AB130" i="18" s="1"/>
  <c r="AC130" i="18" s="1"/>
  <c r="AD130" i="18" s="1"/>
  <c r="AE130" i="18" s="1"/>
  <c r="AF130" i="18" s="1"/>
  <c r="D130" i="18"/>
  <c r="E130" i="18" s="1"/>
  <c r="C130" i="18"/>
  <c r="F128" i="18"/>
  <c r="G128" i="18" s="1"/>
  <c r="H128" i="18" s="1"/>
  <c r="I128" i="18" s="1"/>
  <c r="J128" i="18" s="1"/>
  <c r="K128" i="18" s="1"/>
  <c r="L128" i="18" s="1"/>
  <c r="M128" i="18" s="1"/>
  <c r="N128" i="18" s="1"/>
  <c r="O128" i="18" s="1"/>
  <c r="P128" i="18" s="1"/>
  <c r="Q128" i="18" s="1"/>
  <c r="R128" i="18" s="1"/>
  <c r="S128" i="18" s="1"/>
  <c r="T128" i="18" s="1"/>
  <c r="U128" i="18" s="1"/>
  <c r="V128" i="18" s="1"/>
  <c r="W128" i="18" s="1"/>
  <c r="X128" i="18" s="1"/>
  <c r="Y128" i="18" s="1"/>
  <c r="Z128" i="18" s="1"/>
  <c r="AA128" i="18" s="1"/>
  <c r="AB128" i="18" s="1"/>
  <c r="AC128" i="18" s="1"/>
  <c r="AD128" i="18" s="1"/>
  <c r="AE128" i="18" s="1"/>
  <c r="AF128" i="18" s="1"/>
  <c r="D128" i="18"/>
  <c r="E128" i="18" s="1"/>
  <c r="C128" i="18"/>
  <c r="M127" i="18"/>
  <c r="N127" i="18" s="1"/>
  <c r="O127" i="18" s="1"/>
  <c r="P127" i="18" s="1"/>
  <c r="Q127" i="18" s="1"/>
  <c r="R127" i="18" s="1"/>
  <c r="S127" i="18" s="1"/>
  <c r="T127" i="18" s="1"/>
  <c r="U127" i="18" s="1"/>
  <c r="V127" i="18" s="1"/>
  <c r="W127" i="18" s="1"/>
  <c r="X127" i="18" s="1"/>
  <c r="Y127" i="18" s="1"/>
  <c r="Z127" i="18" s="1"/>
  <c r="AA127" i="18" s="1"/>
  <c r="AB127" i="18" s="1"/>
  <c r="AC127" i="18" s="1"/>
  <c r="AD127" i="18" s="1"/>
  <c r="AE127" i="18" s="1"/>
  <c r="AF127" i="18" s="1"/>
  <c r="E127" i="18"/>
  <c r="F127" i="18" s="1"/>
  <c r="G127" i="18" s="1"/>
  <c r="H127" i="18" s="1"/>
  <c r="I127" i="18" s="1"/>
  <c r="J127" i="18" s="1"/>
  <c r="K127" i="18" s="1"/>
  <c r="L127" i="18" s="1"/>
  <c r="D127" i="18"/>
  <c r="C127" i="18"/>
  <c r="F126" i="18"/>
  <c r="G126" i="18" s="1"/>
  <c r="H126" i="18" s="1"/>
  <c r="I126" i="18" s="1"/>
  <c r="J126" i="18" s="1"/>
  <c r="K126" i="18" s="1"/>
  <c r="L126" i="18" s="1"/>
  <c r="M126" i="18" s="1"/>
  <c r="N126" i="18" s="1"/>
  <c r="O126" i="18" s="1"/>
  <c r="P126" i="18" s="1"/>
  <c r="Q126" i="18" s="1"/>
  <c r="R126" i="18" s="1"/>
  <c r="S126" i="18" s="1"/>
  <c r="T126" i="18" s="1"/>
  <c r="U126" i="18" s="1"/>
  <c r="V126" i="18" s="1"/>
  <c r="W126" i="18" s="1"/>
  <c r="X126" i="18" s="1"/>
  <c r="Y126" i="18" s="1"/>
  <c r="Z126" i="18" s="1"/>
  <c r="AA126" i="18" s="1"/>
  <c r="AB126" i="18" s="1"/>
  <c r="AC126" i="18" s="1"/>
  <c r="AD126" i="18" s="1"/>
  <c r="AE126" i="18" s="1"/>
  <c r="AF126" i="18" s="1"/>
  <c r="C126" i="18"/>
  <c r="D126" i="18" s="1"/>
  <c r="E126" i="18" s="1"/>
  <c r="D125" i="18"/>
  <c r="E125" i="18" s="1"/>
  <c r="F125" i="18" s="1"/>
  <c r="G125" i="18" s="1"/>
  <c r="H125" i="18" s="1"/>
  <c r="I125" i="18" s="1"/>
  <c r="J125" i="18" s="1"/>
  <c r="K125" i="18" s="1"/>
  <c r="L125" i="18" s="1"/>
  <c r="M125" i="18" s="1"/>
  <c r="N125" i="18" s="1"/>
  <c r="O125" i="18" s="1"/>
  <c r="P125" i="18" s="1"/>
  <c r="Q125" i="18" s="1"/>
  <c r="R125" i="18" s="1"/>
  <c r="S125" i="18" s="1"/>
  <c r="T125" i="18" s="1"/>
  <c r="U125" i="18" s="1"/>
  <c r="V125" i="18" s="1"/>
  <c r="W125" i="18" s="1"/>
  <c r="X125" i="18" s="1"/>
  <c r="Y125" i="18" s="1"/>
  <c r="Z125" i="18" s="1"/>
  <c r="AA125" i="18" s="1"/>
  <c r="AB125" i="18" s="1"/>
  <c r="AC125" i="18" s="1"/>
  <c r="AD125" i="18" s="1"/>
  <c r="AE125" i="18" s="1"/>
  <c r="AF125" i="18" s="1"/>
  <c r="C125" i="18"/>
  <c r="D124" i="18"/>
  <c r="E124" i="18" s="1"/>
  <c r="F124" i="18" s="1"/>
  <c r="G124" i="18" s="1"/>
  <c r="H124" i="18" s="1"/>
  <c r="I124" i="18" s="1"/>
  <c r="J124" i="18" s="1"/>
  <c r="K124" i="18" s="1"/>
  <c r="L124" i="18" s="1"/>
  <c r="M124" i="18" s="1"/>
  <c r="N124" i="18" s="1"/>
  <c r="O124" i="18" s="1"/>
  <c r="P124" i="18" s="1"/>
  <c r="Q124" i="18" s="1"/>
  <c r="R124" i="18" s="1"/>
  <c r="S124" i="18" s="1"/>
  <c r="T124" i="18" s="1"/>
  <c r="U124" i="18" s="1"/>
  <c r="V124" i="18" s="1"/>
  <c r="W124" i="18" s="1"/>
  <c r="X124" i="18" s="1"/>
  <c r="Y124" i="18" s="1"/>
  <c r="Z124" i="18" s="1"/>
  <c r="AA124" i="18" s="1"/>
  <c r="AB124" i="18" s="1"/>
  <c r="AC124" i="18" s="1"/>
  <c r="AD124" i="18" s="1"/>
  <c r="AE124" i="18" s="1"/>
  <c r="AF124" i="18" s="1"/>
  <c r="C124" i="18"/>
  <c r="D123" i="18"/>
  <c r="E123" i="18" s="1"/>
  <c r="F123" i="18" s="1"/>
  <c r="G123" i="18" s="1"/>
  <c r="H123" i="18" s="1"/>
  <c r="I123" i="18" s="1"/>
  <c r="J123" i="18" s="1"/>
  <c r="K123" i="18" s="1"/>
  <c r="L123" i="18" s="1"/>
  <c r="M123" i="18" s="1"/>
  <c r="N123" i="18" s="1"/>
  <c r="O123" i="18" s="1"/>
  <c r="P123" i="18" s="1"/>
  <c r="Q123" i="18" s="1"/>
  <c r="R123" i="18" s="1"/>
  <c r="S123" i="18" s="1"/>
  <c r="T123" i="18" s="1"/>
  <c r="U123" i="18" s="1"/>
  <c r="V123" i="18" s="1"/>
  <c r="W123" i="18" s="1"/>
  <c r="X123" i="18" s="1"/>
  <c r="Y123" i="18" s="1"/>
  <c r="Z123" i="18" s="1"/>
  <c r="AA123" i="18" s="1"/>
  <c r="AB123" i="18" s="1"/>
  <c r="AC123" i="18" s="1"/>
  <c r="AD123" i="18" s="1"/>
  <c r="AE123" i="18" s="1"/>
  <c r="AF123" i="18" s="1"/>
  <c r="C123" i="18"/>
  <c r="C122" i="18"/>
  <c r="D122" i="18" s="1"/>
  <c r="E122" i="18" s="1"/>
  <c r="F122" i="18" s="1"/>
  <c r="G122" i="18" s="1"/>
  <c r="H122" i="18" s="1"/>
  <c r="I122" i="18" s="1"/>
  <c r="J122" i="18" s="1"/>
  <c r="K122" i="18" s="1"/>
  <c r="L122" i="18" s="1"/>
  <c r="M122" i="18" s="1"/>
  <c r="N122" i="18" s="1"/>
  <c r="O122" i="18" s="1"/>
  <c r="P122" i="18" s="1"/>
  <c r="Q122" i="18" s="1"/>
  <c r="R122" i="18" s="1"/>
  <c r="S122" i="18" s="1"/>
  <c r="T122" i="18" s="1"/>
  <c r="U122" i="18" s="1"/>
  <c r="V122" i="18" s="1"/>
  <c r="W122" i="18" s="1"/>
  <c r="X122" i="18" s="1"/>
  <c r="Y122" i="18" s="1"/>
  <c r="Z122" i="18" s="1"/>
  <c r="AA122" i="18" s="1"/>
  <c r="AB122" i="18" s="1"/>
  <c r="AC122" i="18" s="1"/>
  <c r="AD122" i="18" s="1"/>
  <c r="AE122" i="18" s="1"/>
  <c r="AF122" i="18" s="1"/>
  <c r="N121" i="18"/>
  <c r="O121" i="18" s="1"/>
  <c r="P121" i="18" s="1"/>
  <c r="Q121" i="18" s="1"/>
  <c r="R121" i="18" s="1"/>
  <c r="S121" i="18" s="1"/>
  <c r="T121" i="18" s="1"/>
  <c r="U121" i="18" s="1"/>
  <c r="V121" i="18" s="1"/>
  <c r="W121" i="18" s="1"/>
  <c r="X121" i="18" s="1"/>
  <c r="Y121" i="18" s="1"/>
  <c r="Z121" i="18" s="1"/>
  <c r="AA121" i="18" s="1"/>
  <c r="AB121" i="18" s="1"/>
  <c r="AC121" i="18" s="1"/>
  <c r="AD121" i="18" s="1"/>
  <c r="AE121" i="18" s="1"/>
  <c r="AF121" i="18" s="1"/>
  <c r="C121" i="18"/>
  <c r="D121" i="18" s="1"/>
  <c r="E121" i="18" s="1"/>
  <c r="F121" i="18" s="1"/>
  <c r="G121" i="18" s="1"/>
  <c r="H121" i="18" s="1"/>
  <c r="I121" i="18" s="1"/>
  <c r="J121" i="18" s="1"/>
  <c r="K121" i="18" s="1"/>
  <c r="L121" i="18" s="1"/>
  <c r="M121" i="18" s="1"/>
  <c r="F120" i="18"/>
  <c r="G120" i="18" s="1"/>
  <c r="H120" i="18" s="1"/>
  <c r="I120" i="18" s="1"/>
  <c r="J120" i="18" s="1"/>
  <c r="K120" i="18" s="1"/>
  <c r="L120" i="18" s="1"/>
  <c r="M120" i="18" s="1"/>
  <c r="N120" i="18" s="1"/>
  <c r="O120" i="18" s="1"/>
  <c r="P120" i="18" s="1"/>
  <c r="Q120" i="18" s="1"/>
  <c r="R120" i="18" s="1"/>
  <c r="S120" i="18" s="1"/>
  <c r="T120" i="18" s="1"/>
  <c r="U120" i="18" s="1"/>
  <c r="V120" i="18" s="1"/>
  <c r="W120" i="18" s="1"/>
  <c r="X120" i="18" s="1"/>
  <c r="Y120" i="18" s="1"/>
  <c r="Z120" i="18" s="1"/>
  <c r="AA120" i="18" s="1"/>
  <c r="AB120" i="18" s="1"/>
  <c r="AC120" i="18" s="1"/>
  <c r="AD120" i="18" s="1"/>
  <c r="AE120" i="18" s="1"/>
  <c r="AF120" i="18" s="1"/>
  <c r="D120" i="18"/>
  <c r="E120" i="18" s="1"/>
  <c r="C120" i="18"/>
  <c r="L119" i="18"/>
  <c r="M119" i="18" s="1"/>
  <c r="N119" i="18" s="1"/>
  <c r="O119" i="18" s="1"/>
  <c r="P119" i="18" s="1"/>
  <c r="Q119" i="18" s="1"/>
  <c r="R119" i="18" s="1"/>
  <c r="S119" i="18" s="1"/>
  <c r="T119" i="18" s="1"/>
  <c r="U119" i="18" s="1"/>
  <c r="V119" i="18" s="1"/>
  <c r="W119" i="18" s="1"/>
  <c r="X119" i="18" s="1"/>
  <c r="Y119" i="18" s="1"/>
  <c r="Z119" i="18" s="1"/>
  <c r="AA119" i="18" s="1"/>
  <c r="AB119" i="18" s="1"/>
  <c r="AC119" i="18" s="1"/>
  <c r="AD119" i="18" s="1"/>
  <c r="AE119" i="18" s="1"/>
  <c r="AF119" i="18" s="1"/>
  <c r="E119" i="18"/>
  <c r="F119" i="18" s="1"/>
  <c r="G119" i="18" s="1"/>
  <c r="H119" i="18" s="1"/>
  <c r="I119" i="18" s="1"/>
  <c r="J119" i="18" s="1"/>
  <c r="K119" i="18" s="1"/>
  <c r="D119" i="18"/>
  <c r="C119" i="18"/>
  <c r="E118" i="18"/>
  <c r="F118" i="18" s="1"/>
  <c r="G118" i="18" s="1"/>
  <c r="H118" i="18" s="1"/>
  <c r="I118" i="18" s="1"/>
  <c r="J118" i="18" s="1"/>
  <c r="K118" i="18" s="1"/>
  <c r="L118" i="18" s="1"/>
  <c r="M118" i="18" s="1"/>
  <c r="N118" i="18" s="1"/>
  <c r="O118" i="18" s="1"/>
  <c r="P118" i="18" s="1"/>
  <c r="Q118" i="18" s="1"/>
  <c r="R118" i="18" s="1"/>
  <c r="S118" i="18" s="1"/>
  <c r="T118" i="18" s="1"/>
  <c r="U118" i="18" s="1"/>
  <c r="V118" i="18" s="1"/>
  <c r="W118" i="18" s="1"/>
  <c r="X118" i="18" s="1"/>
  <c r="Y118" i="18" s="1"/>
  <c r="Z118" i="18" s="1"/>
  <c r="AA118" i="18" s="1"/>
  <c r="AB118" i="18" s="1"/>
  <c r="AC118" i="18" s="1"/>
  <c r="AD118" i="18" s="1"/>
  <c r="AE118" i="18" s="1"/>
  <c r="AF118" i="18" s="1"/>
  <c r="C118" i="18"/>
  <c r="D118" i="18" s="1"/>
  <c r="C117" i="18"/>
  <c r="D117" i="18" s="1"/>
  <c r="E117" i="18" s="1"/>
  <c r="F117" i="18" s="1"/>
  <c r="G117" i="18" s="1"/>
  <c r="H117" i="18" s="1"/>
  <c r="I117" i="18" s="1"/>
  <c r="J117" i="18" s="1"/>
  <c r="K117" i="18" s="1"/>
  <c r="L117" i="18" s="1"/>
  <c r="M117" i="18" s="1"/>
  <c r="N117" i="18" s="1"/>
  <c r="O117" i="18" s="1"/>
  <c r="P117" i="18" s="1"/>
  <c r="Q117" i="18" s="1"/>
  <c r="R117" i="18" s="1"/>
  <c r="S117" i="18" s="1"/>
  <c r="T117" i="18" s="1"/>
  <c r="U117" i="18" s="1"/>
  <c r="V117" i="18" s="1"/>
  <c r="W117" i="18" s="1"/>
  <c r="X117" i="18" s="1"/>
  <c r="Y117" i="18" s="1"/>
  <c r="Z117" i="18" s="1"/>
  <c r="AA117" i="18" s="1"/>
  <c r="AB117" i="18" s="1"/>
  <c r="AC117" i="18" s="1"/>
  <c r="AD117" i="18" s="1"/>
  <c r="AE117" i="18" s="1"/>
  <c r="AF117" i="18" s="1"/>
  <c r="N116" i="18"/>
  <c r="O116" i="18" s="1"/>
  <c r="P116" i="18" s="1"/>
  <c r="Q116" i="18" s="1"/>
  <c r="R116" i="18" s="1"/>
  <c r="S116" i="18" s="1"/>
  <c r="T116" i="18" s="1"/>
  <c r="U116" i="18" s="1"/>
  <c r="V116" i="18" s="1"/>
  <c r="W116" i="18" s="1"/>
  <c r="X116" i="18" s="1"/>
  <c r="Y116" i="18" s="1"/>
  <c r="Z116" i="18" s="1"/>
  <c r="AA116" i="18" s="1"/>
  <c r="AB116" i="18" s="1"/>
  <c r="AC116" i="18" s="1"/>
  <c r="AD116" i="18" s="1"/>
  <c r="AE116" i="18" s="1"/>
  <c r="AF116" i="18" s="1"/>
  <c r="G116" i="18"/>
  <c r="H116" i="18" s="1"/>
  <c r="I116" i="18" s="1"/>
  <c r="J116" i="18" s="1"/>
  <c r="K116" i="18" s="1"/>
  <c r="L116" i="18" s="1"/>
  <c r="M116" i="18" s="1"/>
  <c r="F116" i="18"/>
  <c r="D116" i="18"/>
  <c r="E116" i="18" s="1"/>
  <c r="C116" i="18"/>
  <c r="D115" i="18"/>
  <c r="E115" i="18" s="1"/>
  <c r="F115" i="18" s="1"/>
  <c r="G115" i="18" s="1"/>
  <c r="H115" i="18" s="1"/>
  <c r="I115" i="18" s="1"/>
  <c r="J115" i="18" s="1"/>
  <c r="K115" i="18" s="1"/>
  <c r="L115" i="18" s="1"/>
  <c r="M115" i="18" s="1"/>
  <c r="N115" i="18" s="1"/>
  <c r="O115" i="18" s="1"/>
  <c r="P115" i="18" s="1"/>
  <c r="Q115" i="18" s="1"/>
  <c r="R115" i="18" s="1"/>
  <c r="S115" i="18" s="1"/>
  <c r="T115" i="18" s="1"/>
  <c r="U115" i="18" s="1"/>
  <c r="V115" i="18" s="1"/>
  <c r="W115" i="18" s="1"/>
  <c r="X115" i="18" s="1"/>
  <c r="Y115" i="18" s="1"/>
  <c r="Z115" i="18" s="1"/>
  <c r="AA115" i="18" s="1"/>
  <c r="AB115" i="18" s="1"/>
  <c r="AC115" i="18" s="1"/>
  <c r="AD115" i="18" s="1"/>
  <c r="AE115" i="18" s="1"/>
  <c r="AF115" i="18" s="1"/>
  <c r="C115" i="18"/>
  <c r="K114" i="18"/>
  <c r="L114" i="18" s="1"/>
  <c r="M114" i="18" s="1"/>
  <c r="N114" i="18" s="1"/>
  <c r="O114" i="18" s="1"/>
  <c r="P114" i="18" s="1"/>
  <c r="Q114" i="18" s="1"/>
  <c r="R114" i="18" s="1"/>
  <c r="S114" i="18" s="1"/>
  <c r="T114" i="18" s="1"/>
  <c r="U114" i="18" s="1"/>
  <c r="V114" i="18" s="1"/>
  <c r="W114" i="18" s="1"/>
  <c r="X114" i="18" s="1"/>
  <c r="Y114" i="18" s="1"/>
  <c r="Z114" i="18" s="1"/>
  <c r="AA114" i="18" s="1"/>
  <c r="AB114" i="18" s="1"/>
  <c r="AC114" i="18" s="1"/>
  <c r="AD114" i="18" s="1"/>
  <c r="AE114" i="18" s="1"/>
  <c r="AF114" i="18" s="1"/>
  <c r="C114" i="18"/>
  <c r="D114" i="18" s="1"/>
  <c r="E114" i="18" s="1"/>
  <c r="F114" i="18" s="1"/>
  <c r="G114" i="18" s="1"/>
  <c r="H114" i="18" s="1"/>
  <c r="I114" i="18" s="1"/>
  <c r="J114" i="18" s="1"/>
  <c r="W113" i="18"/>
  <c r="X113" i="18" s="1"/>
  <c r="Y113" i="18" s="1"/>
  <c r="Z113" i="18" s="1"/>
  <c r="AA113" i="18" s="1"/>
  <c r="AB113" i="18" s="1"/>
  <c r="AC113" i="18" s="1"/>
  <c r="AD113" i="18" s="1"/>
  <c r="AE113" i="18" s="1"/>
  <c r="AF113" i="18" s="1"/>
  <c r="N113" i="18"/>
  <c r="O113" i="18" s="1"/>
  <c r="P113" i="18" s="1"/>
  <c r="Q113" i="18" s="1"/>
  <c r="R113" i="18" s="1"/>
  <c r="S113" i="18" s="1"/>
  <c r="T113" i="18" s="1"/>
  <c r="U113" i="18" s="1"/>
  <c r="V113" i="18" s="1"/>
  <c r="M113" i="18"/>
  <c r="L113" i="18"/>
  <c r="K113" i="18"/>
  <c r="J113" i="18"/>
  <c r="E113" i="18"/>
  <c r="F113" i="18" s="1"/>
  <c r="G113" i="18" s="1"/>
  <c r="H113" i="18" s="1"/>
  <c r="D113" i="18"/>
  <c r="C113" i="18"/>
  <c r="C112" i="18"/>
  <c r="D112" i="18" s="1"/>
  <c r="E112" i="18" s="1"/>
  <c r="F112" i="18" s="1"/>
  <c r="G112" i="18" s="1"/>
  <c r="H112" i="18" s="1"/>
  <c r="I112" i="18" s="1"/>
  <c r="J112" i="18" s="1"/>
  <c r="K112" i="18" s="1"/>
  <c r="L112" i="18" s="1"/>
  <c r="M112" i="18" s="1"/>
  <c r="N112" i="18" s="1"/>
  <c r="O112" i="18" s="1"/>
  <c r="P112" i="18" s="1"/>
  <c r="Q112" i="18" s="1"/>
  <c r="R112" i="18" s="1"/>
  <c r="S112" i="18" s="1"/>
  <c r="T112" i="18" s="1"/>
  <c r="U112" i="18" s="1"/>
  <c r="V112" i="18" s="1"/>
  <c r="W112" i="18" s="1"/>
  <c r="X112" i="18" s="1"/>
  <c r="Y112" i="18" s="1"/>
  <c r="Z112" i="18" s="1"/>
  <c r="AA112" i="18" s="1"/>
  <c r="AB112" i="18" s="1"/>
  <c r="AC112" i="18" s="1"/>
  <c r="AD112" i="18" s="1"/>
  <c r="AE112" i="18" s="1"/>
  <c r="AF112" i="18" s="1"/>
  <c r="F111" i="18"/>
  <c r="G111" i="18" s="1"/>
  <c r="H111" i="18" s="1"/>
  <c r="I111" i="18" s="1"/>
  <c r="J111" i="18" s="1"/>
  <c r="K111" i="18" s="1"/>
  <c r="L111" i="18" s="1"/>
  <c r="M111" i="18" s="1"/>
  <c r="N111" i="18" s="1"/>
  <c r="O111" i="18" s="1"/>
  <c r="P111" i="18" s="1"/>
  <c r="Q111" i="18" s="1"/>
  <c r="R111" i="18" s="1"/>
  <c r="S111" i="18" s="1"/>
  <c r="T111" i="18" s="1"/>
  <c r="U111" i="18" s="1"/>
  <c r="V111" i="18" s="1"/>
  <c r="W111" i="18" s="1"/>
  <c r="X111" i="18" s="1"/>
  <c r="Y111" i="18" s="1"/>
  <c r="Z111" i="18" s="1"/>
  <c r="AA111" i="18" s="1"/>
  <c r="AB111" i="18" s="1"/>
  <c r="AC111" i="18" s="1"/>
  <c r="AD111" i="18" s="1"/>
  <c r="AE111" i="18" s="1"/>
  <c r="AF111" i="18" s="1"/>
  <c r="D111" i="18"/>
  <c r="E111" i="18" s="1"/>
  <c r="C111" i="18"/>
  <c r="M109" i="18"/>
  <c r="N109" i="18" s="1"/>
  <c r="O109" i="18" s="1"/>
  <c r="P109" i="18" s="1"/>
  <c r="Q109" i="18" s="1"/>
  <c r="R109" i="18" s="1"/>
  <c r="S109" i="18" s="1"/>
  <c r="T109" i="18" s="1"/>
  <c r="U109" i="18" s="1"/>
  <c r="V109" i="18" s="1"/>
  <c r="W109" i="18" s="1"/>
  <c r="X109" i="18" s="1"/>
  <c r="Y109" i="18" s="1"/>
  <c r="Z109" i="18" s="1"/>
  <c r="AA109" i="18" s="1"/>
  <c r="AB109" i="18" s="1"/>
  <c r="AC109" i="18" s="1"/>
  <c r="AD109" i="18" s="1"/>
  <c r="AE109" i="18" s="1"/>
  <c r="AF109" i="18" s="1"/>
  <c r="D109" i="18"/>
  <c r="E109" i="18" s="1"/>
  <c r="F109" i="18" s="1"/>
  <c r="G109" i="18" s="1"/>
  <c r="H109" i="18" s="1"/>
  <c r="I109" i="18" s="1"/>
  <c r="J109" i="18" s="1"/>
  <c r="K109" i="18" s="1"/>
  <c r="L109" i="18" s="1"/>
  <c r="C109" i="18"/>
  <c r="C108" i="18"/>
  <c r="D108" i="18" s="1"/>
  <c r="E108" i="18" s="1"/>
  <c r="F108" i="18" s="1"/>
  <c r="G108" i="18" s="1"/>
  <c r="H108" i="18" s="1"/>
  <c r="I108" i="18" s="1"/>
  <c r="J108" i="18" s="1"/>
  <c r="K108" i="18" s="1"/>
  <c r="L108" i="18" s="1"/>
  <c r="M108" i="18" s="1"/>
  <c r="N108" i="18" s="1"/>
  <c r="O108" i="18" s="1"/>
  <c r="P108" i="18" s="1"/>
  <c r="Q108" i="18" s="1"/>
  <c r="R108" i="18" s="1"/>
  <c r="S108" i="18" s="1"/>
  <c r="T108" i="18" s="1"/>
  <c r="U108" i="18" s="1"/>
  <c r="V108" i="18" s="1"/>
  <c r="W108" i="18" s="1"/>
  <c r="X108" i="18" s="1"/>
  <c r="Y108" i="18" s="1"/>
  <c r="Z108" i="18" s="1"/>
  <c r="AA108" i="18" s="1"/>
  <c r="AB108" i="18" s="1"/>
  <c r="AC108" i="18" s="1"/>
  <c r="AD108" i="18" s="1"/>
  <c r="AE108" i="18" s="1"/>
  <c r="AF108" i="18" s="1"/>
  <c r="E106" i="18"/>
  <c r="F106" i="18" s="1"/>
  <c r="G106" i="18" s="1"/>
  <c r="H106" i="18" s="1"/>
  <c r="I106" i="18" s="1"/>
  <c r="J106" i="18" s="1"/>
  <c r="K106" i="18" s="1"/>
  <c r="L106" i="18" s="1"/>
  <c r="M106" i="18" s="1"/>
  <c r="N106" i="18" s="1"/>
  <c r="O106" i="18" s="1"/>
  <c r="P106" i="18" s="1"/>
  <c r="Q106" i="18" s="1"/>
  <c r="R106" i="18" s="1"/>
  <c r="S106" i="18" s="1"/>
  <c r="T106" i="18" s="1"/>
  <c r="U106" i="18" s="1"/>
  <c r="V106" i="18" s="1"/>
  <c r="W106" i="18" s="1"/>
  <c r="X106" i="18" s="1"/>
  <c r="Y106" i="18" s="1"/>
  <c r="Z106" i="18" s="1"/>
  <c r="AA106" i="18" s="1"/>
  <c r="AB106" i="18" s="1"/>
  <c r="AC106" i="18" s="1"/>
  <c r="AD106" i="18" s="1"/>
  <c r="AE106" i="18" s="1"/>
  <c r="AF106" i="18" s="1"/>
  <c r="D106" i="18"/>
  <c r="C106" i="18"/>
  <c r="C105" i="18"/>
  <c r="D105" i="18" s="1"/>
  <c r="E105" i="18" s="1"/>
  <c r="F105" i="18" s="1"/>
  <c r="G105" i="18" s="1"/>
  <c r="H105" i="18" s="1"/>
  <c r="I105" i="18" s="1"/>
  <c r="J105" i="18" s="1"/>
  <c r="K105" i="18" s="1"/>
  <c r="L105" i="18" s="1"/>
  <c r="M105" i="18" s="1"/>
  <c r="N105" i="18" s="1"/>
  <c r="O105" i="18" s="1"/>
  <c r="P105" i="18" s="1"/>
  <c r="Q105" i="18" s="1"/>
  <c r="R105" i="18" s="1"/>
  <c r="S105" i="18" s="1"/>
  <c r="T105" i="18" s="1"/>
  <c r="U105" i="18" s="1"/>
  <c r="V105" i="18" s="1"/>
  <c r="W105" i="18" s="1"/>
  <c r="X105" i="18" s="1"/>
  <c r="Y105" i="18" s="1"/>
  <c r="Z105" i="18" s="1"/>
  <c r="AA105" i="18" s="1"/>
  <c r="AB105" i="18" s="1"/>
  <c r="AC105" i="18" s="1"/>
  <c r="AD105" i="18" s="1"/>
  <c r="AE105" i="18" s="1"/>
  <c r="AF105" i="18" s="1"/>
  <c r="F104" i="18"/>
  <c r="G104" i="18" s="1"/>
  <c r="H104" i="18" s="1"/>
  <c r="I104" i="18" s="1"/>
  <c r="J104" i="18" s="1"/>
  <c r="K104" i="18" s="1"/>
  <c r="L104" i="18" s="1"/>
  <c r="M104" i="18" s="1"/>
  <c r="N104" i="18" s="1"/>
  <c r="O104" i="18" s="1"/>
  <c r="P104" i="18" s="1"/>
  <c r="Q104" i="18" s="1"/>
  <c r="R104" i="18" s="1"/>
  <c r="S104" i="18" s="1"/>
  <c r="T104" i="18" s="1"/>
  <c r="U104" i="18" s="1"/>
  <c r="V104" i="18" s="1"/>
  <c r="X104" i="18" s="1"/>
  <c r="Y104" i="18" s="1"/>
  <c r="Z104" i="18" s="1"/>
  <c r="AA104" i="18" s="1"/>
  <c r="AB104" i="18" s="1"/>
  <c r="AC104" i="18" s="1"/>
  <c r="AD104" i="18" s="1"/>
  <c r="AE104" i="18" s="1"/>
  <c r="AF104" i="18" s="1"/>
  <c r="E104" i="18"/>
  <c r="D104" i="18"/>
  <c r="C104" i="18"/>
  <c r="E103" i="18"/>
  <c r="F103" i="18" s="1"/>
  <c r="G103" i="18" s="1"/>
  <c r="H103" i="18" s="1"/>
  <c r="I103" i="18" s="1"/>
  <c r="J103" i="18" s="1"/>
  <c r="K103" i="18" s="1"/>
  <c r="L103" i="18" s="1"/>
  <c r="M103" i="18" s="1"/>
  <c r="N103" i="18" s="1"/>
  <c r="O103" i="18" s="1"/>
  <c r="P103" i="18" s="1"/>
  <c r="Q103" i="18" s="1"/>
  <c r="R103" i="18" s="1"/>
  <c r="S103" i="18" s="1"/>
  <c r="T103" i="18" s="1"/>
  <c r="U103" i="18" s="1"/>
  <c r="V103" i="18" s="1"/>
  <c r="W103" i="18" s="1"/>
  <c r="X103" i="18" s="1"/>
  <c r="Y103" i="18" s="1"/>
  <c r="Z103" i="18" s="1"/>
  <c r="AA103" i="18" s="1"/>
  <c r="AB103" i="18" s="1"/>
  <c r="AC103" i="18" s="1"/>
  <c r="AD103" i="18" s="1"/>
  <c r="AE103" i="18" s="1"/>
  <c r="AF103" i="18" s="1"/>
  <c r="D103" i="18"/>
  <c r="C103" i="18"/>
  <c r="D102" i="18"/>
  <c r="E102" i="18" s="1"/>
  <c r="F102" i="18" s="1"/>
  <c r="G102" i="18" s="1"/>
  <c r="H102" i="18" s="1"/>
  <c r="I102" i="18" s="1"/>
  <c r="J102" i="18" s="1"/>
  <c r="K102" i="18" s="1"/>
  <c r="C102" i="18"/>
  <c r="D101" i="18"/>
  <c r="C101" i="18"/>
  <c r="AH98" i="18"/>
  <c r="AI98" i="18" s="1"/>
  <c r="AH97" i="18"/>
  <c r="AI97" i="18" s="1"/>
  <c r="AH96" i="18"/>
  <c r="AI96" i="18" s="1"/>
  <c r="AH95" i="18"/>
  <c r="AI95" i="18" s="1"/>
  <c r="AH94" i="18"/>
  <c r="AI94" i="18" s="1"/>
  <c r="C93" i="18"/>
  <c r="B93" i="18"/>
  <c r="AI91" i="18"/>
  <c r="AH91" i="18"/>
  <c r="AI90" i="18"/>
  <c r="AH90" i="18"/>
  <c r="AI89" i="18"/>
  <c r="AH89" i="18"/>
  <c r="AI88" i="18"/>
  <c r="AH88" i="18"/>
  <c r="AI87" i="18"/>
  <c r="AH87" i="18"/>
  <c r="AI86" i="18"/>
  <c r="AH86" i="18"/>
  <c r="AI85" i="18"/>
  <c r="AH85" i="18"/>
  <c r="AI84" i="18"/>
  <c r="AH84" i="18"/>
  <c r="AG82" i="18"/>
  <c r="AI81" i="18"/>
  <c r="AH81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B80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B79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T82" i="18" s="1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G82" i="18" s="1"/>
  <c r="F77" i="18"/>
  <c r="E77" i="18"/>
  <c r="D77" i="18"/>
  <c r="C77" i="18"/>
  <c r="B77" i="18"/>
  <c r="AF76" i="18"/>
  <c r="AE76" i="18"/>
  <c r="AD76" i="18"/>
  <c r="AC76" i="18"/>
  <c r="AB76" i="18"/>
  <c r="AA76" i="18"/>
  <c r="Z76" i="18"/>
  <c r="Y76" i="18"/>
  <c r="Y82" i="18" s="1"/>
  <c r="X76" i="18"/>
  <c r="W76" i="18"/>
  <c r="W82" i="18" s="1"/>
  <c r="V76" i="18"/>
  <c r="U76" i="18"/>
  <c r="T76" i="18"/>
  <c r="S76" i="18"/>
  <c r="R76" i="18"/>
  <c r="Q76" i="18"/>
  <c r="Q82" i="18" s="1"/>
  <c r="P76" i="18"/>
  <c r="O76" i="18"/>
  <c r="N76" i="18"/>
  <c r="M76" i="18"/>
  <c r="L76" i="18"/>
  <c r="K76" i="18"/>
  <c r="K82" i="18" s="1"/>
  <c r="J76" i="18"/>
  <c r="I76" i="18"/>
  <c r="H76" i="18"/>
  <c r="G76" i="18"/>
  <c r="F76" i="18"/>
  <c r="F82" i="18" s="1"/>
  <c r="E76" i="18"/>
  <c r="D76" i="18"/>
  <c r="C76" i="18"/>
  <c r="B76" i="18"/>
  <c r="AI74" i="18"/>
  <c r="AH74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AH72" i="18" s="1"/>
  <c r="AI71" i="18"/>
  <c r="AH71" i="18"/>
  <c r="AI70" i="18"/>
  <c r="AH70" i="18"/>
  <c r="AI69" i="18"/>
  <c r="AH69" i="18"/>
  <c r="AG68" i="18"/>
  <c r="AF68" i="18"/>
  <c r="AF5" i="18" s="1"/>
  <c r="AE68" i="18"/>
  <c r="AE5" i="18" s="1"/>
  <c r="AD68" i="18"/>
  <c r="AD5" i="18" s="1"/>
  <c r="AC68" i="18"/>
  <c r="AC5" i="18" s="1"/>
  <c r="AB68" i="18"/>
  <c r="AB5" i="18" s="1"/>
  <c r="AA68" i="18"/>
  <c r="AA5" i="18" s="1"/>
  <c r="Z68" i="18"/>
  <c r="Y68" i="18"/>
  <c r="Y5" i="18" s="1"/>
  <c r="X68" i="18"/>
  <c r="X5" i="18" s="1"/>
  <c r="W68" i="18"/>
  <c r="V68" i="18"/>
  <c r="V5" i="18" s="1"/>
  <c r="U68" i="18"/>
  <c r="U5" i="18" s="1"/>
  <c r="T68" i="18"/>
  <c r="T5" i="18" s="1"/>
  <c r="S68" i="18"/>
  <c r="S5" i="18" s="1"/>
  <c r="R68" i="18"/>
  <c r="R5" i="18" s="1"/>
  <c r="Q68" i="18"/>
  <c r="P68" i="18"/>
  <c r="P5" i="18" s="1"/>
  <c r="O68" i="18"/>
  <c r="N68" i="18"/>
  <c r="M68" i="18"/>
  <c r="M5" i="18" s="1"/>
  <c r="L68" i="18"/>
  <c r="K68" i="18"/>
  <c r="K5" i="18" s="1"/>
  <c r="J68" i="18"/>
  <c r="J5" i="18" s="1"/>
  <c r="I68" i="18"/>
  <c r="H68" i="18"/>
  <c r="H5" i="18" s="1"/>
  <c r="G68" i="18"/>
  <c r="F68" i="18"/>
  <c r="F5" i="18" s="1"/>
  <c r="E68" i="18"/>
  <c r="E5" i="18" s="1"/>
  <c r="D68" i="18"/>
  <c r="C68" i="18"/>
  <c r="C5" i="18" s="1"/>
  <c r="B68" i="18"/>
  <c r="AI67" i="18"/>
  <c r="AH67" i="18"/>
  <c r="AI66" i="18"/>
  <c r="AH66" i="18"/>
  <c r="AI65" i="18"/>
  <c r="AH65" i="18"/>
  <c r="AI64" i="18"/>
  <c r="AH64" i="18"/>
  <c r="AI63" i="18"/>
  <c r="AH63" i="18"/>
  <c r="AI62" i="18"/>
  <c r="AH62" i="18"/>
  <c r="AI61" i="18"/>
  <c r="AH61" i="18"/>
  <c r="AI60" i="18"/>
  <c r="AH60" i="18"/>
  <c r="AI59" i="18"/>
  <c r="AH59" i="18"/>
  <c r="AI58" i="18"/>
  <c r="AH58" i="18"/>
  <c r="AI57" i="18"/>
  <c r="AH57" i="18"/>
  <c r="AG56" i="18"/>
  <c r="AF56" i="18"/>
  <c r="AE56" i="18"/>
  <c r="AD56" i="18"/>
  <c r="AC56" i="18"/>
  <c r="AB56" i="18"/>
  <c r="AA56" i="18"/>
  <c r="Z56" i="18"/>
  <c r="Y56" i="18"/>
  <c r="X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AI55" i="18"/>
  <c r="AH55" i="18"/>
  <c r="AI54" i="18"/>
  <c r="AH54" i="18"/>
  <c r="AI53" i="18"/>
  <c r="AH53" i="18"/>
  <c r="Y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AG51" i="18"/>
  <c r="AG52" i="18" s="1"/>
  <c r="AI50" i="18"/>
  <c r="AH50" i="18"/>
  <c r="AI49" i="18"/>
  <c r="AH49" i="18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G38" i="18"/>
  <c r="AF38" i="18"/>
  <c r="AE38" i="18"/>
  <c r="AD38" i="18"/>
  <c r="AC38" i="18"/>
  <c r="AB38" i="18"/>
  <c r="AA38" i="18"/>
  <c r="Z38" i="18"/>
  <c r="Y38" i="18"/>
  <c r="X38" i="18"/>
  <c r="V38" i="18"/>
  <c r="U38" i="18"/>
  <c r="T38" i="18"/>
  <c r="S38" i="18"/>
  <c r="R38" i="18"/>
  <c r="Q38" i="18"/>
  <c r="Q75" i="18" s="1"/>
  <c r="P38" i="18"/>
  <c r="P75" i="18" s="1"/>
  <c r="AH213" i="18" s="1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Z5" i="18"/>
  <c r="W5" i="18"/>
  <c r="Q5" i="18"/>
  <c r="O5" i="18"/>
  <c r="N5" i="18"/>
  <c r="L5" i="18"/>
  <c r="I5" i="18"/>
  <c r="G5" i="18"/>
  <c r="D5" i="18"/>
  <c r="AG4" i="18"/>
  <c r="K4" i="18"/>
  <c r="B4" i="18"/>
  <c r="AG2" i="18"/>
  <c r="V37" i="17"/>
  <c r="U37" i="17"/>
  <c r="E4" i="18"/>
  <c r="AF82" i="18" l="1"/>
  <c r="AE82" i="18"/>
  <c r="AD82" i="18"/>
  <c r="AC82" i="18"/>
  <c r="AB82" i="18"/>
  <c r="AA82" i="18"/>
  <c r="Z82" i="18"/>
  <c r="Y75" i="18"/>
  <c r="Y73" i="18"/>
  <c r="Y83" i="18" s="1"/>
  <c r="X82" i="18"/>
  <c r="V82" i="18"/>
  <c r="U82" i="18"/>
  <c r="S82" i="18"/>
  <c r="S73" i="18"/>
  <c r="S75" i="18"/>
  <c r="S7" i="18" s="1"/>
  <c r="R82" i="18"/>
  <c r="R75" i="18"/>
  <c r="AJ213" i="18" s="1"/>
  <c r="R73" i="18"/>
  <c r="Q73" i="18"/>
  <c r="Q83" i="18" s="1"/>
  <c r="P82" i="18"/>
  <c r="P73" i="18"/>
  <c r="O82" i="18"/>
  <c r="O73" i="18"/>
  <c r="N82" i="18"/>
  <c r="M75" i="18"/>
  <c r="AE213" i="18" s="1"/>
  <c r="M82" i="18"/>
  <c r="AI80" i="18"/>
  <c r="M73" i="18"/>
  <c r="L82" i="18"/>
  <c r="K75" i="18"/>
  <c r="K73" i="18"/>
  <c r="J82" i="18"/>
  <c r="J75" i="18"/>
  <c r="AB213" i="18" s="1"/>
  <c r="J73" i="18"/>
  <c r="N73" i="18"/>
  <c r="I82" i="18"/>
  <c r="I75" i="18"/>
  <c r="I7" i="18" s="1"/>
  <c r="I73" i="18"/>
  <c r="L73" i="18"/>
  <c r="L75" i="18"/>
  <c r="AD213" i="18" s="1"/>
  <c r="AI76" i="18"/>
  <c r="AI78" i="18"/>
  <c r="H82" i="18"/>
  <c r="H75" i="18"/>
  <c r="Z213" i="18" s="1"/>
  <c r="H73" i="18"/>
  <c r="G73" i="18"/>
  <c r="F73" i="18"/>
  <c r="AI79" i="18"/>
  <c r="E82" i="18"/>
  <c r="E75" i="18"/>
  <c r="W213" i="18" s="1"/>
  <c r="E73" i="18"/>
  <c r="D82" i="18"/>
  <c r="AH56" i="18"/>
  <c r="AI56" i="18"/>
  <c r="D73" i="18"/>
  <c r="D75" i="18"/>
  <c r="V213" i="18" s="1"/>
  <c r="C82" i="18"/>
  <c r="AH68" i="18"/>
  <c r="AH77" i="18"/>
  <c r="C73" i="18"/>
  <c r="C75" i="18"/>
  <c r="U213" i="18" s="1"/>
  <c r="AI38" i="18"/>
  <c r="B5" i="18"/>
  <c r="H4" i="18"/>
  <c r="M83" i="18"/>
  <c r="P83" i="18"/>
  <c r="AG83" i="18"/>
  <c r="AI213" i="18"/>
  <c r="Q7" i="18"/>
  <c r="AQ213" i="18"/>
  <c r="Y7" i="18"/>
  <c r="AC213" i="18"/>
  <c r="K7" i="18"/>
  <c r="AG75" i="18"/>
  <c r="AG3" i="18"/>
  <c r="AG6" i="18" s="1"/>
  <c r="AG73" i="18"/>
  <c r="AI68" i="18"/>
  <c r="AI72" i="18"/>
  <c r="AI77" i="18"/>
  <c r="AH78" i="18"/>
  <c r="J7" i="18"/>
  <c r="B73" i="18"/>
  <c r="F75" i="18"/>
  <c r="N75" i="18"/>
  <c r="AH79" i="18"/>
  <c r="K83" i="18"/>
  <c r="S83" i="18"/>
  <c r="L102" i="18"/>
  <c r="S210" i="18"/>
  <c r="D210" i="18"/>
  <c r="G75" i="18"/>
  <c r="G83" i="18" s="1"/>
  <c r="O75" i="18"/>
  <c r="O83" i="18" s="1"/>
  <c r="AH80" i="18"/>
  <c r="M7" i="18"/>
  <c r="D93" i="18"/>
  <c r="AH38" i="18"/>
  <c r="AH76" i="18"/>
  <c r="B82" i="18"/>
  <c r="P7" i="18"/>
  <c r="C191" i="18"/>
  <c r="D191" i="18"/>
  <c r="E101" i="18"/>
  <c r="D193" i="18"/>
  <c r="C234" i="18"/>
  <c r="D198" i="18"/>
  <c r="O37" i="17"/>
  <c r="M56" i="17"/>
  <c r="N56" i="17"/>
  <c r="AJ12" i="17"/>
  <c r="C95" i="17"/>
  <c r="C37" i="17"/>
  <c r="AH99" i="17"/>
  <c r="AI99" i="17" s="1"/>
  <c r="B95" i="17"/>
  <c r="B93" i="17"/>
  <c r="B80" i="17"/>
  <c r="B79" i="17"/>
  <c r="B78" i="17"/>
  <c r="B77" i="17"/>
  <c r="B76" i="17"/>
  <c r="B82" i="17" s="1"/>
  <c r="B72" i="17"/>
  <c r="B68" i="17"/>
  <c r="B56" i="17"/>
  <c r="B51" i="17"/>
  <c r="B52" i="17" s="1"/>
  <c r="B38" i="17"/>
  <c r="B37" i="17"/>
  <c r="AF238" i="17"/>
  <c r="AE238" i="17"/>
  <c r="AD238" i="17"/>
  <c r="AC238" i="17"/>
  <c r="AB238" i="17"/>
  <c r="AA238" i="17"/>
  <c r="Z238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A238" i="17"/>
  <c r="AF237" i="17"/>
  <c r="AE237" i="17"/>
  <c r="AD237" i="17"/>
  <c r="AC237" i="17"/>
  <c r="AB237" i="17"/>
  <c r="AA237" i="17"/>
  <c r="Z237" i="17"/>
  <c r="Y237" i="17"/>
  <c r="X237" i="17"/>
  <c r="W237" i="17"/>
  <c r="V237" i="17"/>
  <c r="U237" i="17"/>
  <c r="T237" i="17"/>
  <c r="S237" i="17"/>
  <c r="R237" i="17"/>
  <c r="Q237" i="17"/>
  <c r="P237" i="17"/>
  <c r="O237" i="17"/>
  <c r="N237" i="17"/>
  <c r="M237" i="17"/>
  <c r="L237" i="17"/>
  <c r="K237" i="17"/>
  <c r="J237" i="17"/>
  <c r="I237" i="17"/>
  <c r="H237" i="17"/>
  <c r="G237" i="17"/>
  <c r="F237" i="17"/>
  <c r="E237" i="17"/>
  <c r="D237" i="17"/>
  <c r="C237" i="17"/>
  <c r="B237" i="17"/>
  <c r="A237" i="17"/>
  <c r="AF236" i="17"/>
  <c r="AE236" i="17"/>
  <c r="AD236" i="17"/>
  <c r="AC236" i="17"/>
  <c r="AB236" i="17"/>
  <c r="AA236" i="17"/>
  <c r="Z236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A236" i="17"/>
  <c r="AF235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D235" i="17"/>
  <c r="C235" i="17"/>
  <c r="B235" i="17"/>
  <c r="A235" i="17"/>
  <c r="D234" i="17"/>
  <c r="C234" i="17"/>
  <c r="B234" i="17"/>
  <c r="S209" i="17"/>
  <c r="AG199" i="17"/>
  <c r="B199" i="17"/>
  <c r="C198" i="17"/>
  <c r="D198" i="17" s="1"/>
  <c r="E198" i="17" s="1"/>
  <c r="E234" i="17" s="1"/>
  <c r="C197" i="17"/>
  <c r="D197" i="17" s="1"/>
  <c r="E197" i="17" s="1"/>
  <c r="F197" i="17" s="1"/>
  <c r="G197" i="17" s="1"/>
  <c r="H197" i="17" s="1"/>
  <c r="I197" i="17" s="1"/>
  <c r="J197" i="17" s="1"/>
  <c r="K197" i="17" s="1"/>
  <c r="L197" i="17" s="1"/>
  <c r="M197" i="17" s="1"/>
  <c r="N197" i="17" s="1"/>
  <c r="O197" i="17" s="1"/>
  <c r="P197" i="17" s="1"/>
  <c r="Q197" i="17" s="1"/>
  <c r="R197" i="17" s="1"/>
  <c r="S197" i="17" s="1"/>
  <c r="T197" i="17" s="1"/>
  <c r="U197" i="17" s="1"/>
  <c r="V197" i="17" s="1"/>
  <c r="W197" i="17" s="1"/>
  <c r="X197" i="17" s="1"/>
  <c r="Y197" i="17" s="1"/>
  <c r="Z197" i="17" s="1"/>
  <c r="AA197" i="17" s="1"/>
  <c r="AB197" i="17" s="1"/>
  <c r="AC197" i="17" s="1"/>
  <c r="AD197" i="17" s="1"/>
  <c r="AE197" i="17" s="1"/>
  <c r="AF197" i="17" s="1"/>
  <c r="D196" i="17"/>
  <c r="E196" i="17" s="1"/>
  <c r="F196" i="17" s="1"/>
  <c r="G196" i="17" s="1"/>
  <c r="H196" i="17" s="1"/>
  <c r="I196" i="17" s="1"/>
  <c r="J196" i="17" s="1"/>
  <c r="K196" i="17" s="1"/>
  <c r="L196" i="17" s="1"/>
  <c r="M196" i="17" s="1"/>
  <c r="N196" i="17" s="1"/>
  <c r="O196" i="17" s="1"/>
  <c r="P196" i="17" s="1"/>
  <c r="Q196" i="17" s="1"/>
  <c r="R196" i="17" s="1"/>
  <c r="S196" i="17" s="1"/>
  <c r="T196" i="17" s="1"/>
  <c r="U196" i="17" s="1"/>
  <c r="V196" i="17" s="1"/>
  <c r="W196" i="17" s="1"/>
  <c r="X196" i="17" s="1"/>
  <c r="Y196" i="17" s="1"/>
  <c r="Z196" i="17" s="1"/>
  <c r="AA196" i="17" s="1"/>
  <c r="AB196" i="17" s="1"/>
  <c r="AC196" i="17" s="1"/>
  <c r="AD196" i="17" s="1"/>
  <c r="AE196" i="17" s="1"/>
  <c r="AF196" i="17" s="1"/>
  <c r="C196" i="17"/>
  <c r="G195" i="17"/>
  <c r="H195" i="17" s="1"/>
  <c r="I195" i="17" s="1"/>
  <c r="J195" i="17" s="1"/>
  <c r="K195" i="17" s="1"/>
  <c r="L195" i="17" s="1"/>
  <c r="M195" i="17" s="1"/>
  <c r="N195" i="17" s="1"/>
  <c r="O195" i="17" s="1"/>
  <c r="P195" i="17" s="1"/>
  <c r="Q195" i="17" s="1"/>
  <c r="R195" i="17" s="1"/>
  <c r="S195" i="17" s="1"/>
  <c r="T195" i="17" s="1"/>
  <c r="U195" i="17" s="1"/>
  <c r="V195" i="17" s="1"/>
  <c r="W195" i="17" s="1"/>
  <c r="X195" i="17" s="1"/>
  <c r="Y195" i="17" s="1"/>
  <c r="Z195" i="17" s="1"/>
  <c r="AA195" i="17" s="1"/>
  <c r="AB195" i="17" s="1"/>
  <c r="AC195" i="17" s="1"/>
  <c r="AD195" i="17" s="1"/>
  <c r="AE195" i="17" s="1"/>
  <c r="AF195" i="17" s="1"/>
  <c r="E195" i="17"/>
  <c r="F195" i="17" s="1"/>
  <c r="D195" i="17"/>
  <c r="C195" i="17"/>
  <c r="E194" i="17"/>
  <c r="F194" i="17" s="1"/>
  <c r="G194" i="17" s="1"/>
  <c r="H194" i="17" s="1"/>
  <c r="I194" i="17" s="1"/>
  <c r="J194" i="17" s="1"/>
  <c r="K194" i="17" s="1"/>
  <c r="L194" i="17" s="1"/>
  <c r="M194" i="17" s="1"/>
  <c r="N194" i="17" s="1"/>
  <c r="O194" i="17" s="1"/>
  <c r="P194" i="17" s="1"/>
  <c r="Q194" i="17" s="1"/>
  <c r="R194" i="17" s="1"/>
  <c r="S194" i="17" s="1"/>
  <c r="T194" i="17" s="1"/>
  <c r="U194" i="17" s="1"/>
  <c r="V194" i="17" s="1"/>
  <c r="W194" i="17" s="1"/>
  <c r="X194" i="17" s="1"/>
  <c r="Y194" i="17" s="1"/>
  <c r="Z194" i="17" s="1"/>
  <c r="AA194" i="17" s="1"/>
  <c r="AB194" i="17" s="1"/>
  <c r="AC194" i="17" s="1"/>
  <c r="AD194" i="17" s="1"/>
  <c r="AE194" i="17" s="1"/>
  <c r="AF194" i="17" s="1"/>
  <c r="C194" i="17"/>
  <c r="D194" i="17" s="1"/>
  <c r="C193" i="17"/>
  <c r="AG191" i="17"/>
  <c r="B191" i="17"/>
  <c r="K190" i="17"/>
  <c r="L190" i="17" s="1"/>
  <c r="M190" i="17" s="1"/>
  <c r="N190" i="17" s="1"/>
  <c r="O190" i="17" s="1"/>
  <c r="P190" i="17" s="1"/>
  <c r="Q190" i="17" s="1"/>
  <c r="R190" i="17" s="1"/>
  <c r="S190" i="17" s="1"/>
  <c r="T190" i="17" s="1"/>
  <c r="U190" i="17" s="1"/>
  <c r="V190" i="17" s="1"/>
  <c r="W190" i="17" s="1"/>
  <c r="X190" i="17" s="1"/>
  <c r="Y190" i="17" s="1"/>
  <c r="Z190" i="17" s="1"/>
  <c r="AA190" i="17" s="1"/>
  <c r="AB190" i="17" s="1"/>
  <c r="AC190" i="17" s="1"/>
  <c r="AD190" i="17" s="1"/>
  <c r="AE190" i="17" s="1"/>
  <c r="AF190" i="17" s="1"/>
  <c r="C190" i="17"/>
  <c r="D190" i="17" s="1"/>
  <c r="E190" i="17" s="1"/>
  <c r="F190" i="17" s="1"/>
  <c r="G190" i="17" s="1"/>
  <c r="H190" i="17" s="1"/>
  <c r="I190" i="17" s="1"/>
  <c r="J190" i="17" s="1"/>
  <c r="D189" i="17"/>
  <c r="E189" i="17" s="1"/>
  <c r="F189" i="17" s="1"/>
  <c r="G189" i="17" s="1"/>
  <c r="H189" i="17" s="1"/>
  <c r="I189" i="17" s="1"/>
  <c r="J189" i="17" s="1"/>
  <c r="K189" i="17" s="1"/>
  <c r="L189" i="17" s="1"/>
  <c r="M189" i="17" s="1"/>
  <c r="N189" i="17" s="1"/>
  <c r="O189" i="17" s="1"/>
  <c r="P189" i="17" s="1"/>
  <c r="Q189" i="17" s="1"/>
  <c r="R189" i="17" s="1"/>
  <c r="S189" i="17" s="1"/>
  <c r="T189" i="17" s="1"/>
  <c r="U189" i="17" s="1"/>
  <c r="V189" i="17" s="1"/>
  <c r="W189" i="17" s="1"/>
  <c r="X189" i="17" s="1"/>
  <c r="Y189" i="17" s="1"/>
  <c r="Z189" i="17" s="1"/>
  <c r="AA189" i="17" s="1"/>
  <c r="AB189" i="17" s="1"/>
  <c r="AC189" i="17" s="1"/>
  <c r="AD189" i="17" s="1"/>
  <c r="AE189" i="17" s="1"/>
  <c r="AF189" i="17" s="1"/>
  <c r="C189" i="17"/>
  <c r="C188" i="17"/>
  <c r="D188" i="17" s="1"/>
  <c r="E188" i="17" s="1"/>
  <c r="F188" i="17" s="1"/>
  <c r="G188" i="17" s="1"/>
  <c r="H188" i="17" s="1"/>
  <c r="I188" i="17" s="1"/>
  <c r="J188" i="17" s="1"/>
  <c r="K188" i="17" s="1"/>
  <c r="L188" i="17" s="1"/>
  <c r="M188" i="17" s="1"/>
  <c r="N188" i="17" s="1"/>
  <c r="O188" i="17" s="1"/>
  <c r="P188" i="17" s="1"/>
  <c r="Q188" i="17" s="1"/>
  <c r="R188" i="17" s="1"/>
  <c r="S188" i="17" s="1"/>
  <c r="T188" i="17" s="1"/>
  <c r="U188" i="17" s="1"/>
  <c r="V188" i="17" s="1"/>
  <c r="W188" i="17" s="1"/>
  <c r="X188" i="17" s="1"/>
  <c r="Y188" i="17" s="1"/>
  <c r="Z188" i="17" s="1"/>
  <c r="AA188" i="17" s="1"/>
  <c r="AB188" i="17" s="1"/>
  <c r="AC188" i="17" s="1"/>
  <c r="AD188" i="17" s="1"/>
  <c r="AE188" i="17" s="1"/>
  <c r="AF188" i="17" s="1"/>
  <c r="D187" i="17"/>
  <c r="E187" i="17" s="1"/>
  <c r="F187" i="17" s="1"/>
  <c r="G187" i="17" s="1"/>
  <c r="H187" i="17" s="1"/>
  <c r="I187" i="17" s="1"/>
  <c r="J187" i="17" s="1"/>
  <c r="K187" i="17" s="1"/>
  <c r="L187" i="17" s="1"/>
  <c r="M187" i="17" s="1"/>
  <c r="N187" i="17" s="1"/>
  <c r="O187" i="17" s="1"/>
  <c r="P187" i="17" s="1"/>
  <c r="Q187" i="17" s="1"/>
  <c r="R187" i="17" s="1"/>
  <c r="S187" i="17" s="1"/>
  <c r="T187" i="17" s="1"/>
  <c r="U187" i="17" s="1"/>
  <c r="V187" i="17" s="1"/>
  <c r="W187" i="17" s="1"/>
  <c r="X187" i="17" s="1"/>
  <c r="Y187" i="17" s="1"/>
  <c r="Z187" i="17" s="1"/>
  <c r="AA187" i="17" s="1"/>
  <c r="AB187" i="17" s="1"/>
  <c r="AC187" i="17" s="1"/>
  <c r="AD187" i="17" s="1"/>
  <c r="AE187" i="17" s="1"/>
  <c r="AF187" i="17" s="1"/>
  <c r="C187" i="17"/>
  <c r="C186" i="17"/>
  <c r="D186" i="17" s="1"/>
  <c r="E186" i="17" s="1"/>
  <c r="F186" i="17" s="1"/>
  <c r="G186" i="17" s="1"/>
  <c r="H186" i="17" s="1"/>
  <c r="I186" i="17" s="1"/>
  <c r="J186" i="17" s="1"/>
  <c r="K186" i="17" s="1"/>
  <c r="L186" i="17" s="1"/>
  <c r="M186" i="17" s="1"/>
  <c r="N186" i="17" s="1"/>
  <c r="O186" i="17" s="1"/>
  <c r="P186" i="17" s="1"/>
  <c r="Q186" i="17" s="1"/>
  <c r="R186" i="17" s="1"/>
  <c r="S186" i="17" s="1"/>
  <c r="T186" i="17" s="1"/>
  <c r="U186" i="17" s="1"/>
  <c r="V186" i="17" s="1"/>
  <c r="W186" i="17" s="1"/>
  <c r="X186" i="17" s="1"/>
  <c r="Y186" i="17" s="1"/>
  <c r="Z186" i="17" s="1"/>
  <c r="AA186" i="17" s="1"/>
  <c r="AB186" i="17" s="1"/>
  <c r="AC186" i="17" s="1"/>
  <c r="AD186" i="17" s="1"/>
  <c r="AE186" i="17" s="1"/>
  <c r="AF186" i="17" s="1"/>
  <c r="F185" i="17"/>
  <c r="G185" i="17" s="1"/>
  <c r="H185" i="17" s="1"/>
  <c r="I185" i="17" s="1"/>
  <c r="J185" i="17" s="1"/>
  <c r="K185" i="17" s="1"/>
  <c r="L185" i="17" s="1"/>
  <c r="M185" i="17" s="1"/>
  <c r="N185" i="17" s="1"/>
  <c r="O185" i="17" s="1"/>
  <c r="P185" i="17" s="1"/>
  <c r="Q185" i="17" s="1"/>
  <c r="R185" i="17" s="1"/>
  <c r="S185" i="17" s="1"/>
  <c r="T185" i="17" s="1"/>
  <c r="U185" i="17" s="1"/>
  <c r="V185" i="17" s="1"/>
  <c r="W185" i="17" s="1"/>
  <c r="X185" i="17" s="1"/>
  <c r="Y185" i="17" s="1"/>
  <c r="Z185" i="17" s="1"/>
  <c r="AA185" i="17" s="1"/>
  <c r="AB185" i="17" s="1"/>
  <c r="AC185" i="17" s="1"/>
  <c r="AD185" i="17" s="1"/>
  <c r="AE185" i="17" s="1"/>
  <c r="AF185" i="17" s="1"/>
  <c r="D185" i="17"/>
  <c r="E185" i="17" s="1"/>
  <c r="C185" i="17"/>
  <c r="W184" i="17"/>
  <c r="X184" i="17" s="1"/>
  <c r="Y184" i="17" s="1"/>
  <c r="Z184" i="17" s="1"/>
  <c r="AA184" i="17" s="1"/>
  <c r="AB184" i="17" s="1"/>
  <c r="AC184" i="17" s="1"/>
  <c r="AD184" i="17" s="1"/>
  <c r="AE184" i="17" s="1"/>
  <c r="AF184" i="17" s="1"/>
  <c r="E184" i="17"/>
  <c r="F184" i="17" s="1"/>
  <c r="G184" i="17" s="1"/>
  <c r="H184" i="17" s="1"/>
  <c r="I184" i="17" s="1"/>
  <c r="J184" i="17" s="1"/>
  <c r="K184" i="17" s="1"/>
  <c r="L184" i="17" s="1"/>
  <c r="M184" i="17" s="1"/>
  <c r="N184" i="17" s="1"/>
  <c r="O184" i="17" s="1"/>
  <c r="P184" i="17" s="1"/>
  <c r="Q184" i="17" s="1"/>
  <c r="R184" i="17" s="1"/>
  <c r="S184" i="17" s="1"/>
  <c r="T184" i="17" s="1"/>
  <c r="U184" i="17" s="1"/>
  <c r="V184" i="17" s="1"/>
  <c r="C184" i="17"/>
  <c r="D184" i="17" s="1"/>
  <c r="S183" i="17"/>
  <c r="T183" i="17" s="1"/>
  <c r="U183" i="17" s="1"/>
  <c r="V183" i="17" s="1"/>
  <c r="W183" i="17" s="1"/>
  <c r="X183" i="17" s="1"/>
  <c r="Y183" i="17" s="1"/>
  <c r="Z183" i="17" s="1"/>
  <c r="AA183" i="17" s="1"/>
  <c r="AB183" i="17" s="1"/>
  <c r="AC183" i="17" s="1"/>
  <c r="AD183" i="17" s="1"/>
  <c r="AE183" i="17" s="1"/>
  <c r="AF183" i="17" s="1"/>
  <c r="C183" i="17"/>
  <c r="D183" i="17" s="1"/>
  <c r="E183" i="17" s="1"/>
  <c r="F183" i="17" s="1"/>
  <c r="G183" i="17" s="1"/>
  <c r="H183" i="17" s="1"/>
  <c r="I183" i="17" s="1"/>
  <c r="J183" i="17" s="1"/>
  <c r="K183" i="17" s="1"/>
  <c r="L183" i="17" s="1"/>
  <c r="M183" i="17" s="1"/>
  <c r="N183" i="17" s="1"/>
  <c r="O183" i="17" s="1"/>
  <c r="P183" i="17" s="1"/>
  <c r="Q183" i="17" s="1"/>
  <c r="R183" i="17" s="1"/>
  <c r="C182" i="17"/>
  <c r="D182" i="17" s="1"/>
  <c r="E182" i="17" s="1"/>
  <c r="F182" i="17" s="1"/>
  <c r="G182" i="17" s="1"/>
  <c r="H182" i="17" s="1"/>
  <c r="I182" i="17" s="1"/>
  <c r="J182" i="17" s="1"/>
  <c r="K182" i="17" s="1"/>
  <c r="L182" i="17" s="1"/>
  <c r="M182" i="17" s="1"/>
  <c r="N182" i="17" s="1"/>
  <c r="O182" i="17" s="1"/>
  <c r="P182" i="17" s="1"/>
  <c r="Q182" i="17" s="1"/>
  <c r="R182" i="17" s="1"/>
  <c r="S182" i="17" s="1"/>
  <c r="T182" i="17" s="1"/>
  <c r="U182" i="17" s="1"/>
  <c r="V182" i="17" s="1"/>
  <c r="W182" i="17" s="1"/>
  <c r="X182" i="17" s="1"/>
  <c r="Y182" i="17" s="1"/>
  <c r="Z182" i="17" s="1"/>
  <c r="AA182" i="17" s="1"/>
  <c r="AB182" i="17" s="1"/>
  <c r="AC182" i="17" s="1"/>
  <c r="AD182" i="17" s="1"/>
  <c r="AE182" i="17" s="1"/>
  <c r="AF182" i="17" s="1"/>
  <c r="X181" i="17"/>
  <c r="Y181" i="17" s="1"/>
  <c r="Z181" i="17" s="1"/>
  <c r="AA181" i="17" s="1"/>
  <c r="AB181" i="17" s="1"/>
  <c r="AC181" i="17" s="1"/>
  <c r="AD181" i="17" s="1"/>
  <c r="AE181" i="17" s="1"/>
  <c r="AF181" i="17" s="1"/>
  <c r="F181" i="17"/>
  <c r="G181" i="17" s="1"/>
  <c r="H181" i="17" s="1"/>
  <c r="I181" i="17" s="1"/>
  <c r="J181" i="17" s="1"/>
  <c r="K181" i="17" s="1"/>
  <c r="L181" i="17" s="1"/>
  <c r="M181" i="17" s="1"/>
  <c r="N181" i="17" s="1"/>
  <c r="O181" i="17" s="1"/>
  <c r="P181" i="17" s="1"/>
  <c r="Q181" i="17" s="1"/>
  <c r="R181" i="17" s="1"/>
  <c r="S181" i="17" s="1"/>
  <c r="T181" i="17" s="1"/>
  <c r="U181" i="17" s="1"/>
  <c r="V181" i="17" s="1"/>
  <c r="W181" i="17" s="1"/>
  <c r="D181" i="17"/>
  <c r="E181" i="17" s="1"/>
  <c r="C181" i="17"/>
  <c r="C180" i="17"/>
  <c r="D180" i="17" s="1"/>
  <c r="E180" i="17" s="1"/>
  <c r="F180" i="17" s="1"/>
  <c r="G180" i="17" s="1"/>
  <c r="H180" i="17" s="1"/>
  <c r="I180" i="17" s="1"/>
  <c r="J180" i="17" s="1"/>
  <c r="K180" i="17" s="1"/>
  <c r="L180" i="17" s="1"/>
  <c r="M180" i="17" s="1"/>
  <c r="N180" i="17" s="1"/>
  <c r="O180" i="17" s="1"/>
  <c r="P180" i="17" s="1"/>
  <c r="Q180" i="17" s="1"/>
  <c r="R180" i="17" s="1"/>
  <c r="S180" i="17" s="1"/>
  <c r="T180" i="17" s="1"/>
  <c r="U180" i="17" s="1"/>
  <c r="V180" i="17" s="1"/>
  <c r="W180" i="17" s="1"/>
  <c r="X180" i="17" s="1"/>
  <c r="Y180" i="17" s="1"/>
  <c r="Z180" i="17" s="1"/>
  <c r="AA180" i="17" s="1"/>
  <c r="AB180" i="17" s="1"/>
  <c r="AC180" i="17" s="1"/>
  <c r="AD180" i="17" s="1"/>
  <c r="AE180" i="17" s="1"/>
  <c r="AF180" i="17" s="1"/>
  <c r="D179" i="17"/>
  <c r="E179" i="17" s="1"/>
  <c r="F179" i="17" s="1"/>
  <c r="G179" i="17" s="1"/>
  <c r="H179" i="17" s="1"/>
  <c r="I179" i="17" s="1"/>
  <c r="J179" i="17" s="1"/>
  <c r="K179" i="17" s="1"/>
  <c r="L179" i="17" s="1"/>
  <c r="M179" i="17" s="1"/>
  <c r="N179" i="17" s="1"/>
  <c r="O179" i="17" s="1"/>
  <c r="P179" i="17" s="1"/>
  <c r="Q179" i="17" s="1"/>
  <c r="R179" i="17" s="1"/>
  <c r="S179" i="17" s="1"/>
  <c r="T179" i="17" s="1"/>
  <c r="U179" i="17" s="1"/>
  <c r="V179" i="17" s="1"/>
  <c r="W179" i="17" s="1"/>
  <c r="X179" i="17" s="1"/>
  <c r="Y179" i="17" s="1"/>
  <c r="Z179" i="17" s="1"/>
  <c r="AA179" i="17" s="1"/>
  <c r="AB179" i="17" s="1"/>
  <c r="AC179" i="17" s="1"/>
  <c r="AD179" i="17" s="1"/>
  <c r="AE179" i="17" s="1"/>
  <c r="AF179" i="17" s="1"/>
  <c r="C179" i="17"/>
  <c r="G178" i="17"/>
  <c r="H178" i="17" s="1"/>
  <c r="I178" i="17" s="1"/>
  <c r="J178" i="17" s="1"/>
  <c r="K178" i="17" s="1"/>
  <c r="L178" i="17" s="1"/>
  <c r="M178" i="17" s="1"/>
  <c r="N178" i="17" s="1"/>
  <c r="O178" i="17" s="1"/>
  <c r="P178" i="17" s="1"/>
  <c r="Q178" i="17" s="1"/>
  <c r="R178" i="17" s="1"/>
  <c r="S178" i="17" s="1"/>
  <c r="T178" i="17" s="1"/>
  <c r="U178" i="17" s="1"/>
  <c r="V178" i="17" s="1"/>
  <c r="W178" i="17" s="1"/>
  <c r="X178" i="17" s="1"/>
  <c r="Y178" i="17" s="1"/>
  <c r="Z178" i="17" s="1"/>
  <c r="AA178" i="17" s="1"/>
  <c r="AB178" i="17" s="1"/>
  <c r="AC178" i="17" s="1"/>
  <c r="AD178" i="17" s="1"/>
  <c r="AE178" i="17" s="1"/>
  <c r="AF178" i="17" s="1"/>
  <c r="C178" i="17"/>
  <c r="D178" i="17" s="1"/>
  <c r="E178" i="17" s="1"/>
  <c r="F178" i="17" s="1"/>
  <c r="R176" i="17"/>
  <c r="S176" i="17" s="1"/>
  <c r="T176" i="17" s="1"/>
  <c r="U176" i="17" s="1"/>
  <c r="V176" i="17" s="1"/>
  <c r="W176" i="17" s="1"/>
  <c r="X176" i="17" s="1"/>
  <c r="Y176" i="17" s="1"/>
  <c r="Z176" i="17" s="1"/>
  <c r="AA176" i="17" s="1"/>
  <c r="AB176" i="17" s="1"/>
  <c r="AC176" i="17" s="1"/>
  <c r="AD176" i="17" s="1"/>
  <c r="AE176" i="17" s="1"/>
  <c r="AF176" i="17" s="1"/>
  <c r="C176" i="17"/>
  <c r="D176" i="17" s="1"/>
  <c r="E176" i="17" s="1"/>
  <c r="F176" i="17" s="1"/>
  <c r="G176" i="17" s="1"/>
  <c r="H176" i="17" s="1"/>
  <c r="I176" i="17" s="1"/>
  <c r="J176" i="17" s="1"/>
  <c r="K176" i="17" s="1"/>
  <c r="L176" i="17" s="1"/>
  <c r="M176" i="17" s="1"/>
  <c r="N176" i="17" s="1"/>
  <c r="O176" i="17" s="1"/>
  <c r="P176" i="17" s="1"/>
  <c r="Q176" i="17" s="1"/>
  <c r="AF175" i="17"/>
  <c r="P175" i="17"/>
  <c r="Q175" i="17" s="1"/>
  <c r="R175" i="17" s="1"/>
  <c r="S175" i="17" s="1"/>
  <c r="T175" i="17" s="1"/>
  <c r="U175" i="17" s="1"/>
  <c r="V175" i="17" s="1"/>
  <c r="W175" i="17" s="1"/>
  <c r="X175" i="17" s="1"/>
  <c r="Y175" i="17" s="1"/>
  <c r="Z175" i="17" s="1"/>
  <c r="AA175" i="17" s="1"/>
  <c r="AB175" i="17" s="1"/>
  <c r="AC175" i="17" s="1"/>
  <c r="AD175" i="17" s="1"/>
  <c r="AE175" i="17" s="1"/>
  <c r="C175" i="17"/>
  <c r="D175" i="17" s="1"/>
  <c r="E175" i="17" s="1"/>
  <c r="F175" i="17" s="1"/>
  <c r="G175" i="17" s="1"/>
  <c r="H175" i="17" s="1"/>
  <c r="I175" i="17" s="1"/>
  <c r="J175" i="17" s="1"/>
  <c r="K175" i="17" s="1"/>
  <c r="L175" i="17" s="1"/>
  <c r="M175" i="17" s="1"/>
  <c r="N175" i="17" s="1"/>
  <c r="O175" i="17" s="1"/>
  <c r="O174" i="17"/>
  <c r="P174" i="17" s="1"/>
  <c r="Q174" i="17" s="1"/>
  <c r="R174" i="17" s="1"/>
  <c r="S174" i="17" s="1"/>
  <c r="T174" i="17" s="1"/>
  <c r="U174" i="17" s="1"/>
  <c r="V174" i="17" s="1"/>
  <c r="W174" i="17" s="1"/>
  <c r="X174" i="17" s="1"/>
  <c r="Y174" i="17" s="1"/>
  <c r="Z174" i="17" s="1"/>
  <c r="AA174" i="17" s="1"/>
  <c r="AB174" i="17" s="1"/>
  <c r="AC174" i="17" s="1"/>
  <c r="AD174" i="17" s="1"/>
  <c r="AE174" i="17" s="1"/>
  <c r="AF174" i="17" s="1"/>
  <c r="C174" i="17"/>
  <c r="D174" i="17" s="1"/>
  <c r="E174" i="17" s="1"/>
  <c r="F174" i="17" s="1"/>
  <c r="G174" i="17" s="1"/>
  <c r="H174" i="17" s="1"/>
  <c r="I174" i="17" s="1"/>
  <c r="J174" i="17" s="1"/>
  <c r="K174" i="17" s="1"/>
  <c r="L174" i="17" s="1"/>
  <c r="M174" i="17" s="1"/>
  <c r="N174" i="17" s="1"/>
  <c r="C173" i="17"/>
  <c r="D173" i="17" s="1"/>
  <c r="E173" i="17" s="1"/>
  <c r="F173" i="17" s="1"/>
  <c r="G173" i="17" s="1"/>
  <c r="H173" i="17" s="1"/>
  <c r="I173" i="17" s="1"/>
  <c r="J173" i="17" s="1"/>
  <c r="K173" i="17" s="1"/>
  <c r="L173" i="17" s="1"/>
  <c r="M173" i="17" s="1"/>
  <c r="N173" i="17" s="1"/>
  <c r="O173" i="17" s="1"/>
  <c r="P173" i="17" s="1"/>
  <c r="Q173" i="17" s="1"/>
  <c r="R173" i="17" s="1"/>
  <c r="S173" i="17" s="1"/>
  <c r="T173" i="17" s="1"/>
  <c r="U173" i="17" s="1"/>
  <c r="V173" i="17" s="1"/>
  <c r="W173" i="17" s="1"/>
  <c r="X173" i="17" s="1"/>
  <c r="Y173" i="17" s="1"/>
  <c r="Z173" i="17" s="1"/>
  <c r="AA173" i="17" s="1"/>
  <c r="AB173" i="17" s="1"/>
  <c r="AC173" i="17" s="1"/>
  <c r="AD173" i="17" s="1"/>
  <c r="AE173" i="17" s="1"/>
  <c r="AF173" i="17" s="1"/>
  <c r="AA172" i="17"/>
  <c r="AB172" i="17" s="1"/>
  <c r="AC172" i="17" s="1"/>
  <c r="AD172" i="17" s="1"/>
  <c r="AE172" i="17" s="1"/>
  <c r="AF172" i="17" s="1"/>
  <c r="K172" i="17"/>
  <c r="L172" i="17" s="1"/>
  <c r="M172" i="17" s="1"/>
  <c r="N172" i="17" s="1"/>
  <c r="O172" i="17" s="1"/>
  <c r="P172" i="17" s="1"/>
  <c r="Q172" i="17" s="1"/>
  <c r="R172" i="17" s="1"/>
  <c r="S172" i="17" s="1"/>
  <c r="T172" i="17" s="1"/>
  <c r="U172" i="17" s="1"/>
  <c r="V172" i="17" s="1"/>
  <c r="W172" i="17" s="1"/>
  <c r="X172" i="17" s="1"/>
  <c r="Y172" i="17" s="1"/>
  <c r="Z172" i="17" s="1"/>
  <c r="C172" i="17"/>
  <c r="D172" i="17" s="1"/>
  <c r="E172" i="17" s="1"/>
  <c r="F172" i="17" s="1"/>
  <c r="G172" i="17" s="1"/>
  <c r="H172" i="17" s="1"/>
  <c r="I172" i="17" s="1"/>
  <c r="J172" i="17" s="1"/>
  <c r="C171" i="17"/>
  <c r="D171" i="17" s="1"/>
  <c r="E171" i="17" s="1"/>
  <c r="F171" i="17" s="1"/>
  <c r="G171" i="17" s="1"/>
  <c r="H171" i="17" s="1"/>
  <c r="I171" i="17" s="1"/>
  <c r="J171" i="17" s="1"/>
  <c r="K171" i="17" s="1"/>
  <c r="L171" i="17" s="1"/>
  <c r="M171" i="17" s="1"/>
  <c r="N171" i="17" s="1"/>
  <c r="O171" i="17" s="1"/>
  <c r="P171" i="17" s="1"/>
  <c r="Q171" i="17" s="1"/>
  <c r="R171" i="17" s="1"/>
  <c r="S171" i="17" s="1"/>
  <c r="T171" i="17" s="1"/>
  <c r="U171" i="17" s="1"/>
  <c r="V171" i="17" s="1"/>
  <c r="W171" i="17" s="1"/>
  <c r="X171" i="17" s="1"/>
  <c r="Y171" i="17" s="1"/>
  <c r="Z171" i="17" s="1"/>
  <c r="AA171" i="17" s="1"/>
  <c r="AB171" i="17" s="1"/>
  <c r="AC171" i="17" s="1"/>
  <c r="AD171" i="17" s="1"/>
  <c r="AE171" i="17" s="1"/>
  <c r="AF171" i="17" s="1"/>
  <c r="E170" i="17"/>
  <c r="F170" i="17" s="1"/>
  <c r="G170" i="17" s="1"/>
  <c r="H170" i="17" s="1"/>
  <c r="I170" i="17" s="1"/>
  <c r="J170" i="17" s="1"/>
  <c r="K170" i="17" s="1"/>
  <c r="L170" i="17" s="1"/>
  <c r="M170" i="17" s="1"/>
  <c r="N170" i="17" s="1"/>
  <c r="O170" i="17" s="1"/>
  <c r="P170" i="17" s="1"/>
  <c r="Q170" i="17" s="1"/>
  <c r="R170" i="17" s="1"/>
  <c r="S170" i="17" s="1"/>
  <c r="T170" i="17" s="1"/>
  <c r="U170" i="17" s="1"/>
  <c r="V170" i="17" s="1"/>
  <c r="W170" i="17" s="1"/>
  <c r="X170" i="17" s="1"/>
  <c r="Y170" i="17" s="1"/>
  <c r="Z170" i="17" s="1"/>
  <c r="AA170" i="17" s="1"/>
  <c r="AB170" i="17" s="1"/>
  <c r="AC170" i="17" s="1"/>
  <c r="AD170" i="17" s="1"/>
  <c r="AE170" i="17" s="1"/>
  <c r="AF170" i="17" s="1"/>
  <c r="C170" i="17"/>
  <c r="D170" i="17" s="1"/>
  <c r="F169" i="17"/>
  <c r="G169" i="17" s="1"/>
  <c r="H169" i="17" s="1"/>
  <c r="I169" i="17" s="1"/>
  <c r="J169" i="17" s="1"/>
  <c r="K169" i="17" s="1"/>
  <c r="L169" i="17" s="1"/>
  <c r="M169" i="17" s="1"/>
  <c r="N169" i="17" s="1"/>
  <c r="O169" i="17" s="1"/>
  <c r="P169" i="17" s="1"/>
  <c r="Q169" i="17" s="1"/>
  <c r="R169" i="17" s="1"/>
  <c r="S169" i="17" s="1"/>
  <c r="T169" i="17" s="1"/>
  <c r="U169" i="17" s="1"/>
  <c r="V169" i="17" s="1"/>
  <c r="W169" i="17" s="1"/>
  <c r="X169" i="17" s="1"/>
  <c r="Y169" i="17" s="1"/>
  <c r="Z169" i="17" s="1"/>
  <c r="AA169" i="17" s="1"/>
  <c r="AB169" i="17" s="1"/>
  <c r="AC169" i="17" s="1"/>
  <c r="AD169" i="17" s="1"/>
  <c r="AE169" i="17" s="1"/>
  <c r="AF169" i="17" s="1"/>
  <c r="E169" i="17"/>
  <c r="D169" i="17"/>
  <c r="C169" i="17"/>
  <c r="H167" i="17"/>
  <c r="I167" i="17" s="1"/>
  <c r="J167" i="17" s="1"/>
  <c r="K167" i="17" s="1"/>
  <c r="L167" i="17" s="1"/>
  <c r="M167" i="17" s="1"/>
  <c r="N167" i="17" s="1"/>
  <c r="O167" i="17" s="1"/>
  <c r="P167" i="17" s="1"/>
  <c r="Q167" i="17" s="1"/>
  <c r="R167" i="17" s="1"/>
  <c r="S167" i="17" s="1"/>
  <c r="T167" i="17" s="1"/>
  <c r="U167" i="17" s="1"/>
  <c r="V167" i="17" s="1"/>
  <c r="W167" i="17" s="1"/>
  <c r="X167" i="17" s="1"/>
  <c r="Y167" i="17" s="1"/>
  <c r="Z167" i="17" s="1"/>
  <c r="AA167" i="17" s="1"/>
  <c r="AB167" i="17" s="1"/>
  <c r="AC167" i="17" s="1"/>
  <c r="AD167" i="17" s="1"/>
  <c r="AE167" i="17" s="1"/>
  <c r="AF167" i="17" s="1"/>
  <c r="E167" i="17"/>
  <c r="F167" i="17" s="1"/>
  <c r="G167" i="17" s="1"/>
  <c r="D167" i="17"/>
  <c r="C167" i="17"/>
  <c r="C166" i="17"/>
  <c r="D166" i="17" s="1"/>
  <c r="E166" i="17" s="1"/>
  <c r="F166" i="17" s="1"/>
  <c r="G166" i="17" s="1"/>
  <c r="H166" i="17" s="1"/>
  <c r="I166" i="17" s="1"/>
  <c r="J166" i="17" s="1"/>
  <c r="K166" i="17" s="1"/>
  <c r="L166" i="17" s="1"/>
  <c r="M166" i="17" s="1"/>
  <c r="N166" i="17" s="1"/>
  <c r="O166" i="17" s="1"/>
  <c r="P166" i="17" s="1"/>
  <c r="Q166" i="17" s="1"/>
  <c r="R166" i="17" s="1"/>
  <c r="S166" i="17" s="1"/>
  <c r="T166" i="17" s="1"/>
  <c r="U166" i="17" s="1"/>
  <c r="V166" i="17" s="1"/>
  <c r="W166" i="17" s="1"/>
  <c r="X166" i="17" s="1"/>
  <c r="Y166" i="17" s="1"/>
  <c r="Z166" i="17" s="1"/>
  <c r="AA166" i="17" s="1"/>
  <c r="AB166" i="17" s="1"/>
  <c r="AC166" i="17" s="1"/>
  <c r="AD166" i="17" s="1"/>
  <c r="AE166" i="17" s="1"/>
  <c r="AF166" i="17" s="1"/>
  <c r="H165" i="17"/>
  <c r="I165" i="17" s="1"/>
  <c r="J165" i="17" s="1"/>
  <c r="K165" i="17" s="1"/>
  <c r="L165" i="17" s="1"/>
  <c r="M165" i="17" s="1"/>
  <c r="N165" i="17" s="1"/>
  <c r="O165" i="17" s="1"/>
  <c r="P165" i="17" s="1"/>
  <c r="Q165" i="17" s="1"/>
  <c r="R165" i="17" s="1"/>
  <c r="S165" i="17" s="1"/>
  <c r="T165" i="17" s="1"/>
  <c r="U165" i="17" s="1"/>
  <c r="V165" i="17" s="1"/>
  <c r="W165" i="17" s="1"/>
  <c r="X165" i="17" s="1"/>
  <c r="Y165" i="17" s="1"/>
  <c r="Z165" i="17" s="1"/>
  <c r="AA165" i="17" s="1"/>
  <c r="AB165" i="17" s="1"/>
  <c r="AC165" i="17" s="1"/>
  <c r="AD165" i="17" s="1"/>
  <c r="AE165" i="17" s="1"/>
  <c r="AF165" i="17" s="1"/>
  <c r="D165" i="17"/>
  <c r="E165" i="17" s="1"/>
  <c r="F165" i="17" s="1"/>
  <c r="G165" i="17" s="1"/>
  <c r="C165" i="17"/>
  <c r="G164" i="17"/>
  <c r="H164" i="17" s="1"/>
  <c r="I164" i="17" s="1"/>
  <c r="J164" i="17" s="1"/>
  <c r="K164" i="17" s="1"/>
  <c r="L164" i="17" s="1"/>
  <c r="M164" i="17" s="1"/>
  <c r="N164" i="17" s="1"/>
  <c r="O164" i="17" s="1"/>
  <c r="P164" i="17" s="1"/>
  <c r="Q164" i="17" s="1"/>
  <c r="R164" i="17" s="1"/>
  <c r="S164" i="17" s="1"/>
  <c r="T164" i="17" s="1"/>
  <c r="U164" i="17" s="1"/>
  <c r="V164" i="17" s="1"/>
  <c r="W164" i="17" s="1"/>
  <c r="X164" i="17" s="1"/>
  <c r="Y164" i="17" s="1"/>
  <c r="Z164" i="17" s="1"/>
  <c r="AA164" i="17" s="1"/>
  <c r="AB164" i="17" s="1"/>
  <c r="AC164" i="17" s="1"/>
  <c r="AD164" i="17" s="1"/>
  <c r="AE164" i="17" s="1"/>
  <c r="AF164" i="17" s="1"/>
  <c r="F164" i="17"/>
  <c r="E164" i="17"/>
  <c r="D164" i="17"/>
  <c r="C164" i="17"/>
  <c r="L163" i="17"/>
  <c r="M163" i="17" s="1"/>
  <c r="N163" i="17" s="1"/>
  <c r="O163" i="17" s="1"/>
  <c r="P163" i="17" s="1"/>
  <c r="Q163" i="17" s="1"/>
  <c r="R163" i="17" s="1"/>
  <c r="S163" i="17" s="1"/>
  <c r="T163" i="17" s="1"/>
  <c r="U163" i="17" s="1"/>
  <c r="V163" i="17" s="1"/>
  <c r="W163" i="17" s="1"/>
  <c r="X163" i="17" s="1"/>
  <c r="Y163" i="17" s="1"/>
  <c r="Z163" i="17" s="1"/>
  <c r="AA163" i="17" s="1"/>
  <c r="AB163" i="17" s="1"/>
  <c r="AC163" i="17" s="1"/>
  <c r="AD163" i="17" s="1"/>
  <c r="AE163" i="17" s="1"/>
  <c r="AF163" i="17" s="1"/>
  <c r="D163" i="17"/>
  <c r="E163" i="17" s="1"/>
  <c r="F163" i="17" s="1"/>
  <c r="G163" i="17" s="1"/>
  <c r="H163" i="17" s="1"/>
  <c r="I163" i="17" s="1"/>
  <c r="J163" i="17" s="1"/>
  <c r="K163" i="17" s="1"/>
  <c r="C163" i="17"/>
  <c r="C162" i="17"/>
  <c r="D162" i="17" s="1"/>
  <c r="E162" i="17" s="1"/>
  <c r="F162" i="17" s="1"/>
  <c r="G162" i="17" s="1"/>
  <c r="H162" i="17" s="1"/>
  <c r="I162" i="17" s="1"/>
  <c r="J162" i="17" s="1"/>
  <c r="K162" i="17" s="1"/>
  <c r="L162" i="17" s="1"/>
  <c r="M162" i="17" s="1"/>
  <c r="N162" i="17" s="1"/>
  <c r="O162" i="17" s="1"/>
  <c r="P162" i="17" s="1"/>
  <c r="Q162" i="17" s="1"/>
  <c r="R162" i="17" s="1"/>
  <c r="S162" i="17" s="1"/>
  <c r="T162" i="17" s="1"/>
  <c r="U162" i="17" s="1"/>
  <c r="V162" i="17" s="1"/>
  <c r="W162" i="17" s="1"/>
  <c r="X162" i="17" s="1"/>
  <c r="Y162" i="17" s="1"/>
  <c r="Z162" i="17" s="1"/>
  <c r="AA162" i="17" s="1"/>
  <c r="AB162" i="17" s="1"/>
  <c r="AC162" i="17" s="1"/>
  <c r="AD162" i="17" s="1"/>
  <c r="AE162" i="17" s="1"/>
  <c r="AF162" i="17" s="1"/>
  <c r="I161" i="17"/>
  <c r="J161" i="17" s="1"/>
  <c r="K161" i="17" s="1"/>
  <c r="L161" i="17" s="1"/>
  <c r="M161" i="17" s="1"/>
  <c r="N161" i="17" s="1"/>
  <c r="O161" i="17" s="1"/>
  <c r="P161" i="17" s="1"/>
  <c r="Q161" i="17" s="1"/>
  <c r="R161" i="17" s="1"/>
  <c r="S161" i="17" s="1"/>
  <c r="T161" i="17" s="1"/>
  <c r="U161" i="17" s="1"/>
  <c r="V161" i="17" s="1"/>
  <c r="W161" i="17" s="1"/>
  <c r="X161" i="17" s="1"/>
  <c r="Y161" i="17" s="1"/>
  <c r="Z161" i="17" s="1"/>
  <c r="AA161" i="17" s="1"/>
  <c r="AB161" i="17" s="1"/>
  <c r="AC161" i="17" s="1"/>
  <c r="AD161" i="17" s="1"/>
  <c r="AE161" i="17" s="1"/>
  <c r="AF161" i="17" s="1"/>
  <c r="H161" i="17"/>
  <c r="D161" i="17"/>
  <c r="E161" i="17" s="1"/>
  <c r="F161" i="17" s="1"/>
  <c r="G161" i="17" s="1"/>
  <c r="C161" i="17"/>
  <c r="N160" i="17"/>
  <c r="O160" i="17" s="1"/>
  <c r="P160" i="17" s="1"/>
  <c r="Q160" i="17" s="1"/>
  <c r="R160" i="17" s="1"/>
  <c r="S160" i="17" s="1"/>
  <c r="T160" i="17" s="1"/>
  <c r="U160" i="17" s="1"/>
  <c r="V160" i="17" s="1"/>
  <c r="W160" i="17" s="1"/>
  <c r="X160" i="17" s="1"/>
  <c r="Y160" i="17" s="1"/>
  <c r="Z160" i="17" s="1"/>
  <c r="AA160" i="17" s="1"/>
  <c r="AB160" i="17" s="1"/>
  <c r="AC160" i="17" s="1"/>
  <c r="AD160" i="17" s="1"/>
  <c r="AE160" i="17" s="1"/>
  <c r="AF160" i="17" s="1"/>
  <c r="G160" i="17"/>
  <c r="H160" i="17" s="1"/>
  <c r="I160" i="17" s="1"/>
  <c r="J160" i="17" s="1"/>
  <c r="K160" i="17" s="1"/>
  <c r="L160" i="17" s="1"/>
  <c r="M160" i="17" s="1"/>
  <c r="F160" i="17"/>
  <c r="E160" i="17"/>
  <c r="D160" i="17"/>
  <c r="C160" i="17"/>
  <c r="H159" i="17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S159" i="17" s="1"/>
  <c r="T159" i="17" s="1"/>
  <c r="U159" i="17" s="1"/>
  <c r="V159" i="17" s="1"/>
  <c r="W159" i="17" s="1"/>
  <c r="X159" i="17" s="1"/>
  <c r="Y159" i="17" s="1"/>
  <c r="Z159" i="17" s="1"/>
  <c r="AA159" i="17" s="1"/>
  <c r="AB159" i="17" s="1"/>
  <c r="AC159" i="17" s="1"/>
  <c r="AD159" i="17" s="1"/>
  <c r="AE159" i="17" s="1"/>
  <c r="AF159" i="17" s="1"/>
  <c r="D159" i="17"/>
  <c r="E159" i="17" s="1"/>
  <c r="F159" i="17" s="1"/>
  <c r="G159" i="17" s="1"/>
  <c r="C159" i="17"/>
  <c r="N158" i="17"/>
  <c r="O158" i="17" s="1"/>
  <c r="P158" i="17" s="1"/>
  <c r="Q158" i="17" s="1"/>
  <c r="R158" i="17" s="1"/>
  <c r="S158" i="17" s="1"/>
  <c r="T158" i="17" s="1"/>
  <c r="U158" i="17" s="1"/>
  <c r="V158" i="17" s="1"/>
  <c r="W158" i="17" s="1"/>
  <c r="X158" i="17" s="1"/>
  <c r="Y158" i="17" s="1"/>
  <c r="Z158" i="17" s="1"/>
  <c r="AA158" i="17" s="1"/>
  <c r="AB158" i="17" s="1"/>
  <c r="AC158" i="17" s="1"/>
  <c r="AD158" i="17" s="1"/>
  <c r="AE158" i="17" s="1"/>
  <c r="AF158" i="17" s="1"/>
  <c r="F158" i="17"/>
  <c r="G158" i="17" s="1"/>
  <c r="H158" i="17" s="1"/>
  <c r="I158" i="17" s="1"/>
  <c r="J158" i="17" s="1"/>
  <c r="K158" i="17" s="1"/>
  <c r="L158" i="17" s="1"/>
  <c r="M158" i="17" s="1"/>
  <c r="C158" i="17"/>
  <c r="D158" i="17" s="1"/>
  <c r="E158" i="17" s="1"/>
  <c r="D157" i="17"/>
  <c r="E157" i="17" s="1"/>
  <c r="F157" i="17" s="1"/>
  <c r="G157" i="17" s="1"/>
  <c r="H157" i="17" s="1"/>
  <c r="I157" i="17" s="1"/>
  <c r="J157" i="17" s="1"/>
  <c r="K157" i="17" s="1"/>
  <c r="L157" i="17" s="1"/>
  <c r="M157" i="17" s="1"/>
  <c r="N157" i="17" s="1"/>
  <c r="O157" i="17" s="1"/>
  <c r="P157" i="17" s="1"/>
  <c r="Q157" i="17" s="1"/>
  <c r="R157" i="17" s="1"/>
  <c r="S157" i="17" s="1"/>
  <c r="T157" i="17" s="1"/>
  <c r="U157" i="17" s="1"/>
  <c r="V157" i="17" s="1"/>
  <c r="W157" i="17" s="1"/>
  <c r="X157" i="17" s="1"/>
  <c r="Y157" i="17" s="1"/>
  <c r="Z157" i="17" s="1"/>
  <c r="AA157" i="17" s="1"/>
  <c r="AB157" i="17" s="1"/>
  <c r="AC157" i="17" s="1"/>
  <c r="AD157" i="17" s="1"/>
  <c r="AE157" i="17" s="1"/>
  <c r="AF157" i="17" s="1"/>
  <c r="C157" i="17"/>
  <c r="V156" i="17"/>
  <c r="W156" i="17" s="1"/>
  <c r="X156" i="17" s="1"/>
  <c r="Y156" i="17" s="1"/>
  <c r="Z156" i="17" s="1"/>
  <c r="AA156" i="17" s="1"/>
  <c r="AB156" i="17" s="1"/>
  <c r="AC156" i="17" s="1"/>
  <c r="AD156" i="17" s="1"/>
  <c r="AE156" i="17" s="1"/>
  <c r="AF156" i="17" s="1"/>
  <c r="G156" i="17"/>
  <c r="H156" i="17" s="1"/>
  <c r="I156" i="17" s="1"/>
  <c r="J156" i="17" s="1"/>
  <c r="K156" i="17" s="1"/>
  <c r="L156" i="17" s="1"/>
  <c r="M156" i="17" s="1"/>
  <c r="N156" i="17" s="1"/>
  <c r="O156" i="17" s="1"/>
  <c r="P156" i="17" s="1"/>
  <c r="Q156" i="17" s="1"/>
  <c r="R156" i="17" s="1"/>
  <c r="S156" i="17" s="1"/>
  <c r="T156" i="17" s="1"/>
  <c r="U156" i="17" s="1"/>
  <c r="C156" i="17"/>
  <c r="D156" i="17" s="1"/>
  <c r="E156" i="17" s="1"/>
  <c r="F156" i="17" s="1"/>
  <c r="C155" i="17"/>
  <c r="D155" i="17" s="1"/>
  <c r="E155" i="17" s="1"/>
  <c r="F155" i="17" s="1"/>
  <c r="G155" i="17" s="1"/>
  <c r="H155" i="17" s="1"/>
  <c r="I155" i="17" s="1"/>
  <c r="J155" i="17" s="1"/>
  <c r="K155" i="17" s="1"/>
  <c r="L155" i="17" s="1"/>
  <c r="M155" i="17" s="1"/>
  <c r="N155" i="17" s="1"/>
  <c r="O155" i="17" s="1"/>
  <c r="P155" i="17" s="1"/>
  <c r="Q155" i="17" s="1"/>
  <c r="R155" i="17" s="1"/>
  <c r="S155" i="17" s="1"/>
  <c r="T155" i="17" s="1"/>
  <c r="U155" i="17" s="1"/>
  <c r="V155" i="17" s="1"/>
  <c r="W155" i="17" s="1"/>
  <c r="X155" i="17" s="1"/>
  <c r="Y155" i="17" s="1"/>
  <c r="Z155" i="17" s="1"/>
  <c r="AA155" i="17" s="1"/>
  <c r="AB155" i="17" s="1"/>
  <c r="AC155" i="17" s="1"/>
  <c r="AD155" i="17" s="1"/>
  <c r="AE155" i="17" s="1"/>
  <c r="AF155" i="17" s="1"/>
  <c r="Y153" i="17"/>
  <c r="Z153" i="17" s="1"/>
  <c r="AA153" i="17" s="1"/>
  <c r="AB153" i="17" s="1"/>
  <c r="AC153" i="17" s="1"/>
  <c r="AD153" i="17" s="1"/>
  <c r="AE153" i="17" s="1"/>
  <c r="AF153" i="17" s="1"/>
  <c r="N153" i="17"/>
  <c r="O153" i="17" s="1"/>
  <c r="P153" i="17" s="1"/>
  <c r="Q153" i="17" s="1"/>
  <c r="R153" i="17" s="1"/>
  <c r="S153" i="17" s="1"/>
  <c r="T153" i="17" s="1"/>
  <c r="U153" i="17" s="1"/>
  <c r="V153" i="17" s="1"/>
  <c r="W153" i="17" s="1"/>
  <c r="X153" i="17" s="1"/>
  <c r="I153" i="17"/>
  <c r="J153" i="17" s="1"/>
  <c r="K153" i="17" s="1"/>
  <c r="L153" i="17" s="1"/>
  <c r="M153" i="17" s="1"/>
  <c r="F153" i="17"/>
  <c r="G153" i="17" s="1"/>
  <c r="H153" i="17" s="1"/>
  <c r="C153" i="17"/>
  <c r="D153" i="17" s="1"/>
  <c r="E153" i="17" s="1"/>
  <c r="W152" i="17"/>
  <c r="X152" i="17" s="1"/>
  <c r="Y152" i="17" s="1"/>
  <c r="Z152" i="17" s="1"/>
  <c r="AA152" i="17" s="1"/>
  <c r="AB152" i="17" s="1"/>
  <c r="AC152" i="17" s="1"/>
  <c r="AD152" i="17" s="1"/>
  <c r="AE152" i="17" s="1"/>
  <c r="AF152" i="17" s="1"/>
  <c r="I152" i="17"/>
  <c r="J152" i="17" s="1"/>
  <c r="K152" i="17" s="1"/>
  <c r="L152" i="17" s="1"/>
  <c r="M152" i="17" s="1"/>
  <c r="N152" i="17" s="1"/>
  <c r="O152" i="17" s="1"/>
  <c r="P152" i="17" s="1"/>
  <c r="Q152" i="17" s="1"/>
  <c r="R152" i="17" s="1"/>
  <c r="S152" i="17" s="1"/>
  <c r="T152" i="17" s="1"/>
  <c r="U152" i="17" s="1"/>
  <c r="V152" i="17" s="1"/>
  <c r="C152" i="17"/>
  <c r="D152" i="17" s="1"/>
  <c r="E152" i="17" s="1"/>
  <c r="F152" i="17" s="1"/>
  <c r="G152" i="17" s="1"/>
  <c r="H152" i="17" s="1"/>
  <c r="C151" i="17"/>
  <c r="D151" i="17" s="1"/>
  <c r="E151" i="17" s="1"/>
  <c r="F151" i="17" s="1"/>
  <c r="G151" i="17" s="1"/>
  <c r="H151" i="17" s="1"/>
  <c r="I151" i="17" s="1"/>
  <c r="J151" i="17" s="1"/>
  <c r="K151" i="17" s="1"/>
  <c r="L151" i="17" s="1"/>
  <c r="M151" i="17" s="1"/>
  <c r="N151" i="17" s="1"/>
  <c r="O151" i="17" s="1"/>
  <c r="P151" i="17" s="1"/>
  <c r="Q151" i="17" s="1"/>
  <c r="R151" i="17" s="1"/>
  <c r="S151" i="17" s="1"/>
  <c r="T151" i="17" s="1"/>
  <c r="U151" i="17" s="1"/>
  <c r="V151" i="17" s="1"/>
  <c r="W151" i="17" s="1"/>
  <c r="X151" i="17" s="1"/>
  <c r="Y151" i="17" s="1"/>
  <c r="Z151" i="17" s="1"/>
  <c r="AA151" i="17" s="1"/>
  <c r="AB151" i="17" s="1"/>
  <c r="AC151" i="17" s="1"/>
  <c r="AD151" i="17" s="1"/>
  <c r="AE151" i="17" s="1"/>
  <c r="AF151" i="17" s="1"/>
  <c r="U150" i="17"/>
  <c r="V150" i="17" s="1"/>
  <c r="W150" i="17" s="1"/>
  <c r="X150" i="17" s="1"/>
  <c r="Y150" i="17" s="1"/>
  <c r="Z150" i="17" s="1"/>
  <c r="AA150" i="17" s="1"/>
  <c r="AB150" i="17" s="1"/>
  <c r="AC150" i="17" s="1"/>
  <c r="AD150" i="17" s="1"/>
  <c r="AE150" i="17" s="1"/>
  <c r="AF150" i="17" s="1"/>
  <c r="Q150" i="17"/>
  <c r="R150" i="17" s="1"/>
  <c r="S150" i="17" s="1"/>
  <c r="T150" i="17" s="1"/>
  <c r="H150" i="17"/>
  <c r="I150" i="17" s="1"/>
  <c r="J150" i="17" s="1"/>
  <c r="K150" i="17" s="1"/>
  <c r="L150" i="17" s="1"/>
  <c r="M150" i="17" s="1"/>
  <c r="N150" i="17" s="1"/>
  <c r="O150" i="17" s="1"/>
  <c r="P150" i="17" s="1"/>
  <c r="E150" i="17"/>
  <c r="F150" i="17" s="1"/>
  <c r="G150" i="17" s="1"/>
  <c r="C150" i="17"/>
  <c r="D150" i="17" s="1"/>
  <c r="I148" i="17"/>
  <c r="J148" i="17" s="1"/>
  <c r="K148" i="17" s="1"/>
  <c r="L148" i="17" s="1"/>
  <c r="M148" i="17" s="1"/>
  <c r="N148" i="17" s="1"/>
  <c r="O148" i="17" s="1"/>
  <c r="P148" i="17" s="1"/>
  <c r="Q148" i="17" s="1"/>
  <c r="R148" i="17" s="1"/>
  <c r="S148" i="17" s="1"/>
  <c r="T148" i="17" s="1"/>
  <c r="U148" i="17" s="1"/>
  <c r="V148" i="17" s="1"/>
  <c r="W148" i="17" s="1"/>
  <c r="X148" i="17" s="1"/>
  <c r="Y148" i="17" s="1"/>
  <c r="Z148" i="17" s="1"/>
  <c r="AA148" i="17" s="1"/>
  <c r="AB148" i="17" s="1"/>
  <c r="AC148" i="17" s="1"/>
  <c r="AD148" i="17" s="1"/>
  <c r="AE148" i="17" s="1"/>
  <c r="AF148" i="17" s="1"/>
  <c r="C148" i="17"/>
  <c r="D148" i="17" s="1"/>
  <c r="E148" i="17" s="1"/>
  <c r="F148" i="17" s="1"/>
  <c r="G148" i="17" s="1"/>
  <c r="H148" i="17" s="1"/>
  <c r="E147" i="17"/>
  <c r="F147" i="17" s="1"/>
  <c r="G147" i="17" s="1"/>
  <c r="H147" i="17" s="1"/>
  <c r="I147" i="17" s="1"/>
  <c r="J147" i="17" s="1"/>
  <c r="K147" i="17" s="1"/>
  <c r="L147" i="17" s="1"/>
  <c r="M147" i="17" s="1"/>
  <c r="N147" i="17" s="1"/>
  <c r="O147" i="17" s="1"/>
  <c r="P147" i="17" s="1"/>
  <c r="Q147" i="17" s="1"/>
  <c r="R147" i="17" s="1"/>
  <c r="S147" i="17" s="1"/>
  <c r="T147" i="17" s="1"/>
  <c r="U147" i="17" s="1"/>
  <c r="V147" i="17" s="1"/>
  <c r="W147" i="17" s="1"/>
  <c r="X147" i="17" s="1"/>
  <c r="Y147" i="17" s="1"/>
  <c r="Z147" i="17" s="1"/>
  <c r="AA147" i="17" s="1"/>
  <c r="AB147" i="17" s="1"/>
  <c r="AC147" i="17" s="1"/>
  <c r="AD147" i="17" s="1"/>
  <c r="AE147" i="17" s="1"/>
  <c r="AF147" i="17" s="1"/>
  <c r="C147" i="17"/>
  <c r="D147" i="17" s="1"/>
  <c r="C145" i="17"/>
  <c r="D145" i="17" s="1"/>
  <c r="E145" i="17" s="1"/>
  <c r="F145" i="17" s="1"/>
  <c r="G145" i="17" s="1"/>
  <c r="H145" i="17" s="1"/>
  <c r="I145" i="17" s="1"/>
  <c r="J145" i="17" s="1"/>
  <c r="K145" i="17" s="1"/>
  <c r="L145" i="17" s="1"/>
  <c r="M145" i="17" s="1"/>
  <c r="N145" i="17" s="1"/>
  <c r="O145" i="17" s="1"/>
  <c r="P145" i="17" s="1"/>
  <c r="Q145" i="17" s="1"/>
  <c r="R145" i="17" s="1"/>
  <c r="S145" i="17" s="1"/>
  <c r="T145" i="17" s="1"/>
  <c r="U145" i="17" s="1"/>
  <c r="V145" i="17" s="1"/>
  <c r="W145" i="17" s="1"/>
  <c r="X145" i="17" s="1"/>
  <c r="Y145" i="17" s="1"/>
  <c r="Z145" i="17" s="1"/>
  <c r="AA145" i="17" s="1"/>
  <c r="AB145" i="17" s="1"/>
  <c r="AC145" i="17" s="1"/>
  <c r="AD145" i="17" s="1"/>
  <c r="AE145" i="17" s="1"/>
  <c r="AF145" i="17" s="1"/>
  <c r="W144" i="17"/>
  <c r="X144" i="17" s="1"/>
  <c r="Y144" i="17" s="1"/>
  <c r="Z144" i="17" s="1"/>
  <c r="AA144" i="17" s="1"/>
  <c r="AB144" i="17" s="1"/>
  <c r="AC144" i="17" s="1"/>
  <c r="AD144" i="17" s="1"/>
  <c r="AE144" i="17" s="1"/>
  <c r="AF144" i="17" s="1"/>
  <c r="L144" i="17"/>
  <c r="M144" i="17" s="1"/>
  <c r="N144" i="17" s="1"/>
  <c r="O144" i="17" s="1"/>
  <c r="P144" i="17" s="1"/>
  <c r="Q144" i="17" s="1"/>
  <c r="R144" i="17" s="1"/>
  <c r="S144" i="17" s="1"/>
  <c r="T144" i="17" s="1"/>
  <c r="U144" i="17" s="1"/>
  <c r="V144" i="17" s="1"/>
  <c r="I144" i="17"/>
  <c r="J144" i="17" s="1"/>
  <c r="K144" i="17" s="1"/>
  <c r="D144" i="17"/>
  <c r="E144" i="17" s="1"/>
  <c r="F144" i="17" s="1"/>
  <c r="G144" i="17" s="1"/>
  <c r="H144" i="17" s="1"/>
  <c r="C144" i="17"/>
  <c r="J143" i="17"/>
  <c r="K143" i="17" s="1"/>
  <c r="L143" i="17" s="1"/>
  <c r="M143" i="17" s="1"/>
  <c r="N143" i="17" s="1"/>
  <c r="O143" i="17" s="1"/>
  <c r="P143" i="17" s="1"/>
  <c r="Q143" i="17" s="1"/>
  <c r="R143" i="17" s="1"/>
  <c r="S143" i="17" s="1"/>
  <c r="T143" i="17" s="1"/>
  <c r="U143" i="17" s="1"/>
  <c r="V143" i="17" s="1"/>
  <c r="W143" i="17" s="1"/>
  <c r="X143" i="17" s="1"/>
  <c r="Y143" i="17" s="1"/>
  <c r="Z143" i="17" s="1"/>
  <c r="AA143" i="17" s="1"/>
  <c r="AB143" i="17" s="1"/>
  <c r="AC143" i="17" s="1"/>
  <c r="AD143" i="17" s="1"/>
  <c r="AE143" i="17" s="1"/>
  <c r="AF143" i="17" s="1"/>
  <c r="G143" i="17"/>
  <c r="H143" i="17" s="1"/>
  <c r="I143" i="17" s="1"/>
  <c r="F143" i="17"/>
  <c r="E143" i="17"/>
  <c r="C143" i="17"/>
  <c r="D143" i="17" s="1"/>
  <c r="R142" i="17"/>
  <c r="S142" i="17" s="1"/>
  <c r="T142" i="17" s="1"/>
  <c r="U142" i="17" s="1"/>
  <c r="V142" i="17" s="1"/>
  <c r="W142" i="17" s="1"/>
  <c r="X142" i="17" s="1"/>
  <c r="Y142" i="17" s="1"/>
  <c r="Z142" i="17" s="1"/>
  <c r="AA142" i="17" s="1"/>
  <c r="AB142" i="17" s="1"/>
  <c r="AC142" i="17" s="1"/>
  <c r="AD142" i="17" s="1"/>
  <c r="AE142" i="17" s="1"/>
  <c r="AF142" i="17" s="1"/>
  <c r="K142" i="17"/>
  <c r="L142" i="17" s="1"/>
  <c r="M142" i="17" s="1"/>
  <c r="N142" i="17" s="1"/>
  <c r="O142" i="17" s="1"/>
  <c r="P142" i="17" s="1"/>
  <c r="Q142" i="17" s="1"/>
  <c r="I142" i="17"/>
  <c r="J142" i="17" s="1"/>
  <c r="H142" i="17"/>
  <c r="G142" i="17"/>
  <c r="E142" i="17"/>
  <c r="F142" i="17" s="1"/>
  <c r="D142" i="17"/>
  <c r="C142" i="17"/>
  <c r="AF141" i="17"/>
  <c r="E141" i="17"/>
  <c r="F141" i="17" s="1"/>
  <c r="G141" i="17" s="1"/>
  <c r="H141" i="17" s="1"/>
  <c r="I141" i="17" s="1"/>
  <c r="J141" i="17" s="1"/>
  <c r="K141" i="17" s="1"/>
  <c r="L141" i="17" s="1"/>
  <c r="M141" i="17" s="1"/>
  <c r="N141" i="17" s="1"/>
  <c r="O141" i="17" s="1"/>
  <c r="P141" i="17" s="1"/>
  <c r="Q141" i="17" s="1"/>
  <c r="R141" i="17" s="1"/>
  <c r="S141" i="17" s="1"/>
  <c r="T141" i="17" s="1"/>
  <c r="U141" i="17" s="1"/>
  <c r="V141" i="17" s="1"/>
  <c r="W141" i="17" s="1"/>
  <c r="X141" i="17" s="1"/>
  <c r="Y141" i="17" s="1"/>
  <c r="Z141" i="17" s="1"/>
  <c r="AA141" i="17" s="1"/>
  <c r="AB141" i="17" s="1"/>
  <c r="AC141" i="17" s="1"/>
  <c r="AD141" i="17" s="1"/>
  <c r="AE141" i="17" s="1"/>
  <c r="C141" i="17"/>
  <c r="D141" i="17" s="1"/>
  <c r="E140" i="17"/>
  <c r="F140" i="17" s="1"/>
  <c r="G140" i="17" s="1"/>
  <c r="H140" i="17" s="1"/>
  <c r="I140" i="17" s="1"/>
  <c r="J140" i="17" s="1"/>
  <c r="K140" i="17" s="1"/>
  <c r="L140" i="17" s="1"/>
  <c r="M140" i="17" s="1"/>
  <c r="N140" i="17" s="1"/>
  <c r="O140" i="17" s="1"/>
  <c r="P140" i="17" s="1"/>
  <c r="Q140" i="17" s="1"/>
  <c r="R140" i="17" s="1"/>
  <c r="S140" i="17" s="1"/>
  <c r="T140" i="17" s="1"/>
  <c r="U140" i="17" s="1"/>
  <c r="V140" i="17" s="1"/>
  <c r="W140" i="17" s="1"/>
  <c r="X140" i="17" s="1"/>
  <c r="Y140" i="17" s="1"/>
  <c r="Z140" i="17" s="1"/>
  <c r="AA140" i="17" s="1"/>
  <c r="AB140" i="17" s="1"/>
  <c r="AC140" i="17" s="1"/>
  <c r="AD140" i="17" s="1"/>
  <c r="AE140" i="17" s="1"/>
  <c r="AF140" i="17" s="1"/>
  <c r="D140" i="17"/>
  <c r="C140" i="17"/>
  <c r="G139" i="17"/>
  <c r="H139" i="17" s="1"/>
  <c r="I139" i="17" s="1"/>
  <c r="J139" i="17" s="1"/>
  <c r="K139" i="17" s="1"/>
  <c r="L139" i="17" s="1"/>
  <c r="M139" i="17" s="1"/>
  <c r="N139" i="17" s="1"/>
  <c r="O139" i="17" s="1"/>
  <c r="P139" i="17" s="1"/>
  <c r="Q139" i="17" s="1"/>
  <c r="R139" i="17" s="1"/>
  <c r="S139" i="17" s="1"/>
  <c r="T139" i="17" s="1"/>
  <c r="U139" i="17" s="1"/>
  <c r="V139" i="17" s="1"/>
  <c r="W139" i="17" s="1"/>
  <c r="X139" i="17" s="1"/>
  <c r="Y139" i="17" s="1"/>
  <c r="Z139" i="17" s="1"/>
  <c r="AA139" i="17" s="1"/>
  <c r="AB139" i="17" s="1"/>
  <c r="AC139" i="17" s="1"/>
  <c r="AD139" i="17" s="1"/>
  <c r="AE139" i="17" s="1"/>
  <c r="AF139" i="17" s="1"/>
  <c r="F139" i="17"/>
  <c r="E139" i="17"/>
  <c r="D139" i="17"/>
  <c r="C139" i="17"/>
  <c r="S137" i="17"/>
  <c r="T137" i="17" s="1"/>
  <c r="U137" i="17" s="1"/>
  <c r="V137" i="17" s="1"/>
  <c r="W137" i="17" s="1"/>
  <c r="X137" i="17" s="1"/>
  <c r="Y137" i="17" s="1"/>
  <c r="Z137" i="17" s="1"/>
  <c r="AA137" i="17" s="1"/>
  <c r="AB137" i="17" s="1"/>
  <c r="AC137" i="17" s="1"/>
  <c r="AD137" i="17" s="1"/>
  <c r="AE137" i="17" s="1"/>
  <c r="AF137" i="17" s="1"/>
  <c r="J137" i="17"/>
  <c r="K137" i="17" s="1"/>
  <c r="L137" i="17" s="1"/>
  <c r="M137" i="17" s="1"/>
  <c r="N137" i="17" s="1"/>
  <c r="O137" i="17" s="1"/>
  <c r="P137" i="17" s="1"/>
  <c r="Q137" i="17" s="1"/>
  <c r="R137" i="17" s="1"/>
  <c r="C137" i="17"/>
  <c r="D137" i="17" s="1"/>
  <c r="E137" i="17" s="1"/>
  <c r="F137" i="17" s="1"/>
  <c r="G137" i="17" s="1"/>
  <c r="H137" i="17" s="1"/>
  <c r="I137" i="17" s="1"/>
  <c r="C136" i="17"/>
  <c r="D136" i="17" s="1"/>
  <c r="E136" i="17" s="1"/>
  <c r="F136" i="17" s="1"/>
  <c r="G136" i="17" s="1"/>
  <c r="H136" i="17" s="1"/>
  <c r="I136" i="17" s="1"/>
  <c r="J136" i="17" s="1"/>
  <c r="K136" i="17" s="1"/>
  <c r="L136" i="17" s="1"/>
  <c r="M136" i="17" s="1"/>
  <c r="N136" i="17" s="1"/>
  <c r="O136" i="17" s="1"/>
  <c r="P136" i="17" s="1"/>
  <c r="Q136" i="17" s="1"/>
  <c r="R136" i="17" s="1"/>
  <c r="S136" i="17" s="1"/>
  <c r="T136" i="17" s="1"/>
  <c r="U136" i="17" s="1"/>
  <c r="V136" i="17" s="1"/>
  <c r="W136" i="17" s="1"/>
  <c r="X136" i="17" s="1"/>
  <c r="Y136" i="17" s="1"/>
  <c r="Z136" i="17" s="1"/>
  <c r="AA136" i="17" s="1"/>
  <c r="AB136" i="17" s="1"/>
  <c r="AC136" i="17" s="1"/>
  <c r="AD136" i="17" s="1"/>
  <c r="AE136" i="17" s="1"/>
  <c r="AF136" i="17" s="1"/>
  <c r="G135" i="17"/>
  <c r="H135" i="17" s="1"/>
  <c r="I135" i="17" s="1"/>
  <c r="J135" i="17" s="1"/>
  <c r="K135" i="17" s="1"/>
  <c r="L135" i="17" s="1"/>
  <c r="M135" i="17" s="1"/>
  <c r="N135" i="17" s="1"/>
  <c r="O135" i="17" s="1"/>
  <c r="P135" i="17" s="1"/>
  <c r="Q135" i="17" s="1"/>
  <c r="R135" i="17" s="1"/>
  <c r="S135" i="17" s="1"/>
  <c r="T135" i="17" s="1"/>
  <c r="U135" i="17" s="1"/>
  <c r="V135" i="17" s="1"/>
  <c r="W135" i="17" s="1"/>
  <c r="X135" i="17" s="1"/>
  <c r="Y135" i="17" s="1"/>
  <c r="Z135" i="17" s="1"/>
  <c r="AA135" i="17" s="1"/>
  <c r="AB135" i="17" s="1"/>
  <c r="AC135" i="17" s="1"/>
  <c r="AD135" i="17" s="1"/>
  <c r="AE135" i="17" s="1"/>
  <c r="AF135" i="17" s="1"/>
  <c r="F135" i="17"/>
  <c r="E135" i="17"/>
  <c r="D135" i="17"/>
  <c r="C135" i="17"/>
  <c r="U134" i="17"/>
  <c r="V134" i="17" s="1"/>
  <c r="W134" i="17" s="1"/>
  <c r="X134" i="17" s="1"/>
  <c r="Y134" i="17" s="1"/>
  <c r="Z134" i="17" s="1"/>
  <c r="AA134" i="17" s="1"/>
  <c r="AB134" i="17" s="1"/>
  <c r="AC134" i="17" s="1"/>
  <c r="AD134" i="17" s="1"/>
  <c r="AE134" i="17" s="1"/>
  <c r="AF134" i="17" s="1"/>
  <c r="M134" i="17"/>
  <c r="N134" i="17" s="1"/>
  <c r="O134" i="17" s="1"/>
  <c r="P134" i="17" s="1"/>
  <c r="Q134" i="17" s="1"/>
  <c r="R134" i="17" s="1"/>
  <c r="S134" i="17" s="1"/>
  <c r="T134" i="17" s="1"/>
  <c r="G134" i="17"/>
  <c r="H134" i="17" s="1"/>
  <c r="I134" i="17" s="1"/>
  <c r="J134" i="17" s="1"/>
  <c r="K134" i="17" s="1"/>
  <c r="L134" i="17" s="1"/>
  <c r="E134" i="17"/>
  <c r="F134" i="17" s="1"/>
  <c r="D134" i="17"/>
  <c r="C134" i="17"/>
  <c r="C133" i="17"/>
  <c r="D133" i="17" s="1"/>
  <c r="E133" i="17" s="1"/>
  <c r="F133" i="17" s="1"/>
  <c r="G133" i="17" s="1"/>
  <c r="H133" i="17" s="1"/>
  <c r="I133" i="17" s="1"/>
  <c r="J133" i="17" s="1"/>
  <c r="K133" i="17" s="1"/>
  <c r="L133" i="17" s="1"/>
  <c r="M133" i="17" s="1"/>
  <c r="N133" i="17" s="1"/>
  <c r="O133" i="17" s="1"/>
  <c r="P133" i="17" s="1"/>
  <c r="Q133" i="17" s="1"/>
  <c r="R133" i="17" s="1"/>
  <c r="S133" i="17" s="1"/>
  <c r="T133" i="17" s="1"/>
  <c r="U133" i="17" s="1"/>
  <c r="V133" i="17" s="1"/>
  <c r="W133" i="17" s="1"/>
  <c r="X133" i="17" s="1"/>
  <c r="Y133" i="17" s="1"/>
  <c r="Z133" i="17" s="1"/>
  <c r="AA133" i="17" s="1"/>
  <c r="AB133" i="17" s="1"/>
  <c r="AC133" i="17" s="1"/>
  <c r="AD133" i="17" s="1"/>
  <c r="AE133" i="17" s="1"/>
  <c r="AF133" i="17" s="1"/>
  <c r="Y132" i="17"/>
  <c r="Z132" i="17" s="1"/>
  <c r="AA132" i="17" s="1"/>
  <c r="AB132" i="17" s="1"/>
  <c r="AC132" i="17" s="1"/>
  <c r="AD132" i="17" s="1"/>
  <c r="AE132" i="17" s="1"/>
  <c r="AF132" i="17" s="1"/>
  <c r="I132" i="17"/>
  <c r="J132" i="17" s="1"/>
  <c r="K132" i="17" s="1"/>
  <c r="L132" i="17" s="1"/>
  <c r="M132" i="17" s="1"/>
  <c r="N132" i="17" s="1"/>
  <c r="O132" i="17" s="1"/>
  <c r="P132" i="17" s="1"/>
  <c r="Q132" i="17" s="1"/>
  <c r="R132" i="17" s="1"/>
  <c r="S132" i="17" s="1"/>
  <c r="T132" i="17" s="1"/>
  <c r="U132" i="17" s="1"/>
  <c r="V132" i="17" s="1"/>
  <c r="W132" i="17" s="1"/>
  <c r="X132" i="17" s="1"/>
  <c r="C132" i="17"/>
  <c r="D132" i="17" s="1"/>
  <c r="E132" i="17" s="1"/>
  <c r="F132" i="17" s="1"/>
  <c r="G132" i="17" s="1"/>
  <c r="H132" i="17" s="1"/>
  <c r="N131" i="17"/>
  <c r="O131" i="17" s="1"/>
  <c r="P131" i="17" s="1"/>
  <c r="Q131" i="17" s="1"/>
  <c r="R131" i="17" s="1"/>
  <c r="S131" i="17" s="1"/>
  <c r="T131" i="17" s="1"/>
  <c r="U131" i="17" s="1"/>
  <c r="V131" i="17" s="1"/>
  <c r="W131" i="17" s="1"/>
  <c r="X131" i="17" s="1"/>
  <c r="Y131" i="17" s="1"/>
  <c r="Z131" i="17" s="1"/>
  <c r="AA131" i="17" s="1"/>
  <c r="AB131" i="17" s="1"/>
  <c r="AC131" i="17" s="1"/>
  <c r="AD131" i="17" s="1"/>
  <c r="AE131" i="17" s="1"/>
  <c r="AF131" i="17" s="1"/>
  <c r="D131" i="17"/>
  <c r="E131" i="17" s="1"/>
  <c r="F131" i="17" s="1"/>
  <c r="G131" i="17" s="1"/>
  <c r="H131" i="17" s="1"/>
  <c r="I131" i="17" s="1"/>
  <c r="J131" i="17" s="1"/>
  <c r="K131" i="17" s="1"/>
  <c r="L131" i="17" s="1"/>
  <c r="M131" i="17" s="1"/>
  <c r="C131" i="17"/>
  <c r="AB130" i="17"/>
  <c r="AC130" i="17" s="1"/>
  <c r="AD130" i="17" s="1"/>
  <c r="AE130" i="17" s="1"/>
  <c r="AF130" i="17" s="1"/>
  <c r="L130" i="17"/>
  <c r="M130" i="17" s="1"/>
  <c r="N130" i="17" s="1"/>
  <c r="O130" i="17" s="1"/>
  <c r="P130" i="17" s="1"/>
  <c r="Q130" i="17" s="1"/>
  <c r="R130" i="17" s="1"/>
  <c r="S130" i="17" s="1"/>
  <c r="T130" i="17" s="1"/>
  <c r="U130" i="17" s="1"/>
  <c r="V130" i="17" s="1"/>
  <c r="W130" i="17" s="1"/>
  <c r="X130" i="17" s="1"/>
  <c r="Y130" i="17" s="1"/>
  <c r="Z130" i="17" s="1"/>
  <c r="AA130" i="17" s="1"/>
  <c r="E130" i="17"/>
  <c r="F130" i="17" s="1"/>
  <c r="G130" i="17" s="1"/>
  <c r="H130" i="17" s="1"/>
  <c r="I130" i="17" s="1"/>
  <c r="J130" i="17" s="1"/>
  <c r="K130" i="17" s="1"/>
  <c r="D130" i="17"/>
  <c r="C130" i="17"/>
  <c r="E128" i="17"/>
  <c r="F128" i="17" s="1"/>
  <c r="G128" i="17" s="1"/>
  <c r="H128" i="17" s="1"/>
  <c r="I128" i="17" s="1"/>
  <c r="J128" i="17" s="1"/>
  <c r="K128" i="17" s="1"/>
  <c r="L128" i="17" s="1"/>
  <c r="M128" i="17" s="1"/>
  <c r="N128" i="17" s="1"/>
  <c r="O128" i="17" s="1"/>
  <c r="P128" i="17" s="1"/>
  <c r="Q128" i="17" s="1"/>
  <c r="R128" i="17" s="1"/>
  <c r="S128" i="17" s="1"/>
  <c r="T128" i="17" s="1"/>
  <c r="U128" i="17" s="1"/>
  <c r="V128" i="17" s="1"/>
  <c r="W128" i="17" s="1"/>
  <c r="X128" i="17" s="1"/>
  <c r="Y128" i="17" s="1"/>
  <c r="Z128" i="17" s="1"/>
  <c r="AA128" i="17" s="1"/>
  <c r="AB128" i="17" s="1"/>
  <c r="AC128" i="17" s="1"/>
  <c r="AD128" i="17" s="1"/>
  <c r="AE128" i="17" s="1"/>
  <c r="AF128" i="17" s="1"/>
  <c r="C128" i="17"/>
  <c r="D128" i="17" s="1"/>
  <c r="K127" i="17"/>
  <c r="L127" i="17" s="1"/>
  <c r="M127" i="17" s="1"/>
  <c r="N127" i="17" s="1"/>
  <c r="O127" i="17" s="1"/>
  <c r="P127" i="17" s="1"/>
  <c r="Q127" i="17" s="1"/>
  <c r="R127" i="17" s="1"/>
  <c r="S127" i="17" s="1"/>
  <c r="T127" i="17" s="1"/>
  <c r="U127" i="17" s="1"/>
  <c r="V127" i="17" s="1"/>
  <c r="W127" i="17" s="1"/>
  <c r="X127" i="17" s="1"/>
  <c r="Y127" i="17" s="1"/>
  <c r="Z127" i="17" s="1"/>
  <c r="AA127" i="17" s="1"/>
  <c r="AB127" i="17" s="1"/>
  <c r="AC127" i="17" s="1"/>
  <c r="AD127" i="17" s="1"/>
  <c r="AE127" i="17" s="1"/>
  <c r="AF127" i="17" s="1"/>
  <c r="H127" i="17"/>
  <c r="I127" i="17" s="1"/>
  <c r="J127" i="17" s="1"/>
  <c r="G127" i="17"/>
  <c r="F127" i="17"/>
  <c r="C127" i="17"/>
  <c r="D127" i="17" s="1"/>
  <c r="E127" i="17" s="1"/>
  <c r="M126" i="17"/>
  <c r="N126" i="17" s="1"/>
  <c r="O126" i="17" s="1"/>
  <c r="P126" i="17" s="1"/>
  <c r="Q126" i="17" s="1"/>
  <c r="R126" i="17" s="1"/>
  <c r="S126" i="17" s="1"/>
  <c r="T126" i="17" s="1"/>
  <c r="U126" i="17" s="1"/>
  <c r="V126" i="17" s="1"/>
  <c r="W126" i="17" s="1"/>
  <c r="X126" i="17" s="1"/>
  <c r="Y126" i="17" s="1"/>
  <c r="Z126" i="17" s="1"/>
  <c r="AA126" i="17" s="1"/>
  <c r="AB126" i="17" s="1"/>
  <c r="AC126" i="17" s="1"/>
  <c r="AD126" i="17" s="1"/>
  <c r="AE126" i="17" s="1"/>
  <c r="AF126" i="17" s="1"/>
  <c r="D126" i="17"/>
  <c r="E126" i="17" s="1"/>
  <c r="F126" i="17" s="1"/>
  <c r="G126" i="17" s="1"/>
  <c r="H126" i="17" s="1"/>
  <c r="I126" i="17" s="1"/>
  <c r="J126" i="17" s="1"/>
  <c r="K126" i="17" s="1"/>
  <c r="L126" i="17" s="1"/>
  <c r="C126" i="17"/>
  <c r="C125" i="17"/>
  <c r="D125" i="17" s="1"/>
  <c r="E125" i="17" s="1"/>
  <c r="F125" i="17" s="1"/>
  <c r="G125" i="17" s="1"/>
  <c r="H125" i="17" s="1"/>
  <c r="I125" i="17" s="1"/>
  <c r="J125" i="17" s="1"/>
  <c r="K125" i="17" s="1"/>
  <c r="L125" i="17" s="1"/>
  <c r="M125" i="17" s="1"/>
  <c r="N125" i="17" s="1"/>
  <c r="O125" i="17" s="1"/>
  <c r="P125" i="17" s="1"/>
  <c r="Q125" i="17" s="1"/>
  <c r="R125" i="17" s="1"/>
  <c r="S125" i="17" s="1"/>
  <c r="T125" i="17" s="1"/>
  <c r="U125" i="17" s="1"/>
  <c r="V125" i="17" s="1"/>
  <c r="W125" i="17" s="1"/>
  <c r="X125" i="17" s="1"/>
  <c r="Y125" i="17" s="1"/>
  <c r="Z125" i="17" s="1"/>
  <c r="AA125" i="17" s="1"/>
  <c r="AB125" i="17" s="1"/>
  <c r="AC125" i="17" s="1"/>
  <c r="AD125" i="17" s="1"/>
  <c r="AE125" i="17" s="1"/>
  <c r="AF125" i="17" s="1"/>
  <c r="D124" i="17"/>
  <c r="E124" i="17" s="1"/>
  <c r="F124" i="17" s="1"/>
  <c r="G124" i="17" s="1"/>
  <c r="H124" i="17" s="1"/>
  <c r="I124" i="17" s="1"/>
  <c r="J124" i="17" s="1"/>
  <c r="K124" i="17" s="1"/>
  <c r="L124" i="17" s="1"/>
  <c r="M124" i="17" s="1"/>
  <c r="N124" i="17" s="1"/>
  <c r="O124" i="17" s="1"/>
  <c r="P124" i="17" s="1"/>
  <c r="Q124" i="17" s="1"/>
  <c r="R124" i="17" s="1"/>
  <c r="S124" i="17" s="1"/>
  <c r="T124" i="17" s="1"/>
  <c r="U124" i="17" s="1"/>
  <c r="V124" i="17" s="1"/>
  <c r="W124" i="17" s="1"/>
  <c r="X124" i="17" s="1"/>
  <c r="Y124" i="17" s="1"/>
  <c r="Z124" i="17" s="1"/>
  <c r="AA124" i="17" s="1"/>
  <c r="AB124" i="17" s="1"/>
  <c r="AC124" i="17" s="1"/>
  <c r="AD124" i="17" s="1"/>
  <c r="AE124" i="17" s="1"/>
  <c r="AF124" i="17" s="1"/>
  <c r="C124" i="17"/>
  <c r="E123" i="17"/>
  <c r="F123" i="17" s="1"/>
  <c r="G123" i="17" s="1"/>
  <c r="H123" i="17" s="1"/>
  <c r="I123" i="17" s="1"/>
  <c r="J123" i="17" s="1"/>
  <c r="K123" i="17" s="1"/>
  <c r="L123" i="17" s="1"/>
  <c r="M123" i="17" s="1"/>
  <c r="N123" i="17" s="1"/>
  <c r="O123" i="17" s="1"/>
  <c r="P123" i="17" s="1"/>
  <c r="Q123" i="17" s="1"/>
  <c r="R123" i="17" s="1"/>
  <c r="S123" i="17" s="1"/>
  <c r="T123" i="17" s="1"/>
  <c r="U123" i="17" s="1"/>
  <c r="V123" i="17" s="1"/>
  <c r="W123" i="17" s="1"/>
  <c r="X123" i="17" s="1"/>
  <c r="Y123" i="17" s="1"/>
  <c r="Z123" i="17" s="1"/>
  <c r="AA123" i="17" s="1"/>
  <c r="AB123" i="17" s="1"/>
  <c r="AC123" i="17" s="1"/>
  <c r="AD123" i="17" s="1"/>
  <c r="AE123" i="17" s="1"/>
  <c r="AF123" i="17" s="1"/>
  <c r="C123" i="17"/>
  <c r="D123" i="17" s="1"/>
  <c r="C122" i="17"/>
  <c r="D122" i="17" s="1"/>
  <c r="E122" i="17" s="1"/>
  <c r="F122" i="17" s="1"/>
  <c r="G122" i="17" s="1"/>
  <c r="H122" i="17" s="1"/>
  <c r="I122" i="17" s="1"/>
  <c r="J122" i="17" s="1"/>
  <c r="K122" i="17" s="1"/>
  <c r="L122" i="17" s="1"/>
  <c r="M122" i="17" s="1"/>
  <c r="N122" i="17" s="1"/>
  <c r="O122" i="17" s="1"/>
  <c r="P122" i="17" s="1"/>
  <c r="Q122" i="17" s="1"/>
  <c r="R122" i="17" s="1"/>
  <c r="S122" i="17" s="1"/>
  <c r="T122" i="17" s="1"/>
  <c r="U122" i="17" s="1"/>
  <c r="V122" i="17" s="1"/>
  <c r="W122" i="17" s="1"/>
  <c r="X122" i="17" s="1"/>
  <c r="Y122" i="17" s="1"/>
  <c r="Z122" i="17" s="1"/>
  <c r="AA122" i="17" s="1"/>
  <c r="AB122" i="17" s="1"/>
  <c r="AC122" i="17" s="1"/>
  <c r="AD122" i="17" s="1"/>
  <c r="AE122" i="17" s="1"/>
  <c r="AF122" i="17" s="1"/>
  <c r="I121" i="17"/>
  <c r="J121" i="17" s="1"/>
  <c r="K121" i="17" s="1"/>
  <c r="L121" i="17" s="1"/>
  <c r="M121" i="17" s="1"/>
  <c r="N121" i="17" s="1"/>
  <c r="O121" i="17" s="1"/>
  <c r="P121" i="17" s="1"/>
  <c r="Q121" i="17" s="1"/>
  <c r="R121" i="17" s="1"/>
  <c r="S121" i="17" s="1"/>
  <c r="T121" i="17" s="1"/>
  <c r="U121" i="17" s="1"/>
  <c r="V121" i="17" s="1"/>
  <c r="W121" i="17" s="1"/>
  <c r="X121" i="17" s="1"/>
  <c r="Y121" i="17" s="1"/>
  <c r="Z121" i="17" s="1"/>
  <c r="AA121" i="17" s="1"/>
  <c r="AB121" i="17" s="1"/>
  <c r="AC121" i="17" s="1"/>
  <c r="AD121" i="17" s="1"/>
  <c r="AE121" i="17" s="1"/>
  <c r="AF121" i="17" s="1"/>
  <c r="D121" i="17"/>
  <c r="E121" i="17" s="1"/>
  <c r="F121" i="17" s="1"/>
  <c r="G121" i="17" s="1"/>
  <c r="H121" i="17" s="1"/>
  <c r="C121" i="17"/>
  <c r="H120" i="17"/>
  <c r="I120" i="17" s="1"/>
  <c r="J120" i="17" s="1"/>
  <c r="K120" i="17" s="1"/>
  <c r="L120" i="17" s="1"/>
  <c r="M120" i="17" s="1"/>
  <c r="N120" i="17" s="1"/>
  <c r="O120" i="17" s="1"/>
  <c r="P120" i="17" s="1"/>
  <c r="Q120" i="17" s="1"/>
  <c r="R120" i="17" s="1"/>
  <c r="S120" i="17" s="1"/>
  <c r="T120" i="17" s="1"/>
  <c r="U120" i="17" s="1"/>
  <c r="V120" i="17" s="1"/>
  <c r="W120" i="17" s="1"/>
  <c r="X120" i="17" s="1"/>
  <c r="Y120" i="17" s="1"/>
  <c r="Z120" i="17" s="1"/>
  <c r="AA120" i="17" s="1"/>
  <c r="AB120" i="17" s="1"/>
  <c r="AC120" i="17" s="1"/>
  <c r="AD120" i="17" s="1"/>
  <c r="AE120" i="17" s="1"/>
  <c r="AF120" i="17" s="1"/>
  <c r="G120" i="17"/>
  <c r="C120" i="17"/>
  <c r="D120" i="17" s="1"/>
  <c r="E120" i="17" s="1"/>
  <c r="F120" i="17" s="1"/>
  <c r="E119" i="17"/>
  <c r="F119" i="17" s="1"/>
  <c r="G119" i="17" s="1"/>
  <c r="H119" i="17" s="1"/>
  <c r="I119" i="17" s="1"/>
  <c r="J119" i="17" s="1"/>
  <c r="K119" i="17" s="1"/>
  <c r="L119" i="17" s="1"/>
  <c r="M119" i="17" s="1"/>
  <c r="N119" i="17" s="1"/>
  <c r="O119" i="17" s="1"/>
  <c r="P119" i="17" s="1"/>
  <c r="Q119" i="17" s="1"/>
  <c r="R119" i="17" s="1"/>
  <c r="S119" i="17" s="1"/>
  <c r="T119" i="17" s="1"/>
  <c r="U119" i="17" s="1"/>
  <c r="V119" i="17" s="1"/>
  <c r="W119" i="17" s="1"/>
  <c r="X119" i="17" s="1"/>
  <c r="Y119" i="17" s="1"/>
  <c r="Z119" i="17" s="1"/>
  <c r="AA119" i="17" s="1"/>
  <c r="AB119" i="17" s="1"/>
  <c r="AC119" i="17" s="1"/>
  <c r="AD119" i="17" s="1"/>
  <c r="AE119" i="17" s="1"/>
  <c r="AF119" i="17" s="1"/>
  <c r="C119" i="17"/>
  <c r="D119" i="17" s="1"/>
  <c r="C118" i="17"/>
  <c r="D118" i="17" s="1"/>
  <c r="E118" i="17" s="1"/>
  <c r="F118" i="17" s="1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R118" i="17" s="1"/>
  <c r="S118" i="17" s="1"/>
  <c r="T118" i="17" s="1"/>
  <c r="U118" i="17" s="1"/>
  <c r="V118" i="17" s="1"/>
  <c r="W118" i="17" s="1"/>
  <c r="X118" i="17" s="1"/>
  <c r="Y118" i="17" s="1"/>
  <c r="Z118" i="17" s="1"/>
  <c r="AA118" i="17" s="1"/>
  <c r="AB118" i="17" s="1"/>
  <c r="AC118" i="17" s="1"/>
  <c r="AD118" i="17" s="1"/>
  <c r="AE118" i="17" s="1"/>
  <c r="AF118" i="17" s="1"/>
  <c r="I117" i="17"/>
  <c r="J117" i="17" s="1"/>
  <c r="K117" i="17" s="1"/>
  <c r="L117" i="17" s="1"/>
  <c r="M117" i="17" s="1"/>
  <c r="N117" i="17" s="1"/>
  <c r="O117" i="17" s="1"/>
  <c r="P117" i="17" s="1"/>
  <c r="Q117" i="17" s="1"/>
  <c r="R117" i="17" s="1"/>
  <c r="S117" i="17" s="1"/>
  <c r="T117" i="17" s="1"/>
  <c r="U117" i="17" s="1"/>
  <c r="V117" i="17" s="1"/>
  <c r="W117" i="17" s="1"/>
  <c r="X117" i="17" s="1"/>
  <c r="Y117" i="17" s="1"/>
  <c r="Z117" i="17" s="1"/>
  <c r="AA117" i="17" s="1"/>
  <c r="AB117" i="17" s="1"/>
  <c r="AC117" i="17" s="1"/>
  <c r="AD117" i="17" s="1"/>
  <c r="AE117" i="17" s="1"/>
  <c r="AF117" i="17" s="1"/>
  <c r="D117" i="17"/>
  <c r="E117" i="17" s="1"/>
  <c r="F117" i="17" s="1"/>
  <c r="G117" i="17" s="1"/>
  <c r="H117" i="17" s="1"/>
  <c r="C117" i="17"/>
  <c r="H116" i="17"/>
  <c r="I116" i="17" s="1"/>
  <c r="J116" i="17" s="1"/>
  <c r="K116" i="17" s="1"/>
  <c r="L116" i="17" s="1"/>
  <c r="M116" i="17" s="1"/>
  <c r="N116" i="17" s="1"/>
  <c r="O116" i="17" s="1"/>
  <c r="P116" i="17" s="1"/>
  <c r="Q116" i="17" s="1"/>
  <c r="R116" i="17" s="1"/>
  <c r="S116" i="17" s="1"/>
  <c r="T116" i="17" s="1"/>
  <c r="U116" i="17" s="1"/>
  <c r="V116" i="17" s="1"/>
  <c r="W116" i="17" s="1"/>
  <c r="X116" i="17" s="1"/>
  <c r="Y116" i="17" s="1"/>
  <c r="Z116" i="17" s="1"/>
  <c r="AA116" i="17" s="1"/>
  <c r="AB116" i="17" s="1"/>
  <c r="AC116" i="17" s="1"/>
  <c r="AD116" i="17" s="1"/>
  <c r="AE116" i="17" s="1"/>
  <c r="AF116" i="17" s="1"/>
  <c r="G116" i="17"/>
  <c r="C116" i="17"/>
  <c r="D116" i="17" s="1"/>
  <c r="E116" i="17" s="1"/>
  <c r="F116" i="17" s="1"/>
  <c r="E115" i="17"/>
  <c r="F115" i="17" s="1"/>
  <c r="G115" i="17" s="1"/>
  <c r="H115" i="17" s="1"/>
  <c r="I115" i="17" s="1"/>
  <c r="J115" i="17" s="1"/>
  <c r="K115" i="17" s="1"/>
  <c r="L115" i="17" s="1"/>
  <c r="M115" i="17" s="1"/>
  <c r="N115" i="17" s="1"/>
  <c r="O115" i="17" s="1"/>
  <c r="P115" i="17" s="1"/>
  <c r="Q115" i="17" s="1"/>
  <c r="R115" i="17" s="1"/>
  <c r="S115" i="17" s="1"/>
  <c r="T115" i="17" s="1"/>
  <c r="U115" i="17" s="1"/>
  <c r="V115" i="17" s="1"/>
  <c r="W115" i="17" s="1"/>
  <c r="X115" i="17" s="1"/>
  <c r="Y115" i="17" s="1"/>
  <c r="Z115" i="17" s="1"/>
  <c r="AA115" i="17" s="1"/>
  <c r="AB115" i="17" s="1"/>
  <c r="AC115" i="17" s="1"/>
  <c r="AD115" i="17" s="1"/>
  <c r="AE115" i="17" s="1"/>
  <c r="AF115" i="17" s="1"/>
  <c r="C115" i="17"/>
  <c r="D115" i="17" s="1"/>
  <c r="C114" i="17"/>
  <c r="D114" i="17" s="1"/>
  <c r="E114" i="17" s="1"/>
  <c r="F114" i="17" s="1"/>
  <c r="G114" i="17" s="1"/>
  <c r="H114" i="17" s="1"/>
  <c r="I114" i="17" s="1"/>
  <c r="J114" i="17" s="1"/>
  <c r="K114" i="17" s="1"/>
  <c r="L114" i="17" s="1"/>
  <c r="M114" i="17" s="1"/>
  <c r="N114" i="17" s="1"/>
  <c r="O114" i="17" s="1"/>
  <c r="P114" i="17" s="1"/>
  <c r="Q114" i="17" s="1"/>
  <c r="R114" i="17" s="1"/>
  <c r="S114" i="17" s="1"/>
  <c r="T114" i="17" s="1"/>
  <c r="U114" i="17" s="1"/>
  <c r="V114" i="17" s="1"/>
  <c r="W114" i="17" s="1"/>
  <c r="X114" i="17" s="1"/>
  <c r="Y114" i="17" s="1"/>
  <c r="Z114" i="17" s="1"/>
  <c r="AA114" i="17" s="1"/>
  <c r="AB114" i="17" s="1"/>
  <c r="AC114" i="17" s="1"/>
  <c r="AD114" i="17" s="1"/>
  <c r="AE114" i="17" s="1"/>
  <c r="AF114" i="17" s="1"/>
  <c r="L113" i="17"/>
  <c r="M113" i="17" s="1"/>
  <c r="N113" i="17" s="1"/>
  <c r="O113" i="17" s="1"/>
  <c r="P113" i="17" s="1"/>
  <c r="Q113" i="17" s="1"/>
  <c r="R113" i="17" s="1"/>
  <c r="S113" i="17" s="1"/>
  <c r="T113" i="17" s="1"/>
  <c r="U113" i="17" s="1"/>
  <c r="V113" i="17" s="1"/>
  <c r="W113" i="17" s="1"/>
  <c r="X113" i="17" s="1"/>
  <c r="Y113" i="17" s="1"/>
  <c r="Z113" i="17" s="1"/>
  <c r="AA113" i="17" s="1"/>
  <c r="AB113" i="17" s="1"/>
  <c r="AC113" i="17" s="1"/>
  <c r="AD113" i="17" s="1"/>
  <c r="AE113" i="17" s="1"/>
  <c r="AF113" i="17" s="1"/>
  <c r="J113" i="17"/>
  <c r="K113" i="17" s="1"/>
  <c r="C113" i="17"/>
  <c r="D113" i="17" s="1"/>
  <c r="E113" i="17" s="1"/>
  <c r="F113" i="17" s="1"/>
  <c r="G113" i="17" s="1"/>
  <c r="H113" i="17" s="1"/>
  <c r="F112" i="17"/>
  <c r="G112" i="17" s="1"/>
  <c r="H112" i="17" s="1"/>
  <c r="I112" i="17" s="1"/>
  <c r="J112" i="17" s="1"/>
  <c r="K112" i="17" s="1"/>
  <c r="L112" i="17" s="1"/>
  <c r="M112" i="17" s="1"/>
  <c r="N112" i="17" s="1"/>
  <c r="O112" i="17" s="1"/>
  <c r="P112" i="17" s="1"/>
  <c r="Q112" i="17" s="1"/>
  <c r="R112" i="17" s="1"/>
  <c r="S112" i="17" s="1"/>
  <c r="T112" i="17" s="1"/>
  <c r="U112" i="17" s="1"/>
  <c r="V112" i="17" s="1"/>
  <c r="W112" i="17" s="1"/>
  <c r="X112" i="17" s="1"/>
  <c r="Y112" i="17" s="1"/>
  <c r="Z112" i="17" s="1"/>
  <c r="AA112" i="17" s="1"/>
  <c r="AB112" i="17" s="1"/>
  <c r="AC112" i="17" s="1"/>
  <c r="AD112" i="17" s="1"/>
  <c r="AE112" i="17" s="1"/>
  <c r="AF112" i="17" s="1"/>
  <c r="D112" i="17"/>
  <c r="E112" i="17" s="1"/>
  <c r="C112" i="17"/>
  <c r="G111" i="17"/>
  <c r="H111" i="17" s="1"/>
  <c r="I111" i="17" s="1"/>
  <c r="J111" i="17" s="1"/>
  <c r="K111" i="17" s="1"/>
  <c r="L111" i="17" s="1"/>
  <c r="M111" i="17" s="1"/>
  <c r="N111" i="17" s="1"/>
  <c r="O111" i="17" s="1"/>
  <c r="P111" i="17" s="1"/>
  <c r="Q111" i="17" s="1"/>
  <c r="R111" i="17" s="1"/>
  <c r="S111" i="17" s="1"/>
  <c r="T111" i="17" s="1"/>
  <c r="U111" i="17" s="1"/>
  <c r="V111" i="17" s="1"/>
  <c r="W111" i="17" s="1"/>
  <c r="X111" i="17" s="1"/>
  <c r="Y111" i="17" s="1"/>
  <c r="Z111" i="17" s="1"/>
  <c r="AA111" i="17" s="1"/>
  <c r="AB111" i="17" s="1"/>
  <c r="AC111" i="17" s="1"/>
  <c r="AD111" i="17" s="1"/>
  <c r="AE111" i="17" s="1"/>
  <c r="AF111" i="17" s="1"/>
  <c r="E111" i="17"/>
  <c r="F111" i="17" s="1"/>
  <c r="D111" i="17"/>
  <c r="C111" i="17"/>
  <c r="C109" i="17"/>
  <c r="D109" i="17" s="1"/>
  <c r="E109" i="17" s="1"/>
  <c r="F109" i="17" s="1"/>
  <c r="G109" i="17" s="1"/>
  <c r="H109" i="17" s="1"/>
  <c r="I109" i="17" s="1"/>
  <c r="J109" i="17" s="1"/>
  <c r="K109" i="17" s="1"/>
  <c r="L109" i="17" s="1"/>
  <c r="M109" i="17" s="1"/>
  <c r="N109" i="17" s="1"/>
  <c r="O109" i="17" s="1"/>
  <c r="P109" i="17" s="1"/>
  <c r="Q109" i="17" s="1"/>
  <c r="R109" i="17" s="1"/>
  <c r="S109" i="17" s="1"/>
  <c r="T109" i="17" s="1"/>
  <c r="U109" i="17" s="1"/>
  <c r="V109" i="17" s="1"/>
  <c r="W109" i="17" s="1"/>
  <c r="X109" i="17" s="1"/>
  <c r="Y109" i="17" s="1"/>
  <c r="Z109" i="17" s="1"/>
  <c r="AA109" i="17" s="1"/>
  <c r="AB109" i="17" s="1"/>
  <c r="AC109" i="17" s="1"/>
  <c r="AD109" i="17" s="1"/>
  <c r="AE109" i="17" s="1"/>
  <c r="AF109" i="17" s="1"/>
  <c r="E108" i="17"/>
  <c r="F108" i="17" s="1"/>
  <c r="G108" i="17" s="1"/>
  <c r="H108" i="17" s="1"/>
  <c r="I108" i="17" s="1"/>
  <c r="J108" i="17" s="1"/>
  <c r="K108" i="17" s="1"/>
  <c r="L108" i="17" s="1"/>
  <c r="M108" i="17" s="1"/>
  <c r="N108" i="17" s="1"/>
  <c r="O108" i="17" s="1"/>
  <c r="P108" i="17" s="1"/>
  <c r="Q108" i="17" s="1"/>
  <c r="R108" i="17" s="1"/>
  <c r="S108" i="17" s="1"/>
  <c r="T108" i="17" s="1"/>
  <c r="U108" i="17" s="1"/>
  <c r="V108" i="17" s="1"/>
  <c r="W108" i="17" s="1"/>
  <c r="X108" i="17" s="1"/>
  <c r="Y108" i="17" s="1"/>
  <c r="Z108" i="17" s="1"/>
  <c r="AA108" i="17" s="1"/>
  <c r="AB108" i="17" s="1"/>
  <c r="AC108" i="17" s="1"/>
  <c r="AD108" i="17" s="1"/>
  <c r="AE108" i="17" s="1"/>
  <c r="AF108" i="17" s="1"/>
  <c r="D108" i="17"/>
  <c r="C108" i="17"/>
  <c r="C106" i="17"/>
  <c r="D106" i="17" s="1"/>
  <c r="E106" i="17" s="1"/>
  <c r="F106" i="17" s="1"/>
  <c r="G106" i="17" s="1"/>
  <c r="H106" i="17" s="1"/>
  <c r="I106" i="17" s="1"/>
  <c r="J106" i="17" s="1"/>
  <c r="K106" i="17" s="1"/>
  <c r="L106" i="17" s="1"/>
  <c r="M106" i="17" s="1"/>
  <c r="N106" i="17" s="1"/>
  <c r="O106" i="17" s="1"/>
  <c r="P106" i="17" s="1"/>
  <c r="Q106" i="17" s="1"/>
  <c r="R106" i="17" s="1"/>
  <c r="S106" i="17" s="1"/>
  <c r="T106" i="17" s="1"/>
  <c r="U106" i="17" s="1"/>
  <c r="V106" i="17" s="1"/>
  <c r="W106" i="17" s="1"/>
  <c r="X106" i="17" s="1"/>
  <c r="Y106" i="17" s="1"/>
  <c r="Z106" i="17" s="1"/>
  <c r="AA106" i="17" s="1"/>
  <c r="AB106" i="17" s="1"/>
  <c r="AC106" i="17" s="1"/>
  <c r="AD106" i="17" s="1"/>
  <c r="AE106" i="17" s="1"/>
  <c r="AF106" i="17" s="1"/>
  <c r="D105" i="17"/>
  <c r="E105" i="17" s="1"/>
  <c r="F105" i="17" s="1"/>
  <c r="G105" i="17" s="1"/>
  <c r="H105" i="17" s="1"/>
  <c r="I105" i="17" s="1"/>
  <c r="J105" i="17" s="1"/>
  <c r="K105" i="17" s="1"/>
  <c r="L105" i="17" s="1"/>
  <c r="M105" i="17" s="1"/>
  <c r="N105" i="17" s="1"/>
  <c r="O105" i="17" s="1"/>
  <c r="P105" i="17" s="1"/>
  <c r="Q105" i="17" s="1"/>
  <c r="R105" i="17" s="1"/>
  <c r="S105" i="17" s="1"/>
  <c r="T105" i="17" s="1"/>
  <c r="U105" i="17" s="1"/>
  <c r="V105" i="17" s="1"/>
  <c r="W105" i="17" s="1"/>
  <c r="X105" i="17" s="1"/>
  <c r="Y105" i="17" s="1"/>
  <c r="Z105" i="17" s="1"/>
  <c r="AA105" i="17" s="1"/>
  <c r="AB105" i="17" s="1"/>
  <c r="AC105" i="17" s="1"/>
  <c r="AD105" i="17" s="1"/>
  <c r="AE105" i="17" s="1"/>
  <c r="AF105" i="17" s="1"/>
  <c r="C105" i="17"/>
  <c r="C104" i="17"/>
  <c r="D104" i="17" s="1"/>
  <c r="E104" i="17" s="1"/>
  <c r="F104" i="17" s="1"/>
  <c r="G104" i="17" s="1"/>
  <c r="H104" i="17" s="1"/>
  <c r="I104" i="17" s="1"/>
  <c r="J104" i="17" s="1"/>
  <c r="K104" i="17" s="1"/>
  <c r="L104" i="17" s="1"/>
  <c r="M104" i="17" s="1"/>
  <c r="N104" i="17" s="1"/>
  <c r="O104" i="17" s="1"/>
  <c r="P104" i="17" s="1"/>
  <c r="Q104" i="17" s="1"/>
  <c r="R104" i="17" s="1"/>
  <c r="S104" i="17" s="1"/>
  <c r="T104" i="17" s="1"/>
  <c r="U104" i="17" s="1"/>
  <c r="V104" i="17" s="1"/>
  <c r="W104" i="17" s="1"/>
  <c r="X104" i="17" s="1"/>
  <c r="Y104" i="17" s="1"/>
  <c r="Z104" i="17" s="1"/>
  <c r="AA104" i="17" s="1"/>
  <c r="AB104" i="17" s="1"/>
  <c r="AC104" i="17" s="1"/>
  <c r="AD104" i="17" s="1"/>
  <c r="AE104" i="17" s="1"/>
  <c r="AF104" i="17" s="1"/>
  <c r="C103" i="17"/>
  <c r="D103" i="17" s="1"/>
  <c r="E103" i="17" s="1"/>
  <c r="F103" i="17" s="1"/>
  <c r="G103" i="17" s="1"/>
  <c r="H103" i="17" s="1"/>
  <c r="I103" i="17" s="1"/>
  <c r="J103" i="17" s="1"/>
  <c r="K103" i="17" s="1"/>
  <c r="L103" i="17" s="1"/>
  <c r="M103" i="17" s="1"/>
  <c r="N103" i="17" s="1"/>
  <c r="O103" i="17" s="1"/>
  <c r="P103" i="17" s="1"/>
  <c r="Q103" i="17" s="1"/>
  <c r="R103" i="17" s="1"/>
  <c r="S103" i="17" s="1"/>
  <c r="T103" i="17" s="1"/>
  <c r="U103" i="17" s="1"/>
  <c r="V103" i="17" s="1"/>
  <c r="W103" i="17" s="1"/>
  <c r="X103" i="17" s="1"/>
  <c r="Y103" i="17" s="1"/>
  <c r="Z103" i="17" s="1"/>
  <c r="AA103" i="17" s="1"/>
  <c r="AB103" i="17" s="1"/>
  <c r="AC103" i="17" s="1"/>
  <c r="AD103" i="17" s="1"/>
  <c r="AE103" i="17" s="1"/>
  <c r="AF103" i="17" s="1"/>
  <c r="C102" i="17"/>
  <c r="D102" i="17" s="1"/>
  <c r="E101" i="17"/>
  <c r="D101" i="17"/>
  <c r="C101" i="17"/>
  <c r="AH98" i="17"/>
  <c r="AI98" i="17" s="1"/>
  <c r="AH97" i="17"/>
  <c r="AI97" i="17" s="1"/>
  <c r="AH96" i="17"/>
  <c r="AI96" i="17" s="1"/>
  <c r="AH95" i="17"/>
  <c r="AI95" i="17" s="1"/>
  <c r="AH94" i="17"/>
  <c r="AI94" i="17" s="1"/>
  <c r="C93" i="17"/>
  <c r="AI91" i="17"/>
  <c r="AH91" i="17"/>
  <c r="AI90" i="17"/>
  <c r="AH90" i="17"/>
  <c r="AI89" i="17"/>
  <c r="AH89" i="17"/>
  <c r="AI88" i="17"/>
  <c r="AH88" i="17"/>
  <c r="AI87" i="17"/>
  <c r="AH87" i="17"/>
  <c r="AI86" i="17"/>
  <c r="AH86" i="17"/>
  <c r="AI85" i="17"/>
  <c r="AH85" i="17"/>
  <c r="AI84" i="17"/>
  <c r="AH84" i="17"/>
  <c r="AG82" i="17"/>
  <c r="D82" i="17"/>
  <c r="AI81" i="17"/>
  <c r="AH81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F76" i="17"/>
  <c r="AF82" i="17" s="1"/>
  <c r="AE76" i="17"/>
  <c r="AD76" i="17"/>
  <c r="AD82" i="17" s="1"/>
  <c r="AC76" i="17"/>
  <c r="AB76" i="17"/>
  <c r="AB82" i="17" s="1"/>
  <c r="AA76" i="17"/>
  <c r="Z76" i="17"/>
  <c r="Z82" i="17" s="1"/>
  <c r="Y76" i="17"/>
  <c r="Y82" i="17" s="1"/>
  <c r="X76" i="17"/>
  <c r="W76" i="17"/>
  <c r="W82" i="17" s="1"/>
  <c r="V76" i="17"/>
  <c r="V82" i="17" s="1"/>
  <c r="U76" i="17"/>
  <c r="T76" i="17"/>
  <c r="S76" i="17"/>
  <c r="R76" i="17"/>
  <c r="Q76" i="17"/>
  <c r="P76" i="17"/>
  <c r="P82" i="17" s="1"/>
  <c r="O76" i="17"/>
  <c r="N76" i="17"/>
  <c r="M76" i="17"/>
  <c r="M82" i="17" s="1"/>
  <c r="L76" i="17"/>
  <c r="K76" i="17"/>
  <c r="K82" i="17" s="1"/>
  <c r="J76" i="17"/>
  <c r="J82" i="17" s="1"/>
  <c r="I76" i="17"/>
  <c r="H76" i="17"/>
  <c r="H82" i="17" s="1"/>
  <c r="G76" i="17"/>
  <c r="F76" i="17"/>
  <c r="F82" i="17" s="1"/>
  <c r="E76" i="17"/>
  <c r="D76" i="17"/>
  <c r="C76" i="17"/>
  <c r="AI74" i="17"/>
  <c r="AH74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AH72" i="17"/>
  <c r="AI71" i="17"/>
  <c r="AH71" i="17"/>
  <c r="AI70" i="17"/>
  <c r="AH70" i="17"/>
  <c r="AI69" i="17"/>
  <c r="AH69" i="17"/>
  <c r="AG68" i="17"/>
  <c r="AG73" i="17" s="1"/>
  <c r="AF68" i="17"/>
  <c r="AE68" i="17"/>
  <c r="AE5" i="17" s="1"/>
  <c r="AD68" i="17"/>
  <c r="AD5" i="17" s="1"/>
  <c r="AC68" i="17"/>
  <c r="AC5" i="17" s="1"/>
  <c r="AB68" i="17"/>
  <c r="AA68" i="17"/>
  <c r="Z68" i="17"/>
  <c r="Y68" i="17"/>
  <c r="Y5" i="17" s="1"/>
  <c r="X68" i="17"/>
  <c r="W68" i="17"/>
  <c r="W5" i="17" s="1"/>
  <c r="V68" i="17"/>
  <c r="U68" i="17"/>
  <c r="U5" i="17" s="1"/>
  <c r="T68" i="17"/>
  <c r="T5" i="17" s="1"/>
  <c r="S68" i="17"/>
  <c r="R68" i="17"/>
  <c r="Q68" i="17"/>
  <c r="P68" i="17"/>
  <c r="P5" i="17" s="1"/>
  <c r="O68" i="17"/>
  <c r="N68" i="17"/>
  <c r="M68" i="17"/>
  <c r="L68" i="17"/>
  <c r="L5" i="17" s="1"/>
  <c r="K68" i="17"/>
  <c r="J68" i="17"/>
  <c r="J5" i="17" s="1"/>
  <c r="I68" i="17"/>
  <c r="I5" i="17" s="1"/>
  <c r="H68" i="17"/>
  <c r="G68" i="17"/>
  <c r="F68" i="17"/>
  <c r="E68" i="17"/>
  <c r="D68" i="17"/>
  <c r="C68" i="17"/>
  <c r="C5" i="17" s="1"/>
  <c r="AI67" i="17"/>
  <c r="AH67" i="17"/>
  <c r="AI66" i="17"/>
  <c r="AH66" i="17"/>
  <c r="AI65" i="17"/>
  <c r="AH65" i="17"/>
  <c r="AI64" i="17"/>
  <c r="AH64" i="17"/>
  <c r="AI63" i="17"/>
  <c r="AH63" i="17"/>
  <c r="AI62" i="17"/>
  <c r="AH62" i="17"/>
  <c r="AI61" i="17"/>
  <c r="AH61" i="17"/>
  <c r="AI60" i="17"/>
  <c r="AH60" i="17"/>
  <c r="AI59" i="17"/>
  <c r="AH59" i="17"/>
  <c r="AI58" i="17"/>
  <c r="AH58" i="17"/>
  <c r="AI57" i="17"/>
  <c r="AH57" i="17"/>
  <c r="AG56" i="17"/>
  <c r="AF56" i="17"/>
  <c r="AE56" i="17"/>
  <c r="AD56" i="17"/>
  <c r="AC56" i="17"/>
  <c r="AB56" i="17"/>
  <c r="AA56" i="17"/>
  <c r="Z56" i="17"/>
  <c r="Y56" i="17"/>
  <c r="X56" i="17"/>
  <c r="V56" i="17"/>
  <c r="U56" i="17"/>
  <c r="T56" i="17"/>
  <c r="S56" i="17"/>
  <c r="R56" i="17"/>
  <c r="Q56" i="17"/>
  <c r="P56" i="17"/>
  <c r="O56" i="17"/>
  <c r="L56" i="17"/>
  <c r="K56" i="17"/>
  <c r="J56" i="17"/>
  <c r="I56" i="17"/>
  <c r="H56" i="17"/>
  <c r="G56" i="17"/>
  <c r="F56" i="17"/>
  <c r="E56" i="17"/>
  <c r="D56" i="17"/>
  <c r="C56" i="17"/>
  <c r="AI55" i="17"/>
  <c r="AH55" i="17"/>
  <c r="AI54" i="17"/>
  <c r="AH54" i="17"/>
  <c r="AI53" i="17"/>
  <c r="AH53" i="17"/>
  <c r="AG52" i="17"/>
  <c r="AG3" i="17" s="1"/>
  <c r="Y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AG51" i="17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G38" i="17"/>
  <c r="AF38" i="17"/>
  <c r="AE38" i="17"/>
  <c r="AD38" i="17"/>
  <c r="AC38" i="17"/>
  <c r="AB38" i="17"/>
  <c r="AA38" i="17"/>
  <c r="Z38" i="17"/>
  <c r="Y38" i="17"/>
  <c r="V38" i="17"/>
  <c r="U38" i="17"/>
  <c r="T38" i="17"/>
  <c r="S38" i="17"/>
  <c r="R38" i="17"/>
  <c r="Q38" i="17"/>
  <c r="P38" i="17"/>
  <c r="O38" i="17"/>
  <c r="N38" i="17"/>
  <c r="M38" i="17"/>
  <c r="M75" i="17" s="1"/>
  <c r="L38" i="17"/>
  <c r="K38" i="17"/>
  <c r="J38" i="17"/>
  <c r="I38" i="17"/>
  <c r="H38" i="17"/>
  <c r="G38" i="17"/>
  <c r="F38" i="17"/>
  <c r="E38" i="17"/>
  <c r="D38" i="17"/>
  <c r="C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F5" i="17"/>
  <c r="AB5" i="17"/>
  <c r="AA5" i="17"/>
  <c r="Z5" i="17"/>
  <c r="X5" i="17"/>
  <c r="V5" i="17"/>
  <c r="S5" i="17"/>
  <c r="R5" i="17"/>
  <c r="Q5" i="17"/>
  <c r="O5" i="17"/>
  <c r="N5" i="17"/>
  <c r="M5" i="17"/>
  <c r="K5" i="17"/>
  <c r="H5" i="17"/>
  <c r="G5" i="17"/>
  <c r="F5" i="17"/>
  <c r="E5" i="17"/>
  <c r="D5" i="17"/>
  <c r="B5" i="17"/>
  <c r="AG4" i="17"/>
  <c r="K4" i="17"/>
  <c r="B4" i="17"/>
  <c r="AG2" i="17"/>
  <c r="AF37" i="16"/>
  <c r="AE95" i="16"/>
  <c r="AE37" i="16"/>
  <c r="AD95" i="16"/>
  <c r="AD37" i="16"/>
  <c r="E4" i="17"/>
  <c r="R83" i="18" l="1"/>
  <c r="R7" i="18"/>
  <c r="AK213" i="18"/>
  <c r="L83" i="18"/>
  <c r="L7" i="18"/>
  <c r="H7" i="18"/>
  <c r="J83" i="18"/>
  <c r="E7" i="18"/>
  <c r="AA213" i="18"/>
  <c r="I83" i="18"/>
  <c r="H83" i="18"/>
  <c r="E83" i="18"/>
  <c r="D7" i="18"/>
  <c r="D83" i="18"/>
  <c r="C83" i="18"/>
  <c r="C7" i="18"/>
  <c r="M102" i="18"/>
  <c r="E198" i="18"/>
  <c r="D234" i="18"/>
  <c r="AF213" i="18"/>
  <c r="N7" i="18"/>
  <c r="N83" i="18"/>
  <c r="X213" i="18"/>
  <c r="C208" i="18"/>
  <c r="B208" i="18"/>
  <c r="F7" i="18"/>
  <c r="D199" i="18"/>
  <c r="E193" i="18"/>
  <c r="AI82" i="18"/>
  <c r="AH82" i="18"/>
  <c r="B75" i="18"/>
  <c r="B83" i="18"/>
  <c r="F83" i="18"/>
  <c r="E191" i="18"/>
  <c r="F101" i="18"/>
  <c r="AG213" i="18"/>
  <c r="O7" i="18"/>
  <c r="Y213" i="18"/>
  <c r="G7" i="18"/>
  <c r="AE82" i="17"/>
  <c r="AC82" i="17"/>
  <c r="AA82" i="17"/>
  <c r="Y73" i="17"/>
  <c r="X82" i="17"/>
  <c r="U82" i="17"/>
  <c r="T82" i="17"/>
  <c r="S82" i="17"/>
  <c r="S75" i="17"/>
  <c r="AK213" i="17" s="1"/>
  <c r="S73" i="17"/>
  <c r="R82" i="17"/>
  <c r="R73" i="17"/>
  <c r="R75" i="17"/>
  <c r="Q82" i="17"/>
  <c r="Q73" i="17"/>
  <c r="P73" i="17"/>
  <c r="P75" i="17"/>
  <c r="P83" i="17" s="1"/>
  <c r="O82" i="17"/>
  <c r="O73" i="17"/>
  <c r="O75" i="17"/>
  <c r="N82" i="17"/>
  <c r="K75" i="17"/>
  <c r="AC213" i="17" s="1"/>
  <c r="N73" i="17"/>
  <c r="N75" i="17"/>
  <c r="AE213" i="17"/>
  <c r="M7" i="17"/>
  <c r="M73" i="17"/>
  <c r="M83" i="17" s="1"/>
  <c r="B73" i="17"/>
  <c r="L82" i="17"/>
  <c r="L73" i="17"/>
  <c r="K73" i="17"/>
  <c r="J73" i="17"/>
  <c r="J75" i="17"/>
  <c r="AB213" i="17" s="1"/>
  <c r="AI79" i="17"/>
  <c r="I82" i="17"/>
  <c r="AI77" i="17"/>
  <c r="I73" i="17"/>
  <c r="H75" i="17"/>
  <c r="H73" i="17"/>
  <c r="G82" i="17"/>
  <c r="AI78" i="17"/>
  <c r="G73" i="17"/>
  <c r="G75" i="17"/>
  <c r="AI80" i="17"/>
  <c r="F75" i="17"/>
  <c r="X213" i="17" s="1"/>
  <c r="F73" i="17"/>
  <c r="E82" i="17"/>
  <c r="E75" i="17"/>
  <c r="W213" i="17" s="1"/>
  <c r="E73" i="17"/>
  <c r="AH78" i="17"/>
  <c r="AI56" i="17"/>
  <c r="D73" i="17"/>
  <c r="C82" i="17"/>
  <c r="AH56" i="17"/>
  <c r="C75" i="17"/>
  <c r="U213" i="17" s="1"/>
  <c r="AH38" i="17"/>
  <c r="C73" i="17"/>
  <c r="B75" i="17"/>
  <c r="AI76" i="17"/>
  <c r="H4" i="17"/>
  <c r="Y213" i="17"/>
  <c r="G7" i="17"/>
  <c r="K83" i="17"/>
  <c r="S83" i="17"/>
  <c r="E102" i="17"/>
  <c r="D93" i="17"/>
  <c r="E83" i="17"/>
  <c r="AJ213" i="17"/>
  <c r="R7" i="17"/>
  <c r="F7" i="17"/>
  <c r="AF213" i="17"/>
  <c r="N7" i="17"/>
  <c r="AG213" i="17"/>
  <c r="O7" i="17"/>
  <c r="AG6" i="17"/>
  <c r="Z213" i="17"/>
  <c r="H7" i="17"/>
  <c r="AH213" i="17"/>
  <c r="P7" i="17"/>
  <c r="AI82" i="17"/>
  <c r="I75" i="17"/>
  <c r="Q75" i="17"/>
  <c r="Q83" i="17" s="1"/>
  <c r="Y75" i="17"/>
  <c r="Y83" i="17" s="1"/>
  <c r="AG75" i="17"/>
  <c r="AG83" i="17" s="1"/>
  <c r="E191" i="17"/>
  <c r="F101" i="17"/>
  <c r="AH76" i="17"/>
  <c r="O83" i="17"/>
  <c r="AH82" i="17"/>
  <c r="AI38" i="17"/>
  <c r="AH68" i="17"/>
  <c r="D75" i="17"/>
  <c r="L75" i="17"/>
  <c r="AH77" i="17"/>
  <c r="AI72" i="17"/>
  <c r="AI68" i="17"/>
  <c r="AH79" i="17"/>
  <c r="D210" i="17"/>
  <c r="S210" i="17"/>
  <c r="K7" i="17"/>
  <c r="S7" i="17"/>
  <c r="AH80" i="17"/>
  <c r="C191" i="17"/>
  <c r="D191" i="17"/>
  <c r="F198" i="17"/>
  <c r="C199" i="17"/>
  <c r="D193" i="17"/>
  <c r="F191" i="18" l="1"/>
  <c r="G101" i="18"/>
  <c r="E199" i="18"/>
  <c r="F193" i="18"/>
  <c r="E93" i="18"/>
  <c r="F198" i="18"/>
  <c r="E234" i="18"/>
  <c r="K6" i="18"/>
  <c r="N102" i="18"/>
  <c r="T213" i="18"/>
  <c r="B7" i="18"/>
  <c r="N83" i="17"/>
  <c r="R83" i="17"/>
  <c r="C83" i="17"/>
  <c r="E7" i="17"/>
  <c r="F83" i="17"/>
  <c r="B83" i="17"/>
  <c r="I83" i="17"/>
  <c r="J7" i="17"/>
  <c r="H83" i="17"/>
  <c r="J83" i="17"/>
  <c r="G83" i="17"/>
  <c r="C7" i="17"/>
  <c r="AD213" i="17"/>
  <c r="L7" i="17"/>
  <c r="F191" i="17"/>
  <c r="G101" i="17"/>
  <c r="AA213" i="17"/>
  <c r="I7" i="17"/>
  <c r="T213" i="17"/>
  <c r="B7" i="17"/>
  <c r="B208" i="17"/>
  <c r="D199" i="17"/>
  <c r="E193" i="17"/>
  <c r="C208" i="17"/>
  <c r="L83" i="17"/>
  <c r="F234" i="17"/>
  <c r="G198" i="17"/>
  <c r="V213" i="17"/>
  <c r="D7" i="17"/>
  <c r="AQ213" i="17"/>
  <c r="Y7" i="17"/>
  <c r="D83" i="17"/>
  <c r="F102" i="17"/>
  <c r="AI213" i="17"/>
  <c r="Q7" i="17"/>
  <c r="F234" i="18" l="1"/>
  <c r="G198" i="18"/>
  <c r="G193" i="18"/>
  <c r="F199" i="18"/>
  <c r="F93" i="18"/>
  <c r="O102" i="18"/>
  <c r="G191" i="18"/>
  <c r="H101" i="18"/>
  <c r="E199" i="17"/>
  <c r="F193" i="17"/>
  <c r="K6" i="17"/>
  <c r="H101" i="17"/>
  <c r="G234" i="17"/>
  <c r="H198" i="17"/>
  <c r="E93" i="17"/>
  <c r="F93" i="17"/>
  <c r="G102" i="17"/>
  <c r="H193" i="18" l="1"/>
  <c r="G199" i="18"/>
  <c r="G93" i="18"/>
  <c r="H191" i="18"/>
  <c r="I101" i="18"/>
  <c r="G234" i="18"/>
  <c r="H198" i="18"/>
  <c r="P102" i="18"/>
  <c r="H234" i="17"/>
  <c r="I198" i="17"/>
  <c r="I101" i="17"/>
  <c r="H102" i="17"/>
  <c r="G93" i="17"/>
  <c r="G191" i="17"/>
  <c r="G193" i="17"/>
  <c r="F199" i="17"/>
  <c r="H234" i="18" l="1"/>
  <c r="I198" i="18"/>
  <c r="I191" i="18"/>
  <c r="J101" i="18"/>
  <c r="I193" i="18"/>
  <c r="H199" i="18"/>
  <c r="H93" i="18"/>
  <c r="Q102" i="18"/>
  <c r="I102" i="17"/>
  <c r="H93" i="17"/>
  <c r="I191" i="17"/>
  <c r="J101" i="17"/>
  <c r="H193" i="17"/>
  <c r="G199" i="17"/>
  <c r="J198" i="17"/>
  <c r="I234" i="17"/>
  <c r="H191" i="17"/>
  <c r="J193" i="18" l="1"/>
  <c r="I199" i="18"/>
  <c r="I93" i="18"/>
  <c r="J191" i="18"/>
  <c r="K101" i="18"/>
  <c r="J198" i="18"/>
  <c r="I234" i="18"/>
  <c r="R102" i="18"/>
  <c r="H199" i="17"/>
  <c r="I193" i="17"/>
  <c r="K101" i="17"/>
  <c r="J234" i="17"/>
  <c r="K198" i="17"/>
  <c r="J102" i="17"/>
  <c r="I93" i="17"/>
  <c r="K198" i="18" l="1"/>
  <c r="J234" i="18"/>
  <c r="S102" i="18"/>
  <c r="K191" i="18"/>
  <c r="L101" i="18"/>
  <c r="K193" i="18"/>
  <c r="J199" i="18"/>
  <c r="J93" i="18"/>
  <c r="K102" i="17"/>
  <c r="K191" i="17"/>
  <c r="L101" i="17"/>
  <c r="J191" i="17"/>
  <c r="L198" i="17"/>
  <c r="K234" i="17"/>
  <c r="J193" i="17"/>
  <c r="J93" i="17" s="1"/>
  <c r="I199" i="17"/>
  <c r="T102" i="18" l="1"/>
  <c r="K199" i="18"/>
  <c r="L193" i="18"/>
  <c r="K93" i="18"/>
  <c r="L191" i="18"/>
  <c r="M101" i="18"/>
  <c r="K234" i="18"/>
  <c r="L198" i="18"/>
  <c r="L234" i="17"/>
  <c r="M198" i="17"/>
  <c r="M101" i="17"/>
  <c r="J199" i="17"/>
  <c r="K193" i="17"/>
  <c r="K93" i="17"/>
  <c r="L102" i="17"/>
  <c r="M191" i="18" l="1"/>
  <c r="N101" i="18"/>
  <c r="L199" i="18"/>
  <c r="M193" i="18"/>
  <c r="L93" i="18"/>
  <c r="L234" i="18"/>
  <c r="M198" i="18"/>
  <c r="U102" i="18"/>
  <c r="K199" i="17"/>
  <c r="L193" i="17"/>
  <c r="M102" i="17"/>
  <c r="L93" i="17"/>
  <c r="M234" i="17"/>
  <c r="N198" i="17"/>
  <c r="M191" i="17"/>
  <c r="N101" i="17"/>
  <c r="L191" i="17"/>
  <c r="M234" i="18" l="1"/>
  <c r="N198" i="18"/>
  <c r="M199" i="18"/>
  <c r="N193" i="18"/>
  <c r="M93" i="18"/>
  <c r="N191" i="18"/>
  <c r="O101" i="18"/>
  <c r="V102" i="18"/>
  <c r="O101" i="17"/>
  <c r="M93" i="17"/>
  <c r="N102" i="17"/>
  <c r="M193" i="17"/>
  <c r="L199" i="17"/>
  <c r="N234" i="17"/>
  <c r="O198" i="17"/>
  <c r="N199" i="18" l="1"/>
  <c r="O193" i="18"/>
  <c r="N93" i="18"/>
  <c r="O191" i="18"/>
  <c r="P101" i="18"/>
  <c r="N234" i="18"/>
  <c r="O198" i="18"/>
  <c r="W102" i="18"/>
  <c r="P101" i="17"/>
  <c r="O234" i="17"/>
  <c r="P198" i="17"/>
  <c r="M199" i="17"/>
  <c r="N193" i="17"/>
  <c r="O102" i="17"/>
  <c r="N93" i="17"/>
  <c r="N191" i="17"/>
  <c r="O234" i="18" l="1"/>
  <c r="P198" i="18"/>
  <c r="P191" i="18"/>
  <c r="Q101" i="18"/>
  <c r="X102" i="18"/>
  <c r="P193" i="18"/>
  <c r="O199" i="18"/>
  <c r="O93" i="18"/>
  <c r="O193" i="17"/>
  <c r="N199" i="17"/>
  <c r="P102" i="17"/>
  <c r="O93" i="17"/>
  <c r="P234" i="17"/>
  <c r="Q198" i="17"/>
  <c r="P191" i="17"/>
  <c r="Q101" i="17"/>
  <c r="O191" i="17"/>
  <c r="Y102" i="18" l="1"/>
  <c r="Q191" i="18"/>
  <c r="R101" i="18"/>
  <c r="P234" i="18"/>
  <c r="Q198" i="18"/>
  <c r="Q193" i="18"/>
  <c r="P199" i="18"/>
  <c r="P93" i="18"/>
  <c r="R101" i="17"/>
  <c r="Q102" i="17"/>
  <c r="P93" i="17"/>
  <c r="R198" i="17"/>
  <c r="Q234" i="17"/>
  <c r="P193" i="17"/>
  <c r="O199" i="17"/>
  <c r="R193" i="18" l="1"/>
  <c r="Q199" i="18"/>
  <c r="Q93" i="18"/>
  <c r="R191" i="18"/>
  <c r="S101" i="18"/>
  <c r="R198" i="18"/>
  <c r="Q234" i="18"/>
  <c r="Z102" i="18"/>
  <c r="R234" i="17"/>
  <c r="S198" i="17"/>
  <c r="S101" i="17"/>
  <c r="Q193" i="17"/>
  <c r="P199" i="17"/>
  <c r="R102" i="17"/>
  <c r="R191" i="17" s="1"/>
  <c r="Q93" i="17"/>
  <c r="Q191" i="17"/>
  <c r="AA102" i="18" l="1"/>
  <c r="S198" i="18"/>
  <c r="R234" i="18"/>
  <c r="S191" i="18"/>
  <c r="T101" i="18"/>
  <c r="R199" i="18"/>
  <c r="S193" i="18"/>
  <c r="R93" i="18"/>
  <c r="R193" i="17"/>
  <c r="Q199" i="17"/>
  <c r="T101" i="17"/>
  <c r="T198" i="17"/>
  <c r="S234" i="17"/>
  <c r="S102" i="17"/>
  <c r="R93" i="17"/>
  <c r="T191" i="18" l="1"/>
  <c r="U101" i="18"/>
  <c r="T198" i="18"/>
  <c r="S234" i="18"/>
  <c r="S199" i="18"/>
  <c r="T193" i="18"/>
  <c r="S93" i="18"/>
  <c r="AB102" i="18"/>
  <c r="T102" i="17"/>
  <c r="S93" i="17"/>
  <c r="U198" i="17"/>
  <c r="T234" i="17"/>
  <c r="T191" i="17"/>
  <c r="U101" i="17"/>
  <c r="S191" i="17"/>
  <c r="R199" i="17"/>
  <c r="S193" i="17"/>
  <c r="AC102" i="18" l="1"/>
  <c r="T199" i="18"/>
  <c r="T51" i="18" s="1"/>
  <c r="U193" i="18"/>
  <c r="T93" i="18"/>
  <c r="T234" i="18"/>
  <c r="U198" i="18"/>
  <c r="U191" i="18"/>
  <c r="V101" i="18"/>
  <c r="U234" i="17"/>
  <c r="V198" i="17"/>
  <c r="V101" i="17"/>
  <c r="S199" i="17"/>
  <c r="T193" i="17"/>
  <c r="U102" i="17"/>
  <c r="T93" i="17"/>
  <c r="V198" i="18" l="1"/>
  <c r="U234" i="18"/>
  <c r="U199" i="18"/>
  <c r="U51" i="18" s="1"/>
  <c r="U52" i="18" s="1"/>
  <c r="V193" i="18"/>
  <c r="U93" i="18"/>
  <c r="T52" i="18"/>
  <c r="V191" i="18"/>
  <c r="W101" i="18"/>
  <c r="AD102" i="18"/>
  <c r="T199" i="17"/>
  <c r="T51" i="17" s="1"/>
  <c r="U193" i="17"/>
  <c r="W101" i="17"/>
  <c r="V234" i="17"/>
  <c r="W198" i="17"/>
  <c r="V102" i="17"/>
  <c r="U93" i="17"/>
  <c r="U191" i="17"/>
  <c r="T73" i="18" l="1"/>
  <c r="T75" i="18"/>
  <c r="AE102" i="18"/>
  <c r="U75" i="18"/>
  <c r="U73" i="18"/>
  <c r="U83" i="18" s="1"/>
  <c r="W191" i="18"/>
  <c r="X101" i="18"/>
  <c r="V199" i="18"/>
  <c r="V51" i="18" s="1"/>
  <c r="W193" i="18"/>
  <c r="V93" i="18"/>
  <c r="V234" i="18"/>
  <c r="W198" i="18"/>
  <c r="W102" i="17"/>
  <c r="V93" i="17"/>
  <c r="W234" i="17"/>
  <c r="X198" i="17"/>
  <c r="W191" i="17"/>
  <c r="X101" i="17"/>
  <c r="V191" i="17"/>
  <c r="U199" i="17"/>
  <c r="U51" i="17" s="1"/>
  <c r="U52" i="17" s="1"/>
  <c r="V193" i="17"/>
  <c r="T52" i="17"/>
  <c r="X193" i="18" l="1"/>
  <c r="W199" i="18"/>
  <c r="W93" i="18"/>
  <c r="V52" i="18"/>
  <c r="W234" i="18"/>
  <c r="X198" i="18"/>
  <c r="AL213" i="18"/>
  <c r="T7" i="18"/>
  <c r="X191" i="18"/>
  <c r="Y101" i="18"/>
  <c r="AM213" i="18"/>
  <c r="U7" i="18"/>
  <c r="AF102" i="18"/>
  <c r="T83" i="18"/>
  <c r="U75" i="17"/>
  <c r="U73" i="17"/>
  <c r="Y101" i="17"/>
  <c r="X234" i="17"/>
  <c r="Y198" i="17"/>
  <c r="T75" i="17"/>
  <c r="T73" i="17"/>
  <c r="W193" i="17"/>
  <c r="V199" i="17"/>
  <c r="V51" i="17" s="1"/>
  <c r="V52" i="17" s="1"/>
  <c r="X102" i="17"/>
  <c r="W93" i="17"/>
  <c r="X234" i="18" l="1"/>
  <c r="Y198" i="18"/>
  <c r="V75" i="18"/>
  <c r="V73" i="18"/>
  <c r="W73" i="18"/>
  <c r="W75" i="18"/>
  <c r="Y191" i="18"/>
  <c r="Z101" i="18"/>
  <c r="Y193" i="18"/>
  <c r="X199" i="18"/>
  <c r="X51" i="18" s="1"/>
  <c r="X93" i="18"/>
  <c r="U83" i="17"/>
  <c r="Y102" i="17"/>
  <c r="Y191" i="17"/>
  <c r="Z101" i="17"/>
  <c r="V75" i="17"/>
  <c r="V73" i="17"/>
  <c r="V83" i="17" s="1"/>
  <c r="T83" i="17"/>
  <c r="AL213" i="17"/>
  <c r="T7" i="17"/>
  <c r="Z198" i="17"/>
  <c r="Y234" i="17"/>
  <c r="X193" i="17"/>
  <c r="W199" i="17"/>
  <c r="X191" i="17"/>
  <c r="AM213" i="17"/>
  <c r="U7" i="17"/>
  <c r="Z193" i="18" l="1"/>
  <c r="Y199" i="18"/>
  <c r="Y93" i="18"/>
  <c r="V83" i="18"/>
  <c r="AO213" i="18"/>
  <c r="W7" i="18"/>
  <c r="AN213" i="18"/>
  <c r="V7" i="18"/>
  <c r="W83" i="18"/>
  <c r="Z198" i="18"/>
  <c r="Y234" i="18"/>
  <c r="X52" i="18"/>
  <c r="Z191" i="18"/>
  <c r="AA101" i="18"/>
  <c r="AN213" i="17"/>
  <c r="V7" i="17"/>
  <c r="AA101" i="17"/>
  <c r="Y193" i="17"/>
  <c r="X199" i="17"/>
  <c r="X51" i="17" s="1"/>
  <c r="X52" i="17" s="1"/>
  <c r="AA198" i="17"/>
  <c r="Z234" i="17"/>
  <c r="Z102" i="17"/>
  <c r="Y93" i="17"/>
  <c r="X93" i="17"/>
  <c r="X75" i="18" l="1"/>
  <c r="X73" i="18"/>
  <c r="Z234" i="18"/>
  <c r="AA198" i="18"/>
  <c r="AA191" i="18"/>
  <c r="AB101" i="18"/>
  <c r="Z199" i="18"/>
  <c r="Z51" i="18" s="1"/>
  <c r="AA193" i="18"/>
  <c r="Z93" i="18"/>
  <c r="W73" i="17"/>
  <c r="W75" i="17"/>
  <c r="Z193" i="17"/>
  <c r="Y199" i="17"/>
  <c r="AA191" i="17"/>
  <c r="AB101" i="17"/>
  <c r="AA102" i="17"/>
  <c r="Z191" i="17"/>
  <c r="X73" i="17"/>
  <c r="X75" i="17"/>
  <c r="AB198" i="17"/>
  <c r="AA234" i="17"/>
  <c r="AA199" i="18" l="1"/>
  <c r="AA51" i="18" s="1"/>
  <c r="AA52" i="18" s="1"/>
  <c r="AB193" i="18"/>
  <c r="AA93" i="18"/>
  <c r="AA234" i="18"/>
  <c r="AB198" i="18"/>
  <c r="AB191" i="18"/>
  <c r="AC101" i="18"/>
  <c r="X83" i="18"/>
  <c r="Z52" i="18"/>
  <c r="AP213" i="18"/>
  <c r="X7" i="18"/>
  <c r="AB234" i="17"/>
  <c r="AC198" i="17"/>
  <c r="AP213" i="17"/>
  <c r="X7" i="17"/>
  <c r="Z199" i="17"/>
  <c r="Z51" i="17" s="1"/>
  <c r="AA193" i="17"/>
  <c r="X83" i="17"/>
  <c r="Z93" i="17"/>
  <c r="AB102" i="17"/>
  <c r="AO213" i="17"/>
  <c r="W7" i="17"/>
  <c r="AB191" i="17"/>
  <c r="AC101" i="17"/>
  <c r="W83" i="17"/>
  <c r="AB234" i="18" l="1"/>
  <c r="AC198" i="18"/>
  <c r="Z75" i="18"/>
  <c r="Z73" i="18"/>
  <c r="AC193" i="18"/>
  <c r="AB199" i="18"/>
  <c r="AB51" i="18" s="1"/>
  <c r="AB93" i="18"/>
  <c r="AC191" i="18"/>
  <c r="AD101" i="18"/>
  <c r="AA73" i="18"/>
  <c r="AA75" i="18"/>
  <c r="AD101" i="17"/>
  <c r="Z52" i="17"/>
  <c r="AC234" i="17"/>
  <c r="AD198" i="17"/>
  <c r="AA199" i="17"/>
  <c r="AA51" i="17" s="1"/>
  <c r="AA52" i="17" s="1"/>
  <c r="AB193" i="17"/>
  <c r="AA93" i="17"/>
  <c r="AC102" i="17"/>
  <c r="AB93" i="17"/>
  <c r="AB52" i="18" l="1"/>
  <c r="AR213" i="18"/>
  <c r="Z7" i="18"/>
  <c r="AC234" i="18"/>
  <c r="AD198" i="18"/>
  <c r="AD193" i="18"/>
  <c r="AC199" i="18"/>
  <c r="AC51" i="18" s="1"/>
  <c r="AC52" i="18" s="1"/>
  <c r="AC93" i="18"/>
  <c r="AA83" i="18"/>
  <c r="AD191" i="18"/>
  <c r="AE101" i="18"/>
  <c r="Z83" i="18"/>
  <c r="AS213" i="18"/>
  <c r="AA7" i="18"/>
  <c r="AD234" i="17"/>
  <c r="AE198" i="17"/>
  <c r="AD102" i="17"/>
  <c r="AC93" i="17"/>
  <c r="Z73" i="17"/>
  <c r="Z75" i="17"/>
  <c r="AD191" i="17"/>
  <c r="AE101" i="17"/>
  <c r="AC193" i="17"/>
  <c r="AB199" i="17"/>
  <c r="AB51" i="17" s="1"/>
  <c r="AC191" i="17"/>
  <c r="AA75" i="17"/>
  <c r="AA73" i="17"/>
  <c r="AA83" i="17" s="1"/>
  <c r="AE191" i="18" l="1"/>
  <c r="AF101" i="18"/>
  <c r="AF191" i="18" s="1"/>
  <c r="AD199" i="18"/>
  <c r="AD51" i="18" s="1"/>
  <c r="AD52" i="18" s="1"/>
  <c r="AE193" i="18"/>
  <c r="AD93" i="18"/>
  <c r="AC75" i="18"/>
  <c r="AC73" i="18"/>
  <c r="AD234" i="18"/>
  <c r="AE198" i="18"/>
  <c r="AB73" i="18"/>
  <c r="AB75" i="18"/>
  <c r="AR213" i="17"/>
  <c r="Z7" i="17"/>
  <c r="AE191" i="17"/>
  <c r="AF101" i="17"/>
  <c r="AS213" i="17"/>
  <c r="AA7" i="17"/>
  <c r="Z83" i="17"/>
  <c r="AE102" i="17"/>
  <c r="AD93" i="17"/>
  <c r="AB52" i="17"/>
  <c r="AE234" i="17"/>
  <c r="AF198" i="17"/>
  <c r="AF234" i="17" s="1"/>
  <c r="AC199" i="17"/>
  <c r="AC51" i="17" s="1"/>
  <c r="AC52" i="17" s="1"/>
  <c r="AD193" i="17"/>
  <c r="AT213" i="18" l="1"/>
  <c r="AB7" i="18"/>
  <c r="AD75" i="18"/>
  <c r="AD73" i="18"/>
  <c r="AD83" i="18" s="1"/>
  <c r="AF193" i="18"/>
  <c r="AE199" i="18"/>
  <c r="AE51" i="18" s="1"/>
  <c r="AE52" i="18" s="1"/>
  <c r="AE93" i="18"/>
  <c r="AB83" i="18"/>
  <c r="AU213" i="18"/>
  <c r="AC7" i="18"/>
  <c r="AE234" i="18"/>
  <c r="AF198" i="18"/>
  <c r="AF234" i="18" s="1"/>
  <c r="AC83" i="18"/>
  <c r="AB75" i="17"/>
  <c r="AB73" i="17"/>
  <c r="AF102" i="17"/>
  <c r="AE93" i="17"/>
  <c r="AE193" i="17"/>
  <c r="AD199" i="17"/>
  <c r="AD51" i="17" s="1"/>
  <c r="AD52" i="17" s="1"/>
  <c r="AC75" i="17"/>
  <c r="AC73" i="17"/>
  <c r="AE75" i="18" l="1"/>
  <c r="AE73" i="18"/>
  <c r="AF199" i="18"/>
  <c r="AF51" i="18" s="1"/>
  <c r="AF93" i="18"/>
  <c r="AV213" i="18"/>
  <c r="AD7" i="18"/>
  <c r="AD73" i="17"/>
  <c r="AD75" i="17"/>
  <c r="AB83" i="17"/>
  <c r="AT213" i="17"/>
  <c r="AB7" i="17"/>
  <c r="AU213" i="17"/>
  <c r="AC7" i="17"/>
  <c r="AF193" i="17"/>
  <c r="AF199" i="17" s="1"/>
  <c r="AF51" i="17" s="1"/>
  <c r="AE199" i="17"/>
  <c r="AE51" i="17" s="1"/>
  <c r="AE52" i="17" s="1"/>
  <c r="AC83" i="17"/>
  <c r="AF191" i="17"/>
  <c r="AE83" i="18" l="1"/>
  <c r="AF52" i="18"/>
  <c r="AI51" i="18"/>
  <c r="AH51" i="18"/>
  <c r="AI93" i="18"/>
  <c r="AH93" i="18"/>
  <c r="AW213" i="18"/>
  <c r="AE7" i="18"/>
  <c r="AF52" i="17"/>
  <c r="AH51" i="17"/>
  <c r="AI51" i="17"/>
  <c r="AE73" i="17"/>
  <c r="AE75" i="17"/>
  <c r="AV213" i="17"/>
  <c r="AD7" i="17"/>
  <c r="AD83" i="17"/>
  <c r="AF93" i="17"/>
  <c r="AF75" i="18" l="1"/>
  <c r="AF73" i="18"/>
  <c r="AI52" i="18"/>
  <c r="AH52" i="18"/>
  <c r="AE83" i="17"/>
  <c r="AW213" i="17"/>
  <c r="AE7" i="17"/>
  <c r="AH93" i="17"/>
  <c r="AI93" i="17"/>
  <c r="AF73" i="17"/>
  <c r="AF75" i="17"/>
  <c r="AI52" i="17"/>
  <c r="AH52" i="17"/>
  <c r="AF83" i="18" l="1"/>
  <c r="AH73" i="18"/>
  <c r="AI73" i="18"/>
  <c r="AX213" i="18"/>
  <c r="AF7" i="18"/>
  <c r="A7" i="18" s="1"/>
  <c r="AH75" i="18"/>
  <c r="AI75" i="18"/>
  <c r="AX213" i="17"/>
  <c r="AF7" i="17"/>
  <c r="A7" i="17" s="1"/>
  <c r="AI75" i="17"/>
  <c r="AH75" i="17"/>
  <c r="AF83" i="17"/>
  <c r="AH73" i="17"/>
  <c r="AI73" i="17"/>
  <c r="AH83" i="18" l="1"/>
  <c r="AI83" i="18"/>
  <c r="AH83" i="17"/>
  <c r="AI83" i="17"/>
  <c r="AC37" i="16" l="1"/>
  <c r="Z37" i="16"/>
  <c r="V37" i="16"/>
  <c r="U37" i="16"/>
  <c r="T37" i="16"/>
  <c r="S37" i="16"/>
  <c r="R37" i="16" l="1"/>
  <c r="N37" i="16"/>
  <c r="O37" i="16"/>
  <c r="M37" i="16"/>
  <c r="L37" i="16"/>
  <c r="K37" i="16"/>
  <c r="J37" i="16"/>
  <c r="I37" i="16"/>
  <c r="AK52" i="16"/>
  <c r="AK38" i="16"/>
  <c r="AL52" i="16" s="1"/>
  <c r="G68" i="16"/>
  <c r="H37" i="16"/>
  <c r="G37" i="16"/>
  <c r="E37" i="16"/>
  <c r="D37" i="16"/>
  <c r="C95" i="16"/>
  <c r="B95" i="16"/>
  <c r="B37" i="16"/>
  <c r="AH99" i="16"/>
  <c r="AI99" i="16" s="1"/>
  <c r="C37" i="16"/>
  <c r="B93" i="16"/>
  <c r="B82" i="16"/>
  <c r="B80" i="16"/>
  <c r="B79" i="16"/>
  <c r="B78" i="16"/>
  <c r="B77" i="16"/>
  <c r="B76" i="16"/>
  <c r="B72" i="16"/>
  <c r="B68" i="16"/>
  <c r="B73" i="16" s="1"/>
  <c r="B56" i="16"/>
  <c r="B52" i="16"/>
  <c r="B51" i="16"/>
  <c r="B38" i="16"/>
  <c r="AF238" i="16"/>
  <c r="AE238" i="16"/>
  <c r="AD238" i="16"/>
  <c r="AC238" i="16"/>
  <c r="AB238" i="16"/>
  <c r="AA238" i="16"/>
  <c r="Z238" i="16"/>
  <c r="Y238" i="16"/>
  <c r="X238" i="16"/>
  <c r="W238" i="16"/>
  <c r="V238" i="16"/>
  <c r="U238" i="16"/>
  <c r="T238" i="16"/>
  <c r="S238" i="16"/>
  <c r="R238" i="16"/>
  <c r="Q238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D238" i="16"/>
  <c r="C238" i="16"/>
  <c r="B238" i="16"/>
  <c r="A238" i="16"/>
  <c r="AF237" i="16"/>
  <c r="AE237" i="16"/>
  <c r="AD237" i="16"/>
  <c r="AC237" i="16"/>
  <c r="AB237" i="16"/>
  <c r="AA237" i="16"/>
  <c r="Z237" i="16"/>
  <c r="Y237" i="16"/>
  <c r="X237" i="16"/>
  <c r="W237" i="16"/>
  <c r="V237" i="16"/>
  <c r="U237" i="16"/>
  <c r="T237" i="16"/>
  <c r="S237" i="16"/>
  <c r="R237" i="16"/>
  <c r="Q237" i="16"/>
  <c r="P237" i="16"/>
  <c r="O237" i="16"/>
  <c r="N237" i="16"/>
  <c r="M237" i="16"/>
  <c r="L237" i="16"/>
  <c r="K237" i="16"/>
  <c r="J237" i="16"/>
  <c r="I237" i="16"/>
  <c r="H237" i="16"/>
  <c r="G237" i="16"/>
  <c r="F237" i="16"/>
  <c r="E237" i="16"/>
  <c r="D237" i="16"/>
  <c r="C237" i="16"/>
  <c r="B237" i="16"/>
  <c r="A237" i="16"/>
  <c r="AF236" i="16"/>
  <c r="AE236" i="16"/>
  <c r="AD236" i="16"/>
  <c r="AC236" i="16"/>
  <c r="AB236" i="16"/>
  <c r="AA236" i="16"/>
  <c r="Z236" i="16"/>
  <c r="Y236" i="16"/>
  <c r="X236" i="16"/>
  <c r="W236" i="16"/>
  <c r="V236" i="16"/>
  <c r="U236" i="16"/>
  <c r="T236" i="16"/>
  <c r="S236" i="16"/>
  <c r="R236" i="16"/>
  <c r="Q236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D236" i="16"/>
  <c r="C236" i="16"/>
  <c r="B236" i="16"/>
  <c r="A236" i="16"/>
  <c r="AF235" i="16"/>
  <c r="AE235" i="16"/>
  <c r="AD235" i="16"/>
  <c r="AC235" i="16"/>
  <c r="AB235" i="16"/>
  <c r="AA235" i="16"/>
  <c r="Z235" i="16"/>
  <c r="Y235" i="16"/>
  <c r="X235" i="16"/>
  <c r="W235" i="16"/>
  <c r="V235" i="16"/>
  <c r="U235" i="16"/>
  <c r="T235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D235" i="16"/>
  <c r="C235" i="16"/>
  <c r="B235" i="16"/>
  <c r="A235" i="16"/>
  <c r="B234" i="16"/>
  <c r="S209" i="16"/>
  <c r="AG199" i="16"/>
  <c r="B199" i="16"/>
  <c r="D198" i="16"/>
  <c r="C198" i="16"/>
  <c r="C234" i="16" s="1"/>
  <c r="J197" i="16"/>
  <c r="K197" i="16" s="1"/>
  <c r="L197" i="16" s="1"/>
  <c r="M197" i="16" s="1"/>
  <c r="N197" i="16" s="1"/>
  <c r="O197" i="16" s="1"/>
  <c r="P197" i="16" s="1"/>
  <c r="Q197" i="16" s="1"/>
  <c r="R197" i="16" s="1"/>
  <c r="S197" i="16" s="1"/>
  <c r="T197" i="16" s="1"/>
  <c r="U197" i="16" s="1"/>
  <c r="V197" i="16" s="1"/>
  <c r="W197" i="16" s="1"/>
  <c r="X197" i="16" s="1"/>
  <c r="Y197" i="16" s="1"/>
  <c r="Z197" i="16" s="1"/>
  <c r="AA197" i="16" s="1"/>
  <c r="AB197" i="16" s="1"/>
  <c r="AC197" i="16" s="1"/>
  <c r="AD197" i="16" s="1"/>
  <c r="AE197" i="16" s="1"/>
  <c r="AF197" i="16" s="1"/>
  <c r="C197" i="16"/>
  <c r="D197" i="16" s="1"/>
  <c r="E197" i="16" s="1"/>
  <c r="F197" i="16" s="1"/>
  <c r="G197" i="16" s="1"/>
  <c r="H197" i="16" s="1"/>
  <c r="I197" i="16" s="1"/>
  <c r="C196" i="16"/>
  <c r="D196" i="16" s="1"/>
  <c r="E196" i="16" s="1"/>
  <c r="F196" i="16" s="1"/>
  <c r="G196" i="16" s="1"/>
  <c r="H196" i="16" s="1"/>
  <c r="I196" i="16" s="1"/>
  <c r="J196" i="16" s="1"/>
  <c r="K196" i="16" s="1"/>
  <c r="L196" i="16" s="1"/>
  <c r="M196" i="16" s="1"/>
  <c r="N196" i="16" s="1"/>
  <c r="O196" i="16" s="1"/>
  <c r="P196" i="16" s="1"/>
  <c r="Q196" i="16" s="1"/>
  <c r="R196" i="16" s="1"/>
  <c r="S196" i="16" s="1"/>
  <c r="T196" i="16" s="1"/>
  <c r="U196" i="16" s="1"/>
  <c r="V196" i="16" s="1"/>
  <c r="W196" i="16" s="1"/>
  <c r="X196" i="16" s="1"/>
  <c r="Y196" i="16" s="1"/>
  <c r="Z196" i="16" s="1"/>
  <c r="AA196" i="16" s="1"/>
  <c r="AB196" i="16" s="1"/>
  <c r="AC196" i="16" s="1"/>
  <c r="AD196" i="16" s="1"/>
  <c r="AE196" i="16" s="1"/>
  <c r="AF196" i="16" s="1"/>
  <c r="V195" i="16"/>
  <c r="W195" i="16" s="1"/>
  <c r="X195" i="16" s="1"/>
  <c r="Y195" i="16" s="1"/>
  <c r="Z195" i="16" s="1"/>
  <c r="AA195" i="16" s="1"/>
  <c r="AB195" i="16" s="1"/>
  <c r="AC195" i="16" s="1"/>
  <c r="AD195" i="16" s="1"/>
  <c r="AE195" i="16" s="1"/>
  <c r="AF195" i="16" s="1"/>
  <c r="C195" i="16"/>
  <c r="D195" i="16" s="1"/>
  <c r="E195" i="16" s="1"/>
  <c r="F195" i="16" s="1"/>
  <c r="G195" i="16" s="1"/>
  <c r="H195" i="16" s="1"/>
  <c r="I195" i="16" s="1"/>
  <c r="J195" i="16" s="1"/>
  <c r="K195" i="16" s="1"/>
  <c r="L195" i="16" s="1"/>
  <c r="M195" i="16" s="1"/>
  <c r="N195" i="16" s="1"/>
  <c r="O195" i="16" s="1"/>
  <c r="P195" i="16" s="1"/>
  <c r="Q195" i="16" s="1"/>
  <c r="R195" i="16" s="1"/>
  <c r="S195" i="16" s="1"/>
  <c r="T195" i="16" s="1"/>
  <c r="U195" i="16" s="1"/>
  <c r="L194" i="16"/>
  <c r="M194" i="16" s="1"/>
  <c r="N194" i="16" s="1"/>
  <c r="O194" i="16" s="1"/>
  <c r="P194" i="16" s="1"/>
  <c r="Q194" i="16" s="1"/>
  <c r="R194" i="16" s="1"/>
  <c r="S194" i="16" s="1"/>
  <c r="T194" i="16" s="1"/>
  <c r="U194" i="16" s="1"/>
  <c r="V194" i="16" s="1"/>
  <c r="W194" i="16" s="1"/>
  <c r="X194" i="16" s="1"/>
  <c r="Y194" i="16" s="1"/>
  <c r="Z194" i="16" s="1"/>
  <c r="AA194" i="16" s="1"/>
  <c r="AB194" i="16" s="1"/>
  <c r="AC194" i="16" s="1"/>
  <c r="AD194" i="16" s="1"/>
  <c r="AE194" i="16" s="1"/>
  <c r="AF194" i="16" s="1"/>
  <c r="C194" i="16"/>
  <c r="D194" i="16" s="1"/>
  <c r="E194" i="16" s="1"/>
  <c r="F194" i="16" s="1"/>
  <c r="G194" i="16" s="1"/>
  <c r="H194" i="16" s="1"/>
  <c r="I194" i="16" s="1"/>
  <c r="J194" i="16" s="1"/>
  <c r="K194" i="16" s="1"/>
  <c r="C193" i="16"/>
  <c r="AG191" i="16"/>
  <c r="B191" i="16"/>
  <c r="O190" i="16"/>
  <c r="P190" i="16" s="1"/>
  <c r="Q190" i="16" s="1"/>
  <c r="R190" i="16" s="1"/>
  <c r="S190" i="16" s="1"/>
  <c r="T190" i="16" s="1"/>
  <c r="U190" i="16" s="1"/>
  <c r="V190" i="16" s="1"/>
  <c r="W190" i="16" s="1"/>
  <c r="X190" i="16" s="1"/>
  <c r="Y190" i="16" s="1"/>
  <c r="Z190" i="16" s="1"/>
  <c r="AA190" i="16" s="1"/>
  <c r="AB190" i="16" s="1"/>
  <c r="AC190" i="16" s="1"/>
  <c r="AD190" i="16" s="1"/>
  <c r="AE190" i="16" s="1"/>
  <c r="AF190" i="16" s="1"/>
  <c r="C190" i="16"/>
  <c r="D190" i="16" s="1"/>
  <c r="E190" i="16" s="1"/>
  <c r="F190" i="16" s="1"/>
  <c r="G190" i="16" s="1"/>
  <c r="H190" i="16" s="1"/>
  <c r="I190" i="16" s="1"/>
  <c r="J190" i="16" s="1"/>
  <c r="K190" i="16" s="1"/>
  <c r="L190" i="16" s="1"/>
  <c r="M190" i="16" s="1"/>
  <c r="N190" i="16" s="1"/>
  <c r="C189" i="16"/>
  <c r="D189" i="16" s="1"/>
  <c r="E189" i="16" s="1"/>
  <c r="F189" i="16" s="1"/>
  <c r="G189" i="16" s="1"/>
  <c r="H189" i="16" s="1"/>
  <c r="I189" i="16" s="1"/>
  <c r="J189" i="16" s="1"/>
  <c r="K189" i="16" s="1"/>
  <c r="L189" i="16" s="1"/>
  <c r="M189" i="16" s="1"/>
  <c r="N189" i="16" s="1"/>
  <c r="O189" i="16" s="1"/>
  <c r="P189" i="16" s="1"/>
  <c r="Q189" i="16" s="1"/>
  <c r="R189" i="16" s="1"/>
  <c r="S189" i="16" s="1"/>
  <c r="T189" i="16" s="1"/>
  <c r="U189" i="16" s="1"/>
  <c r="V189" i="16" s="1"/>
  <c r="W189" i="16" s="1"/>
  <c r="X189" i="16" s="1"/>
  <c r="Y189" i="16" s="1"/>
  <c r="Z189" i="16" s="1"/>
  <c r="AA189" i="16" s="1"/>
  <c r="AB189" i="16" s="1"/>
  <c r="AC189" i="16" s="1"/>
  <c r="AD189" i="16" s="1"/>
  <c r="AE189" i="16" s="1"/>
  <c r="AF189" i="16" s="1"/>
  <c r="C188" i="16"/>
  <c r="D188" i="16" s="1"/>
  <c r="E188" i="16" s="1"/>
  <c r="F188" i="16" s="1"/>
  <c r="G188" i="16" s="1"/>
  <c r="H188" i="16" s="1"/>
  <c r="I188" i="16" s="1"/>
  <c r="J188" i="16" s="1"/>
  <c r="K188" i="16" s="1"/>
  <c r="L188" i="16" s="1"/>
  <c r="M188" i="16" s="1"/>
  <c r="N188" i="16" s="1"/>
  <c r="O188" i="16" s="1"/>
  <c r="P188" i="16" s="1"/>
  <c r="Q188" i="16" s="1"/>
  <c r="R188" i="16" s="1"/>
  <c r="S188" i="16" s="1"/>
  <c r="T188" i="16" s="1"/>
  <c r="U188" i="16" s="1"/>
  <c r="V188" i="16" s="1"/>
  <c r="W188" i="16" s="1"/>
  <c r="X188" i="16" s="1"/>
  <c r="Y188" i="16" s="1"/>
  <c r="Z188" i="16" s="1"/>
  <c r="AA188" i="16" s="1"/>
  <c r="AB188" i="16" s="1"/>
  <c r="AC188" i="16" s="1"/>
  <c r="AD188" i="16" s="1"/>
  <c r="AE188" i="16" s="1"/>
  <c r="AF188" i="16" s="1"/>
  <c r="C187" i="16"/>
  <c r="D187" i="16" s="1"/>
  <c r="E187" i="16" s="1"/>
  <c r="F187" i="16" s="1"/>
  <c r="G187" i="16" s="1"/>
  <c r="H187" i="16" s="1"/>
  <c r="I187" i="16" s="1"/>
  <c r="J187" i="16" s="1"/>
  <c r="K187" i="16" s="1"/>
  <c r="L187" i="16" s="1"/>
  <c r="M187" i="16" s="1"/>
  <c r="N187" i="16" s="1"/>
  <c r="O187" i="16" s="1"/>
  <c r="P187" i="16" s="1"/>
  <c r="Q187" i="16" s="1"/>
  <c r="R187" i="16" s="1"/>
  <c r="S187" i="16" s="1"/>
  <c r="T187" i="16" s="1"/>
  <c r="U187" i="16" s="1"/>
  <c r="V187" i="16" s="1"/>
  <c r="W187" i="16" s="1"/>
  <c r="X187" i="16" s="1"/>
  <c r="Y187" i="16" s="1"/>
  <c r="Z187" i="16" s="1"/>
  <c r="AA187" i="16" s="1"/>
  <c r="AB187" i="16" s="1"/>
  <c r="AC187" i="16" s="1"/>
  <c r="AD187" i="16" s="1"/>
  <c r="AE187" i="16" s="1"/>
  <c r="AF187" i="16" s="1"/>
  <c r="E186" i="16"/>
  <c r="F186" i="16" s="1"/>
  <c r="G186" i="16" s="1"/>
  <c r="H186" i="16" s="1"/>
  <c r="I186" i="16" s="1"/>
  <c r="J186" i="16" s="1"/>
  <c r="K186" i="16" s="1"/>
  <c r="L186" i="16" s="1"/>
  <c r="M186" i="16" s="1"/>
  <c r="N186" i="16" s="1"/>
  <c r="O186" i="16" s="1"/>
  <c r="P186" i="16" s="1"/>
  <c r="Q186" i="16" s="1"/>
  <c r="R186" i="16" s="1"/>
  <c r="S186" i="16" s="1"/>
  <c r="T186" i="16" s="1"/>
  <c r="U186" i="16" s="1"/>
  <c r="V186" i="16" s="1"/>
  <c r="W186" i="16" s="1"/>
  <c r="X186" i="16" s="1"/>
  <c r="Y186" i="16" s="1"/>
  <c r="Z186" i="16" s="1"/>
  <c r="AA186" i="16" s="1"/>
  <c r="AB186" i="16" s="1"/>
  <c r="AC186" i="16" s="1"/>
  <c r="AD186" i="16" s="1"/>
  <c r="AE186" i="16" s="1"/>
  <c r="AF186" i="16" s="1"/>
  <c r="D186" i="16"/>
  <c r="C186" i="16"/>
  <c r="C185" i="16"/>
  <c r="D185" i="16" s="1"/>
  <c r="E185" i="16" s="1"/>
  <c r="F185" i="16" s="1"/>
  <c r="G185" i="16" s="1"/>
  <c r="H185" i="16" s="1"/>
  <c r="I185" i="16" s="1"/>
  <c r="J185" i="16" s="1"/>
  <c r="K185" i="16" s="1"/>
  <c r="L185" i="16" s="1"/>
  <c r="M185" i="16" s="1"/>
  <c r="N185" i="16" s="1"/>
  <c r="O185" i="16" s="1"/>
  <c r="P185" i="16" s="1"/>
  <c r="Q185" i="16" s="1"/>
  <c r="R185" i="16" s="1"/>
  <c r="S185" i="16" s="1"/>
  <c r="T185" i="16" s="1"/>
  <c r="U185" i="16" s="1"/>
  <c r="V185" i="16" s="1"/>
  <c r="W185" i="16" s="1"/>
  <c r="X185" i="16" s="1"/>
  <c r="Y185" i="16" s="1"/>
  <c r="Z185" i="16" s="1"/>
  <c r="AA185" i="16" s="1"/>
  <c r="AB185" i="16" s="1"/>
  <c r="AC185" i="16" s="1"/>
  <c r="AD185" i="16" s="1"/>
  <c r="AE185" i="16" s="1"/>
  <c r="AF185" i="16" s="1"/>
  <c r="D184" i="16"/>
  <c r="E184" i="16" s="1"/>
  <c r="F184" i="16" s="1"/>
  <c r="G184" i="16" s="1"/>
  <c r="H184" i="16" s="1"/>
  <c r="I184" i="16" s="1"/>
  <c r="J184" i="16" s="1"/>
  <c r="K184" i="16" s="1"/>
  <c r="L184" i="16" s="1"/>
  <c r="M184" i="16" s="1"/>
  <c r="N184" i="16" s="1"/>
  <c r="O184" i="16" s="1"/>
  <c r="P184" i="16" s="1"/>
  <c r="Q184" i="16" s="1"/>
  <c r="R184" i="16" s="1"/>
  <c r="S184" i="16" s="1"/>
  <c r="T184" i="16" s="1"/>
  <c r="U184" i="16" s="1"/>
  <c r="V184" i="16" s="1"/>
  <c r="W184" i="16" s="1"/>
  <c r="X184" i="16" s="1"/>
  <c r="Y184" i="16" s="1"/>
  <c r="Z184" i="16" s="1"/>
  <c r="AA184" i="16" s="1"/>
  <c r="AB184" i="16" s="1"/>
  <c r="AC184" i="16" s="1"/>
  <c r="AD184" i="16" s="1"/>
  <c r="AE184" i="16" s="1"/>
  <c r="AF184" i="16" s="1"/>
  <c r="C184" i="16"/>
  <c r="J183" i="16"/>
  <c r="K183" i="16" s="1"/>
  <c r="L183" i="16" s="1"/>
  <c r="M183" i="16" s="1"/>
  <c r="N183" i="16" s="1"/>
  <c r="O183" i="16" s="1"/>
  <c r="P183" i="16" s="1"/>
  <c r="Q183" i="16" s="1"/>
  <c r="R183" i="16" s="1"/>
  <c r="S183" i="16" s="1"/>
  <c r="T183" i="16" s="1"/>
  <c r="U183" i="16" s="1"/>
  <c r="V183" i="16" s="1"/>
  <c r="W183" i="16" s="1"/>
  <c r="X183" i="16" s="1"/>
  <c r="Y183" i="16" s="1"/>
  <c r="Z183" i="16" s="1"/>
  <c r="AA183" i="16" s="1"/>
  <c r="AB183" i="16" s="1"/>
  <c r="AC183" i="16" s="1"/>
  <c r="AD183" i="16" s="1"/>
  <c r="AE183" i="16" s="1"/>
  <c r="AF183" i="16" s="1"/>
  <c r="C183" i="16"/>
  <c r="D183" i="16" s="1"/>
  <c r="E183" i="16" s="1"/>
  <c r="F183" i="16" s="1"/>
  <c r="G183" i="16" s="1"/>
  <c r="H183" i="16" s="1"/>
  <c r="I183" i="16" s="1"/>
  <c r="D182" i="16"/>
  <c r="E182" i="16" s="1"/>
  <c r="F182" i="16" s="1"/>
  <c r="G182" i="16" s="1"/>
  <c r="H182" i="16" s="1"/>
  <c r="I182" i="16" s="1"/>
  <c r="J182" i="16" s="1"/>
  <c r="K182" i="16" s="1"/>
  <c r="L182" i="16" s="1"/>
  <c r="M182" i="16" s="1"/>
  <c r="N182" i="16" s="1"/>
  <c r="O182" i="16" s="1"/>
  <c r="P182" i="16" s="1"/>
  <c r="Q182" i="16" s="1"/>
  <c r="R182" i="16" s="1"/>
  <c r="S182" i="16" s="1"/>
  <c r="T182" i="16" s="1"/>
  <c r="U182" i="16" s="1"/>
  <c r="V182" i="16" s="1"/>
  <c r="W182" i="16" s="1"/>
  <c r="X182" i="16" s="1"/>
  <c r="Y182" i="16" s="1"/>
  <c r="Z182" i="16" s="1"/>
  <c r="AA182" i="16" s="1"/>
  <c r="AB182" i="16" s="1"/>
  <c r="AC182" i="16" s="1"/>
  <c r="AD182" i="16" s="1"/>
  <c r="AE182" i="16" s="1"/>
  <c r="AF182" i="16" s="1"/>
  <c r="C182" i="16"/>
  <c r="I181" i="16"/>
  <c r="J181" i="16" s="1"/>
  <c r="K181" i="16" s="1"/>
  <c r="L181" i="16" s="1"/>
  <c r="M181" i="16" s="1"/>
  <c r="N181" i="16" s="1"/>
  <c r="O181" i="16" s="1"/>
  <c r="P181" i="16" s="1"/>
  <c r="Q181" i="16" s="1"/>
  <c r="R181" i="16" s="1"/>
  <c r="S181" i="16" s="1"/>
  <c r="T181" i="16" s="1"/>
  <c r="U181" i="16" s="1"/>
  <c r="V181" i="16" s="1"/>
  <c r="W181" i="16" s="1"/>
  <c r="X181" i="16" s="1"/>
  <c r="Y181" i="16" s="1"/>
  <c r="Z181" i="16" s="1"/>
  <c r="AA181" i="16" s="1"/>
  <c r="AB181" i="16" s="1"/>
  <c r="AC181" i="16" s="1"/>
  <c r="AD181" i="16" s="1"/>
  <c r="AE181" i="16" s="1"/>
  <c r="AF181" i="16" s="1"/>
  <c r="F181" i="16"/>
  <c r="G181" i="16" s="1"/>
  <c r="H181" i="16" s="1"/>
  <c r="E181" i="16"/>
  <c r="C181" i="16"/>
  <c r="D181" i="16" s="1"/>
  <c r="G180" i="16"/>
  <c r="H180" i="16" s="1"/>
  <c r="I180" i="16" s="1"/>
  <c r="J180" i="16" s="1"/>
  <c r="K180" i="16" s="1"/>
  <c r="L180" i="16" s="1"/>
  <c r="M180" i="16" s="1"/>
  <c r="N180" i="16" s="1"/>
  <c r="O180" i="16" s="1"/>
  <c r="P180" i="16" s="1"/>
  <c r="Q180" i="16" s="1"/>
  <c r="R180" i="16" s="1"/>
  <c r="S180" i="16" s="1"/>
  <c r="T180" i="16" s="1"/>
  <c r="U180" i="16" s="1"/>
  <c r="V180" i="16" s="1"/>
  <c r="W180" i="16" s="1"/>
  <c r="X180" i="16" s="1"/>
  <c r="Y180" i="16" s="1"/>
  <c r="Z180" i="16" s="1"/>
  <c r="AA180" i="16" s="1"/>
  <c r="AB180" i="16" s="1"/>
  <c r="AC180" i="16" s="1"/>
  <c r="AD180" i="16" s="1"/>
  <c r="AE180" i="16" s="1"/>
  <c r="AF180" i="16" s="1"/>
  <c r="D180" i="16"/>
  <c r="E180" i="16" s="1"/>
  <c r="F180" i="16" s="1"/>
  <c r="C180" i="16"/>
  <c r="G179" i="16"/>
  <c r="H179" i="16" s="1"/>
  <c r="I179" i="16" s="1"/>
  <c r="J179" i="16" s="1"/>
  <c r="K179" i="16" s="1"/>
  <c r="L179" i="16" s="1"/>
  <c r="M179" i="16" s="1"/>
  <c r="N179" i="16" s="1"/>
  <c r="O179" i="16" s="1"/>
  <c r="P179" i="16" s="1"/>
  <c r="Q179" i="16" s="1"/>
  <c r="R179" i="16" s="1"/>
  <c r="S179" i="16" s="1"/>
  <c r="T179" i="16" s="1"/>
  <c r="U179" i="16" s="1"/>
  <c r="V179" i="16" s="1"/>
  <c r="W179" i="16" s="1"/>
  <c r="X179" i="16" s="1"/>
  <c r="Y179" i="16" s="1"/>
  <c r="Z179" i="16" s="1"/>
  <c r="AA179" i="16" s="1"/>
  <c r="AB179" i="16" s="1"/>
  <c r="AC179" i="16" s="1"/>
  <c r="AD179" i="16" s="1"/>
  <c r="AE179" i="16" s="1"/>
  <c r="AF179" i="16" s="1"/>
  <c r="C179" i="16"/>
  <c r="D179" i="16" s="1"/>
  <c r="E179" i="16" s="1"/>
  <c r="F179" i="16" s="1"/>
  <c r="E178" i="16"/>
  <c r="F178" i="16" s="1"/>
  <c r="G178" i="16" s="1"/>
  <c r="H178" i="16" s="1"/>
  <c r="I178" i="16" s="1"/>
  <c r="J178" i="16" s="1"/>
  <c r="K178" i="16" s="1"/>
  <c r="L178" i="16" s="1"/>
  <c r="M178" i="16" s="1"/>
  <c r="N178" i="16" s="1"/>
  <c r="O178" i="16" s="1"/>
  <c r="P178" i="16" s="1"/>
  <c r="Q178" i="16" s="1"/>
  <c r="R178" i="16" s="1"/>
  <c r="S178" i="16" s="1"/>
  <c r="T178" i="16" s="1"/>
  <c r="U178" i="16" s="1"/>
  <c r="V178" i="16" s="1"/>
  <c r="W178" i="16" s="1"/>
  <c r="X178" i="16" s="1"/>
  <c r="Y178" i="16" s="1"/>
  <c r="Z178" i="16" s="1"/>
  <c r="AA178" i="16" s="1"/>
  <c r="AB178" i="16" s="1"/>
  <c r="AC178" i="16" s="1"/>
  <c r="AD178" i="16" s="1"/>
  <c r="AE178" i="16" s="1"/>
  <c r="AF178" i="16" s="1"/>
  <c r="C178" i="16"/>
  <c r="D178" i="16" s="1"/>
  <c r="C176" i="16"/>
  <c r="D176" i="16" s="1"/>
  <c r="E176" i="16" s="1"/>
  <c r="F176" i="16" s="1"/>
  <c r="G176" i="16" s="1"/>
  <c r="H176" i="16" s="1"/>
  <c r="I176" i="16" s="1"/>
  <c r="J176" i="16" s="1"/>
  <c r="K176" i="16" s="1"/>
  <c r="L176" i="16" s="1"/>
  <c r="M176" i="16" s="1"/>
  <c r="N176" i="16" s="1"/>
  <c r="O176" i="16" s="1"/>
  <c r="P176" i="16" s="1"/>
  <c r="Q176" i="16" s="1"/>
  <c r="R176" i="16" s="1"/>
  <c r="S176" i="16" s="1"/>
  <c r="T176" i="16" s="1"/>
  <c r="U176" i="16" s="1"/>
  <c r="V176" i="16" s="1"/>
  <c r="W176" i="16" s="1"/>
  <c r="X176" i="16" s="1"/>
  <c r="Y176" i="16" s="1"/>
  <c r="Z176" i="16" s="1"/>
  <c r="AA176" i="16" s="1"/>
  <c r="AB176" i="16" s="1"/>
  <c r="AC176" i="16" s="1"/>
  <c r="AD176" i="16" s="1"/>
  <c r="AE176" i="16" s="1"/>
  <c r="AF176" i="16" s="1"/>
  <c r="Y175" i="16"/>
  <c r="Z175" i="16" s="1"/>
  <c r="AA175" i="16" s="1"/>
  <c r="AB175" i="16" s="1"/>
  <c r="AC175" i="16" s="1"/>
  <c r="AD175" i="16" s="1"/>
  <c r="AE175" i="16" s="1"/>
  <c r="AF175" i="16" s="1"/>
  <c r="C175" i="16"/>
  <c r="D175" i="16" s="1"/>
  <c r="E175" i="16" s="1"/>
  <c r="F175" i="16" s="1"/>
  <c r="G175" i="16" s="1"/>
  <c r="H175" i="16" s="1"/>
  <c r="I175" i="16" s="1"/>
  <c r="J175" i="16" s="1"/>
  <c r="K175" i="16" s="1"/>
  <c r="L175" i="16" s="1"/>
  <c r="M175" i="16" s="1"/>
  <c r="N175" i="16" s="1"/>
  <c r="O175" i="16" s="1"/>
  <c r="P175" i="16" s="1"/>
  <c r="Q175" i="16" s="1"/>
  <c r="R175" i="16" s="1"/>
  <c r="S175" i="16" s="1"/>
  <c r="T175" i="16" s="1"/>
  <c r="U175" i="16" s="1"/>
  <c r="V175" i="16" s="1"/>
  <c r="W175" i="16" s="1"/>
  <c r="X175" i="16" s="1"/>
  <c r="AC174" i="16"/>
  <c r="AD174" i="16" s="1"/>
  <c r="AE174" i="16" s="1"/>
  <c r="AF174" i="16" s="1"/>
  <c r="E174" i="16"/>
  <c r="F174" i="16" s="1"/>
  <c r="G174" i="16" s="1"/>
  <c r="H174" i="16" s="1"/>
  <c r="I174" i="16" s="1"/>
  <c r="J174" i="16" s="1"/>
  <c r="K174" i="16" s="1"/>
  <c r="L174" i="16" s="1"/>
  <c r="M174" i="16" s="1"/>
  <c r="N174" i="16" s="1"/>
  <c r="O174" i="16" s="1"/>
  <c r="P174" i="16" s="1"/>
  <c r="Q174" i="16" s="1"/>
  <c r="R174" i="16" s="1"/>
  <c r="S174" i="16" s="1"/>
  <c r="T174" i="16" s="1"/>
  <c r="U174" i="16" s="1"/>
  <c r="V174" i="16" s="1"/>
  <c r="W174" i="16" s="1"/>
  <c r="X174" i="16" s="1"/>
  <c r="Y174" i="16" s="1"/>
  <c r="Z174" i="16" s="1"/>
  <c r="AA174" i="16" s="1"/>
  <c r="AB174" i="16" s="1"/>
  <c r="D174" i="16"/>
  <c r="C174" i="16"/>
  <c r="C173" i="16"/>
  <c r="D173" i="16" s="1"/>
  <c r="E173" i="16" s="1"/>
  <c r="F173" i="16" s="1"/>
  <c r="G173" i="16" s="1"/>
  <c r="H173" i="16" s="1"/>
  <c r="I173" i="16" s="1"/>
  <c r="J173" i="16" s="1"/>
  <c r="K173" i="16" s="1"/>
  <c r="L173" i="16" s="1"/>
  <c r="M173" i="16" s="1"/>
  <c r="N173" i="16" s="1"/>
  <c r="O173" i="16" s="1"/>
  <c r="P173" i="16" s="1"/>
  <c r="Q173" i="16" s="1"/>
  <c r="R173" i="16" s="1"/>
  <c r="S173" i="16" s="1"/>
  <c r="T173" i="16" s="1"/>
  <c r="U173" i="16" s="1"/>
  <c r="V173" i="16" s="1"/>
  <c r="W173" i="16" s="1"/>
  <c r="X173" i="16" s="1"/>
  <c r="Y173" i="16" s="1"/>
  <c r="Z173" i="16" s="1"/>
  <c r="AA173" i="16" s="1"/>
  <c r="AB173" i="16" s="1"/>
  <c r="AC173" i="16" s="1"/>
  <c r="AD173" i="16" s="1"/>
  <c r="AE173" i="16" s="1"/>
  <c r="AF173" i="16" s="1"/>
  <c r="D172" i="16"/>
  <c r="E172" i="16" s="1"/>
  <c r="F172" i="16" s="1"/>
  <c r="G172" i="16" s="1"/>
  <c r="H172" i="16" s="1"/>
  <c r="I172" i="16" s="1"/>
  <c r="J172" i="16" s="1"/>
  <c r="K172" i="16" s="1"/>
  <c r="L172" i="16" s="1"/>
  <c r="M172" i="16" s="1"/>
  <c r="N172" i="16" s="1"/>
  <c r="O172" i="16" s="1"/>
  <c r="P172" i="16" s="1"/>
  <c r="Q172" i="16" s="1"/>
  <c r="R172" i="16" s="1"/>
  <c r="S172" i="16" s="1"/>
  <c r="T172" i="16" s="1"/>
  <c r="U172" i="16" s="1"/>
  <c r="V172" i="16" s="1"/>
  <c r="W172" i="16" s="1"/>
  <c r="X172" i="16" s="1"/>
  <c r="Y172" i="16" s="1"/>
  <c r="Z172" i="16" s="1"/>
  <c r="AA172" i="16" s="1"/>
  <c r="AB172" i="16" s="1"/>
  <c r="AC172" i="16" s="1"/>
  <c r="AD172" i="16" s="1"/>
  <c r="AE172" i="16" s="1"/>
  <c r="AF172" i="16" s="1"/>
  <c r="C172" i="16"/>
  <c r="L171" i="16"/>
  <c r="M171" i="16" s="1"/>
  <c r="N171" i="16" s="1"/>
  <c r="O171" i="16" s="1"/>
  <c r="P171" i="16" s="1"/>
  <c r="Q171" i="16" s="1"/>
  <c r="R171" i="16" s="1"/>
  <c r="S171" i="16" s="1"/>
  <c r="T171" i="16" s="1"/>
  <c r="U171" i="16" s="1"/>
  <c r="V171" i="16" s="1"/>
  <c r="W171" i="16" s="1"/>
  <c r="X171" i="16" s="1"/>
  <c r="Y171" i="16" s="1"/>
  <c r="Z171" i="16" s="1"/>
  <c r="AA171" i="16" s="1"/>
  <c r="AB171" i="16" s="1"/>
  <c r="AC171" i="16" s="1"/>
  <c r="AD171" i="16" s="1"/>
  <c r="AE171" i="16" s="1"/>
  <c r="AF171" i="16" s="1"/>
  <c r="D171" i="16"/>
  <c r="E171" i="16" s="1"/>
  <c r="F171" i="16" s="1"/>
  <c r="G171" i="16" s="1"/>
  <c r="H171" i="16" s="1"/>
  <c r="I171" i="16" s="1"/>
  <c r="J171" i="16" s="1"/>
  <c r="K171" i="16" s="1"/>
  <c r="C171" i="16"/>
  <c r="U170" i="16"/>
  <c r="V170" i="16" s="1"/>
  <c r="W170" i="16" s="1"/>
  <c r="X170" i="16" s="1"/>
  <c r="Y170" i="16" s="1"/>
  <c r="Z170" i="16" s="1"/>
  <c r="AA170" i="16" s="1"/>
  <c r="AB170" i="16" s="1"/>
  <c r="AC170" i="16" s="1"/>
  <c r="AD170" i="16" s="1"/>
  <c r="AE170" i="16" s="1"/>
  <c r="AF170" i="16" s="1"/>
  <c r="M170" i="16"/>
  <c r="N170" i="16" s="1"/>
  <c r="O170" i="16" s="1"/>
  <c r="P170" i="16" s="1"/>
  <c r="Q170" i="16" s="1"/>
  <c r="R170" i="16" s="1"/>
  <c r="S170" i="16" s="1"/>
  <c r="T170" i="16" s="1"/>
  <c r="E170" i="16"/>
  <c r="F170" i="16" s="1"/>
  <c r="G170" i="16" s="1"/>
  <c r="H170" i="16" s="1"/>
  <c r="I170" i="16" s="1"/>
  <c r="J170" i="16" s="1"/>
  <c r="K170" i="16" s="1"/>
  <c r="L170" i="16" s="1"/>
  <c r="D170" i="16"/>
  <c r="C170" i="16"/>
  <c r="E169" i="16"/>
  <c r="F169" i="16" s="1"/>
  <c r="G169" i="16" s="1"/>
  <c r="H169" i="16" s="1"/>
  <c r="I169" i="16" s="1"/>
  <c r="J169" i="16" s="1"/>
  <c r="K169" i="16" s="1"/>
  <c r="L169" i="16" s="1"/>
  <c r="M169" i="16" s="1"/>
  <c r="N169" i="16" s="1"/>
  <c r="O169" i="16" s="1"/>
  <c r="P169" i="16" s="1"/>
  <c r="Q169" i="16" s="1"/>
  <c r="R169" i="16" s="1"/>
  <c r="S169" i="16" s="1"/>
  <c r="T169" i="16" s="1"/>
  <c r="U169" i="16" s="1"/>
  <c r="V169" i="16" s="1"/>
  <c r="W169" i="16" s="1"/>
  <c r="X169" i="16" s="1"/>
  <c r="Y169" i="16" s="1"/>
  <c r="Z169" i="16" s="1"/>
  <c r="AA169" i="16" s="1"/>
  <c r="AB169" i="16" s="1"/>
  <c r="AC169" i="16" s="1"/>
  <c r="AD169" i="16" s="1"/>
  <c r="AE169" i="16" s="1"/>
  <c r="AF169" i="16" s="1"/>
  <c r="C169" i="16"/>
  <c r="D169" i="16" s="1"/>
  <c r="C167" i="16"/>
  <c r="D167" i="16" s="1"/>
  <c r="E167" i="16" s="1"/>
  <c r="F167" i="16" s="1"/>
  <c r="G167" i="16" s="1"/>
  <c r="H167" i="16" s="1"/>
  <c r="I167" i="16" s="1"/>
  <c r="J167" i="16" s="1"/>
  <c r="K167" i="16" s="1"/>
  <c r="L167" i="16" s="1"/>
  <c r="M167" i="16" s="1"/>
  <c r="N167" i="16" s="1"/>
  <c r="O167" i="16" s="1"/>
  <c r="P167" i="16" s="1"/>
  <c r="Q167" i="16" s="1"/>
  <c r="R167" i="16" s="1"/>
  <c r="S167" i="16" s="1"/>
  <c r="T167" i="16" s="1"/>
  <c r="U167" i="16" s="1"/>
  <c r="V167" i="16" s="1"/>
  <c r="W167" i="16" s="1"/>
  <c r="X167" i="16" s="1"/>
  <c r="Y167" i="16" s="1"/>
  <c r="Z167" i="16" s="1"/>
  <c r="AA167" i="16" s="1"/>
  <c r="AB167" i="16" s="1"/>
  <c r="AC167" i="16" s="1"/>
  <c r="AD167" i="16" s="1"/>
  <c r="AE167" i="16" s="1"/>
  <c r="AF167" i="16" s="1"/>
  <c r="J166" i="16"/>
  <c r="K166" i="16" s="1"/>
  <c r="L166" i="16" s="1"/>
  <c r="M166" i="16" s="1"/>
  <c r="N166" i="16" s="1"/>
  <c r="O166" i="16" s="1"/>
  <c r="P166" i="16" s="1"/>
  <c r="Q166" i="16" s="1"/>
  <c r="R166" i="16" s="1"/>
  <c r="S166" i="16" s="1"/>
  <c r="T166" i="16" s="1"/>
  <c r="U166" i="16" s="1"/>
  <c r="V166" i="16" s="1"/>
  <c r="W166" i="16" s="1"/>
  <c r="X166" i="16" s="1"/>
  <c r="Y166" i="16" s="1"/>
  <c r="Z166" i="16" s="1"/>
  <c r="AA166" i="16" s="1"/>
  <c r="AB166" i="16" s="1"/>
  <c r="AC166" i="16" s="1"/>
  <c r="AD166" i="16" s="1"/>
  <c r="AE166" i="16" s="1"/>
  <c r="AF166" i="16" s="1"/>
  <c r="C166" i="16"/>
  <c r="D166" i="16" s="1"/>
  <c r="E166" i="16" s="1"/>
  <c r="F166" i="16" s="1"/>
  <c r="G166" i="16" s="1"/>
  <c r="H166" i="16" s="1"/>
  <c r="I166" i="16" s="1"/>
  <c r="C165" i="16"/>
  <c r="D165" i="16" s="1"/>
  <c r="E165" i="16" s="1"/>
  <c r="F165" i="16" s="1"/>
  <c r="G165" i="16" s="1"/>
  <c r="H165" i="16" s="1"/>
  <c r="I165" i="16" s="1"/>
  <c r="J165" i="16" s="1"/>
  <c r="K165" i="16" s="1"/>
  <c r="L165" i="16" s="1"/>
  <c r="M165" i="16" s="1"/>
  <c r="N165" i="16" s="1"/>
  <c r="O165" i="16" s="1"/>
  <c r="P165" i="16" s="1"/>
  <c r="Q165" i="16" s="1"/>
  <c r="R165" i="16" s="1"/>
  <c r="S165" i="16" s="1"/>
  <c r="T165" i="16" s="1"/>
  <c r="U165" i="16" s="1"/>
  <c r="V165" i="16" s="1"/>
  <c r="W165" i="16" s="1"/>
  <c r="X165" i="16" s="1"/>
  <c r="Y165" i="16" s="1"/>
  <c r="Z165" i="16" s="1"/>
  <c r="AA165" i="16" s="1"/>
  <c r="AB165" i="16" s="1"/>
  <c r="AC165" i="16" s="1"/>
  <c r="AD165" i="16" s="1"/>
  <c r="AE165" i="16" s="1"/>
  <c r="AF165" i="16" s="1"/>
  <c r="C164" i="16"/>
  <c r="D164" i="16" s="1"/>
  <c r="E164" i="16" s="1"/>
  <c r="F164" i="16" s="1"/>
  <c r="G164" i="16" s="1"/>
  <c r="H164" i="16" s="1"/>
  <c r="I164" i="16" s="1"/>
  <c r="J164" i="16" s="1"/>
  <c r="K164" i="16" s="1"/>
  <c r="L164" i="16" s="1"/>
  <c r="M164" i="16" s="1"/>
  <c r="N164" i="16" s="1"/>
  <c r="O164" i="16" s="1"/>
  <c r="P164" i="16" s="1"/>
  <c r="Q164" i="16" s="1"/>
  <c r="R164" i="16" s="1"/>
  <c r="S164" i="16" s="1"/>
  <c r="T164" i="16" s="1"/>
  <c r="U164" i="16" s="1"/>
  <c r="V164" i="16" s="1"/>
  <c r="W164" i="16" s="1"/>
  <c r="X164" i="16" s="1"/>
  <c r="Y164" i="16" s="1"/>
  <c r="Z164" i="16" s="1"/>
  <c r="AA164" i="16" s="1"/>
  <c r="AB164" i="16" s="1"/>
  <c r="AC164" i="16" s="1"/>
  <c r="AD164" i="16" s="1"/>
  <c r="AE164" i="16" s="1"/>
  <c r="AF164" i="16" s="1"/>
  <c r="C163" i="16"/>
  <c r="D163" i="16" s="1"/>
  <c r="E163" i="16" s="1"/>
  <c r="F163" i="16" s="1"/>
  <c r="G163" i="16" s="1"/>
  <c r="H163" i="16" s="1"/>
  <c r="I163" i="16" s="1"/>
  <c r="J163" i="16" s="1"/>
  <c r="K163" i="16" s="1"/>
  <c r="L163" i="16" s="1"/>
  <c r="M163" i="16" s="1"/>
  <c r="N163" i="16" s="1"/>
  <c r="O163" i="16" s="1"/>
  <c r="P163" i="16" s="1"/>
  <c r="Q163" i="16" s="1"/>
  <c r="R163" i="16" s="1"/>
  <c r="S163" i="16" s="1"/>
  <c r="T163" i="16" s="1"/>
  <c r="U163" i="16" s="1"/>
  <c r="V163" i="16" s="1"/>
  <c r="W163" i="16" s="1"/>
  <c r="X163" i="16" s="1"/>
  <c r="Y163" i="16" s="1"/>
  <c r="Z163" i="16" s="1"/>
  <c r="AA163" i="16" s="1"/>
  <c r="AB163" i="16" s="1"/>
  <c r="AC163" i="16" s="1"/>
  <c r="AD163" i="16" s="1"/>
  <c r="AE163" i="16" s="1"/>
  <c r="AF163" i="16" s="1"/>
  <c r="C162" i="16"/>
  <c r="D162" i="16" s="1"/>
  <c r="E162" i="16" s="1"/>
  <c r="F162" i="16" s="1"/>
  <c r="G162" i="16" s="1"/>
  <c r="H162" i="16" s="1"/>
  <c r="I162" i="16" s="1"/>
  <c r="J162" i="16" s="1"/>
  <c r="K162" i="16" s="1"/>
  <c r="L162" i="16" s="1"/>
  <c r="M162" i="16" s="1"/>
  <c r="N162" i="16" s="1"/>
  <c r="O162" i="16" s="1"/>
  <c r="P162" i="16" s="1"/>
  <c r="Q162" i="16" s="1"/>
  <c r="R162" i="16" s="1"/>
  <c r="S162" i="16" s="1"/>
  <c r="T162" i="16" s="1"/>
  <c r="U162" i="16" s="1"/>
  <c r="V162" i="16" s="1"/>
  <c r="W162" i="16" s="1"/>
  <c r="X162" i="16" s="1"/>
  <c r="Y162" i="16" s="1"/>
  <c r="Z162" i="16" s="1"/>
  <c r="AA162" i="16" s="1"/>
  <c r="AB162" i="16" s="1"/>
  <c r="AC162" i="16" s="1"/>
  <c r="AD162" i="16" s="1"/>
  <c r="AE162" i="16" s="1"/>
  <c r="AF162" i="16" s="1"/>
  <c r="C161" i="16"/>
  <c r="D161" i="16" s="1"/>
  <c r="E161" i="16" s="1"/>
  <c r="F161" i="16" s="1"/>
  <c r="G161" i="16" s="1"/>
  <c r="H161" i="16" s="1"/>
  <c r="I161" i="16" s="1"/>
  <c r="J161" i="16" s="1"/>
  <c r="K161" i="16" s="1"/>
  <c r="L161" i="16" s="1"/>
  <c r="M161" i="16" s="1"/>
  <c r="N161" i="16" s="1"/>
  <c r="O161" i="16" s="1"/>
  <c r="P161" i="16" s="1"/>
  <c r="Q161" i="16" s="1"/>
  <c r="R161" i="16" s="1"/>
  <c r="S161" i="16" s="1"/>
  <c r="T161" i="16" s="1"/>
  <c r="U161" i="16" s="1"/>
  <c r="V161" i="16" s="1"/>
  <c r="W161" i="16" s="1"/>
  <c r="X161" i="16" s="1"/>
  <c r="Y161" i="16" s="1"/>
  <c r="Z161" i="16" s="1"/>
  <c r="AA161" i="16" s="1"/>
  <c r="AB161" i="16" s="1"/>
  <c r="AC161" i="16" s="1"/>
  <c r="AD161" i="16" s="1"/>
  <c r="AE161" i="16" s="1"/>
  <c r="AF161" i="16" s="1"/>
  <c r="C160" i="16"/>
  <c r="D160" i="16" s="1"/>
  <c r="E160" i="16" s="1"/>
  <c r="F160" i="16" s="1"/>
  <c r="G160" i="16" s="1"/>
  <c r="H160" i="16" s="1"/>
  <c r="I160" i="16" s="1"/>
  <c r="J160" i="16" s="1"/>
  <c r="K160" i="16" s="1"/>
  <c r="L160" i="16" s="1"/>
  <c r="M160" i="16" s="1"/>
  <c r="N160" i="16" s="1"/>
  <c r="O160" i="16" s="1"/>
  <c r="P160" i="16" s="1"/>
  <c r="Q160" i="16" s="1"/>
  <c r="R160" i="16" s="1"/>
  <c r="S160" i="16" s="1"/>
  <c r="T160" i="16" s="1"/>
  <c r="U160" i="16" s="1"/>
  <c r="V160" i="16" s="1"/>
  <c r="W160" i="16" s="1"/>
  <c r="X160" i="16" s="1"/>
  <c r="Y160" i="16" s="1"/>
  <c r="Z160" i="16" s="1"/>
  <c r="AA160" i="16" s="1"/>
  <c r="AB160" i="16" s="1"/>
  <c r="AC160" i="16" s="1"/>
  <c r="AD160" i="16" s="1"/>
  <c r="AE160" i="16" s="1"/>
  <c r="AF160" i="16" s="1"/>
  <c r="U159" i="16"/>
  <c r="V159" i="16" s="1"/>
  <c r="W159" i="16" s="1"/>
  <c r="X159" i="16" s="1"/>
  <c r="Y159" i="16" s="1"/>
  <c r="Z159" i="16" s="1"/>
  <c r="AA159" i="16" s="1"/>
  <c r="AB159" i="16" s="1"/>
  <c r="AC159" i="16" s="1"/>
  <c r="AD159" i="16" s="1"/>
  <c r="AE159" i="16" s="1"/>
  <c r="AF159" i="16" s="1"/>
  <c r="C159" i="16"/>
  <c r="D159" i="16" s="1"/>
  <c r="E159" i="16" s="1"/>
  <c r="F159" i="16" s="1"/>
  <c r="G159" i="16" s="1"/>
  <c r="H159" i="16" s="1"/>
  <c r="I159" i="16" s="1"/>
  <c r="J159" i="16" s="1"/>
  <c r="K159" i="16" s="1"/>
  <c r="L159" i="16" s="1"/>
  <c r="M159" i="16" s="1"/>
  <c r="N159" i="16" s="1"/>
  <c r="O159" i="16" s="1"/>
  <c r="P159" i="16" s="1"/>
  <c r="Q159" i="16" s="1"/>
  <c r="R159" i="16" s="1"/>
  <c r="S159" i="16" s="1"/>
  <c r="T159" i="16" s="1"/>
  <c r="C158" i="16"/>
  <c r="D158" i="16" s="1"/>
  <c r="E158" i="16" s="1"/>
  <c r="F158" i="16" s="1"/>
  <c r="G158" i="16" s="1"/>
  <c r="H158" i="16" s="1"/>
  <c r="I158" i="16" s="1"/>
  <c r="J158" i="16" s="1"/>
  <c r="K158" i="16" s="1"/>
  <c r="L158" i="16" s="1"/>
  <c r="M158" i="16" s="1"/>
  <c r="N158" i="16" s="1"/>
  <c r="O158" i="16" s="1"/>
  <c r="P158" i="16" s="1"/>
  <c r="Q158" i="16" s="1"/>
  <c r="R158" i="16" s="1"/>
  <c r="S158" i="16" s="1"/>
  <c r="T158" i="16" s="1"/>
  <c r="U158" i="16" s="1"/>
  <c r="V158" i="16" s="1"/>
  <c r="W158" i="16" s="1"/>
  <c r="X158" i="16" s="1"/>
  <c r="Y158" i="16" s="1"/>
  <c r="Z158" i="16" s="1"/>
  <c r="AA158" i="16" s="1"/>
  <c r="AB158" i="16" s="1"/>
  <c r="AC158" i="16" s="1"/>
  <c r="AD158" i="16" s="1"/>
  <c r="AE158" i="16" s="1"/>
  <c r="AF158" i="16" s="1"/>
  <c r="I157" i="16"/>
  <c r="J157" i="16" s="1"/>
  <c r="K157" i="16" s="1"/>
  <c r="L157" i="16" s="1"/>
  <c r="M157" i="16" s="1"/>
  <c r="N157" i="16" s="1"/>
  <c r="O157" i="16" s="1"/>
  <c r="P157" i="16" s="1"/>
  <c r="Q157" i="16" s="1"/>
  <c r="R157" i="16" s="1"/>
  <c r="S157" i="16" s="1"/>
  <c r="T157" i="16" s="1"/>
  <c r="U157" i="16" s="1"/>
  <c r="V157" i="16" s="1"/>
  <c r="W157" i="16" s="1"/>
  <c r="X157" i="16" s="1"/>
  <c r="Y157" i="16" s="1"/>
  <c r="Z157" i="16" s="1"/>
  <c r="AA157" i="16" s="1"/>
  <c r="AB157" i="16" s="1"/>
  <c r="AC157" i="16" s="1"/>
  <c r="AD157" i="16" s="1"/>
  <c r="AE157" i="16" s="1"/>
  <c r="AF157" i="16" s="1"/>
  <c r="C157" i="16"/>
  <c r="D157" i="16" s="1"/>
  <c r="E157" i="16" s="1"/>
  <c r="F157" i="16" s="1"/>
  <c r="G157" i="16" s="1"/>
  <c r="H157" i="16" s="1"/>
  <c r="E156" i="16"/>
  <c r="F156" i="16" s="1"/>
  <c r="G156" i="16" s="1"/>
  <c r="H156" i="16" s="1"/>
  <c r="I156" i="16" s="1"/>
  <c r="J156" i="16" s="1"/>
  <c r="K156" i="16" s="1"/>
  <c r="L156" i="16" s="1"/>
  <c r="M156" i="16" s="1"/>
  <c r="N156" i="16" s="1"/>
  <c r="O156" i="16" s="1"/>
  <c r="P156" i="16" s="1"/>
  <c r="Q156" i="16" s="1"/>
  <c r="R156" i="16" s="1"/>
  <c r="S156" i="16" s="1"/>
  <c r="T156" i="16" s="1"/>
  <c r="U156" i="16" s="1"/>
  <c r="V156" i="16" s="1"/>
  <c r="W156" i="16" s="1"/>
  <c r="X156" i="16" s="1"/>
  <c r="Y156" i="16" s="1"/>
  <c r="Z156" i="16" s="1"/>
  <c r="AA156" i="16" s="1"/>
  <c r="AB156" i="16" s="1"/>
  <c r="AC156" i="16" s="1"/>
  <c r="AD156" i="16" s="1"/>
  <c r="AE156" i="16" s="1"/>
  <c r="AF156" i="16" s="1"/>
  <c r="D156" i="16"/>
  <c r="C156" i="16"/>
  <c r="E155" i="16"/>
  <c r="F155" i="16" s="1"/>
  <c r="G155" i="16" s="1"/>
  <c r="H155" i="16" s="1"/>
  <c r="I155" i="16" s="1"/>
  <c r="J155" i="16" s="1"/>
  <c r="K155" i="16" s="1"/>
  <c r="L155" i="16" s="1"/>
  <c r="M155" i="16" s="1"/>
  <c r="N155" i="16" s="1"/>
  <c r="O155" i="16" s="1"/>
  <c r="P155" i="16" s="1"/>
  <c r="Q155" i="16" s="1"/>
  <c r="R155" i="16" s="1"/>
  <c r="S155" i="16" s="1"/>
  <c r="T155" i="16" s="1"/>
  <c r="U155" i="16" s="1"/>
  <c r="V155" i="16" s="1"/>
  <c r="W155" i="16" s="1"/>
  <c r="X155" i="16" s="1"/>
  <c r="Y155" i="16" s="1"/>
  <c r="Z155" i="16" s="1"/>
  <c r="AA155" i="16" s="1"/>
  <c r="AB155" i="16" s="1"/>
  <c r="AC155" i="16" s="1"/>
  <c r="AD155" i="16" s="1"/>
  <c r="AE155" i="16" s="1"/>
  <c r="AF155" i="16" s="1"/>
  <c r="C155" i="16"/>
  <c r="D155" i="16" s="1"/>
  <c r="C153" i="16"/>
  <c r="D153" i="16" s="1"/>
  <c r="E153" i="16" s="1"/>
  <c r="F153" i="16" s="1"/>
  <c r="G153" i="16" s="1"/>
  <c r="H153" i="16" s="1"/>
  <c r="I153" i="16" s="1"/>
  <c r="J153" i="16" s="1"/>
  <c r="K153" i="16" s="1"/>
  <c r="L153" i="16" s="1"/>
  <c r="M153" i="16" s="1"/>
  <c r="N153" i="16" s="1"/>
  <c r="O153" i="16" s="1"/>
  <c r="P153" i="16" s="1"/>
  <c r="Q153" i="16" s="1"/>
  <c r="R153" i="16" s="1"/>
  <c r="S153" i="16" s="1"/>
  <c r="T153" i="16" s="1"/>
  <c r="U153" i="16" s="1"/>
  <c r="V153" i="16" s="1"/>
  <c r="W153" i="16" s="1"/>
  <c r="X153" i="16" s="1"/>
  <c r="Y153" i="16" s="1"/>
  <c r="Z153" i="16" s="1"/>
  <c r="AA153" i="16" s="1"/>
  <c r="AB153" i="16" s="1"/>
  <c r="AC153" i="16" s="1"/>
  <c r="AD153" i="16" s="1"/>
  <c r="AE153" i="16" s="1"/>
  <c r="AF153" i="16" s="1"/>
  <c r="S152" i="16"/>
  <c r="T152" i="16" s="1"/>
  <c r="U152" i="16" s="1"/>
  <c r="V152" i="16" s="1"/>
  <c r="W152" i="16" s="1"/>
  <c r="X152" i="16" s="1"/>
  <c r="Y152" i="16" s="1"/>
  <c r="Z152" i="16" s="1"/>
  <c r="AA152" i="16" s="1"/>
  <c r="AB152" i="16" s="1"/>
  <c r="AC152" i="16" s="1"/>
  <c r="AD152" i="16" s="1"/>
  <c r="AE152" i="16" s="1"/>
  <c r="AF152" i="16" s="1"/>
  <c r="C152" i="16"/>
  <c r="D152" i="16" s="1"/>
  <c r="E152" i="16" s="1"/>
  <c r="F152" i="16" s="1"/>
  <c r="G152" i="16" s="1"/>
  <c r="H152" i="16" s="1"/>
  <c r="I152" i="16" s="1"/>
  <c r="J152" i="16" s="1"/>
  <c r="K152" i="16" s="1"/>
  <c r="L152" i="16" s="1"/>
  <c r="M152" i="16" s="1"/>
  <c r="N152" i="16" s="1"/>
  <c r="O152" i="16" s="1"/>
  <c r="P152" i="16" s="1"/>
  <c r="Q152" i="16" s="1"/>
  <c r="R152" i="16" s="1"/>
  <c r="J151" i="16"/>
  <c r="K151" i="16" s="1"/>
  <c r="L151" i="16" s="1"/>
  <c r="M151" i="16" s="1"/>
  <c r="N151" i="16" s="1"/>
  <c r="O151" i="16" s="1"/>
  <c r="P151" i="16" s="1"/>
  <c r="Q151" i="16" s="1"/>
  <c r="R151" i="16" s="1"/>
  <c r="S151" i="16" s="1"/>
  <c r="T151" i="16" s="1"/>
  <c r="U151" i="16" s="1"/>
  <c r="V151" i="16" s="1"/>
  <c r="W151" i="16" s="1"/>
  <c r="X151" i="16" s="1"/>
  <c r="Y151" i="16" s="1"/>
  <c r="Z151" i="16" s="1"/>
  <c r="AA151" i="16" s="1"/>
  <c r="AB151" i="16" s="1"/>
  <c r="AC151" i="16" s="1"/>
  <c r="AD151" i="16" s="1"/>
  <c r="AE151" i="16" s="1"/>
  <c r="AF151" i="16" s="1"/>
  <c r="E151" i="16"/>
  <c r="F151" i="16" s="1"/>
  <c r="G151" i="16" s="1"/>
  <c r="H151" i="16" s="1"/>
  <c r="I151" i="16" s="1"/>
  <c r="D151" i="16"/>
  <c r="C151" i="16"/>
  <c r="C150" i="16"/>
  <c r="D150" i="16" s="1"/>
  <c r="E150" i="16" s="1"/>
  <c r="F150" i="16" s="1"/>
  <c r="G150" i="16" s="1"/>
  <c r="H150" i="16" s="1"/>
  <c r="I150" i="16" s="1"/>
  <c r="J150" i="16" s="1"/>
  <c r="K150" i="16" s="1"/>
  <c r="L150" i="16" s="1"/>
  <c r="M150" i="16" s="1"/>
  <c r="N150" i="16" s="1"/>
  <c r="O150" i="16" s="1"/>
  <c r="P150" i="16" s="1"/>
  <c r="Q150" i="16" s="1"/>
  <c r="R150" i="16" s="1"/>
  <c r="S150" i="16" s="1"/>
  <c r="T150" i="16" s="1"/>
  <c r="U150" i="16" s="1"/>
  <c r="V150" i="16" s="1"/>
  <c r="W150" i="16" s="1"/>
  <c r="X150" i="16" s="1"/>
  <c r="Y150" i="16" s="1"/>
  <c r="Z150" i="16" s="1"/>
  <c r="AA150" i="16" s="1"/>
  <c r="AB150" i="16" s="1"/>
  <c r="AC150" i="16" s="1"/>
  <c r="AD150" i="16" s="1"/>
  <c r="AE150" i="16" s="1"/>
  <c r="AF150" i="16" s="1"/>
  <c r="C148" i="16"/>
  <c r="D148" i="16" s="1"/>
  <c r="E148" i="16" s="1"/>
  <c r="F148" i="16" s="1"/>
  <c r="G148" i="16" s="1"/>
  <c r="H148" i="16" s="1"/>
  <c r="I148" i="16" s="1"/>
  <c r="J148" i="16" s="1"/>
  <c r="K148" i="16" s="1"/>
  <c r="L148" i="16" s="1"/>
  <c r="M148" i="16" s="1"/>
  <c r="N148" i="16" s="1"/>
  <c r="O148" i="16" s="1"/>
  <c r="P148" i="16" s="1"/>
  <c r="Q148" i="16" s="1"/>
  <c r="R148" i="16" s="1"/>
  <c r="S148" i="16" s="1"/>
  <c r="T148" i="16" s="1"/>
  <c r="U148" i="16" s="1"/>
  <c r="V148" i="16" s="1"/>
  <c r="W148" i="16" s="1"/>
  <c r="X148" i="16" s="1"/>
  <c r="Y148" i="16" s="1"/>
  <c r="Z148" i="16" s="1"/>
  <c r="AA148" i="16" s="1"/>
  <c r="AB148" i="16" s="1"/>
  <c r="AC148" i="16" s="1"/>
  <c r="AD148" i="16" s="1"/>
  <c r="AE148" i="16" s="1"/>
  <c r="AF148" i="16" s="1"/>
  <c r="D147" i="16"/>
  <c r="E147" i="16" s="1"/>
  <c r="F147" i="16" s="1"/>
  <c r="G147" i="16" s="1"/>
  <c r="H147" i="16" s="1"/>
  <c r="I147" i="16" s="1"/>
  <c r="J147" i="16" s="1"/>
  <c r="K147" i="16" s="1"/>
  <c r="L147" i="16" s="1"/>
  <c r="M147" i="16" s="1"/>
  <c r="N147" i="16" s="1"/>
  <c r="O147" i="16" s="1"/>
  <c r="P147" i="16" s="1"/>
  <c r="Q147" i="16" s="1"/>
  <c r="R147" i="16" s="1"/>
  <c r="S147" i="16" s="1"/>
  <c r="T147" i="16" s="1"/>
  <c r="U147" i="16" s="1"/>
  <c r="V147" i="16" s="1"/>
  <c r="W147" i="16" s="1"/>
  <c r="X147" i="16" s="1"/>
  <c r="Y147" i="16" s="1"/>
  <c r="Z147" i="16" s="1"/>
  <c r="AA147" i="16" s="1"/>
  <c r="AB147" i="16" s="1"/>
  <c r="AC147" i="16" s="1"/>
  <c r="AD147" i="16" s="1"/>
  <c r="AE147" i="16" s="1"/>
  <c r="AF147" i="16" s="1"/>
  <c r="C147" i="16"/>
  <c r="D145" i="16"/>
  <c r="E145" i="16" s="1"/>
  <c r="F145" i="16" s="1"/>
  <c r="G145" i="16" s="1"/>
  <c r="H145" i="16" s="1"/>
  <c r="I145" i="16" s="1"/>
  <c r="J145" i="16" s="1"/>
  <c r="K145" i="16" s="1"/>
  <c r="L145" i="16" s="1"/>
  <c r="M145" i="16" s="1"/>
  <c r="N145" i="16" s="1"/>
  <c r="O145" i="16" s="1"/>
  <c r="P145" i="16" s="1"/>
  <c r="Q145" i="16" s="1"/>
  <c r="R145" i="16" s="1"/>
  <c r="S145" i="16" s="1"/>
  <c r="T145" i="16" s="1"/>
  <c r="U145" i="16" s="1"/>
  <c r="V145" i="16" s="1"/>
  <c r="W145" i="16" s="1"/>
  <c r="X145" i="16" s="1"/>
  <c r="Y145" i="16" s="1"/>
  <c r="Z145" i="16" s="1"/>
  <c r="AA145" i="16" s="1"/>
  <c r="AB145" i="16" s="1"/>
  <c r="AC145" i="16" s="1"/>
  <c r="AD145" i="16" s="1"/>
  <c r="AE145" i="16" s="1"/>
  <c r="AF145" i="16" s="1"/>
  <c r="C145" i="16"/>
  <c r="G144" i="16"/>
  <c r="H144" i="16" s="1"/>
  <c r="I144" i="16" s="1"/>
  <c r="J144" i="16" s="1"/>
  <c r="K144" i="16" s="1"/>
  <c r="L144" i="16" s="1"/>
  <c r="M144" i="16" s="1"/>
  <c r="N144" i="16" s="1"/>
  <c r="O144" i="16" s="1"/>
  <c r="P144" i="16" s="1"/>
  <c r="Q144" i="16" s="1"/>
  <c r="R144" i="16" s="1"/>
  <c r="S144" i="16" s="1"/>
  <c r="T144" i="16" s="1"/>
  <c r="U144" i="16" s="1"/>
  <c r="V144" i="16" s="1"/>
  <c r="W144" i="16" s="1"/>
  <c r="X144" i="16" s="1"/>
  <c r="Y144" i="16" s="1"/>
  <c r="Z144" i="16" s="1"/>
  <c r="AA144" i="16" s="1"/>
  <c r="AB144" i="16" s="1"/>
  <c r="AC144" i="16" s="1"/>
  <c r="AD144" i="16" s="1"/>
  <c r="AE144" i="16" s="1"/>
  <c r="AF144" i="16" s="1"/>
  <c r="C144" i="16"/>
  <c r="D144" i="16" s="1"/>
  <c r="E144" i="16" s="1"/>
  <c r="F144" i="16" s="1"/>
  <c r="C143" i="16"/>
  <c r="D143" i="16" s="1"/>
  <c r="E143" i="16" s="1"/>
  <c r="F143" i="16" s="1"/>
  <c r="G143" i="16" s="1"/>
  <c r="H143" i="16" s="1"/>
  <c r="I143" i="16" s="1"/>
  <c r="J143" i="16" s="1"/>
  <c r="K143" i="16" s="1"/>
  <c r="L143" i="16" s="1"/>
  <c r="M143" i="16" s="1"/>
  <c r="N143" i="16" s="1"/>
  <c r="O143" i="16" s="1"/>
  <c r="P143" i="16" s="1"/>
  <c r="Q143" i="16" s="1"/>
  <c r="R143" i="16" s="1"/>
  <c r="S143" i="16" s="1"/>
  <c r="T143" i="16" s="1"/>
  <c r="U143" i="16" s="1"/>
  <c r="V143" i="16" s="1"/>
  <c r="W143" i="16" s="1"/>
  <c r="X143" i="16" s="1"/>
  <c r="Y143" i="16" s="1"/>
  <c r="Z143" i="16" s="1"/>
  <c r="AA143" i="16" s="1"/>
  <c r="AB143" i="16" s="1"/>
  <c r="AC143" i="16" s="1"/>
  <c r="AD143" i="16" s="1"/>
  <c r="AE143" i="16" s="1"/>
  <c r="AF143" i="16" s="1"/>
  <c r="C142" i="16"/>
  <c r="D142" i="16" s="1"/>
  <c r="E142" i="16" s="1"/>
  <c r="F142" i="16" s="1"/>
  <c r="G142" i="16" s="1"/>
  <c r="H142" i="16" s="1"/>
  <c r="I142" i="16" s="1"/>
  <c r="J142" i="16" s="1"/>
  <c r="K142" i="16" s="1"/>
  <c r="L142" i="16" s="1"/>
  <c r="M142" i="16" s="1"/>
  <c r="N142" i="16" s="1"/>
  <c r="O142" i="16" s="1"/>
  <c r="P142" i="16" s="1"/>
  <c r="Q142" i="16" s="1"/>
  <c r="R142" i="16" s="1"/>
  <c r="S142" i="16" s="1"/>
  <c r="T142" i="16" s="1"/>
  <c r="U142" i="16" s="1"/>
  <c r="V142" i="16" s="1"/>
  <c r="W142" i="16" s="1"/>
  <c r="X142" i="16" s="1"/>
  <c r="Y142" i="16" s="1"/>
  <c r="Z142" i="16" s="1"/>
  <c r="AA142" i="16" s="1"/>
  <c r="AB142" i="16" s="1"/>
  <c r="AC142" i="16" s="1"/>
  <c r="AD142" i="16" s="1"/>
  <c r="AE142" i="16" s="1"/>
  <c r="AF142" i="16" s="1"/>
  <c r="E141" i="16"/>
  <c r="F141" i="16" s="1"/>
  <c r="G141" i="16" s="1"/>
  <c r="H141" i="16" s="1"/>
  <c r="I141" i="16" s="1"/>
  <c r="J141" i="16" s="1"/>
  <c r="K141" i="16" s="1"/>
  <c r="L141" i="16" s="1"/>
  <c r="M141" i="16" s="1"/>
  <c r="N141" i="16" s="1"/>
  <c r="O141" i="16" s="1"/>
  <c r="P141" i="16" s="1"/>
  <c r="Q141" i="16" s="1"/>
  <c r="R141" i="16" s="1"/>
  <c r="S141" i="16" s="1"/>
  <c r="T141" i="16" s="1"/>
  <c r="U141" i="16" s="1"/>
  <c r="V141" i="16" s="1"/>
  <c r="W141" i="16" s="1"/>
  <c r="X141" i="16" s="1"/>
  <c r="Y141" i="16" s="1"/>
  <c r="Z141" i="16" s="1"/>
  <c r="AA141" i="16" s="1"/>
  <c r="AB141" i="16" s="1"/>
  <c r="AC141" i="16" s="1"/>
  <c r="AD141" i="16" s="1"/>
  <c r="AE141" i="16" s="1"/>
  <c r="AF141" i="16" s="1"/>
  <c r="C141" i="16"/>
  <c r="D141" i="16" s="1"/>
  <c r="U140" i="16"/>
  <c r="V140" i="16" s="1"/>
  <c r="W140" i="16" s="1"/>
  <c r="X140" i="16" s="1"/>
  <c r="Y140" i="16" s="1"/>
  <c r="Z140" i="16" s="1"/>
  <c r="AA140" i="16" s="1"/>
  <c r="AB140" i="16" s="1"/>
  <c r="AC140" i="16" s="1"/>
  <c r="AD140" i="16" s="1"/>
  <c r="AE140" i="16" s="1"/>
  <c r="AF140" i="16" s="1"/>
  <c r="Q140" i="16"/>
  <c r="R140" i="16" s="1"/>
  <c r="S140" i="16" s="1"/>
  <c r="T140" i="16" s="1"/>
  <c r="C140" i="16"/>
  <c r="D140" i="16" s="1"/>
  <c r="E140" i="16" s="1"/>
  <c r="F140" i="16" s="1"/>
  <c r="G140" i="16" s="1"/>
  <c r="H140" i="16" s="1"/>
  <c r="I140" i="16" s="1"/>
  <c r="J140" i="16" s="1"/>
  <c r="K140" i="16" s="1"/>
  <c r="L140" i="16" s="1"/>
  <c r="M140" i="16" s="1"/>
  <c r="N140" i="16" s="1"/>
  <c r="O140" i="16" s="1"/>
  <c r="P140" i="16" s="1"/>
  <c r="F139" i="16"/>
  <c r="G139" i="16" s="1"/>
  <c r="H139" i="16" s="1"/>
  <c r="I139" i="16" s="1"/>
  <c r="J139" i="16" s="1"/>
  <c r="K139" i="16" s="1"/>
  <c r="L139" i="16" s="1"/>
  <c r="M139" i="16" s="1"/>
  <c r="N139" i="16" s="1"/>
  <c r="O139" i="16" s="1"/>
  <c r="P139" i="16" s="1"/>
  <c r="Q139" i="16" s="1"/>
  <c r="R139" i="16" s="1"/>
  <c r="S139" i="16" s="1"/>
  <c r="T139" i="16" s="1"/>
  <c r="U139" i="16" s="1"/>
  <c r="V139" i="16" s="1"/>
  <c r="W139" i="16" s="1"/>
  <c r="X139" i="16" s="1"/>
  <c r="Y139" i="16" s="1"/>
  <c r="Z139" i="16" s="1"/>
  <c r="AA139" i="16" s="1"/>
  <c r="AB139" i="16" s="1"/>
  <c r="AC139" i="16" s="1"/>
  <c r="AD139" i="16" s="1"/>
  <c r="AE139" i="16" s="1"/>
  <c r="AF139" i="16" s="1"/>
  <c r="D139" i="16"/>
  <c r="E139" i="16" s="1"/>
  <c r="C139" i="16"/>
  <c r="G137" i="16"/>
  <c r="H137" i="16" s="1"/>
  <c r="I137" i="16" s="1"/>
  <c r="J137" i="16" s="1"/>
  <c r="K137" i="16" s="1"/>
  <c r="L137" i="16" s="1"/>
  <c r="M137" i="16" s="1"/>
  <c r="N137" i="16" s="1"/>
  <c r="O137" i="16" s="1"/>
  <c r="P137" i="16" s="1"/>
  <c r="Q137" i="16" s="1"/>
  <c r="R137" i="16" s="1"/>
  <c r="S137" i="16" s="1"/>
  <c r="T137" i="16" s="1"/>
  <c r="U137" i="16" s="1"/>
  <c r="V137" i="16" s="1"/>
  <c r="W137" i="16" s="1"/>
  <c r="X137" i="16" s="1"/>
  <c r="Y137" i="16" s="1"/>
  <c r="Z137" i="16" s="1"/>
  <c r="AA137" i="16" s="1"/>
  <c r="AB137" i="16" s="1"/>
  <c r="AC137" i="16" s="1"/>
  <c r="AD137" i="16" s="1"/>
  <c r="AE137" i="16" s="1"/>
  <c r="AF137" i="16" s="1"/>
  <c r="F137" i="16"/>
  <c r="D137" i="16"/>
  <c r="E137" i="16" s="1"/>
  <c r="C137" i="16"/>
  <c r="C136" i="16"/>
  <c r="D136" i="16" s="1"/>
  <c r="E136" i="16" s="1"/>
  <c r="F136" i="16" s="1"/>
  <c r="G136" i="16" s="1"/>
  <c r="H136" i="16" s="1"/>
  <c r="I136" i="16" s="1"/>
  <c r="J136" i="16" s="1"/>
  <c r="K136" i="16" s="1"/>
  <c r="L136" i="16" s="1"/>
  <c r="M136" i="16" s="1"/>
  <c r="N136" i="16" s="1"/>
  <c r="O136" i="16" s="1"/>
  <c r="P136" i="16" s="1"/>
  <c r="Q136" i="16" s="1"/>
  <c r="R136" i="16" s="1"/>
  <c r="S136" i="16" s="1"/>
  <c r="T136" i="16" s="1"/>
  <c r="U136" i="16" s="1"/>
  <c r="V136" i="16" s="1"/>
  <c r="W136" i="16" s="1"/>
  <c r="X136" i="16" s="1"/>
  <c r="Y136" i="16" s="1"/>
  <c r="Z136" i="16" s="1"/>
  <c r="AA136" i="16" s="1"/>
  <c r="AB136" i="16" s="1"/>
  <c r="AC136" i="16" s="1"/>
  <c r="AD136" i="16" s="1"/>
  <c r="AE136" i="16" s="1"/>
  <c r="AF136" i="16" s="1"/>
  <c r="C135" i="16"/>
  <c r="D135" i="16" s="1"/>
  <c r="E135" i="16" s="1"/>
  <c r="F135" i="16" s="1"/>
  <c r="G135" i="16" s="1"/>
  <c r="H135" i="16" s="1"/>
  <c r="I135" i="16" s="1"/>
  <c r="J135" i="16" s="1"/>
  <c r="K135" i="16" s="1"/>
  <c r="L135" i="16" s="1"/>
  <c r="M135" i="16" s="1"/>
  <c r="N135" i="16" s="1"/>
  <c r="O135" i="16" s="1"/>
  <c r="P135" i="16" s="1"/>
  <c r="Q135" i="16" s="1"/>
  <c r="R135" i="16" s="1"/>
  <c r="S135" i="16" s="1"/>
  <c r="T135" i="16" s="1"/>
  <c r="U135" i="16" s="1"/>
  <c r="V135" i="16" s="1"/>
  <c r="W135" i="16" s="1"/>
  <c r="X135" i="16" s="1"/>
  <c r="Y135" i="16" s="1"/>
  <c r="Z135" i="16" s="1"/>
  <c r="AA135" i="16" s="1"/>
  <c r="AB135" i="16" s="1"/>
  <c r="AC135" i="16" s="1"/>
  <c r="AD135" i="16" s="1"/>
  <c r="AE135" i="16" s="1"/>
  <c r="AF135" i="16" s="1"/>
  <c r="C134" i="16"/>
  <c r="D134" i="16" s="1"/>
  <c r="E134" i="16" s="1"/>
  <c r="F134" i="16" s="1"/>
  <c r="G134" i="16" s="1"/>
  <c r="H134" i="16" s="1"/>
  <c r="I134" i="16" s="1"/>
  <c r="J134" i="16" s="1"/>
  <c r="K134" i="16" s="1"/>
  <c r="L134" i="16" s="1"/>
  <c r="M134" i="16" s="1"/>
  <c r="N134" i="16" s="1"/>
  <c r="O134" i="16" s="1"/>
  <c r="P134" i="16" s="1"/>
  <c r="Q134" i="16" s="1"/>
  <c r="R134" i="16" s="1"/>
  <c r="S134" i="16" s="1"/>
  <c r="T134" i="16" s="1"/>
  <c r="U134" i="16" s="1"/>
  <c r="V134" i="16" s="1"/>
  <c r="W134" i="16" s="1"/>
  <c r="X134" i="16" s="1"/>
  <c r="Y134" i="16" s="1"/>
  <c r="Z134" i="16" s="1"/>
  <c r="AA134" i="16" s="1"/>
  <c r="AB134" i="16" s="1"/>
  <c r="AC134" i="16" s="1"/>
  <c r="AD134" i="16" s="1"/>
  <c r="AE134" i="16" s="1"/>
  <c r="AF134" i="16" s="1"/>
  <c r="K133" i="16"/>
  <c r="L133" i="16" s="1"/>
  <c r="M133" i="16" s="1"/>
  <c r="N133" i="16" s="1"/>
  <c r="O133" i="16" s="1"/>
  <c r="P133" i="16" s="1"/>
  <c r="Q133" i="16" s="1"/>
  <c r="R133" i="16" s="1"/>
  <c r="S133" i="16" s="1"/>
  <c r="T133" i="16" s="1"/>
  <c r="U133" i="16" s="1"/>
  <c r="V133" i="16" s="1"/>
  <c r="W133" i="16" s="1"/>
  <c r="X133" i="16" s="1"/>
  <c r="Y133" i="16" s="1"/>
  <c r="Z133" i="16" s="1"/>
  <c r="AA133" i="16" s="1"/>
  <c r="AB133" i="16" s="1"/>
  <c r="AC133" i="16" s="1"/>
  <c r="AD133" i="16" s="1"/>
  <c r="AE133" i="16" s="1"/>
  <c r="AF133" i="16" s="1"/>
  <c r="G133" i="16"/>
  <c r="H133" i="16" s="1"/>
  <c r="I133" i="16" s="1"/>
  <c r="J133" i="16" s="1"/>
  <c r="C133" i="16"/>
  <c r="D133" i="16" s="1"/>
  <c r="E133" i="16" s="1"/>
  <c r="F133" i="16" s="1"/>
  <c r="M132" i="16"/>
  <c r="N132" i="16" s="1"/>
  <c r="O132" i="16" s="1"/>
  <c r="P132" i="16" s="1"/>
  <c r="Q132" i="16" s="1"/>
  <c r="R132" i="16" s="1"/>
  <c r="S132" i="16" s="1"/>
  <c r="T132" i="16" s="1"/>
  <c r="U132" i="16" s="1"/>
  <c r="V132" i="16" s="1"/>
  <c r="W132" i="16" s="1"/>
  <c r="X132" i="16" s="1"/>
  <c r="Y132" i="16" s="1"/>
  <c r="Z132" i="16" s="1"/>
  <c r="AA132" i="16" s="1"/>
  <c r="AB132" i="16" s="1"/>
  <c r="AC132" i="16" s="1"/>
  <c r="AD132" i="16" s="1"/>
  <c r="AE132" i="16" s="1"/>
  <c r="AF132" i="16" s="1"/>
  <c r="C132" i="16"/>
  <c r="D132" i="16" s="1"/>
  <c r="E132" i="16" s="1"/>
  <c r="F132" i="16" s="1"/>
  <c r="G132" i="16" s="1"/>
  <c r="H132" i="16" s="1"/>
  <c r="I132" i="16" s="1"/>
  <c r="J132" i="16" s="1"/>
  <c r="K132" i="16" s="1"/>
  <c r="L132" i="16" s="1"/>
  <c r="F131" i="16"/>
  <c r="G131" i="16" s="1"/>
  <c r="H131" i="16" s="1"/>
  <c r="I131" i="16" s="1"/>
  <c r="J131" i="16" s="1"/>
  <c r="K131" i="16" s="1"/>
  <c r="L131" i="16" s="1"/>
  <c r="M131" i="16" s="1"/>
  <c r="N131" i="16" s="1"/>
  <c r="O131" i="16" s="1"/>
  <c r="P131" i="16" s="1"/>
  <c r="Q131" i="16" s="1"/>
  <c r="R131" i="16" s="1"/>
  <c r="S131" i="16" s="1"/>
  <c r="T131" i="16" s="1"/>
  <c r="U131" i="16" s="1"/>
  <c r="V131" i="16" s="1"/>
  <c r="W131" i="16" s="1"/>
  <c r="X131" i="16" s="1"/>
  <c r="Y131" i="16" s="1"/>
  <c r="Z131" i="16" s="1"/>
  <c r="AA131" i="16" s="1"/>
  <c r="AB131" i="16" s="1"/>
  <c r="AC131" i="16" s="1"/>
  <c r="AD131" i="16" s="1"/>
  <c r="AE131" i="16" s="1"/>
  <c r="AF131" i="16" s="1"/>
  <c r="E131" i="16"/>
  <c r="C131" i="16"/>
  <c r="D131" i="16" s="1"/>
  <c r="D130" i="16"/>
  <c r="E130" i="16" s="1"/>
  <c r="F130" i="16" s="1"/>
  <c r="G130" i="16" s="1"/>
  <c r="H130" i="16" s="1"/>
  <c r="I130" i="16" s="1"/>
  <c r="J130" i="16" s="1"/>
  <c r="K130" i="16" s="1"/>
  <c r="L130" i="16" s="1"/>
  <c r="M130" i="16" s="1"/>
  <c r="N130" i="16" s="1"/>
  <c r="O130" i="16" s="1"/>
  <c r="P130" i="16" s="1"/>
  <c r="Q130" i="16" s="1"/>
  <c r="R130" i="16" s="1"/>
  <c r="S130" i="16" s="1"/>
  <c r="T130" i="16" s="1"/>
  <c r="U130" i="16" s="1"/>
  <c r="V130" i="16" s="1"/>
  <c r="W130" i="16" s="1"/>
  <c r="X130" i="16" s="1"/>
  <c r="Y130" i="16" s="1"/>
  <c r="Z130" i="16" s="1"/>
  <c r="AA130" i="16" s="1"/>
  <c r="AB130" i="16" s="1"/>
  <c r="AC130" i="16" s="1"/>
  <c r="AD130" i="16" s="1"/>
  <c r="AE130" i="16" s="1"/>
  <c r="AF130" i="16" s="1"/>
  <c r="C130" i="16"/>
  <c r="C128" i="16"/>
  <c r="D128" i="16" s="1"/>
  <c r="E128" i="16" s="1"/>
  <c r="F128" i="16" s="1"/>
  <c r="G128" i="16" s="1"/>
  <c r="H128" i="16" s="1"/>
  <c r="I128" i="16" s="1"/>
  <c r="J128" i="16" s="1"/>
  <c r="K128" i="16" s="1"/>
  <c r="L128" i="16" s="1"/>
  <c r="M128" i="16" s="1"/>
  <c r="N128" i="16" s="1"/>
  <c r="O128" i="16" s="1"/>
  <c r="P128" i="16" s="1"/>
  <c r="Q128" i="16" s="1"/>
  <c r="R128" i="16" s="1"/>
  <c r="S128" i="16" s="1"/>
  <c r="T128" i="16" s="1"/>
  <c r="U128" i="16" s="1"/>
  <c r="V128" i="16" s="1"/>
  <c r="W128" i="16" s="1"/>
  <c r="X128" i="16" s="1"/>
  <c r="Y128" i="16" s="1"/>
  <c r="Z128" i="16" s="1"/>
  <c r="AA128" i="16" s="1"/>
  <c r="AB128" i="16" s="1"/>
  <c r="AC128" i="16" s="1"/>
  <c r="AD128" i="16" s="1"/>
  <c r="AE128" i="16" s="1"/>
  <c r="AF128" i="16" s="1"/>
  <c r="E127" i="16"/>
  <c r="F127" i="16" s="1"/>
  <c r="G127" i="16" s="1"/>
  <c r="H127" i="16" s="1"/>
  <c r="I127" i="16" s="1"/>
  <c r="J127" i="16" s="1"/>
  <c r="K127" i="16" s="1"/>
  <c r="L127" i="16" s="1"/>
  <c r="M127" i="16" s="1"/>
  <c r="N127" i="16" s="1"/>
  <c r="O127" i="16" s="1"/>
  <c r="P127" i="16" s="1"/>
  <c r="Q127" i="16" s="1"/>
  <c r="R127" i="16" s="1"/>
  <c r="S127" i="16" s="1"/>
  <c r="T127" i="16" s="1"/>
  <c r="U127" i="16" s="1"/>
  <c r="V127" i="16" s="1"/>
  <c r="W127" i="16" s="1"/>
  <c r="X127" i="16" s="1"/>
  <c r="Y127" i="16" s="1"/>
  <c r="Z127" i="16" s="1"/>
  <c r="AA127" i="16" s="1"/>
  <c r="AB127" i="16" s="1"/>
  <c r="AC127" i="16" s="1"/>
  <c r="AD127" i="16" s="1"/>
  <c r="AE127" i="16" s="1"/>
  <c r="AF127" i="16" s="1"/>
  <c r="C127" i="16"/>
  <c r="D127" i="16" s="1"/>
  <c r="H126" i="16"/>
  <c r="I126" i="16" s="1"/>
  <c r="J126" i="16" s="1"/>
  <c r="K126" i="16" s="1"/>
  <c r="L126" i="16" s="1"/>
  <c r="M126" i="16" s="1"/>
  <c r="N126" i="16" s="1"/>
  <c r="O126" i="16" s="1"/>
  <c r="P126" i="16" s="1"/>
  <c r="Q126" i="16" s="1"/>
  <c r="R126" i="16" s="1"/>
  <c r="S126" i="16" s="1"/>
  <c r="T126" i="16" s="1"/>
  <c r="U126" i="16" s="1"/>
  <c r="V126" i="16" s="1"/>
  <c r="W126" i="16" s="1"/>
  <c r="X126" i="16" s="1"/>
  <c r="Y126" i="16" s="1"/>
  <c r="Z126" i="16" s="1"/>
  <c r="AA126" i="16" s="1"/>
  <c r="AB126" i="16" s="1"/>
  <c r="AC126" i="16" s="1"/>
  <c r="AD126" i="16" s="1"/>
  <c r="AE126" i="16" s="1"/>
  <c r="AF126" i="16" s="1"/>
  <c r="C126" i="16"/>
  <c r="D126" i="16" s="1"/>
  <c r="E126" i="16" s="1"/>
  <c r="F126" i="16" s="1"/>
  <c r="G126" i="16" s="1"/>
  <c r="C125" i="16"/>
  <c r="D125" i="16" s="1"/>
  <c r="E125" i="16" s="1"/>
  <c r="F125" i="16" s="1"/>
  <c r="G125" i="16" s="1"/>
  <c r="H125" i="16" s="1"/>
  <c r="I125" i="16" s="1"/>
  <c r="J125" i="16" s="1"/>
  <c r="K125" i="16" s="1"/>
  <c r="L125" i="16" s="1"/>
  <c r="M125" i="16" s="1"/>
  <c r="N125" i="16" s="1"/>
  <c r="O125" i="16" s="1"/>
  <c r="P125" i="16" s="1"/>
  <c r="Q125" i="16" s="1"/>
  <c r="R125" i="16" s="1"/>
  <c r="S125" i="16" s="1"/>
  <c r="T125" i="16" s="1"/>
  <c r="U125" i="16" s="1"/>
  <c r="V125" i="16" s="1"/>
  <c r="W125" i="16" s="1"/>
  <c r="X125" i="16" s="1"/>
  <c r="Y125" i="16" s="1"/>
  <c r="Z125" i="16" s="1"/>
  <c r="AA125" i="16" s="1"/>
  <c r="AB125" i="16" s="1"/>
  <c r="AC125" i="16" s="1"/>
  <c r="AD125" i="16" s="1"/>
  <c r="AE125" i="16" s="1"/>
  <c r="AF125" i="16" s="1"/>
  <c r="D124" i="16"/>
  <c r="E124" i="16" s="1"/>
  <c r="F124" i="16" s="1"/>
  <c r="G124" i="16" s="1"/>
  <c r="H124" i="16" s="1"/>
  <c r="I124" i="16" s="1"/>
  <c r="J124" i="16" s="1"/>
  <c r="K124" i="16" s="1"/>
  <c r="L124" i="16" s="1"/>
  <c r="M124" i="16" s="1"/>
  <c r="N124" i="16" s="1"/>
  <c r="O124" i="16" s="1"/>
  <c r="P124" i="16" s="1"/>
  <c r="Q124" i="16" s="1"/>
  <c r="R124" i="16" s="1"/>
  <c r="S124" i="16" s="1"/>
  <c r="T124" i="16" s="1"/>
  <c r="U124" i="16" s="1"/>
  <c r="V124" i="16" s="1"/>
  <c r="W124" i="16" s="1"/>
  <c r="X124" i="16" s="1"/>
  <c r="Y124" i="16" s="1"/>
  <c r="Z124" i="16" s="1"/>
  <c r="AA124" i="16" s="1"/>
  <c r="AB124" i="16" s="1"/>
  <c r="AC124" i="16" s="1"/>
  <c r="AD124" i="16" s="1"/>
  <c r="AE124" i="16" s="1"/>
  <c r="AF124" i="16" s="1"/>
  <c r="C124" i="16"/>
  <c r="C123" i="16"/>
  <c r="D123" i="16" s="1"/>
  <c r="E123" i="16" s="1"/>
  <c r="F123" i="16" s="1"/>
  <c r="G123" i="16" s="1"/>
  <c r="H123" i="16" s="1"/>
  <c r="I123" i="16" s="1"/>
  <c r="J123" i="16" s="1"/>
  <c r="K123" i="16" s="1"/>
  <c r="L123" i="16" s="1"/>
  <c r="M123" i="16" s="1"/>
  <c r="N123" i="16" s="1"/>
  <c r="O123" i="16" s="1"/>
  <c r="P123" i="16" s="1"/>
  <c r="Q123" i="16" s="1"/>
  <c r="R123" i="16" s="1"/>
  <c r="S123" i="16" s="1"/>
  <c r="T123" i="16" s="1"/>
  <c r="U123" i="16" s="1"/>
  <c r="V123" i="16" s="1"/>
  <c r="W123" i="16" s="1"/>
  <c r="X123" i="16" s="1"/>
  <c r="Y123" i="16" s="1"/>
  <c r="Z123" i="16" s="1"/>
  <c r="AA123" i="16" s="1"/>
  <c r="AB123" i="16" s="1"/>
  <c r="AC123" i="16" s="1"/>
  <c r="AD123" i="16" s="1"/>
  <c r="AE123" i="16" s="1"/>
  <c r="AF123" i="16" s="1"/>
  <c r="J122" i="16"/>
  <c r="K122" i="16" s="1"/>
  <c r="L122" i="16" s="1"/>
  <c r="M122" i="16" s="1"/>
  <c r="N122" i="16" s="1"/>
  <c r="O122" i="16" s="1"/>
  <c r="P122" i="16" s="1"/>
  <c r="Q122" i="16" s="1"/>
  <c r="R122" i="16" s="1"/>
  <c r="S122" i="16" s="1"/>
  <c r="T122" i="16" s="1"/>
  <c r="U122" i="16" s="1"/>
  <c r="V122" i="16" s="1"/>
  <c r="W122" i="16" s="1"/>
  <c r="X122" i="16" s="1"/>
  <c r="Y122" i="16" s="1"/>
  <c r="Z122" i="16" s="1"/>
  <c r="AA122" i="16" s="1"/>
  <c r="AB122" i="16" s="1"/>
  <c r="AC122" i="16" s="1"/>
  <c r="AD122" i="16" s="1"/>
  <c r="AE122" i="16" s="1"/>
  <c r="AF122" i="16" s="1"/>
  <c r="H122" i="16"/>
  <c r="I122" i="16" s="1"/>
  <c r="C122" i="16"/>
  <c r="D122" i="16" s="1"/>
  <c r="E122" i="16" s="1"/>
  <c r="F122" i="16" s="1"/>
  <c r="G122" i="16" s="1"/>
  <c r="F121" i="16"/>
  <c r="G121" i="16" s="1"/>
  <c r="H121" i="16" s="1"/>
  <c r="I121" i="16" s="1"/>
  <c r="J121" i="16" s="1"/>
  <c r="K121" i="16" s="1"/>
  <c r="L121" i="16" s="1"/>
  <c r="M121" i="16" s="1"/>
  <c r="N121" i="16" s="1"/>
  <c r="O121" i="16" s="1"/>
  <c r="P121" i="16" s="1"/>
  <c r="Q121" i="16" s="1"/>
  <c r="R121" i="16" s="1"/>
  <c r="S121" i="16" s="1"/>
  <c r="T121" i="16" s="1"/>
  <c r="U121" i="16" s="1"/>
  <c r="V121" i="16" s="1"/>
  <c r="W121" i="16" s="1"/>
  <c r="X121" i="16" s="1"/>
  <c r="Y121" i="16" s="1"/>
  <c r="Z121" i="16" s="1"/>
  <c r="AA121" i="16" s="1"/>
  <c r="AB121" i="16" s="1"/>
  <c r="AC121" i="16" s="1"/>
  <c r="AD121" i="16" s="1"/>
  <c r="AE121" i="16" s="1"/>
  <c r="AF121" i="16" s="1"/>
  <c r="C121" i="16"/>
  <c r="D121" i="16" s="1"/>
  <c r="E121" i="16" s="1"/>
  <c r="E120" i="16"/>
  <c r="F120" i="16" s="1"/>
  <c r="G120" i="16" s="1"/>
  <c r="H120" i="16" s="1"/>
  <c r="I120" i="16" s="1"/>
  <c r="J120" i="16" s="1"/>
  <c r="K120" i="16" s="1"/>
  <c r="L120" i="16" s="1"/>
  <c r="M120" i="16" s="1"/>
  <c r="N120" i="16" s="1"/>
  <c r="O120" i="16" s="1"/>
  <c r="P120" i="16" s="1"/>
  <c r="Q120" i="16" s="1"/>
  <c r="R120" i="16" s="1"/>
  <c r="S120" i="16" s="1"/>
  <c r="T120" i="16" s="1"/>
  <c r="U120" i="16" s="1"/>
  <c r="V120" i="16" s="1"/>
  <c r="W120" i="16" s="1"/>
  <c r="X120" i="16" s="1"/>
  <c r="Y120" i="16" s="1"/>
  <c r="Z120" i="16" s="1"/>
  <c r="AA120" i="16" s="1"/>
  <c r="AB120" i="16" s="1"/>
  <c r="AC120" i="16" s="1"/>
  <c r="AD120" i="16" s="1"/>
  <c r="AE120" i="16" s="1"/>
  <c r="AF120" i="16" s="1"/>
  <c r="D120" i="16"/>
  <c r="C120" i="16"/>
  <c r="M119" i="16"/>
  <c r="N119" i="16" s="1"/>
  <c r="O119" i="16" s="1"/>
  <c r="P119" i="16" s="1"/>
  <c r="Q119" i="16" s="1"/>
  <c r="R119" i="16" s="1"/>
  <c r="S119" i="16" s="1"/>
  <c r="T119" i="16" s="1"/>
  <c r="U119" i="16" s="1"/>
  <c r="V119" i="16" s="1"/>
  <c r="W119" i="16" s="1"/>
  <c r="X119" i="16" s="1"/>
  <c r="Y119" i="16" s="1"/>
  <c r="Z119" i="16" s="1"/>
  <c r="AA119" i="16" s="1"/>
  <c r="AB119" i="16" s="1"/>
  <c r="AC119" i="16" s="1"/>
  <c r="AD119" i="16" s="1"/>
  <c r="AE119" i="16" s="1"/>
  <c r="AF119" i="16" s="1"/>
  <c r="E119" i="16"/>
  <c r="F119" i="16" s="1"/>
  <c r="G119" i="16" s="1"/>
  <c r="H119" i="16" s="1"/>
  <c r="I119" i="16" s="1"/>
  <c r="J119" i="16" s="1"/>
  <c r="K119" i="16" s="1"/>
  <c r="L119" i="16" s="1"/>
  <c r="D119" i="16"/>
  <c r="C119" i="16"/>
  <c r="C118" i="16"/>
  <c r="D118" i="16" s="1"/>
  <c r="E118" i="16" s="1"/>
  <c r="F118" i="16" s="1"/>
  <c r="G118" i="16" s="1"/>
  <c r="H118" i="16" s="1"/>
  <c r="I118" i="16" s="1"/>
  <c r="J118" i="16" s="1"/>
  <c r="K118" i="16" s="1"/>
  <c r="L118" i="16" s="1"/>
  <c r="M118" i="16" s="1"/>
  <c r="N118" i="16" s="1"/>
  <c r="O118" i="16" s="1"/>
  <c r="P118" i="16" s="1"/>
  <c r="Q118" i="16" s="1"/>
  <c r="R118" i="16" s="1"/>
  <c r="S118" i="16" s="1"/>
  <c r="T118" i="16" s="1"/>
  <c r="U118" i="16" s="1"/>
  <c r="V118" i="16" s="1"/>
  <c r="W118" i="16" s="1"/>
  <c r="X118" i="16" s="1"/>
  <c r="Y118" i="16" s="1"/>
  <c r="Z118" i="16" s="1"/>
  <c r="AA118" i="16" s="1"/>
  <c r="AB118" i="16" s="1"/>
  <c r="AC118" i="16" s="1"/>
  <c r="AD118" i="16" s="1"/>
  <c r="AE118" i="16" s="1"/>
  <c r="AF118" i="16" s="1"/>
  <c r="N117" i="16"/>
  <c r="O117" i="16" s="1"/>
  <c r="P117" i="16" s="1"/>
  <c r="Q117" i="16" s="1"/>
  <c r="R117" i="16" s="1"/>
  <c r="S117" i="16" s="1"/>
  <c r="T117" i="16" s="1"/>
  <c r="U117" i="16" s="1"/>
  <c r="V117" i="16" s="1"/>
  <c r="W117" i="16" s="1"/>
  <c r="X117" i="16" s="1"/>
  <c r="Y117" i="16" s="1"/>
  <c r="Z117" i="16" s="1"/>
  <c r="AA117" i="16" s="1"/>
  <c r="AB117" i="16" s="1"/>
  <c r="AC117" i="16" s="1"/>
  <c r="AD117" i="16" s="1"/>
  <c r="AE117" i="16" s="1"/>
  <c r="AF117" i="16" s="1"/>
  <c r="H117" i="16"/>
  <c r="I117" i="16" s="1"/>
  <c r="J117" i="16" s="1"/>
  <c r="K117" i="16" s="1"/>
  <c r="L117" i="16" s="1"/>
  <c r="M117" i="16" s="1"/>
  <c r="C117" i="16"/>
  <c r="D117" i="16" s="1"/>
  <c r="E117" i="16" s="1"/>
  <c r="F117" i="16" s="1"/>
  <c r="G117" i="16" s="1"/>
  <c r="D116" i="16"/>
  <c r="E116" i="16" s="1"/>
  <c r="F116" i="16" s="1"/>
  <c r="G116" i="16" s="1"/>
  <c r="H116" i="16" s="1"/>
  <c r="I116" i="16" s="1"/>
  <c r="J116" i="16" s="1"/>
  <c r="K116" i="16" s="1"/>
  <c r="L116" i="16" s="1"/>
  <c r="M116" i="16" s="1"/>
  <c r="N116" i="16" s="1"/>
  <c r="O116" i="16" s="1"/>
  <c r="P116" i="16" s="1"/>
  <c r="Q116" i="16" s="1"/>
  <c r="R116" i="16" s="1"/>
  <c r="S116" i="16" s="1"/>
  <c r="T116" i="16" s="1"/>
  <c r="U116" i="16" s="1"/>
  <c r="V116" i="16" s="1"/>
  <c r="W116" i="16" s="1"/>
  <c r="X116" i="16" s="1"/>
  <c r="Y116" i="16" s="1"/>
  <c r="Z116" i="16" s="1"/>
  <c r="AA116" i="16" s="1"/>
  <c r="AB116" i="16" s="1"/>
  <c r="AC116" i="16" s="1"/>
  <c r="AD116" i="16" s="1"/>
  <c r="AE116" i="16" s="1"/>
  <c r="AF116" i="16" s="1"/>
  <c r="C116" i="16"/>
  <c r="C115" i="16"/>
  <c r="D115" i="16" s="1"/>
  <c r="E115" i="16" s="1"/>
  <c r="F115" i="16" s="1"/>
  <c r="G115" i="16" s="1"/>
  <c r="H115" i="16" s="1"/>
  <c r="I115" i="16" s="1"/>
  <c r="J115" i="16" s="1"/>
  <c r="K115" i="16" s="1"/>
  <c r="L115" i="16" s="1"/>
  <c r="M115" i="16" s="1"/>
  <c r="N115" i="16" s="1"/>
  <c r="O115" i="16" s="1"/>
  <c r="P115" i="16" s="1"/>
  <c r="Q115" i="16" s="1"/>
  <c r="R115" i="16" s="1"/>
  <c r="S115" i="16" s="1"/>
  <c r="T115" i="16" s="1"/>
  <c r="U115" i="16" s="1"/>
  <c r="V115" i="16" s="1"/>
  <c r="W115" i="16" s="1"/>
  <c r="X115" i="16" s="1"/>
  <c r="Y115" i="16" s="1"/>
  <c r="Z115" i="16" s="1"/>
  <c r="AA115" i="16" s="1"/>
  <c r="AB115" i="16" s="1"/>
  <c r="AC115" i="16" s="1"/>
  <c r="AD115" i="16" s="1"/>
  <c r="AE115" i="16" s="1"/>
  <c r="AF115" i="16" s="1"/>
  <c r="D114" i="16"/>
  <c r="E114" i="16" s="1"/>
  <c r="F114" i="16" s="1"/>
  <c r="G114" i="16" s="1"/>
  <c r="H114" i="16" s="1"/>
  <c r="I114" i="16" s="1"/>
  <c r="J114" i="16" s="1"/>
  <c r="K114" i="16" s="1"/>
  <c r="L114" i="16" s="1"/>
  <c r="M114" i="16" s="1"/>
  <c r="N114" i="16" s="1"/>
  <c r="O114" i="16" s="1"/>
  <c r="P114" i="16" s="1"/>
  <c r="Q114" i="16" s="1"/>
  <c r="R114" i="16" s="1"/>
  <c r="S114" i="16" s="1"/>
  <c r="T114" i="16" s="1"/>
  <c r="U114" i="16" s="1"/>
  <c r="V114" i="16" s="1"/>
  <c r="W114" i="16" s="1"/>
  <c r="X114" i="16" s="1"/>
  <c r="Y114" i="16" s="1"/>
  <c r="Z114" i="16" s="1"/>
  <c r="AA114" i="16" s="1"/>
  <c r="AB114" i="16" s="1"/>
  <c r="AC114" i="16" s="1"/>
  <c r="AD114" i="16" s="1"/>
  <c r="AE114" i="16" s="1"/>
  <c r="AF114" i="16" s="1"/>
  <c r="C114" i="16"/>
  <c r="AE113" i="16"/>
  <c r="AF113" i="16" s="1"/>
  <c r="R113" i="16"/>
  <c r="S113" i="16" s="1"/>
  <c r="T113" i="16" s="1"/>
  <c r="U113" i="16" s="1"/>
  <c r="V113" i="16" s="1"/>
  <c r="W113" i="16" s="1"/>
  <c r="X113" i="16" s="1"/>
  <c r="Y113" i="16" s="1"/>
  <c r="Z113" i="16" s="1"/>
  <c r="AA113" i="16" s="1"/>
  <c r="AB113" i="16" s="1"/>
  <c r="AC113" i="16" s="1"/>
  <c r="AD113" i="16" s="1"/>
  <c r="J113" i="16"/>
  <c r="K113" i="16" s="1"/>
  <c r="L113" i="16" s="1"/>
  <c r="M113" i="16" s="1"/>
  <c r="N113" i="16" s="1"/>
  <c r="O113" i="16" s="1"/>
  <c r="P113" i="16" s="1"/>
  <c r="Q113" i="16" s="1"/>
  <c r="C113" i="16"/>
  <c r="D113" i="16" s="1"/>
  <c r="E113" i="16" s="1"/>
  <c r="F113" i="16" s="1"/>
  <c r="G113" i="16" s="1"/>
  <c r="H113" i="16" s="1"/>
  <c r="E112" i="16"/>
  <c r="F112" i="16" s="1"/>
  <c r="G112" i="16" s="1"/>
  <c r="H112" i="16" s="1"/>
  <c r="I112" i="16" s="1"/>
  <c r="J112" i="16" s="1"/>
  <c r="K112" i="16" s="1"/>
  <c r="L112" i="16" s="1"/>
  <c r="M112" i="16" s="1"/>
  <c r="N112" i="16" s="1"/>
  <c r="O112" i="16" s="1"/>
  <c r="P112" i="16" s="1"/>
  <c r="Q112" i="16" s="1"/>
  <c r="R112" i="16" s="1"/>
  <c r="S112" i="16" s="1"/>
  <c r="T112" i="16" s="1"/>
  <c r="U112" i="16" s="1"/>
  <c r="V112" i="16" s="1"/>
  <c r="W112" i="16" s="1"/>
  <c r="X112" i="16" s="1"/>
  <c r="Y112" i="16" s="1"/>
  <c r="Z112" i="16" s="1"/>
  <c r="AA112" i="16" s="1"/>
  <c r="AB112" i="16" s="1"/>
  <c r="AC112" i="16" s="1"/>
  <c r="AD112" i="16" s="1"/>
  <c r="AE112" i="16" s="1"/>
  <c r="AF112" i="16" s="1"/>
  <c r="D112" i="16"/>
  <c r="C112" i="16"/>
  <c r="K111" i="16"/>
  <c r="L111" i="16" s="1"/>
  <c r="M111" i="16" s="1"/>
  <c r="N111" i="16" s="1"/>
  <c r="O111" i="16" s="1"/>
  <c r="P111" i="16" s="1"/>
  <c r="Q111" i="16" s="1"/>
  <c r="R111" i="16" s="1"/>
  <c r="S111" i="16" s="1"/>
  <c r="T111" i="16" s="1"/>
  <c r="U111" i="16" s="1"/>
  <c r="V111" i="16" s="1"/>
  <c r="W111" i="16" s="1"/>
  <c r="X111" i="16" s="1"/>
  <c r="Y111" i="16" s="1"/>
  <c r="Z111" i="16" s="1"/>
  <c r="AA111" i="16" s="1"/>
  <c r="AB111" i="16" s="1"/>
  <c r="AC111" i="16" s="1"/>
  <c r="AD111" i="16" s="1"/>
  <c r="AE111" i="16" s="1"/>
  <c r="AF111" i="16" s="1"/>
  <c r="C111" i="16"/>
  <c r="D111" i="16" s="1"/>
  <c r="E111" i="16" s="1"/>
  <c r="F111" i="16" s="1"/>
  <c r="G111" i="16" s="1"/>
  <c r="H111" i="16" s="1"/>
  <c r="I111" i="16" s="1"/>
  <c r="J111" i="16" s="1"/>
  <c r="C109" i="16"/>
  <c r="D109" i="16" s="1"/>
  <c r="E109" i="16" s="1"/>
  <c r="F109" i="16" s="1"/>
  <c r="G109" i="16" s="1"/>
  <c r="H109" i="16" s="1"/>
  <c r="I109" i="16" s="1"/>
  <c r="J109" i="16" s="1"/>
  <c r="K109" i="16" s="1"/>
  <c r="L109" i="16" s="1"/>
  <c r="M109" i="16" s="1"/>
  <c r="N109" i="16" s="1"/>
  <c r="O109" i="16" s="1"/>
  <c r="P109" i="16" s="1"/>
  <c r="Q109" i="16" s="1"/>
  <c r="R109" i="16" s="1"/>
  <c r="S109" i="16" s="1"/>
  <c r="T109" i="16" s="1"/>
  <c r="U109" i="16" s="1"/>
  <c r="V109" i="16" s="1"/>
  <c r="W109" i="16" s="1"/>
  <c r="X109" i="16" s="1"/>
  <c r="Y109" i="16" s="1"/>
  <c r="Z109" i="16" s="1"/>
  <c r="AA109" i="16" s="1"/>
  <c r="AB109" i="16" s="1"/>
  <c r="AC109" i="16" s="1"/>
  <c r="AD109" i="16" s="1"/>
  <c r="AE109" i="16" s="1"/>
  <c r="AF109" i="16" s="1"/>
  <c r="C108" i="16"/>
  <c r="D108" i="16" s="1"/>
  <c r="E108" i="16" s="1"/>
  <c r="F108" i="16" s="1"/>
  <c r="G108" i="16" s="1"/>
  <c r="H108" i="16" s="1"/>
  <c r="I108" i="16" s="1"/>
  <c r="J108" i="16" s="1"/>
  <c r="K108" i="16" s="1"/>
  <c r="L108" i="16" s="1"/>
  <c r="M108" i="16" s="1"/>
  <c r="N108" i="16" s="1"/>
  <c r="O108" i="16" s="1"/>
  <c r="P108" i="16" s="1"/>
  <c r="Q108" i="16" s="1"/>
  <c r="R108" i="16" s="1"/>
  <c r="S108" i="16" s="1"/>
  <c r="T108" i="16" s="1"/>
  <c r="U108" i="16" s="1"/>
  <c r="V108" i="16" s="1"/>
  <c r="W108" i="16" s="1"/>
  <c r="X108" i="16" s="1"/>
  <c r="Y108" i="16" s="1"/>
  <c r="Z108" i="16" s="1"/>
  <c r="AA108" i="16" s="1"/>
  <c r="AB108" i="16" s="1"/>
  <c r="AC108" i="16" s="1"/>
  <c r="AD108" i="16" s="1"/>
  <c r="AE108" i="16" s="1"/>
  <c r="AF108" i="16" s="1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C106" i="16"/>
  <c r="E105" i="16"/>
  <c r="F105" i="16" s="1"/>
  <c r="G105" i="16" s="1"/>
  <c r="H105" i="16" s="1"/>
  <c r="I105" i="16" s="1"/>
  <c r="J105" i="16" s="1"/>
  <c r="K105" i="16" s="1"/>
  <c r="L105" i="16" s="1"/>
  <c r="M105" i="16" s="1"/>
  <c r="N105" i="16" s="1"/>
  <c r="O105" i="16" s="1"/>
  <c r="P105" i="16" s="1"/>
  <c r="Q105" i="16" s="1"/>
  <c r="R105" i="16" s="1"/>
  <c r="S105" i="16" s="1"/>
  <c r="T105" i="16" s="1"/>
  <c r="U105" i="16" s="1"/>
  <c r="V105" i="16" s="1"/>
  <c r="W105" i="16" s="1"/>
  <c r="X105" i="16" s="1"/>
  <c r="Y105" i="16" s="1"/>
  <c r="Z105" i="16" s="1"/>
  <c r="AA105" i="16" s="1"/>
  <c r="AB105" i="16" s="1"/>
  <c r="AC105" i="16" s="1"/>
  <c r="AD105" i="16" s="1"/>
  <c r="AE105" i="16" s="1"/>
  <c r="AF105" i="16" s="1"/>
  <c r="C105" i="16"/>
  <c r="D105" i="16" s="1"/>
  <c r="I104" i="16"/>
  <c r="J104" i="16" s="1"/>
  <c r="K104" i="16" s="1"/>
  <c r="L104" i="16" s="1"/>
  <c r="M104" i="16" s="1"/>
  <c r="N104" i="16" s="1"/>
  <c r="O104" i="16" s="1"/>
  <c r="P104" i="16" s="1"/>
  <c r="Q104" i="16" s="1"/>
  <c r="R104" i="16" s="1"/>
  <c r="S104" i="16" s="1"/>
  <c r="T104" i="16" s="1"/>
  <c r="U104" i="16" s="1"/>
  <c r="V104" i="16" s="1"/>
  <c r="W104" i="16" s="1"/>
  <c r="X104" i="16" s="1"/>
  <c r="Y104" i="16" s="1"/>
  <c r="Z104" i="16" s="1"/>
  <c r="AA104" i="16" s="1"/>
  <c r="AB104" i="16" s="1"/>
  <c r="AC104" i="16" s="1"/>
  <c r="AD104" i="16" s="1"/>
  <c r="AE104" i="16" s="1"/>
  <c r="AF104" i="16" s="1"/>
  <c r="C104" i="16"/>
  <c r="D104" i="16" s="1"/>
  <c r="E104" i="16" s="1"/>
  <c r="F104" i="16" s="1"/>
  <c r="G104" i="16" s="1"/>
  <c r="H104" i="16" s="1"/>
  <c r="N103" i="16"/>
  <c r="O103" i="16" s="1"/>
  <c r="P103" i="16" s="1"/>
  <c r="Q103" i="16" s="1"/>
  <c r="R103" i="16" s="1"/>
  <c r="S103" i="16" s="1"/>
  <c r="T103" i="16" s="1"/>
  <c r="U103" i="16" s="1"/>
  <c r="V103" i="16" s="1"/>
  <c r="W103" i="16" s="1"/>
  <c r="X103" i="16" s="1"/>
  <c r="Y103" i="16" s="1"/>
  <c r="Z103" i="16" s="1"/>
  <c r="AA103" i="16" s="1"/>
  <c r="AB103" i="16" s="1"/>
  <c r="AC103" i="16" s="1"/>
  <c r="AD103" i="16" s="1"/>
  <c r="AE103" i="16" s="1"/>
  <c r="AF103" i="16" s="1"/>
  <c r="E103" i="16"/>
  <c r="F103" i="16" s="1"/>
  <c r="G103" i="16" s="1"/>
  <c r="H103" i="16" s="1"/>
  <c r="I103" i="16" s="1"/>
  <c r="J103" i="16" s="1"/>
  <c r="K103" i="16" s="1"/>
  <c r="L103" i="16" s="1"/>
  <c r="M103" i="16" s="1"/>
  <c r="C103" i="16"/>
  <c r="D103" i="16" s="1"/>
  <c r="C102" i="16"/>
  <c r="D102" i="16" s="1"/>
  <c r="C101" i="16"/>
  <c r="AH98" i="16"/>
  <c r="AI98" i="16" s="1"/>
  <c r="AH97" i="16"/>
  <c r="AI97" i="16" s="1"/>
  <c r="AH96" i="16"/>
  <c r="AI96" i="16" s="1"/>
  <c r="AH95" i="16"/>
  <c r="AI95" i="16" s="1"/>
  <c r="AH94" i="16"/>
  <c r="AI94" i="16" s="1"/>
  <c r="AI91" i="16"/>
  <c r="AH91" i="16"/>
  <c r="AI90" i="16"/>
  <c r="AH90" i="16"/>
  <c r="AI89" i="16"/>
  <c r="AH89" i="16"/>
  <c r="AI88" i="16"/>
  <c r="AH88" i="16"/>
  <c r="AI87" i="16"/>
  <c r="AH87" i="16"/>
  <c r="AI86" i="16"/>
  <c r="AH86" i="16"/>
  <c r="AI85" i="16"/>
  <c r="AH85" i="16"/>
  <c r="AI84" i="16"/>
  <c r="AH84" i="16"/>
  <c r="AG82" i="16"/>
  <c r="H82" i="16"/>
  <c r="AI81" i="16"/>
  <c r="AH81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M82" i="16" s="1"/>
  <c r="L77" i="16"/>
  <c r="K77" i="16"/>
  <c r="J77" i="16"/>
  <c r="I77" i="16"/>
  <c r="H77" i="16"/>
  <c r="G77" i="16"/>
  <c r="F77" i="16"/>
  <c r="E77" i="16"/>
  <c r="D77" i="16"/>
  <c r="C77" i="16"/>
  <c r="AF76" i="16"/>
  <c r="AE76" i="16"/>
  <c r="AD76" i="16"/>
  <c r="AD82" i="16" s="1"/>
  <c r="AC76" i="16"/>
  <c r="AB76" i="16"/>
  <c r="AA76" i="16"/>
  <c r="Z76" i="16"/>
  <c r="Y76" i="16"/>
  <c r="X76" i="16"/>
  <c r="X82" i="16" s="1"/>
  <c r="W76" i="16"/>
  <c r="V76" i="16"/>
  <c r="V82" i="16" s="1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AG75" i="16"/>
  <c r="AI74" i="16"/>
  <c r="AH74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AI72" i="16"/>
  <c r="F72" i="16"/>
  <c r="E72" i="16"/>
  <c r="D72" i="16"/>
  <c r="C72" i="16"/>
  <c r="AI71" i="16"/>
  <c r="AH71" i="16"/>
  <c r="AI70" i="16"/>
  <c r="AH70" i="16"/>
  <c r="AI69" i="16"/>
  <c r="AH69" i="16"/>
  <c r="AG68" i="16"/>
  <c r="AF68" i="16"/>
  <c r="AE68" i="16"/>
  <c r="AD68" i="16"/>
  <c r="AC68" i="16"/>
  <c r="AB68" i="16"/>
  <c r="AA68" i="16"/>
  <c r="Z68" i="16"/>
  <c r="Y68" i="16"/>
  <c r="X68" i="16"/>
  <c r="W68" i="16"/>
  <c r="V68" i="16"/>
  <c r="V5" i="16" s="1"/>
  <c r="U68" i="16"/>
  <c r="U5" i="16" s="1"/>
  <c r="T68" i="16"/>
  <c r="S68" i="16"/>
  <c r="R68" i="16"/>
  <c r="Q68" i="16"/>
  <c r="Q5" i="16" s="1"/>
  <c r="P68" i="16"/>
  <c r="P5" i="16" s="1"/>
  <c r="O68" i="16"/>
  <c r="O5" i="16" s="1"/>
  <c r="N68" i="16"/>
  <c r="M68" i="16"/>
  <c r="L68" i="16"/>
  <c r="K68" i="16"/>
  <c r="K5" i="16" s="1"/>
  <c r="J68" i="16"/>
  <c r="I68" i="16"/>
  <c r="H68" i="16"/>
  <c r="G5" i="16"/>
  <c r="F68" i="16"/>
  <c r="E68" i="16"/>
  <c r="E5" i="16" s="1"/>
  <c r="D68" i="16"/>
  <c r="D5" i="16" s="1"/>
  <c r="C68" i="16"/>
  <c r="AI67" i="16"/>
  <c r="AH67" i="16"/>
  <c r="AI66" i="16"/>
  <c r="AH66" i="16"/>
  <c r="AI65" i="16"/>
  <c r="AH65" i="16"/>
  <c r="AI64" i="16"/>
  <c r="AH64" i="16"/>
  <c r="AI63" i="16"/>
  <c r="AH63" i="16"/>
  <c r="AI62" i="16"/>
  <c r="AH62" i="16"/>
  <c r="AI61" i="16"/>
  <c r="AH61" i="16"/>
  <c r="AI60" i="16"/>
  <c r="AH60" i="16"/>
  <c r="AI59" i="16"/>
  <c r="AH59" i="16"/>
  <c r="AI58" i="16"/>
  <c r="AH58" i="16"/>
  <c r="AI57" i="16"/>
  <c r="AH57" i="16"/>
  <c r="AG56" i="16"/>
  <c r="AF56" i="16"/>
  <c r="AE56" i="16"/>
  <c r="AD56" i="16"/>
  <c r="AC56" i="16"/>
  <c r="AB56" i="16"/>
  <c r="AA56" i="16"/>
  <c r="Z56" i="16"/>
  <c r="Y56" i="16"/>
  <c r="X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AI55" i="16"/>
  <c r="AH55" i="16"/>
  <c r="AI54" i="16"/>
  <c r="AH54" i="16"/>
  <c r="AI53" i="16"/>
  <c r="AH53" i="16"/>
  <c r="Y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AG51" i="16"/>
  <c r="AG52" i="16" s="1"/>
  <c r="AG73" i="16" s="1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G38" i="16"/>
  <c r="AF38" i="16"/>
  <c r="AE38" i="16"/>
  <c r="AD38" i="16"/>
  <c r="AC38" i="16"/>
  <c r="AB38" i="16"/>
  <c r="AA38" i="16"/>
  <c r="Z38" i="16"/>
  <c r="Y38" i="16"/>
  <c r="X38" i="16"/>
  <c r="V38" i="16"/>
  <c r="U38" i="16"/>
  <c r="T38" i="16"/>
  <c r="S38" i="16"/>
  <c r="R38" i="16"/>
  <c r="Q38" i="16"/>
  <c r="P38" i="16"/>
  <c r="O38" i="16"/>
  <c r="N38" i="16"/>
  <c r="M38" i="16"/>
  <c r="M75" i="16" s="1"/>
  <c r="L38" i="16"/>
  <c r="K38" i="16"/>
  <c r="J38" i="16"/>
  <c r="I38" i="16"/>
  <c r="H38" i="16"/>
  <c r="G38" i="16"/>
  <c r="F38" i="16"/>
  <c r="E38" i="16"/>
  <c r="D38" i="16"/>
  <c r="C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F5" i="16"/>
  <c r="AC5" i="16"/>
  <c r="AB5" i="16"/>
  <c r="AA5" i="16"/>
  <c r="Z5" i="16"/>
  <c r="Y5" i="16"/>
  <c r="X5" i="16"/>
  <c r="T5" i="16"/>
  <c r="S5" i="16"/>
  <c r="R5" i="16"/>
  <c r="M5" i="16"/>
  <c r="L5" i="16"/>
  <c r="J5" i="16"/>
  <c r="I5" i="16"/>
  <c r="H5" i="16"/>
  <c r="C5" i="16"/>
  <c r="B5" i="16"/>
  <c r="AG4" i="16"/>
  <c r="K4" i="16"/>
  <c r="B4" i="16"/>
  <c r="AG3" i="16"/>
  <c r="AG2" i="16"/>
  <c r="AG6" i="16" s="1"/>
  <c r="AF95" i="15"/>
  <c r="AF37" i="15"/>
  <c r="AE95" i="15"/>
  <c r="AE37" i="15"/>
  <c r="AD95" i="15"/>
  <c r="AD37" i="15"/>
  <c r="AC95" i="15"/>
  <c r="AC37" i="15"/>
  <c r="AB95" i="15"/>
  <c r="AB37" i="15"/>
  <c r="AA95" i="15"/>
  <c r="AA37" i="15"/>
  <c r="Y37" i="15"/>
  <c r="X37" i="15"/>
  <c r="V37" i="15"/>
  <c r="U37" i="15"/>
  <c r="Q38" i="15"/>
  <c r="E4" i="16"/>
  <c r="AF82" i="16" l="1"/>
  <c r="AE82" i="16"/>
  <c r="AB82" i="16"/>
  <c r="Y82" i="16"/>
  <c r="Y75" i="16"/>
  <c r="W82" i="16"/>
  <c r="T82" i="16"/>
  <c r="R73" i="16"/>
  <c r="Y73" i="16"/>
  <c r="AQ213" i="16"/>
  <c r="Y7" i="16"/>
  <c r="R75" i="16"/>
  <c r="Q73" i="16"/>
  <c r="Q75" i="16"/>
  <c r="P82" i="16"/>
  <c r="P75" i="16"/>
  <c r="O82" i="16"/>
  <c r="AH78" i="16"/>
  <c r="N82" i="16"/>
  <c r="O75" i="16"/>
  <c r="M73" i="16"/>
  <c r="M83" i="16" s="1"/>
  <c r="AE213" i="16"/>
  <c r="M7" i="16"/>
  <c r="L82" i="16"/>
  <c r="L73" i="16"/>
  <c r="J75" i="16"/>
  <c r="AB213" i="16" s="1"/>
  <c r="J7" i="16"/>
  <c r="J73" i="16"/>
  <c r="J83" i="16" s="1"/>
  <c r="I75" i="16"/>
  <c r="AA213" i="16" s="1"/>
  <c r="I7" i="16"/>
  <c r="I73" i="16"/>
  <c r="H75" i="16"/>
  <c r="Z213" i="16" s="1"/>
  <c r="G82" i="16"/>
  <c r="F82" i="16"/>
  <c r="F75" i="16"/>
  <c r="F7" i="16" s="1"/>
  <c r="D82" i="16"/>
  <c r="AI80" i="16"/>
  <c r="E75" i="16"/>
  <c r="W213" i="16" s="1"/>
  <c r="E82" i="16"/>
  <c r="AI68" i="16"/>
  <c r="AI76" i="16"/>
  <c r="B75" i="16"/>
  <c r="B83" i="16"/>
  <c r="AI56" i="16"/>
  <c r="H4" i="16"/>
  <c r="AH213" i="16"/>
  <c r="P7" i="16"/>
  <c r="AH79" i="16"/>
  <c r="J82" i="16"/>
  <c r="AI79" i="16"/>
  <c r="C93" i="16"/>
  <c r="F73" i="16"/>
  <c r="AG213" i="16"/>
  <c r="O7" i="16"/>
  <c r="AI78" i="16"/>
  <c r="S82" i="16"/>
  <c r="AH72" i="16"/>
  <c r="C191" i="16"/>
  <c r="D101" i="16"/>
  <c r="E102" i="16"/>
  <c r="W5" i="16"/>
  <c r="AE5" i="16"/>
  <c r="AI38" i="16"/>
  <c r="AH68" i="16"/>
  <c r="C75" i="16"/>
  <c r="K75" i="16"/>
  <c r="S75" i="16"/>
  <c r="U82" i="16"/>
  <c r="AC82" i="16"/>
  <c r="G75" i="16"/>
  <c r="AH56" i="16"/>
  <c r="S73" i="16"/>
  <c r="L75" i="16"/>
  <c r="L83" i="16" s="1"/>
  <c r="N73" i="16"/>
  <c r="AH80" i="16"/>
  <c r="H73" i="16"/>
  <c r="K82" i="16"/>
  <c r="F5" i="16"/>
  <c r="N5" i="16"/>
  <c r="C73" i="16"/>
  <c r="N75" i="16"/>
  <c r="Y83" i="16"/>
  <c r="E73" i="16"/>
  <c r="AH77" i="16"/>
  <c r="O73" i="16"/>
  <c r="O83" i="16" s="1"/>
  <c r="P73" i="16"/>
  <c r="P83" i="16" s="1"/>
  <c r="AG83" i="16"/>
  <c r="C82" i="16"/>
  <c r="AH76" i="16"/>
  <c r="AA82" i="16"/>
  <c r="AD5" i="16"/>
  <c r="K73" i="16"/>
  <c r="D75" i="16"/>
  <c r="D73" i="16"/>
  <c r="AI77" i="16"/>
  <c r="I82" i="16"/>
  <c r="Q82" i="16"/>
  <c r="Q83" i="16" s="1"/>
  <c r="S210" i="16"/>
  <c r="D210" i="16"/>
  <c r="AH38" i="16"/>
  <c r="R82" i="16"/>
  <c r="R83" i="16" s="1"/>
  <c r="Z82" i="16"/>
  <c r="C199" i="16"/>
  <c r="D234" i="16"/>
  <c r="E198" i="16"/>
  <c r="D193" i="16"/>
  <c r="D93" i="16" s="1"/>
  <c r="H7" i="16" l="1"/>
  <c r="H83" i="16"/>
  <c r="K83" i="16"/>
  <c r="F83" i="16"/>
  <c r="AJ213" i="16"/>
  <c r="R7" i="16"/>
  <c r="S83" i="16"/>
  <c r="AI213" i="16"/>
  <c r="Q7" i="16"/>
  <c r="I83" i="16"/>
  <c r="C208" i="16"/>
  <c r="X213" i="16"/>
  <c r="G83" i="16"/>
  <c r="E83" i="16"/>
  <c r="E7" i="16"/>
  <c r="D83" i="16"/>
  <c r="C83" i="16"/>
  <c r="AF213" i="16"/>
  <c r="N7" i="16"/>
  <c r="AK213" i="16"/>
  <c r="S7" i="16"/>
  <c r="AC213" i="16"/>
  <c r="K7" i="16"/>
  <c r="F102" i="16"/>
  <c r="N83" i="16"/>
  <c r="AD213" i="16"/>
  <c r="L7" i="16"/>
  <c r="U213" i="16"/>
  <c r="C7" i="16"/>
  <c r="B208" i="16"/>
  <c r="K6" i="16" s="1"/>
  <c r="D191" i="16"/>
  <c r="E101" i="16"/>
  <c r="D199" i="16"/>
  <c r="E193" i="16"/>
  <c r="E93" i="16" s="1"/>
  <c r="AH82" i="16"/>
  <c r="AI82" i="16"/>
  <c r="T213" i="16"/>
  <c r="B7" i="16"/>
  <c r="V213" i="16"/>
  <c r="D7" i="16"/>
  <c r="E234" i="16"/>
  <c r="F198" i="16"/>
  <c r="Y213" i="16"/>
  <c r="G7" i="16"/>
  <c r="F234" i="16" l="1"/>
  <c r="G198" i="16"/>
  <c r="E191" i="16"/>
  <c r="F101" i="16"/>
  <c r="F193" i="16"/>
  <c r="E199" i="16"/>
  <c r="G102" i="16"/>
  <c r="G193" i="16" l="1"/>
  <c r="F199" i="16"/>
  <c r="F191" i="16"/>
  <c r="G101" i="16"/>
  <c r="G234" i="16"/>
  <c r="H198" i="16"/>
  <c r="H102" i="16"/>
  <c r="G93" i="16"/>
  <c r="F93" i="16"/>
  <c r="I102" i="16" l="1"/>
  <c r="H93" i="16"/>
  <c r="H234" i="16"/>
  <c r="I198" i="16"/>
  <c r="G191" i="16"/>
  <c r="H101" i="16"/>
  <c r="H193" i="16"/>
  <c r="G199" i="16"/>
  <c r="H191" i="16" l="1"/>
  <c r="I101" i="16"/>
  <c r="J198" i="16"/>
  <c r="I234" i="16"/>
  <c r="H199" i="16"/>
  <c r="I193" i="16"/>
  <c r="J102" i="16"/>
  <c r="I93" i="16"/>
  <c r="J93" i="16" l="1"/>
  <c r="K102" i="16"/>
  <c r="I199" i="16"/>
  <c r="J193" i="16"/>
  <c r="K198" i="16"/>
  <c r="J234" i="16"/>
  <c r="I191" i="16"/>
  <c r="J101" i="16"/>
  <c r="K234" i="16" l="1"/>
  <c r="L198" i="16"/>
  <c r="J199" i="16"/>
  <c r="K193" i="16"/>
  <c r="L102" i="16"/>
  <c r="K93" i="16"/>
  <c r="J191" i="16"/>
  <c r="K101" i="16"/>
  <c r="M102" i="16" l="1"/>
  <c r="K191" i="16"/>
  <c r="L101" i="16"/>
  <c r="K199" i="16"/>
  <c r="L193" i="16"/>
  <c r="L234" i="16"/>
  <c r="M198" i="16"/>
  <c r="L199" i="16" l="1"/>
  <c r="M193" i="16"/>
  <c r="L191" i="16"/>
  <c r="M101" i="16"/>
  <c r="N102" i="16"/>
  <c r="M93" i="16"/>
  <c r="M234" i="16"/>
  <c r="N198" i="16"/>
  <c r="L93" i="16"/>
  <c r="O102" i="16" l="1"/>
  <c r="M191" i="16"/>
  <c r="N101" i="16"/>
  <c r="N193" i="16"/>
  <c r="M199" i="16"/>
  <c r="N234" i="16"/>
  <c r="O198" i="16"/>
  <c r="N191" i="16" l="1"/>
  <c r="O101" i="16"/>
  <c r="O234" i="16"/>
  <c r="P198" i="16"/>
  <c r="O193" i="16"/>
  <c r="N199" i="16"/>
  <c r="O93" i="16"/>
  <c r="P102" i="16"/>
  <c r="N93" i="16"/>
  <c r="P93" i="16" l="1"/>
  <c r="Q102" i="16"/>
  <c r="P193" i="16"/>
  <c r="O199" i="16"/>
  <c r="P234" i="16"/>
  <c r="Q198" i="16"/>
  <c r="O191" i="16"/>
  <c r="P101" i="16"/>
  <c r="P191" i="16" l="1"/>
  <c r="Q101" i="16"/>
  <c r="R198" i="16"/>
  <c r="Q234" i="16"/>
  <c r="P199" i="16"/>
  <c r="Q193" i="16"/>
  <c r="R102" i="16"/>
  <c r="Q93" i="16"/>
  <c r="Q199" i="16" l="1"/>
  <c r="R193" i="16"/>
  <c r="S198" i="16"/>
  <c r="R234" i="16"/>
  <c r="Q191" i="16"/>
  <c r="R101" i="16"/>
  <c r="S102" i="16"/>
  <c r="R93" i="16"/>
  <c r="R191" i="16" l="1"/>
  <c r="S101" i="16"/>
  <c r="S234" i="16"/>
  <c r="T198" i="16"/>
  <c r="R199" i="16"/>
  <c r="S193" i="16"/>
  <c r="T102" i="16"/>
  <c r="S93" i="16"/>
  <c r="U102" i="16" l="1"/>
  <c r="S199" i="16"/>
  <c r="T193" i="16"/>
  <c r="T234" i="16"/>
  <c r="U198" i="16"/>
  <c r="S191" i="16"/>
  <c r="T101" i="16"/>
  <c r="T199" i="16" l="1"/>
  <c r="T51" i="16" s="1"/>
  <c r="U193" i="16"/>
  <c r="T191" i="16"/>
  <c r="U101" i="16"/>
  <c r="U234" i="16"/>
  <c r="V198" i="16"/>
  <c r="V102" i="16"/>
  <c r="U93" i="16"/>
  <c r="T93" i="16"/>
  <c r="W102" i="16" l="1"/>
  <c r="V234" i="16"/>
  <c r="W198" i="16"/>
  <c r="U191" i="16"/>
  <c r="V101" i="16"/>
  <c r="V193" i="16"/>
  <c r="U199" i="16"/>
  <c r="U51" i="16" s="1"/>
  <c r="U52" i="16" s="1"/>
  <c r="T52" i="16"/>
  <c r="T73" i="16" l="1"/>
  <c r="T75" i="16"/>
  <c r="W193" i="16"/>
  <c r="V199" i="16"/>
  <c r="V51" i="16" s="1"/>
  <c r="V52" i="16" s="1"/>
  <c r="W234" i="16"/>
  <c r="X198" i="16"/>
  <c r="W93" i="16"/>
  <c r="X102" i="16"/>
  <c r="U73" i="16"/>
  <c r="U75" i="16"/>
  <c r="V191" i="16"/>
  <c r="W101" i="16"/>
  <c r="V93" i="16"/>
  <c r="X234" i="16" l="1"/>
  <c r="Y198" i="16"/>
  <c r="W191" i="16"/>
  <c r="X101" i="16"/>
  <c r="V75" i="16"/>
  <c r="V73" i="16"/>
  <c r="AM213" i="16"/>
  <c r="U7" i="16"/>
  <c r="X193" i="16"/>
  <c r="W199" i="16"/>
  <c r="U83" i="16"/>
  <c r="X93" i="16"/>
  <c r="Y102" i="16"/>
  <c r="AL213" i="16"/>
  <c r="T7" i="16"/>
  <c r="T83" i="16"/>
  <c r="Z102" i="16" l="1"/>
  <c r="Y93" i="16"/>
  <c r="V83" i="16"/>
  <c r="AN213" i="16"/>
  <c r="V7" i="16"/>
  <c r="X191" i="16"/>
  <c r="Y101" i="16"/>
  <c r="Z198" i="16"/>
  <c r="Y234" i="16"/>
  <c r="X199" i="16"/>
  <c r="X51" i="16" s="1"/>
  <c r="Y193" i="16"/>
  <c r="W75" i="16" l="1"/>
  <c r="W73" i="16"/>
  <c r="Y199" i="16"/>
  <c r="Z193" i="16"/>
  <c r="Y191" i="16"/>
  <c r="Z101" i="16"/>
  <c r="AA102" i="16"/>
  <c r="AA198" i="16"/>
  <c r="Z234" i="16"/>
  <c r="X52" i="16"/>
  <c r="Z199" i="16" l="1"/>
  <c r="Z51" i="16" s="1"/>
  <c r="AA193" i="16"/>
  <c r="X75" i="16"/>
  <c r="X73" i="16"/>
  <c r="AA234" i="16"/>
  <c r="AB198" i="16"/>
  <c r="AB102" i="16"/>
  <c r="AA93" i="16"/>
  <c r="W83" i="16"/>
  <c r="Z93" i="16"/>
  <c r="AO213" i="16"/>
  <c r="W7" i="16"/>
  <c r="Z191" i="16"/>
  <c r="AA101" i="16"/>
  <c r="X83" i="16" l="1"/>
  <c r="AC102" i="16"/>
  <c r="AB234" i="16"/>
  <c r="AC198" i="16"/>
  <c r="AP213" i="16"/>
  <c r="X7" i="16"/>
  <c r="AA191" i="16"/>
  <c r="AB101" i="16"/>
  <c r="AA199" i="16"/>
  <c r="AA51" i="16" s="1"/>
  <c r="AA52" i="16" s="1"/>
  <c r="AB193" i="16"/>
  <c r="Z52" i="16"/>
  <c r="AB191" i="16" l="1"/>
  <c r="AC101" i="16"/>
  <c r="Z75" i="16"/>
  <c r="Z73" i="16"/>
  <c r="AC234" i="16"/>
  <c r="AD198" i="16"/>
  <c r="AB199" i="16"/>
  <c r="AB51" i="16" s="1"/>
  <c r="AC193" i="16"/>
  <c r="AB93" i="16"/>
  <c r="AA75" i="16"/>
  <c r="AA73" i="16"/>
  <c r="AA83" i="16" s="1"/>
  <c r="AD102" i="16"/>
  <c r="AC93" i="16"/>
  <c r="AB52" i="16" l="1"/>
  <c r="AD234" i="16"/>
  <c r="AE198" i="16"/>
  <c r="AD93" i="16"/>
  <c r="AE102" i="16"/>
  <c r="Z83" i="16"/>
  <c r="AR213" i="16"/>
  <c r="Z7" i="16"/>
  <c r="AS213" i="16"/>
  <c r="AA7" i="16"/>
  <c r="AC191" i="16"/>
  <c r="AD101" i="16"/>
  <c r="AD193" i="16"/>
  <c r="AC199" i="16"/>
  <c r="AC51" i="16" s="1"/>
  <c r="AC52" i="16" s="1"/>
  <c r="AD191" i="16" l="1"/>
  <c r="AE101" i="16"/>
  <c r="AE234" i="16"/>
  <c r="AF198" i="16"/>
  <c r="AF234" i="16" s="1"/>
  <c r="AF102" i="16"/>
  <c r="AE93" i="16"/>
  <c r="AC75" i="16"/>
  <c r="AC73" i="16"/>
  <c r="AE193" i="16"/>
  <c r="AD199" i="16"/>
  <c r="AD51" i="16" s="1"/>
  <c r="AD52" i="16" s="1"/>
  <c r="AB73" i="16"/>
  <c r="AB75" i="16"/>
  <c r="AB83" i="16" l="1"/>
  <c r="AD75" i="16"/>
  <c r="AD73" i="16"/>
  <c r="AT213" i="16"/>
  <c r="AB7" i="16"/>
  <c r="AF193" i="16"/>
  <c r="AF199" i="16" s="1"/>
  <c r="AF51" i="16" s="1"/>
  <c r="AE199" i="16"/>
  <c r="AE51" i="16" s="1"/>
  <c r="AE52" i="16" s="1"/>
  <c r="AC83" i="16"/>
  <c r="AE191" i="16"/>
  <c r="AF101" i="16"/>
  <c r="AF191" i="16" s="1"/>
  <c r="AU213" i="16"/>
  <c r="AC7" i="16"/>
  <c r="AD83" i="16" l="1"/>
  <c r="AF52" i="16"/>
  <c r="AI51" i="16"/>
  <c r="AH51" i="16"/>
  <c r="AE73" i="16"/>
  <c r="AE75" i="16"/>
  <c r="AV213" i="16"/>
  <c r="AD7" i="16"/>
  <c r="AF93" i="16"/>
  <c r="AW213" i="16" l="1"/>
  <c r="AE7" i="16"/>
  <c r="AE83" i="16"/>
  <c r="AI93" i="16"/>
  <c r="AH93" i="16"/>
  <c r="AF75" i="16"/>
  <c r="AF73" i="16"/>
  <c r="AH52" i="16"/>
  <c r="AI52" i="16"/>
  <c r="AX213" i="16" l="1"/>
  <c r="AF7" i="16"/>
  <c r="A7" i="16" s="1"/>
  <c r="AH75" i="16"/>
  <c r="AI75" i="16"/>
  <c r="AF83" i="16"/>
  <c r="AH73" i="16"/>
  <c r="AI73" i="16"/>
  <c r="AI83" i="16" l="1"/>
  <c r="AH83" i="16"/>
  <c r="O37" i="15" l="1"/>
  <c r="N38" i="15"/>
  <c r="L38" i="15"/>
  <c r="AM44" i="14"/>
  <c r="E52" i="15"/>
  <c r="E56" i="15"/>
  <c r="AH99" i="15"/>
  <c r="AI99" i="15" s="1"/>
  <c r="AF238" i="15" l="1"/>
  <c r="AE238" i="15"/>
  <c r="AD238" i="15"/>
  <c r="AC238" i="15"/>
  <c r="AB238" i="15"/>
  <c r="AA238" i="15"/>
  <c r="Z238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AF237" i="15"/>
  <c r="AE237" i="15"/>
  <c r="AD237" i="15"/>
  <c r="AC237" i="15"/>
  <c r="AB237" i="15"/>
  <c r="AA237" i="15"/>
  <c r="Z237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AF236" i="15"/>
  <c r="AE236" i="15"/>
  <c r="AD236" i="15"/>
  <c r="AC236" i="15"/>
  <c r="AB236" i="15"/>
  <c r="AA236" i="15"/>
  <c r="Z236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AF235" i="15"/>
  <c r="AE235" i="15"/>
  <c r="AD235" i="15"/>
  <c r="AC235" i="15"/>
  <c r="AB235" i="15"/>
  <c r="AA235" i="15"/>
  <c r="Z235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B234" i="15"/>
  <c r="S209" i="15"/>
  <c r="AG199" i="15"/>
  <c r="B199" i="15"/>
  <c r="D198" i="15"/>
  <c r="E198" i="15" s="1"/>
  <c r="C198" i="15"/>
  <c r="C234" i="15" s="1"/>
  <c r="C197" i="15"/>
  <c r="D197" i="15" s="1"/>
  <c r="E197" i="15" s="1"/>
  <c r="F197" i="15" s="1"/>
  <c r="G197" i="15" s="1"/>
  <c r="H197" i="15" s="1"/>
  <c r="I197" i="15" s="1"/>
  <c r="J197" i="15" s="1"/>
  <c r="K197" i="15" s="1"/>
  <c r="L197" i="15" s="1"/>
  <c r="M197" i="15" s="1"/>
  <c r="N197" i="15" s="1"/>
  <c r="O197" i="15" s="1"/>
  <c r="P197" i="15" s="1"/>
  <c r="Q197" i="15" s="1"/>
  <c r="R197" i="15" s="1"/>
  <c r="S197" i="15" s="1"/>
  <c r="T197" i="15" s="1"/>
  <c r="U197" i="15" s="1"/>
  <c r="V197" i="15" s="1"/>
  <c r="W197" i="15" s="1"/>
  <c r="X197" i="15" s="1"/>
  <c r="Y197" i="15" s="1"/>
  <c r="Z197" i="15" s="1"/>
  <c r="AA197" i="15" s="1"/>
  <c r="AB197" i="15" s="1"/>
  <c r="AC197" i="15" s="1"/>
  <c r="AD197" i="15" s="1"/>
  <c r="AE197" i="15" s="1"/>
  <c r="AF197" i="15" s="1"/>
  <c r="D196" i="15"/>
  <c r="E196" i="15" s="1"/>
  <c r="F196" i="15" s="1"/>
  <c r="G196" i="15" s="1"/>
  <c r="H196" i="15" s="1"/>
  <c r="I196" i="15" s="1"/>
  <c r="J196" i="15" s="1"/>
  <c r="K196" i="15" s="1"/>
  <c r="L196" i="15" s="1"/>
  <c r="M196" i="15" s="1"/>
  <c r="N196" i="15" s="1"/>
  <c r="O196" i="15" s="1"/>
  <c r="P196" i="15" s="1"/>
  <c r="Q196" i="15" s="1"/>
  <c r="R196" i="15" s="1"/>
  <c r="S196" i="15" s="1"/>
  <c r="T196" i="15" s="1"/>
  <c r="U196" i="15" s="1"/>
  <c r="V196" i="15" s="1"/>
  <c r="W196" i="15" s="1"/>
  <c r="X196" i="15" s="1"/>
  <c r="Y196" i="15" s="1"/>
  <c r="Z196" i="15" s="1"/>
  <c r="AA196" i="15" s="1"/>
  <c r="AB196" i="15" s="1"/>
  <c r="AC196" i="15" s="1"/>
  <c r="AD196" i="15" s="1"/>
  <c r="AE196" i="15" s="1"/>
  <c r="AF196" i="15" s="1"/>
  <c r="C196" i="15"/>
  <c r="D195" i="15"/>
  <c r="E195" i="15" s="1"/>
  <c r="F195" i="15" s="1"/>
  <c r="G195" i="15" s="1"/>
  <c r="H195" i="15" s="1"/>
  <c r="I195" i="15" s="1"/>
  <c r="J195" i="15" s="1"/>
  <c r="K195" i="15" s="1"/>
  <c r="L195" i="15" s="1"/>
  <c r="M195" i="15" s="1"/>
  <c r="N195" i="15" s="1"/>
  <c r="O195" i="15" s="1"/>
  <c r="P195" i="15" s="1"/>
  <c r="Q195" i="15" s="1"/>
  <c r="R195" i="15" s="1"/>
  <c r="S195" i="15" s="1"/>
  <c r="T195" i="15" s="1"/>
  <c r="U195" i="15" s="1"/>
  <c r="V195" i="15" s="1"/>
  <c r="W195" i="15" s="1"/>
  <c r="X195" i="15" s="1"/>
  <c r="Y195" i="15" s="1"/>
  <c r="Z195" i="15" s="1"/>
  <c r="AA195" i="15" s="1"/>
  <c r="AB195" i="15" s="1"/>
  <c r="AC195" i="15" s="1"/>
  <c r="AD195" i="15" s="1"/>
  <c r="AE195" i="15" s="1"/>
  <c r="AF195" i="15" s="1"/>
  <c r="C195" i="15"/>
  <c r="C194" i="15"/>
  <c r="D194" i="15" s="1"/>
  <c r="E194" i="15" s="1"/>
  <c r="F194" i="15" s="1"/>
  <c r="G194" i="15" s="1"/>
  <c r="H194" i="15" s="1"/>
  <c r="I194" i="15" s="1"/>
  <c r="J194" i="15" s="1"/>
  <c r="K194" i="15" s="1"/>
  <c r="L194" i="15" s="1"/>
  <c r="M194" i="15" s="1"/>
  <c r="N194" i="15" s="1"/>
  <c r="O194" i="15" s="1"/>
  <c r="P194" i="15" s="1"/>
  <c r="Q194" i="15" s="1"/>
  <c r="R194" i="15" s="1"/>
  <c r="S194" i="15" s="1"/>
  <c r="T194" i="15" s="1"/>
  <c r="U194" i="15" s="1"/>
  <c r="V194" i="15" s="1"/>
  <c r="W194" i="15" s="1"/>
  <c r="X194" i="15" s="1"/>
  <c r="Y194" i="15" s="1"/>
  <c r="Z194" i="15" s="1"/>
  <c r="AA194" i="15" s="1"/>
  <c r="AB194" i="15" s="1"/>
  <c r="AC194" i="15" s="1"/>
  <c r="AD194" i="15" s="1"/>
  <c r="AE194" i="15" s="1"/>
  <c r="AF194" i="15" s="1"/>
  <c r="E193" i="15"/>
  <c r="D193" i="15"/>
  <c r="C193" i="15"/>
  <c r="C199" i="15" s="1"/>
  <c r="AG191" i="15"/>
  <c r="B191" i="15"/>
  <c r="C190" i="15"/>
  <c r="D190" i="15" s="1"/>
  <c r="E190" i="15" s="1"/>
  <c r="F190" i="15" s="1"/>
  <c r="G190" i="15" s="1"/>
  <c r="H190" i="15" s="1"/>
  <c r="I190" i="15" s="1"/>
  <c r="J190" i="15" s="1"/>
  <c r="K190" i="15" s="1"/>
  <c r="L190" i="15" s="1"/>
  <c r="M190" i="15" s="1"/>
  <c r="N190" i="15" s="1"/>
  <c r="O190" i="15" s="1"/>
  <c r="P190" i="15" s="1"/>
  <c r="Q190" i="15" s="1"/>
  <c r="R190" i="15" s="1"/>
  <c r="S190" i="15" s="1"/>
  <c r="T190" i="15" s="1"/>
  <c r="U190" i="15" s="1"/>
  <c r="V190" i="15" s="1"/>
  <c r="W190" i="15" s="1"/>
  <c r="X190" i="15" s="1"/>
  <c r="Y190" i="15" s="1"/>
  <c r="Z190" i="15" s="1"/>
  <c r="AA190" i="15" s="1"/>
  <c r="AB190" i="15" s="1"/>
  <c r="AC190" i="15" s="1"/>
  <c r="AD190" i="15" s="1"/>
  <c r="AE190" i="15" s="1"/>
  <c r="AF190" i="15" s="1"/>
  <c r="E189" i="15"/>
  <c r="F189" i="15" s="1"/>
  <c r="G189" i="15" s="1"/>
  <c r="H189" i="15" s="1"/>
  <c r="I189" i="15" s="1"/>
  <c r="J189" i="15" s="1"/>
  <c r="K189" i="15" s="1"/>
  <c r="L189" i="15" s="1"/>
  <c r="M189" i="15" s="1"/>
  <c r="N189" i="15" s="1"/>
  <c r="O189" i="15" s="1"/>
  <c r="P189" i="15" s="1"/>
  <c r="Q189" i="15" s="1"/>
  <c r="R189" i="15" s="1"/>
  <c r="S189" i="15" s="1"/>
  <c r="T189" i="15" s="1"/>
  <c r="U189" i="15" s="1"/>
  <c r="V189" i="15" s="1"/>
  <c r="W189" i="15" s="1"/>
  <c r="X189" i="15" s="1"/>
  <c r="Y189" i="15" s="1"/>
  <c r="Z189" i="15" s="1"/>
  <c r="AA189" i="15" s="1"/>
  <c r="AB189" i="15" s="1"/>
  <c r="AC189" i="15" s="1"/>
  <c r="AD189" i="15" s="1"/>
  <c r="AE189" i="15" s="1"/>
  <c r="AF189" i="15" s="1"/>
  <c r="D189" i="15"/>
  <c r="C189" i="15"/>
  <c r="C188" i="15"/>
  <c r="D188" i="15" s="1"/>
  <c r="E188" i="15" s="1"/>
  <c r="F188" i="15" s="1"/>
  <c r="G188" i="15" s="1"/>
  <c r="H188" i="15" s="1"/>
  <c r="I188" i="15" s="1"/>
  <c r="J188" i="15" s="1"/>
  <c r="K188" i="15" s="1"/>
  <c r="L188" i="15" s="1"/>
  <c r="M188" i="15" s="1"/>
  <c r="N188" i="15" s="1"/>
  <c r="O188" i="15" s="1"/>
  <c r="P188" i="15" s="1"/>
  <c r="Q188" i="15" s="1"/>
  <c r="R188" i="15" s="1"/>
  <c r="S188" i="15" s="1"/>
  <c r="T188" i="15" s="1"/>
  <c r="U188" i="15" s="1"/>
  <c r="V188" i="15" s="1"/>
  <c r="W188" i="15" s="1"/>
  <c r="X188" i="15" s="1"/>
  <c r="Y188" i="15" s="1"/>
  <c r="Z188" i="15" s="1"/>
  <c r="AA188" i="15" s="1"/>
  <c r="AB188" i="15" s="1"/>
  <c r="AC188" i="15" s="1"/>
  <c r="AD188" i="15" s="1"/>
  <c r="AE188" i="15" s="1"/>
  <c r="AF188" i="15" s="1"/>
  <c r="C187" i="15"/>
  <c r="D187" i="15" s="1"/>
  <c r="E187" i="15" s="1"/>
  <c r="F187" i="15" s="1"/>
  <c r="G187" i="15" s="1"/>
  <c r="H187" i="15" s="1"/>
  <c r="I187" i="15" s="1"/>
  <c r="J187" i="15" s="1"/>
  <c r="K187" i="15" s="1"/>
  <c r="L187" i="15" s="1"/>
  <c r="M187" i="15" s="1"/>
  <c r="N187" i="15" s="1"/>
  <c r="O187" i="15" s="1"/>
  <c r="P187" i="15" s="1"/>
  <c r="Q187" i="15" s="1"/>
  <c r="R187" i="15" s="1"/>
  <c r="S187" i="15" s="1"/>
  <c r="T187" i="15" s="1"/>
  <c r="U187" i="15" s="1"/>
  <c r="V187" i="15" s="1"/>
  <c r="W187" i="15" s="1"/>
  <c r="X187" i="15" s="1"/>
  <c r="Y187" i="15" s="1"/>
  <c r="Z187" i="15" s="1"/>
  <c r="AA187" i="15" s="1"/>
  <c r="AB187" i="15" s="1"/>
  <c r="AC187" i="15" s="1"/>
  <c r="AD187" i="15" s="1"/>
  <c r="AE187" i="15" s="1"/>
  <c r="AF187" i="15" s="1"/>
  <c r="D186" i="15"/>
  <c r="E186" i="15" s="1"/>
  <c r="F186" i="15" s="1"/>
  <c r="G186" i="15" s="1"/>
  <c r="H186" i="15" s="1"/>
  <c r="I186" i="15" s="1"/>
  <c r="J186" i="15" s="1"/>
  <c r="K186" i="15" s="1"/>
  <c r="L186" i="15" s="1"/>
  <c r="M186" i="15" s="1"/>
  <c r="N186" i="15" s="1"/>
  <c r="O186" i="15" s="1"/>
  <c r="P186" i="15" s="1"/>
  <c r="Q186" i="15" s="1"/>
  <c r="R186" i="15" s="1"/>
  <c r="S186" i="15" s="1"/>
  <c r="T186" i="15" s="1"/>
  <c r="U186" i="15" s="1"/>
  <c r="V186" i="15" s="1"/>
  <c r="W186" i="15" s="1"/>
  <c r="X186" i="15" s="1"/>
  <c r="Y186" i="15" s="1"/>
  <c r="Z186" i="15" s="1"/>
  <c r="AA186" i="15" s="1"/>
  <c r="AB186" i="15" s="1"/>
  <c r="AC186" i="15" s="1"/>
  <c r="AD186" i="15" s="1"/>
  <c r="AE186" i="15" s="1"/>
  <c r="AF186" i="15" s="1"/>
  <c r="C186" i="15"/>
  <c r="D185" i="15"/>
  <c r="E185" i="15" s="1"/>
  <c r="F185" i="15" s="1"/>
  <c r="G185" i="15" s="1"/>
  <c r="H185" i="15" s="1"/>
  <c r="I185" i="15" s="1"/>
  <c r="J185" i="15" s="1"/>
  <c r="K185" i="15" s="1"/>
  <c r="L185" i="15" s="1"/>
  <c r="M185" i="15" s="1"/>
  <c r="N185" i="15" s="1"/>
  <c r="O185" i="15" s="1"/>
  <c r="P185" i="15" s="1"/>
  <c r="Q185" i="15" s="1"/>
  <c r="R185" i="15" s="1"/>
  <c r="S185" i="15" s="1"/>
  <c r="T185" i="15" s="1"/>
  <c r="U185" i="15" s="1"/>
  <c r="V185" i="15" s="1"/>
  <c r="W185" i="15" s="1"/>
  <c r="X185" i="15" s="1"/>
  <c r="Y185" i="15" s="1"/>
  <c r="Z185" i="15" s="1"/>
  <c r="AA185" i="15" s="1"/>
  <c r="AB185" i="15" s="1"/>
  <c r="AC185" i="15" s="1"/>
  <c r="AD185" i="15" s="1"/>
  <c r="AE185" i="15" s="1"/>
  <c r="AF185" i="15" s="1"/>
  <c r="C185" i="15"/>
  <c r="H184" i="15"/>
  <c r="I184" i="15" s="1"/>
  <c r="J184" i="15" s="1"/>
  <c r="K184" i="15" s="1"/>
  <c r="L184" i="15" s="1"/>
  <c r="M184" i="15" s="1"/>
  <c r="N184" i="15" s="1"/>
  <c r="O184" i="15" s="1"/>
  <c r="P184" i="15" s="1"/>
  <c r="Q184" i="15" s="1"/>
  <c r="R184" i="15" s="1"/>
  <c r="S184" i="15" s="1"/>
  <c r="T184" i="15" s="1"/>
  <c r="U184" i="15" s="1"/>
  <c r="V184" i="15" s="1"/>
  <c r="W184" i="15" s="1"/>
  <c r="X184" i="15" s="1"/>
  <c r="Y184" i="15" s="1"/>
  <c r="Z184" i="15" s="1"/>
  <c r="AA184" i="15" s="1"/>
  <c r="AB184" i="15" s="1"/>
  <c r="AC184" i="15" s="1"/>
  <c r="AD184" i="15" s="1"/>
  <c r="AE184" i="15" s="1"/>
  <c r="AF184" i="15" s="1"/>
  <c r="C184" i="15"/>
  <c r="D184" i="15" s="1"/>
  <c r="E184" i="15" s="1"/>
  <c r="F184" i="15" s="1"/>
  <c r="G184" i="15" s="1"/>
  <c r="E183" i="15"/>
  <c r="F183" i="15" s="1"/>
  <c r="G183" i="15" s="1"/>
  <c r="H183" i="15" s="1"/>
  <c r="I183" i="15" s="1"/>
  <c r="J183" i="15" s="1"/>
  <c r="K183" i="15" s="1"/>
  <c r="L183" i="15" s="1"/>
  <c r="M183" i="15" s="1"/>
  <c r="N183" i="15" s="1"/>
  <c r="O183" i="15" s="1"/>
  <c r="P183" i="15" s="1"/>
  <c r="Q183" i="15" s="1"/>
  <c r="R183" i="15" s="1"/>
  <c r="S183" i="15" s="1"/>
  <c r="T183" i="15" s="1"/>
  <c r="U183" i="15" s="1"/>
  <c r="V183" i="15" s="1"/>
  <c r="W183" i="15" s="1"/>
  <c r="X183" i="15" s="1"/>
  <c r="Y183" i="15" s="1"/>
  <c r="Z183" i="15" s="1"/>
  <c r="AA183" i="15" s="1"/>
  <c r="AB183" i="15" s="1"/>
  <c r="AC183" i="15" s="1"/>
  <c r="AD183" i="15" s="1"/>
  <c r="AE183" i="15" s="1"/>
  <c r="AF183" i="15" s="1"/>
  <c r="D183" i="15"/>
  <c r="C183" i="15"/>
  <c r="D182" i="15"/>
  <c r="E182" i="15" s="1"/>
  <c r="F182" i="15" s="1"/>
  <c r="G182" i="15" s="1"/>
  <c r="H182" i="15" s="1"/>
  <c r="I182" i="15" s="1"/>
  <c r="J182" i="15" s="1"/>
  <c r="K182" i="15" s="1"/>
  <c r="L182" i="15" s="1"/>
  <c r="M182" i="15" s="1"/>
  <c r="N182" i="15" s="1"/>
  <c r="O182" i="15" s="1"/>
  <c r="P182" i="15" s="1"/>
  <c r="Q182" i="15" s="1"/>
  <c r="R182" i="15" s="1"/>
  <c r="S182" i="15" s="1"/>
  <c r="T182" i="15" s="1"/>
  <c r="U182" i="15" s="1"/>
  <c r="V182" i="15" s="1"/>
  <c r="W182" i="15" s="1"/>
  <c r="X182" i="15" s="1"/>
  <c r="Y182" i="15" s="1"/>
  <c r="Z182" i="15" s="1"/>
  <c r="AA182" i="15" s="1"/>
  <c r="AB182" i="15" s="1"/>
  <c r="AC182" i="15" s="1"/>
  <c r="AD182" i="15" s="1"/>
  <c r="AE182" i="15" s="1"/>
  <c r="AF182" i="15" s="1"/>
  <c r="C182" i="15"/>
  <c r="D181" i="15"/>
  <c r="E181" i="15" s="1"/>
  <c r="F181" i="15" s="1"/>
  <c r="G181" i="15" s="1"/>
  <c r="H181" i="15" s="1"/>
  <c r="I181" i="15" s="1"/>
  <c r="J181" i="15" s="1"/>
  <c r="K181" i="15" s="1"/>
  <c r="L181" i="15" s="1"/>
  <c r="M181" i="15" s="1"/>
  <c r="N181" i="15" s="1"/>
  <c r="O181" i="15" s="1"/>
  <c r="P181" i="15" s="1"/>
  <c r="Q181" i="15" s="1"/>
  <c r="R181" i="15" s="1"/>
  <c r="S181" i="15" s="1"/>
  <c r="T181" i="15" s="1"/>
  <c r="U181" i="15" s="1"/>
  <c r="V181" i="15" s="1"/>
  <c r="W181" i="15" s="1"/>
  <c r="X181" i="15" s="1"/>
  <c r="Y181" i="15" s="1"/>
  <c r="Z181" i="15" s="1"/>
  <c r="AA181" i="15" s="1"/>
  <c r="AB181" i="15" s="1"/>
  <c r="AC181" i="15" s="1"/>
  <c r="AD181" i="15" s="1"/>
  <c r="AE181" i="15" s="1"/>
  <c r="AF181" i="15" s="1"/>
  <c r="C181" i="15"/>
  <c r="D180" i="15"/>
  <c r="E180" i="15" s="1"/>
  <c r="F180" i="15" s="1"/>
  <c r="G180" i="15" s="1"/>
  <c r="H180" i="15" s="1"/>
  <c r="I180" i="15" s="1"/>
  <c r="J180" i="15" s="1"/>
  <c r="K180" i="15" s="1"/>
  <c r="L180" i="15" s="1"/>
  <c r="M180" i="15" s="1"/>
  <c r="N180" i="15" s="1"/>
  <c r="O180" i="15" s="1"/>
  <c r="P180" i="15" s="1"/>
  <c r="Q180" i="15" s="1"/>
  <c r="R180" i="15" s="1"/>
  <c r="S180" i="15" s="1"/>
  <c r="T180" i="15" s="1"/>
  <c r="U180" i="15" s="1"/>
  <c r="V180" i="15" s="1"/>
  <c r="W180" i="15" s="1"/>
  <c r="X180" i="15" s="1"/>
  <c r="Y180" i="15" s="1"/>
  <c r="Z180" i="15" s="1"/>
  <c r="AA180" i="15" s="1"/>
  <c r="AB180" i="15" s="1"/>
  <c r="AC180" i="15" s="1"/>
  <c r="AD180" i="15" s="1"/>
  <c r="AE180" i="15" s="1"/>
  <c r="AF180" i="15" s="1"/>
  <c r="C180" i="15"/>
  <c r="C179" i="15"/>
  <c r="D179" i="15" s="1"/>
  <c r="E179" i="15" s="1"/>
  <c r="F179" i="15" s="1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D178" i="15"/>
  <c r="E178" i="15" s="1"/>
  <c r="F178" i="15" s="1"/>
  <c r="G178" i="15" s="1"/>
  <c r="H178" i="15" s="1"/>
  <c r="I178" i="15" s="1"/>
  <c r="J178" i="15" s="1"/>
  <c r="K178" i="15" s="1"/>
  <c r="L178" i="15" s="1"/>
  <c r="M178" i="15" s="1"/>
  <c r="N178" i="15" s="1"/>
  <c r="O178" i="15" s="1"/>
  <c r="P178" i="15" s="1"/>
  <c r="Q178" i="15" s="1"/>
  <c r="R178" i="15" s="1"/>
  <c r="S178" i="15" s="1"/>
  <c r="T178" i="15" s="1"/>
  <c r="U178" i="15" s="1"/>
  <c r="V178" i="15" s="1"/>
  <c r="W178" i="15" s="1"/>
  <c r="X178" i="15" s="1"/>
  <c r="Y178" i="15" s="1"/>
  <c r="Z178" i="15" s="1"/>
  <c r="AA178" i="15" s="1"/>
  <c r="AB178" i="15" s="1"/>
  <c r="AC178" i="15" s="1"/>
  <c r="AD178" i="15" s="1"/>
  <c r="AE178" i="15" s="1"/>
  <c r="AF178" i="15" s="1"/>
  <c r="C178" i="15"/>
  <c r="O176" i="15"/>
  <c r="P176" i="15" s="1"/>
  <c r="Q176" i="15" s="1"/>
  <c r="R176" i="15" s="1"/>
  <c r="S176" i="15" s="1"/>
  <c r="T176" i="15" s="1"/>
  <c r="U176" i="15" s="1"/>
  <c r="V176" i="15" s="1"/>
  <c r="W176" i="15" s="1"/>
  <c r="X176" i="15" s="1"/>
  <c r="Y176" i="15" s="1"/>
  <c r="Z176" i="15" s="1"/>
  <c r="AA176" i="15" s="1"/>
  <c r="AB176" i="15" s="1"/>
  <c r="AC176" i="15" s="1"/>
  <c r="AD176" i="15" s="1"/>
  <c r="AE176" i="15" s="1"/>
  <c r="AF176" i="15" s="1"/>
  <c r="F176" i="15"/>
  <c r="G176" i="15" s="1"/>
  <c r="H176" i="15" s="1"/>
  <c r="I176" i="15" s="1"/>
  <c r="J176" i="15" s="1"/>
  <c r="K176" i="15" s="1"/>
  <c r="L176" i="15" s="1"/>
  <c r="M176" i="15" s="1"/>
  <c r="N176" i="15" s="1"/>
  <c r="E176" i="15"/>
  <c r="D176" i="15"/>
  <c r="C176" i="15"/>
  <c r="C175" i="15"/>
  <c r="D175" i="15" s="1"/>
  <c r="E175" i="15" s="1"/>
  <c r="F175" i="15" s="1"/>
  <c r="G175" i="15" s="1"/>
  <c r="H175" i="15" s="1"/>
  <c r="I175" i="15" s="1"/>
  <c r="J175" i="15" s="1"/>
  <c r="K175" i="15" s="1"/>
  <c r="L175" i="15" s="1"/>
  <c r="M175" i="15" s="1"/>
  <c r="N175" i="15" s="1"/>
  <c r="O175" i="15" s="1"/>
  <c r="P175" i="15" s="1"/>
  <c r="Q175" i="15" s="1"/>
  <c r="R175" i="15" s="1"/>
  <c r="S175" i="15" s="1"/>
  <c r="T175" i="15" s="1"/>
  <c r="U175" i="15" s="1"/>
  <c r="V175" i="15" s="1"/>
  <c r="W175" i="15" s="1"/>
  <c r="X175" i="15" s="1"/>
  <c r="Y175" i="15" s="1"/>
  <c r="Z175" i="15" s="1"/>
  <c r="AA175" i="15" s="1"/>
  <c r="AB175" i="15" s="1"/>
  <c r="AC175" i="15" s="1"/>
  <c r="AD175" i="15" s="1"/>
  <c r="AE175" i="15" s="1"/>
  <c r="AF175" i="15" s="1"/>
  <c r="AA174" i="15"/>
  <c r="AB174" i="15" s="1"/>
  <c r="AC174" i="15" s="1"/>
  <c r="AD174" i="15" s="1"/>
  <c r="AE174" i="15" s="1"/>
  <c r="AF174" i="15" s="1"/>
  <c r="C174" i="15"/>
  <c r="D174" i="15" s="1"/>
  <c r="E174" i="15" s="1"/>
  <c r="F174" i="15" s="1"/>
  <c r="G174" i="15" s="1"/>
  <c r="H174" i="15" s="1"/>
  <c r="I174" i="15" s="1"/>
  <c r="J174" i="15" s="1"/>
  <c r="K174" i="15" s="1"/>
  <c r="L174" i="15" s="1"/>
  <c r="M174" i="15" s="1"/>
  <c r="N174" i="15" s="1"/>
  <c r="O174" i="15" s="1"/>
  <c r="P174" i="15" s="1"/>
  <c r="Q174" i="15" s="1"/>
  <c r="R174" i="15" s="1"/>
  <c r="S174" i="15" s="1"/>
  <c r="T174" i="15" s="1"/>
  <c r="U174" i="15" s="1"/>
  <c r="V174" i="15" s="1"/>
  <c r="W174" i="15" s="1"/>
  <c r="X174" i="15" s="1"/>
  <c r="Y174" i="15" s="1"/>
  <c r="Z174" i="15" s="1"/>
  <c r="D173" i="15"/>
  <c r="E173" i="15" s="1"/>
  <c r="F173" i="15" s="1"/>
  <c r="G173" i="15" s="1"/>
  <c r="H173" i="15" s="1"/>
  <c r="I173" i="15" s="1"/>
  <c r="J173" i="15" s="1"/>
  <c r="K173" i="15" s="1"/>
  <c r="L173" i="15" s="1"/>
  <c r="M173" i="15" s="1"/>
  <c r="N173" i="15" s="1"/>
  <c r="O173" i="15" s="1"/>
  <c r="P173" i="15" s="1"/>
  <c r="Q173" i="15" s="1"/>
  <c r="R173" i="15" s="1"/>
  <c r="S173" i="15" s="1"/>
  <c r="T173" i="15" s="1"/>
  <c r="U173" i="15" s="1"/>
  <c r="V173" i="15" s="1"/>
  <c r="W173" i="15" s="1"/>
  <c r="X173" i="15" s="1"/>
  <c r="Y173" i="15" s="1"/>
  <c r="Z173" i="15" s="1"/>
  <c r="AA173" i="15" s="1"/>
  <c r="AB173" i="15" s="1"/>
  <c r="AC173" i="15" s="1"/>
  <c r="AD173" i="15" s="1"/>
  <c r="AE173" i="15" s="1"/>
  <c r="AF173" i="15" s="1"/>
  <c r="C173" i="15"/>
  <c r="F172" i="15"/>
  <c r="G172" i="15" s="1"/>
  <c r="H172" i="15" s="1"/>
  <c r="I172" i="15" s="1"/>
  <c r="J172" i="15" s="1"/>
  <c r="K172" i="15" s="1"/>
  <c r="L172" i="15" s="1"/>
  <c r="M172" i="15" s="1"/>
  <c r="N172" i="15" s="1"/>
  <c r="O172" i="15" s="1"/>
  <c r="P172" i="15" s="1"/>
  <c r="Q172" i="15" s="1"/>
  <c r="R172" i="15" s="1"/>
  <c r="S172" i="15" s="1"/>
  <c r="T172" i="15" s="1"/>
  <c r="U172" i="15" s="1"/>
  <c r="V172" i="15" s="1"/>
  <c r="W172" i="15" s="1"/>
  <c r="X172" i="15" s="1"/>
  <c r="Y172" i="15" s="1"/>
  <c r="Z172" i="15" s="1"/>
  <c r="AA172" i="15" s="1"/>
  <c r="AB172" i="15" s="1"/>
  <c r="AC172" i="15" s="1"/>
  <c r="AD172" i="15" s="1"/>
  <c r="AE172" i="15" s="1"/>
  <c r="AF172" i="15" s="1"/>
  <c r="C172" i="15"/>
  <c r="D172" i="15" s="1"/>
  <c r="E172" i="15" s="1"/>
  <c r="F171" i="15"/>
  <c r="G171" i="15" s="1"/>
  <c r="H171" i="15" s="1"/>
  <c r="I171" i="15" s="1"/>
  <c r="J171" i="15" s="1"/>
  <c r="K171" i="15" s="1"/>
  <c r="L171" i="15" s="1"/>
  <c r="M171" i="15" s="1"/>
  <c r="N171" i="15" s="1"/>
  <c r="O171" i="15" s="1"/>
  <c r="P171" i="15" s="1"/>
  <c r="Q171" i="15" s="1"/>
  <c r="R171" i="15" s="1"/>
  <c r="S171" i="15" s="1"/>
  <c r="T171" i="15" s="1"/>
  <c r="U171" i="15" s="1"/>
  <c r="V171" i="15" s="1"/>
  <c r="W171" i="15" s="1"/>
  <c r="X171" i="15" s="1"/>
  <c r="Y171" i="15" s="1"/>
  <c r="Z171" i="15" s="1"/>
  <c r="AA171" i="15" s="1"/>
  <c r="AB171" i="15" s="1"/>
  <c r="AC171" i="15" s="1"/>
  <c r="AD171" i="15" s="1"/>
  <c r="AE171" i="15" s="1"/>
  <c r="AF171" i="15" s="1"/>
  <c r="D171" i="15"/>
  <c r="E171" i="15" s="1"/>
  <c r="C171" i="15"/>
  <c r="E170" i="15"/>
  <c r="F170" i="15" s="1"/>
  <c r="G170" i="15" s="1"/>
  <c r="H170" i="15" s="1"/>
  <c r="I170" i="15" s="1"/>
  <c r="J170" i="15" s="1"/>
  <c r="K170" i="15" s="1"/>
  <c r="L170" i="15" s="1"/>
  <c r="M170" i="15" s="1"/>
  <c r="N170" i="15" s="1"/>
  <c r="O170" i="15" s="1"/>
  <c r="P170" i="15" s="1"/>
  <c r="Q170" i="15" s="1"/>
  <c r="R170" i="15" s="1"/>
  <c r="S170" i="15" s="1"/>
  <c r="T170" i="15" s="1"/>
  <c r="U170" i="15" s="1"/>
  <c r="V170" i="15" s="1"/>
  <c r="W170" i="15" s="1"/>
  <c r="X170" i="15" s="1"/>
  <c r="Y170" i="15" s="1"/>
  <c r="Z170" i="15" s="1"/>
  <c r="AA170" i="15" s="1"/>
  <c r="AB170" i="15" s="1"/>
  <c r="AC170" i="15" s="1"/>
  <c r="AD170" i="15" s="1"/>
  <c r="AE170" i="15" s="1"/>
  <c r="AF170" i="15" s="1"/>
  <c r="D170" i="15"/>
  <c r="C170" i="15"/>
  <c r="D169" i="15"/>
  <c r="E169" i="15" s="1"/>
  <c r="F169" i="15" s="1"/>
  <c r="G169" i="15" s="1"/>
  <c r="H169" i="15" s="1"/>
  <c r="I169" i="15" s="1"/>
  <c r="J169" i="15" s="1"/>
  <c r="K169" i="15" s="1"/>
  <c r="L169" i="15" s="1"/>
  <c r="M169" i="15" s="1"/>
  <c r="N169" i="15" s="1"/>
  <c r="O169" i="15" s="1"/>
  <c r="P169" i="15" s="1"/>
  <c r="Q169" i="15" s="1"/>
  <c r="R169" i="15" s="1"/>
  <c r="S169" i="15" s="1"/>
  <c r="T169" i="15" s="1"/>
  <c r="U169" i="15" s="1"/>
  <c r="V169" i="15" s="1"/>
  <c r="W169" i="15" s="1"/>
  <c r="X169" i="15" s="1"/>
  <c r="Y169" i="15" s="1"/>
  <c r="Z169" i="15" s="1"/>
  <c r="AA169" i="15" s="1"/>
  <c r="AB169" i="15" s="1"/>
  <c r="AC169" i="15" s="1"/>
  <c r="AD169" i="15" s="1"/>
  <c r="AE169" i="15" s="1"/>
  <c r="AF169" i="15" s="1"/>
  <c r="C169" i="15"/>
  <c r="I167" i="15"/>
  <c r="J167" i="15" s="1"/>
  <c r="K167" i="15" s="1"/>
  <c r="L167" i="15" s="1"/>
  <c r="M167" i="15" s="1"/>
  <c r="N167" i="15" s="1"/>
  <c r="O167" i="15" s="1"/>
  <c r="P167" i="15" s="1"/>
  <c r="Q167" i="15" s="1"/>
  <c r="R167" i="15" s="1"/>
  <c r="S167" i="15" s="1"/>
  <c r="T167" i="15" s="1"/>
  <c r="U167" i="15" s="1"/>
  <c r="V167" i="15" s="1"/>
  <c r="W167" i="15" s="1"/>
  <c r="X167" i="15" s="1"/>
  <c r="Y167" i="15" s="1"/>
  <c r="Z167" i="15" s="1"/>
  <c r="AA167" i="15" s="1"/>
  <c r="AB167" i="15" s="1"/>
  <c r="AC167" i="15" s="1"/>
  <c r="AD167" i="15" s="1"/>
  <c r="AE167" i="15" s="1"/>
  <c r="AF167" i="15" s="1"/>
  <c r="C167" i="15"/>
  <c r="D167" i="15" s="1"/>
  <c r="E167" i="15" s="1"/>
  <c r="F167" i="15" s="1"/>
  <c r="G167" i="15" s="1"/>
  <c r="H167" i="15" s="1"/>
  <c r="D166" i="15"/>
  <c r="E166" i="15" s="1"/>
  <c r="F166" i="15" s="1"/>
  <c r="G166" i="15" s="1"/>
  <c r="H166" i="15" s="1"/>
  <c r="I166" i="15" s="1"/>
  <c r="J166" i="15" s="1"/>
  <c r="K166" i="15" s="1"/>
  <c r="L166" i="15" s="1"/>
  <c r="M166" i="15" s="1"/>
  <c r="N166" i="15" s="1"/>
  <c r="O166" i="15" s="1"/>
  <c r="P166" i="15" s="1"/>
  <c r="Q166" i="15" s="1"/>
  <c r="R166" i="15" s="1"/>
  <c r="S166" i="15" s="1"/>
  <c r="T166" i="15" s="1"/>
  <c r="U166" i="15" s="1"/>
  <c r="V166" i="15" s="1"/>
  <c r="W166" i="15" s="1"/>
  <c r="X166" i="15" s="1"/>
  <c r="Y166" i="15" s="1"/>
  <c r="Z166" i="15" s="1"/>
  <c r="AA166" i="15" s="1"/>
  <c r="AB166" i="15" s="1"/>
  <c r="AC166" i="15" s="1"/>
  <c r="AD166" i="15" s="1"/>
  <c r="AE166" i="15" s="1"/>
  <c r="AF166" i="15" s="1"/>
  <c r="C166" i="15"/>
  <c r="J165" i="15"/>
  <c r="K165" i="15" s="1"/>
  <c r="L165" i="15" s="1"/>
  <c r="M165" i="15" s="1"/>
  <c r="N165" i="15" s="1"/>
  <c r="O165" i="15" s="1"/>
  <c r="P165" i="15" s="1"/>
  <c r="Q165" i="15" s="1"/>
  <c r="R165" i="15" s="1"/>
  <c r="S165" i="15" s="1"/>
  <c r="T165" i="15" s="1"/>
  <c r="U165" i="15" s="1"/>
  <c r="V165" i="15" s="1"/>
  <c r="W165" i="15" s="1"/>
  <c r="X165" i="15" s="1"/>
  <c r="Y165" i="15" s="1"/>
  <c r="Z165" i="15" s="1"/>
  <c r="AA165" i="15" s="1"/>
  <c r="AB165" i="15" s="1"/>
  <c r="AC165" i="15" s="1"/>
  <c r="AD165" i="15" s="1"/>
  <c r="AE165" i="15" s="1"/>
  <c r="AF165" i="15" s="1"/>
  <c r="C165" i="15"/>
  <c r="D165" i="15" s="1"/>
  <c r="E165" i="15" s="1"/>
  <c r="F165" i="15" s="1"/>
  <c r="G165" i="15" s="1"/>
  <c r="H165" i="15" s="1"/>
  <c r="I165" i="15" s="1"/>
  <c r="D164" i="15"/>
  <c r="E164" i="15" s="1"/>
  <c r="F164" i="15" s="1"/>
  <c r="G164" i="15" s="1"/>
  <c r="H164" i="15" s="1"/>
  <c r="I164" i="15" s="1"/>
  <c r="J164" i="15" s="1"/>
  <c r="K164" i="15" s="1"/>
  <c r="L164" i="15" s="1"/>
  <c r="M164" i="15" s="1"/>
  <c r="N164" i="15" s="1"/>
  <c r="O164" i="15" s="1"/>
  <c r="P164" i="15" s="1"/>
  <c r="Q164" i="15" s="1"/>
  <c r="R164" i="15" s="1"/>
  <c r="S164" i="15" s="1"/>
  <c r="T164" i="15" s="1"/>
  <c r="U164" i="15" s="1"/>
  <c r="V164" i="15" s="1"/>
  <c r="W164" i="15" s="1"/>
  <c r="X164" i="15" s="1"/>
  <c r="Y164" i="15" s="1"/>
  <c r="Z164" i="15" s="1"/>
  <c r="AA164" i="15" s="1"/>
  <c r="AB164" i="15" s="1"/>
  <c r="AC164" i="15" s="1"/>
  <c r="AD164" i="15" s="1"/>
  <c r="AE164" i="15" s="1"/>
  <c r="AF164" i="15" s="1"/>
  <c r="C164" i="15"/>
  <c r="C163" i="15"/>
  <c r="D163" i="15" s="1"/>
  <c r="E163" i="15" s="1"/>
  <c r="F163" i="15" s="1"/>
  <c r="G163" i="15" s="1"/>
  <c r="H163" i="15" s="1"/>
  <c r="I163" i="15" s="1"/>
  <c r="J163" i="15" s="1"/>
  <c r="K163" i="15" s="1"/>
  <c r="L163" i="15" s="1"/>
  <c r="M163" i="15" s="1"/>
  <c r="N163" i="15" s="1"/>
  <c r="O163" i="15" s="1"/>
  <c r="P163" i="15" s="1"/>
  <c r="Q163" i="15" s="1"/>
  <c r="R163" i="15" s="1"/>
  <c r="S163" i="15" s="1"/>
  <c r="T163" i="15" s="1"/>
  <c r="U163" i="15" s="1"/>
  <c r="V163" i="15" s="1"/>
  <c r="W163" i="15" s="1"/>
  <c r="X163" i="15" s="1"/>
  <c r="Y163" i="15" s="1"/>
  <c r="Z163" i="15" s="1"/>
  <c r="AA163" i="15" s="1"/>
  <c r="AB163" i="15" s="1"/>
  <c r="AC163" i="15" s="1"/>
  <c r="AD163" i="15" s="1"/>
  <c r="AE163" i="15" s="1"/>
  <c r="AF163" i="15" s="1"/>
  <c r="C162" i="15"/>
  <c r="D162" i="15" s="1"/>
  <c r="E162" i="15" s="1"/>
  <c r="F162" i="15" s="1"/>
  <c r="G162" i="15" s="1"/>
  <c r="H162" i="15" s="1"/>
  <c r="I162" i="15" s="1"/>
  <c r="J162" i="15" s="1"/>
  <c r="K162" i="15" s="1"/>
  <c r="L162" i="15" s="1"/>
  <c r="M162" i="15" s="1"/>
  <c r="N162" i="15" s="1"/>
  <c r="O162" i="15" s="1"/>
  <c r="P162" i="15" s="1"/>
  <c r="Q162" i="15" s="1"/>
  <c r="R162" i="15" s="1"/>
  <c r="S162" i="15" s="1"/>
  <c r="T162" i="15" s="1"/>
  <c r="U162" i="15" s="1"/>
  <c r="V162" i="15" s="1"/>
  <c r="W162" i="15" s="1"/>
  <c r="X162" i="15" s="1"/>
  <c r="Y162" i="15" s="1"/>
  <c r="Z162" i="15" s="1"/>
  <c r="AA162" i="15" s="1"/>
  <c r="AB162" i="15" s="1"/>
  <c r="AC162" i="15" s="1"/>
  <c r="AD162" i="15" s="1"/>
  <c r="AE162" i="15" s="1"/>
  <c r="AF162" i="15" s="1"/>
  <c r="U161" i="15"/>
  <c r="V161" i="15" s="1"/>
  <c r="W161" i="15" s="1"/>
  <c r="X161" i="15" s="1"/>
  <c r="Y161" i="15" s="1"/>
  <c r="Z161" i="15" s="1"/>
  <c r="AA161" i="15" s="1"/>
  <c r="AB161" i="15" s="1"/>
  <c r="AC161" i="15" s="1"/>
  <c r="AD161" i="15" s="1"/>
  <c r="AE161" i="15" s="1"/>
  <c r="AF161" i="15" s="1"/>
  <c r="C161" i="15"/>
  <c r="D161" i="15" s="1"/>
  <c r="E161" i="15" s="1"/>
  <c r="F161" i="15" s="1"/>
  <c r="G161" i="15" s="1"/>
  <c r="H161" i="15" s="1"/>
  <c r="I161" i="15" s="1"/>
  <c r="J161" i="15" s="1"/>
  <c r="K161" i="15" s="1"/>
  <c r="L161" i="15" s="1"/>
  <c r="M161" i="15" s="1"/>
  <c r="N161" i="15" s="1"/>
  <c r="O161" i="15" s="1"/>
  <c r="P161" i="15" s="1"/>
  <c r="Q161" i="15" s="1"/>
  <c r="R161" i="15" s="1"/>
  <c r="S161" i="15" s="1"/>
  <c r="T161" i="15" s="1"/>
  <c r="AE160" i="15"/>
  <c r="AF160" i="15" s="1"/>
  <c r="K160" i="15"/>
  <c r="L160" i="15" s="1"/>
  <c r="M160" i="15" s="1"/>
  <c r="N160" i="15" s="1"/>
  <c r="O160" i="15" s="1"/>
  <c r="P160" i="15" s="1"/>
  <c r="Q160" i="15" s="1"/>
  <c r="R160" i="15" s="1"/>
  <c r="S160" i="15" s="1"/>
  <c r="T160" i="15" s="1"/>
  <c r="U160" i="15" s="1"/>
  <c r="V160" i="15" s="1"/>
  <c r="W160" i="15" s="1"/>
  <c r="X160" i="15" s="1"/>
  <c r="Y160" i="15" s="1"/>
  <c r="Z160" i="15" s="1"/>
  <c r="AA160" i="15" s="1"/>
  <c r="AB160" i="15" s="1"/>
  <c r="AC160" i="15" s="1"/>
  <c r="AD160" i="15" s="1"/>
  <c r="C160" i="15"/>
  <c r="D160" i="15" s="1"/>
  <c r="E160" i="15" s="1"/>
  <c r="F160" i="15" s="1"/>
  <c r="G160" i="15" s="1"/>
  <c r="H160" i="15" s="1"/>
  <c r="I160" i="15" s="1"/>
  <c r="J160" i="15" s="1"/>
  <c r="T159" i="15"/>
  <c r="U159" i="15" s="1"/>
  <c r="V159" i="15" s="1"/>
  <c r="W159" i="15" s="1"/>
  <c r="X159" i="15" s="1"/>
  <c r="Y159" i="15" s="1"/>
  <c r="Z159" i="15" s="1"/>
  <c r="AA159" i="15" s="1"/>
  <c r="AB159" i="15" s="1"/>
  <c r="AC159" i="15" s="1"/>
  <c r="AD159" i="15" s="1"/>
  <c r="AE159" i="15" s="1"/>
  <c r="AF159" i="15" s="1"/>
  <c r="D159" i="15"/>
  <c r="E159" i="15" s="1"/>
  <c r="F159" i="15" s="1"/>
  <c r="G159" i="15" s="1"/>
  <c r="H159" i="15" s="1"/>
  <c r="I159" i="15" s="1"/>
  <c r="J159" i="15" s="1"/>
  <c r="K159" i="15" s="1"/>
  <c r="L159" i="15" s="1"/>
  <c r="M159" i="15" s="1"/>
  <c r="N159" i="15" s="1"/>
  <c r="O159" i="15" s="1"/>
  <c r="P159" i="15" s="1"/>
  <c r="Q159" i="15" s="1"/>
  <c r="R159" i="15" s="1"/>
  <c r="S159" i="15" s="1"/>
  <c r="C159" i="15"/>
  <c r="C158" i="15"/>
  <c r="D158" i="15" s="1"/>
  <c r="E158" i="15" s="1"/>
  <c r="F158" i="15" s="1"/>
  <c r="G158" i="15" s="1"/>
  <c r="H158" i="15" s="1"/>
  <c r="I158" i="15" s="1"/>
  <c r="J158" i="15" s="1"/>
  <c r="K158" i="15" s="1"/>
  <c r="L158" i="15" s="1"/>
  <c r="M158" i="15" s="1"/>
  <c r="N158" i="15" s="1"/>
  <c r="O158" i="15" s="1"/>
  <c r="P158" i="15" s="1"/>
  <c r="Q158" i="15" s="1"/>
  <c r="R158" i="15" s="1"/>
  <c r="S158" i="15" s="1"/>
  <c r="T158" i="15" s="1"/>
  <c r="U158" i="15" s="1"/>
  <c r="V158" i="15" s="1"/>
  <c r="W158" i="15" s="1"/>
  <c r="X158" i="15" s="1"/>
  <c r="Y158" i="15" s="1"/>
  <c r="Z158" i="15" s="1"/>
  <c r="AA158" i="15" s="1"/>
  <c r="AB158" i="15" s="1"/>
  <c r="AC158" i="15" s="1"/>
  <c r="AD158" i="15" s="1"/>
  <c r="AE158" i="15" s="1"/>
  <c r="AF158" i="15" s="1"/>
  <c r="Q157" i="15"/>
  <c r="R157" i="15" s="1"/>
  <c r="S157" i="15" s="1"/>
  <c r="T157" i="15" s="1"/>
  <c r="U157" i="15" s="1"/>
  <c r="V157" i="15" s="1"/>
  <c r="W157" i="15" s="1"/>
  <c r="X157" i="15" s="1"/>
  <c r="Y157" i="15" s="1"/>
  <c r="Z157" i="15" s="1"/>
  <c r="AA157" i="15" s="1"/>
  <c r="AB157" i="15" s="1"/>
  <c r="AC157" i="15" s="1"/>
  <c r="AD157" i="15" s="1"/>
  <c r="AE157" i="15" s="1"/>
  <c r="AF157" i="15" s="1"/>
  <c r="C157" i="15"/>
  <c r="D157" i="15" s="1"/>
  <c r="E157" i="15" s="1"/>
  <c r="F157" i="15" s="1"/>
  <c r="G157" i="15" s="1"/>
  <c r="H157" i="15" s="1"/>
  <c r="I157" i="15" s="1"/>
  <c r="J157" i="15" s="1"/>
  <c r="K157" i="15" s="1"/>
  <c r="L157" i="15" s="1"/>
  <c r="M157" i="15" s="1"/>
  <c r="N157" i="15" s="1"/>
  <c r="O157" i="15" s="1"/>
  <c r="P157" i="15" s="1"/>
  <c r="C156" i="15"/>
  <c r="D156" i="15" s="1"/>
  <c r="E156" i="15" s="1"/>
  <c r="F156" i="15" s="1"/>
  <c r="G156" i="15" s="1"/>
  <c r="H156" i="15" s="1"/>
  <c r="I156" i="15" s="1"/>
  <c r="J156" i="15" s="1"/>
  <c r="K156" i="15" s="1"/>
  <c r="L156" i="15" s="1"/>
  <c r="M156" i="15" s="1"/>
  <c r="N156" i="15" s="1"/>
  <c r="O156" i="15" s="1"/>
  <c r="P156" i="15" s="1"/>
  <c r="Q156" i="15" s="1"/>
  <c r="R156" i="15" s="1"/>
  <c r="S156" i="15" s="1"/>
  <c r="T156" i="15" s="1"/>
  <c r="U156" i="15" s="1"/>
  <c r="V156" i="15" s="1"/>
  <c r="W156" i="15" s="1"/>
  <c r="X156" i="15" s="1"/>
  <c r="Y156" i="15" s="1"/>
  <c r="Z156" i="15" s="1"/>
  <c r="AA156" i="15" s="1"/>
  <c r="AB156" i="15" s="1"/>
  <c r="AC156" i="15" s="1"/>
  <c r="AD156" i="15" s="1"/>
  <c r="AE156" i="15" s="1"/>
  <c r="AF156" i="15" s="1"/>
  <c r="Q155" i="15"/>
  <c r="R155" i="15" s="1"/>
  <c r="S155" i="15" s="1"/>
  <c r="T155" i="15" s="1"/>
  <c r="U155" i="15" s="1"/>
  <c r="V155" i="15" s="1"/>
  <c r="W155" i="15" s="1"/>
  <c r="X155" i="15" s="1"/>
  <c r="Y155" i="15" s="1"/>
  <c r="Z155" i="15" s="1"/>
  <c r="AA155" i="15" s="1"/>
  <c r="AB155" i="15" s="1"/>
  <c r="AC155" i="15" s="1"/>
  <c r="AD155" i="15" s="1"/>
  <c r="AE155" i="15" s="1"/>
  <c r="AF155" i="15" s="1"/>
  <c r="E155" i="15"/>
  <c r="F155" i="15" s="1"/>
  <c r="G155" i="15" s="1"/>
  <c r="H155" i="15" s="1"/>
  <c r="I155" i="15" s="1"/>
  <c r="J155" i="15" s="1"/>
  <c r="K155" i="15" s="1"/>
  <c r="L155" i="15" s="1"/>
  <c r="M155" i="15" s="1"/>
  <c r="N155" i="15" s="1"/>
  <c r="O155" i="15" s="1"/>
  <c r="P155" i="15" s="1"/>
  <c r="D155" i="15"/>
  <c r="C155" i="15"/>
  <c r="G153" i="15"/>
  <c r="H153" i="15" s="1"/>
  <c r="I153" i="15" s="1"/>
  <c r="J153" i="15" s="1"/>
  <c r="K153" i="15" s="1"/>
  <c r="L153" i="15" s="1"/>
  <c r="M153" i="15" s="1"/>
  <c r="N153" i="15" s="1"/>
  <c r="O153" i="15" s="1"/>
  <c r="P153" i="15" s="1"/>
  <c r="Q153" i="15" s="1"/>
  <c r="R153" i="15" s="1"/>
  <c r="S153" i="15" s="1"/>
  <c r="T153" i="15" s="1"/>
  <c r="U153" i="15" s="1"/>
  <c r="V153" i="15" s="1"/>
  <c r="W153" i="15" s="1"/>
  <c r="X153" i="15" s="1"/>
  <c r="Y153" i="15" s="1"/>
  <c r="Z153" i="15" s="1"/>
  <c r="AA153" i="15" s="1"/>
  <c r="AB153" i="15" s="1"/>
  <c r="AC153" i="15" s="1"/>
  <c r="AD153" i="15" s="1"/>
  <c r="AE153" i="15" s="1"/>
  <c r="AF153" i="15" s="1"/>
  <c r="C153" i="15"/>
  <c r="D153" i="15" s="1"/>
  <c r="E153" i="15" s="1"/>
  <c r="F153" i="15" s="1"/>
  <c r="E152" i="15"/>
  <c r="F152" i="15" s="1"/>
  <c r="G152" i="15" s="1"/>
  <c r="H152" i="15" s="1"/>
  <c r="I152" i="15" s="1"/>
  <c r="J152" i="15" s="1"/>
  <c r="K152" i="15" s="1"/>
  <c r="L152" i="15" s="1"/>
  <c r="M152" i="15" s="1"/>
  <c r="N152" i="15" s="1"/>
  <c r="O152" i="15" s="1"/>
  <c r="P152" i="15" s="1"/>
  <c r="Q152" i="15" s="1"/>
  <c r="R152" i="15" s="1"/>
  <c r="S152" i="15" s="1"/>
  <c r="T152" i="15" s="1"/>
  <c r="U152" i="15" s="1"/>
  <c r="V152" i="15" s="1"/>
  <c r="W152" i="15" s="1"/>
  <c r="X152" i="15" s="1"/>
  <c r="Y152" i="15" s="1"/>
  <c r="Z152" i="15" s="1"/>
  <c r="AA152" i="15" s="1"/>
  <c r="AB152" i="15" s="1"/>
  <c r="AC152" i="15" s="1"/>
  <c r="AD152" i="15" s="1"/>
  <c r="AE152" i="15" s="1"/>
  <c r="AF152" i="15" s="1"/>
  <c r="C152" i="15"/>
  <c r="D152" i="15" s="1"/>
  <c r="N151" i="15"/>
  <c r="O151" i="15" s="1"/>
  <c r="P151" i="15" s="1"/>
  <c r="Q151" i="15" s="1"/>
  <c r="R151" i="15" s="1"/>
  <c r="S151" i="15" s="1"/>
  <c r="T151" i="15" s="1"/>
  <c r="U151" i="15" s="1"/>
  <c r="V151" i="15" s="1"/>
  <c r="W151" i="15" s="1"/>
  <c r="X151" i="15" s="1"/>
  <c r="Y151" i="15" s="1"/>
  <c r="Z151" i="15" s="1"/>
  <c r="AA151" i="15" s="1"/>
  <c r="AB151" i="15" s="1"/>
  <c r="AC151" i="15" s="1"/>
  <c r="AD151" i="15" s="1"/>
  <c r="AE151" i="15" s="1"/>
  <c r="AF151" i="15" s="1"/>
  <c r="F151" i="15"/>
  <c r="G151" i="15" s="1"/>
  <c r="H151" i="15" s="1"/>
  <c r="I151" i="15" s="1"/>
  <c r="J151" i="15" s="1"/>
  <c r="K151" i="15" s="1"/>
  <c r="L151" i="15" s="1"/>
  <c r="M151" i="15" s="1"/>
  <c r="C151" i="15"/>
  <c r="D151" i="15" s="1"/>
  <c r="E151" i="15" s="1"/>
  <c r="D150" i="15"/>
  <c r="E150" i="15" s="1"/>
  <c r="F150" i="15" s="1"/>
  <c r="G150" i="15" s="1"/>
  <c r="H150" i="15" s="1"/>
  <c r="I150" i="15" s="1"/>
  <c r="J150" i="15" s="1"/>
  <c r="K150" i="15" s="1"/>
  <c r="L150" i="15" s="1"/>
  <c r="M150" i="15" s="1"/>
  <c r="N150" i="15" s="1"/>
  <c r="O150" i="15" s="1"/>
  <c r="P150" i="15" s="1"/>
  <c r="Q150" i="15" s="1"/>
  <c r="R150" i="15" s="1"/>
  <c r="S150" i="15" s="1"/>
  <c r="T150" i="15" s="1"/>
  <c r="U150" i="15" s="1"/>
  <c r="V150" i="15" s="1"/>
  <c r="W150" i="15" s="1"/>
  <c r="X150" i="15" s="1"/>
  <c r="Y150" i="15" s="1"/>
  <c r="Z150" i="15" s="1"/>
  <c r="AA150" i="15" s="1"/>
  <c r="AB150" i="15" s="1"/>
  <c r="AC150" i="15" s="1"/>
  <c r="AD150" i="15" s="1"/>
  <c r="AE150" i="15" s="1"/>
  <c r="AF150" i="15" s="1"/>
  <c r="C150" i="15"/>
  <c r="J148" i="15"/>
  <c r="K148" i="15" s="1"/>
  <c r="L148" i="15" s="1"/>
  <c r="M148" i="15" s="1"/>
  <c r="N148" i="15" s="1"/>
  <c r="O148" i="15" s="1"/>
  <c r="P148" i="15" s="1"/>
  <c r="Q148" i="15" s="1"/>
  <c r="R148" i="15" s="1"/>
  <c r="S148" i="15" s="1"/>
  <c r="T148" i="15" s="1"/>
  <c r="U148" i="15" s="1"/>
  <c r="V148" i="15" s="1"/>
  <c r="W148" i="15" s="1"/>
  <c r="X148" i="15" s="1"/>
  <c r="Y148" i="15" s="1"/>
  <c r="Z148" i="15" s="1"/>
  <c r="AA148" i="15" s="1"/>
  <c r="AB148" i="15" s="1"/>
  <c r="AC148" i="15" s="1"/>
  <c r="AD148" i="15" s="1"/>
  <c r="AE148" i="15" s="1"/>
  <c r="AF148" i="15" s="1"/>
  <c r="C148" i="15"/>
  <c r="D148" i="15" s="1"/>
  <c r="E148" i="15" s="1"/>
  <c r="F148" i="15" s="1"/>
  <c r="G148" i="15" s="1"/>
  <c r="H148" i="15" s="1"/>
  <c r="I148" i="15" s="1"/>
  <c r="C147" i="15"/>
  <c r="D147" i="15" s="1"/>
  <c r="E147" i="15" s="1"/>
  <c r="F147" i="15" s="1"/>
  <c r="G147" i="15" s="1"/>
  <c r="H147" i="15" s="1"/>
  <c r="I147" i="15" s="1"/>
  <c r="J147" i="15" s="1"/>
  <c r="K147" i="15" s="1"/>
  <c r="L147" i="15" s="1"/>
  <c r="M147" i="15" s="1"/>
  <c r="N147" i="15" s="1"/>
  <c r="O147" i="15" s="1"/>
  <c r="P147" i="15" s="1"/>
  <c r="Q147" i="15" s="1"/>
  <c r="R147" i="15" s="1"/>
  <c r="S147" i="15" s="1"/>
  <c r="T147" i="15" s="1"/>
  <c r="U147" i="15" s="1"/>
  <c r="V147" i="15" s="1"/>
  <c r="W147" i="15" s="1"/>
  <c r="X147" i="15" s="1"/>
  <c r="Y147" i="15" s="1"/>
  <c r="Z147" i="15" s="1"/>
  <c r="AA147" i="15" s="1"/>
  <c r="AB147" i="15" s="1"/>
  <c r="AC147" i="15" s="1"/>
  <c r="AD147" i="15" s="1"/>
  <c r="AE147" i="15" s="1"/>
  <c r="AF147" i="15" s="1"/>
  <c r="C145" i="15"/>
  <c r="D145" i="15" s="1"/>
  <c r="E145" i="15" s="1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D144" i="15"/>
  <c r="E144" i="15" s="1"/>
  <c r="F144" i="15" s="1"/>
  <c r="G144" i="15" s="1"/>
  <c r="H144" i="15" s="1"/>
  <c r="I144" i="15" s="1"/>
  <c r="J144" i="15" s="1"/>
  <c r="K144" i="15" s="1"/>
  <c r="L144" i="15" s="1"/>
  <c r="M144" i="15" s="1"/>
  <c r="N144" i="15" s="1"/>
  <c r="O144" i="15" s="1"/>
  <c r="P144" i="15" s="1"/>
  <c r="Q144" i="15" s="1"/>
  <c r="R144" i="15" s="1"/>
  <c r="S144" i="15" s="1"/>
  <c r="T144" i="15" s="1"/>
  <c r="U144" i="15" s="1"/>
  <c r="V144" i="15" s="1"/>
  <c r="W144" i="15" s="1"/>
  <c r="X144" i="15" s="1"/>
  <c r="Y144" i="15" s="1"/>
  <c r="Z144" i="15" s="1"/>
  <c r="AA144" i="15" s="1"/>
  <c r="AB144" i="15" s="1"/>
  <c r="AC144" i="15" s="1"/>
  <c r="AD144" i="15" s="1"/>
  <c r="AE144" i="15" s="1"/>
  <c r="AF144" i="15" s="1"/>
  <c r="C144" i="15"/>
  <c r="C143" i="15"/>
  <c r="D143" i="15" s="1"/>
  <c r="E143" i="15" s="1"/>
  <c r="F143" i="15" s="1"/>
  <c r="G143" i="15" s="1"/>
  <c r="H143" i="15" s="1"/>
  <c r="I143" i="15" s="1"/>
  <c r="J143" i="15" s="1"/>
  <c r="K143" i="15" s="1"/>
  <c r="L143" i="15" s="1"/>
  <c r="M143" i="15" s="1"/>
  <c r="N143" i="15" s="1"/>
  <c r="O143" i="15" s="1"/>
  <c r="P143" i="15" s="1"/>
  <c r="Q143" i="15" s="1"/>
  <c r="R143" i="15" s="1"/>
  <c r="S143" i="15" s="1"/>
  <c r="T143" i="15" s="1"/>
  <c r="U143" i="15" s="1"/>
  <c r="V143" i="15" s="1"/>
  <c r="W143" i="15" s="1"/>
  <c r="X143" i="15" s="1"/>
  <c r="Y143" i="15" s="1"/>
  <c r="Z143" i="15" s="1"/>
  <c r="AA143" i="15" s="1"/>
  <c r="AB143" i="15" s="1"/>
  <c r="AC143" i="15" s="1"/>
  <c r="AD143" i="15" s="1"/>
  <c r="AE143" i="15" s="1"/>
  <c r="AF143" i="15" s="1"/>
  <c r="I142" i="15"/>
  <c r="J142" i="15" s="1"/>
  <c r="K142" i="15" s="1"/>
  <c r="L142" i="15" s="1"/>
  <c r="M142" i="15" s="1"/>
  <c r="N142" i="15" s="1"/>
  <c r="O142" i="15" s="1"/>
  <c r="P142" i="15" s="1"/>
  <c r="Q142" i="15" s="1"/>
  <c r="R142" i="15" s="1"/>
  <c r="S142" i="15" s="1"/>
  <c r="T142" i="15" s="1"/>
  <c r="U142" i="15" s="1"/>
  <c r="V142" i="15" s="1"/>
  <c r="W142" i="15" s="1"/>
  <c r="X142" i="15" s="1"/>
  <c r="Y142" i="15" s="1"/>
  <c r="Z142" i="15" s="1"/>
  <c r="AA142" i="15" s="1"/>
  <c r="AB142" i="15" s="1"/>
  <c r="AC142" i="15" s="1"/>
  <c r="AD142" i="15" s="1"/>
  <c r="AE142" i="15" s="1"/>
  <c r="AF142" i="15" s="1"/>
  <c r="C142" i="15"/>
  <c r="D142" i="15" s="1"/>
  <c r="E142" i="15" s="1"/>
  <c r="F142" i="15" s="1"/>
  <c r="G142" i="15" s="1"/>
  <c r="H142" i="15" s="1"/>
  <c r="AD141" i="15"/>
  <c r="AE141" i="15" s="1"/>
  <c r="AF141" i="15" s="1"/>
  <c r="O141" i="15"/>
  <c r="P141" i="15" s="1"/>
  <c r="Q141" i="15" s="1"/>
  <c r="R141" i="15" s="1"/>
  <c r="S141" i="15" s="1"/>
  <c r="T141" i="15" s="1"/>
  <c r="U141" i="15" s="1"/>
  <c r="V141" i="15" s="1"/>
  <c r="W141" i="15" s="1"/>
  <c r="X141" i="15" s="1"/>
  <c r="Y141" i="15" s="1"/>
  <c r="Z141" i="15" s="1"/>
  <c r="AA141" i="15" s="1"/>
  <c r="AB141" i="15" s="1"/>
  <c r="AC141" i="15" s="1"/>
  <c r="F141" i="15"/>
  <c r="G141" i="15" s="1"/>
  <c r="H141" i="15" s="1"/>
  <c r="I141" i="15" s="1"/>
  <c r="J141" i="15" s="1"/>
  <c r="K141" i="15" s="1"/>
  <c r="L141" i="15" s="1"/>
  <c r="M141" i="15" s="1"/>
  <c r="N141" i="15" s="1"/>
  <c r="C141" i="15"/>
  <c r="D141" i="15" s="1"/>
  <c r="E141" i="15" s="1"/>
  <c r="C140" i="15"/>
  <c r="D140" i="15" s="1"/>
  <c r="E140" i="15" s="1"/>
  <c r="F140" i="15" s="1"/>
  <c r="G140" i="15" s="1"/>
  <c r="H140" i="15" s="1"/>
  <c r="I140" i="15" s="1"/>
  <c r="J140" i="15" s="1"/>
  <c r="K140" i="15" s="1"/>
  <c r="L140" i="15" s="1"/>
  <c r="M140" i="15" s="1"/>
  <c r="N140" i="15" s="1"/>
  <c r="O140" i="15" s="1"/>
  <c r="P140" i="15" s="1"/>
  <c r="Q140" i="15" s="1"/>
  <c r="R140" i="15" s="1"/>
  <c r="S140" i="15" s="1"/>
  <c r="T140" i="15" s="1"/>
  <c r="U140" i="15" s="1"/>
  <c r="V140" i="15" s="1"/>
  <c r="W140" i="15" s="1"/>
  <c r="X140" i="15" s="1"/>
  <c r="Y140" i="15" s="1"/>
  <c r="Z140" i="15" s="1"/>
  <c r="AA140" i="15" s="1"/>
  <c r="AB140" i="15" s="1"/>
  <c r="AC140" i="15" s="1"/>
  <c r="AD140" i="15" s="1"/>
  <c r="AE140" i="15" s="1"/>
  <c r="AF140" i="15" s="1"/>
  <c r="E139" i="15"/>
  <c r="F139" i="15" s="1"/>
  <c r="G139" i="15" s="1"/>
  <c r="H139" i="15" s="1"/>
  <c r="I139" i="15" s="1"/>
  <c r="J139" i="15" s="1"/>
  <c r="K139" i="15" s="1"/>
  <c r="L139" i="15" s="1"/>
  <c r="M139" i="15" s="1"/>
  <c r="N139" i="15" s="1"/>
  <c r="O139" i="15" s="1"/>
  <c r="P139" i="15" s="1"/>
  <c r="Q139" i="15" s="1"/>
  <c r="R139" i="15" s="1"/>
  <c r="S139" i="15" s="1"/>
  <c r="T139" i="15" s="1"/>
  <c r="U139" i="15" s="1"/>
  <c r="V139" i="15" s="1"/>
  <c r="W139" i="15" s="1"/>
  <c r="X139" i="15" s="1"/>
  <c r="Y139" i="15" s="1"/>
  <c r="Z139" i="15" s="1"/>
  <c r="AA139" i="15" s="1"/>
  <c r="AB139" i="15" s="1"/>
  <c r="AC139" i="15" s="1"/>
  <c r="AD139" i="15" s="1"/>
  <c r="AE139" i="15" s="1"/>
  <c r="AF139" i="15" s="1"/>
  <c r="D139" i="15"/>
  <c r="C139" i="15"/>
  <c r="C137" i="15"/>
  <c r="D137" i="15" s="1"/>
  <c r="E137" i="15" s="1"/>
  <c r="F137" i="15" s="1"/>
  <c r="G137" i="15" s="1"/>
  <c r="H137" i="15" s="1"/>
  <c r="I137" i="15" s="1"/>
  <c r="J137" i="15" s="1"/>
  <c r="K137" i="15" s="1"/>
  <c r="L137" i="15" s="1"/>
  <c r="M137" i="15" s="1"/>
  <c r="N137" i="15" s="1"/>
  <c r="O137" i="15" s="1"/>
  <c r="P137" i="15" s="1"/>
  <c r="Q137" i="15" s="1"/>
  <c r="R137" i="15" s="1"/>
  <c r="S137" i="15" s="1"/>
  <c r="T137" i="15" s="1"/>
  <c r="U137" i="15" s="1"/>
  <c r="V137" i="15" s="1"/>
  <c r="W137" i="15" s="1"/>
  <c r="X137" i="15" s="1"/>
  <c r="Y137" i="15" s="1"/>
  <c r="Z137" i="15" s="1"/>
  <c r="AA137" i="15" s="1"/>
  <c r="AB137" i="15" s="1"/>
  <c r="AC137" i="15" s="1"/>
  <c r="AD137" i="15" s="1"/>
  <c r="AE137" i="15" s="1"/>
  <c r="AF137" i="15" s="1"/>
  <c r="F136" i="15"/>
  <c r="G136" i="15" s="1"/>
  <c r="H136" i="15" s="1"/>
  <c r="I136" i="15" s="1"/>
  <c r="J136" i="15" s="1"/>
  <c r="K136" i="15" s="1"/>
  <c r="L136" i="15" s="1"/>
  <c r="M136" i="15" s="1"/>
  <c r="N136" i="15" s="1"/>
  <c r="O136" i="15" s="1"/>
  <c r="P136" i="15" s="1"/>
  <c r="Q136" i="15" s="1"/>
  <c r="R136" i="15" s="1"/>
  <c r="S136" i="15" s="1"/>
  <c r="T136" i="15" s="1"/>
  <c r="U136" i="15" s="1"/>
  <c r="V136" i="15" s="1"/>
  <c r="W136" i="15" s="1"/>
  <c r="X136" i="15" s="1"/>
  <c r="Y136" i="15" s="1"/>
  <c r="Z136" i="15" s="1"/>
  <c r="AA136" i="15" s="1"/>
  <c r="AB136" i="15" s="1"/>
  <c r="AC136" i="15" s="1"/>
  <c r="AD136" i="15" s="1"/>
  <c r="AE136" i="15" s="1"/>
  <c r="AF136" i="15" s="1"/>
  <c r="E136" i="15"/>
  <c r="C136" i="15"/>
  <c r="D136" i="15" s="1"/>
  <c r="I135" i="15"/>
  <c r="J135" i="15" s="1"/>
  <c r="K135" i="15" s="1"/>
  <c r="L135" i="15" s="1"/>
  <c r="M135" i="15" s="1"/>
  <c r="N135" i="15" s="1"/>
  <c r="O135" i="15" s="1"/>
  <c r="P135" i="15" s="1"/>
  <c r="Q135" i="15" s="1"/>
  <c r="R135" i="15" s="1"/>
  <c r="S135" i="15" s="1"/>
  <c r="T135" i="15" s="1"/>
  <c r="U135" i="15" s="1"/>
  <c r="V135" i="15" s="1"/>
  <c r="W135" i="15" s="1"/>
  <c r="X135" i="15" s="1"/>
  <c r="Y135" i="15" s="1"/>
  <c r="Z135" i="15" s="1"/>
  <c r="AA135" i="15" s="1"/>
  <c r="AB135" i="15" s="1"/>
  <c r="AC135" i="15" s="1"/>
  <c r="AD135" i="15" s="1"/>
  <c r="AE135" i="15" s="1"/>
  <c r="AF135" i="15" s="1"/>
  <c r="G135" i="15"/>
  <c r="H135" i="15" s="1"/>
  <c r="C135" i="15"/>
  <c r="D135" i="15" s="1"/>
  <c r="E135" i="15" s="1"/>
  <c r="F135" i="15" s="1"/>
  <c r="O134" i="15"/>
  <c r="P134" i="15" s="1"/>
  <c r="Q134" i="15" s="1"/>
  <c r="R134" i="15" s="1"/>
  <c r="S134" i="15" s="1"/>
  <c r="T134" i="15" s="1"/>
  <c r="U134" i="15" s="1"/>
  <c r="V134" i="15" s="1"/>
  <c r="W134" i="15" s="1"/>
  <c r="X134" i="15" s="1"/>
  <c r="Y134" i="15" s="1"/>
  <c r="Z134" i="15" s="1"/>
  <c r="AA134" i="15" s="1"/>
  <c r="AB134" i="15" s="1"/>
  <c r="AC134" i="15" s="1"/>
  <c r="AD134" i="15" s="1"/>
  <c r="AE134" i="15" s="1"/>
  <c r="AF134" i="15" s="1"/>
  <c r="N134" i="15"/>
  <c r="J134" i="15"/>
  <c r="K134" i="15" s="1"/>
  <c r="L134" i="15" s="1"/>
  <c r="M134" i="15" s="1"/>
  <c r="F134" i="15"/>
  <c r="G134" i="15" s="1"/>
  <c r="H134" i="15" s="1"/>
  <c r="I134" i="15" s="1"/>
  <c r="E134" i="15"/>
  <c r="D134" i="15"/>
  <c r="C134" i="15"/>
  <c r="C133" i="15"/>
  <c r="D133" i="15" s="1"/>
  <c r="E133" i="15" s="1"/>
  <c r="F133" i="15" s="1"/>
  <c r="G133" i="15" s="1"/>
  <c r="H133" i="15" s="1"/>
  <c r="I133" i="15" s="1"/>
  <c r="J133" i="15" s="1"/>
  <c r="K133" i="15" s="1"/>
  <c r="L133" i="15" s="1"/>
  <c r="M133" i="15" s="1"/>
  <c r="N133" i="15" s="1"/>
  <c r="O133" i="15" s="1"/>
  <c r="P133" i="15" s="1"/>
  <c r="Q133" i="15" s="1"/>
  <c r="R133" i="15" s="1"/>
  <c r="S133" i="15" s="1"/>
  <c r="T133" i="15" s="1"/>
  <c r="U133" i="15" s="1"/>
  <c r="V133" i="15" s="1"/>
  <c r="W133" i="15" s="1"/>
  <c r="X133" i="15" s="1"/>
  <c r="Y133" i="15" s="1"/>
  <c r="Z133" i="15" s="1"/>
  <c r="AA133" i="15" s="1"/>
  <c r="AB133" i="15" s="1"/>
  <c r="AC133" i="15" s="1"/>
  <c r="AD133" i="15" s="1"/>
  <c r="AE133" i="15" s="1"/>
  <c r="AF133" i="15" s="1"/>
  <c r="J132" i="15"/>
  <c r="K132" i="15" s="1"/>
  <c r="L132" i="15" s="1"/>
  <c r="M132" i="15" s="1"/>
  <c r="N132" i="15" s="1"/>
  <c r="O132" i="15" s="1"/>
  <c r="P132" i="15" s="1"/>
  <c r="Q132" i="15" s="1"/>
  <c r="R132" i="15" s="1"/>
  <c r="S132" i="15" s="1"/>
  <c r="T132" i="15" s="1"/>
  <c r="U132" i="15" s="1"/>
  <c r="V132" i="15" s="1"/>
  <c r="W132" i="15" s="1"/>
  <c r="X132" i="15" s="1"/>
  <c r="Y132" i="15" s="1"/>
  <c r="Z132" i="15" s="1"/>
  <c r="AA132" i="15" s="1"/>
  <c r="AB132" i="15" s="1"/>
  <c r="AC132" i="15" s="1"/>
  <c r="AD132" i="15" s="1"/>
  <c r="AE132" i="15" s="1"/>
  <c r="AF132" i="15" s="1"/>
  <c r="E132" i="15"/>
  <c r="F132" i="15" s="1"/>
  <c r="G132" i="15" s="1"/>
  <c r="H132" i="15" s="1"/>
  <c r="I132" i="15" s="1"/>
  <c r="C132" i="15"/>
  <c r="D132" i="15" s="1"/>
  <c r="D131" i="15"/>
  <c r="E131" i="15" s="1"/>
  <c r="F131" i="15" s="1"/>
  <c r="G131" i="15" s="1"/>
  <c r="H131" i="15" s="1"/>
  <c r="I131" i="15" s="1"/>
  <c r="J131" i="15" s="1"/>
  <c r="K131" i="15" s="1"/>
  <c r="L131" i="15" s="1"/>
  <c r="M131" i="15" s="1"/>
  <c r="N131" i="15" s="1"/>
  <c r="O131" i="15" s="1"/>
  <c r="P131" i="15" s="1"/>
  <c r="Q131" i="15" s="1"/>
  <c r="R131" i="15" s="1"/>
  <c r="S131" i="15" s="1"/>
  <c r="T131" i="15" s="1"/>
  <c r="U131" i="15" s="1"/>
  <c r="V131" i="15" s="1"/>
  <c r="W131" i="15" s="1"/>
  <c r="X131" i="15" s="1"/>
  <c r="Y131" i="15" s="1"/>
  <c r="Z131" i="15" s="1"/>
  <c r="AA131" i="15" s="1"/>
  <c r="AB131" i="15" s="1"/>
  <c r="AC131" i="15" s="1"/>
  <c r="AD131" i="15" s="1"/>
  <c r="AE131" i="15" s="1"/>
  <c r="AF131" i="15" s="1"/>
  <c r="C131" i="15"/>
  <c r="F130" i="15"/>
  <c r="G130" i="15" s="1"/>
  <c r="H130" i="15" s="1"/>
  <c r="I130" i="15" s="1"/>
  <c r="J130" i="15" s="1"/>
  <c r="K130" i="15" s="1"/>
  <c r="L130" i="15" s="1"/>
  <c r="M130" i="15" s="1"/>
  <c r="N130" i="15" s="1"/>
  <c r="O130" i="15" s="1"/>
  <c r="P130" i="15" s="1"/>
  <c r="Q130" i="15" s="1"/>
  <c r="R130" i="15" s="1"/>
  <c r="S130" i="15" s="1"/>
  <c r="T130" i="15" s="1"/>
  <c r="U130" i="15" s="1"/>
  <c r="V130" i="15" s="1"/>
  <c r="W130" i="15" s="1"/>
  <c r="X130" i="15" s="1"/>
  <c r="Y130" i="15" s="1"/>
  <c r="Z130" i="15" s="1"/>
  <c r="AA130" i="15" s="1"/>
  <c r="AB130" i="15" s="1"/>
  <c r="AC130" i="15" s="1"/>
  <c r="AD130" i="15" s="1"/>
  <c r="AE130" i="15" s="1"/>
  <c r="AF130" i="15" s="1"/>
  <c r="E130" i="15"/>
  <c r="D130" i="15"/>
  <c r="C130" i="15"/>
  <c r="D128" i="15"/>
  <c r="E128" i="15" s="1"/>
  <c r="F128" i="15" s="1"/>
  <c r="G128" i="15" s="1"/>
  <c r="H128" i="15" s="1"/>
  <c r="I128" i="15" s="1"/>
  <c r="J128" i="15" s="1"/>
  <c r="K128" i="15" s="1"/>
  <c r="L128" i="15" s="1"/>
  <c r="M128" i="15" s="1"/>
  <c r="N128" i="15" s="1"/>
  <c r="O128" i="15" s="1"/>
  <c r="P128" i="15" s="1"/>
  <c r="Q128" i="15" s="1"/>
  <c r="R128" i="15" s="1"/>
  <c r="S128" i="15" s="1"/>
  <c r="T128" i="15" s="1"/>
  <c r="U128" i="15" s="1"/>
  <c r="V128" i="15" s="1"/>
  <c r="W128" i="15" s="1"/>
  <c r="X128" i="15" s="1"/>
  <c r="Y128" i="15" s="1"/>
  <c r="Z128" i="15" s="1"/>
  <c r="AA128" i="15" s="1"/>
  <c r="AB128" i="15" s="1"/>
  <c r="AC128" i="15" s="1"/>
  <c r="AD128" i="15" s="1"/>
  <c r="AE128" i="15" s="1"/>
  <c r="AF128" i="15" s="1"/>
  <c r="C128" i="15"/>
  <c r="E127" i="15"/>
  <c r="F127" i="15" s="1"/>
  <c r="G127" i="15" s="1"/>
  <c r="H127" i="15" s="1"/>
  <c r="I127" i="15" s="1"/>
  <c r="J127" i="15" s="1"/>
  <c r="K127" i="15" s="1"/>
  <c r="L127" i="15" s="1"/>
  <c r="M127" i="15" s="1"/>
  <c r="N127" i="15" s="1"/>
  <c r="O127" i="15" s="1"/>
  <c r="P127" i="15" s="1"/>
  <c r="Q127" i="15" s="1"/>
  <c r="R127" i="15" s="1"/>
  <c r="S127" i="15" s="1"/>
  <c r="T127" i="15" s="1"/>
  <c r="U127" i="15" s="1"/>
  <c r="V127" i="15" s="1"/>
  <c r="W127" i="15" s="1"/>
  <c r="X127" i="15" s="1"/>
  <c r="Y127" i="15" s="1"/>
  <c r="Z127" i="15" s="1"/>
  <c r="AA127" i="15" s="1"/>
  <c r="AB127" i="15" s="1"/>
  <c r="AC127" i="15" s="1"/>
  <c r="AD127" i="15" s="1"/>
  <c r="AE127" i="15" s="1"/>
  <c r="AF127" i="15" s="1"/>
  <c r="C127" i="15"/>
  <c r="D127" i="15" s="1"/>
  <c r="C126" i="15"/>
  <c r="D126" i="15" s="1"/>
  <c r="E126" i="15" s="1"/>
  <c r="F126" i="15" s="1"/>
  <c r="G126" i="15" s="1"/>
  <c r="H126" i="15" s="1"/>
  <c r="I126" i="15" s="1"/>
  <c r="J126" i="15" s="1"/>
  <c r="K126" i="15" s="1"/>
  <c r="L126" i="15" s="1"/>
  <c r="M126" i="15" s="1"/>
  <c r="N126" i="15" s="1"/>
  <c r="O126" i="15" s="1"/>
  <c r="P126" i="15" s="1"/>
  <c r="Q126" i="15" s="1"/>
  <c r="R126" i="15" s="1"/>
  <c r="S126" i="15" s="1"/>
  <c r="T126" i="15" s="1"/>
  <c r="U126" i="15" s="1"/>
  <c r="V126" i="15" s="1"/>
  <c r="W126" i="15" s="1"/>
  <c r="X126" i="15" s="1"/>
  <c r="Y126" i="15" s="1"/>
  <c r="Z126" i="15" s="1"/>
  <c r="AA126" i="15" s="1"/>
  <c r="AB126" i="15" s="1"/>
  <c r="AC126" i="15" s="1"/>
  <c r="AD126" i="15" s="1"/>
  <c r="AE126" i="15" s="1"/>
  <c r="AF126" i="15" s="1"/>
  <c r="I125" i="15"/>
  <c r="J125" i="15" s="1"/>
  <c r="K125" i="15" s="1"/>
  <c r="L125" i="15" s="1"/>
  <c r="M125" i="15" s="1"/>
  <c r="N125" i="15" s="1"/>
  <c r="O125" i="15" s="1"/>
  <c r="P125" i="15" s="1"/>
  <c r="Q125" i="15" s="1"/>
  <c r="R125" i="15" s="1"/>
  <c r="S125" i="15" s="1"/>
  <c r="T125" i="15" s="1"/>
  <c r="U125" i="15" s="1"/>
  <c r="V125" i="15" s="1"/>
  <c r="W125" i="15" s="1"/>
  <c r="X125" i="15" s="1"/>
  <c r="Y125" i="15" s="1"/>
  <c r="Z125" i="15" s="1"/>
  <c r="AA125" i="15" s="1"/>
  <c r="AB125" i="15" s="1"/>
  <c r="AC125" i="15" s="1"/>
  <c r="AD125" i="15" s="1"/>
  <c r="AE125" i="15" s="1"/>
  <c r="AF125" i="15" s="1"/>
  <c r="G125" i="15"/>
  <c r="H125" i="15" s="1"/>
  <c r="E125" i="15"/>
  <c r="F125" i="15" s="1"/>
  <c r="C125" i="15"/>
  <c r="D125" i="15" s="1"/>
  <c r="D124" i="15"/>
  <c r="E124" i="15" s="1"/>
  <c r="F124" i="15" s="1"/>
  <c r="G124" i="15" s="1"/>
  <c r="H124" i="15" s="1"/>
  <c r="I124" i="15" s="1"/>
  <c r="J124" i="15" s="1"/>
  <c r="K124" i="15" s="1"/>
  <c r="L124" i="15" s="1"/>
  <c r="M124" i="15" s="1"/>
  <c r="N124" i="15" s="1"/>
  <c r="O124" i="15" s="1"/>
  <c r="P124" i="15" s="1"/>
  <c r="Q124" i="15" s="1"/>
  <c r="R124" i="15" s="1"/>
  <c r="S124" i="15" s="1"/>
  <c r="T124" i="15" s="1"/>
  <c r="U124" i="15" s="1"/>
  <c r="V124" i="15" s="1"/>
  <c r="W124" i="15" s="1"/>
  <c r="X124" i="15" s="1"/>
  <c r="Y124" i="15" s="1"/>
  <c r="Z124" i="15" s="1"/>
  <c r="AA124" i="15" s="1"/>
  <c r="AB124" i="15" s="1"/>
  <c r="AC124" i="15" s="1"/>
  <c r="AD124" i="15" s="1"/>
  <c r="AE124" i="15" s="1"/>
  <c r="AF124" i="15" s="1"/>
  <c r="C124" i="15"/>
  <c r="E123" i="15"/>
  <c r="F123" i="15" s="1"/>
  <c r="G123" i="15" s="1"/>
  <c r="H123" i="15" s="1"/>
  <c r="I123" i="15" s="1"/>
  <c r="J123" i="15" s="1"/>
  <c r="K123" i="15" s="1"/>
  <c r="L123" i="15" s="1"/>
  <c r="M123" i="15" s="1"/>
  <c r="N123" i="15" s="1"/>
  <c r="O123" i="15" s="1"/>
  <c r="P123" i="15" s="1"/>
  <c r="Q123" i="15" s="1"/>
  <c r="R123" i="15" s="1"/>
  <c r="S123" i="15" s="1"/>
  <c r="T123" i="15" s="1"/>
  <c r="U123" i="15" s="1"/>
  <c r="V123" i="15" s="1"/>
  <c r="W123" i="15" s="1"/>
  <c r="X123" i="15" s="1"/>
  <c r="Y123" i="15" s="1"/>
  <c r="Z123" i="15" s="1"/>
  <c r="AA123" i="15" s="1"/>
  <c r="AB123" i="15" s="1"/>
  <c r="AC123" i="15" s="1"/>
  <c r="AD123" i="15" s="1"/>
  <c r="AE123" i="15" s="1"/>
  <c r="AF123" i="15" s="1"/>
  <c r="C123" i="15"/>
  <c r="D123" i="15" s="1"/>
  <c r="D122" i="15"/>
  <c r="E122" i="15" s="1"/>
  <c r="F122" i="15" s="1"/>
  <c r="G122" i="15" s="1"/>
  <c r="H122" i="15" s="1"/>
  <c r="I122" i="15" s="1"/>
  <c r="J122" i="15" s="1"/>
  <c r="K122" i="15" s="1"/>
  <c r="L122" i="15" s="1"/>
  <c r="M122" i="15" s="1"/>
  <c r="N122" i="15" s="1"/>
  <c r="O122" i="15" s="1"/>
  <c r="P122" i="15" s="1"/>
  <c r="Q122" i="15" s="1"/>
  <c r="R122" i="15" s="1"/>
  <c r="S122" i="15" s="1"/>
  <c r="T122" i="15" s="1"/>
  <c r="U122" i="15" s="1"/>
  <c r="V122" i="15" s="1"/>
  <c r="W122" i="15" s="1"/>
  <c r="X122" i="15" s="1"/>
  <c r="Y122" i="15" s="1"/>
  <c r="Z122" i="15" s="1"/>
  <c r="AA122" i="15" s="1"/>
  <c r="AB122" i="15" s="1"/>
  <c r="AC122" i="15" s="1"/>
  <c r="AD122" i="15" s="1"/>
  <c r="AE122" i="15" s="1"/>
  <c r="AF122" i="15" s="1"/>
  <c r="C122" i="15"/>
  <c r="I121" i="15"/>
  <c r="J121" i="15" s="1"/>
  <c r="K121" i="15" s="1"/>
  <c r="L121" i="15" s="1"/>
  <c r="M121" i="15" s="1"/>
  <c r="N121" i="15" s="1"/>
  <c r="O121" i="15" s="1"/>
  <c r="P121" i="15" s="1"/>
  <c r="Q121" i="15" s="1"/>
  <c r="R121" i="15" s="1"/>
  <c r="S121" i="15" s="1"/>
  <c r="T121" i="15" s="1"/>
  <c r="U121" i="15" s="1"/>
  <c r="V121" i="15" s="1"/>
  <c r="W121" i="15" s="1"/>
  <c r="X121" i="15" s="1"/>
  <c r="Y121" i="15" s="1"/>
  <c r="Z121" i="15" s="1"/>
  <c r="AA121" i="15" s="1"/>
  <c r="AB121" i="15" s="1"/>
  <c r="AC121" i="15" s="1"/>
  <c r="AD121" i="15" s="1"/>
  <c r="AE121" i="15" s="1"/>
  <c r="AF121" i="15" s="1"/>
  <c r="F121" i="15"/>
  <c r="G121" i="15" s="1"/>
  <c r="H121" i="15" s="1"/>
  <c r="C121" i="15"/>
  <c r="D121" i="15" s="1"/>
  <c r="E121" i="15" s="1"/>
  <c r="E120" i="15"/>
  <c r="F120" i="15" s="1"/>
  <c r="G120" i="15" s="1"/>
  <c r="H120" i="15" s="1"/>
  <c r="I120" i="15" s="1"/>
  <c r="J120" i="15" s="1"/>
  <c r="K120" i="15" s="1"/>
  <c r="L120" i="15" s="1"/>
  <c r="M120" i="15" s="1"/>
  <c r="N120" i="15" s="1"/>
  <c r="O120" i="15" s="1"/>
  <c r="P120" i="15" s="1"/>
  <c r="Q120" i="15" s="1"/>
  <c r="R120" i="15" s="1"/>
  <c r="S120" i="15" s="1"/>
  <c r="T120" i="15" s="1"/>
  <c r="U120" i="15" s="1"/>
  <c r="V120" i="15" s="1"/>
  <c r="W120" i="15" s="1"/>
  <c r="X120" i="15" s="1"/>
  <c r="Y120" i="15" s="1"/>
  <c r="Z120" i="15" s="1"/>
  <c r="AA120" i="15" s="1"/>
  <c r="AB120" i="15" s="1"/>
  <c r="AC120" i="15" s="1"/>
  <c r="AD120" i="15" s="1"/>
  <c r="AE120" i="15" s="1"/>
  <c r="AF120" i="15" s="1"/>
  <c r="C120" i="15"/>
  <c r="D120" i="15" s="1"/>
  <c r="E119" i="15"/>
  <c r="F119" i="15" s="1"/>
  <c r="G119" i="15" s="1"/>
  <c r="H119" i="15" s="1"/>
  <c r="I119" i="15" s="1"/>
  <c r="J119" i="15" s="1"/>
  <c r="K119" i="15" s="1"/>
  <c r="L119" i="15" s="1"/>
  <c r="M119" i="15" s="1"/>
  <c r="N119" i="15" s="1"/>
  <c r="O119" i="15" s="1"/>
  <c r="P119" i="15" s="1"/>
  <c r="Q119" i="15" s="1"/>
  <c r="R119" i="15" s="1"/>
  <c r="S119" i="15" s="1"/>
  <c r="T119" i="15" s="1"/>
  <c r="U119" i="15" s="1"/>
  <c r="V119" i="15" s="1"/>
  <c r="W119" i="15" s="1"/>
  <c r="X119" i="15" s="1"/>
  <c r="Y119" i="15" s="1"/>
  <c r="Z119" i="15" s="1"/>
  <c r="AA119" i="15" s="1"/>
  <c r="AB119" i="15" s="1"/>
  <c r="AC119" i="15" s="1"/>
  <c r="AD119" i="15" s="1"/>
  <c r="AE119" i="15" s="1"/>
  <c r="AF119" i="15" s="1"/>
  <c r="C119" i="15"/>
  <c r="D119" i="15" s="1"/>
  <c r="H118" i="15"/>
  <c r="I118" i="15" s="1"/>
  <c r="J118" i="15" s="1"/>
  <c r="K118" i="15" s="1"/>
  <c r="L118" i="15" s="1"/>
  <c r="M118" i="15" s="1"/>
  <c r="N118" i="15" s="1"/>
  <c r="O118" i="15" s="1"/>
  <c r="P118" i="15" s="1"/>
  <c r="Q118" i="15" s="1"/>
  <c r="R118" i="15" s="1"/>
  <c r="S118" i="15" s="1"/>
  <c r="T118" i="15" s="1"/>
  <c r="U118" i="15" s="1"/>
  <c r="V118" i="15" s="1"/>
  <c r="W118" i="15" s="1"/>
  <c r="X118" i="15" s="1"/>
  <c r="Y118" i="15" s="1"/>
  <c r="Z118" i="15" s="1"/>
  <c r="AA118" i="15" s="1"/>
  <c r="AB118" i="15" s="1"/>
  <c r="AC118" i="15" s="1"/>
  <c r="AD118" i="15" s="1"/>
  <c r="AE118" i="15" s="1"/>
  <c r="AF118" i="15" s="1"/>
  <c r="G118" i="15"/>
  <c r="E118" i="15"/>
  <c r="F118" i="15" s="1"/>
  <c r="C118" i="15"/>
  <c r="D118" i="15" s="1"/>
  <c r="V117" i="15"/>
  <c r="W117" i="15" s="1"/>
  <c r="X117" i="15" s="1"/>
  <c r="Y117" i="15" s="1"/>
  <c r="Z117" i="15" s="1"/>
  <c r="AA117" i="15" s="1"/>
  <c r="AB117" i="15" s="1"/>
  <c r="AC117" i="15" s="1"/>
  <c r="AD117" i="15" s="1"/>
  <c r="AE117" i="15" s="1"/>
  <c r="AF117" i="15" s="1"/>
  <c r="E117" i="15"/>
  <c r="F117" i="15" s="1"/>
  <c r="G117" i="15" s="1"/>
  <c r="H117" i="15" s="1"/>
  <c r="I117" i="15" s="1"/>
  <c r="J117" i="15" s="1"/>
  <c r="K117" i="15" s="1"/>
  <c r="L117" i="15" s="1"/>
  <c r="M117" i="15" s="1"/>
  <c r="N117" i="15" s="1"/>
  <c r="O117" i="15" s="1"/>
  <c r="P117" i="15" s="1"/>
  <c r="Q117" i="15" s="1"/>
  <c r="R117" i="15" s="1"/>
  <c r="S117" i="15" s="1"/>
  <c r="T117" i="15" s="1"/>
  <c r="U117" i="15" s="1"/>
  <c r="C117" i="15"/>
  <c r="D117" i="15" s="1"/>
  <c r="S116" i="15"/>
  <c r="T116" i="15" s="1"/>
  <c r="U116" i="15" s="1"/>
  <c r="V116" i="15" s="1"/>
  <c r="W116" i="15" s="1"/>
  <c r="X116" i="15" s="1"/>
  <c r="Y116" i="15" s="1"/>
  <c r="Z116" i="15" s="1"/>
  <c r="AA116" i="15" s="1"/>
  <c r="AB116" i="15" s="1"/>
  <c r="AC116" i="15" s="1"/>
  <c r="AD116" i="15" s="1"/>
  <c r="AE116" i="15" s="1"/>
  <c r="AF116" i="15" s="1"/>
  <c r="C116" i="15"/>
  <c r="D116" i="15" s="1"/>
  <c r="E116" i="15" s="1"/>
  <c r="F116" i="15" s="1"/>
  <c r="G116" i="15" s="1"/>
  <c r="H116" i="15" s="1"/>
  <c r="I116" i="15" s="1"/>
  <c r="J116" i="15" s="1"/>
  <c r="K116" i="15" s="1"/>
  <c r="L116" i="15" s="1"/>
  <c r="M116" i="15" s="1"/>
  <c r="N116" i="15" s="1"/>
  <c r="O116" i="15" s="1"/>
  <c r="P116" i="15" s="1"/>
  <c r="Q116" i="15" s="1"/>
  <c r="R116" i="15" s="1"/>
  <c r="F115" i="15"/>
  <c r="G115" i="15" s="1"/>
  <c r="H115" i="15" s="1"/>
  <c r="I115" i="15" s="1"/>
  <c r="J115" i="15" s="1"/>
  <c r="K115" i="15" s="1"/>
  <c r="L115" i="15" s="1"/>
  <c r="M115" i="15" s="1"/>
  <c r="N115" i="15" s="1"/>
  <c r="O115" i="15" s="1"/>
  <c r="P115" i="15" s="1"/>
  <c r="Q115" i="15" s="1"/>
  <c r="R115" i="15" s="1"/>
  <c r="S115" i="15" s="1"/>
  <c r="T115" i="15" s="1"/>
  <c r="U115" i="15" s="1"/>
  <c r="V115" i="15" s="1"/>
  <c r="W115" i="15" s="1"/>
  <c r="X115" i="15" s="1"/>
  <c r="Y115" i="15" s="1"/>
  <c r="Z115" i="15" s="1"/>
  <c r="AA115" i="15" s="1"/>
  <c r="AB115" i="15" s="1"/>
  <c r="AC115" i="15" s="1"/>
  <c r="AD115" i="15" s="1"/>
  <c r="AE115" i="15" s="1"/>
  <c r="AF115" i="15" s="1"/>
  <c r="D115" i="15"/>
  <c r="E115" i="15" s="1"/>
  <c r="C115" i="15"/>
  <c r="R114" i="15"/>
  <c r="S114" i="15" s="1"/>
  <c r="T114" i="15" s="1"/>
  <c r="U114" i="15" s="1"/>
  <c r="V114" i="15" s="1"/>
  <c r="W114" i="15" s="1"/>
  <c r="X114" i="15" s="1"/>
  <c r="Y114" i="15" s="1"/>
  <c r="Z114" i="15" s="1"/>
  <c r="AA114" i="15" s="1"/>
  <c r="AB114" i="15" s="1"/>
  <c r="AC114" i="15" s="1"/>
  <c r="AD114" i="15" s="1"/>
  <c r="AE114" i="15" s="1"/>
  <c r="AF114" i="15" s="1"/>
  <c r="E114" i="15"/>
  <c r="F114" i="15" s="1"/>
  <c r="G114" i="15" s="1"/>
  <c r="H114" i="15" s="1"/>
  <c r="I114" i="15" s="1"/>
  <c r="J114" i="15" s="1"/>
  <c r="K114" i="15" s="1"/>
  <c r="L114" i="15" s="1"/>
  <c r="M114" i="15" s="1"/>
  <c r="N114" i="15" s="1"/>
  <c r="O114" i="15" s="1"/>
  <c r="P114" i="15" s="1"/>
  <c r="Q114" i="15" s="1"/>
  <c r="D114" i="15"/>
  <c r="C114" i="15"/>
  <c r="J113" i="15"/>
  <c r="K113" i="15" s="1"/>
  <c r="L113" i="15" s="1"/>
  <c r="M113" i="15" s="1"/>
  <c r="N113" i="15" s="1"/>
  <c r="O113" i="15" s="1"/>
  <c r="P113" i="15" s="1"/>
  <c r="Q113" i="15" s="1"/>
  <c r="R113" i="15" s="1"/>
  <c r="S113" i="15" s="1"/>
  <c r="T113" i="15" s="1"/>
  <c r="U113" i="15" s="1"/>
  <c r="V113" i="15" s="1"/>
  <c r="W113" i="15" s="1"/>
  <c r="X113" i="15" s="1"/>
  <c r="Y113" i="15" s="1"/>
  <c r="Z113" i="15" s="1"/>
  <c r="AA113" i="15" s="1"/>
  <c r="AB113" i="15" s="1"/>
  <c r="AC113" i="15" s="1"/>
  <c r="AD113" i="15" s="1"/>
  <c r="AE113" i="15" s="1"/>
  <c r="AF113" i="15" s="1"/>
  <c r="D113" i="15"/>
  <c r="E113" i="15" s="1"/>
  <c r="F113" i="15" s="1"/>
  <c r="G113" i="15" s="1"/>
  <c r="H113" i="15" s="1"/>
  <c r="C113" i="15"/>
  <c r="E112" i="15"/>
  <c r="F112" i="15" s="1"/>
  <c r="G112" i="15" s="1"/>
  <c r="H112" i="15" s="1"/>
  <c r="I112" i="15" s="1"/>
  <c r="J112" i="15" s="1"/>
  <c r="K112" i="15" s="1"/>
  <c r="L112" i="15" s="1"/>
  <c r="M112" i="15" s="1"/>
  <c r="N112" i="15" s="1"/>
  <c r="O112" i="15" s="1"/>
  <c r="P112" i="15" s="1"/>
  <c r="Q112" i="15" s="1"/>
  <c r="R112" i="15" s="1"/>
  <c r="S112" i="15" s="1"/>
  <c r="T112" i="15" s="1"/>
  <c r="U112" i="15" s="1"/>
  <c r="V112" i="15" s="1"/>
  <c r="W112" i="15" s="1"/>
  <c r="X112" i="15" s="1"/>
  <c r="Y112" i="15" s="1"/>
  <c r="Z112" i="15" s="1"/>
  <c r="AA112" i="15" s="1"/>
  <c r="AB112" i="15" s="1"/>
  <c r="AC112" i="15" s="1"/>
  <c r="AD112" i="15" s="1"/>
  <c r="AE112" i="15" s="1"/>
  <c r="AF112" i="15" s="1"/>
  <c r="C112" i="15"/>
  <c r="D112" i="15" s="1"/>
  <c r="P111" i="15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C111" i="15"/>
  <c r="D111" i="15" s="1"/>
  <c r="K109" i="15"/>
  <c r="L109" i="15" s="1"/>
  <c r="M109" i="15" s="1"/>
  <c r="N109" i="15" s="1"/>
  <c r="O109" i="15" s="1"/>
  <c r="P109" i="15" s="1"/>
  <c r="Q109" i="15" s="1"/>
  <c r="R109" i="15" s="1"/>
  <c r="S109" i="15" s="1"/>
  <c r="T109" i="15" s="1"/>
  <c r="U109" i="15" s="1"/>
  <c r="V109" i="15" s="1"/>
  <c r="W109" i="15" s="1"/>
  <c r="X109" i="15" s="1"/>
  <c r="Y109" i="15" s="1"/>
  <c r="Z109" i="15" s="1"/>
  <c r="AA109" i="15" s="1"/>
  <c r="AB109" i="15" s="1"/>
  <c r="AC109" i="15" s="1"/>
  <c r="AD109" i="15" s="1"/>
  <c r="AE109" i="15" s="1"/>
  <c r="AF109" i="15" s="1"/>
  <c r="C109" i="15"/>
  <c r="D109" i="15" s="1"/>
  <c r="E109" i="15" s="1"/>
  <c r="F109" i="15" s="1"/>
  <c r="G109" i="15" s="1"/>
  <c r="H109" i="15" s="1"/>
  <c r="I109" i="15" s="1"/>
  <c r="J109" i="15" s="1"/>
  <c r="C108" i="15"/>
  <c r="D108" i="15" s="1"/>
  <c r="G106" i="15"/>
  <c r="H106" i="15" s="1"/>
  <c r="I106" i="15" s="1"/>
  <c r="J106" i="15" s="1"/>
  <c r="K106" i="15" s="1"/>
  <c r="L106" i="15" s="1"/>
  <c r="M106" i="15" s="1"/>
  <c r="N106" i="15" s="1"/>
  <c r="O106" i="15" s="1"/>
  <c r="P106" i="15" s="1"/>
  <c r="Q106" i="15" s="1"/>
  <c r="R106" i="15" s="1"/>
  <c r="S106" i="15" s="1"/>
  <c r="T106" i="15" s="1"/>
  <c r="U106" i="15" s="1"/>
  <c r="V106" i="15" s="1"/>
  <c r="W106" i="15" s="1"/>
  <c r="X106" i="15" s="1"/>
  <c r="Y106" i="15" s="1"/>
  <c r="Z106" i="15" s="1"/>
  <c r="AA106" i="15" s="1"/>
  <c r="AB106" i="15" s="1"/>
  <c r="AC106" i="15" s="1"/>
  <c r="AD106" i="15" s="1"/>
  <c r="AE106" i="15" s="1"/>
  <c r="AF106" i="15" s="1"/>
  <c r="E106" i="15"/>
  <c r="F106" i="15" s="1"/>
  <c r="C106" i="15"/>
  <c r="D106" i="15" s="1"/>
  <c r="E105" i="15"/>
  <c r="F105" i="15" s="1"/>
  <c r="G105" i="15" s="1"/>
  <c r="H105" i="15" s="1"/>
  <c r="I105" i="15" s="1"/>
  <c r="J105" i="15" s="1"/>
  <c r="K105" i="15" s="1"/>
  <c r="L105" i="15" s="1"/>
  <c r="M105" i="15" s="1"/>
  <c r="N105" i="15" s="1"/>
  <c r="O105" i="15" s="1"/>
  <c r="P105" i="15" s="1"/>
  <c r="Q105" i="15" s="1"/>
  <c r="R105" i="15" s="1"/>
  <c r="S105" i="15" s="1"/>
  <c r="T105" i="15" s="1"/>
  <c r="U105" i="15" s="1"/>
  <c r="V105" i="15" s="1"/>
  <c r="W105" i="15" s="1"/>
  <c r="X105" i="15" s="1"/>
  <c r="Y105" i="15" s="1"/>
  <c r="Z105" i="15" s="1"/>
  <c r="AA105" i="15" s="1"/>
  <c r="AB105" i="15" s="1"/>
  <c r="AC105" i="15" s="1"/>
  <c r="AD105" i="15" s="1"/>
  <c r="AE105" i="15" s="1"/>
  <c r="AF105" i="15" s="1"/>
  <c r="C105" i="15"/>
  <c r="D105" i="15" s="1"/>
  <c r="M104" i="15"/>
  <c r="N104" i="15" s="1"/>
  <c r="O104" i="15" s="1"/>
  <c r="P104" i="15" s="1"/>
  <c r="Q104" i="15" s="1"/>
  <c r="R104" i="15" s="1"/>
  <c r="S104" i="15" s="1"/>
  <c r="T104" i="15" s="1"/>
  <c r="U104" i="15" s="1"/>
  <c r="V104" i="15" s="1"/>
  <c r="W104" i="15" s="1"/>
  <c r="X104" i="15" s="1"/>
  <c r="Y104" i="15" s="1"/>
  <c r="Z104" i="15" s="1"/>
  <c r="AA104" i="15" s="1"/>
  <c r="AB104" i="15" s="1"/>
  <c r="AC104" i="15" s="1"/>
  <c r="AD104" i="15" s="1"/>
  <c r="AE104" i="15" s="1"/>
  <c r="AF104" i="15" s="1"/>
  <c r="C104" i="15"/>
  <c r="D104" i="15" s="1"/>
  <c r="E104" i="15" s="1"/>
  <c r="F104" i="15" s="1"/>
  <c r="G104" i="15" s="1"/>
  <c r="H104" i="15" s="1"/>
  <c r="I104" i="15" s="1"/>
  <c r="J104" i="15" s="1"/>
  <c r="K104" i="15" s="1"/>
  <c r="L104" i="15" s="1"/>
  <c r="K103" i="15"/>
  <c r="L103" i="15" s="1"/>
  <c r="M103" i="15" s="1"/>
  <c r="N103" i="15" s="1"/>
  <c r="O103" i="15" s="1"/>
  <c r="P103" i="15" s="1"/>
  <c r="Q103" i="15" s="1"/>
  <c r="R103" i="15" s="1"/>
  <c r="S103" i="15" s="1"/>
  <c r="T103" i="15" s="1"/>
  <c r="U103" i="15" s="1"/>
  <c r="V103" i="15" s="1"/>
  <c r="W103" i="15" s="1"/>
  <c r="X103" i="15" s="1"/>
  <c r="Y103" i="15" s="1"/>
  <c r="Z103" i="15" s="1"/>
  <c r="AA103" i="15" s="1"/>
  <c r="AB103" i="15" s="1"/>
  <c r="AC103" i="15" s="1"/>
  <c r="AD103" i="15" s="1"/>
  <c r="AE103" i="15" s="1"/>
  <c r="AF103" i="15" s="1"/>
  <c r="C103" i="15"/>
  <c r="D103" i="15" s="1"/>
  <c r="E103" i="15" s="1"/>
  <c r="F103" i="15" s="1"/>
  <c r="G103" i="15" s="1"/>
  <c r="H103" i="15" s="1"/>
  <c r="I103" i="15" s="1"/>
  <c r="J103" i="15" s="1"/>
  <c r="C102" i="15"/>
  <c r="D102" i="15" s="1"/>
  <c r="E102" i="15" s="1"/>
  <c r="C101" i="15"/>
  <c r="AH98" i="15"/>
  <c r="AI98" i="15" s="1"/>
  <c r="AH97" i="15"/>
  <c r="AI97" i="15" s="1"/>
  <c r="AH96" i="15"/>
  <c r="AI96" i="15" s="1"/>
  <c r="AH95" i="15"/>
  <c r="AI95" i="15" s="1"/>
  <c r="AH94" i="15"/>
  <c r="AI94" i="15" s="1"/>
  <c r="B93" i="15"/>
  <c r="AI91" i="15"/>
  <c r="AH91" i="15"/>
  <c r="AI90" i="15"/>
  <c r="AH90" i="15"/>
  <c r="AI89" i="15"/>
  <c r="AH89" i="15"/>
  <c r="AI88" i="15"/>
  <c r="AH88" i="15"/>
  <c r="AI87" i="15"/>
  <c r="AH87" i="15"/>
  <c r="AI86" i="15"/>
  <c r="AH86" i="15"/>
  <c r="AI85" i="15"/>
  <c r="AH85" i="15"/>
  <c r="AI84" i="15"/>
  <c r="AH84" i="15"/>
  <c r="AG82" i="15"/>
  <c r="V82" i="15"/>
  <c r="AI81" i="15"/>
  <c r="AH81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F76" i="15"/>
  <c r="AE76" i="15"/>
  <c r="AD76" i="15"/>
  <c r="AC76" i="15"/>
  <c r="AC82" i="15" s="1"/>
  <c r="AB76" i="15"/>
  <c r="AA76" i="15"/>
  <c r="Z76" i="15"/>
  <c r="Y76" i="15"/>
  <c r="X76" i="15"/>
  <c r="X82" i="15" s="1"/>
  <c r="W76" i="15"/>
  <c r="W82" i="15" s="1"/>
  <c r="V76" i="15"/>
  <c r="U76" i="15"/>
  <c r="T76" i="15"/>
  <c r="S76" i="15"/>
  <c r="R76" i="15"/>
  <c r="Q76" i="15"/>
  <c r="P76" i="15"/>
  <c r="O76" i="15"/>
  <c r="N76" i="15"/>
  <c r="M76" i="15"/>
  <c r="L76" i="15"/>
  <c r="K76" i="15"/>
  <c r="K82" i="15" s="1"/>
  <c r="J76" i="15"/>
  <c r="I76" i="15"/>
  <c r="H76" i="15"/>
  <c r="G76" i="15"/>
  <c r="F76" i="15"/>
  <c r="E76" i="15"/>
  <c r="E82" i="15" s="1"/>
  <c r="D76" i="15"/>
  <c r="C76" i="15"/>
  <c r="B76" i="15"/>
  <c r="AI74" i="15"/>
  <c r="AH74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H72" i="15" s="1"/>
  <c r="AI71" i="15"/>
  <c r="AH71" i="15"/>
  <c r="AI70" i="15"/>
  <c r="AH70" i="15"/>
  <c r="AI69" i="15"/>
  <c r="AH69" i="15"/>
  <c r="AG68" i="15"/>
  <c r="AG73" i="15" s="1"/>
  <c r="AF68" i="15"/>
  <c r="AE68" i="15"/>
  <c r="AE5" i="15" s="1"/>
  <c r="AD68" i="15"/>
  <c r="AD5" i="15" s="1"/>
  <c r="AC68" i="15"/>
  <c r="AB68" i="15"/>
  <c r="AA68" i="15"/>
  <c r="Z68" i="15"/>
  <c r="Y68" i="15"/>
  <c r="X68" i="15"/>
  <c r="W68" i="15"/>
  <c r="V68" i="15"/>
  <c r="U68" i="15"/>
  <c r="T68" i="15"/>
  <c r="T5" i="15" s="1"/>
  <c r="S68" i="15"/>
  <c r="R68" i="15"/>
  <c r="Q68" i="15"/>
  <c r="P68" i="15"/>
  <c r="O68" i="15"/>
  <c r="N68" i="15"/>
  <c r="M68" i="15"/>
  <c r="L68" i="15"/>
  <c r="L5" i="15" s="1"/>
  <c r="K68" i="15"/>
  <c r="K5" i="15" s="1"/>
  <c r="J68" i="15"/>
  <c r="J5" i="15" s="1"/>
  <c r="I68" i="15"/>
  <c r="H68" i="15"/>
  <c r="H5" i="15" s="1"/>
  <c r="G68" i="15"/>
  <c r="G5" i="15" s="1"/>
  <c r="F68" i="15"/>
  <c r="E68" i="15"/>
  <c r="D68" i="15"/>
  <c r="C68" i="15"/>
  <c r="B68" i="15"/>
  <c r="B5" i="15" s="1"/>
  <c r="AI67" i="15"/>
  <c r="AH67" i="15"/>
  <c r="AI66" i="15"/>
  <c r="AH66" i="15"/>
  <c r="AI65" i="15"/>
  <c r="AH65" i="15"/>
  <c r="AI64" i="15"/>
  <c r="AH64" i="15"/>
  <c r="AI63" i="15"/>
  <c r="AH63" i="15"/>
  <c r="AI62" i="15"/>
  <c r="AH62" i="15"/>
  <c r="AI61" i="15"/>
  <c r="AH61" i="15"/>
  <c r="AI60" i="15"/>
  <c r="AH60" i="15"/>
  <c r="AI59" i="15"/>
  <c r="AH59" i="15"/>
  <c r="AI58" i="15"/>
  <c r="AH58" i="15"/>
  <c r="AI57" i="15"/>
  <c r="AH57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D56" i="15"/>
  <c r="C56" i="15"/>
  <c r="B56" i="15"/>
  <c r="AI55" i="15"/>
  <c r="AH55" i="15"/>
  <c r="AI54" i="15"/>
  <c r="AH54" i="15"/>
  <c r="AI53" i="15"/>
  <c r="AH53" i="15"/>
  <c r="Y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D52" i="15"/>
  <c r="C52" i="15"/>
  <c r="B52" i="15"/>
  <c r="AG51" i="15"/>
  <c r="AG52" i="15" s="1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75" i="15"/>
  <c r="AI213" i="15" s="1"/>
  <c r="P38" i="15"/>
  <c r="O38" i="15"/>
  <c r="M38" i="15"/>
  <c r="K38" i="15"/>
  <c r="J38" i="15"/>
  <c r="I38" i="15"/>
  <c r="I75" i="15" s="1"/>
  <c r="AA213" i="15" s="1"/>
  <c r="H38" i="15"/>
  <c r="G38" i="15"/>
  <c r="G75" i="15" s="1"/>
  <c r="F38" i="15"/>
  <c r="E38" i="15"/>
  <c r="D38" i="15"/>
  <c r="D73" i="15" s="1"/>
  <c r="C38" i="15"/>
  <c r="B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F5" i="15"/>
  <c r="AB5" i="15"/>
  <c r="AA5" i="15"/>
  <c r="Z5" i="15"/>
  <c r="Y5" i="15"/>
  <c r="X5" i="15"/>
  <c r="W5" i="15"/>
  <c r="V5" i="15"/>
  <c r="S5" i="15"/>
  <c r="R5" i="15"/>
  <c r="Q5" i="15"/>
  <c r="P5" i="15"/>
  <c r="O5" i="15"/>
  <c r="N5" i="15"/>
  <c r="I5" i="15"/>
  <c r="F5" i="15"/>
  <c r="D5" i="15"/>
  <c r="C5" i="15"/>
  <c r="AG4" i="15"/>
  <c r="K4" i="15"/>
  <c r="B4" i="15"/>
  <c r="AG2" i="15"/>
  <c r="AK14" i="14"/>
  <c r="E4" i="15"/>
  <c r="AF82" i="15" l="1"/>
  <c r="AE82" i="15"/>
  <c r="AD82" i="15"/>
  <c r="AA82" i="15"/>
  <c r="Y75" i="15"/>
  <c r="AQ213" i="15" s="1"/>
  <c r="Y73" i="15"/>
  <c r="U82" i="15"/>
  <c r="S82" i="15"/>
  <c r="S73" i="15"/>
  <c r="S75" i="15"/>
  <c r="S83" i="15" s="1"/>
  <c r="R73" i="15"/>
  <c r="R83" i="15" s="1"/>
  <c r="R75" i="15"/>
  <c r="AJ213" i="15" s="1"/>
  <c r="Q73" i="15"/>
  <c r="P82" i="15"/>
  <c r="P75" i="15"/>
  <c r="P73" i="15"/>
  <c r="O82" i="15"/>
  <c r="O75" i="15"/>
  <c r="O7" i="15" s="1"/>
  <c r="O73" i="15"/>
  <c r="N82" i="15"/>
  <c r="N73" i="15"/>
  <c r="M82" i="15"/>
  <c r="AH56" i="15"/>
  <c r="L73" i="15"/>
  <c r="L75" i="15"/>
  <c r="K73" i="15"/>
  <c r="AH80" i="15"/>
  <c r="K75" i="15"/>
  <c r="J73" i="15"/>
  <c r="J75" i="15"/>
  <c r="AB213" i="15" s="1"/>
  <c r="I73" i="15"/>
  <c r="H75" i="15"/>
  <c r="H82" i="15"/>
  <c r="H73" i="15"/>
  <c r="G82" i="15"/>
  <c r="G73" i="15"/>
  <c r="F82" i="15"/>
  <c r="F73" i="15"/>
  <c r="AH79" i="15"/>
  <c r="D75" i="15"/>
  <c r="AI78" i="15"/>
  <c r="C82" i="15"/>
  <c r="C73" i="15"/>
  <c r="C75" i="15"/>
  <c r="AI38" i="15"/>
  <c r="AI79" i="15"/>
  <c r="B73" i="15"/>
  <c r="B75" i="15" s="1"/>
  <c r="H4" i="15"/>
  <c r="S210" i="15"/>
  <c r="D210" i="15"/>
  <c r="AH68" i="15"/>
  <c r="AD213" i="15"/>
  <c r="L7" i="15"/>
  <c r="I82" i="15"/>
  <c r="I83" i="15" s="1"/>
  <c r="Q82" i="15"/>
  <c r="Y82" i="15"/>
  <c r="Y83" i="15" s="1"/>
  <c r="AH77" i="15"/>
  <c r="AI68" i="15"/>
  <c r="E75" i="15"/>
  <c r="M75" i="15"/>
  <c r="AI76" i="15"/>
  <c r="J82" i="15"/>
  <c r="R82" i="15"/>
  <c r="Z82" i="15"/>
  <c r="Y213" i="15"/>
  <c r="G7" i="15"/>
  <c r="F102" i="15"/>
  <c r="AI56" i="15"/>
  <c r="E73" i="15"/>
  <c r="E83" i="15" s="1"/>
  <c r="M73" i="15"/>
  <c r="D82" i="15"/>
  <c r="D83" i="15" s="1"/>
  <c r="L82" i="15"/>
  <c r="T82" i="15"/>
  <c r="AB82" i="15"/>
  <c r="H83" i="15"/>
  <c r="P83" i="15"/>
  <c r="AG213" i="15"/>
  <c r="Z213" i="15"/>
  <c r="H7" i="15"/>
  <c r="Q83" i="15"/>
  <c r="E108" i="15"/>
  <c r="F108" i="15" s="1"/>
  <c r="G108" i="15" s="1"/>
  <c r="H108" i="15" s="1"/>
  <c r="I108" i="15" s="1"/>
  <c r="J108" i="15" s="1"/>
  <c r="K108" i="15" s="1"/>
  <c r="L108" i="15" s="1"/>
  <c r="M108" i="15" s="1"/>
  <c r="N108" i="15" s="1"/>
  <c r="O108" i="15" s="1"/>
  <c r="P108" i="15" s="1"/>
  <c r="Q108" i="15" s="1"/>
  <c r="R108" i="15" s="1"/>
  <c r="S108" i="15" s="1"/>
  <c r="T108" i="15" s="1"/>
  <c r="U108" i="15" s="1"/>
  <c r="V108" i="15" s="1"/>
  <c r="W108" i="15" s="1"/>
  <c r="X108" i="15" s="1"/>
  <c r="Y108" i="15" s="1"/>
  <c r="Z108" i="15" s="1"/>
  <c r="AA108" i="15" s="1"/>
  <c r="AB108" i="15" s="1"/>
  <c r="AC108" i="15" s="1"/>
  <c r="AD108" i="15" s="1"/>
  <c r="AE108" i="15" s="1"/>
  <c r="AF108" i="15" s="1"/>
  <c r="D93" i="15"/>
  <c r="E5" i="15"/>
  <c r="M5" i="15"/>
  <c r="U5" i="15"/>
  <c r="AC5" i="15"/>
  <c r="AG3" i="15"/>
  <c r="AG6" i="15" s="1"/>
  <c r="AG75" i="15"/>
  <c r="AG83" i="15" s="1"/>
  <c r="J7" i="15"/>
  <c r="T213" i="15"/>
  <c r="B7" i="15"/>
  <c r="AI80" i="15"/>
  <c r="AH213" i="15"/>
  <c r="P7" i="15"/>
  <c r="C83" i="15"/>
  <c r="V213" i="15"/>
  <c r="D7" i="15"/>
  <c r="I7" i="15"/>
  <c r="Q7" i="15"/>
  <c r="Y7" i="15"/>
  <c r="AI72" i="15"/>
  <c r="AI77" i="15"/>
  <c r="AH78" i="15"/>
  <c r="J83" i="15"/>
  <c r="F75" i="15"/>
  <c r="F83" i="15" s="1"/>
  <c r="N75" i="15"/>
  <c r="N83" i="15" s="1"/>
  <c r="C93" i="15"/>
  <c r="AH38" i="15"/>
  <c r="AH76" i="15"/>
  <c r="B82" i="15"/>
  <c r="B83" i="15" s="1"/>
  <c r="C191" i="15"/>
  <c r="D101" i="15"/>
  <c r="E199" i="15"/>
  <c r="F193" i="15"/>
  <c r="F198" i="15"/>
  <c r="E234" i="15"/>
  <c r="D199" i="15"/>
  <c r="D234" i="15"/>
  <c r="AK213" i="15" l="1"/>
  <c r="S7" i="15"/>
  <c r="R7" i="15"/>
  <c r="O83" i="15"/>
  <c r="M83" i="15"/>
  <c r="L83" i="15"/>
  <c r="AC213" i="15"/>
  <c r="K7" i="15"/>
  <c r="K83" i="15"/>
  <c r="G83" i="15"/>
  <c r="U213" i="15"/>
  <c r="C7" i="15"/>
  <c r="AF213" i="15"/>
  <c r="N7" i="15"/>
  <c r="F93" i="15"/>
  <c r="G102" i="15"/>
  <c r="G193" i="15"/>
  <c r="F199" i="15"/>
  <c r="X213" i="15"/>
  <c r="C208" i="15"/>
  <c r="B208" i="15"/>
  <c r="F7" i="15"/>
  <c r="D191" i="15"/>
  <c r="E101" i="15"/>
  <c r="AI82" i="15"/>
  <c r="AH82" i="15"/>
  <c r="AE213" i="15"/>
  <c r="M7" i="15"/>
  <c r="E93" i="15"/>
  <c r="F234" i="15"/>
  <c r="G198" i="15"/>
  <c r="W213" i="15"/>
  <c r="E7" i="15"/>
  <c r="K6" i="15" l="1"/>
  <c r="G93" i="15"/>
  <c r="H102" i="15"/>
  <c r="G234" i="15"/>
  <c r="H198" i="15"/>
  <c r="E191" i="15"/>
  <c r="F101" i="15"/>
  <c r="G199" i="15"/>
  <c r="H193" i="15"/>
  <c r="H199" i="15" l="1"/>
  <c r="I193" i="15"/>
  <c r="F191" i="15"/>
  <c r="G101" i="15"/>
  <c r="I198" i="15"/>
  <c r="H234" i="15"/>
  <c r="H93" i="15"/>
  <c r="I102" i="15"/>
  <c r="Q37" i="14"/>
  <c r="P37" i="14"/>
  <c r="O37" i="14"/>
  <c r="I234" i="15" l="1"/>
  <c r="J198" i="15"/>
  <c r="G191" i="15"/>
  <c r="H101" i="15"/>
  <c r="I199" i="15"/>
  <c r="J193" i="15"/>
  <c r="J102" i="15"/>
  <c r="I93" i="15"/>
  <c r="F37" i="14"/>
  <c r="G37" i="14"/>
  <c r="E37" i="14"/>
  <c r="D37" i="14"/>
  <c r="C37" i="14"/>
  <c r="AH99" i="14"/>
  <c r="AI99" i="14" s="1"/>
  <c r="B37" i="14"/>
  <c r="AF238" i="14"/>
  <c r="AE238" i="14"/>
  <c r="AD238" i="14"/>
  <c r="AC238" i="14"/>
  <c r="AB238" i="14"/>
  <c r="AA238" i="14"/>
  <c r="Z238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A238" i="14"/>
  <c r="AF237" i="14"/>
  <c r="AE237" i="14"/>
  <c r="AD237" i="14"/>
  <c r="AC237" i="14"/>
  <c r="AB237" i="14"/>
  <c r="AA237" i="14"/>
  <c r="Z237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A237" i="14"/>
  <c r="AF236" i="14"/>
  <c r="AE236" i="14"/>
  <c r="AD236" i="14"/>
  <c r="AC236" i="14"/>
  <c r="AB236" i="14"/>
  <c r="AA236" i="14"/>
  <c r="Z236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A236" i="14"/>
  <c r="AF235" i="14"/>
  <c r="AE235" i="14"/>
  <c r="AD235" i="14"/>
  <c r="AC235" i="14"/>
  <c r="AB235" i="14"/>
  <c r="AA235" i="14"/>
  <c r="Z235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A235" i="14"/>
  <c r="C234" i="14"/>
  <c r="B234" i="14"/>
  <c r="S209" i="14"/>
  <c r="AG199" i="14"/>
  <c r="B199" i="14"/>
  <c r="D198" i="14"/>
  <c r="D234" i="14" s="1"/>
  <c r="C198" i="14"/>
  <c r="C197" i="14"/>
  <c r="D197" i="14" s="1"/>
  <c r="E197" i="14" s="1"/>
  <c r="F197" i="14" s="1"/>
  <c r="G197" i="14" s="1"/>
  <c r="H197" i="14" s="1"/>
  <c r="I197" i="14" s="1"/>
  <c r="J197" i="14" s="1"/>
  <c r="K197" i="14" s="1"/>
  <c r="L197" i="14" s="1"/>
  <c r="M197" i="14" s="1"/>
  <c r="N197" i="14" s="1"/>
  <c r="O197" i="14" s="1"/>
  <c r="P197" i="14" s="1"/>
  <c r="Q197" i="14" s="1"/>
  <c r="R197" i="14" s="1"/>
  <c r="S197" i="14" s="1"/>
  <c r="T197" i="14" s="1"/>
  <c r="U197" i="14" s="1"/>
  <c r="V197" i="14" s="1"/>
  <c r="W197" i="14" s="1"/>
  <c r="X197" i="14" s="1"/>
  <c r="Y197" i="14" s="1"/>
  <c r="Z197" i="14" s="1"/>
  <c r="AA197" i="14" s="1"/>
  <c r="AB197" i="14" s="1"/>
  <c r="AC197" i="14" s="1"/>
  <c r="AD197" i="14" s="1"/>
  <c r="AE197" i="14" s="1"/>
  <c r="AF197" i="14" s="1"/>
  <c r="C196" i="14"/>
  <c r="D196" i="14" s="1"/>
  <c r="E196" i="14" s="1"/>
  <c r="F196" i="14" s="1"/>
  <c r="G196" i="14" s="1"/>
  <c r="H196" i="14" s="1"/>
  <c r="I196" i="14" s="1"/>
  <c r="J196" i="14" s="1"/>
  <c r="K196" i="14" s="1"/>
  <c r="L196" i="14" s="1"/>
  <c r="M196" i="14" s="1"/>
  <c r="N196" i="14" s="1"/>
  <c r="O196" i="14" s="1"/>
  <c r="P196" i="14" s="1"/>
  <c r="Q196" i="14" s="1"/>
  <c r="R196" i="14" s="1"/>
  <c r="S196" i="14" s="1"/>
  <c r="T196" i="14" s="1"/>
  <c r="U196" i="14" s="1"/>
  <c r="V196" i="14" s="1"/>
  <c r="W196" i="14" s="1"/>
  <c r="X196" i="14" s="1"/>
  <c r="Y196" i="14" s="1"/>
  <c r="Z196" i="14" s="1"/>
  <c r="AA196" i="14" s="1"/>
  <c r="AB196" i="14" s="1"/>
  <c r="AC196" i="14" s="1"/>
  <c r="AD196" i="14" s="1"/>
  <c r="AE196" i="14" s="1"/>
  <c r="AF196" i="14" s="1"/>
  <c r="C195" i="14"/>
  <c r="D195" i="14" s="1"/>
  <c r="E195" i="14" s="1"/>
  <c r="F195" i="14" s="1"/>
  <c r="G195" i="14" s="1"/>
  <c r="H195" i="14" s="1"/>
  <c r="I195" i="14" s="1"/>
  <c r="J195" i="14" s="1"/>
  <c r="K195" i="14" s="1"/>
  <c r="L195" i="14" s="1"/>
  <c r="M195" i="14" s="1"/>
  <c r="N195" i="14" s="1"/>
  <c r="O195" i="14" s="1"/>
  <c r="P195" i="14" s="1"/>
  <c r="Q195" i="14" s="1"/>
  <c r="R195" i="14" s="1"/>
  <c r="S195" i="14" s="1"/>
  <c r="T195" i="14" s="1"/>
  <c r="U195" i="14" s="1"/>
  <c r="V195" i="14" s="1"/>
  <c r="W195" i="14" s="1"/>
  <c r="X195" i="14" s="1"/>
  <c r="Y195" i="14" s="1"/>
  <c r="Z195" i="14" s="1"/>
  <c r="AA195" i="14" s="1"/>
  <c r="AB195" i="14" s="1"/>
  <c r="AC195" i="14" s="1"/>
  <c r="AD195" i="14" s="1"/>
  <c r="AE195" i="14" s="1"/>
  <c r="AF195" i="14" s="1"/>
  <c r="E194" i="14"/>
  <c r="F194" i="14" s="1"/>
  <c r="G194" i="14" s="1"/>
  <c r="H194" i="14" s="1"/>
  <c r="I194" i="14" s="1"/>
  <c r="J194" i="14" s="1"/>
  <c r="K194" i="14" s="1"/>
  <c r="L194" i="14" s="1"/>
  <c r="M194" i="14" s="1"/>
  <c r="N194" i="14" s="1"/>
  <c r="O194" i="14" s="1"/>
  <c r="P194" i="14" s="1"/>
  <c r="Q194" i="14" s="1"/>
  <c r="R194" i="14" s="1"/>
  <c r="S194" i="14" s="1"/>
  <c r="T194" i="14" s="1"/>
  <c r="U194" i="14" s="1"/>
  <c r="V194" i="14" s="1"/>
  <c r="W194" i="14" s="1"/>
  <c r="X194" i="14" s="1"/>
  <c r="Y194" i="14" s="1"/>
  <c r="Z194" i="14" s="1"/>
  <c r="AA194" i="14" s="1"/>
  <c r="AB194" i="14" s="1"/>
  <c r="AC194" i="14" s="1"/>
  <c r="AD194" i="14" s="1"/>
  <c r="AE194" i="14" s="1"/>
  <c r="AF194" i="14" s="1"/>
  <c r="D194" i="14"/>
  <c r="C194" i="14"/>
  <c r="C193" i="14"/>
  <c r="AG191" i="14"/>
  <c r="B191" i="14"/>
  <c r="C190" i="14"/>
  <c r="D190" i="14" s="1"/>
  <c r="E190" i="14" s="1"/>
  <c r="F190" i="14" s="1"/>
  <c r="G190" i="14" s="1"/>
  <c r="H190" i="14" s="1"/>
  <c r="I190" i="14" s="1"/>
  <c r="J190" i="14" s="1"/>
  <c r="K190" i="14" s="1"/>
  <c r="L190" i="14" s="1"/>
  <c r="M190" i="14" s="1"/>
  <c r="N190" i="14" s="1"/>
  <c r="O190" i="14" s="1"/>
  <c r="P190" i="14" s="1"/>
  <c r="Q190" i="14" s="1"/>
  <c r="R190" i="14" s="1"/>
  <c r="S190" i="14" s="1"/>
  <c r="T190" i="14" s="1"/>
  <c r="U190" i="14" s="1"/>
  <c r="V190" i="14" s="1"/>
  <c r="W190" i="14" s="1"/>
  <c r="X190" i="14" s="1"/>
  <c r="Y190" i="14" s="1"/>
  <c r="Z190" i="14" s="1"/>
  <c r="AA190" i="14" s="1"/>
  <c r="AB190" i="14" s="1"/>
  <c r="AC190" i="14" s="1"/>
  <c r="AD190" i="14" s="1"/>
  <c r="AE190" i="14" s="1"/>
  <c r="AF190" i="14" s="1"/>
  <c r="C189" i="14"/>
  <c r="D189" i="14" s="1"/>
  <c r="E189" i="14" s="1"/>
  <c r="F189" i="14" s="1"/>
  <c r="G189" i="14" s="1"/>
  <c r="H189" i="14" s="1"/>
  <c r="I189" i="14" s="1"/>
  <c r="J189" i="14" s="1"/>
  <c r="K189" i="14" s="1"/>
  <c r="L189" i="14" s="1"/>
  <c r="M189" i="14" s="1"/>
  <c r="N189" i="14" s="1"/>
  <c r="O189" i="14" s="1"/>
  <c r="P189" i="14" s="1"/>
  <c r="Q189" i="14" s="1"/>
  <c r="R189" i="14" s="1"/>
  <c r="S189" i="14" s="1"/>
  <c r="T189" i="14" s="1"/>
  <c r="U189" i="14" s="1"/>
  <c r="V189" i="14" s="1"/>
  <c r="W189" i="14" s="1"/>
  <c r="X189" i="14" s="1"/>
  <c r="Y189" i="14" s="1"/>
  <c r="Z189" i="14" s="1"/>
  <c r="AA189" i="14" s="1"/>
  <c r="AB189" i="14" s="1"/>
  <c r="AC189" i="14" s="1"/>
  <c r="AD189" i="14" s="1"/>
  <c r="AE189" i="14" s="1"/>
  <c r="AF189" i="14" s="1"/>
  <c r="E188" i="14"/>
  <c r="F188" i="14" s="1"/>
  <c r="G188" i="14" s="1"/>
  <c r="H188" i="14" s="1"/>
  <c r="I188" i="14" s="1"/>
  <c r="J188" i="14" s="1"/>
  <c r="K188" i="14" s="1"/>
  <c r="L188" i="14" s="1"/>
  <c r="M188" i="14" s="1"/>
  <c r="N188" i="14" s="1"/>
  <c r="O188" i="14" s="1"/>
  <c r="P188" i="14" s="1"/>
  <c r="Q188" i="14" s="1"/>
  <c r="R188" i="14" s="1"/>
  <c r="S188" i="14" s="1"/>
  <c r="T188" i="14" s="1"/>
  <c r="U188" i="14" s="1"/>
  <c r="V188" i="14" s="1"/>
  <c r="W188" i="14" s="1"/>
  <c r="X188" i="14" s="1"/>
  <c r="Y188" i="14" s="1"/>
  <c r="Z188" i="14" s="1"/>
  <c r="AA188" i="14" s="1"/>
  <c r="AB188" i="14" s="1"/>
  <c r="AC188" i="14" s="1"/>
  <c r="AD188" i="14" s="1"/>
  <c r="AE188" i="14" s="1"/>
  <c r="AF188" i="14" s="1"/>
  <c r="D188" i="14"/>
  <c r="C188" i="14"/>
  <c r="D187" i="14"/>
  <c r="E187" i="14" s="1"/>
  <c r="F187" i="14" s="1"/>
  <c r="G187" i="14" s="1"/>
  <c r="H187" i="14" s="1"/>
  <c r="I187" i="14" s="1"/>
  <c r="J187" i="14" s="1"/>
  <c r="K187" i="14" s="1"/>
  <c r="L187" i="14" s="1"/>
  <c r="M187" i="14" s="1"/>
  <c r="N187" i="14" s="1"/>
  <c r="O187" i="14" s="1"/>
  <c r="P187" i="14" s="1"/>
  <c r="Q187" i="14" s="1"/>
  <c r="R187" i="14" s="1"/>
  <c r="S187" i="14" s="1"/>
  <c r="T187" i="14" s="1"/>
  <c r="U187" i="14" s="1"/>
  <c r="V187" i="14" s="1"/>
  <c r="W187" i="14" s="1"/>
  <c r="X187" i="14" s="1"/>
  <c r="Y187" i="14" s="1"/>
  <c r="Z187" i="14" s="1"/>
  <c r="AA187" i="14" s="1"/>
  <c r="AB187" i="14" s="1"/>
  <c r="AC187" i="14" s="1"/>
  <c r="AD187" i="14" s="1"/>
  <c r="AE187" i="14" s="1"/>
  <c r="AF187" i="14" s="1"/>
  <c r="C187" i="14"/>
  <c r="E186" i="14"/>
  <c r="F186" i="14" s="1"/>
  <c r="G186" i="14" s="1"/>
  <c r="H186" i="14" s="1"/>
  <c r="I186" i="14" s="1"/>
  <c r="J186" i="14" s="1"/>
  <c r="K186" i="14" s="1"/>
  <c r="L186" i="14" s="1"/>
  <c r="M186" i="14" s="1"/>
  <c r="N186" i="14" s="1"/>
  <c r="O186" i="14" s="1"/>
  <c r="P186" i="14" s="1"/>
  <c r="Q186" i="14" s="1"/>
  <c r="R186" i="14" s="1"/>
  <c r="S186" i="14" s="1"/>
  <c r="T186" i="14" s="1"/>
  <c r="U186" i="14" s="1"/>
  <c r="V186" i="14" s="1"/>
  <c r="W186" i="14" s="1"/>
  <c r="X186" i="14" s="1"/>
  <c r="Y186" i="14" s="1"/>
  <c r="Z186" i="14" s="1"/>
  <c r="AA186" i="14" s="1"/>
  <c r="AB186" i="14" s="1"/>
  <c r="AC186" i="14" s="1"/>
  <c r="AD186" i="14" s="1"/>
  <c r="AE186" i="14" s="1"/>
  <c r="AF186" i="14" s="1"/>
  <c r="C186" i="14"/>
  <c r="D186" i="14" s="1"/>
  <c r="X185" i="14"/>
  <c r="Y185" i="14" s="1"/>
  <c r="Z185" i="14" s="1"/>
  <c r="AA185" i="14" s="1"/>
  <c r="AB185" i="14" s="1"/>
  <c r="AC185" i="14" s="1"/>
  <c r="AD185" i="14" s="1"/>
  <c r="AE185" i="14" s="1"/>
  <c r="AF185" i="14" s="1"/>
  <c r="C185" i="14"/>
  <c r="D185" i="14" s="1"/>
  <c r="E185" i="14" s="1"/>
  <c r="F185" i="14" s="1"/>
  <c r="G185" i="14" s="1"/>
  <c r="H185" i="14" s="1"/>
  <c r="I185" i="14" s="1"/>
  <c r="J185" i="14" s="1"/>
  <c r="K185" i="14" s="1"/>
  <c r="L185" i="14" s="1"/>
  <c r="M185" i="14" s="1"/>
  <c r="N185" i="14" s="1"/>
  <c r="O185" i="14" s="1"/>
  <c r="P185" i="14" s="1"/>
  <c r="Q185" i="14" s="1"/>
  <c r="R185" i="14" s="1"/>
  <c r="S185" i="14" s="1"/>
  <c r="T185" i="14" s="1"/>
  <c r="U185" i="14" s="1"/>
  <c r="V185" i="14" s="1"/>
  <c r="W185" i="14" s="1"/>
  <c r="D184" i="14"/>
  <c r="E184" i="14" s="1"/>
  <c r="F184" i="14" s="1"/>
  <c r="G184" i="14" s="1"/>
  <c r="H184" i="14" s="1"/>
  <c r="I184" i="14" s="1"/>
  <c r="J184" i="14" s="1"/>
  <c r="K184" i="14" s="1"/>
  <c r="L184" i="14" s="1"/>
  <c r="M184" i="14" s="1"/>
  <c r="N184" i="14" s="1"/>
  <c r="O184" i="14" s="1"/>
  <c r="P184" i="14" s="1"/>
  <c r="Q184" i="14" s="1"/>
  <c r="R184" i="14" s="1"/>
  <c r="S184" i="14" s="1"/>
  <c r="T184" i="14" s="1"/>
  <c r="U184" i="14" s="1"/>
  <c r="V184" i="14" s="1"/>
  <c r="W184" i="14" s="1"/>
  <c r="X184" i="14" s="1"/>
  <c r="Y184" i="14" s="1"/>
  <c r="Z184" i="14" s="1"/>
  <c r="AA184" i="14" s="1"/>
  <c r="AB184" i="14" s="1"/>
  <c r="AC184" i="14" s="1"/>
  <c r="AD184" i="14" s="1"/>
  <c r="AE184" i="14" s="1"/>
  <c r="AF184" i="14" s="1"/>
  <c r="C184" i="14"/>
  <c r="U183" i="14"/>
  <c r="V183" i="14" s="1"/>
  <c r="W183" i="14" s="1"/>
  <c r="X183" i="14" s="1"/>
  <c r="Y183" i="14" s="1"/>
  <c r="Z183" i="14" s="1"/>
  <c r="AA183" i="14" s="1"/>
  <c r="AB183" i="14" s="1"/>
  <c r="AC183" i="14" s="1"/>
  <c r="AD183" i="14" s="1"/>
  <c r="AE183" i="14" s="1"/>
  <c r="AF183" i="14" s="1"/>
  <c r="C183" i="14"/>
  <c r="D183" i="14" s="1"/>
  <c r="E183" i="14" s="1"/>
  <c r="F183" i="14" s="1"/>
  <c r="G183" i="14" s="1"/>
  <c r="H183" i="14" s="1"/>
  <c r="I183" i="14" s="1"/>
  <c r="J183" i="14" s="1"/>
  <c r="K183" i="14" s="1"/>
  <c r="L183" i="14" s="1"/>
  <c r="M183" i="14" s="1"/>
  <c r="N183" i="14" s="1"/>
  <c r="O183" i="14" s="1"/>
  <c r="P183" i="14" s="1"/>
  <c r="Q183" i="14" s="1"/>
  <c r="R183" i="14" s="1"/>
  <c r="S183" i="14" s="1"/>
  <c r="T183" i="14" s="1"/>
  <c r="C182" i="14"/>
  <c r="D182" i="14" s="1"/>
  <c r="E182" i="14" s="1"/>
  <c r="F182" i="14" s="1"/>
  <c r="G182" i="14" s="1"/>
  <c r="H182" i="14" s="1"/>
  <c r="I182" i="14" s="1"/>
  <c r="J182" i="14" s="1"/>
  <c r="K182" i="14" s="1"/>
  <c r="L182" i="14" s="1"/>
  <c r="M182" i="14" s="1"/>
  <c r="N182" i="14" s="1"/>
  <c r="O182" i="14" s="1"/>
  <c r="P182" i="14" s="1"/>
  <c r="Q182" i="14" s="1"/>
  <c r="R182" i="14" s="1"/>
  <c r="S182" i="14" s="1"/>
  <c r="T182" i="14" s="1"/>
  <c r="U182" i="14" s="1"/>
  <c r="V182" i="14" s="1"/>
  <c r="W182" i="14" s="1"/>
  <c r="X182" i="14" s="1"/>
  <c r="Y182" i="14" s="1"/>
  <c r="Z182" i="14" s="1"/>
  <c r="AA182" i="14" s="1"/>
  <c r="AB182" i="14" s="1"/>
  <c r="AC182" i="14" s="1"/>
  <c r="AD182" i="14" s="1"/>
  <c r="AE182" i="14" s="1"/>
  <c r="AF182" i="14" s="1"/>
  <c r="C181" i="14"/>
  <c r="D181" i="14" s="1"/>
  <c r="E181" i="14" s="1"/>
  <c r="F181" i="14" s="1"/>
  <c r="G181" i="14" s="1"/>
  <c r="H181" i="14" s="1"/>
  <c r="I181" i="14" s="1"/>
  <c r="J181" i="14" s="1"/>
  <c r="K181" i="14" s="1"/>
  <c r="L181" i="14" s="1"/>
  <c r="M181" i="14" s="1"/>
  <c r="N181" i="14" s="1"/>
  <c r="O181" i="14" s="1"/>
  <c r="P181" i="14" s="1"/>
  <c r="Q181" i="14" s="1"/>
  <c r="R181" i="14" s="1"/>
  <c r="S181" i="14" s="1"/>
  <c r="T181" i="14" s="1"/>
  <c r="U181" i="14" s="1"/>
  <c r="V181" i="14" s="1"/>
  <c r="W181" i="14" s="1"/>
  <c r="X181" i="14" s="1"/>
  <c r="Y181" i="14" s="1"/>
  <c r="Z181" i="14" s="1"/>
  <c r="AA181" i="14" s="1"/>
  <c r="AB181" i="14" s="1"/>
  <c r="AC181" i="14" s="1"/>
  <c r="AD181" i="14" s="1"/>
  <c r="AE181" i="14" s="1"/>
  <c r="AF181" i="14" s="1"/>
  <c r="E180" i="14"/>
  <c r="F180" i="14" s="1"/>
  <c r="G180" i="14" s="1"/>
  <c r="H180" i="14" s="1"/>
  <c r="I180" i="14" s="1"/>
  <c r="J180" i="14" s="1"/>
  <c r="K180" i="14" s="1"/>
  <c r="L180" i="14" s="1"/>
  <c r="M180" i="14" s="1"/>
  <c r="N180" i="14" s="1"/>
  <c r="O180" i="14" s="1"/>
  <c r="P180" i="14" s="1"/>
  <c r="Q180" i="14" s="1"/>
  <c r="R180" i="14" s="1"/>
  <c r="S180" i="14" s="1"/>
  <c r="T180" i="14" s="1"/>
  <c r="U180" i="14" s="1"/>
  <c r="V180" i="14" s="1"/>
  <c r="W180" i="14" s="1"/>
  <c r="X180" i="14" s="1"/>
  <c r="Y180" i="14" s="1"/>
  <c r="Z180" i="14" s="1"/>
  <c r="AA180" i="14" s="1"/>
  <c r="AB180" i="14" s="1"/>
  <c r="AC180" i="14" s="1"/>
  <c r="AD180" i="14" s="1"/>
  <c r="AE180" i="14" s="1"/>
  <c r="AF180" i="14" s="1"/>
  <c r="D180" i="14"/>
  <c r="C180" i="14"/>
  <c r="Z179" i="14"/>
  <c r="AA179" i="14" s="1"/>
  <c r="AB179" i="14" s="1"/>
  <c r="AC179" i="14" s="1"/>
  <c r="AD179" i="14" s="1"/>
  <c r="AE179" i="14" s="1"/>
  <c r="AF179" i="14" s="1"/>
  <c r="H179" i="14"/>
  <c r="I179" i="14" s="1"/>
  <c r="J179" i="14" s="1"/>
  <c r="K179" i="14" s="1"/>
  <c r="L179" i="14" s="1"/>
  <c r="M179" i="14" s="1"/>
  <c r="N179" i="14" s="1"/>
  <c r="O179" i="14" s="1"/>
  <c r="P179" i="14" s="1"/>
  <c r="Q179" i="14" s="1"/>
  <c r="R179" i="14" s="1"/>
  <c r="S179" i="14" s="1"/>
  <c r="T179" i="14" s="1"/>
  <c r="U179" i="14" s="1"/>
  <c r="V179" i="14" s="1"/>
  <c r="W179" i="14" s="1"/>
  <c r="X179" i="14" s="1"/>
  <c r="Y179" i="14" s="1"/>
  <c r="C179" i="14"/>
  <c r="D179" i="14" s="1"/>
  <c r="E179" i="14" s="1"/>
  <c r="F179" i="14" s="1"/>
  <c r="G179" i="14" s="1"/>
  <c r="C178" i="14"/>
  <c r="D178" i="14" s="1"/>
  <c r="E178" i="14" s="1"/>
  <c r="F178" i="14" s="1"/>
  <c r="G178" i="14" s="1"/>
  <c r="H178" i="14" s="1"/>
  <c r="I178" i="14" s="1"/>
  <c r="J178" i="14" s="1"/>
  <c r="K178" i="14" s="1"/>
  <c r="L178" i="14" s="1"/>
  <c r="M178" i="14" s="1"/>
  <c r="N178" i="14" s="1"/>
  <c r="O178" i="14" s="1"/>
  <c r="P178" i="14" s="1"/>
  <c r="Q178" i="14" s="1"/>
  <c r="R178" i="14" s="1"/>
  <c r="S178" i="14" s="1"/>
  <c r="T178" i="14" s="1"/>
  <c r="U178" i="14" s="1"/>
  <c r="V178" i="14" s="1"/>
  <c r="W178" i="14" s="1"/>
  <c r="X178" i="14" s="1"/>
  <c r="Y178" i="14" s="1"/>
  <c r="Z178" i="14" s="1"/>
  <c r="AA178" i="14" s="1"/>
  <c r="AB178" i="14" s="1"/>
  <c r="AC178" i="14" s="1"/>
  <c r="AD178" i="14" s="1"/>
  <c r="AE178" i="14" s="1"/>
  <c r="AF178" i="14" s="1"/>
  <c r="Y176" i="14"/>
  <c r="Z176" i="14" s="1"/>
  <c r="AA176" i="14" s="1"/>
  <c r="AB176" i="14" s="1"/>
  <c r="AC176" i="14" s="1"/>
  <c r="AD176" i="14" s="1"/>
  <c r="AE176" i="14" s="1"/>
  <c r="AF176" i="14" s="1"/>
  <c r="I176" i="14"/>
  <c r="J176" i="14" s="1"/>
  <c r="K176" i="14" s="1"/>
  <c r="L176" i="14" s="1"/>
  <c r="M176" i="14" s="1"/>
  <c r="N176" i="14" s="1"/>
  <c r="O176" i="14" s="1"/>
  <c r="P176" i="14" s="1"/>
  <c r="Q176" i="14" s="1"/>
  <c r="R176" i="14" s="1"/>
  <c r="S176" i="14" s="1"/>
  <c r="T176" i="14" s="1"/>
  <c r="U176" i="14" s="1"/>
  <c r="V176" i="14" s="1"/>
  <c r="W176" i="14" s="1"/>
  <c r="X176" i="14" s="1"/>
  <c r="C176" i="14"/>
  <c r="D176" i="14" s="1"/>
  <c r="E176" i="14" s="1"/>
  <c r="F176" i="14" s="1"/>
  <c r="G176" i="14" s="1"/>
  <c r="H176" i="14" s="1"/>
  <c r="C175" i="14"/>
  <c r="D175" i="14" s="1"/>
  <c r="E175" i="14" s="1"/>
  <c r="F175" i="14" s="1"/>
  <c r="G175" i="14" s="1"/>
  <c r="H175" i="14" s="1"/>
  <c r="I175" i="14" s="1"/>
  <c r="J175" i="14" s="1"/>
  <c r="K175" i="14" s="1"/>
  <c r="L175" i="14" s="1"/>
  <c r="M175" i="14" s="1"/>
  <c r="N175" i="14" s="1"/>
  <c r="O175" i="14" s="1"/>
  <c r="P175" i="14" s="1"/>
  <c r="Q175" i="14" s="1"/>
  <c r="R175" i="14" s="1"/>
  <c r="S175" i="14" s="1"/>
  <c r="T175" i="14" s="1"/>
  <c r="U175" i="14" s="1"/>
  <c r="V175" i="14" s="1"/>
  <c r="W175" i="14" s="1"/>
  <c r="X175" i="14" s="1"/>
  <c r="Y175" i="14" s="1"/>
  <c r="Z175" i="14" s="1"/>
  <c r="AA175" i="14" s="1"/>
  <c r="AB175" i="14" s="1"/>
  <c r="AC175" i="14" s="1"/>
  <c r="AD175" i="14" s="1"/>
  <c r="AE175" i="14" s="1"/>
  <c r="AF175" i="14" s="1"/>
  <c r="E174" i="14"/>
  <c r="F174" i="14" s="1"/>
  <c r="G174" i="14" s="1"/>
  <c r="H174" i="14" s="1"/>
  <c r="I174" i="14" s="1"/>
  <c r="J174" i="14" s="1"/>
  <c r="K174" i="14" s="1"/>
  <c r="L174" i="14" s="1"/>
  <c r="M174" i="14" s="1"/>
  <c r="N174" i="14" s="1"/>
  <c r="O174" i="14" s="1"/>
  <c r="P174" i="14" s="1"/>
  <c r="Q174" i="14" s="1"/>
  <c r="R174" i="14" s="1"/>
  <c r="S174" i="14" s="1"/>
  <c r="T174" i="14" s="1"/>
  <c r="U174" i="14" s="1"/>
  <c r="V174" i="14" s="1"/>
  <c r="W174" i="14" s="1"/>
  <c r="X174" i="14" s="1"/>
  <c r="Y174" i="14" s="1"/>
  <c r="Z174" i="14" s="1"/>
  <c r="AA174" i="14" s="1"/>
  <c r="AB174" i="14" s="1"/>
  <c r="AC174" i="14" s="1"/>
  <c r="AD174" i="14" s="1"/>
  <c r="AE174" i="14" s="1"/>
  <c r="AF174" i="14" s="1"/>
  <c r="D174" i="14"/>
  <c r="C174" i="14"/>
  <c r="C173" i="14"/>
  <c r="D173" i="14" s="1"/>
  <c r="E173" i="14" s="1"/>
  <c r="F173" i="14" s="1"/>
  <c r="G173" i="14" s="1"/>
  <c r="H173" i="14" s="1"/>
  <c r="I173" i="14" s="1"/>
  <c r="J173" i="14" s="1"/>
  <c r="K173" i="14" s="1"/>
  <c r="L173" i="14" s="1"/>
  <c r="M173" i="14" s="1"/>
  <c r="N173" i="14" s="1"/>
  <c r="O173" i="14" s="1"/>
  <c r="P173" i="14" s="1"/>
  <c r="Q173" i="14" s="1"/>
  <c r="R173" i="14" s="1"/>
  <c r="S173" i="14" s="1"/>
  <c r="T173" i="14" s="1"/>
  <c r="U173" i="14" s="1"/>
  <c r="V173" i="14" s="1"/>
  <c r="W173" i="14" s="1"/>
  <c r="X173" i="14" s="1"/>
  <c r="Y173" i="14" s="1"/>
  <c r="Z173" i="14" s="1"/>
  <c r="AA173" i="14" s="1"/>
  <c r="AB173" i="14" s="1"/>
  <c r="AC173" i="14" s="1"/>
  <c r="AD173" i="14" s="1"/>
  <c r="AE173" i="14" s="1"/>
  <c r="AF173" i="14" s="1"/>
  <c r="S172" i="14"/>
  <c r="T172" i="14" s="1"/>
  <c r="U172" i="14" s="1"/>
  <c r="V172" i="14" s="1"/>
  <c r="W172" i="14" s="1"/>
  <c r="X172" i="14" s="1"/>
  <c r="Y172" i="14" s="1"/>
  <c r="Z172" i="14" s="1"/>
  <c r="AA172" i="14" s="1"/>
  <c r="AB172" i="14" s="1"/>
  <c r="AC172" i="14" s="1"/>
  <c r="AD172" i="14" s="1"/>
  <c r="AE172" i="14" s="1"/>
  <c r="AF172" i="14" s="1"/>
  <c r="C172" i="14"/>
  <c r="D172" i="14" s="1"/>
  <c r="E172" i="14" s="1"/>
  <c r="F172" i="14" s="1"/>
  <c r="G172" i="14" s="1"/>
  <c r="H172" i="14" s="1"/>
  <c r="I172" i="14" s="1"/>
  <c r="J172" i="14" s="1"/>
  <c r="K172" i="14" s="1"/>
  <c r="L172" i="14" s="1"/>
  <c r="M172" i="14" s="1"/>
  <c r="N172" i="14" s="1"/>
  <c r="O172" i="14" s="1"/>
  <c r="P172" i="14" s="1"/>
  <c r="Q172" i="14" s="1"/>
  <c r="R172" i="14" s="1"/>
  <c r="G171" i="14"/>
  <c r="H171" i="14" s="1"/>
  <c r="I171" i="14" s="1"/>
  <c r="J171" i="14" s="1"/>
  <c r="K171" i="14" s="1"/>
  <c r="L171" i="14" s="1"/>
  <c r="M171" i="14" s="1"/>
  <c r="N171" i="14" s="1"/>
  <c r="O171" i="14" s="1"/>
  <c r="P171" i="14" s="1"/>
  <c r="Q171" i="14" s="1"/>
  <c r="R171" i="14" s="1"/>
  <c r="S171" i="14" s="1"/>
  <c r="T171" i="14" s="1"/>
  <c r="U171" i="14" s="1"/>
  <c r="V171" i="14" s="1"/>
  <c r="W171" i="14" s="1"/>
  <c r="X171" i="14" s="1"/>
  <c r="Y171" i="14" s="1"/>
  <c r="Z171" i="14" s="1"/>
  <c r="AA171" i="14" s="1"/>
  <c r="AB171" i="14" s="1"/>
  <c r="AC171" i="14" s="1"/>
  <c r="AD171" i="14" s="1"/>
  <c r="AE171" i="14" s="1"/>
  <c r="AF171" i="14" s="1"/>
  <c r="C171" i="14"/>
  <c r="D171" i="14" s="1"/>
  <c r="E171" i="14" s="1"/>
  <c r="F171" i="14" s="1"/>
  <c r="F170" i="14"/>
  <c r="G170" i="14" s="1"/>
  <c r="H170" i="14" s="1"/>
  <c r="I170" i="14" s="1"/>
  <c r="J170" i="14" s="1"/>
  <c r="K170" i="14" s="1"/>
  <c r="L170" i="14" s="1"/>
  <c r="M170" i="14" s="1"/>
  <c r="N170" i="14" s="1"/>
  <c r="O170" i="14" s="1"/>
  <c r="P170" i="14" s="1"/>
  <c r="Q170" i="14" s="1"/>
  <c r="R170" i="14" s="1"/>
  <c r="S170" i="14" s="1"/>
  <c r="T170" i="14" s="1"/>
  <c r="U170" i="14" s="1"/>
  <c r="V170" i="14" s="1"/>
  <c r="W170" i="14" s="1"/>
  <c r="X170" i="14" s="1"/>
  <c r="Y170" i="14" s="1"/>
  <c r="Z170" i="14" s="1"/>
  <c r="AA170" i="14" s="1"/>
  <c r="AB170" i="14" s="1"/>
  <c r="AC170" i="14" s="1"/>
  <c r="AD170" i="14" s="1"/>
  <c r="AE170" i="14" s="1"/>
  <c r="AF170" i="14" s="1"/>
  <c r="E170" i="14"/>
  <c r="D170" i="14"/>
  <c r="C170" i="14"/>
  <c r="K169" i="14"/>
  <c r="L169" i="14" s="1"/>
  <c r="M169" i="14" s="1"/>
  <c r="N169" i="14" s="1"/>
  <c r="O169" i="14" s="1"/>
  <c r="P169" i="14" s="1"/>
  <c r="Q169" i="14" s="1"/>
  <c r="R169" i="14" s="1"/>
  <c r="S169" i="14" s="1"/>
  <c r="T169" i="14" s="1"/>
  <c r="U169" i="14" s="1"/>
  <c r="V169" i="14" s="1"/>
  <c r="W169" i="14" s="1"/>
  <c r="X169" i="14" s="1"/>
  <c r="Y169" i="14" s="1"/>
  <c r="Z169" i="14" s="1"/>
  <c r="AA169" i="14" s="1"/>
  <c r="AB169" i="14" s="1"/>
  <c r="AC169" i="14" s="1"/>
  <c r="AD169" i="14" s="1"/>
  <c r="AE169" i="14" s="1"/>
  <c r="AF169" i="14" s="1"/>
  <c r="D169" i="14"/>
  <c r="E169" i="14" s="1"/>
  <c r="F169" i="14" s="1"/>
  <c r="G169" i="14" s="1"/>
  <c r="H169" i="14" s="1"/>
  <c r="I169" i="14" s="1"/>
  <c r="J169" i="14" s="1"/>
  <c r="C169" i="14"/>
  <c r="P167" i="14"/>
  <c r="Q167" i="14" s="1"/>
  <c r="R167" i="14" s="1"/>
  <c r="S167" i="14" s="1"/>
  <c r="T167" i="14" s="1"/>
  <c r="U167" i="14" s="1"/>
  <c r="V167" i="14" s="1"/>
  <c r="W167" i="14" s="1"/>
  <c r="X167" i="14" s="1"/>
  <c r="Y167" i="14" s="1"/>
  <c r="Z167" i="14" s="1"/>
  <c r="AA167" i="14" s="1"/>
  <c r="AB167" i="14" s="1"/>
  <c r="AC167" i="14" s="1"/>
  <c r="AD167" i="14" s="1"/>
  <c r="AE167" i="14" s="1"/>
  <c r="AF167" i="14" s="1"/>
  <c r="C167" i="14"/>
  <c r="D167" i="14" s="1"/>
  <c r="E167" i="14" s="1"/>
  <c r="F167" i="14" s="1"/>
  <c r="G167" i="14" s="1"/>
  <c r="H167" i="14" s="1"/>
  <c r="I167" i="14" s="1"/>
  <c r="J167" i="14" s="1"/>
  <c r="K167" i="14" s="1"/>
  <c r="L167" i="14" s="1"/>
  <c r="M167" i="14" s="1"/>
  <c r="N167" i="14" s="1"/>
  <c r="O167" i="14" s="1"/>
  <c r="R166" i="14"/>
  <c r="S166" i="14" s="1"/>
  <c r="T166" i="14" s="1"/>
  <c r="U166" i="14" s="1"/>
  <c r="V166" i="14" s="1"/>
  <c r="W166" i="14" s="1"/>
  <c r="X166" i="14" s="1"/>
  <c r="Y166" i="14" s="1"/>
  <c r="Z166" i="14" s="1"/>
  <c r="AA166" i="14" s="1"/>
  <c r="AB166" i="14" s="1"/>
  <c r="AC166" i="14" s="1"/>
  <c r="AD166" i="14" s="1"/>
  <c r="AE166" i="14" s="1"/>
  <c r="AF166" i="14" s="1"/>
  <c r="H166" i="14"/>
  <c r="I166" i="14" s="1"/>
  <c r="J166" i="14" s="1"/>
  <c r="K166" i="14" s="1"/>
  <c r="L166" i="14" s="1"/>
  <c r="M166" i="14" s="1"/>
  <c r="N166" i="14" s="1"/>
  <c r="O166" i="14" s="1"/>
  <c r="P166" i="14" s="1"/>
  <c r="Q166" i="14" s="1"/>
  <c r="C166" i="14"/>
  <c r="D166" i="14" s="1"/>
  <c r="E166" i="14" s="1"/>
  <c r="F166" i="14" s="1"/>
  <c r="G166" i="14" s="1"/>
  <c r="G165" i="14"/>
  <c r="H165" i="14" s="1"/>
  <c r="I165" i="14" s="1"/>
  <c r="J165" i="14" s="1"/>
  <c r="K165" i="14" s="1"/>
  <c r="L165" i="14" s="1"/>
  <c r="M165" i="14" s="1"/>
  <c r="N165" i="14" s="1"/>
  <c r="O165" i="14" s="1"/>
  <c r="P165" i="14" s="1"/>
  <c r="Q165" i="14" s="1"/>
  <c r="R165" i="14" s="1"/>
  <c r="S165" i="14" s="1"/>
  <c r="T165" i="14" s="1"/>
  <c r="U165" i="14" s="1"/>
  <c r="V165" i="14" s="1"/>
  <c r="W165" i="14" s="1"/>
  <c r="X165" i="14" s="1"/>
  <c r="Y165" i="14" s="1"/>
  <c r="Z165" i="14" s="1"/>
  <c r="AA165" i="14" s="1"/>
  <c r="AB165" i="14" s="1"/>
  <c r="AC165" i="14" s="1"/>
  <c r="AD165" i="14" s="1"/>
  <c r="AE165" i="14" s="1"/>
  <c r="AF165" i="14" s="1"/>
  <c r="C165" i="14"/>
  <c r="D165" i="14" s="1"/>
  <c r="E165" i="14" s="1"/>
  <c r="F165" i="14" s="1"/>
  <c r="I164" i="14"/>
  <c r="J164" i="14" s="1"/>
  <c r="K164" i="14" s="1"/>
  <c r="L164" i="14" s="1"/>
  <c r="M164" i="14" s="1"/>
  <c r="N164" i="14" s="1"/>
  <c r="O164" i="14" s="1"/>
  <c r="P164" i="14" s="1"/>
  <c r="Q164" i="14" s="1"/>
  <c r="R164" i="14" s="1"/>
  <c r="S164" i="14" s="1"/>
  <c r="T164" i="14" s="1"/>
  <c r="U164" i="14" s="1"/>
  <c r="V164" i="14" s="1"/>
  <c r="W164" i="14" s="1"/>
  <c r="X164" i="14" s="1"/>
  <c r="Y164" i="14" s="1"/>
  <c r="Z164" i="14" s="1"/>
  <c r="AA164" i="14" s="1"/>
  <c r="AB164" i="14" s="1"/>
  <c r="AC164" i="14" s="1"/>
  <c r="AD164" i="14" s="1"/>
  <c r="AE164" i="14" s="1"/>
  <c r="AF164" i="14" s="1"/>
  <c r="D164" i="14"/>
  <c r="E164" i="14" s="1"/>
  <c r="F164" i="14" s="1"/>
  <c r="G164" i="14" s="1"/>
  <c r="H164" i="14" s="1"/>
  <c r="C164" i="14"/>
  <c r="T163" i="14"/>
  <c r="U163" i="14" s="1"/>
  <c r="V163" i="14" s="1"/>
  <c r="W163" i="14" s="1"/>
  <c r="X163" i="14" s="1"/>
  <c r="Y163" i="14" s="1"/>
  <c r="Z163" i="14" s="1"/>
  <c r="AA163" i="14" s="1"/>
  <c r="AB163" i="14" s="1"/>
  <c r="AC163" i="14" s="1"/>
  <c r="AD163" i="14" s="1"/>
  <c r="AE163" i="14" s="1"/>
  <c r="AF163" i="14" s="1"/>
  <c r="L163" i="14"/>
  <c r="M163" i="14" s="1"/>
  <c r="N163" i="14" s="1"/>
  <c r="O163" i="14" s="1"/>
  <c r="P163" i="14" s="1"/>
  <c r="Q163" i="14" s="1"/>
  <c r="R163" i="14" s="1"/>
  <c r="S163" i="14" s="1"/>
  <c r="D163" i="14"/>
  <c r="E163" i="14" s="1"/>
  <c r="F163" i="14" s="1"/>
  <c r="G163" i="14" s="1"/>
  <c r="H163" i="14" s="1"/>
  <c r="I163" i="14" s="1"/>
  <c r="J163" i="14" s="1"/>
  <c r="K163" i="14" s="1"/>
  <c r="C163" i="14"/>
  <c r="C162" i="14"/>
  <c r="D162" i="14" s="1"/>
  <c r="E162" i="14" s="1"/>
  <c r="F162" i="14" s="1"/>
  <c r="G162" i="14" s="1"/>
  <c r="H162" i="14" s="1"/>
  <c r="I162" i="14" s="1"/>
  <c r="J162" i="14" s="1"/>
  <c r="K162" i="14" s="1"/>
  <c r="L162" i="14" s="1"/>
  <c r="M162" i="14" s="1"/>
  <c r="N162" i="14" s="1"/>
  <c r="O162" i="14" s="1"/>
  <c r="P162" i="14" s="1"/>
  <c r="Q162" i="14" s="1"/>
  <c r="R162" i="14" s="1"/>
  <c r="S162" i="14" s="1"/>
  <c r="T162" i="14" s="1"/>
  <c r="U162" i="14" s="1"/>
  <c r="V162" i="14" s="1"/>
  <c r="W162" i="14" s="1"/>
  <c r="X162" i="14" s="1"/>
  <c r="Y162" i="14" s="1"/>
  <c r="Z162" i="14" s="1"/>
  <c r="AA162" i="14" s="1"/>
  <c r="AB162" i="14" s="1"/>
  <c r="AC162" i="14" s="1"/>
  <c r="AD162" i="14" s="1"/>
  <c r="AE162" i="14" s="1"/>
  <c r="AF162" i="14" s="1"/>
  <c r="D161" i="14"/>
  <c r="E161" i="14" s="1"/>
  <c r="F161" i="14" s="1"/>
  <c r="G161" i="14" s="1"/>
  <c r="H161" i="14" s="1"/>
  <c r="I161" i="14" s="1"/>
  <c r="J161" i="14" s="1"/>
  <c r="K161" i="14" s="1"/>
  <c r="L161" i="14" s="1"/>
  <c r="M161" i="14" s="1"/>
  <c r="N161" i="14" s="1"/>
  <c r="O161" i="14" s="1"/>
  <c r="P161" i="14" s="1"/>
  <c r="Q161" i="14" s="1"/>
  <c r="R161" i="14" s="1"/>
  <c r="S161" i="14" s="1"/>
  <c r="T161" i="14" s="1"/>
  <c r="U161" i="14" s="1"/>
  <c r="V161" i="14" s="1"/>
  <c r="W161" i="14" s="1"/>
  <c r="X161" i="14" s="1"/>
  <c r="Y161" i="14" s="1"/>
  <c r="Z161" i="14" s="1"/>
  <c r="AA161" i="14" s="1"/>
  <c r="AB161" i="14" s="1"/>
  <c r="AC161" i="14" s="1"/>
  <c r="AD161" i="14" s="1"/>
  <c r="AE161" i="14" s="1"/>
  <c r="AF161" i="14" s="1"/>
  <c r="C161" i="14"/>
  <c r="N160" i="14"/>
  <c r="O160" i="14" s="1"/>
  <c r="P160" i="14" s="1"/>
  <c r="Q160" i="14" s="1"/>
  <c r="R160" i="14" s="1"/>
  <c r="S160" i="14" s="1"/>
  <c r="T160" i="14" s="1"/>
  <c r="U160" i="14" s="1"/>
  <c r="V160" i="14" s="1"/>
  <c r="W160" i="14" s="1"/>
  <c r="X160" i="14" s="1"/>
  <c r="Y160" i="14" s="1"/>
  <c r="Z160" i="14" s="1"/>
  <c r="AA160" i="14" s="1"/>
  <c r="AB160" i="14" s="1"/>
  <c r="AC160" i="14" s="1"/>
  <c r="AD160" i="14" s="1"/>
  <c r="AE160" i="14" s="1"/>
  <c r="AF160" i="14" s="1"/>
  <c r="F160" i="14"/>
  <c r="G160" i="14" s="1"/>
  <c r="H160" i="14" s="1"/>
  <c r="I160" i="14" s="1"/>
  <c r="J160" i="14" s="1"/>
  <c r="K160" i="14" s="1"/>
  <c r="L160" i="14" s="1"/>
  <c r="M160" i="14" s="1"/>
  <c r="D160" i="14"/>
  <c r="E160" i="14" s="1"/>
  <c r="C160" i="14"/>
  <c r="AB159" i="14"/>
  <c r="AC159" i="14" s="1"/>
  <c r="AD159" i="14" s="1"/>
  <c r="AE159" i="14" s="1"/>
  <c r="AF159" i="14" s="1"/>
  <c r="D159" i="14"/>
  <c r="E159" i="14" s="1"/>
  <c r="F159" i="14" s="1"/>
  <c r="G159" i="14" s="1"/>
  <c r="H159" i="14" s="1"/>
  <c r="I159" i="14" s="1"/>
  <c r="J159" i="14" s="1"/>
  <c r="K159" i="14" s="1"/>
  <c r="L159" i="14" s="1"/>
  <c r="M159" i="14" s="1"/>
  <c r="N159" i="14" s="1"/>
  <c r="O159" i="14" s="1"/>
  <c r="P159" i="14" s="1"/>
  <c r="Q159" i="14" s="1"/>
  <c r="R159" i="14" s="1"/>
  <c r="S159" i="14" s="1"/>
  <c r="T159" i="14" s="1"/>
  <c r="U159" i="14" s="1"/>
  <c r="V159" i="14" s="1"/>
  <c r="W159" i="14" s="1"/>
  <c r="X159" i="14" s="1"/>
  <c r="Y159" i="14" s="1"/>
  <c r="Z159" i="14" s="1"/>
  <c r="AA159" i="14" s="1"/>
  <c r="C159" i="14"/>
  <c r="C158" i="14"/>
  <c r="D158" i="14" s="1"/>
  <c r="E158" i="14" s="1"/>
  <c r="F158" i="14" s="1"/>
  <c r="G158" i="14" s="1"/>
  <c r="H158" i="14" s="1"/>
  <c r="I158" i="14" s="1"/>
  <c r="J158" i="14" s="1"/>
  <c r="K158" i="14" s="1"/>
  <c r="L158" i="14" s="1"/>
  <c r="M158" i="14" s="1"/>
  <c r="N158" i="14" s="1"/>
  <c r="O158" i="14" s="1"/>
  <c r="P158" i="14" s="1"/>
  <c r="Q158" i="14" s="1"/>
  <c r="R158" i="14" s="1"/>
  <c r="S158" i="14" s="1"/>
  <c r="T158" i="14" s="1"/>
  <c r="U158" i="14" s="1"/>
  <c r="V158" i="14" s="1"/>
  <c r="W158" i="14" s="1"/>
  <c r="X158" i="14" s="1"/>
  <c r="Y158" i="14" s="1"/>
  <c r="Z158" i="14" s="1"/>
  <c r="AA158" i="14" s="1"/>
  <c r="AB158" i="14" s="1"/>
  <c r="AC158" i="14" s="1"/>
  <c r="AD158" i="14" s="1"/>
  <c r="AE158" i="14" s="1"/>
  <c r="AF158" i="14" s="1"/>
  <c r="D157" i="14"/>
  <c r="E157" i="14" s="1"/>
  <c r="F157" i="14" s="1"/>
  <c r="G157" i="14" s="1"/>
  <c r="H157" i="14" s="1"/>
  <c r="I157" i="14" s="1"/>
  <c r="J157" i="14" s="1"/>
  <c r="K157" i="14" s="1"/>
  <c r="L157" i="14" s="1"/>
  <c r="M157" i="14" s="1"/>
  <c r="N157" i="14" s="1"/>
  <c r="O157" i="14" s="1"/>
  <c r="P157" i="14" s="1"/>
  <c r="Q157" i="14" s="1"/>
  <c r="R157" i="14" s="1"/>
  <c r="S157" i="14" s="1"/>
  <c r="T157" i="14" s="1"/>
  <c r="U157" i="14" s="1"/>
  <c r="V157" i="14" s="1"/>
  <c r="W157" i="14" s="1"/>
  <c r="X157" i="14" s="1"/>
  <c r="Y157" i="14" s="1"/>
  <c r="Z157" i="14" s="1"/>
  <c r="AA157" i="14" s="1"/>
  <c r="AB157" i="14" s="1"/>
  <c r="AC157" i="14" s="1"/>
  <c r="AD157" i="14" s="1"/>
  <c r="AE157" i="14" s="1"/>
  <c r="AF157" i="14" s="1"/>
  <c r="C157" i="14"/>
  <c r="F156" i="14"/>
  <c r="G156" i="14" s="1"/>
  <c r="H156" i="14" s="1"/>
  <c r="I156" i="14" s="1"/>
  <c r="J156" i="14" s="1"/>
  <c r="K156" i="14" s="1"/>
  <c r="L156" i="14" s="1"/>
  <c r="M156" i="14" s="1"/>
  <c r="N156" i="14" s="1"/>
  <c r="O156" i="14" s="1"/>
  <c r="P156" i="14" s="1"/>
  <c r="Q156" i="14" s="1"/>
  <c r="R156" i="14" s="1"/>
  <c r="S156" i="14" s="1"/>
  <c r="T156" i="14" s="1"/>
  <c r="U156" i="14" s="1"/>
  <c r="V156" i="14" s="1"/>
  <c r="W156" i="14" s="1"/>
  <c r="X156" i="14" s="1"/>
  <c r="Y156" i="14" s="1"/>
  <c r="Z156" i="14" s="1"/>
  <c r="AA156" i="14" s="1"/>
  <c r="AB156" i="14" s="1"/>
  <c r="AC156" i="14" s="1"/>
  <c r="AD156" i="14" s="1"/>
  <c r="AE156" i="14" s="1"/>
  <c r="AF156" i="14" s="1"/>
  <c r="D156" i="14"/>
  <c r="E156" i="14" s="1"/>
  <c r="C156" i="14"/>
  <c r="G155" i="14"/>
  <c r="H155" i="14" s="1"/>
  <c r="I155" i="14" s="1"/>
  <c r="J155" i="14" s="1"/>
  <c r="K155" i="14" s="1"/>
  <c r="L155" i="14" s="1"/>
  <c r="M155" i="14" s="1"/>
  <c r="N155" i="14" s="1"/>
  <c r="O155" i="14" s="1"/>
  <c r="P155" i="14" s="1"/>
  <c r="Q155" i="14" s="1"/>
  <c r="R155" i="14" s="1"/>
  <c r="S155" i="14" s="1"/>
  <c r="T155" i="14" s="1"/>
  <c r="U155" i="14" s="1"/>
  <c r="V155" i="14" s="1"/>
  <c r="W155" i="14" s="1"/>
  <c r="X155" i="14" s="1"/>
  <c r="Y155" i="14" s="1"/>
  <c r="Z155" i="14" s="1"/>
  <c r="AA155" i="14" s="1"/>
  <c r="AB155" i="14" s="1"/>
  <c r="AC155" i="14" s="1"/>
  <c r="AD155" i="14" s="1"/>
  <c r="AE155" i="14" s="1"/>
  <c r="AF155" i="14" s="1"/>
  <c r="D155" i="14"/>
  <c r="E155" i="14" s="1"/>
  <c r="F155" i="14" s="1"/>
  <c r="C155" i="14"/>
  <c r="E153" i="14"/>
  <c r="F153" i="14" s="1"/>
  <c r="G153" i="14" s="1"/>
  <c r="H153" i="14" s="1"/>
  <c r="I153" i="14" s="1"/>
  <c r="J153" i="14" s="1"/>
  <c r="K153" i="14" s="1"/>
  <c r="L153" i="14" s="1"/>
  <c r="M153" i="14" s="1"/>
  <c r="N153" i="14" s="1"/>
  <c r="O153" i="14" s="1"/>
  <c r="P153" i="14" s="1"/>
  <c r="Q153" i="14" s="1"/>
  <c r="R153" i="14" s="1"/>
  <c r="S153" i="14" s="1"/>
  <c r="T153" i="14" s="1"/>
  <c r="U153" i="14" s="1"/>
  <c r="V153" i="14" s="1"/>
  <c r="W153" i="14" s="1"/>
  <c r="X153" i="14" s="1"/>
  <c r="Y153" i="14" s="1"/>
  <c r="Z153" i="14" s="1"/>
  <c r="AA153" i="14" s="1"/>
  <c r="AB153" i="14" s="1"/>
  <c r="AC153" i="14" s="1"/>
  <c r="AD153" i="14" s="1"/>
  <c r="AE153" i="14" s="1"/>
  <c r="AF153" i="14" s="1"/>
  <c r="C153" i="14"/>
  <c r="D153" i="14" s="1"/>
  <c r="C152" i="14"/>
  <c r="D152" i="14" s="1"/>
  <c r="E152" i="14" s="1"/>
  <c r="F152" i="14" s="1"/>
  <c r="G152" i="14" s="1"/>
  <c r="H152" i="14" s="1"/>
  <c r="I152" i="14" s="1"/>
  <c r="J152" i="14" s="1"/>
  <c r="K152" i="14" s="1"/>
  <c r="L152" i="14" s="1"/>
  <c r="M152" i="14" s="1"/>
  <c r="N152" i="14" s="1"/>
  <c r="O152" i="14" s="1"/>
  <c r="P152" i="14" s="1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Z151" i="14"/>
  <c r="AA151" i="14" s="1"/>
  <c r="AB151" i="14" s="1"/>
  <c r="AC151" i="14" s="1"/>
  <c r="AD151" i="14" s="1"/>
  <c r="AE151" i="14" s="1"/>
  <c r="AF151" i="14" s="1"/>
  <c r="G151" i="14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F151" i="14"/>
  <c r="D151" i="14"/>
  <c r="E151" i="14" s="1"/>
  <c r="C151" i="14"/>
  <c r="G150" i="14"/>
  <c r="H150" i="14" s="1"/>
  <c r="I150" i="14" s="1"/>
  <c r="J150" i="14" s="1"/>
  <c r="K150" i="14" s="1"/>
  <c r="L150" i="14" s="1"/>
  <c r="M150" i="14" s="1"/>
  <c r="N150" i="14" s="1"/>
  <c r="O150" i="14" s="1"/>
  <c r="P150" i="14" s="1"/>
  <c r="Q150" i="14" s="1"/>
  <c r="R150" i="14" s="1"/>
  <c r="S150" i="14" s="1"/>
  <c r="T150" i="14" s="1"/>
  <c r="U150" i="14" s="1"/>
  <c r="V150" i="14" s="1"/>
  <c r="W150" i="14" s="1"/>
  <c r="X150" i="14" s="1"/>
  <c r="Y150" i="14" s="1"/>
  <c r="Z150" i="14" s="1"/>
  <c r="AA150" i="14" s="1"/>
  <c r="AB150" i="14" s="1"/>
  <c r="AC150" i="14" s="1"/>
  <c r="AD150" i="14" s="1"/>
  <c r="AE150" i="14" s="1"/>
  <c r="AF150" i="14" s="1"/>
  <c r="D150" i="14"/>
  <c r="E150" i="14" s="1"/>
  <c r="F150" i="14" s="1"/>
  <c r="C150" i="14"/>
  <c r="M148" i="14"/>
  <c r="N148" i="14" s="1"/>
  <c r="O148" i="14" s="1"/>
  <c r="P148" i="14" s="1"/>
  <c r="Q148" i="14" s="1"/>
  <c r="R148" i="14" s="1"/>
  <c r="S148" i="14" s="1"/>
  <c r="T148" i="14" s="1"/>
  <c r="U148" i="14" s="1"/>
  <c r="V148" i="14" s="1"/>
  <c r="W148" i="14" s="1"/>
  <c r="X148" i="14" s="1"/>
  <c r="Y148" i="14" s="1"/>
  <c r="Z148" i="14" s="1"/>
  <c r="AA148" i="14" s="1"/>
  <c r="AB148" i="14" s="1"/>
  <c r="AC148" i="14" s="1"/>
  <c r="AD148" i="14" s="1"/>
  <c r="AE148" i="14" s="1"/>
  <c r="AF148" i="14" s="1"/>
  <c r="F148" i="14"/>
  <c r="G148" i="14" s="1"/>
  <c r="H148" i="14" s="1"/>
  <c r="I148" i="14" s="1"/>
  <c r="J148" i="14" s="1"/>
  <c r="K148" i="14" s="1"/>
  <c r="L148" i="14" s="1"/>
  <c r="E148" i="14"/>
  <c r="C148" i="14"/>
  <c r="D148" i="14" s="1"/>
  <c r="F147" i="14"/>
  <c r="G147" i="14" s="1"/>
  <c r="H147" i="14" s="1"/>
  <c r="I147" i="14" s="1"/>
  <c r="J147" i="14" s="1"/>
  <c r="K147" i="14" s="1"/>
  <c r="L147" i="14" s="1"/>
  <c r="M147" i="14" s="1"/>
  <c r="N147" i="14" s="1"/>
  <c r="O147" i="14" s="1"/>
  <c r="P147" i="14" s="1"/>
  <c r="Q147" i="14" s="1"/>
  <c r="R147" i="14" s="1"/>
  <c r="S147" i="14" s="1"/>
  <c r="T147" i="14" s="1"/>
  <c r="U147" i="14" s="1"/>
  <c r="V147" i="14" s="1"/>
  <c r="W147" i="14" s="1"/>
  <c r="X147" i="14" s="1"/>
  <c r="Y147" i="14" s="1"/>
  <c r="Z147" i="14" s="1"/>
  <c r="AA147" i="14" s="1"/>
  <c r="AB147" i="14" s="1"/>
  <c r="AC147" i="14" s="1"/>
  <c r="AD147" i="14" s="1"/>
  <c r="AE147" i="14" s="1"/>
  <c r="AF147" i="14" s="1"/>
  <c r="D147" i="14"/>
  <c r="E147" i="14" s="1"/>
  <c r="C147" i="14"/>
  <c r="L145" i="14"/>
  <c r="M145" i="14" s="1"/>
  <c r="N145" i="14" s="1"/>
  <c r="O145" i="14" s="1"/>
  <c r="P145" i="14" s="1"/>
  <c r="Q145" i="14" s="1"/>
  <c r="R145" i="14" s="1"/>
  <c r="S145" i="14" s="1"/>
  <c r="T145" i="14" s="1"/>
  <c r="U145" i="14" s="1"/>
  <c r="V145" i="14" s="1"/>
  <c r="W145" i="14" s="1"/>
  <c r="X145" i="14" s="1"/>
  <c r="Y145" i="14" s="1"/>
  <c r="Z145" i="14" s="1"/>
  <c r="AA145" i="14" s="1"/>
  <c r="AB145" i="14" s="1"/>
  <c r="AC145" i="14" s="1"/>
  <c r="AD145" i="14" s="1"/>
  <c r="AE145" i="14" s="1"/>
  <c r="AF145" i="14" s="1"/>
  <c r="C145" i="14"/>
  <c r="D145" i="14" s="1"/>
  <c r="E145" i="14" s="1"/>
  <c r="F145" i="14" s="1"/>
  <c r="G145" i="14" s="1"/>
  <c r="H145" i="14" s="1"/>
  <c r="I145" i="14" s="1"/>
  <c r="J145" i="14" s="1"/>
  <c r="K145" i="14" s="1"/>
  <c r="G144" i="14"/>
  <c r="H144" i="14" s="1"/>
  <c r="I144" i="14" s="1"/>
  <c r="J144" i="14" s="1"/>
  <c r="K144" i="14" s="1"/>
  <c r="L144" i="14" s="1"/>
  <c r="M144" i="14" s="1"/>
  <c r="N144" i="14" s="1"/>
  <c r="O144" i="14" s="1"/>
  <c r="P144" i="14" s="1"/>
  <c r="Q144" i="14" s="1"/>
  <c r="R144" i="14" s="1"/>
  <c r="S144" i="14" s="1"/>
  <c r="T144" i="14" s="1"/>
  <c r="U144" i="14" s="1"/>
  <c r="V144" i="14" s="1"/>
  <c r="W144" i="14" s="1"/>
  <c r="X144" i="14" s="1"/>
  <c r="Y144" i="14" s="1"/>
  <c r="Z144" i="14" s="1"/>
  <c r="AA144" i="14" s="1"/>
  <c r="AB144" i="14" s="1"/>
  <c r="AC144" i="14" s="1"/>
  <c r="AD144" i="14" s="1"/>
  <c r="AE144" i="14" s="1"/>
  <c r="AF144" i="14" s="1"/>
  <c r="C144" i="14"/>
  <c r="D144" i="14" s="1"/>
  <c r="E144" i="14" s="1"/>
  <c r="F144" i="14" s="1"/>
  <c r="D143" i="14"/>
  <c r="E143" i="14" s="1"/>
  <c r="F143" i="14" s="1"/>
  <c r="G143" i="14" s="1"/>
  <c r="H143" i="14" s="1"/>
  <c r="I143" i="14" s="1"/>
  <c r="J143" i="14" s="1"/>
  <c r="K143" i="14" s="1"/>
  <c r="L143" i="14" s="1"/>
  <c r="M143" i="14" s="1"/>
  <c r="N143" i="14" s="1"/>
  <c r="O143" i="14" s="1"/>
  <c r="P143" i="14" s="1"/>
  <c r="Q143" i="14" s="1"/>
  <c r="R143" i="14" s="1"/>
  <c r="S143" i="14" s="1"/>
  <c r="T143" i="14" s="1"/>
  <c r="U143" i="14" s="1"/>
  <c r="V143" i="14" s="1"/>
  <c r="W143" i="14" s="1"/>
  <c r="X143" i="14" s="1"/>
  <c r="Y143" i="14" s="1"/>
  <c r="Z143" i="14" s="1"/>
  <c r="AA143" i="14" s="1"/>
  <c r="AB143" i="14" s="1"/>
  <c r="AC143" i="14" s="1"/>
  <c r="AD143" i="14" s="1"/>
  <c r="AE143" i="14" s="1"/>
  <c r="AF143" i="14" s="1"/>
  <c r="C143" i="14"/>
  <c r="AE142" i="14"/>
  <c r="AF142" i="14" s="1"/>
  <c r="J142" i="14"/>
  <c r="K142" i="14" s="1"/>
  <c r="L142" i="14" s="1"/>
  <c r="M142" i="14" s="1"/>
  <c r="N142" i="14" s="1"/>
  <c r="O142" i="14" s="1"/>
  <c r="P142" i="14" s="1"/>
  <c r="Q142" i="14" s="1"/>
  <c r="R142" i="14" s="1"/>
  <c r="S142" i="14" s="1"/>
  <c r="T142" i="14" s="1"/>
  <c r="U142" i="14" s="1"/>
  <c r="V142" i="14" s="1"/>
  <c r="W142" i="14" s="1"/>
  <c r="X142" i="14" s="1"/>
  <c r="Y142" i="14" s="1"/>
  <c r="Z142" i="14" s="1"/>
  <c r="AA142" i="14" s="1"/>
  <c r="AB142" i="14" s="1"/>
  <c r="AC142" i="14" s="1"/>
  <c r="AD142" i="14" s="1"/>
  <c r="F142" i="14"/>
  <c r="G142" i="14" s="1"/>
  <c r="H142" i="14" s="1"/>
  <c r="I142" i="14" s="1"/>
  <c r="C142" i="14"/>
  <c r="D142" i="14" s="1"/>
  <c r="E142" i="14" s="1"/>
  <c r="U141" i="14"/>
  <c r="V141" i="14" s="1"/>
  <c r="W141" i="14" s="1"/>
  <c r="X141" i="14" s="1"/>
  <c r="Y141" i="14" s="1"/>
  <c r="Z141" i="14" s="1"/>
  <c r="AA141" i="14" s="1"/>
  <c r="AB141" i="14" s="1"/>
  <c r="AC141" i="14" s="1"/>
  <c r="AD141" i="14" s="1"/>
  <c r="AE141" i="14" s="1"/>
  <c r="AF141" i="14" s="1"/>
  <c r="E141" i="14"/>
  <c r="F141" i="14" s="1"/>
  <c r="G141" i="14" s="1"/>
  <c r="H141" i="14" s="1"/>
  <c r="I141" i="14" s="1"/>
  <c r="J141" i="14" s="1"/>
  <c r="K141" i="14" s="1"/>
  <c r="L141" i="14" s="1"/>
  <c r="M141" i="14" s="1"/>
  <c r="N141" i="14" s="1"/>
  <c r="O141" i="14" s="1"/>
  <c r="P141" i="14" s="1"/>
  <c r="Q141" i="14" s="1"/>
  <c r="R141" i="14" s="1"/>
  <c r="S141" i="14" s="1"/>
  <c r="T141" i="14" s="1"/>
  <c r="D141" i="14"/>
  <c r="C141" i="14"/>
  <c r="U140" i="14"/>
  <c r="V140" i="14" s="1"/>
  <c r="W140" i="14" s="1"/>
  <c r="X140" i="14" s="1"/>
  <c r="Y140" i="14" s="1"/>
  <c r="Z140" i="14" s="1"/>
  <c r="AA140" i="14" s="1"/>
  <c r="AB140" i="14" s="1"/>
  <c r="AC140" i="14" s="1"/>
  <c r="AD140" i="14" s="1"/>
  <c r="AE140" i="14" s="1"/>
  <c r="AF140" i="14" s="1"/>
  <c r="E140" i="14"/>
  <c r="F140" i="14" s="1"/>
  <c r="G140" i="14" s="1"/>
  <c r="H140" i="14" s="1"/>
  <c r="I140" i="14" s="1"/>
  <c r="J140" i="14" s="1"/>
  <c r="K140" i="14" s="1"/>
  <c r="L140" i="14" s="1"/>
  <c r="M140" i="14" s="1"/>
  <c r="N140" i="14" s="1"/>
  <c r="O140" i="14" s="1"/>
  <c r="P140" i="14" s="1"/>
  <c r="Q140" i="14" s="1"/>
  <c r="R140" i="14" s="1"/>
  <c r="S140" i="14" s="1"/>
  <c r="T140" i="14" s="1"/>
  <c r="C140" i="14"/>
  <c r="D140" i="14" s="1"/>
  <c r="C139" i="14"/>
  <c r="D139" i="14" s="1"/>
  <c r="E139" i="14" s="1"/>
  <c r="F139" i="14" s="1"/>
  <c r="G139" i="14" s="1"/>
  <c r="H139" i="14" s="1"/>
  <c r="I139" i="14" s="1"/>
  <c r="J139" i="14" s="1"/>
  <c r="K139" i="14" s="1"/>
  <c r="L139" i="14" s="1"/>
  <c r="M139" i="14" s="1"/>
  <c r="N139" i="14" s="1"/>
  <c r="O139" i="14" s="1"/>
  <c r="P139" i="14" s="1"/>
  <c r="Q139" i="14" s="1"/>
  <c r="R139" i="14" s="1"/>
  <c r="S139" i="14" s="1"/>
  <c r="T139" i="14" s="1"/>
  <c r="U139" i="14" s="1"/>
  <c r="V139" i="14" s="1"/>
  <c r="W139" i="14" s="1"/>
  <c r="X139" i="14" s="1"/>
  <c r="Y139" i="14" s="1"/>
  <c r="Z139" i="14" s="1"/>
  <c r="AA139" i="14" s="1"/>
  <c r="AB139" i="14" s="1"/>
  <c r="AC139" i="14" s="1"/>
  <c r="AD139" i="14" s="1"/>
  <c r="AE139" i="14" s="1"/>
  <c r="AF139" i="14" s="1"/>
  <c r="F137" i="14"/>
  <c r="G137" i="14" s="1"/>
  <c r="H137" i="14" s="1"/>
  <c r="I137" i="14" s="1"/>
  <c r="J137" i="14" s="1"/>
  <c r="K137" i="14" s="1"/>
  <c r="L137" i="14" s="1"/>
  <c r="M137" i="14" s="1"/>
  <c r="N137" i="14" s="1"/>
  <c r="O137" i="14" s="1"/>
  <c r="P137" i="14" s="1"/>
  <c r="Q137" i="14" s="1"/>
  <c r="R137" i="14" s="1"/>
  <c r="S137" i="14" s="1"/>
  <c r="T137" i="14" s="1"/>
  <c r="U137" i="14" s="1"/>
  <c r="V137" i="14" s="1"/>
  <c r="W137" i="14" s="1"/>
  <c r="X137" i="14" s="1"/>
  <c r="Y137" i="14" s="1"/>
  <c r="Z137" i="14" s="1"/>
  <c r="AA137" i="14" s="1"/>
  <c r="AB137" i="14" s="1"/>
  <c r="AC137" i="14" s="1"/>
  <c r="AD137" i="14" s="1"/>
  <c r="AE137" i="14" s="1"/>
  <c r="AF137" i="14" s="1"/>
  <c r="C137" i="14"/>
  <c r="D137" i="14" s="1"/>
  <c r="E137" i="14" s="1"/>
  <c r="E136" i="14"/>
  <c r="F136" i="14" s="1"/>
  <c r="G136" i="14" s="1"/>
  <c r="H136" i="14" s="1"/>
  <c r="I136" i="14" s="1"/>
  <c r="J136" i="14" s="1"/>
  <c r="K136" i="14" s="1"/>
  <c r="L136" i="14" s="1"/>
  <c r="M136" i="14" s="1"/>
  <c r="N136" i="14" s="1"/>
  <c r="O136" i="14" s="1"/>
  <c r="P136" i="14" s="1"/>
  <c r="Q136" i="14" s="1"/>
  <c r="R136" i="14" s="1"/>
  <c r="S136" i="14" s="1"/>
  <c r="T136" i="14" s="1"/>
  <c r="U136" i="14" s="1"/>
  <c r="V136" i="14" s="1"/>
  <c r="W136" i="14" s="1"/>
  <c r="X136" i="14" s="1"/>
  <c r="Y136" i="14" s="1"/>
  <c r="Z136" i="14" s="1"/>
  <c r="AA136" i="14" s="1"/>
  <c r="AB136" i="14" s="1"/>
  <c r="AC136" i="14" s="1"/>
  <c r="AD136" i="14" s="1"/>
  <c r="AE136" i="14" s="1"/>
  <c r="AF136" i="14" s="1"/>
  <c r="D136" i="14"/>
  <c r="C136" i="14"/>
  <c r="K135" i="14"/>
  <c r="L135" i="14" s="1"/>
  <c r="M135" i="14" s="1"/>
  <c r="N135" i="14" s="1"/>
  <c r="O135" i="14" s="1"/>
  <c r="P135" i="14" s="1"/>
  <c r="Q135" i="14" s="1"/>
  <c r="R135" i="14" s="1"/>
  <c r="S135" i="14" s="1"/>
  <c r="T135" i="14" s="1"/>
  <c r="U135" i="14" s="1"/>
  <c r="V135" i="14" s="1"/>
  <c r="W135" i="14" s="1"/>
  <c r="X135" i="14" s="1"/>
  <c r="Y135" i="14" s="1"/>
  <c r="Z135" i="14" s="1"/>
  <c r="AA135" i="14" s="1"/>
  <c r="AB135" i="14" s="1"/>
  <c r="AC135" i="14" s="1"/>
  <c r="AD135" i="14" s="1"/>
  <c r="AE135" i="14" s="1"/>
  <c r="AF135" i="14" s="1"/>
  <c r="G135" i="14"/>
  <c r="H135" i="14" s="1"/>
  <c r="I135" i="14" s="1"/>
  <c r="J135" i="14" s="1"/>
  <c r="E135" i="14"/>
  <c r="F135" i="14" s="1"/>
  <c r="C135" i="14"/>
  <c r="D135" i="14" s="1"/>
  <c r="C134" i="14"/>
  <c r="D134" i="14" s="1"/>
  <c r="E134" i="14" s="1"/>
  <c r="F134" i="14" s="1"/>
  <c r="G134" i="14" s="1"/>
  <c r="H134" i="14" s="1"/>
  <c r="I134" i="14" s="1"/>
  <c r="J134" i="14" s="1"/>
  <c r="K134" i="14" s="1"/>
  <c r="L134" i="14" s="1"/>
  <c r="M134" i="14" s="1"/>
  <c r="N134" i="14" s="1"/>
  <c r="O134" i="14" s="1"/>
  <c r="P134" i="14" s="1"/>
  <c r="Q134" i="14" s="1"/>
  <c r="R134" i="14" s="1"/>
  <c r="S134" i="14" s="1"/>
  <c r="T134" i="14" s="1"/>
  <c r="U134" i="14" s="1"/>
  <c r="V134" i="14" s="1"/>
  <c r="W134" i="14" s="1"/>
  <c r="X134" i="14" s="1"/>
  <c r="Y134" i="14" s="1"/>
  <c r="Z134" i="14" s="1"/>
  <c r="AA134" i="14" s="1"/>
  <c r="AB134" i="14" s="1"/>
  <c r="AC134" i="14" s="1"/>
  <c r="AD134" i="14" s="1"/>
  <c r="AE134" i="14" s="1"/>
  <c r="AF134" i="14" s="1"/>
  <c r="Q133" i="14"/>
  <c r="R133" i="14" s="1"/>
  <c r="S133" i="14" s="1"/>
  <c r="T133" i="14" s="1"/>
  <c r="U133" i="14" s="1"/>
  <c r="V133" i="14" s="1"/>
  <c r="W133" i="14" s="1"/>
  <c r="X133" i="14" s="1"/>
  <c r="Y133" i="14" s="1"/>
  <c r="Z133" i="14" s="1"/>
  <c r="AA133" i="14" s="1"/>
  <c r="AB133" i="14" s="1"/>
  <c r="AC133" i="14" s="1"/>
  <c r="AD133" i="14" s="1"/>
  <c r="AE133" i="14" s="1"/>
  <c r="AF133" i="14" s="1"/>
  <c r="G133" i="14"/>
  <c r="H133" i="14" s="1"/>
  <c r="I133" i="14" s="1"/>
  <c r="J133" i="14" s="1"/>
  <c r="K133" i="14" s="1"/>
  <c r="L133" i="14" s="1"/>
  <c r="M133" i="14" s="1"/>
  <c r="N133" i="14" s="1"/>
  <c r="O133" i="14" s="1"/>
  <c r="P133" i="14" s="1"/>
  <c r="C133" i="14"/>
  <c r="D133" i="14" s="1"/>
  <c r="E133" i="14" s="1"/>
  <c r="F133" i="14" s="1"/>
  <c r="L132" i="14"/>
  <c r="M132" i="14" s="1"/>
  <c r="N132" i="14" s="1"/>
  <c r="O132" i="14" s="1"/>
  <c r="P132" i="14" s="1"/>
  <c r="Q132" i="14" s="1"/>
  <c r="R132" i="14" s="1"/>
  <c r="S132" i="14" s="1"/>
  <c r="T132" i="14" s="1"/>
  <c r="U132" i="14" s="1"/>
  <c r="V132" i="14" s="1"/>
  <c r="W132" i="14" s="1"/>
  <c r="X132" i="14" s="1"/>
  <c r="Y132" i="14" s="1"/>
  <c r="Z132" i="14" s="1"/>
  <c r="AA132" i="14" s="1"/>
  <c r="AB132" i="14" s="1"/>
  <c r="AC132" i="14" s="1"/>
  <c r="AD132" i="14" s="1"/>
  <c r="AE132" i="14" s="1"/>
  <c r="AF132" i="14" s="1"/>
  <c r="H132" i="14"/>
  <c r="I132" i="14" s="1"/>
  <c r="J132" i="14" s="1"/>
  <c r="K132" i="14" s="1"/>
  <c r="E132" i="14"/>
  <c r="F132" i="14" s="1"/>
  <c r="G132" i="14" s="1"/>
  <c r="D132" i="14"/>
  <c r="C132" i="14"/>
  <c r="N131" i="14"/>
  <c r="O131" i="14" s="1"/>
  <c r="P131" i="14" s="1"/>
  <c r="Q131" i="14" s="1"/>
  <c r="R131" i="14" s="1"/>
  <c r="S131" i="14" s="1"/>
  <c r="T131" i="14" s="1"/>
  <c r="U131" i="14" s="1"/>
  <c r="V131" i="14" s="1"/>
  <c r="W131" i="14" s="1"/>
  <c r="X131" i="14" s="1"/>
  <c r="Y131" i="14" s="1"/>
  <c r="Z131" i="14" s="1"/>
  <c r="AA131" i="14" s="1"/>
  <c r="AB131" i="14" s="1"/>
  <c r="AC131" i="14" s="1"/>
  <c r="AD131" i="14" s="1"/>
  <c r="AE131" i="14" s="1"/>
  <c r="AF131" i="14" s="1"/>
  <c r="E131" i="14"/>
  <c r="F131" i="14" s="1"/>
  <c r="G131" i="14" s="1"/>
  <c r="H131" i="14" s="1"/>
  <c r="I131" i="14" s="1"/>
  <c r="J131" i="14" s="1"/>
  <c r="K131" i="14" s="1"/>
  <c r="L131" i="14" s="1"/>
  <c r="M131" i="14" s="1"/>
  <c r="C131" i="14"/>
  <c r="D131" i="14" s="1"/>
  <c r="AF130" i="14"/>
  <c r="U130" i="14"/>
  <c r="V130" i="14" s="1"/>
  <c r="W130" i="14" s="1"/>
  <c r="X130" i="14" s="1"/>
  <c r="Y130" i="14" s="1"/>
  <c r="Z130" i="14" s="1"/>
  <c r="AA130" i="14" s="1"/>
  <c r="AB130" i="14" s="1"/>
  <c r="AC130" i="14" s="1"/>
  <c r="AD130" i="14" s="1"/>
  <c r="AE130" i="14" s="1"/>
  <c r="C130" i="14"/>
  <c r="D130" i="14" s="1"/>
  <c r="E130" i="14" s="1"/>
  <c r="F130" i="14" s="1"/>
  <c r="G130" i="14" s="1"/>
  <c r="H130" i="14" s="1"/>
  <c r="I130" i="14" s="1"/>
  <c r="J130" i="14" s="1"/>
  <c r="K130" i="14" s="1"/>
  <c r="L130" i="14" s="1"/>
  <c r="M130" i="14" s="1"/>
  <c r="N130" i="14" s="1"/>
  <c r="O130" i="14" s="1"/>
  <c r="P130" i="14" s="1"/>
  <c r="Q130" i="14" s="1"/>
  <c r="R130" i="14" s="1"/>
  <c r="S130" i="14" s="1"/>
  <c r="T130" i="14" s="1"/>
  <c r="C128" i="14"/>
  <c r="D128" i="14" s="1"/>
  <c r="E128" i="14" s="1"/>
  <c r="F128" i="14" s="1"/>
  <c r="G128" i="14" s="1"/>
  <c r="H128" i="14" s="1"/>
  <c r="I128" i="14" s="1"/>
  <c r="J128" i="14" s="1"/>
  <c r="K128" i="14" s="1"/>
  <c r="L128" i="14" s="1"/>
  <c r="M128" i="14" s="1"/>
  <c r="N128" i="14" s="1"/>
  <c r="O128" i="14" s="1"/>
  <c r="P128" i="14" s="1"/>
  <c r="Q128" i="14" s="1"/>
  <c r="R128" i="14" s="1"/>
  <c r="S128" i="14" s="1"/>
  <c r="T128" i="14" s="1"/>
  <c r="U128" i="14" s="1"/>
  <c r="V128" i="14" s="1"/>
  <c r="W128" i="14" s="1"/>
  <c r="X128" i="14" s="1"/>
  <c r="Y128" i="14" s="1"/>
  <c r="Z128" i="14" s="1"/>
  <c r="AA128" i="14" s="1"/>
  <c r="AB128" i="14" s="1"/>
  <c r="AC128" i="14" s="1"/>
  <c r="AD128" i="14" s="1"/>
  <c r="AE128" i="14" s="1"/>
  <c r="AF128" i="14" s="1"/>
  <c r="H127" i="14"/>
  <c r="I127" i="14" s="1"/>
  <c r="J127" i="14" s="1"/>
  <c r="K127" i="14" s="1"/>
  <c r="L127" i="14" s="1"/>
  <c r="M127" i="14" s="1"/>
  <c r="N127" i="14" s="1"/>
  <c r="O127" i="14" s="1"/>
  <c r="P127" i="14" s="1"/>
  <c r="Q127" i="14" s="1"/>
  <c r="R127" i="14" s="1"/>
  <c r="S127" i="14" s="1"/>
  <c r="T127" i="14" s="1"/>
  <c r="U127" i="14" s="1"/>
  <c r="V127" i="14" s="1"/>
  <c r="W127" i="14" s="1"/>
  <c r="X127" i="14" s="1"/>
  <c r="Y127" i="14" s="1"/>
  <c r="Z127" i="14" s="1"/>
  <c r="AA127" i="14" s="1"/>
  <c r="AB127" i="14" s="1"/>
  <c r="AC127" i="14" s="1"/>
  <c r="AD127" i="14" s="1"/>
  <c r="AE127" i="14" s="1"/>
  <c r="AF127" i="14" s="1"/>
  <c r="E127" i="14"/>
  <c r="F127" i="14" s="1"/>
  <c r="G127" i="14" s="1"/>
  <c r="D127" i="14"/>
  <c r="C127" i="14"/>
  <c r="C126" i="14"/>
  <c r="D126" i="14" s="1"/>
  <c r="E126" i="14" s="1"/>
  <c r="F126" i="14" s="1"/>
  <c r="G126" i="14" s="1"/>
  <c r="H126" i="14" s="1"/>
  <c r="I126" i="14" s="1"/>
  <c r="J126" i="14" s="1"/>
  <c r="K126" i="14" s="1"/>
  <c r="L126" i="14" s="1"/>
  <c r="M126" i="14" s="1"/>
  <c r="N126" i="14" s="1"/>
  <c r="O126" i="14" s="1"/>
  <c r="P126" i="14" s="1"/>
  <c r="Q126" i="14" s="1"/>
  <c r="R126" i="14" s="1"/>
  <c r="S126" i="14" s="1"/>
  <c r="T126" i="14" s="1"/>
  <c r="U126" i="14" s="1"/>
  <c r="V126" i="14" s="1"/>
  <c r="W126" i="14" s="1"/>
  <c r="X126" i="14" s="1"/>
  <c r="Y126" i="14" s="1"/>
  <c r="Z126" i="14" s="1"/>
  <c r="AA126" i="14" s="1"/>
  <c r="AB126" i="14" s="1"/>
  <c r="AC126" i="14" s="1"/>
  <c r="AD126" i="14" s="1"/>
  <c r="AE126" i="14" s="1"/>
  <c r="AF126" i="14" s="1"/>
  <c r="F125" i="14"/>
  <c r="G125" i="14" s="1"/>
  <c r="H125" i="14" s="1"/>
  <c r="I125" i="14" s="1"/>
  <c r="J125" i="14" s="1"/>
  <c r="K125" i="14" s="1"/>
  <c r="L125" i="14" s="1"/>
  <c r="M125" i="14" s="1"/>
  <c r="N125" i="14" s="1"/>
  <c r="O125" i="14" s="1"/>
  <c r="P125" i="14" s="1"/>
  <c r="Q125" i="14" s="1"/>
  <c r="R125" i="14" s="1"/>
  <c r="S125" i="14" s="1"/>
  <c r="T125" i="14" s="1"/>
  <c r="U125" i="14" s="1"/>
  <c r="V125" i="14" s="1"/>
  <c r="W125" i="14" s="1"/>
  <c r="X125" i="14" s="1"/>
  <c r="Y125" i="14" s="1"/>
  <c r="Z125" i="14" s="1"/>
  <c r="AA125" i="14" s="1"/>
  <c r="AB125" i="14" s="1"/>
  <c r="AC125" i="14" s="1"/>
  <c r="AD125" i="14" s="1"/>
  <c r="AE125" i="14" s="1"/>
  <c r="AF125" i="14" s="1"/>
  <c r="D125" i="14"/>
  <c r="E125" i="14" s="1"/>
  <c r="C125" i="14"/>
  <c r="D124" i="14"/>
  <c r="E124" i="14" s="1"/>
  <c r="F124" i="14" s="1"/>
  <c r="G124" i="14" s="1"/>
  <c r="H124" i="14" s="1"/>
  <c r="I124" i="14" s="1"/>
  <c r="J124" i="14" s="1"/>
  <c r="K124" i="14" s="1"/>
  <c r="L124" i="14" s="1"/>
  <c r="M124" i="14" s="1"/>
  <c r="N124" i="14" s="1"/>
  <c r="O124" i="14" s="1"/>
  <c r="P124" i="14" s="1"/>
  <c r="Q124" i="14" s="1"/>
  <c r="R124" i="14" s="1"/>
  <c r="S124" i="14" s="1"/>
  <c r="T124" i="14" s="1"/>
  <c r="U124" i="14" s="1"/>
  <c r="V124" i="14" s="1"/>
  <c r="W124" i="14" s="1"/>
  <c r="X124" i="14" s="1"/>
  <c r="Y124" i="14" s="1"/>
  <c r="Z124" i="14" s="1"/>
  <c r="AA124" i="14" s="1"/>
  <c r="AB124" i="14" s="1"/>
  <c r="AC124" i="14" s="1"/>
  <c r="AD124" i="14" s="1"/>
  <c r="AE124" i="14" s="1"/>
  <c r="AF124" i="14" s="1"/>
  <c r="C124" i="14"/>
  <c r="G123" i="14"/>
  <c r="H123" i="14" s="1"/>
  <c r="I123" i="14" s="1"/>
  <c r="J123" i="14" s="1"/>
  <c r="K123" i="14" s="1"/>
  <c r="L123" i="14" s="1"/>
  <c r="M123" i="14" s="1"/>
  <c r="N123" i="14" s="1"/>
  <c r="O123" i="14" s="1"/>
  <c r="P123" i="14" s="1"/>
  <c r="Q123" i="14" s="1"/>
  <c r="R123" i="14" s="1"/>
  <c r="S123" i="14" s="1"/>
  <c r="T123" i="14" s="1"/>
  <c r="U123" i="14" s="1"/>
  <c r="V123" i="14" s="1"/>
  <c r="W123" i="14" s="1"/>
  <c r="X123" i="14" s="1"/>
  <c r="Y123" i="14" s="1"/>
  <c r="Z123" i="14" s="1"/>
  <c r="AA123" i="14" s="1"/>
  <c r="AB123" i="14" s="1"/>
  <c r="AC123" i="14" s="1"/>
  <c r="AD123" i="14" s="1"/>
  <c r="AE123" i="14" s="1"/>
  <c r="AF123" i="14" s="1"/>
  <c r="D123" i="14"/>
  <c r="E123" i="14" s="1"/>
  <c r="F123" i="14" s="1"/>
  <c r="C123" i="14"/>
  <c r="F122" i="14"/>
  <c r="G122" i="14" s="1"/>
  <c r="H122" i="14" s="1"/>
  <c r="I122" i="14" s="1"/>
  <c r="J122" i="14" s="1"/>
  <c r="K122" i="14" s="1"/>
  <c r="L122" i="14" s="1"/>
  <c r="M122" i="14" s="1"/>
  <c r="N122" i="14" s="1"/>
  <c r="O122" i="14" s="1"/>
  <c r="P122" i="14" s="1"/>
  <c r="Q122" i="14" s="1"/>
  <c r="R122" i="14" s="1"/>
  <c r="S122" i="14" s="1"/>
  <c r="T122" i="14" s="1"/>
  <c r="U122" i="14" s="1"/>
  <c r="V122" i="14" s="1"/>
  <c r="W122" i="14" s="1"/>
  <c r="X122" i="14" s="1"/>
  <c r="Y122" i="14" s="1"/>
  <c r="Z122" i="14" s="1"/>
  <c r="AA122" i="14" s="1"/>
  <c r="AB122" i="14" s="1"/>
  <c r="AC122" i="14" s="1"/>
  <c r="AD122" i="14" s="1"/>
  <c r="AE122" i="14" s="1"/>
  <c r="AF122" i="14" s="1"/>
  <c r="E122" i="14"/>
  <c r="C122" i="14"/>
  <c r="D122" i="14" s="1"/>
  <c r="G121" i="14"/>
  <c r="H121" i="14" s="1"/>
  <c r="I121" i="14" s="1"/>
  <c r="J121" i="14" s="1"/>
  <c r="K121" i="14" s="1"/>
  <c r="L121" i="14" s="1"/>
  <c r="M121" i="14" s="1"/>
  <c r="N121" i="14" s="1"/>
  <c r="O121" i="14" s="1"/>
  <c r="P121" i="14" s="1"/>
  <c r="Q121" i="14" s="1"/>
  <c r="R121" i="14" s="1"/>
  <c r="S121" i="14" s="1"/>
  <c r="T121" i="14" s="1"/>
  <c r="U121" i="14" s="1"/>
  <c r="V121" i="14" s="1"/>
  <c r="W121" i="14" s="1"/>
  <c r="X121" i="14" s="1"/>
  <c r="Y121" i="14" s="1"/>
  <c r="Z121" i="14" s="1"/>
  <c r="AA121" i="14" s="1"/>
  <c r="AB121" i="14" s="1"/>
  <c r="AC121" i="14" s="1"/>
  <c r="AD121" i="14" s="1"/>
  <c r="AE121" i="14" s="1"/>
  <c r="AF121" i="14" s="1"/>
  <c r="C121" i="14"/>
  <c r="D121" i="14" s="1"/>
  <c r="E121" i="14" s="1"/>
  <c r="F121" i="14" s="1"/>
  <c r="J120" i="14"/>
  <c r="K120" i="14" s="1"/>
  <c r="L120" i="14" s="1"/>
  <c r="M120" i="14" s="1"/>
  <c r="N120" i="14" s="1"/>
  <c r="O120" i="14" s="1"/>
  <c r="P120" i="14" s="1"/>
  <c r="Q120" i="14" s="1"/>
  <c r="R120" i="14" s="1"/>
  <c r="S120" i="14" s="1"/>
  <c r="T120" i="14" s="1"/>
  <c r="U120" i="14" s="1"/>
  <c r="V120" i="14" s="1"/>
  <c r="W120" i="14" s="1"/>
  <c r="X120" i="14" s="1"/>
  <c r="Y120" i="14" s="1"/>
  <c r="Z120" i="14" s="1"/>
  <c r="AA120" i="14" s="1"/>
  <c r="AB120" i="14" s="1"/>
  <c r="AC120" i="14" s="1"/>
  <c r="AD120" i="14" s="1"/>
  <c r="AE120" i="14" s="1"/>
  <c r="AF120" i="14" s="1"/>
  <c r="E120" i="14"/>
  <c r="F120" i="14" s="1"/>
  <c r="G120" i="14" s="1"/>
  <c r="H120" i="14" s="1"/>
  <c r="I120" i="14" s="1"/>
  <c r="C120" i="14"/>
  <c r="D120" i="14" s="1"/>
  <c r="C119" i="14"/>
  <c r="D119" i="14" s="1"/>
  <c r="E119" i="14" s="1"/>
  <c r="F119" i="14" s="1"/>
  <c r="G119" i="14" s="1"/>
  <c r="H119" i="14" s="1"/>
  <c r="I119" i="14" s="1"/>
  <c r="J119" i="14" s="1"/>
  <c r="K119" i="14" s="1"/>
  <c r="L119" i="14" s="1"/>
  <c r="M119" i="14" s="1"/>
  <c r="N119" i="14" s="1"/>
  <c r="O119" i="14" s="1"/>
  <c r="P119" i="14" s="1"/>
  <c r="Q119" i="14" s="1"/>
  <c r="R119" i="14" s="1"/>
  <c r="S119" i="14" s="1"/>
  <c r="T119" i="14" s="1"/>
  <c r="U119" i="14" s="1"/>
  <c r="V119" i="14" s="1"/>
  <c r="W119" i="14" s="1"/>
  <c r="X119" i="14" s="1"/>
  <c r="Y119" i="14" s="1"/>
  <c r="Z119" i="14" s="1"/>
  <c r="AA119" i="14" s="1"/>
  <c r="AB119" i="14" s="1"/>
  <c r="AC119" i="14" s="1"/>
  <c r="AD119" i="14" s="1"/>
  <c r="AE119" i="14" s="1"/>
  <c r="AF119" i="14" s="1"/>
  <c r="F118" i="14"/>
  <c r="G118" i="14" s="1"/>
  <c r="H118" i="14" s="1"/>
  <c r="I118" i="14" s="1"/>
  <c r="J118" i="14" s="1"/>
  <c r="K118" i="14" s="1"/>
  <c r="L118" i="14" s="1"/>
  <c r="M118" i="14" s="1"/>
  <c r="N118" i="14" s="1"/>
  <c r="O118" i="14" s="1"/>
  <c r="P118" i="14" s="1"/>
  <c r="Q118" i="14" s="1"/>
  <c r="R118" i="14" s="1"/>
  <c r="S118" i="14" s="1"/>
  <c r="T118" i="14" s="1"/>
  <c r="U118" i="14" s="1"/>
  <c r="V118" i="14" s="1"/>
  <c r="W118" i="14" s="1"/>
  <c r="X118" i="14" s="1"/>
  <c r="Y118" i="14" s="1"/>
  <c r="Z118" i="14" s="1"/>
  <c r="AA118" i="14" s="1"/>
  <c r="AB118" i="14" s="1"/>
  <c r="AC118" i="14" s="1"/>
  <c r="AD118" i="14" s="1"/>
  <c r="AE118" i="14" s="1"/>
  <c r="AF118" i="14" s="1"/>
  <c r="C118" i="14"/>
  <c r="D118" i="14" s="1"/>
  <c r="E118" i="14" s="1"/>
  <c r="F117" i="14"/>
  <c r="G117" i="14" s="1"/>
  <c r="H117" i="14" s="1"/>
  <c r="I117" i="14" s="1"/>
  <c r="J117" i="14" s="1"/>
  <c r="K117" i="14" s="1"/>
  <c r="L117" i="14" s="1"/>
  <c r="M117" i="14" s="1"/>
  <c r="N117" i="14" s="1"/>
  <c r="O117" i="14" s="1"/>
  <c r="P117" i="14" s="1"/>
  <c r="Q117" i="14" s="1"/>
  <c r="R117" i="14" s="1"/>
  <c r="S117" i="14" s="1"/>
  <c r="T117" i="14" s="1"/>
  <c r="U117" i="14" s="1"/>
  <c r="V117" i="14" s="1"/>
  <c r="W117" i="14" s="1"/>
  <c r="X117" i="14" s="1"/>
  <c r="Y117" i="14" s="1"/>
  <c r="Z117" i="14" s="1"/>
  <c r="AA117" i="14" s="1"/>
  <c r="AB117" i="14" s="1"/>
  <c r="AC117" i="14" s="1"/>
  <c r="AD117" i="14" s="1"/>
  <c r="AE117" i="14" s="1"/>
  <c r="AF117" i="14" s="1"/>
  <c r="D117" i="14"/>
  <c r="E117" i="14" s="1"/>
  <c r="C117" i="14"/>
  <c r="K116" i="14"/>
  <c r="L116" i="14" s="1"/>
  <c r="M116" i="14" s="1"/>
  <c r="N116" i="14" s="1"/>
  <c r="O116" i="14" s="1"/>
  <c r="P116" i="14" s="1"/>
  <c r="Q116" i="14" s="1"/>
  <c r="R116" i="14" s="1"/>
  <c r="S116" i="14" s="1"/>
  <c r="T116" i="14" s="1"/>
  <c r="U116" i="14" s="1"/>
  <c r="V116" i="14" s="1"/>
  <c r="W116" i="14" s="1"/>
  <c r="X116" i="14" s="1"/>
  <c r="Y116" i="14" s="1"/>
  <c r="Z116" i="14" s="1"/>
  <c r="AA116" i="14" s="1"/>
  <c r="AB116" i="14" s="1"/>
  <c r="AC116" i="14" s="1"/>
  <c r="AD116" i="14" s="1"/>
  <c r="AE116" i="14" s="1"/>
  <c r="AF116" i="14" s="1"/>
  <c r="D116" i="14"/>
  <c r="E116" i="14" s="1"/>
  <c r="F116" i="14" s="1"/>
  <c r="G116" i="14" s="1"/>
  <c r="H116" i="14" s="1"/>
  <c r="I116" i="14" s="1"/>
  <c r="J116" i="14" s="1"/>
  <c r="C116" i="14"/>
  <c r="D115" i="14"/>
  <c r="E115" i="14" s="1"/>
  <c r="F115" i="14" s="1"/>
  <c r="G115" i="14" s="1"/>
  <c r="H115" i="14" s="1"/>
  <c r="I115" i="14" s="1"/>
  <c r="J115" i="14" s="1"/>
  <c r="K115" i="14" s="1"/>
  <c r="L115" i="14" s="1"/>
  <c r="M115" i="14" s="1"/>
  <c r="N115" i="14" s="1"/>
  <c r="O115" i="14" s="1"/>
  <c r="P115" i="14" s="1"/>
  <c r="Q115" i="14" s="1"/>
  <c r="R115" i="14" s="1"/>
  <c r="S115" i="14" s="1"/>
  <c r="T115" i="14" s="1"/>
  <c r="U115" i="14" s="1"/>
  <c r="V115" i="14" s="1"/>
  <c r="W115" i="14" s="1"/>
  <c r="X115" i="14" s="1"/>
  <c r="Y115" i="14" s="1"/>
  <c r="Z115" i="14" s="1"/>
  <c r="AA115" i="14" s="1"/>
  <c r="AB115" i="14" s="1"/>
  <c r="AC115" i="14" s="1"/>
  <c r="AD115" i="14" s="1"/>
  <c r="AE115" i="14" s="1"/>
  <c r="AF115" i="14" s="1"/>
  <c r="C115" i="14"/>
  <c r="E114" i="14"/>
  <c r="F114" i="14" s="1"/>
  <c r="G114" i="14" s="1"/>
  <c r="H114" i="14" s="1"/>
  <c r="I114" i="14" s="1"/>
  <c r="J114" i="14" s="1"/>
  <c r="K114" i="14" s="1"/>
  <c r="L114" i="14" s="1"/>
  <c r="M114" i="14" s="1"/>
  <c r="N114" i="14" s="1"/>
  <c r="O114" i="14" s="1"/>
  <c r="P114" i="14" s="1"/>
  <c r="Q114" i="14" s="1"/>
  <c r="R114" i="14" s="1"/>
  <c r="S114" i="14" s="1"/>
  <c r="T114" i="14" s="1"/>
  <c r="U114" i="14" s="1"/>
  <c r="V114" i="14" s="1"/>
  <c r="W114" i="14" s="1"/>
  <c r="X114" i="14" s="1"/>
  <c r="Y114" i="14" s="1"/>
  <c r="Z114" i="14" s="1"/>
  <c r="AA114" i="14" s="1"/>
  <c r="AB114" i="14" s="1"/>
  <c r="AC114" i="14" s="1"/>
  <c r="AD114" i="14" s="1"/>
  <c r="AE114" i="14" s="1"/>
  <c r="AF114" i="14" s="1"/>
  <c r="C114" i="14"/>
  <c r="D114" i="14" s="1"/>
  <c r="K113" i="14"/>
  <c r="L113" i="14" s="1"/>
  <c r="M113" i="14" s="1"/>
  <c r="N113" i="14" s="1"/>
  <c r="O113" i="14" s="1"/>
  <c r="P113" i="14" s="1"/>
  <c r="Q113" i="14" s="1"/>
  <c r="R113" i="14" s="1"/>
  <c r="S113" i="14" s="1"/>
  <c r="T113" i="14" s="1"/>
  <c r="U113" i="14" s="1"/>
  <c r="V113" i="14" s="1"/>
  <c r="W113" i="14" s="1"/>
  <c r="X113" i="14" s="1"/>
  <c r="Y113" i="14" s="1"/>
  <c r="Z113" i="14" s="1"/>
  <c r="AA113" i="14" s="1"/>
  <c r="AB113" i="14" s="1"/>
  <c r="AC113" i="14" s="1"/>
  <c r="AD113" i="14" s="1"/>
  <c r="AE113" i="14" s="1"/>
  <c r="AF113" i="14" s="1"/>
  <c r="J113" i="14"/>
  <c r="D113" i="14"/>
  <c r="E113" i="14" s="1"/>
  <c r="F113" i="14" s="1"/>
  <c r="G113" i="14" s="1"/>
  <c r="H113" i="14" s="1"/>
  <c r="C113" i="14"/>
  <c r="C112" i="14"/>
  <c r="D112" i="14" s="1"/>
  <c r="E112" i="14" s="1"/>
  <c r="F112" i="14" s="1"/>
  <c r="G112" i="14" s="1"/>
  <c r="H112" i="14" s="1"/>
  <c r="I112" i="14" s="1"/>
  <c r="J112" i="14" s="1"/>
  <c r="K112" i="14" s="1"/>
  <c r="L112" i="14" s="1"/>
  <c r="M112" i="14" s="1"/>
  <c r="N112" i="14" s="1"/>
  <c r="O112" i="14" s="1"/>
  <c r="P112" i="14" s="1"/>
  <c r="Q112" i="14" s="1"/>
  <c r="R112" i="14" s="1"/>
  <c r="S112" i="14" s="1"/>
  <c r="T112" i="14" s="1"/>
  <c r="U112" i="14" s="1"/>
  <c r="V112" i="14" s="1"/>
  <c r="W112" i="14" s="1"/>
  <c r="X112" i="14" s="1"/>
  <c r="Y112" i="14" s="1"/>
  <c r="Z112" i="14" s="1"/>
  <c r="AA112" i="14" s="1"/>
  <c r="AB112" i="14" s="1"/>
  <c r="AC112" i="14" s="1"/>
  <c r="AD112" i="14" s="1"/>
  <c r="AE112" i="14" s="1"/>
  <c r="AF112" i="14" s="1"/>
  <c r="J111" i="14"/>
  <c r="K111" i="14" s="1"/>
  <c r="L111" i="14" s="1"/>
  <c r="M111" i="14" s="1"/>
  <c r="N111" i="14" s="1"/>
  <c r="O111" i="14" s="1"/>
  <c r="P111" i="14" s="1"/>
  <c r="Q111" i="14" s="1"/>
  <c r="R111" i="14" s="1"/>
  <c r="S111" i="14" s="1"/>
  <c r="T111" i="14" s="1"/>
  <c r="U111" i="14" s="1"/>
  <c r="V111" i="14" s="1"/>
  <c r="W111" i="14" s="1"/>
  <c r="X111" i="14" s="1"/>
  <c r="Y111" i="14" s="1"/>
  <c r="Z111" i="14" s="1"/>
  <c r="AA111" i="14" s="1"/>
  <c r="AB111" i="14" s="1"/>
  <c r="AC111" i="14" s="1"/>
  <c r="AD111" i="14" s="1"/>
  <c r="AE111" i="14" s="1"/>
  <c r="AF111" i="14" s="1"/>
  <c r="F111" i="14"/>
  <c r="G111" i="14" s="1"/>
  <c r="H111" i="14" s="1"/>
  <c r="I111" i="14" s="1"/>
  <c r="D111" i="14"/>
  <c r="E111" i="14" s="1"/>
  <c r="C111" i="14"/>
  <c r="F109" i="14"/>
  <c r="G109" i="14" s="1"/>
  <c r="H109" i="14" s="1"/>
  <c r="I109" i="14" s="1"/>
  <c r="J109" i="14" s="1"/>
  <c r="K109" i="14" s="1"/>
  <c r="L109" i="14" s="1"/>
  <c r="M109" i="14" s="1"/>
  <c r="N109" i="14" s="1"/>
  <c r="O109" i="14" s="1"/>
  <c r="P109" i="14" s="1"/>
  <c r="Q109" i="14" s="1"/>
  <c r="R109" i="14" s="1"/>
  <c r="S109" i="14" s="1"/>
  <c r="T109" i="14" s="1"/>
  <c r="U109" i="14" s="1"/>
  <c r="V109" i="14" s="1"/>
  <c r="W109" i="14" s="1"/>
  <c r="X109" i="14" s="1"/>
  <c r="Y109" i="14" s="1"/>
  <c r="Z109" i="14" s="1"/>
  <c r="AA109" i="14" s="1"/>
  <c r="AB109" i="14" s="1"/>
  <c r="AC109" i="14" s="1"/>
  <c r="AD109" i="14" s="1"/>
  <c r="AE109" i="14" s="1"/>
  <c r="AF109" i="14" s="1"/>
  <c r="E109" i="14"/>
  <c r="C109" i="14"/>
  <c r="D109" i="14" s="1"/>
  <c r="D108" i="14"/>
  <c r="C108" i="14"/>
  <c r="C93" i="14" s="1"/>
  <c r="E106" i="14"/>
  <c r="F106" i="14" s="1"/>
  <c r="G106" i="14" s="1"/>
  <c r="H106" i="14" s="1"/>
  <c r="I106" i="14" s="1"/>
  <c r="J106" i="14" s="1"/>
  <c r="K106" i="14" s="1"/>
  <c r="L106" i="14" s="1"/>
  <c r="M106" i="14" s="1"/>
  <c r="N106" i="14" s="1"/>
  <c r="O106" i="14" s="1"/>
  <c r="P106" i="14" s="1"/>
  <c r="Q106" i="14" s="1"/>
  <c r="R106" i="14" s="1"/>
  <c r="S106" i="14" s="1"/>
  <c r="T106" i="14" s="1"/>
  <c r="U106" i="14" s="1"/>
  <c r="V106" i="14" s="1"/>
  <c r="W106" i="14" s="1"/>
  <c r="X106" i="14" s="1"/>
  <c r="Y106" i="14" s="1"/>
  <c r="Z106" i="14" s="1"/>
  <c r="AA106" i="14" s="1"/>
  <c r="AB106" i="14" s="1"/>
  <c r="AC106" i="14" s="1"/>
  <c r="AD106" i="14" s="1"/>
  <c r="AE106" i="14" s="1"/>
  <c r="AF106" i="14" s="1"/>
  <c r="D106" i="14"/>
  <c r="C106" i="14"/>
  <c r="G105" i="14"/>
  <c r="H105" i="14" s="1"/>
  <c r="I105" i="14" s="1"/>
  <c r="J105" i="14" s="1"/>
  <c r="K105" i="14" s="1"/>
  <c r="L105" i="14" s="1"/>
  <c r="M105" i="14" s="1"/>
  <c r="N105" i="14" s="1"/>
  <c r="O105" i="14" s="1"/>
  <c r="P105" i="14" s="1"/>
  <c r="Q105" i="14" s="1"/>
  <c r="R105" i="14" s="1"/>
  <c r="S105" i="14" s="1"/>
  <c r="T105" i="14" s="1"/>
  <c r="U105" i="14" s="1"/>
  <c r="V105" i="14" s="1"/>
  <c r="W105" i="14" s="1"/>
  <c r="X105" i="14" s="1"/>
  <c r="Y105" i="14" s="1"/>
  <c r="Z105" i="14" s="1"/>
  <c r="AA105" i="14" s="1"/>
  <c r="AB105" i="14" s="1"/>
  <c r="AC105" i="14" s="1"/>
  <c r="AD105" i="14" s="1"/>
  <c r="AE105" i="14" s="1"/>
  <c r="AF105" i="14" s="1"/>
  <c r="C105" i="14"/>
  <c r="D105" i="14" s="1"/>
  <c r="E105" i="14" s="1"/>
  <c r="F105" i="14" s="1"/>
  <c r="F104" i="14"/>
  <c r="G104" i="14" s="1"/>
  <c r="H104" i="14" s="1"/>
  <c r="I104" i="14" s="1"/>
  <c r="J104" i="14" s="1"/>
  <c r="K104" i="14" s="1"/>
  <c r="L104" i="14" s="1"/>
  <c r="M104" i="14" s="1"/>
  <c r="N104" i="14" s="1"/>
  <c r="O104" i="14" s="1"/>
  <c r="P104" i="14" s="1"/>
  <c r="Q104" i="14" s="1"/>
  <c r="R104" i="14" s="1"/>
  <c r="S104" i="14" s="1"/>
  <c r="T104" i="14" s="1"/>
  <c r="U104" i="14" s="1"/>
  <c r="V104" i="14" s="1"/>
  <c r="W104" i="14" s="1"/>
  <c r="X104" i="14" s="1"/>
  <c r="Y104" i="14" s="1"/>
  <c r="Z104" i="14" s="1"/>
  <c r="AA104" i="14" s="1"/>
  <c r="AB104" i="14" s="1"/>
  <c r="AC104" i="14" s="1"/>
  <c r="AD104" i="14" s="1"/>
  <c r="AE104" i="14" s="1"/>
  <c r="AF104" i="14" s="1"/>
  <c r="E104" i="14"/>
  <c r="C104" i="14"/>
  <c r="D104" i="14" s="1"/>
  <c r="D103" i="14"/>
  <c r="E103" i="14" s="1"/>
  <c r="F103" i="14" s="1"/>
  <c r="G103" i="14" s="1"/>
  <c r="H103" i="14" s="1"/>
  <c r="I103" i="14" s="1"/>
  <c r="J103" i="14" s="1"/>
  <c r="K103" i="14" s="1"/>
  <c r="L103" i="14" s="1"/>
  <c r="M103" i="14" s="1"/>
  <c r="N103" i="14" s="1"/>
  <c r="O103" i="14" s="1"/>
  <c r="P103" i="14" s="1"/>
  <c r="Q103" i="14" s="1"/>
  <c r="R103" i="14" s="1"/>
  <c r="S103" i="14" s="1"/>
  <c r="T103" i="14" s="1"/>
  <c r="U103" i="14" s="1"/>
  <c r="V103" i="14" s="1"/>
  <c r="W103" i="14" s="1"/>
  <c r="X103" i="14" s="1"/>
  <c r="Y103" i="14" s="1"/>
  <c r="Z103" i="14" s="1"/>
  <c r="AA103" i="14" s="1"/>
  <c r="AB103" i="14" s="1"/>
  <c r="AC103" i="14" s="1"/>
  <c r="AD103" i="14" s="1"/>
  <c r="AE103" i="14" s="1"/>
  <c r="AF103" i="14" s="1"/>
  <c r="C103" i="14"/>
  <c r="E102" i="14"/>
  <c r="F102" i="14" s="1"/>
  <c r="D102" i="14"/>
  <c r="C102" i="14"/>
  <c r="C101" i="14"/>
  <c r="AH98" i="14"/>
  <c r="AI98" i="14" s="1"/>
  <c r="AH97" i="14"/>
  <c r="AI97" i="14" s="1"/>
  <c r="AH96" i="14"/>
  <c r="AI96" i="14" s="1"/>
  <c r="AH95" i="14"/>
  <c r="AI95" i="14" s="1"/>
  <c r="AH94" i="14"/>
  <c r="AI94" i="14" s="1"/>
  <c r="B93" i="14"/>
  <c r="AI91" i="14"/>
  <c r="AH91" i="14"/>
  <c r="AI90" i="14"/>
  <c r="AH90" i="14"/>
  <c r="AI89" i="14"/>
  <c r="AH89" i="14"/>
  <c r="AI88" i="14"/>
  <c r="AH88" i="14"/>
  <c r="AI87" i="14"/>
  <c r="AH87" i="14"/>
  <c r="AI86" i="14"/>
  <c r="AH86" i="14"/>
  <c r="AI85" i="14"/>
  <c r="AH85" i="14"/>
  <c r="AI84" i="14"/>
  <c r="AH84" i="14"/>
  <c r="AG82" i="14"/>
  <c r="AI81" i="14"/>
  <c r="AH81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F79" i="14"/>
  <c r="AE79" i="14"/>
  <c r="AD79" i="14"/>
  <c r="AC79" i="14"/>
  <c r="AB79" i="14"/>
  <c r="AA79" i="14"/>
  <c r="Z79" i="14"/>
  <c r="Y79" i="14"/>
  <c r="Y82" i="14" s="1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F76" i="14"/>
  <c r="AE76" i="14"/>
  <c r="AD76" i="14"/>
  <c r="AC76" i="14"/>
  <c r="AB76" i="14"/>
  <c r="AB82" i="14" s="1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O82" i="14" s="1"/>
  <c r="N76" i="14"/>
  <c r="M76" i="14"/>
  <c r="L76" i="14"/>
  <c r="K76" i="14"/>
  <c r="J76" i="14"/>
  <c r="I76" i="14"/>
  <c r="H76" i="14"/>
  <c r="G76" i="14"/>
  <c r="F76" i="14"/>
  <c r="E76" i="14"/>
  <c r="D76" i="14"/>
  <c r="D82" i="14" s="1"/>
  <c r="C76" i="14"/>
  <c r="B76" i="14"/>
  <c r="AI74" i="14"/>
  <c r="AH74" i="14"/>
  <c r="S73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I71" i="14"/>
  <c r="AH71" i="14"/>
  <c r="AI70" i="14"/>
  <c r="AH70" i="14"/>
  <c r="AI69" i="14"/>
  <c r="AH69" i="14"/>
  <c r="AG68" i="14"/>
  <c r="AF68" i="14"/>
  <c r="AE68" i="14"/>
  <c r="AD68" i="14"/>
  <c r="AD5" i="14" s="1"/>
  <c r="AC68" i="14"/>
  <c r="AC5" i="14" s="1"/>
  <c r="AB68" i="14"/>
  <c r="AA68" i="14"/>
  <c r="AA5" i="14" s="1"/>
  <c r="Z68" i="14"/>
  <c r="Y68" i="14"/>
  <c r="X68" i="14"/>
  <c r="W68" i="14"/>
  <c r="W5" i="14" s="1"/>
  <c r="V68" i="14"/>
  <c r="U68" i="14"/>
  <c r="T68" i="14"/>
  <c r="T5" i="14" s="1"/>
  <c r="S68" i="14"/>
  <c r="R68" i="14"/>
  <c r="Q68" i="14"/>
  <c r="P68" i="14"/>
  <c r="P5" i="14" s="1"/>
  <c r="O68" i="14"/>
  <c r="N68" i="14"/>
  <c r="M68" i="14"/>
  <c r="M5" i="14" s="1"/>
  <c r="L68" i="14"/>
  <c r="K68" i="14"/>
  <c r="K5" i="14" s="1"/>
  <c r="J68" i="14"/>
  <c r="J5" i="14" s="1"/>
  <c r="I68" i="14"/>
  <c r="I5" i="14" s="1"/>
  <c r="H68" i="14"/>
  <c r="H5" i="14" s="1"/>
  <c r="G68" i="14"/>
  <c r="F68" i="14"/>
  <c r="F5" i="14" s="1"/>
  <c r="E68" i="14"/>
  <c r="D68" i="14"/>
  <c r="D5" i="14" s="1"/>
  <c r="C68" i="14"/>
  <c r="B68" i="14"/>
  <c r="AI67" i="14"/>
  <c r="AH67" i="14"/>
  <c r="AI66" i="14"/>
  <c r="AH66" i="14"/>
  <c r="AI65" i="14"/>
  <c r="AH65" i="14"/>
  <c r="AI64" i="14"/>
  <c r="AH64" i="14"/>
  <c r="AI63" i="14"/>
  <c r="AH63" i="14"/>
  <c r="AI62" i="14"/>
  <c r="AH62" i="14"/>
  <c r="AI61" i="14"/>
  <c r="AH61" i="14"/>
  <c r="AI60" i="14"/>
  <c r="AH60" i="14"/>
  <c r="AI59" i="14"/>
  <c r="AH59" i="14"/>
  <c r="AI58" i="14"/>
  <c r="AH58" i="14"/>
  <c r="AI57" i="14"/>
  <c r="AH57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I55" i="14"/>
  <c r="AH55" i="14"/>
  <c r="AI54" i="14"/>
  <c r="AH54" i="14"/>
  <c r="AI53" i="14"/>
  <c r="AH53" i="14"/>
  <c r="Y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G51" i="14"/>
  <c r="AG52" i="14" s="1"/>
  <c r="AG75" i="14" s="1"/>
  <c r="AI50" i="14"/>
  <c r="AH50" i="14"/>
  <c r="AI49" i="14"/>
  <c r="AH49" i="14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G38" i="14"/>
  <c r="AG2" i="14" s="1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Q75" i="14" s="1"/>
  <c r="P38" i="14"/>
  <c r="O38" i="14"/>
  <c r="O75" i="14" s="1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AF5" i="14"/>
  <c r="AE5" i="14"/>
  <c r="AB5" i="14"/>
  <c r="Z5" i="14"/>
  <c r="Y5" i="14"/>
  <c r="X5" i="14"/>
  <c r="V5" i="14"/>
  <c r="U5" i="14"/>
  <c r="S5" i="14"/>
  <c r="R5" i="14"/>
  <c r="Q5" i="14"/>
  <c r="O5" i="14"/>
  <c r="N5" i="14"/>
  <c r="L5" i="14"/>
  <c r="G5" i="14"/>
  <c r="E5" i="14"/>
  <c r="B5" i="14"/>
  <c r="AG4" i="14"/>
  <c r="K4" i="14"/>
  <c r="B4" i="14"/>
  <c r="AF37" i="13"/>
  <c r="AE37" i="13"/>
  <c r="AD37" i="13"/>
  <c r="AC37" i="13"/>
  <c r="AC56" i="13"/>
  <c r="AB37" i="13"/>
  <c r="AA37" i="13"/>
  <c r="V37" i="13"/>
  <c r="U37" i="13"/>
  <c r="T37" i="13"/>
  <c r="S37" i="13"/>
  <c r="R37" i="13"/>
  <c r="Q37" i="13"/>
  <c r="P37" i="13"/>
  <c r="O37" i="13"/>
  <c r="N95" i="13"/>
  <c r="N37" i="13"/>
  <c r="K95" i="13"/>
  <c r="D37" i="13"/>
  <c r="E37" i="13"/>
  <c r="F37" i="13"/>
  <c r="AH99" i="13"/>
  <c r="AI99" i="13" s="1"/>
  <c r="C95" i="13"/>
  <c r="C37" i="13"/>
  <c r="B37" i="13"/>
  <c r="B95" i="13"/>
  <c r="AH95" i="13"/>
  <c r="AI95" i="13" s="1"/>
  <c r="B51" i="13"/>
  <c r="AF238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A238" i="13"/>
  <c r="AF237" i="13"/>
  <c r="AE237" i="13"/>
  <c r="AD237" i="13"/>
  <c r="AC237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A237" i="13"/>
  <c r="AF236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AF235" i="13"/>
  <c r="AE235" i="13"/>
  <c r="AD235" i="13"/>
  <c r="AC235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A235" i="13"/>
  <c r="B234" i="13"/>
  <c r="S209" i="13"/>
  <c r="AG199" i="13"/>
  <c r="B199" i="13"/>
  <c r="C198" i="13"/>
  <c r="D197" i="13"/>
  <c r="E197" i="13" s="1"/>
  <c r="F197" i="13" s="1"/>
  <c r="G197" i="13" s="1"/>
  <c r="H197" i="13" s="1"/>
  <c r="I197" i="13" s="1"/>
  <c r="J197" i="13" s="1"/>
  <c r="K197" i="13" s="1"/>
  <c r="L197" i="13" s="1"/>
  <c r="M197" i="13" s="1"/>
  <c r="N197" i="13" s="1"/>
  <c r="O197" i="13" s="1"/>
  <c r="P197" i="13" s="1"/>
  <c r="Q197" i="13" s="1"/>
  <c r="R197" i="13" s="1"/>
  <c r="S197" i="13" s="1"/>
  <c r="T197" i="13" s="1"/>
  <c r="U197" i="13" s="1"/>
  <c r="V197" i="13" s="1"/>
  <c r="W197" i="13" s="1"/>
  <c r="X197" i="13" s="1"/>
  <c r="Y197" i="13" s="1"/>
  <c r="Z197" i="13" s="1"/>
  <c r="AA197" i="13" s="1"/>
  <c r="AB197" i="13" s="1"/>
  <c r="AC197" i="13" s="1"/>
  <c r="AD197" i="13" s="1"/>
  <c r="AE197" i="13" s="1"/>
  <c r="AF197" i="13" s="1"/>
  <c r="C197" i="13"/>
  <c r="K196" i="13"/>
  <c r="L196" i="13" s="1"/>
  <c r="M196" i="13" s="1"/>
  <c r="N196" i="13" s="1"/>
  <c r="O196" i="13" s="1"/>
  <c r="P196" i="13" s="1"/>
  <c r="Q196" i="13" s="1"/>
  <c r="R196" i="13" s="1"/>
  <c r="S196" i="13" s="1"/>
  <c r="T196" i="13" s="1"/>
  <c r="U196" i="13" s="1"/>
  <c r="V196" i="13" s="1"/>
  <c r="W196" i="13" s="1"/>
  <c r="X196" i="13" s="1"/>
  <c r="Y196" i="13" s="1"/>
  <c r="Z196" i="13" s="1"/>
  <c r="AA196" i="13" s="1"/>
  <c r="AB196" i="13" s="1"/>
  <c r="AC196" i="13" s="1"/>
  <c r="AD196" i="13" s="1"/>
  <c r="AE196" i="13" s="1"/>
  <c r="AF196" i="13" s="1"/>
  <c r="C196" i="13"/>
  <c r="D196" i="13" s="1"/>
  <c r="E196" i="13" s="1"/>
  <c r="F196" i="13" s="1"/>
  <c r="G196" i="13" s="1"/>
  <c r="H196" i="13" s="1"/>
  <c r="I196" i="13" s="1"/>
  <c r="J196" i="13" s="1"/>
  <c r="I195" i="13"/>
  <c r="J195" i="13" s="1"/>
  <c r="K195" i="13" s="1"/>
  <c r="L195" i="13" s="1"/>
  <c r="M195" i="13" s="1"/>
  <c r="N195" i="13" s="1"/>
  <c r="O195" i="13" s="1"/>
  <c r="P195" i="13" s="1"/>
  <c r="Q195" i="13" s="1"/>
  <c r="R195" i="13" s="1"/>
  <c r="S195" i="13" s="1"/>
  <c r="T195" i="13" s="1"/>
  <c r="U195" i="13" s="1"/>
  <c r="V195" i="13" s="1"/>
  <c r="W195" i="13" s="1"/>
  <c r="X195" i="13" s="1"/>
  <c r="Y195" i="13" s="1"/>
  <c r="Z195" i="13" s="1"/>
  <c r="AA195" i="13" s="1"/>
  <c r="AB195" i="13" s="1"/>
  <c r="AC195" i="13" s="1"/>
  <c r="AD195" i="13" s="1"/>
  <c r="AE195" i="13" s="1"/>
  <c r="AF195" i="13" s="1"/>
  <c r="E195" i="13"/>
  <c r="F195" i="13" s="1"/>
  <c r="G195" i="13" s="1"/>
  <c r="H195" i="13" s="1"/>
  <c r="D195" i="13"/>
  <c r="C195" i="13"/>
  <c r="K194" i="13"/>
  <c r="L194" i="13" s="1"/>
  <c r="M194" i="13" s="1"/>
  <c r="N194" i="13" s="1"/>
  <c r="O194" i="13" s="1"/>
  <c r="P194" i="13" s="1"/>
  <c r="Q194" i="13" s="1"/>
  <c r="R194" i="13" s="1"/>
  <c r="S194" i="13" s="1"/>
  <c r="T194" i="13" s="1"/>
  <c r="U194" i="13" s="1"/>
  <c r="V194" i="13" s="1"/>
  <c r="W194" i="13" s="1"/>
  <c r="X194" i="13" s="1"/>
  <c r="Y194" i="13" s="1"/>
  <c r="Z194" i="13" s="1"/>
  <c r="AA194" i="13" s="1"/>
  <c r="AB194" i="13" s="1"/>
  <c r="AC194" i="13" s="1"/>
  <c r="AD194" i="13" s="1"/>
  <c r="AE194" i="13" s="1"/>
  <c r="AF194" i="13" s="1"/>
  <c r="C194" i="13"/>
  <c r="D194" i="13" s="1"/>
  <c r="E194" i="13" s="1"/>
  <c r="F194" i="13" s="1"/>
  <c r="G194" i="13" s="1"/>
  <c r="H194" i="13" s="1"/>
  <c r="I194" i="13" s="1"/>
  <c r="J194" i="13" s="1"/>
  <c r="E193" i="13"/>
  <c r="D193" i="13"/>
  <c r="C193" i="13"/>
  <c r="AG191" i="13"/>
  <c r="B191" i="13"/>
  <c r="C190" i="13"/>
  <c r="D190" i="13" s="1"/>
  <c r="E190" i="13" s="1"/>
  <c r="F190" i="13" s="1"/>
  <c r="G190" i="13" s="1"/>
  <c r="H190" i="13" s="1"/>
  <c r="I190" i="13" s="1"/>
  <c r="J190" i="13" s="1"/>
  <c r="K190" i="13" s="1"/>
  <c r="L190" i="13" s="1"/>
  <c r="M190" i="13" s="1"/>
  <c r="N190" i="13" s="1"/>
  <c r="O190" i="13" s="1"/>
  <c r="P190" i="13" s="1"/>
  <c r="Q190" i="13" s="1"/>
  <c r="R190" i="13" s="1"/>
  <c r="S190" i="13" s="1"/>
  <c r="T190" i="13" s="1"/>
  <c r="U190" i="13" s="1"/>
  <c r="V190" i="13" s="1"/>
  <c r="W190" i="13" s="1"/>
  <c r="X190" i="13" s="1"/>
  <c r="Y190" i="13" s="1"/>
  <c r="Z190" i="13" s="1"/>
  <c r="AA190" i="13" s="1"/>
  <c r="AB190" i="13" s="1"/>
  <c r="AC190" i="13" s="1"/>
  <c r="AD190" i="13" s="1"/>
  <c r="AE190" i="13" s="1"/>
  <c r="AF190" i="13" s="1"/>
  <c r="H189" i="13"/>
  <c r="I189" i="13" s="1"/>
  <c r="J189" i="13" s="1"/>
  <c r="K189" i="13" s="1"/>
  <c r="L189" i="13" s="1"/>
  <c r="M189" i="13" s="1"/>
  <c r="N189" i="13" s="1"/>
  <c r="O189" i="13" s="1"/>
  <c r="P189" i="13" s="1"/>
  <c r="Q189" i="13" s="1"/>
  <c r="R189" i="13" s="1"/>
  <c r="S189" i="13" s="1"/>
  <c r="T189" i="13" s="1"/>
  <c r="U189" i="13" s="1"/>
  <c r="V189" i="13" s="1"/>
  <c r="W189" i="13" s="1"/>
  <c r="X189" i="13" s="1"/>
  <c r="Y189" i="13" s="1"/>
  <c r="Z189" i="13" s="1"/>
  <c r="AA189" i="13" s="1"/>
  <c r="AB189" i="13" s="1"/>
  <c r="AC189" i="13" s="1"/>
  <c r="AD189" i="13" s="1"/>
  <c r="AE189" i="13" s="1"/>
  <c r="AF189" i="13" s="1"/>
  <c r="E189" i="13"/>
  <c r="F189" i="13" s="1"/>
  <c r="G189" i="13" s="1"/>
  <c r="C189" i="13"/>
  <c r="D189" i="13" s="1"/>
  <c r="S188" i="13"/>
  <c r="T188" i="13" s="1"/>
  <c r="U188" i="13" s="1"/>
  <c r="V188" i="13" s="1"/>
  <c r="W188" i="13" s="1"/>
  <c r="X188" i="13" s="1"/>
  <c r="Y188" i="13" s="1"/>
  <c r="Z188" i="13" s="1"/>
  <c r="AA188" i="13" s="1"/>
  <c r="AB188" i="13" s="1"/>
  <c r="AC188" i="13" s="1"/>
  <c r="AD188" i="13" s="1"/>
  <c r="AE188" i="13" s="1"/>
  <c r="AF188" i="13" s="1"/>
  <c r="N188" i="13"/>
  <c r="O188" i="13" s="1"/>
  <c r="P188" i="13" s="1"/>
  <c r="Q188" i="13" s="1"/>
  <c r="R188" i="13" s="1"/>
  <c r="F188" i="13"/>
  <c r="G188" i="13" s="1"/>
  <c r="H188" i="13" s="1"/>
  <c r="I188" i="13" s="1"/>
  <c r="J188" i="13" s="1"/>
  <c r="K188" i="13" s="1"/>
  <c r="L188" i="13" s="1"/>
  <c r="M188" i="13" s="1"/>
  <c r="E188" i="13"/>
  <c r="C188" i="13"/>
  <c r="D188" i="13" s="1"/>
  <c r="K187" i="13"/>
  <c r="L187" i="13" s="1"/>
  <c r="M187" i="13" s="1"/>
  <c r="N187" i="13" s="1"/>
  <c r="O187" i="13" s="1"/>
  <c r="P187" i="13" s="1"/>
  <c r="Q187" i="13" s="1"/>
  <c r="R187" i="13" s="1"/>
  <c r="S187" i="13" s="1"/>
  <c r="T187" i="13" s="1"/>
  <c r="U187" i="13" s="1"/>
  <c r="V187" i="13" s="1"/>
  <c r="W187" i="13" s="1"/>
  <c r="X187" i="13" s="1"/>
  <c r="Y187" i="13" s="1"/>
  <c r="Z187" i="13" s="1"/>
  <c r="AA187" i="13" s="1"/>
  <c r="AB187" i="13" s="1"/>
  <c r="AC187" i="13" s="1"/>
  <c r="AD187" i="13" s="1"/>
  <c r="AE187" i="13" s="1"/>
  <c r="AF187" i="13" s="1"/>
  <c r="E187" i="13"/>
  <c r="F187" i="13" s="1"/>
  <c r="G187" i="13" s="1"/>
  <c r="H187" i="13" s="1"/>
  <c r="I187" i="13" s="1"/>
  <c r="J187" i="13" s="1"/>
  <c r="C187" i="13"/>
  <c r="D187" i="13" s="1"/>
  <c r="AA186" i="13"/>
  <c r="AB186" i="13" s="1"/>
  <c r="AC186" i="13" s="1"/>
  <c r="AD186" i="13" s="1"/>
  <c r="AE186" i="13" s="1"/>
  <c r="AF186" i="13" s="1"/>
  <c r="J186" i="13"/>
  <c r="K186" i="13" s="1"/>
  <c r="L186" i="13" s="1"/>
  <c r="M186" i="13" s="1"/>
  <c r="N186" i="13" s="1"/>
  <c r="O186" i="13" s="1"/>
  <c r="P186" i="13" s="1"/>
  <c r="Q186" i="13" s="1"/>
  <c r="R186" i="13" s="1"/>
  <c r="S186" i="13" s="1"/>
  <c r="T186" i="13" s="1"/>
  <c r="U186" i="13" s="1"/>
  <c r="V186" i="13" s="1"/>
  <c r="W186" i="13" s="1"/>
  <c r="X186" i="13" s="1"/>
  <c r="Y186" i="13" s="1"/>
  <c r="Z186" i="13" s="1"/>
  <c r="C186" i="13"/>
  <c r="D186" i="13" s="1"/>
  <c r="E186" i="13" s="1"/>
  <c r="F186" i="13" s="1"/>
  <c r="G186" i="13" s="1"/>
  <c r="H186" i="13" s="1"/>
  <c r="I186" i="13" s="1"/>
  <c r="O185" i="13"/>
  <c r="P185" i="13" s="1"/>
  <c r="Q185" i="13" s="1"/>
  <c r="R185" i="13" s="1"/>
  <c r="S185" i="13" s="1"/>
  <c r="T185" i="13" s="1"/>
  <c r="U185" i="13" s="1"/>
  <c r="V185" i="13" s="1"/>
  <c r="W185" i="13" s="1"/>
  <c r="X185" i="13" s="1"/>
  <c r="Y185" i="13" s="1"/>
  <c r="Z185" i="13" s="1"/>
  <c r="AA185" i="13" s="1"/>
  <c r="AB185" i="13" s="1"/>
  <c r="AC185" i="13" s="1"/>
  <c r="AD185" i="13" s="1"/>
  <c r="AE185" i="13" s="1"/>
  <c r="AF185" i="13" s="1"/>
  <c r="G185" i="13"/>
  <c r="H185" i="13" s="1"/>
  <c r="I185" i="13" s="1"/>
  <c r="J185" i="13" s="1"/>
  <c r="K185" i="13" s="1"/>
  <c r="L185" i="13" s="1"/>
  <c r="M185" i="13" s="1"/>
  <c r="N185" i="13" s="1"/>
  <c r="E185" i="13"/>
  <c r="F185" i="13" s="1"/>
  <c r="C185" i="13"/>
  <c r="D185" i="13" s="1"/>
  <c r="G184" i="13"/>
  <c r="H184" i="13" s="1"/>
  <c r="I184" i="13" s="1"/>
  <c r="J184" i="13" s="1"/>
  <c r="K184" i="13" s="1"/>
  <c r="L184" i="13" s="1"/>
  <c r="M184" i="13" s="1"/>
  <c r="N184" i="13" s="1"/>
  <c r="O184" i="13" s="1"/>
  <c r="P184" i="13" s="1"/>
  <c r="Q184" i="13" s="1"/>
  <c r="R184" i="13" s="1"/>
  <c r="S184" i="13" s="1"/>
  <c r="T184" i="13" s="1"/>
  <c r="U184" i="13" s="1"/>
  <c r="V184" i="13" s="1"/>
  <c r="W184" i="13" s="1"/>
  <c r="X184" i="13" s="1"/>
  <c r="Y184" i="13" s="1"/>
  <c r="Z184" i="13" s="1"/>
  <c r="AA184" i="13" s="1"/>
  <c r="AB184" i="13" s="1"/>
  <c r="AC184" i="13" s="1"/>
  <c r="AD184" i="13" s="1"/>
  <c r="AE184" i="13" s="1"/>
  <c r="AF184" i="13" s="1"/>
  <c r="E184" i="13"/>
  <c r="F184" i="13" s="1"/>
  <c r="C184" i="13"/>
  <c r="D184" i="13" s="1"/>
  <c r="Q183" i="13"/>
  <c r="R183" i="13" s="1"/>
  <c r="S183" i="13" s="1"/>
  <c r="T183" i="13" s="1"/>
  <c r="U183" i="13" s="1"/>
  <c r="V183" i="13" s="1"/>
  <c r="W183" i="13" s="1"/>
  <c r="X183" i="13" s="1"/>
  <c r="Y183" i="13" s="1"/>
  <c r="Z183" i="13" s="1"/>
  <c r="AA183" i="13" s="1"/>
  <c r="AB183" i="13" s="1"/>
  <c r="AC183" i="13" s="1"/>
  <c r="AD183" i="13" s="1"/>
  <c r="AE183" i="13" s="1"/>
  <c r="AF183" i="13" s="1"/>
  <c r="L183" i="13"/>
  <c r="M183" i="13" s="1"/>
  <c r="N183" i="13" s="1"/>
  <c r="O183" i="13" s="1"/>
  <c r="P183" i="13" s="1"/>
  <c r="D183" i="13"/>
  <c r="E183" i="13" s="1"/>
  <c r="F183" i="13" s="1"/>
  <c r="G183" i="13" s="1"/>
  <c r="H183" i="13" s="1"/>
  <c r="I183" i="13" s="1"/>
  <c r="J183" i="13" s="1"/>
  <c r="K183" i="13" s="1"/>
  <c r="C183" i="13"/>
  <c r="I182" i="13"/>
  <c r="J182" i="13" s="1"/>
  <c r="K182" i="13" s="1"/>
  <c r="L182" i="13" s="1"/>
  <c r="M182" i="13" s="1"/>
  <c r="N182" i="13" s="1"/>
  <c r="O182" i="13" s="1"/>
  <c r="P182" i="13" s="1"/>
  <c r="Q182" i="13" s="1"/>
  <c r="R182" i="13" s="1"/>
  <c r="S182" i="13" s="1"/>
  <c r="T182" i="13" s="1"/>
  <c r="U182" i="13" s="1"/>
  <c r="V182" i="13" s="1"/>
  <c r="W182" i="13" s="1"/>
  <c r="X182" i="13" s="1"/>
  <c r="Y182" i="13" s="1"/>
  <c r="Z182" i="13" s="1"/>
  <c r="AA182" i="13" s="1"/>
  <c r="AB182" i="13" s="1"/>
  <c r="AC182" i="13" s="1"/>
  <c r="AD182" i="13" s="1"/>
  <c r="AE182" i="13" s="1"/>
  <c r="AF182" i="13" s="1"/>
  <c r="H182" i="13"/>
  <c r="D182" i="13"/>
  <c r="E182" i="13" s="1"/>
  <c r="F182" i="13" s="1"/>
  <c r="G182" i="13" s="1"/>
  <c r="C182" i="13"/>
  <c r="F181" i="13"/>
  <c r="G181" i="13" s="1"/>
  <c r="H181" i="13" s="1"/>
  <c r="I181" i="13" s="1"/>
  <c r="J181" i="13" s="1"/>
  <c r="K181" i="13" s="1"/>
  <c r="L181" i="13" s="1"/>
  <c r="M181" i="13" s="1"/>
  <c r="N181" i="13" s="1"/>
  <c r="O181" i="13" s="1"/>
  <c r="P181" i="13" s="1"/>
  <c r="Q181" i="13" s="1"/>
  <c r="R181" i="13" s="1"/>
  <c r="S181" i="13" s="1"/>
  <c r="T181" i="13" s="1"/>
  <c r="U181" i="13" s="1"/>
  <c r="V181" i="13" s="1"/>
  <c r="W181" i="13" s="1"/>
  <c r="X181" i="13" s="1"/>
  <c r="Y181" i="13" s="1"/>
  <c r="Z181" i="13" s="1"/>
  <c r="AA181" i="13" s="1"/>
  <c r="AB181" i="13" s="1"/>
  <c r="AC181" i="13" s="1"/>
  <c r="AD181" i="13" s="1"/>
  <c r="AE181" i="13" s="1"/>
  <c r="AF181" i="13" s="1"/>
  <c r="E181" i="13"/>
  <c r="D181" i="13"/>
  <c r="C181" i="13"/>
  <c r="T180" i="13"/>
  <c r="U180" i="13" s="1"/>
  <c r="V180" i="13" s="1"/>
  <c r="W180" i="13" s="1"/>
  <c r="X180" i="13" s="1"/>
  <c r="Y180" i="13" s="1"/>
  <c r="Z180" i="13" s="1"/>
  <c r="AA180" i="13" s="1"/>
  <c r="AB180" i="13" s="1"/>
  <c r="AC180" i="13" s="1"/>
  <c r="AD180" i="13" s="1"/>
  <c r="AE180" i="13" s="1"/>
  <c r="AF180" i="13" s="1"/>
  <c r="G180" i="13"/>
  <c r="H180" i="13" s="1"/>
  <c r="I180" i="13" s="1"/>
  <c r="J180" i="13" s="1"/>
  <c r="K180" i="13" s="1"/>
  <c r="L180" i="13" s="1"/>
  <c r="M180" i="13" s="1"/>
  <c r="N180" i="13" s="1"/>
  <c r="O180" i="13" s="1"/>
  <c r="P180" i="13" s="1"/>
  <c r="Q180" i="13" s="1"/>
  <c r="R180" i="13" s="1"/>
  <c r="S180" i="13" s="1"/>
  <c r="F180" i="13"/>
  <c r="D180" i="13"/>
  <c r="E180" i="13" s="1"/>
  <c r="C180" i="13"/>
  <c r="D179" i="13"/>
  <c r="E179" i="13" s="1"/>
  <c r="F179" i="13" s="1"/>
  <c r="G179" i="13" s="1"/>
  <c r="H179" i="13" s="1"/>
  <c r="I179" i="13" s="1"/>
  <c r="J179" i="13" s="1"/>
  <c r="K179" i="13" s="1"/>
  <c r="L179" i="13" s="1"/>
  <c r="M179" i="13" s="1"/>
  <c r="N179" i="13" s="1"/>
  <c r="O179" i="13" s="1"/>
  <c r="P179" i="13" s="1"/>
  <c r="Q179" i="13" s="1"/>
  <c r="R179" i="13" s="1"/>
  <c r="S179" i="13" s="1"/>
  <c r="T179" i="13" s="1"/>
  <c r="U179" i="13" s="1"/>
  <c r="V179" i="13" s="1"/>
  <c r="W179" i="13" s="1"/>
  <c r="X179" i="13" s="1"/>
  <c r="Y179" i="13" s="1"/>
  <c r="Z179" i="13" s="1"/>
  <c r="AA179" i="13" s="1"/>
  <c r="AB179" i="13" s="1"/>
  <c r="AC179" i="13" s="1"/>
  <c r="AD179" i="13" s="1"/>
  <c r="AE179" i="13" s="1"/>
  <c r="AF179" i="13" s="1"/>
  <c r="C179" i="13"/>
  <c r="C178" i="13"/>
  <c r="D178" i="13" s="1"/>
  <c r="E178" i="13" s="1"/>
  <c r="F178" i="13" s="1"/>
  <c r="G178" i="13" s="1"/>
  <c r="H178" i="13" s="1"/>
  <c r="I178" i="13" s="1"/>
  <c r="J178" i="13" s="1"/>
  <c r="K178" i="13" s="1"/>
  <c r="L178" i="13" s="1"/>
  <c r="M178" i="13" s="1"/>
  <c r="N178" i="13" s="1"/>
  <c r="O178" i="13" s="1"/>
  <c r="P178" i="13" s="1"/>
  <c r="Q178" i="13" s="1"/>
  <c r="R178" i="13" s="1"/>
  <c r="S178" i="13" s="1"/>
  <c r="T178" i="13" s="1"/>
  <c r="U178" i="13" s="1"/>
  <c r="V178" i="13" s="1"/>
  <c r="W178" i="13" s="1"/>
  <c r="X178" i="13" s="1"/>
  <c r="Y178" i="13" s="1"/>
  <c r="Z178" i="13" s="1"/>
  <c r="AA178" i="13" s="1"/>
  <c r="AB178" i="13" s="1"/>
  <c r="AC178" i="13" s="1"/>
  <c r="AD178" i="13" s="1"/>
  <c r="AE178" i="13" s="1"/>
  <c r="AF178" i="13" s="1"/>
  <c r="W176" i="13"/>
  <c r="X176" i="13" s="1"/>
  <c r="Y176" i="13" s="1"/>
  <c r="Z176" i="13" s="1"/>
  <c r="AA176" i="13" s="1"/>
  <c r="AB176" i="13" s="1"/>
  <c r="AC176" i="13" s="1"/>
  <c r="AD176" i="13" s="1"/>
  <c r="AE176" i="13" s="1"/>
  <c r="AF176" i="13" s="1"/>
  <c r="G176" i="13"/>
  <c r="H176" i="13" s="1"/>
  <c r="I176" i="13" s="1"/>
  <c r="J176" i="13" s="1"/>
  <c r="K176" i="13" s="1"/>
  <c r="L176" i="13" s="1"/>
  <c r="M176" i="13" s="1"/>
  <c r="N176" i="13" s="1"/>
  <c r="O176" i="13" s="1"/>
  <c r="P176" i="13" s="1"/>
  <c r="Q176" i="13" s="1"/>
  <c r="R176" i="13" s="1"/>
  <c r="S176" i="13" s="1"/>
  <c r="T176" i="13" s="1"/>
  <c r="U176" i="13" s="1"/>
  <c r="V176" i="13" s="1"/>
  <c r="C176" i="13"/>
  <c r="D176" i="13" s="1"/>
  <c r="E176" i="13" s="1"/>
  <c r="F176" i="13" s="1"/>
  <c r="E175" i="13"/>
  <c r="F175" i="13" s="1"/>
  <c r="G175" i="13" s="1"/>
  <c r="H175" i="13" s="1"/>
  <c r="I175" i="13" s="1"/>
  <c r="J175" i="13" s="1"/>
  <c r="K175" i="13" s="1"/>
  <c r="L175" i="13" s="1"/>
  <c r="M175" i="13" s="1"/>
  <c r="N175" i="13" s="1"/>
  <c r="O175" i="13" s="1"/>
  <c r="P175" i="13" s="1"/>
  <c r="Q175" i="13" s="1"/>
  <c r="R175" i="13" s="1"/>
  <c r="S175" i="13" s="1"/>
  <c r="T175" i="13" s="1"/>
  <c r="U175" i="13" s="1"/>
  <c r="V175" i="13" s="1"/>
  <c r="W175" i="13" s="1"/>
  <c r="X175" i="13" s="1"/>
  <c r="Y175" i="13" s="1"/>
  <c r="Z175" i="13" s="1"/>
  <c r="AA175" i="13" s="1"/>
  <c r="AB175" i="13" s="1"/>
  <c r="AC175" i="13" s="1"/>
  <c r="AD175" i="13" s="1"/>
  <c r="AE175" i="13" s="1"/>
  <c r="AF175" i="13" s="1"/>
  <c r="C175" i="13"/>
  <c r="D175" i="13" s="1"/>
  <c r="D174" i="13"/>
  <c r="E174" i="13" s="1"/>
  <c r="F174" i="13" s="1"/>
  <c r="G174" i="13" s="1"/>
  <c r="H174" i="13" s="1"/>
  <c r="I174" i="13" s="1"/>
  <c r="J174" i="13" s="1"/>
  <c r="K174" i="13" s="1"/>
  <c r="L174" i="13" s="1"/>
  <c r="M174" i="13" s="1"/>
  <c r="N174" i="13" s="1"/>
  <c r="O174" i="13" s="1"/>
  <c r="P174" i="13" s="1"/>
  <c r="Q174" i="13" s="1"/>
  <c r="R174" i="13" s="1"/>
  <c r="S174" i="13" s="1"/>
  <c r="T174" i="13" s="1"/>
  <c r="U174" i="13" s="1"/>
  <c r="V174" i="13" s="1"/>
  <c r="W174" i="13" s="1"/>
  <c r="X174" i="13" s="1"/>
  <c r="Y174" i="13" s="1"/>
  <c r="Z174" i="13" s="1"/>
  <c r="AA174" i="13" s="1"/>
  <c r="AB174" i="13" s="1"/>
  <c r="AC174" i="13" s="1"/>
  <c r="AD174" i="13" s="1"/>
  <c r="AE174" i="13" s="1"/>
  <c r="AF174" i="13" s="1"/>
  <c r="C174" i="13"/>
  <c r="D173" i="13"/>
  <c r="E173" i="13" s="1"/>
  <c r="F173" i="13" s="1"/>
  <c r="G173" i="13" s="1"/>
  <c r="H173" i="13" s="1"/>
  <c r="I173" i="13" s="1"/>
  <c r="J173" i="13" s="1"/>
  <c r="K173" i="13" s="1"/>
  <c r="L173" i="13" s="1"/>
  <c r="M173" i="13" s="1"/>
  <c r="N173" i="13" s="1"/>
  <c r="O173" i="13" s="1"/>
  <c r="P173" i="13" s="1"/>
  <c r="Q173" i="13" s="1"/>
  <c r="R173" i="13" s="1"/>
  <c r="S173" i="13" s="1"/>
  <c r="T173" i="13" s="1"/>
  <c r="U173" i="13" s="1"/>
  <c r="V173" i="13" s="1"/>
  <c r="W173" i="13" s="1"/>
  <c r="X173" i="13" s="1"/>
  <c r="Y173" i="13" s="1"/>
  <c r="Z173" i="13" s="1"/>
  <c r="AA173" i="13" s="1"/>
  <c r="AB173" i="13" s="1"/>
  <c r="AC173" i="13" s="1"/>
  <c r="AD173" i="13" s="1"/>
  <c r="AE173" i="13" s="1"/>
  <c r="AF173" i="13" s="1"/>
  <c r="C173" i="13"/>
  <c r="C172" i="13"/>
  <c r="D172" i="13" s="1"/>
  <c r="E172" i="13" s="1"/>
  <c r="F172" i="13" s="1"/>
  <c r="G172" i="13" s="1"/>
  <c r="H172" i="13" s="1"/>
  <c r="I172" i="13" s="1"/>
  <c r="J172" i="13" s="1"/>
  <c r="K172" i="13" s="1"/>
  <c r="L172" i="13" s="1"/>
  <c r="M172" i="13" s="1"/>
  <c r="N172" i="13" s="1"/>
  <c r="O172" i="13" s="1"/>
  <c r="P172" i="13" s="1"/>
  <c r="Q172" i="13" s="1"/>
  <c r="R172" i="13" s="1"/>
  <c r="S172" i="13" s="1"/>
  <c r="T172" i="13" s="1"/>
  <c r="U172" i="13" s="1"/>
  <c r="V172" i="13" s="1"/>
  <c r="W172" i="13" s="1"/>
  <c r="X172" i="13" s="1"/>
  <c r="Y172" i="13" s="1"/>
  <c r="Z172" i="13" s="1"/>
  <c r="AA172" i="13" s="1"/>
  <c r="AB172" i="13" s="1"/>
  <c r="AC172" i="13" s="1"/>
  <c r="AD172" i="13" s="1"/>
  <c r="AE172" i="13" s="1"/>
  <c r="AF172" i="13" s="1"/>
  <c r="C171" i="13"/>
  <c r="D171" i="13" s="1"/>
  <c r="E171" i="13" s="1"/>
  <c r="F171" i="13" s="1"/>
  <c r="G171" i="13" s="1"/>
  <c r="H171" i="13" s="1"/>
  <c r="I171" i="13" s="1"/>
  <c r="J171" i="13" s="1"/>
  <c r="K171" i="13" s="1"/>
  <c r="L171" i="13" s="1"/>
  <c r="M171" i="13" s="1"/>
  <c r="N171" i="13" s="1"/>
  <c r="O171" i="13" s="1"/>
  <c r="P171" i="13" s="1"/>
  <c r="Q171" i="13" s="1"/>
  <c r="R171" i="13" s="1"/>
  <c r="S171" i="13" s="1"/>
  <c r="T171" i="13" s="1"/>
  <c r="U171" i="13" s="1"/>
  <c r="V171" i="13" s="1"/>
  <c r="W171" i="13" s="1"/>
  <c r="X171" i="13" s="1"/>
  <c r="Y171" i="13" s="1"/>
  <c r="Z171" i="13" s="1"/>
  <c r="AA171" i="13" s="1"/>
  <c r="AB171" i="13" s="1"/>
  <c r="AC171" i="13" s="1"/>
  <c r="AD171" i="13" s="1"/>
  <c r="AE171" i="13" s="1"/>
  <c r="AF171" i="13" s="1"/>
  <c r="C170" i="13"/>
  <c r="D170" i="13" s="1"/>
  <c r="E170" i="13" s="1"/>
  <c r="F170" i="13" s="1"/>
  <c r="G170" i="13" s="1"/>
  <c r="H170" i="13" s="1"/>
  <c r="I170" i="13" s="1"/>
  <c r="J170" i="13" s="1"/>
  <c r="K170" i="13" s="1"/>
  <c r="L170" i="13" s="1"/>
  <c r="M170" i="13" s="1"/>
  <c r="N170" i="13" s="1"/>
  <c r="O170" i="13" s="1"/>
  <c r="P170" i="13" s="1"/>
  <c r="Q170" i="13" s="1"/>
  <c r="R170" i="13" s="1"/>
  <c r="S170" i="13" s="1"/>
  <c r="T170" i="13" s="1"/>
  <c r="U170" i="13" s="1"/>
  <c r="V170" i="13" s="1"/>
  <c r="W170" i="13" s="1"/>
  <c r="X170" i="13" s="1"/>
  <c r="Y170" i="13" s="1"/>
  <c r="Z170" i="13" s="1"/>
  <c r="AA170" i="13" s="1"/>
  <c r="AB170" i="13" s="1"/>
  <c r="AC170" i="13" s="1"/>
  <c r="AD170" i="13" s="1"/>
  <c r="AE170" i="13" s="1"/>
  <c r="AF170" i="13" s="1"/>
  <c r="H169" i="13"/>
  <c r="I169" i="13" s="1"/>
  <c r="J169" i="13" s="1"/>
  <c r="K169" i="13" s="1"/>
  <c r="L169" i="13" s="1"/>
  <c r="M169" i="13" s="1"/>
  <c r="N169" i="13" s="1"/>
  <c r="O169" i="13" s="1"/>
  <c r="P169" i="13" s="1"/>
  <c r="Q169" i="13" s="1"/>
  <c r="R169" i="13" s="1"/>
  <c r="S169" i="13" s="1"/>
  <c r="T169" i="13" s="1"/>
  <c r="U169" i="13" s="1"/>
  <c r="V169" i="13" s="1"/>
  <c r="W169" i="13" s="1"/>
  <c r="X169" i="13" s="1"/>
  <c r="Y169" i="13" s="1"/>
  <c r="Z169" i="13" s="1"/>
  <c r="AA169" i="13" s="1"/>
  <c r="AB169" i="13" s="1"/>
  <c r="AC169" i="13" s="1"/>
  <c r="AD169" i="13" s="1"/>
  <c r="AE169" i="13" s="1"/>
  <c r="AF169" i="13" s="1"/>
  <c r="C169" i="13"/>
  <c r="D169" i="13" s="1"/>
  <c r="E169" i="13" s="1"/>
  <c r="F169" i="13" s="1"/>
  <c r="G169" i="13" s="1"/>
  <c r="E167" i="13"/>
  <c r="F167" i="13" s="1"/>
  <c r="G167" i="13" s="1"/>
  <c r="H167" i="13" s="1"/>
  <c r="I167" i="13" s="1"/>
  <c r="J167" i="13" s="1"/>
  <c r="K167" i="13" s="1"/>
  <c r="L167" i="13" s="1"/>
  <c r="M167" i="13" s="1"/>
  <c r="N167" i="13" s="1"/>
  <c r="O167" i="13" s="1"/>
  <c r="P167" i="13" s="1"/>
  <c r="Q167" i="13" s="1"/>
  <c r="R167" i="13" s="1"/>
  <c r="S167" i="13" s="1"/>
  <c r="T167" i="13" s="1"/>
  <c r="U167" i="13" s="1"/>
  <c r="V167" i="13" s="1"/>
  <c r="W167" i="13" s="1"/>
  <c r="X167" i="13" s="1"/>
  <c r="Y167" i="13" s="1"/>
  <c r="Z167" i="13" s="1"/>
  <c r="AA167" i="13" s="1"/>
  <c r="AB167" i="13" s="1"/>
  <c r="AC167" i="13" s="1"/>
  <c r="AD167" i="13" s="1"/>
  <c r="AE167" i="13" s="1"/>
  <c r="AF167" i="13" s="1"/>
  <c r="C167" i="13"/>
  <c r="D167" i="13" s="1"/>
  <c r="D166" i="13"/>
  <c r="E166" i="13" s="1"/>
  <c r="F166" i="13" s="1"/>
  <c r="G166" i="13" s="1"/>
  <c r="H166" i="13" s="1"/>
  <c r="I166" i="13" s="1"/>
  <c r="J166" i="13" s="1"/>
  <c r="K166" i="13" s="1"/>
  <c r="L166" i="13" s="1"/>
  <c r="M166" i="13" s="1"/>
  <c r="N166" i="13" s="1"/>
  <c r="O166" i="13" s="1"/>
  <c r="P166" i="13" s="1"/>
  <c r="Q166" i="13" s="1"/>
  <c r="R166" i="13" s="1"/>
  <c r="S166" i="13" s="1"/>
  <c r="T166" i="13" s="1"/>
  <c r="U166" i="13" s="1"/>
  <c r="V166" i="13" s="1"/>
  <c r="W166" i="13" s="1"/>
  <c r="X166" i="13" s="1"/>
  <c r="Y166" i="13" s="1"/>
  <c r="Z166" i="13" s="1"/>
  <c r="AA166" i="13" s="1"/>
  <c r="AB166" i="13" s="1"/>
  <c r="AC166" i="13" s="1"/>
  <c r="AD166" i="13" s="1"/>
  <c r="AE166" i="13" s="1"/>
  <c r="AF166" i="13" s="1"/>
  <c r="C166" i="13"/>
  <c r="F165" i="13"/>
  <c r="G165" i="13" s="1"/>
  <c r="H165" i="13" s="1"/>
  <c r="I165" i="13" s="1"/>
  <c r="J165" i="13" s="1"/>
  <c r="K165" i="13" s="1"/>
  <c r="L165" i="13" s="1"/>
  <c r="M165" i="13" s="1"/>
  <c r="N165" i="13" s="1"/>
  <c r="O165" i="13" s="1"/>
  <c r="P165" i="13" s="1"/>
  <c r="Q165" i="13" s="1"/>
  <c r="R165" i="13" s="1"/>
  <c r="S165" i="13" s="1"/>
  <c r="T165" i="13" s="1"/>
  <c r="U165" i="13" s="1"/>
  <c r="V165" i="13" s="1"/>
  <c r="W165" i="13" s="1"/>
  <c r="X165" i="13" s="1"/>
  <c r="Y165" i="13" s="1"/>
  <c r="Z165" i="13" s="1"/>
  <c r="AA165" i="13" s="1"/>
  <c r="AB165" i="13" s="1"/>
  <c r="AC165" i="13" s="1"/>
  <c r="AD165" i="13" s="1"/>
  <c r="AE165" i="13" s="1"/>
  <c r="AF165" i="13" s="1"/>
  <c r="C165" i="13"/>
  <c r="D165" i="13" s="1"/>
  <c r="E165" i="13" s="1"/>
  <c r="D164" i="13"/>
  <c r="E164" i="13" s="1"/>
  <c r="F164" i="13" s="1"/>
  <c r="G164" i="13" s="1"/>
  <c r="H164" i="13" s="1"/>
  <c r="I164" i="13" s="1"/>
  <c r="J164" i="13" s="1"/>
  <c r="K164" i="13" s="1"/>
  <c r="L164" i="13" s="1"/>
  <c r="M164" i="13" s="1"/>
  <c r="N164" i="13" s="1"/>
  <c r="O164" i="13" s="1"/>
  <c r="P164" i="13" s="1"/>
  <c r="Q164" i="13" s="1"/>
  <c r="R164" i="13" s="1"/>
  <c r="S164" i="13" s="1"/>
  <c r="T164" i="13" s="1"/>
  <c r="U164" i="13" s="1"/>
  <c r="V164" i="13" s="1"/>
  <c r="W164" i="13" s="1"/>
  <c r="X164" i="13" s="1"/>
  <c r="Y164" i="13" s="1"/>
  <c r="Z164" i="13" s="1"/>
  <c r="AA164" i="13" s="1"/>
  <c r="AB164" i="13" s="1"/>
  <c r="AC164" i="13" s="1"/>
  <c r="AD164" i="13" s="1"/>
  <c r="AE164" i="13" s="1"/>
  <c r="AF164" i="13" s="1"/>
  <c r="C164" i="13"/>
  <c r="F163" i="13"/>
  <c r="G163" i="13" s="1"/>
  <c r="H163" i="13" s="1"/>
  <c r="I163" i="13" s="1"/>
  <c r="J163" i="13" s="1"/>
  <c r="K163" i="13" s="1"/>
  <c r="L163" i="13" s="1"/>
  <c r="M163" i="13" s="1"/>
  <c r="N163" i="13" s="1"/>
  <c r="O163" i="13" s="1"/>
  <c r="P163" i="13" s="1"/>
  <c r="Q163" i="13" s="1"/>
  <c r="R163" i="13" s="1"/>
  <c r="S163" i="13" s="1"/>
  <c r="T163" i="13" s="1"/>
  <c r="U163" i="13" s="1"/>
  <c r="V163" i="13" s="1"/>
  <c r="W163" i="13" s="1"/>
  <c r="X163" i="13" s="1"/>
  <c r="Y163" i="13" s="1"/>
  <c r="Z163" i="13" s="1"/>
  <c r="AA163" i="13" s="1"/>
  <c r="AB163" i="13" s="1"/>
  <c r="AC163" i="13" s="1"/>
  <c r="AD163" i="13" s="1"/>
  <c r="AE163" i="13" s="1"/>
  <c r="AF163" i="13" s="1"/>
  <c r="C163" i="13"/>
  <c r="D163" i="13" s="1"/>
  <c r="E163" i="13" s="1"/>
  <c r="D162" i="13"/>
  <c r="E162" i="13" s="1"/>
  <c r="F162" i="13" s="1"/>
  <c r="G162" i="13" s="1"/>
  <c r="H162" i="13" s="1"/>
  <c r="I162" i="13" s="1"/>
  <c r="J162" i="13" s="1"/>
  <c r="K162" i="13" s="1"/>
  <c r="L162" i="13" s="1"/>
  <c r="M162" i="13" s="1"/>
  <c r="N162" i="13" s="1"/>
  <c r="O162" i="13" s="1"/>
  <c r="P162" i="13" s="1"/>
  <c r="Q162" i="13" s="1"/>
  <c r="R162" i="13" s="1"/>
  <c r="S162" i="13" s="1"/>
  <c r="T162" i="13" s="1"/>
  <c r="U162" i="13" s="1"/>
  <c r="V162" i="13" s="1"/>
  <c r="W162" i="13" s="1"/>
  <c r="X162" i="13" s="1"/>
  <c r="Y162" i="13" s="1"/>
  <c r="Z162" i="13" s="1"/>
  <c r="AA162" i="13" s="1"/>
  <c r="AB162" i="13" s="1"/>
  <c r="AC162" i="13" s="1"/>
  <c r="AD162" i="13" s="1"/>
  <c r="AE162" i="13" s="1"/>
  <c r="AF162" i="13" s="1"/>
  <c r="C162" i="13"/>
  <c r="C161" i="13"/>
  <c r="D161" i="13" s="1"/>
  <c r="E161" i="13" s="1"/>
  <c r="F161" i="13" s="1"/>
  <c r="G161" i="13" s="1"/>
  <c r="H161" i="13" s="1"/>
  <c r="I161" i="13" s="1"/>
  <c r="J161" i="13" s="1"/>
  <c r="K161" i="13" s="1"/>
  <c r="L161" i="13" s="1"/>
  <c r="M161" i="13" s="1"/>
  <c r="N161" i="13" s="1"/>
  <c r="O161" i="13" s="1"/>
  <c r="P161" i="13" s="1"/>
  <c r="Q161" i="13" s="1"/>
  <c r="R161" i="13" s="1"/>
  <c r="S161" i="13" s="1"/>
  <c r="T161" i="13" s="1"/>
  <c r="U161" i="13" s="1"/>
  <c r="V161" i="13" s="1"/>
  <c r="W161" i="13" s="1"/>
  <c r="X161" i="13" s="1"/>
  <c r="Y161" i="13" s="1"/>
  <c r="Z161" i="13" s="1"/>
  <c r="AA161" i="13" s="1"/>
  <c r="AB161" i="13" s="1"/>
  <c r="AC161" i="13" s="1"/>
  <c r="AD161" i="13" s="1"/>
  <c r="AE161" i="13" s="1"/>
  <c r="AF161" i="13" s="1"/>
  <c r="D160" i="13"/>
  <c r="E160" i="13" s="1"/>
  <c r="F160" i="13" s="1"/>
  <c r="G160" i="13" s="1"/>
  <c r="H160" i="13" s="1"/>
  <c r="I160" i="13" s="1"/>
  <c r="J160" i="13" s="1"/>
  <c r="K160" i="13" s="1"/>
  <c r="L160" i="13" s="1"/>
  <c r="M160" i="13" s="1"/>
  <c r="N160" i="13" s="1"/>
  <c r="O160" i="13" s="1"/>
  <c r="P160" i="13" s="1"/>
  <c r="Q160" i="13" s="1"/>
  <c r="R160" i="13" s="1"/>
  <c r="S160" i="13" s="1"/>
  <c r="T160" i="13" s="1"/>
  <c r="U160" i="13" s="1"/>
  <c r="V160" i="13" s="1"/>
  <c r="W160" i="13" s="1"/>
  <c r="X160" i="13" s="1"/>
  <c r="Y160" i="13" s="1"/>
  <c r="Z160" i="13" s="1"/>
  <c r="AA160" i="13" s="1"/>
  <c r="AB160" i="13" s="1"/>
  <c r="AC160" i="13" s="1"/>
  <c r="AD160" i="13" s="1"/>
  <c r="AE160" i="13" s="1"/>
  <c r="AF160" i="13" s="1"/>
  <c r="C160" i="13"/>
  <c r="K159" i="13"/>
  <c r="L159" i="13" s="1"/>
  <c r="M159" i="13" s="1"/>
  <c r="N159" i="13" s="1"/>
  <c r="O159" i="13" s="1"/>
  <c r="P159" i="13" s="1"/>
  <c r="Q159" i="13" s="1"/>
  <c r="R159" i="13" s="1"/>
  <c r="S159" i="13" s="1"/>
  <c r="T159" i="13" s="1"/>
  <c r="U159" i="13" s="1"/>
  <c r="V159" i="13" s="1"/>
  <c r="W159" i="13" s="1"/>
  <c r="X159" i="13" s="1"/>
  <c r="Y159" i="13" s="1"/>
  <c r="Z159" i="13" s="1"/>
  <c r="AA159" i="13" s="1"/>
  <c r="AB159" i="13" s="1"/>
  <c r="AC159" i="13" s="1"/>
  <c r="AD159" i="13" s="1"/>
  <c r="AE159" i="13" s="1"/>
  <c r="AF159" i="13" s="1"/>
  <c r="C159" i="13"/>
  <c r="D159" i="13" s="1"/>
  <c r="E159" i="13" s="1"/>
  <c r="F159" i="13" s="1"/>
  <c r="G159" i="13" s="1"/>
  <c r="H159" i="13" s="1"/>
  <c r="I159" i="13" s="1"/>
  <c r="J159" i="13" s="1"/>
  <c r="I158" i="13"/>
  <c r="J158" i="13" s="1"/>
  <c r="K158" i="13" s="1"/>
  <c r="L158" i="13" s="1"/>
  <c r="M158" i="13" s="1"/>
  <c r="N158" i="13" s="1"/>
  <c r="O158" i="13" s="1"/>
  <c r="P158" i="13" s="1"/>
  <c r="Q158" i="13" s="1"/>
  <c r="R158" i="13" s="1"/>
  <c r="S158" i="13" s="1"/>
  <c r="T158" i="13" s="1"/>
  <c r="U158" i="13" s="1"/>
  <c r="V158" i="13" s="1"/>
  <c r="W158" i="13" s="1"/>
  <c r="X158" i="13" s="1"/>
  <c r="Y158" i="13" s="1"/>
  <c r="Z158" i="13" s="1"/>
  <c r="AA158" i="13" s="1"/>
  <c r="AB158" i="13" s="1"/>
  <c r="AC158" i="13" s="1"/>
  <c r="AD158" i="13" s="1"/>
  <c r="AE158" i="13" s="1"/>
  <c r="AF158" i="13" s="1"/>
  <c r="E158" i="13"/>
  <c r="F158" i="13" s="1"/>
  <c r="G158" i="13" s="1"/>
  <c r="H158" i="13" s="1"/>
  <c r="D158" i="13"/>
  <c r="C158" i="13"/>
  <c r="C157" i="13"/>
  <c r="D157" i="13" s="1"/>
  <c r="E157" i="13" s="1"/>
  <c r="F157" i="13" s="1"/>
  <c r="G157" i="13" s="1"/>
  <c r="H157" i="13" s="1"/>
  <c r="I157" i="13" s="1"/>
  <c r="J157" i="13" s="1"/>
  <c r="K157" i="13" s="1"/>
  <c r="L157" i="13" s="1"/>
  <c r="M157" i="13" s="1"/>
  <c r="N157" i="13" s="1"/>
  <c r="O157" i="13" s="1"/>
  <c r="P157" i="13" s="1"/>
  <c r="Q157" i="13" s="1"/>
  <c r="R157" i="13" s="1"/>
  <c r="S157" i="13" s="1"/>
  <c r="T157" i="13" s="1"/>
  <c r="U157" i="13" s="1"/>
  <c r="V157" i="13" s="1"/>
  <c r="W157" i="13" s="1"/>
  <c r="X157" i="13" s="1"/>
  <c r="Y157" i="13" s="1"/>
  <c r="Z157" i="13" s="1"/>
  <c r="AA157" i="13" s="1"/>
  <c r="AB157" i="13" s="1"/>
  <c r="AC157" i="13" s="1"/>
  <c r="AD157" i="13" s="1"/>
  <c r="AE157" i="13" s="1"/>
  <c r="AF157" i="13" s="1"/>
  <c r="E156" i="13"/>
  <c r="F156" i="13" s="1"/>
  <c r="G156" i="13" s="1"/>
  <c r="H156" i="13" s="1"/>
  <c r="I156" i="13" s="1"/>
  <c r="J156" i="13" s="1"/>
  <c r="K156" i="13" s="1"/>
  <c r="L156" i="13" s="1"/>
  <c r="M156" i="13" s="1"/>
  <c r="N156" i="13" s="1"/>
  <c r="O156" i="13" s="1"/>
  <c r="P156" i="13" s="1"/>
  <c r="Q156" i="13" s="1"/>
  <c r="R156" i="13" s="1"/>
  <c r="S156" i="13" s="1"/>
  <c r="T156" i="13" s="1"/>
  <c r="U156" i="13" s="1"/>
  <c r="V156" i="13" s="1"/>
  <c r="W156" i="13" s="1"/>
  <c r="X156" i="13" s="1"/>
  <c r="Y156" i="13" s="1"/>
  <c r="Z156" i="13" s="1"/>
  <c r="AA156" i="13" s="1"/>
  <c r="AB156" i="13" s="1"/>
  <c r="AC156" i="13" s="1"/>
  <c r="AD156" i="13" s="1"/>
  <c r="AE156" i="13" s="1"/>
  <c r="AF156" i="13" s="1"/>
  <c r="D156" i="13"/>
  <c r="C156" i="13"/>
  <c r="D155" i="13"/>
  <c r="E155" i="13" s="1"/>
  <c r="F155" i="13" s="1"/>
  <c r="G155" i="13" s="1"/>
  <c r="H155" i="13" s="1"/>
  <c r="I155" i="13" s="1"/>
  <c r="J155" i="13" s="1"/>
  <c r="K155" i="13" s="1"/>
  <c r="L155" i="13" s="1"/>
  <c r="M155" i="13" s="1"/>
  <c r="N155" i="13" s="1"/>
  <c r="O155" i="13" s="1"/>
  <c r="P155" i="13" s="1"/>
  <c r="Q155" i="13" s="1"/>
  <c r="R155" i="13" s="1"/>
  <c r="S155" i="13" s="1"/>
  <c r="T155" i="13" s="1"/>
  <c r="U155" i="13" s="1"/>
  <c r="V155" i="13" s="1"/>
  <c r="W155" i="13" s="1"/>
  <c r="X155" i="13" s="1"/>
  <c r="Y155" i="13" s="1"/>
  <c r="Z155" i="13" s="1"/>
  <c r="AA155" i="13" s="1"/>
  <c r="AB155" i="13" s="1"/>
  <c r="AC155" i="13" s="1"/>
  <c r="AD155" i="13" s="1"/>
  <c r="AE155" i="13" s="1"/>
  <c r="AF155" i="13" s="1"/>
  <c r="C155" i="13"/>
  <c r="L153" i="13"/>
  <c r="M153" i="13" s="1"/>
  <c r="N153" i="13" s="1"/>
  <c r="O153" i="13" s="1"/>
  <c r="P153" i="13" s="1"/>
  <c r="Q153" i="13" s="1"/>
  <c r="R153" i="13" s="1"/>
  <c r="S153" i="13" s="1"/>
  <c r="T153" i="13" s="1"/>
  <c r="U153" i="13" s="1"/>
  <c r="V153" i="13" s="1"/>
  <c r="W153" i="13" s="1"/>
  <c r="X153" i="13" s="1"/>
  <c r="Y153" i="13" s="1"/>
  <c r="Z153" i="13" s="1"/>
  <c r="AA153" i="13" s="1"/>
  <c r="AB153" i="13" s="1"/>
  <c r="AC153" i="13" s="1"/>
  <c r="AD153" i="13" s="1"/>
  <c r="AE153" i="13" s="1"/>
  <c r="AF153" i="13" s="1"/>
  <c r="C153" i="13"/>
  <c r="D153" i="13" s="1"/>
  <c r="E153" i="13" s="1"/>
  <c r="F153" i="13" s="1"/>
  <c r="G153" i="13" s="1"/>
  <c r="H153" i="13" s="1"/>
  <c r="I153" i="13" s="1"/>
  <c r="J153" i="13" s="1"/>
  <c r="K153" i="13" s="1"/>
  <c r="C152" i="13"/>
  <c r="D152" i="13" s="1"/>
  <c r="E152" i="13" s="1"/>
  <c r="F152" i="13" s="1"/>
  <c r="G152" i="13" s="1"/>
  <c r="H152" i="13" s="1"/>
  <c r="I152" i="13" s="1"/>
  <c r="J152" i="13" s="1"/>
  <c r="K152" i="13" s="1"/>
  <c r="L152" i="13" s="1"/>
  <c r="M152" i="13" s="1"/>
  <c r="N152" i="13" s="1"/>
  <c r="O152" i="13" s="1"/>
  <c r="P152" i="13" s="1"/>
  <c r="Q152" i="13" s="1"/>
  <c r="R152" i="13" s="1"/>
  <c r="S152" i="13" s="1"/>
  <c r="T152" i="13" s="1"/>
  <c r="U152" i="13" s="1"/>
  <c r="V152" i="13" s="1"/>
  <c r="W152" i="13" s="1"/>
  <c r="X152" i="13" s="1"/>
  <c r="Y152" i="13" s="1"/>
  <c r="Z152" i="13" s="1"/>
  <c r="AA152" i="13" s="1"/>
  <c r="AB152" i="13" s="1"/>
  <c r="AC152" i="13" s="1"/>
  <c r="AD152" i="13" s="1"/>
  <c r="AE152" i="13" s="1"/>
  <c r="AF152" i="13" s="1"/>
  <c r="L151" i="13"/>
  <c r="M151" i="13" s="1"/>
  <c r="N151" i="13" s="1"/>
  <c r="O151" i="13" s="1"/>
  <c r="P151" i="13" s="1"/>
  <c r="Q151" i="13" s="1"/>
  <c r="R151" i="13" s="1"/>
  <c r="S151" i="13" s="1"/>
  <c r="T151" i="13" s="1"/>
  <c r="U151" i="13" s="1"/>
  <c r="V151" i="13" s="1"/>
  <c r="W151" i="13" s="1"/>
  <c r="X151" i="13" s="1"/>
  <c r="Y151" i="13" s="1"/>
  <c r="Z151" i="13" s="1"/>
  <c r="AA151" i="13" s="1"/>
  <c r="AB151" i="13" s="1"/>
  <c r="AC151" i="13" s="1"/>
  <c r="AD151" i="13" s="1"/>
  <c r="AE151" i="13" s="1"/>
  <c r="AF151" i="13" s="1"/>
  <c r="D151" i="13"/>
  <c r="E151" i="13" s="1"/>
  <c r="F151" i="13" s="1"/>
  <c r="G151" i="13" s="1"/>
  <c r="H151" i="13" s="1"/>
  <c r="I151" i="13" s="1"/>
  <c r="J151" i="13" s="1"/>
  <c r="K151" i="13" s="1"/>
  <c r="C151" i="13"/>
  <c r="C150" i="13"/>
  <c r="D150" i="13" s="1"/>
  <c r="E150" i="13" s="1"/>
  <c r="F150" i="13" s="1"/>
  <c r="G150" i="13" s="1"/>
  <c r="H150" i="13" s="1"/>
  <c r="I150" i="13" s="1"/>
  <c r="J150" i="13" s="1"/>
  <c r="K150" i="13" s="1"/>
  <c r="L150" i="13" s="1"/>
  <c r="M150" i="13" s="1"/>
  <c r="N150" i="13" s="1"/>
  <c r="O150" i="13" s="1"/>
  <c r="P150" i="13" s="1"/>
  <c r="Q150" i="13" s="1"/>
  <c r="R150" i="13" s="1"/>
  <c r="S150" i="13" s="1"/>
  <c r="T150" i="13" s="1"/>
  <c r="U150" i="13" s="1"/>
  <c r="V150" i="13" s="1"/>
  <c r="W150" i="13" s="1"/>
  <c r="X150" i="13" s="1"/>
  <c r="Y150" i="13" s="1"/>
  <c r="Z150" i="13" s="1"/>
  <c r="AA150" i="13" s="1"/>
  <c r="AB150" i="13" s="1"/>
  <c r="AC150" i="13" s="1"/>
  <c r="AD150" i="13" s="1"/>
  <c r="AE150" i="13" s="1"/>
  <c r="AF150" i="13" s="1"/>
  <c r="H148" i="13"/>
  <c r="I148" i="13" s="1"/>
  <c r="J148" i="13" s="1"/>
  <c r="K148" i="13" s="1"/>
  <c r="L148" i="13" s="1"/>
  <c r="M148" i="13" s="1"/>
  <c r="N148" i="13" s="1"/>
  <c r="O148" i="13" s="1"/>
  <c r="P148" i="13" s="1"/>
  <c r="Q148" i="13" s="1"/>
  <c r="R148" i="13" s="1"/>
  <c r="S148" i="13" s="1"/>
  <c r="T148" i="13" s="1"/>
  <c r="U148" i="13" s="1"/>
  <c r="V148" i="13" s="1"/>
  <c r="W148" i="13" s="1"/>
  <c r="X148" i="13" s="1"/>
  <c r="Y148" i="13" s="1"/>
  <c r="Z148" i="13" s="1"/>
  <c r="AA148" i="13" s="1"/>
  <c r="AB148" i="13" s="1"/>
  <c r="AC148" i="13" s="1"/>
  <c r="AD148" i="13" s="1"/>
  <c r="AE148" i="13" s="1"/>
  <c r="AF148" i="13" s="1"/>
  <c r="C148" i="13"/>
  <c r="D148" i="13" s="1"/>
  <c r="E148" i="13" s="1"/>
  <c r="F148" i="13" s="1"/>
  <c r="G148" i="13" s="1"/>
  <c r="C147" i="13"/>
  <c r="D147" i="13" s="1"/>
  <c r="E147" i="13" s="1"/>
  <c r="F147" i="13" s="1"/>
  <c r="G147" i="13" s="1"/>
  <c r="H147" i="13" s="1"/>
  <c r="I147" i="13" s="1"/>
  <c r="J147" i="13" s="1"/>
  <c r="K147" i="13" s="1"/>
  <c r="L147" i="13" s="1"/>
  <c r="M147" i="13" s="1"/>
  <c r="N147" i="13" s="1"/>
  <c r="O147" i="13" s="1"/>
  <c r="P147" i="13" s="1"/>
  <c r="Q147" i="13" s="1"/>
  <c r="R147" i="13" s="1"/>
  <c r="S147" i="13" s="1"/>
  <c r="T147" i="13" s="1"/>
  <c r="U147" i="13" s="1"/>
  <c r="V147" i="13" s="1"/>
  <c r="W147" i="13" s="1"/>
  <c r="X147" i="13" s="1"/>
  <c r="Y147" i="13" s="1"/>
  <c r="Z147" i="13" s="1"/>
  <c r="AA147" i="13" s="1"/>
  <c r="AB147" i="13" s="1"/>
  <c r="AC147" i="13" s="1"/>
  <c r="AD147" i="13" s="1"/>
  <c r="AE147" i="13" s="1"/>
  <c r="AF147" i="13" s="1"/>
  <c r="D145" i="13"/>
  <c r="E145" i="13" s="1"/>
  <c r="F145" i="13" s="1"/>
  <c r="G145" i="13" s="1"/>
  <c r="H145" i="13" s="1"/>
  <c r="I145" i="13" s="1"/>
  <c r="J145" i="13" s="1"/>
  <c r="K145" i="13" s="1"/>
  <c r="L145" i="13" s="1"/>
  <c r="M145" i="13" s="1"/>
  <c r="N145" i="13" s="1"/>
  <c r="O145" i="13" s="1"/>
  <c r="P145" i="13" s="1"/>
  <c r="Q145" i="13" s="1"/>
  <c r="R145" i="13" s="1"/>
  <c r="S145" i="13" s="1"/>
  <c r="T145" i="13" s="1"/>
  <c r="U145" i="13" s="1"/>
  <c r="V145" i="13" s="1"/>
  <c r="W145" i="13" s="1"/>
  <c r="X145" i="13" s="1"/>
  <c r="Y145" i="13" s="1"/>
  <c r="Z145" i="13" s="1"/>
  <c r="AA145" i="13" s="1"/>
  <c r="AB145" i="13" s="1"/>
  <c r="AC145" i="13" s="1"/>
  <c r="AD145" i="13" s="1"/>
  <c r="AE145" i="13" s="1"/>
  <c r="AF145" i="13" s="1"/>
  <c r="C145" i="13"/>
  <c r="AA144" i="13"/>
  <c r="AB144" i="13" s="1"/>
  <c r="AC144" i="13" s="1"/>
  <c r="AD144" i="13" s="1"/>
  <c r="AE144" i="13" s="1"/>
  <c r="AF144" i="13" s="1"/>
  <c r="C144" i="13"/>
  <c r="D144" i="13" s="1"/>
  <c r="E144" i="13" s="1"/>
  <c r="F144" i="13" s="1"/>
  <c r="G144" i="13" s="1"/>
  <c r="H144" i="13" s="1"/>
  <c r="I144" i="13" s="1"/>
  <c r="J144" i="13" s="1"/>
  <c r="K144" i="13" s="1"/>
  <c r="L144" i="13" s="1"/>
  <c r="M144" i="13" s="1"/>
  <c r="N144" i="13" s="1"/>
  <c r="O144" i="13" s="1"/>
  <c r="P144" i="13" s="1"/>
  <c r="Q144" i="13" s="1"/>
  <c r="R144" i="13" s="1"/>
  <c r="S144" i="13" s="1"/>
  <c r="T144" i="13" s="1"/>
  <c r="U144" i="13" s="1"/>
  <c r="V144" i="13" s="1"/>
  <c r="W144" i="13" s="1"/>
  <c r="X144" i="13" s="1"/>
  <c r="Y144" i="13" s="1"/>
  <c r="Z144" i="13" s="1"/>
  <c r="D143" i="13"/>
  <c r="E143" i="13" s="1"/>
  <c r="F143" i="13" s="1"/>
  <c r="G143" i="13" s="1"/>
  <c r="H143" i="13" s="1"/>
  <c r="I143" i="13" s="1"/>
  <c r="J143" i="13" s="1"/>
  <c r="K143" i="13" s="1"/>
  <c r="L143" i="13" s="1"/>
  <c r="M143" i="13" s="1"/>
  <c r="N143" i="13" s="1"/>
  <c r="O143" i="13" s="1"/>
  <c r="P143" i="13" s="1"/>
  <c r="Q143" i="13" s="1"/>
  <c r="R143" i="13" s="1"/>
  <c r="S143" i="13" s="1"/>
  <c r="T143" i="13" s="1"/>
  <c r="U143" i="13" s="1"/>
  <c r="V143" i="13" s="1"/>
  <c r="W143" i="13" s="1"/>
  <c r="X143" i="13" s="1"/>
  <c r="Y143" i="13" s="1"/>
  <c r="Z143" i="13" s="1"/>
  <c r="AA143" i="13" s="1"/>
  <c r="AB143" i="13" s="1"/>
  <c r="AC143" i="13" s="1"/>
  <c r="AD143" i="13" s="1"/>
  <c r="AE143" i="13" s="1"/>
  <c r="AF143" i="13" s="1"/>
  <c r="C143" i="13"/>
  <c r="J142" i="13"/>
  <c r="K142" i="13" s="1"/>
  <c r="L142" i="13" s="1"/>
  <c r="M142" i="13" s="1"/>
  <c r="N142" i="13" s="1"/>
  <c r="O142" i="13" s="1"/>
  <c r="P142" i="13" s="1"/>
  <c r="Q142" i="13" s="1"/>
  <c r="R142" i="13" s="1"/>
  <c r="S142" i="13" s="1"/>
  <c r="T142" i="13" s="1"/>
  <c r="U142" i="13" s="1"/>
  <c r="V142" i="13" s="1"/>
  <c r="W142" i="13" s="1"/>
  <c r="X142" i="13" s="1"/>
  <c r="Y142" i="13" s="1"/>
  <c r="Z142" i="13" s="1"/>
  <c r="AA142" i="13" s="1"/>
  <c r="AB142" i="13" s="1"/>
  <c r="AC142" i="13" s="1"/>
  <c r="AD142" i="13" s="1"/>
  <c r="AE142" i="13" s="1"/>
  <c r="AF142" i="13" s="1"/>
  <c r="F142" i="13"/>
  <c r="G142" i="13" s="1"/>
  <c r="H142" i="13" s="1"/>
  <c r="I142" i="13" s="1"/>
  <c r="C142" i="13"/>
  <c r="D142" i="13" s="1"/>
  <c r="E142" i="13" s="1"/>
  <c r="U141" i="13"/>
  <c r="V141" i="13" s="1"/>
  <c r="W141" i="13" s="1"/>
  <c r="X141" i="13" s="1"/>
  <c r="Y141" i="13" s="1"/>
  <c r="Z141" i="13" s="1"/>
  <c r="AA141" i="13" s="1"/>
  <c r="AB141" i="13" s="1"/>
  <c r="AC141" i="13" s="1"/>
  <c r="AD141" i="13" s="1"/>
  <c r="AE141" i="13" s="1"/>
  <c r="AF141" i="13" s="1"/>
  <c r="D141" i="13"/>
  <c r="E141" i="13" s="1"/>
  <c r="F141" i="13" s="1"/>
  <c r="G141" i="13" s="1"/>
  <c r="H141" i="13" s="1"/>
  <c r="I141" i="13" s="1"/>
  <c r="J141" i="13" s="1"/>
  <c r="K141" i="13" s="1"/>
  <c r="L141" i="13" s="1"/>
  <c r="M141" i="13" s="1"/>
  <c r="N141" i="13" s="1"/>
  <c r="O141" i="13" s="1"/>
  <c r="P141" i="13" s="1"/>
  <c r="Q141" i="13" s="1"/>
  <c r="R141" i="13" s="1"/>
  <c r="S141" i="13" s="1"/>
  <c r="T141" i="13" s="1"/>
  <c r="C141" i="13"/>
  <c r="C140" i="13"/>
  <c r="D140" i="13" s="1"/>
  <c r="E140" i="13" s="1"/>
  <c r="F140" i="13" s="1"/>
  <c r="G140" i="13" s="1"/>
  <c r="H140" i="13" s="1"/>
  <c r="I140" i="13" s="1"/>
  <c r="J140" i="13" s="1"/>
  <c r="K140" i="13" s="1"/>
  <c r="L140" i="13" s="1"/>
  <c r="M140" i="13" s="1"/>
  <c r="N140" i="13" s="1"/>
  <c r="O140" i="13" s="1"/>
  <c r="P140" i="13" s="1"/>
  <c r="Q140" i="13" s="1"/>
  <c r="R140" i="13" s="1"/>
  <c r="S140" i="13" s="1"/>
  <c r="T140" i="13" s="1"/>
  <c r="U140" i="13" s="1"/>
  <c r="V140" i="13" s="1"/>
  <c r="W140" i="13" s="1"/>
  <c r="X140" i="13" s="1"/>
  <c r="Y140" i="13" s="1"/>
  <c r="Z140" i="13" s="1"/>
  <c r="AA140" i="13" s="1"/>
  <c r="AB140" i="13" s="1"/>
  <c r="AC140" i="13" s="1"/>
  <c r="AD140" i="13" s="1"/>
  <c r="AE140" i="13" s="1"/>
  <c r="AF140" i="13" s="1"/>
  <c r="Q139" i="13"/>
  <c r="R139" i="13" s="1"/>
  <c r="S139" i="13" s="1"/>
  <c r="T139" i="13" s="1"/>
  <c r="U139" i="13" s="1"/>
  <c r="V139" i="13" s="1"/>
  <c r="W139" i="13" s="1"/>
  <c r="X139" i="13" s="1"/>
  <c r="Y139" i="13" s="1"/>
  <c r="Z139" i="13" s="1"/>
  <c r="AA139" i="13" s="1"/>
  <c r="AB139" i="13" s="1"/>
  <c r="AC139" i="13" s="1"/>
  <c r="AD139" i="13" s="1"/>
  <c r="AE139" i="13" s="1"/>
  <c r="AF139" i="13" s="1"/>
  <c r="D139" i="13"/>
  <c r="E139" i="13" s="1"/>
  <c r="F139" i="13" s="1"/>
  <c r="G139" i="13" s="1"/>
  <c r="H139" i="13" s="1"/>
  <c r="I139" i="13" s="1"/>
  <c r="J139" i="13" s="1"/>
  <c r="K139" i="13" s="1"/>
  <c r="L139" i="13" s="1"/>
  <c r="M139" i="13" s="1"/>
  <c r="N139" i="13" s="1"/>
  <c r="O139" i="13" s="1"/>
  <c r="P139" i="13" s="1"/>
  <c r="C139" i="13"/>
  <c r="F137" i="13"/>
  <c r="G137" i="13" s="1"/>
  <c r="H137" i="13" s="1"/>
  <c r="I137" i="13" s="1"/>
  <c r="J137" i="13" s="1"/>
  <c r="K137" i="13" s="1"/>
  <c r="L137" i="13" s="1"/>
  <c r="M137" i="13" s="1"/>
  <c r="N137" i="13" s="1"/>
  <c r="O137" i="13" s="1"/>
  <c r="P137" i="13" s="1"/>
  <c r="Q137" i="13" s="1"/>
  <c r="R137" i="13" s="1"/>
  <c r="S137" i="13" s="1"/>
  <c r="T137" i="13" s="1"/>
  <c r="U137" i="13" s="1"/>
  <c r="V137" i="13" s="1"/>
  <c r="W137" i="13" s="1"/>
  <c r="X137" i="13" s="1"/>
  <c r="Y137" i="13" s="1"/>
  <c r="Z137" i="13" s="1"/>
  <c r="AA137" i="13" s="1"/>
  <c r="AB137" i="13" s="1"/>
  <c r="AC137" i="13" s="1"/>
  <c r="AD137" i="13" s="1"/>
  <c r="AE137" i="13" s="1"/>
  <c r="AF137" i="13" s="1"/>
  <c r="C137" i="13"/>
  <c r="D137" i="13" s="1"/>
  <c r="E137" i="13" s="1"/>
  <c r="W136" i="13"/>
  <c r="X136" i="13" s="1"/>
  <c r="Y136" i="13" s="1"/>
  <c r="Z136" i="13" s="1"/>
  <c r="AA136" i="13" s="1"/>
  <c r="AB136" i="13" s="1"/>
  <c r="AC136" i="13" s="1"/>
  <c r="AD136" i="13" s="1"/>
  <c r="AE136" i="13" s="1"/>
  <c r="AF136" i="13" s="1"/>
  <c r="F136" i="13"/>
  <c r="G136" i="13" s="1"/>
  <c r="H136" i="13" s="1"/>
  <c r="I136" i="13" s="1"/>
  <c r="J136" i="13" s="1"/>
  <c r="K136" i="13" s="1"/>
  <c r="L136" i="13" s="1"/>
  <c r="M136" i="13" s="1"/>
  <c r="N136" i="13" s="1"/>
  <c r="O136" i="13" s="1"/>
  <c r="P136" i="13" s="1"/>
  <c r="Q136" i="13" s="1"/>
  <c r="R136" i="13" s="1"/>
  <c r="S136" i="13" s="1"/>
  <c r="T136" i="13" s="1"/>
  <c r="U136" i="13" s="1"/>
  <c r="V136" i="13" s="1"/>
  <c r="D136" i="13"/>
  <c r="E136" i="13" s="1"/>
  <c r="C136" i="13"/>
  <c r="T135" i="13"/>
  <c r="U135" i="13" s="1"/>
  <c r="V135" i="13" s="1"/>
  <c r="W135" i="13" s="1"/>
  <c r="X135" i="13" s="1"/>
  <c r="Y135" i="13" s="1"/>
  <c r="Z135" i="13" s="1"/>
  <c r="AA135" i="13" s="1"/>
  <c r="AB135" i="13" s="1"/>
  <c r="AC135" i="13" s="1"/>
  <c r="AD135" i="13" s="1"/>
  <c r="AE135" i="13" s="1"/>
  <c r="AF135" i="13" s="1"/>
  <c r="J135" i="13"/>
  <c r="K135" i="13" s="1"/>
  <c r="L135" i="13" s="1"/>
  <c r="M135" i="13" s="1"/>
  <c r="N135" i="13" s="1"/>
  <c r="O135" i="13" s="1"/>
  <c r="P135" i="13" s="1"/>
  <c r="Q135" i="13" s="1"/>
  <c r="R135" i="13" s="1"/>
  <c r="S135" i="13" s="1"/>
  <c r="D135" i="13"/>
  <c r="E135" i="13" s="1"/>
  <c r="F135" i="13" s="1"/>
  <c r="G135" i="13" s="1"/>
  <c r="H135" i="13" s="1"/>
  <c r="I135" i="13" s="1"/>
  <c r="C135" i="13"/>
  <c r="X134" i="13"/>
  <c r="Y134" i="13" s="1"/>
  <c r="Z134" i="13" s="1"/>
  <c r="AA134" i="13" s="1"/>
  <c r="AB134" i="13" s="1"/>
  <c r="AC134" i="13" s="1"/>
  <c r="AD134" i="13" s="1"/>
  <c r="AE134" i="13" s="1"/>
  <c r="AF134" i="13" s="1"/>
  <c r="C134" i="13"/>
  <c r="D134" i="13" s="1"/>
  <c r="E134" i="13" s="1"/>
  <c r="F134" i="13" s="1"/>
  <c r="G134" i="13" s="1"/>
  <c r="H134" i="13" s="1"/>
  <c r="I134" i="13" s="1"/>
  <c r="J134" i="13" s="1"/>
  <c r="K134" i="13" s="1"/>
  <c r="L134" i="13" s="1"/>
  <c r="M134" i="13" s="1"/>
  <c r="N134" i="13" s="1"/>
  <c r="O134" i="13" s="1"/>
  <c r="P134" i="13" s="1"/>
  <c r="Q134" i="13" s="1"/>
  <c r="R134" i="13" s="1"/>
  <c r="S134" i="13" s="1"/>
  <c r="T134" i="13" s="1"/>
  <c r="U134" i="13" s="1"/>
  <c r="V134" i="13" s="1"/>
  <c r="W134" i="13" s="1"/>
  <c r="X133" i="13"/>
  <c r="Y133" i="13" s="1"/>
  <c r="Z133" i="13" s="1"/>
  <c r="AA133" i="13" s="1"/>
  <c r="AB133" i="13" s="1"/>
  <c r="AC133" i="13" s="1"/>
  <c r="AD133" i="13" s="1"/>
  <c r="AE133" i="13" s="1"/>
  <c r="AF133" i="13" s="1"/>
  <c r="D133" i="13"/>
  <c r="E133" i="13" s="1"/>
  <c r="F133" i="13" s="1"/>
  <c r="G133" i="13" s="1"/>
  <c r="H133" i="13" s="1"/>
  <c r="I133" i="13" s="1"/>
  <c r="J133" i="13" s="1"/>
  <c r="K133" i="13" s="1"/>
  <c r="L133" i="13" s="1"/>
  <c r="M133" i="13" s="1"/>
  <c r="N133" i="13" s="1"/>
  <c r="O133" i="13" s="1"/>
  <c r="P133" i="13" s="1"/>
  <c r="Q133" i="13" s="1"/>
  <c r="R133" i="13" s="1"/>
  <c r="S133" i="13" s="1"/>
  <c r="T133" i="13" s="1"/>
  <c r="U133" i="13" s="1"/>
  <c r="V133" i="13" s="1"/>
  <c r="W133" i="13" s="1"/>
  <c r="C133" i="13"/>
  <c r="F132" i="13"/>
  <c r="G132" i="13" s="1"/>
  <c r="H132" i="13" s="1"/>
  <c r="I132" i="13" s="1"/>
  <c r="J132" i="13" s="1"/>
  <c r="K132" i="13" s="1"/>
  <c r="L132" i="13" s="1"/>
  <c r="M132" i="13" s="1"/>
  <c r="N132" i="13" s="1"/>
  <c r="O132" i="13" s="1"/>
  <c r="P132" i="13" s="1"/>
  <c r="Q132" i="13" s="1"/>
  <c r="R132" i="13" s="1"/>
  <c r="S132" i="13" s="1"/>
  <c r="T132" i="13" s="1"/>
  <c r="U132" i="13" s="1"/>
  <c r="V132" i="13" s="1"/>
  <c r="W132" i="13" s="1"/>
  <c r="X132" i="13" s="1"/>
  <c r="Y132" i="13" s="1"/>
  <c r="Z132" i="13" s="1"/>
  <c r="AA132" i="13" s="1"/>
  <c r="AB132" i="13" s="1"/>
  <c r="AC132" i="13" s="1"/>
  <c r="AD132" i="13" s="1"/>
  <c r="AE132" i="13" s="1"/>
  <c r="AF132" i="13" s="1"/>
  <c r="D132" i="13"/>
  <c r="E132" i="13" s="1"/>
  <c r="C132" i="13"/>
  <c r="J131" i="13"/>
  <c r="K131" i="13" s="1"/>
  <c r="L131" i="13" s="1"/>
  <c r="M131" i="13" s="1"/>
  <c r="N131" i="13" s="1"/>
  <c r="O131" i="13" s="1"/>
  <c r="P131" i="13" s="1"/>
  <c r="Q131" i="13" s="1"/>
  <c r="R131" i="13" s="1"/>
  <c r="S131" i="13" s="1"/>
  <c r="T131" i="13" s="1"/>
  <c r="U131" i="13" s="1"/>
  <c r="V131" i="13" s="1"/>
  <c r="W131" i="13" s="1"/>
  <c r="X131" i="13" s="1"/>
  <c r="Y131" i="13" s="1"/>
  <c r="Z131" i="13" s="1"/>
  <c r="AA131" i="13" s="1"/>
  <c r="AB131" i="13" s="1"/>
  <c r="AC131" i="13" s="1"/>
  <c r="AD131" i="13" s="1"/>
  <c r="AE131" i="13" s="1"/>
  <c r="AF131" i="13" s="1"/>
  <c r="D131" i="13"/>
  <c r="E131" i="13" s="1"/>
  <c r="F131" i="13" s="1"/>
  <c r="G131" i="13" s="1"/>
  <c r="H131" i="13" s="1"/>
  <c r="I131" i="13" s="1"/>
  <c r="C131" i="13"/>
  <c r="C130" i="13"/>
  <c r="D130" i="13" s="1"/>
  <c r="E130" i="13" s="1"/>
  <c r="F130" i="13" s="1"/>
  <c r="G130" i="13" s="1"/>
  <c r="H130" i="13" s="1"/>
  <c r="I130" i="13" s="1"/>
  <c r="J130" i="13" s="1"/>
  <c r="K130" i="13" s="1"/>
  <c r="L130" i="13" s="1"/>
  <c r="M130" i="13" s="1"/>
  <c r="N130" i="13" s="1"/>
  <c r="O130" i="13" s="1"/>
  <c r="P130" i="13" s="1"/>
  <c r="Q130" i="13" s="1"/>
  <c r="R130" i="13" s="1"/>
  <c r="S130" i="13" s="1"/>
  <c r="T130" i="13" s="1"/>
  <c r="U130" i="13" s="1"/>
  <c r="V130" i="13" s="1"/>
  <c r="W130" i="13" s="1"/>
  <c r="X130" i="13" s="1"/>
  <c r="Y130" i="13" s="1"/>
  <c r="Z130" i="13" s="1"/>
  <c r="AA130" i="13" s="1"/>
  <c r="AB130" i="13" s="1"/>
  <c r="AC130" i="13" s="1"/>
  <c r="AD130" i="13" s="1"/>
  <c r="AE130" i="13" s="1"/>
  <c r="AF130" i="13" s="1"/>
  <c r="D128" i="13"/>
  <c r="E128" i="13" s="1"/>
  <c r="F128" i="13" s="1"/>
  <c r="G128" i="13" s="1"/>
  <c r="H128" i="13" s="1"/>
  <c r="I128" i="13" s="1"/>
  <c r="J128" i="13" s="1"/>
  <c r="K128" i="13" s="1"/>
  <c r="L128" i="13" s="1"/>
  <c r="M128" i="13" s="1"/>
  <c r="N128" i="13" s="1"/>
  <c r="O128" i="13" s="1"/>
  <c r="P128" i="13" s="1"/>
  <c r="Q128" i="13" s="1"/>
  <c r="R128" i="13" s="1"/>
  <c r="S128" i="13" s="1"/>
  <c r="T128" i="13" s="1"/>
  <c r="U128" i="13" s="1"/>
  <c r="V128" i="13" s="1"/>
  <c r="W128" i="13" s="1"/>
  <c r="X128" i="13" s="1"/>
  <c r="Y128" i="13" s="1"/>
  <c r="Z128" i="13" s="1"/>
  <c r="AA128" i="13" s="1"/>
  <c r="AB128" i="13" s="1"/>
  <c r="AC128" i="13" s="1"/>
  <c r="AD128" i="13" s="1"/>
  <c r="AE128" i="13" s="1"/>
  <c r="AF128" i="13" s="1"/>
  <c r="C128" i="13"/>
  <c r="D127" i="13"/>
  <c r="E127" i="13" s="1"/>
  <c r="F127" i="13" s="1"/>
  <c r="G127" i="13" s="1"/>
  <c r="H127" i="13" s="1"/>
  <c r="I127" i="13" s="1"/>
  <c r="J127" i="13" s="1"/>
  <c r="K127" i="13" s="1"/>
  <c r="L127" i="13" s="1"/>
  <c r="M127" i="13" s="1"/>
  <c r="N127" i="13" s="1"/>
  <c r="O127" i="13" s="1"/>
  <c r="P127" i="13" s="1"/>
  <c r="Q127" i="13" s="1"/>
  <c r="R127" i="13" s="1"/>
  <c r="S127" i="13" s="1"/>
  <c r="T127" i="13" s="1"/>
  <c r="U127" i="13" s="1"/>
  <c r="V127" i="13" s="1"/>
  <c r="W127" i="13" s="1"/>
  <c r="X127" i="13" s="1"/>
  <c r="Y127" i="13" s="1"/>
  <c r="Z127" i="13" s="1"/>
  <c r="AA127" i="13" s="1"/>
  <c r="AB127" i="13" s="1"/>
  <c r="AC127" i="13" s="1"/>
  <c r="AD127" i="13" s="1"/>
  <c r="AE127" i="13" s="1"/>
  <c r="AF127" i="13" s="1"/>
  <c r="C127" i="13"/>
  <c r="C126" i="13"/>
  <c r="D126" i="13" s="1"/>
  <c r="E126" i="13" s="1"/>
  <c r="F126" i="13" s="1"/>
  <c r="G126" i="13" s="1"/>
  <c r="H126" i="13" s="1"/>
  <c r="I126" i="13" s="1"/>
  <c r="J126" i="13" s="1"/>
  <c r="K126" i="13" s="1"/>
  <c r="L126" i="13" s="1"/>
  <c r="M126" i="13" s="1"/>
  <c r="N126" i="13" s="1"/>
  <c r="O126" i="13" s="1"/>
  <c r="P126" i="13" s="1"/>
  <c r="Q126" i="13" s="1"/>
  <c r="R126" i="13" s="1"/>
  <c r="S126" i="13" s="1"/>
  <c r="T126" i="13" s="1"/>
  <c r="U126" i="13" s="1"/>
  <c r="V126" i="13" s="1"/>
  <c r="W126" i="13" s="1"/>
  <c r="X126" i="13" s="1"/>
  <c r="Y126" i="13" s="1"/>
  <c r="Z126" i="13" s="1"/>
  <c r="AA126" i="13" s="1"/>
  <c r="AB126" i="13" s="1"/>
  <c r="AC126" i="13" s="1"/>
  <c r="AD126" i="13" s="1"/>
  <c r="AE126" i="13" s="1"/>
  <c r="AF126" i="13" s="1"/>
  <c r="Y125" i="13"/>
  <c r="Z125" i="13" s="1"/>
  <c r="AA125" i="13" s="1"/>
  <c r="AB125" i="13" s="1"/>
  <c r="AC125" i="13" s="1"/>
  <c r="AD125" i="13" s="1"/>
  <c r="AE125" i="13" s="1"/>
  <c r="AF125" i="13" s="1"/>
  <c r="K125" i="13"/>
  <c r="L125" i="13" s="1"/>
  <c r="M125" i="13" s="1"/>
  <c r="N125" i="13" s="1"/>
  <c r="O125" i="13" s="1"/>
  <c r="P125" i="13" s="1"/>
  <c r="Q125" i="13" s="1"/>
  <c r="R125" i="13" s="1"/>
  <c r="S125" i="13" s="1"/>
  <c r="T125" i="13" s="1"/>
  <c r="U125" i="13" s="1"/>
  <c r="V125" i="13" s="1"/>
  <c r="W125" i="13" s="1"/>
  <c r="X125" i="13" s="1"/>
  <c r="C125" i="13"/>
  <c r="D125" i="13" s="1"/>
  <c r="E125" i="13" s="1"/>
  <c r="F125" i="13" s="1"/>
  <c r="G125" i="13" s="1"/>
  <c r="H125" i="13" s="1"/>
  <c r="I125" i="13" s="1"/>
  <c r="J125" i="13" s="1"/>
  <c r="AD124" i="13"/>
  <c r="AE124" i="13" s="1"/>
  <c r="AF124" i="13" s="1"/>
  <c r="P124" i="13"/>
  <c r="Q124" i="13" s="1"/>
  <c r="R124" i="13" s="1"/>
  <c r="S124" i="13" s="1"/>
  <c r="T124" i="13" s="1"/>
  <c r="U124" i="13" s="1"/>
  <c r="V124" i="13" s="1"/>
  <c r="W124" i="13" s="1"/>
  <c r="X124" i="13" s="1"/>
  <c r="Y124" i="13" s="1"/>
  <c r="Z124" i="13" s="1"/>
  <c r="AA124" i="13" s="1"/>
  <c r="AB124" i="13" s="1"/>
  <c r="AC124" i="13" s="1"/>
  <c r="D124" i="13"/>
  <c r="E124" i="13" s="1"/>
  <c r="F124" i="13" s="1"/>
  <c r="G124" i="13" s="1"/>
  <c r="H124" i="13" s="1"/>
  <c r="I124" i="13" s="1"/>
  <c r="J124" i="13" s="1"/>
  <c r="K124" i="13" s="1"/>
  <c r="L124" i="13" s="1"/>
  <c r="M124" i="13" s="1"/>
  <c r="N124" i="13" s="1"/>
  <c r="O124" i="13" s="1"/>
  <c r="C124" i="13"/>
  <c r="J123" i="13"/>
  <c r="K123" i="13" s="1"/>
  <c r="L123" i="13" s="1"/>
  <c r="M123" i="13" s="1"/>
  <c r="N123" i="13" s="1"/>
  <c r="O123" i="13" s="1"/>
  <c r="P123" i="13" s="1"/>
  <c r="Q123" i="13" s="1"/>
  <c r="R123" i="13" s="1"/>
  <c r="S123" i="13" s="1"/>
  <c r="T123" i="13" s="1"/>
  <c r="U123" i="13" s="1"/>
  <c r="V123" i="13" s="1"/>
  <c r="W123" i="13" s="1"/>
  <c r="X123" i="13" s="1"/>
  <c r="Y123" i="13" s="1"/>
  <c r="Z123" i="13" s="1"/>
  <c r="AA123" i="13" s="1"/>
  <c r="AB123" i="13" s="1"/>
  <c r="AC123" i="13" s="1"/>
  <c r="AD123" i="13" s="1"/>
  <c r="AE123" i="13" s="1"/>
  <c r="AF123" i="13" s="1"/>
  <c r="E123" i="13"/>
  <c r="F123" i="13" s="1"/>
  <c r="G123" i="13" s="1"/>
  <c r="H123" i="13" s="1"/>
  <c r="I123" i="13" s="1"/>
  <c r="D123" i="13"/>
  <c r="C123" i="13"/>
  <c r="AB122" i="13"/>
  <c r="AC122" i="13" s="1"/>
  <c r="AD122" i="13" s="1"/>
  <c r="AE122" i="13" s="1"/>
  <c r="AF122" i="13" s="1"/>
  <c r="P122" i="13"/>
  <c r="Q122" i="13" s="1"/>
  <c r="R122" i="13" s="1"/>
  <c r="S122" i="13" s="1"/>
  <c r="T122" i="13" s="1"/>
  <c r="U122" i="13" s="1"/>
  <c r="V122" i="13" s="1"/>
  <c r="W122" i="13" s="1"/>
  <c r="X122" i="13" s="1"/>
  <c r="Y122" i="13" s="1"/>
  <c r="Z122" i="13" s="1"/>
  <c r="AA122" i="13" s="1"/>
  <c r="C122" i="13"/>
  <c r="D122" i="13" s="1"/>
  <c r="E122" i="13" s="1"/>
  <c r="F122" i="13" s="1"/>
  <c r="G122" i="13" s="1"/>
  <c r="H122" i="13" s="1"/>
  <c r="I122" i="13" s="1"/>
  <c r="J122" i="13" s="1"/>
  <c r="K122" i="13" s="1"/>
  <c r="L122" i="13" s="1"/>
  <c r="M122" i="13" s="1"/>
  <c r="N122" i="13" s="1"/>
  <c r="O122" i="13" s="1"/>
  <c r="H121" i="13"/>
  <c r="I121" i="13" s="1"/>
  <c r="J121" i="13" s="1"/>
  <c r="K121" i="13" s="1"/>
  <c r="L121" i="13" s="1"/>
  <c r="M121" i="13" s="1"/>
  <c r="N121" i="13" s="1"/>
  <c r="O121" i="13" s="1"/>
  <c r="P121" i="13" s="1"/>
  <c r="Q121" i="13" s="1"/>
  <c r="R121" i="13" s="1"/>
  <c r="S121" i="13" s="1"/>
  <c r="T121" i="13" s="1"/>
  <c r="U121" i="13" s="1"/>
  <c r="V121" i="13" s="1"/>
  <c r="W121" i="13" s="1"/>
  <c r="X121" i="13" s="1"/>
  <c r="Y121" i="13" s="1"/>
  <c r="Z121" i="13" s="1"/>
  <c r="AA121" i="13" s="1"/>
  <c r="AB121" i="13" s="1"/>
  <c r="AC121" i="13" s="1"/>
  <c r="AD121" i="13" s="1"/>
  <c r="AE121" i="13" s="1"/>
  <c r="AF121" i="13" s="1"/>
  <c r="F121" i="13"/>
  <c r="G121" i="13" s="1"/>
  <c r="C121" i="13"/>
  <c r="D121" i="13" s="1"/>
  <c r="E121" i="13" s="1"/>
  <c r="X120" i="13"/>
  <c r="Y120" i="13" s="1"/>
  <c r="Z120" i="13" s="1"/>
  <c r="AA120" i="13" s="1"/>
  <c r="AB120" i="13" s="1"/>
  <c r="AC120" i="13" s="1"/>
  <c r="AD120" i="13" s="1"/>
  <c r="AE120" i="13" s="1"/>
  <c r="AF120" i="13" s="1"/>
  <c r="L120" i="13"/>
  <c r="M120" i="13" s="1"/>
  <c r="N120" i="13" s="1"/>
  <c r="O120" i="13" s="1"/>
  <c r="P120" i="13" s="1"/>
  <c r="Q120" i="13" s="1"/>
  <c r="R120" i="13" s="1"/>
  <c r="S120" i="13" s="1"/>
  <c r="T120" i="13" s="1"/>
  <c r="U120" i="13" s="1"/>
  <c r="V120" i="13" s="1"/>
  <c r="W120" i="13" s="1"/>
  <c r="D120" i="13"/>
  <c r="E120" i="13" s="1"/>
  <c r="F120" i="13" s="1"/>
  <c r="G120" i="13" s="1"/>
  <c r="H120" i="13" s="1"/>
  <c r="I120" i="13" s="1"/>
  <c r="J120" i="13" s="1"/>
  <c r="K120" i="13" s="1"/>
  <c r="C120" i="13"/>
  <c r="R119" i="13"/>
  <c r="S119" i="13" s="1"/>
  <c r="T119" i="13" s="1"/>
  <c r="U119" i="13" s="1"/>
  <c r="V119" i="13" s="1"/>
  <c r="W119" i="13" s="1"/>
  <c r="X119" i="13" s="1"/>
  <c r="Y119" i="13" s="1"/>
  <c r="Z119" i="13" s="1"/>
  <c r="AA119" i="13" s="1"/>
  <c r="AB119" i="13" s="1"/>
  <c r="AC119" i="13" s="1"/>
  <c r="AD119" i="13" s="1"/>
  <c r="AE119" i="13" s="1"/>
  <c r="AF119" i="13" s="1"/>
  <c r="E119" i="13"/>
  <c r="F119" i="13" s="1"/>
  <c r="G119" i="13" s="1"/>
  <c r="H119" i="13" s="1"/>
  <c r="I119" i="13" s="1"/>
  <c r="J119" i="13" s="1"/>
  <c r="K119" i="13" s="1"/>
  <c r="L119" i="13" s="1"/>
  <c r="M119" i="13" s="1"/>
  <c r="N119" i="13" s="1"/>
  <c r="O119" i="13" s="1"/>
  <c r="P119" i="13" s="1"/>
  <c r="Q119" i="13" s="1"/>
  <c r="D119" i="13"/>
  <c r="C119" i="13"/>
  <c r="C118" i="13"/>
  <c r="D118" i="13" s="1"/>
  <c r="E118" i="13" s="1"/>
  <c r="F118" i="13" s="1"/>
  <c r="G118" i="13" s="1"/>
  <c r="H118" i="13" s="1"/>
  <c r="I118" i="13" s="1"/>
  <c r="J118" i="13" s="1"/>
  <c r="K118" i="13" s="1"/>
  <c r="L118" i="13" s="1"/>
  <c r="M118" i="13" s="1"/>
  <c r="N118" i="13" s="1"/>
  <c r="O118" i="13" s="1"/>
  <c r="P118" i="13" s="1"/>
  <c r="Q118" i="13" s="1"/>
  <c r="R118" i="13" s="1"/>
  <c r="S118" i="13" s="1"/>
  <c r="T118" i="13" s="1"/>
  <c r="U118" i="13" s="1"/>
  <c r="V118" i="13" s="1"/>
  <c r="W118" i="13" s="1"/>
  <c r="X118" i="13" s="1"/>
  <c r="Y118" i="13" s="1"/>
  <c r="Z118" i="13" s="1"/>
  <c r="AA118" i="13" s="1"/>
  <c r="AB118" i="13" s="1"/>
  <c r="AC118" i="13" s="1"/>
  <c r="AD118" i="13" s="1"/>
  <c r="AE118" i="13" s="1"/>
  <c r="AF118" i="13" s="1"/>
  <c r="D117" i="13"/>
  <c r="E117" i="13" s="1"/>
  <c r="F117" i="13" s="1"/>
  <c r="G117" i="13" s="1"/>
  <c r="H117" i="13" s="1"/>
  <c r="I117" i="13" s="1"/>
  <c r="J117" i="13" s="1"/>
  <c r="K117" i="13" s="1"/>
  <c r="L117" i="13" s="1"/>
  <c r="M117" i="13" s="1"/>
  <c r="N117" i="13" s="1"/>
  <c r="O117" i="13" s="1"/>
  <c r="P117" i="13" s="1"/>
  <c r="Q117" i="13" s="1"/>
  <c r="R117" i="13" s="1"/>
  <c r="S117" i="13" s="1"/>
  <c r="T117" i="13" s="1"/>
  <c r="U117" i="13" s="1"/>
  <c r="V117" i="13" s="1"/>
  <c r="W117" i="13" s="1"/>
  <c r="X117" i="13" s="1"/>
  <c r="Y117" i="13" s="1"/>
  <c r="Z117" i="13" s="1"/>
  <c r="AA117" i="13" s="1"/>
  <c r="AB117" i="13" s="1"/>
  <c r="AC117" i="13" s="1"/>
  <c r="AD117" i="13" s="1"/>
  <c r="AE117" i="13" s="1"/>
  <c r="AF117" i="13" s="1"/>
  <c r="C117" i="13"/>
  <c r="D116" i="13"/>
  <c r="E116" i="13" s="1"/>
  <c r="F116" i="13" s="1"/>
  <c r="G116" i="13" s="1"/>
  <c r="H116" i="13" s="1"/>
  <c r="I116" i="13" s="1"/>
  <c r="J116" i="13" s="1"/>
  <c r="K116" i="13" s="1"/>
  <c r="L116" i="13" s="1"/>
  <c r="M116" i="13" s="1"/>
  <c r="N116" i="13" s="1"/>
  <c r="O116" i="13" s="1"/>
  <c r="P116" i="13" s="1"/>
  <c r="Q116" i="13" s="1"/>
  <c r="R116" i="13" s="1"/>
  <c r="S116" i="13" s="1"/>
  <c r="T116" i="13" s="1"/>
  <c r="U116" i="13" s="1"/>
  <c r="V116" i="13" s="1"/>
  <c r="W116" i="13" s="1"/>
  <c r="X116" i="13" s="1"/>
  <c r="Y116" i="13" s="1"/>
  <c r="Z116" i="13" s="1"/>
  <c r="AA116" i="13" s="1"/>
  <c r="AB116" i="13" s="1"/>
  <c r="AC116" i="13" s="1"/>
  <c r="AD116" i="13" s="1"/>
  <c r="AE116" i="13" s="1"/>
  <c r="AF116" i="13" s="1"/>
  <c r="C116" i="13"/>
  <c r="P115" i="13"/>
  <c r="Q115" i="13" s="1"/>
  <c r="R115" i="13" s="1"/>
  <c r="S115" i="13" s="1"/>
  <c r="T115" i="13" s="1"/>
  <c r="U115" i="13" s="1"/>
  <c r="V115" i="13" s="1"/>
  <c r="W115" i="13" s="1"/>
  <c r="X115" i="13" s="1"/>
  <c r="Y115" i="13" s="1"/>
  <c r="Z115" i="13" s="1"/>
  <c r="AA115" i="13" s="1"/>
  <c r="AB115" i="13" s="1"/>
  <c r="AC115" i="13" s="1"/>
  <c r="AD115" i="13" s="1"/>
  <c r="AE115" i="13" s="1"/>
  <c r="AF115" i="13" s="1"/>
  <c r="G115" i="13"/>
  <c r="H115" i="13" s="1"/>
  <c r="I115" i="13" s="1"/>
  <c r="J115" i="13" s="1"/>
  <c r="K115" i="13" s="1"/>
  <c r="L115" i="13" s="1"/>
  <c r="M115" i="13" s="1"/>
  <c r="N115" i="13" s="1"/>
  <c r="O115" i="13" s="1"/>
  <c r="D115" i="13"/>
  <c r="E115" i="13" s="1"/>
  <c r="F115" i="13" s="1"/>
  <c r="C115" i="13"/>
  <c r="T114" i="13"/>
  <c r="U114" i="13" s="1"/>
  <c r="V114" i="13" s="1"/>
  <c r="W114" i="13" s="1"/>
  <c r="X114" i="13" s="1"/>
  <c r="Y114" i="13" s="1"/>
  <c r="Z114" i="13" s="1"/>
  <c r="AA114" i="13" s="1"/>
  <c r="AB114" i="13" s="1"/>
  <c r="AC114" i="13" s="1"/>
  <c r="AD114" i="13" s="1"/>
  <c r="AE114" i="13" s="1"/>
  <c r="AF114" i="13" s="1"/>
  <c r="K114" i="13"/>
  <c r="L114" i="13" s="1"/>
  <c r="M114" i="13" s="1"/>
  <c r="N114" i="13" s="1"/>
  <c r="O114" i="13" s="1"/>
  <c r="P114" i="13" s="1"/>
  <c r="Q114" i="13" s="1"/>
  <c r="R114" i="13" s="1"/>
  <c r="S114" i="13" s="1"/>
  <c r="D114" i="13"/>
  <c r="E114" i="13" s="1"/>
  <c r="F114" i="13" s="1"/>
  <c r="G114" i="13" s="1"/>
  <c r="H114" i="13" s="1"/>
  <c r="I114" i="13" s="1"/>
  <c r="J114" i="13" s="1"/>
  <c r="C114" i="13"/>
  <c r="J113" i="13"/>
  <c r="K113" i="13" s="1"/>
  <c r="L113" i="13" s="1"/>
  <c r="M113" i="13" s="1"/>
  <c r="N113" i="13" s="1"/>
  <c r="O113" i="13" s="1"/>
  <c r="P113" i="13" s="1"/>
  <c r="Q113" i="13" s="1"/>
  <c r="R113" i="13" s="1"/>
  <c r="S113" i="13" s="1"/>
  <c r="T113" i="13" s="1"/>
  <c r="U113" i="13" s="1"/>
  <c r="V113" i="13" s="1"/>
  <c r="W113" i="13" s="1"/>
  <c r="X113" i="13" s="1"/>
  <c r="Y113" i="13" s="1"/>
  <c r="Z113" i="13" s="1"/>
  <c r="AA113" i="13" s="1"/>
  <c r="AB113" i="13" s="1"/>
  <c r="AC113" i="13" s="1"/>
  <c r="AD113" i="13" s="1"/>
  <c r="AE113" i="13" s="1"/>
  <c r="AF113" i="13" s="1"/>
  <c r="C113" i="13"/>
  <c r="D113" i="13" s="1"/>
  <c r="E113" i="13" s="1"/>
  <c r="F113" i="13" s="1"/>
  <c r="G113" i="13" s="1"/>
  <c r="H113" i="13" s="1"/>
  <c r="F112" i="13"/>
  <c r="G112" i="13" s="1"/>
  <c r="H112" i="13" s="1"/>
  <c r="I112" i="13" s="1"/>
  <c r="J112" i="13" s="1"/>
  <c r="K112" i="13" s="1"/>
  <c r="L112" i="13" s="1"/>
  <c r="M112" i="13" s="1"/>
  <c r="N112" i="13" s="1"/>
  <c r="O112" i="13" s="1"/>
  <c r="P112" i="13" s="1"/>
  <c r="Q112" i="13" s="1"/>
  <c r="R112" i="13" s="1"/>
  <c r="S112" i="13" s="1"/>
  <c r="T112" i="13" s="1"/>
  <c r="U112" i="13" s="1"/>
  <c r="V112" i="13" s="1"/>
  <c r="W112" i="13" s="1"/>
  <c r="X112" i="13" s="1"/>
  <c r="Y112" i="13" s="1"/>
  <c r="Z112" i="13" s="1"/>
  <c r="AA112" i="13" s="1"/>
  <c r="AB112" i="13" s="1"/>
  <c r="AC112" i="13" s="1"/>
  <c r="AD112" i="13" s="1"/>
  <c r="AE112" i="13" s="1"/>
  <c r="AF112" i="13" s="1"/>
  <c r="E112" i="13"/>
  <c r="C112" i="13"/>
  <c r="D112" i="13" s="1"/>
  <c r="H111" i="13"/>
  <c r="I111" i="13" s="1"/>
  <c r="J111" i="13" s="1"/>
  <c r="K111" i="13" s="1"/>
  <c r="L111" i="13" s="1"/>
  <c r="M111" i="13" s="1"/>
  <c r="N111" i="13" s="1"/>
  <c r="O111" i="13" s="1"/>
  <c r="P111" i="13" s="1"/>
  <c r="Q111" i="13" s="1"/>
  <c r="R111" i="13" s="1"/>
  <c r="S111" i="13" s="1"/>
  <c r="T111" i="13" s="1"/>
  <c r="U111" i="13" s="1"/>
  <c r="V111" i="13" s="1"/>
  <c r="W111" i="13" s="1"/>
  <c r="X111" i="13" s="1"/>
  <c r="Y111" i="13" s="1"/>
  <c r="Z111" i="13" s="1"/>
  <c r="AA111" i="13" s="1"/>
  <c r="AB111" i="13" s="1"/>
  <c r="AC111" i="13" s="1"/>
  <c r="AD111" i="13" s="1"/>
  <c r="AE111" i="13" s="1"/>
  <c r="AF111" i="13" s="1"/>
  <c r="C111" i="13"/>
  <c r="D111" i="13" s="1"/>
  <c r="E111" i="13" s="1"/>
  <c r="F111" i="13" s="1"/>
  <c r="G111" i="13" s="1"/>
  <c r="T109" i="13"/>
  <c r="U109" i="13" s="1"/>
  <c r="V109" i="13" s="1"/>
  <c r="W109" i="13" s="1"/>
  <c r="X109" i="13" s="1"/>
  <c r="Y109" i="13" s="1"/>
  <c r="Z109" i="13" s="1"/>
  <c r="AA109" i="13" s="1"/>
  <c r="AB109" i="13" s="1"/>
  <c r="AC109" i="13" s="1"/>
  <c r="AD109" i="13" s="1"/>
  <c r="AE109" i="13" s="1"/>
  <c r="AF109" i="13" s="1"/>
  <c r="K109" i="13"/>
  <c r="L109" i="13" s="1"/>
  <c r="M109" i="13" s="1"/>
  <c r="N109" i="13" s="1"/>
  <c r="O109" i="13" s="1"/>
  <c r="P109" i="13" s="1"/>
  <c r="Q109" i="13" s="1"/>
  <c r="R109" i="13" s="1"/>
  <c r="S109" i="13" s="1"/>
  <c r="D109" i="13"/>
  <c r="E109" i="13" s="1"/>
  <c r="F109" i="13" s="1"/>
  <c r="G109" i="13" s="1"/>
  <c r="H109" i="13" s="1"/>
  <c r="I109" i="13" s="1"/>
  <c r="J109" i="13" s="1"/>
  <c r="C109" i="13"/>
  <c r="D108" i="13"/>
  <c r="C108" i="13"/>
  <c r="C106" i="13"/>
  <c r="D106" i="13" s="1"/>
  <c r="E106" i="13" s="1"/>
  <c r="F106" i="13" s="1"/>
  <c r="G106" i="13" s="1"/>
  <c r="H106" i="13" s="1"/>
  <c r="I106" i="13" s="1"/>
  <c r="J106" i="13" s="1"/>
  <c r="K106" i="13" s="1"/>
  <c r="L106" i="13" s="1"/>
  <c r="M106" i="13" s="1"/>
  <c r="N106" i="13" s="1"/>
  <c r="O106" i="13" s="1"/>
  <c r="P106" i="13" s="1"/>
  <c r="Q106" i="13" s="1"/>
  <c r="R106" i="13" s="1"/>
  <c r="S106" i="13" s="1"/>
  <c r="T106" i="13" s="1"/>
  <c r="U106" i="13" s="1"/>
  <c r="V106" i="13" s="1"/>
  <c r="W106" i="13" s="1"/>
  <c r="X106" i="13" s="1"/>
  <c r="Y106" i="13" s="1"/>
  <c r="Z106" i="13" s="1"/>
  <c r="AA106" i="13" s="1"/>
  <c r="AB106" i="13" s="1"/>
  <c r="AC106" i="13" s="1"/>
  <c r="AD106" i="13" s="1"/>
  <c r="AE106" i="13" s="1"/>
  <c r="AF106" i="13" s="1"/>
  <c r="C105" i="13"/>
  <c r="D105" i="13" s="1"/>
  <c r="E105" i="13" s="1"/>
  <c r="F105" i="13" s="1"/>
  <c r="G105" i="13" s="1"/>
  <c r="H105" i="13" s="1"/>
  <c r="I105" i="13" s="1"/>
  <c r="J105" i="13" s="1"/>
  <c r="K105" i="13" s="1"/>
  <c r="L105" i="13" s="1"/>
  <c r="M105" i="13" s="1"/>
  <c r="N105" i="13" s="1"/>
  <c r="O105" i="13" s="1"/>
  <c r="P105" i="13" s="1"/>
  <c r="Q105" i="13" s="1"/>
  <c r="R105" i="13" s="1"/>
  <c r="S105" i="13" s="1"/>
  <c r="T105" i="13" s="1"/>
  <c r="U105" i="13" s="1"/>
  <c r="V105" i="13" s="1"/>
  <c r="W105" i="13" s="1"/>
  <c r="X105" i="13" s="1"/>
  <c r="Y105" i="13" s="1"/>
  <c r="Z105" i="13" s="1"/>
  <c r="AA105" i="13" s="1"/>
  <c r="AB105" i="13" s="1"/>
  <c r="AC105" i="13" s="1"/>
  <c r="AD105" i="13" s="1"/>
  <c r="AE105" i="13" s="1"/>
  <c r="AF105" i="13" s="1"/>
  <c r="C104" i="13"/>
  <c r="D104" i="13" s="1"/>
  <c r="E104" i="13" s="1"/>
  <c r="F104" i="13" s="1"/>
  <c r="G104" i="13" s="1"/>
  <c r="H104" i="13" s="1"/>
  <c r="I104" i="13" s="1"/>
  <c r="J104" i="13" s="1"/>
  <c r="K104" i="13" s="1"/>
  <c r="L104" i="13" s="1"/>
  <c r="M104" i="13" s="1"/>
  <c r="N104" i="13" s="1"/>
  <c r="O104" i="13" s="1"/>
  <c r="P104" i="13" s="1"/>
  <c r="Q104" i="13" s="1"/>
  <c r="R104" i="13" s="1"/>
  <c r="S104" i="13" s="1"/>
  <c r="T104" i="13" s="1"/>
  <c r="U104" i="13" s="1"/>
  <c r="V104" i="13" s="1"/>
  <c r="W104" i="13" s="1"/>
  <c r="X104" i="13" s="1"/>
  <c r="Y104" i="13" s="1"/>
  <c r="Z104" i="13" s="1"/>
  <c r="AA104" i="13" s="1"/>
  <c r="AB104" i="13" s="1"/>
  <c r="AC104" i="13" s="1"/>
  <c r="AD104" i="13" s="1"/>
  <c r="AE104" i="13" s="1"/>
  <c r="AF104" i="13" s="1"/>
  <c r="X103" i="13"/>
  <c r="Y103" i="13" s="1"/>
  <c r="Z103" i="13" s="1"/>
  <c r="AA103" i="13" s="1"/>
  <c r="AB103" i="13" s="1"/>
  <c r="AC103" i="13" s="1"/>
  <c r="AD103" i="13" s="1"/>
  <c r="AE103" i="13" s="1"/>
  <c r="AF103" i="13" s="1"/>
  <c r="O103" i="13"/>
  <c r="P103" i="13" s="1"/>
  <c r="Q103" i="13" s="1"/>
  <c r="R103" i="13" s="1"/>
  <c r="S103" i="13" s="1"/>
  <c r="T103" i="13" s="1"/>
  <c r="U103" i="13" s="1"/>
  <c r="V103" i="13" s="1"/>
  <c r="W103" i="13" s="1"/>
  <c r="E103" i="13"/>
  <c r="F103" i="13" s="1"/>
  <c r="G103" i="13" s="1"/>
  <c r="H103" i="13" s="1"/>
  <c r="I103" i="13" s="1"/>
  <c r="J103" i="13" s="1"/>
  <c r="K103" i="13" s="1"/>
  <c r="L103" i="13" s="1"/>
  <c r="M103" i="13" s="1"/>
  <c r="N103" i="13" s="1"/>
  <c r="D103" i="13"/>
  <c r="C103" i="13"/>
  <c r="E102" i="13"/>
  <c r="F102" i="13" s="1"/>
  <c r="C102" i="13"/>
  <c r="D102" i="13" s="1"/>
  <c r="D101" i="13"/>
  <c r="C101" i="13"/>
  <c r="AH98" i="13"/>
  <c r="AI98" i="13" s="1"/>
  <c r="AH97" i="13"/>
  <c r="AI97" i="13" s="1"/>
  <c r="AH96" i="13"/>
  <c r="AI96" i="13" s="1"/>
  <c r="AH94" i="13"/>
  <c r="AI94" i="13" s="1"/>
  <c r="C93" i="13"/>
  <c r="AI91" i="13"/>
  <c r="AH91" i="13"/>
  <c r="AI90" i="13"/>
  <c r="AH90" i="13"/>
  <c r="AI89" i="13"/>
  <c r="AH89" i="13"/>
  <c r="AI88" i="13"/>
  <c r="AH88" i="13"/>
  <c r="AI87" i="13"/>
  <c r="AH87" i="13"/>
  <c r="AI86" i="13"/>
  <c r="AH86" i="13"/>
  <c r="AI85" i="13"/>
  <c r="AH85" i="13"/>
  <c r="AI84" i="13"/>
  <c r="AH84" i="13"/>
  <c r="AG82" i="13"/>
  <c r="AI81" i="13"/>
  <c r="AH81" i="13"/>
  <c r="AF80" i="13"/>
  <c r="AE80" i="13"/>
  <c r="AD80" i="13"/>
  <c r="AC80" i="13"/>
  <c r="AB80" i="13"/>
  <c r="AA80" i="13"/>
  <c r="Z80" i="13"/>
  <c r="Y80" i="13"/>
  <c r="X80" i="13"/>
  <c r="X82" i="13" s="1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B80" i="13"/>
  <c r="AF79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B79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AF76" i="13"/>
  <c r="AE76" i="13"/>
  <c r="AE82" i="13" s="1"/>
  <c r="AD76" i="13"/>
  <c r="AC76" i="13"/>
  <c r="AB76" i="13"/>
  <c r="AB82" i="13" s="1"/>
  <c r="AA76" i="13"/>
  <c r="AA82" i="13" s="1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M82" i="13" s="1"/>
  <c r="L76" i="13"/>
  <c r="K76" i="13"/>
  <c r="J76" i="13"/>
  <c r="I76" i="13"/>
  <c r="H76" i="13"/>
  <c r="G76" i="13"/>
  <c r="G82" i="13" s="1"/>
  <c r="F76" i="13"/>
  <c r="E76" i="13"/>
  <c r="D76" i="13"/>
  <c r="C76" i="13"/>
  <c r="B76" i="13"/>
  <c r="AI74" i="13"/>
  <c r="AH74" i="13"/>
  <c r="R73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R75" i="13" s="1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AI71" i="13"/>
  <c r="AH71" i="13"/>
  <c r="AI70" i="13"/>
  <c r="AH70" i="13"/>
  <c r="AI69" i="13"/>
  <c r="AH69" i="13"/>
  <c r="AG68" i="13"/>
  <c r="AF68" i="13"/>
  <c r="AF5" i="13" s="1"/>
  <c r="AE68" i="13"/>
  <c r="AD68" i="13"/>
  <c r="AC68" i="13"/>
  <c r="AC5" i="13" s="1"/>
  <c r="AB68" i="13"/>
  <c r="AA68" i="13"/>
  <c r="AA5" i="13" s="1"/>
  <c r="Z68" i="13"/>
  <c r="Y68" i="13"/>
  <c r="X68" i="13"/>
  <c r="X5" i="13" s="1"/>
  <c r="W68" i="13"/>
  <c r="W5" i="13" s="1"/>
  <c r="V68" i="13"/>
  <c r="U68" i="13"/>
  <c r="U5" i="13" s="1"/>
  <c r="T68" i="13"/>
  <c r="S68" i="13"/>
  <c r="S5" i="13" s="1"/>
  <c r="R68" i="13"/>
  <c r="Q68" i="13"/>
  <c r="P68" i="13"/>
  <c r="P5" i="13" s="1"/>
  <c r="O68" i="13"/>
  <c r="N68" i="13"/>
  <c r="N5" i="13" s="1"/>
  <c r="M68" i="13"/>
  <c r="L68" i="13"/>
  <c r="L5" i="13" s="1"/>
  <c r="K68" i="13"/>
  <c r="K5" i="13" s="1"/>
  <c r="J68" i="13"/>
  <c r="I68" i="13"/>
  <c r="I5" i="13" s="1"/>
  <c r="H68" i="13"/>
  <c r="H5" i="13" s="1"/>
  <c r="G68" i="13"/>
  <c r="G5" i="13" s="1"/>
  <c r="F68" i="13"/>
  <c r="F5" i="13" s="1"/>
  <c r="E68" i="13"/>
  <c r="D68" i="13"/>
  <c r="D5" i="13" s="1"/>
  <c r="C68" i="13"/>
  <c r="B68" i="13"/>
  <c r="AI67" i="13"/>
  <c r="AH67" i="13"/>
  <c r="AI66" i="13"/>
  <c r="AH66" i="13"/>
  <c r="AI65" i="13"/>
  <c r="AH65" i="13"/>
  <c r="AI64" i="13"/>
  <c r="AH64" i="13"/>
  <c r="AI63" i="13"/>
  <c r="AH63" i="13"/>
  <c r="AI62" i="13"/>
  <c r="AH62" i="13"/>
  <c r="AI61" i="13"/>
  <c r="AH61" i="13"/>
  <c r="AI60" i="13"/>
  <c r="AH60" i="13"/>
  <c r="AI59" i="13"/>
  <c r="AH59" i="13"/>
  <c r="AI58" i="13"/>
  <c r="AH58" i="13"/>
  <c r="AI57" i="13"/>
  <c r="AH57" i="13"/>
  <c r="AG56" i="13"/>
  <c r="AF56" i="13"/>
  <c r="AE56" i="13"/>
  <c r="AD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AI55" i="13"/>
  <c r="AH55" i="13"/>
  <c r="AI54" i="13"/>
  <c r="AH54" i="13"/>
  <c r="AI53" i="13"/>
  <c r="AH53" i="13"/>
  <c r="Y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AG51" i="13"/>
  <c r="AG52" i="13" s="1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G38" i="13"/>
  <c r="AF38" i="13"/>
  <c r="AE38" i="13"/>
  <c r="AD38" i="13"/>
  <c r="AC38" i="13"/>
  <c r="AB38" i="13"/>
  <c r="AA38" i="13"/>
  <c r="Z38" i="13"/>
  <c r="Y38" i="13"/>
  <c r="X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E5" i="13"/>
  <c r="AD5" i="13"/>
  <c r="AB5" i="13"/>
  <c r="Z5" i="13"/>
  <c r="Y5" i="13"/>
  <c r="V5" i="13"/>
  <c r="T5" i="13"/>
  <c r="R5" i="13"/>
  <c r="Q5" i="13"/>
  <c r="O5" i="13"/>
  <c r="M5" i="13"/>
  <c r="E5" i="13"/>
  <c r="C5" i="13"/>
  <c r="B5" i="13"/>
  <c r="AG4" i="13"/>
  <c r="K4" i="13"/>
  <c r="B4" i="13"/>
  <c r="AG2" i="13"/>
  <c r="AF95" i="11"/>
  <c r="AE95" i="11"/>
  <c r="AD95" i="11"/>
  <c r="E4" i="13"/>
  <c r="E4" i="14"/>
  <c r="K102" i="15" l="1"/>
  <c r="J93" i="15"/>
  <c r="J199" i="15"/>
  <c r="K193" i="15"/>
  <c r="H191" i="15"/>
  <c r="I101" i="15"/>
  <c r="J234" i="15"/>
  <c r="K198" i="15"/>
  <c r="AE82" i="14"/>
  <c r="AD82" i="14"/>
  <c r="AC82" i="14"/>
  <c r="Y75" i="14"/>
  <c r="W82" i="14"/>
  <c r="V82" i="14"/>
  <c r="U82" i="14"/>
  <c r="T82" i="14"/>
  <c r="S75" i="14"/>
  <c r="AK213" i="14" s="1"/>
  <c r="R73" i="14"/>
  <c r="R75" i="14"/>
  <c r="Q82" i="14"/>
  <c r="O73" i="14"/>
  <c r="O83" i="14" s="1"/>
  <c r="N82" i="14"/>
  <c r="N73" i="14"/>
  <c r="M82" i="14"/>
  <c r="L82" i="14"/>
  <c r="K73" i="14"/>
  <c r="K75" i="14"/>
  <c r="I75" i="14"/>
  <c r="J73" i="14"/>
  <c r="J75" i="14"/>
  <c r="AB213" i="14" s="1"/>
  <c r="F82" i="14"/>
  <c r="AI79" i="14"/>
  <c r="I82" i="14"/>
  <c r="G82" i="14"/>
  <c r="AI78" i="14"/>
  <c r="G75" i="14"/>
  <c r="Y213" i="14" s="1"/>
  <c r="F75" i="14"/>
  <c r="X213" i="14" s="1"/>
  <c r="G73" i="14"/>
  <c r="G83" i="14" s="1"/>
  <c r="E82" i="14"/>
  <c r="AH77" i="14"/>
  <c r="C73" i="14"/>
  <c r="C5" i="14"/>
  <c r="AI68" i="14"/>
  <c r="C75" i="14"/>
  <c r="AH80" i="14"/>
  <c r="AH79" i="14"/>
  <c r="B73" i="14"/>
  <c r="B75" i="14" s="1"/>
  <c r="T213" i="14" s="1"/>
  <c r="AI38" i="14"/>
  <c r="H4" i="14"/>
  <c r="G102" i="14"/>
  <c r="E75" i="14"/>
  <c r="M75" i="14"/>
  <c r="H82" i="14"/>
  <c r="P82" i="14"/>
  <c r="X82" i="14"/>
  <c r="AF82" i="14"/>
  <c r="AH78" i="14"/>
  <c r="L75" i="14"/>
  <c r="F73" i="14"/>
  <c r="AI56" i="14"/>
  <c r="D73" i="14"/>
  <c r="L73" i="14"/>
  <c r="N75" i="14"/>
  <c r="N83" i="14" s="1"/>
  <c r="AI77" i="14"/>
  <c r="AI80" i="14"/>
  <c r="C191" i="14"/>
  <c r="D101" i="14"/>
  <c r="AA213" i="14"/>
  <c r="I7" i="14"/>
  <c r="AI213" i="14"/>
  <c r="Q7" i="14"/>
  <c r="AQ213" i="14"/>
  <c r="Y7" i="14"/>
  <c r="AG6" i="14"/>
  <c r="E73" i="14"/>
  <c r="M73" i="14"/>
  <c r="AG213" i="14"/>
  <c r="O7" i="14"/>
  <c r="AI76" i="14"/>
  <c r="J82" i="14"/>
  <c r="J83" i="14" s="1"/>
  <c r="R82" i="14"/>
  <c r="Z82" i="14"/>
  <c r="E108" i="14"/>
  <c r="F108" i="14" s="1"/>
  <c r="G108" i="14" s="1"/>
  <c r="H108" i="14" s="1"/>
  <c r="I108" i="14" s="1"/>
  <c r="J108" i="14" s="1"/>
  <c r="K108" i="14" s="1"/>
  <c r="L108" i="14" s="1"/>
  <c r="M108" i="14" s="1"/>
  <c r="N108" i="14" s="1"/>
  <c r="O108" i="14" s="1"/>
  <c r="P108" i="14" s="1"/>
  <c r="Q108" i="14" s="1"/>
  <c r="R108" i="14" s="1"/>
  <c r="S108" i="14" s="1"/>
  <c r="T108" i="14" s="1"/>
  <c r="U108" i="14" s="1"/>
  <c r="V108" i="14" s="1"/>
  <c r="W108" i="14" s="1"/>
  <c r="X108" i="14" s="1"/>
  <c r="Y108" i="14" s="1"/>
  <c r="Z108" i="14" s="1"/>
  <c r="AA108" i="14" s="1"/>
  <c r="AB108" i="14" s="1"/>
  <c r="AC108" i="14" s="1"/>
  <c r="AD108" i="14" s="1"/>
  <c r="AE108" i="14" s="1"/>
  <c r="AF108" i="14" s="1"/>
  <c r="D75" i="14"/>
  <c r="G7" i="14"/>
  <c r="AG3" i="14"/>
  <c r="AH38" i="14"/>
  <c r="H75" i="14"/>
  <c r="P75" i="14"/>
  <c r="C82" i="14"/>
  <c r="K82" i="14"/>
  <c r="K83" i="14" s="1"/>
  <c r="S82" i="14"/>
  <c r="S83" i="14" s="1"/>
  <c r="AA82" i="14"/>
  <c r="H73" i="14"/>
  <c r="P73" i="14"/>
  <c r="R83" i="14"/>
  <c r="S210" i="14"/>
  <c r="D210" i="14"/>
  <c r="I73" i="14"/>
  <c r="I83" i="14" s="1"/>
  <c r="Q73" i="14"/>
  <c r="Q83" i="14" s="1"/>
  <c r="Y73" i="14"/>
  <c r="Y83" i="14" s="1"/>
  <c r="AG73" i="14"/>
  <c r="AG83" i="14" s="1"/>
  <c r="AH76" i="14"/>
  <c r="B82" i="14"/>
  <c r="AH56" i="14"/>
  <c r="AH68" i="14"/>
  <c r="AH72" i="14"/>
  <c r="AI72" i="14"/>
  <c r="C199" i="14"/>
  <c r="D193" i="14"/>
  <c r="E198" i="14"/>
  <c r="AF82" i="13"/>
  <c r="AD82" i="13"/>
  <c r="AC82" i="13"/>
  <c r="Z82" i="13"/>
  <c r="Y82" i="13"/>
  <c r="Y75" i="13"/>
  <c r="Y7" i="13" s="1"/>
  <c r="Y73" i="13"/>
  <c r="W82" i="13"/>
  <c r="V82" i="13"/>
  <c r="U82" i="13"/>
  <c r="T82" i="13"/>
  <c r="S82" i="13"/>
  <c r="S75" i="13"/>
  <c r="S73" i="13"/>
  <c r="R82" i="13"/>
  <c r="Q82" i="13"/>
  <c r="Q75" i="13"/>
  <c r="Q73" i="13"/>
  <c r="AI213" i="13"/>
  <c r="Q7" i="13"/>
  <c r="Q83" i="13"/>
  <c r="P82" i="13"/>
  <c r="P75" i="13"/>
  <c r="P73" i="13"/>
  <c r="P83" i="13" s="1"/>
  <c r="AI78" i="13"/>
  <c r="O82" i="13"/>
  <c r="O73" i="13"/>
  <c r="N82" i="13"/>
  <c r="N75" i="13"/>
  <c r="AF213" i="13" s="1"/>
  <c r="N73" i="13"/>
  <c r="M73" i="13"/>
  <c r="L82" i="13"/>
  <c r="AH56" i="13"/>
  <c r="L73" i="13"/>
  <c r="K73" i="13"/>
  <c r="J73" i="13"/>
  <c r="I75" i="13"/>
  <c r="I7" i="13" s="1"/>
  <c r="F75" i="13"/>
  <c r="X213" i="13" s="1"/>
  <c r="J82" i="13"/>
  <c r="K82" i="13"/>
  <c r="I73" i="13"/>
  <c r="E82" i="13"/>
  <c r="I82" i="13"/>
  <c r="AH78" i="13"/>
  <c r="K75" i="13"/>
  <c r="J5" i="13"/>
  <c r="H82" i="13"/>
  <c r="F82" i="13"/>
  <c r="AI80" i="13"/>
  <c r="D82" i="13"/>
  <c r="E75" i="13"/>
  <c r="E7" i="13" s="1"/>
  <c r="G75" i="13"/>
  <c r="Y213" i="13" s="1"/>
  <c r="AA213" i="13"/>
  <c r="D73" i="13"/>
  <c r="F73" i="13"/>
  <c r="G73" i="13"/>
  <c r="H73" i="13"/>
  <c r="H75" i="13"/>
  <c r="Z213" i="13" s="1"/>
  <c r="AI38" i="13"/>
  <c r="AH79" i="13"/>
  <c r="AH68" i="13"/>
  <c r="AI79" i="13"/>
  <c r="C82" i="13"/>
  <c r="AI77" i="13"/>
  <c r="C75" i="13"/>
  <c r="U213" i="13" s="1"/>
  <c r="AH38" i="13"/>
  <c r="C73" i="13"/>
  <c r="B93" i="13"/>
  <c r="B82" i="13"/>
  <c r="AI56" i="13"/>
  <c r="B73" i="13"/>
  <c r="B75" i="13" s="1"/>
  <c r="T213" i="13" s="1"/>
  <c r="H4" i="13"/>
  <c r="N83" i="13"/>
  <c r="R83" i="13"/>
  <c r="AG6" i="13"/>
  <c r="Y83" i="13"/>
  <c r="AJ213" i="13"/>
  <c r="R7" i="13"/>
  <c r="AH213" i="13"/>
  <c r="P7" i="13"/>
  <c r="AC213" i="13"/>
  <c r="K7" i="13"/>
  <c r="AK213" i="13"/>
  <c r="S7" i="13"/>
  <c r="AG75" i="13"/>
  <c r="AG83" i="13" s="1"/>
  <c r="AG73" i="13"/>
  <c r="AG3" i="13"/>
  <c r="E73" i="13"/>
  <c r="G102" i="13"/>
  <c r="AH72" i="13"/>
  <c r="D75" i="13"/>
  <c r="L75" i="13"/>
  <c r="AI76" i="13"/>
  <c r="AH77" i="13"/>
  <c r="D191" i="13"/>
  <c r="AI68" i="13"/>
  <c r="AI72" i="13"/>
  <c r="M75" i="13"/>
  <c r="S210" i="13"/>
  <c r="D210" i="13"/>
  <c r="O75" i="13"/>
  <c r="O83" i="13" s="1"/>
  <c r="AH80" i="13"/>
  <c r="D93" i="13"/>
  <c r="E108" i="13"/>
  <c r="N7" i="13"/>
  <c r="J75" i="13"/>
  <c r="J83" i="13" s="1"/>
  <c r="S83" i="13"/>
  <c r="AH76" i="13"/>
  <c r="C191" i="13"/>
  <c r="E101" i="13"/>
  <c r="C234" i="13"/>
  <c r="D198" i="13"/>
  <c r="C199" i="13"/>
  <c r="F193" i="13"/>
  <c r="L198" i="15" l="1"/>
  <c r="K234" i="15"/>
  <c r="I191" i="15"/>
  <c r="J101" i="15"/>
  <c r="K199" i="15"/>
  <c r="L193" i="15"/>
  <c r="L102" i="15"/>
  <c r="K93" i="15"/>
  <c r="S7" i="14"/>
  <c r="AJ213" i="14"/>
  <c r="R7" i="14"/>
  <c r="P83" i="14"/>
  <c r="M83" i="14"/>
  <c r="L83" i="14"/>
  <c r="AC213" i="14"/>
  <c r="K7" i="14"/>
  <c r="J7" i="14"/>
  <c r="B7" i="14"/>
  <c r="F83" i="14"/>
  <c r="F7" i="14"/>
  <c r="H83" i="14"/>
  <c r="C83" i="14"/>
  <c r="E83" i="14"/>
  <c r="D83" i="14"/>
  <c r="U213" i="14"/>
  <c r="C7" i="14"/>
  <c r="E234" i="14"/>
  <c r="F198" i="14"/>
  <c r="AI82" i="14"/>
  <c r="AH82" i="14"/>
  <c r="B83" i="14"/>
  <c r="D191" i="14"/>
  <c r="E101" i="14"/>
  <c r="AD213" i="14"/>
  <c r="L7" i="14"/>
  <c r="H102" i="14"/>
  <c r="D199" i="14"/>
  <c r="E193" i="14"/>
  <c r="AH213" i="14"/>
  <c r="P7" i="14"/>
  <c r="V213" i="14"/>
  <c r="D7" i="14"/>
  <c r="Z213" i="14"/>
  <c r="H7" i="14"/>
  <c r="D93" i="14"/>
  <c r="AF213" i="14"/>
  <c r="N7" i="14"/>
  <c r="AE213" i="14"/>
  <c r="M7" i="14"/>
  <c r="B208" i="14"/>
  <c r="W213" i="14"/>
  <c r="E7" i="14"/>
  <c r="C208" i="14"/>
  <c r="AQ213" i="13"/>
  <c r="K83" i="13"/>
  <c r="I83" i="13"/>
  <c r="F7" i="13"/>
  <c r="F83" i="13"/>
  <c r="AH82" i="13"/>
  <c r="G7" i="13"/>
  <c r="G83" i="13"/>
  <c r="W213" i="13"/>
  <c r="AI82" i="13"/>
  <c r="B208" i="13"/>
  <c r="C208" i="13"/>
  <c r="H83" i="13"/>
  <c r="H7" i="13"/>
  <c r="C7" i="13"/>
  <c r="C83" i="13"/>
  <c r="B83" i="13"/>
  <c r="B7" i="13"/>
  <c r="E198" i="13"/>
  <c r="D234" i="13"/>
  <c r="AG213" i="13"/>
  <c r="O7" i="13"/>
  <c r="AD213" i="13"/>
  <c r="L7" i="13"/>
  <c r="D199" i="13"/>
  <c r="D83" i="13"/>
  <c r="E83" i="13"/>
  <c r="E191" i="13"/>
  <c r="F101" i="13"/>
  <c r="V213" i="13"/>
  <c r="D7" i="13"/>
  <c r="L83" i="13"/>
  <c r="G193" i="13"/>
  <c r="AB213" i="13"/>
  <c r="J7" i="13"/>
  <c r="F108" i="13"/>
  <c r="E93" i="13"/>
  <c r="AE213" i="13"/>
  <c r="M7" i="13"/>
  <c r="H102" i="13"/>
  <c r="M83" i="13"/>
  <c r="M102" i="15" l="1"/>
  <c r="L93" i="15"/>
  <c r="L199" i="15"/>
  <c r="M193" i="15"/>
  <c r="J191" i="15"/>
  <c r="K101" i="15"/>
  <c r="M198" i="15"/>
  <c r="L234" i="15"/>
  <c r="K6" i="14"/>
  <c r="E191" i="14"/>
  <c r="F101" i="14"/>
  <c r="F193" i="14"/>
  <c r="E199" i="14"/>
  <c r="E93" i="14"/>
  <c r="I102" i="14"/>
  <c r="F234" i="14"/>
  <c r="G198" i="14"/>
  <c r="K6" i="13"/>
  <c r="F198" i="13"/>
  <c r="E234" i="13"/>
  <c r="E199" i="13"/>
  <c r="H193" i="13"/>
  <c r="I102" i="13"/>
  <c r="G108" i="13"/>
  <c r="F93" i="13"/>
  <c r="F191" i="13"/>
  <c r="G101" i="13"/>
  <c r="K191" i="15" l="1"/>
  <c r="L101" i="15"/>
  <c r="N198" i="15"/>
  <c r="M234" i="15"/>
  <c r="M199" i="15"/>
  <c r="N193" i="15"/>
  <c r="N102" i="15"/>
  <c r="M93" i="15"/>
  <c r="G234" i="14"/>
  <c r="H198" i="14"/>
  <c r="J102" i="14"/>
  <c r="G193" i="14"/>
  <c r="F199" i="14"/>
  <c r="F93" i="14"/>
  <c r="F191" i="14"/>
  <c r="G101" i="14"/>
  <c r="H108" i="13"/>
  <c r="G191" i="13"/>
  <c r="H101" i="13"/>
  <c r="I193" i="13"/>
  <c r="F234" i="13"/>
  <c r="G198" i="13"/>
  <c r="F199" i="13"/>
  <c r="J102" i="13"/>
  <c r="O102" i="15" l="1"/>
  <c r="N93" i="15"/>
  <c r="O193" i="15"/>
  <c r="N199" i="15"/>
  <c r="N234" i="15"/>
  <c r="O198" i="15"/>
  <c r="L191" i="15"/>
  <c r="M101" i="15"/>
  <c r="H193" i="14"/>
  <c r="G199" i="14"/>
  <c r="G93" i="14"/>
  <c r="K102" i="14"/>
  <c r="H234" i="14"/>
  <c r="I198" i="14"/>
  <c r="G191" i="14"/>
  <c r="H101" i="14"/>
  <c r="G234" i="13"/>
  <c r="H198" i="13"/>
  <c r="G199" i="13"/>
  <c r="J193" i="13"/>
  <c r="H191" i="13"/>
  <c r="I101" i="13"/>
  <c r="K102" i="13"/>
  <c r="G93" i="13"/>
  <c r="I108" i="13"/>
  <c r="H93" i="13"/>
  <c r="AC95" i="11"/>
  <c r="AB95" i="11"/>
  <c r="V37" i="11"/>
  <c r="U37" i="11"/>
  <c r="T37" i="11"/>
  <c r="S37" i="11"/>
  <c r="R37" i="11"/>
  <c r="R38" i="11"/>
  <c r="Q37" i="11"/>
  <c r="P37" i="11"/>
  <c r="M191" i="15" l="1"/>
  <c r="N101" i="15"/>
  <c r="O234" i="15"/>
  <c r="P198" i="15"/>
  <c r="O199" i="15"/>
  <c r="P193" i="15"/>
  <c r="P102" i="15"/>
  <c r="O93" i="15"/>
  <c r="L102" i="14"/>
  <c r="J198" i="14"/>
  <c r="I234" i="14"/>
  <c r="H191" i="14"/>
  <c r="I101" i="14"/>
  <c r="I193" i="14"/>
  <c r="H199" i="14"/>
  <c r="H93" i="14"/>
  <c r="L102" i="13"/>
  <c r="K193" i="13"/>
  <c r="J108" i="13"/>
  <c r="I93" i="13"/>
  <c r="H234" i="13"/>
  <c r="I198" i="13"/>
  <c r="H199" i="13"/>
  <c r="I191" i="13"/>
  <c r="J101" i="13"/>
  <c r="Q102" i="15" l="1"/>
  <c r="P93" i="15"/>
  <c r="P199" i="15"/>
  <c r="Q193" i="15"/>
  <c r="Q198" i="15"/>
  <c r="P234" i="15"/>
  <c r="N191" i="15"/>
  <c r="O101" i="15"/>
  <c r="I191" i="14"/>
  <c r="J101" i="14"/>
  <c r="I199" i="14"/>
  <c r="J193" i="14"/>
  <c r="I93" i="14"/>
  <c r="K198" i="14"/>
  <c r="J234" i="14"/>
  <c r="M102" i="14"/>
  <c r="K108" i="13"/>
  <c r="J191" i="13"/>
  <c r="K101" i="13"/>
  <c r="L193" i="13"/>
  <c r="J198" i="13"/>
  <c r="I234" i="13"/>
  <c r="I199" i="13"/>
  <c r="M102" i="13"/>
  <c r="O191" i="15" l="1"/>
  <c r="P101" i="15"/>
  <c r="Q234" i="15"/>
  <c r="R198" i="15"/>
  <c r="Q199" i="15"/>
  <c r="R193" i="15"/>
  <c r="R102" i="15"/>
  <c r="Q93" i="15"/>
  <c r="J199" i="14"/>
  <c r="K193" i="14"/>
  <c r="J93" i="14"/>
  <c r="J191" i="14"/>
  <c r="K101" i="14"/>
  <c r="K234" i="14"/>
  <c r="L198" i="14"/>
  <c r="N102" i="14"/>
  <c r="M193" i="13"/>
  <c r="J234" i="13"/>
  <c r="K198" i="13"/>
  <c r="J199" i="13"/>
  <c r="J93" i="13"/>
  <c r="K191" i="13"/>
  <c r="L101" i="13"/>
  <c r="N102" i="13"/>
  <c r="L108" i="13"/>
  <c r="K93" i="13"/>
  <c r="R93" i="15" l="1"/>
  <c r="S102" i="15"/>
  <c r="R199" i="15"/>
  <c r="S193" i="15"/>
  <c r="R234" i="15"/>
  <c r="S198" i="15"/>
  <c r="P191" i="15"/>
  <c r="Q101" i="15"/>
  <c r="O102" i="14"/>
  <c r="K199" i="14"/>
  <c r="L193" i="14"/>
  <c r="K93" i="14"/>
  <c r="L234" i="14"/>
  <c r="M198" i="14"/>
  <c r="K191" i="14"/>
  <c r="L101" i="14"/>
  <c r="L191" i="13"/>
  <c r="M101" i="13"/>
  <c r="N193" i="13"/>
  <c r="K234" i="13"/>
  <c r="L198" i="13"/>
  <c r="K199" i="13"/>
  <c r="M108" i="13"/>
  <c r="O102" i="13"/>
  <c r="S234" i="15" l="1"/>
  <c r="T198" i="15"/>
  <c r="S199" i="15"/>
  <c r="T193" i="15"/>
  <c r="T102" i="15"/>
  <c r="S93" i="15"/>
  <c r="Q191" i="15"/>
  <c r="R101" i="15"/>
  <c r="M234" i="14"/>
  <c r="N198" i="14"/>
  <c r="L199" i="14"/>
  <c r="M193" i="14"/>
  <c r="L93" i="14"/>
  <c r="M101" i="14"/>
  <c r="L191" i="14"/>
  <c r="P102" i="14"/>
  <c r="N108" i="13"/>
  <c r="O193" i="13"/>
  <c r="M198" i="13"/>
  <c r="L234" i="13"/>
  <c r="L199" i="13"/>
  <c r="P102" i="13"/>
  <c r="M191" i="13"/>
  <c r="N101" i="13"/>
  <c r="L93" i="13"/>
  <c r="U102" i="15" l="1"/>
  <c r="T93" i="15"/>
  <c r="U193" i="15"/>
  <c r="T199" i="15"/>
  <c r="T51" i="15" s="1"/>
  <c r="R191" i="15"/>
  <c r="S101" i="15"/>
  <c r="T234" i="15"/>
  <c r="U198" i="15"/>
  <c r="Q102" i="14"/>
  <c r="M191" i="14"/>
  <c r="N101" i="14"/>
  <c r="N193" i="14"/>
  <c r="M199" i="14"/>
  <c r="M93" i="14"/>
  <c r="N234" i="14"/>
  <c r="O198" i="14"/>
  <c r="M234" i="13"/>
  <c r="N198" i="13"/>
  <c r="M199" i="13"/>
  <c r="Q102" i="13"/>
  <c r="N191" i="13"/>
  <c r="O101" i="13"/>
  <c r="P193" i="13"/>
  <c r="M93" i="13"/>
  <c r="O108" i="13"/>
  <c r="N93" i="13"/>
  <c r="V198" i="15" l="1"/>
  <c r="U234" i="15"/>
  <c r="U199" i="15"/>
  <c r="U51" i="15" s="1"/>
  <c r="U52" i="15" s="1"/>
  <c r="V193" i="15"/>
  <c r="S191" i="15"/>
  <c r="T101" i="15"/>
  <c r="T52" i="15"/>
  <c r="V102" i="15"/>
  <c r="U93" i="15"/>
  <c r="O193" i="14"/>
  <c r="N199" i="14"/>
  <c r="N93" i="14"/>
  <c r="N191" i="14"/>
  <c r="O101" i="14"/>
  <c r="R102" i="14"/>
  <c r="O234" i="14"/>
  <c r="P198" i="14"/>
  <c r="R102" i="13"/>
  <c r="O191" i="13"/>
  <c r="P101" i="13"/>
  <c r="P108" i="13"/>
  <c r="O93" i="13"/>
  <c r="N234" i="13"/>
  <c r="O198" i="13"/>
  <c r="N199" i="13"/>
  <c r="Q193" i="13"/>
  <c r="W193" i="15" l="1"/>
  <c r="V199" i="15"/>
  <c r="V51" i="15" s="1"/>
  <c r="T191" i="15"/>
  <c r="U101" i="15"/>
  <c r="V93" i="15"/>
  <c r="W102" i="15"/>
  <c r="U73" i="15"/>
  <c r="U75" i="15"/>
  <c r="T73" i="15"/>
  <c r="T75" i="15"/>
  <c r="V234" i="15"/>
  <c r="W198" i="15"/>
  <c r="S102" i="14"/>
  <c r="O191" i="14"/>
  <c r="P101" i="14"/>
  <c r="P234" i="14"/>
  <c r="Q198" i="14"/>
  <c r="P193" i="14"/>
  <c r="O199" i="14"/>
  <c r="O93" i="14"/>
  <c r="O234" i="13"/>
  <c r="P198" i="13"/>
  <c r="O199" i="13"/>
  <c r="Q108" i="13"/>
  <c r="P93" i="13"/>
  <c r="P191" i="13"/>
  <c r="Q101" i="13"/>
  <c r="R193" i="13"/>
  <c r="S102" i="13"/>
  <c r="U83" i="15" l="1"/>
  <c r="W234" i="15"/>
  <c r="X198" i="15"/>
  <c r="W93" i="15"/>
  <c r="X102" i="15"/>
  <c r="AM213" i="15"/>
  <c r="U7" i="15"/>
  <c r="U191" i="15"/>
  <c r="V101" i="15"/>
  <c r="AL213" i="15"/>
  <c r="T7" i="15"/>
  <c r="V52" i="15"/>
  <c r="T83" i="15"/>
  <c r="W199" i="15"/>
  <c r="W52" i="15" s="1"/>
  <c r="X193" i="15"/>
  <c r="Q193" i="14"/>
  <c r="P199" i="14"/>
  <c r="P93" i="14"/>
  <c r="R198" i="14"/>
  <c r="Q234" i="14"/>
  <c r="P191" i="14"/>
  <c r="Q101" i="14"/>
  <c r="T102" i="14"/>
  <c r="R108" i="13"/>
  <c r="S193" i="13"/>
  <c r="T102" i="13"/>
  <c r="P234" i="13"/>
  <c r="Q198" i="13"/>
  <c r="P199" i="13"/>
  <c r="Q191" i="13"/>
  <c r="R101" i="13"/>
  <c r="V73" i="15" l="1"/>
  <c r="V75" i="15"/>
  <c r="X93" i="15"/>
  <c r="Y102" i="15"/>
  <c r="X199" i="15"/>
  <c r="X51" i="15" s="1"/>
  <c r="Y193" i="15"/>
  <c r="Y198" i="15"/>
  <c r="X234" i="15"/>
  <c r="W75" i="15"/>
  <c r="W73" i="15"/>
  <c r="W83" i="15" s="1"/>
  <c r="V191" i="15"/>
  <c r="W101" i="15"/>
  <c r="U102" i="14"/>
  <c r="S198" i="14"/>
  <c r="R234" i="14"/>
  <c r="Q191" i="14"/>
  <c r="R101" i="14"/>
  <c r="Q199" i="14"/>
  <c r="R193" i="14"/>
  <c r="Q93" i="14"/>
  <c r="R198" i="13"/>
  <c r="Q234" i="13"/>
  <c r="Q199" i="13"/>
  <c r="U102" i="13"/>
  <c r="R191" i="13"/>
  <c r="S101" i="13"/>
  <c r="Q93" i="13"/>
  <c r="T193" i="13"/>
  <c r="S108" i="13"/>
  <c r="R93" i="13"/>
  <c r="X52" i="15" l="1"/>
  <c r="Y199" i="15"/>
  <c r="Z193" i="15"/>
  <c r="Z102" i="15"/>
  <c r="Y93" i="15"/>
  <c r="AO213" i="15"/>
  <c r="W7" i="15"/>
  <c r="Z198" i="15"/>
  <c r="Y234" i="15"/>
  <c r="AN213" i="15"/>
  <c r="V7" i="15"/>
  <c r="W191" i="15"/>
  <c r="X101" i="15"/>
  <c r="V83" i="15"/>
  <c r="R199" i="14"/>
  <c r="S193" i="14"/>
  <c r="R93" i="14"/>
  <c r="R191" i="14"/>
  <c r="S101" i="14"/>
  <c r="S234" i="14"/>
  <c r="T198" i="14"/>
  <c r="V102" i="14"/>
  <c r="S191" i="13"/>
  <c r="T101" i="13"/>
  <c r="V102" i="13"/>
  <c r="T108" i="13"/>
  <c r="S93" i="13"/>
  <c r="U193" i="13"/>
  <c r="R234" i="13"/>
  <c r="S198" i="13"/>
  <c r="R199" i="13"/>
  <c r="Z93" i="15" l="1"/>
  <c r="AA102" i="15"/>
  <c r="Z199" i="15"/>
  <c r="Z51" i="15" s="1"/>
  <c r="AA193" i="15"/>
  <c r="Z234" i="15"/>
  <c r="AA198" i="15"/>
  <c r="X191" i="15"/>
  <c r="Y101" i="15"/>
  <c r="X75" i="15"/>
  <c r="X73" i="15"/>
  <c r="T234" i="14"/>
  <c r="U198" i="14"/>
  <c r="S191" i="14"/>
  <c r="T101" i="14"/>
  <c r="S199" i="14"/>
  <c r="T193" i="14"/>
  <c r="S93" i="14"/>
  <c r="W102" i="14"/>
  <c r="V193" i="13"/>
  <c r="U108" i="13"/>
  <c r="W102" i="13"/>
  <c r="S234" i="13"/>
  <c r="T198" i="13"/>
  <c r="T93" i="13" s="1"/>
  <c r="S199" i="13"/>
  <c r="T191" i="13"/>
  <c r="U101" i="13"/>
  <c r="AA234" i="15" l="1"/>
  <c r="AB198" i="15"/>
  <c r="AA199" i="15"/>
  <c r="AA51" i="15" s="1"/>
  <c r="AA52" i="15" s="1"/>
  <c r="AB193" i="15"/>
  <c r="AP213" i="15"/>
  <c r="X7" i="15"/>
  <c r="Z52" i="15"/>
  <c r="X83" i="15"/>
  <c r="Y191" i="15"/>
  <c r="Z101" i="15"/>
  <c r="AB102" i="15"/>
  <c r="AA93" i="15"/>
  <c r="X102" i="14"/>
  <c r="T191" i="14"/>
  <c r="U101" i="14"/>
  <c r="U234" i="14"/>
  <c r="V198" i="14"/>
  <c r="T199" i="14"/>
  <c r="T51" i="14" s="1"/>
  <c r="U193" i="14"/>
  <c r="T93" i="14"/>
  <c r="U198" i="13"/>
  <c r="T234" i="13"/>
  <c r="T199" i="13"/>
  <c r="T51" i="13" s="1"/>
  <c r="U191" i="13"/>
  <c r="V101" i="13"/>
  <c r="V108" i="13"/>
  <c r="U93" i="13"/>
  <c r="X102" i="13"/>
  <c r="W193" i="13"/>
  <c r="AB93" i="15" l="1"/>
  <c r="AC102" i="15"/>
  <c r="Z73" i="15"/>
  <c r="Z75" i="15"/>
  <c r="Z191" i="15"/>
  <c r="AA101" i="15"/>
  <c r="AC193" i="15"/>
  <c r="AB199" i="15"/>
  <c r="AB51" i="15" s="1"/>
  <c r="AB52" i="15" s="1"/>
  <c r="AB234" i="15"/>
  <c r="AC198" i="15"/>
  <c r="AA73" i="15"/>
  <c r="AA75" i="15"/>
  <c r="T52" i="14"/>
  <c r="V234" i="14"/>
  <c r="W198" i="14"/>
  <c r="U191" i="14"/>
  <c r="V101" i="14"/>
  <c r="V193" i="14"/>
  <c r="U199" i="14"/>
  <c r="U51" i="14" s="1"/>
  <c r="U52" i="14" s="1"/>
  <c r="U93" i="14"/>
  <c r="Y102" i="14"/>
  <c r="Y102" i="13"/>
  <c r="V191" i="13"/>
  <c r="W101" i="13"/>
  <c r="T52" i="13"/>
  <c r="W108" i="13"/>
  <c r="X193" i="13"/>
  <c r="V198" i="13"/>
  <c r="U234" i="13"/>
  <c r="U199" i="13"/>
  <c r="U51" i="13" s="1"/>
  <c r="U52" i="13" s="1"/>
  <c r="AA191" i="15" l="1"/>
  <c r="AB101" i="15"/>
  <c r="AS213" i="15"/>
  <c r="AA7" i="15"/>
  <c r="AC234" i="15"/>
  <c r="AD198" i="15"/>
  <c r="AD193" i="15"/>
  <c r="AC199" i="15"/>
  <c r="AC51" i="15" s="1"/>
  <c r="AC52" i="15" s="1"/>
  <c r="AA83" i="15"/>
  <c r="AR213" i="15"/>
  <c r="Z7" i="15"/>
  <c r="Z83" i="15"/>
  <c r="AD102" i="15"/>
  <c r="AC93" i="15"/>
  <c r="AB73" i="15"/>
  <c r="AB75" i="15"/>
  <c r="W193" i="14"/>
  <c r="V199" i="14"/>
  <c r="V51" i="14" s="1"/>
  <c r="V93" i="14"/>
  <c r="V191" i="14"/>
  <c r="W101" i="14"/>
  <c r="W234" i="14"/>
  <c r="X198" i="14"/>
  <c r="Z102" i="14"/>
  <c r="T73" i="14"/>
  <c r="T75" i="14"/>
  <c r="U73" i="14"/>
  <c r="U75" i="14"/>
  <c r="T75" i="13"/>
  <c r="T73" i="13"/>
  <c r="X108" i="13"/>
  <c r="W93" i="13"/>
  <c r="V234" i="13"/>
  <c r="W198" i="13"/>
  <c r="V199" i="13"/>
  <c r="V51" i="13" s="1"/>
  <c r="V52" i="13" s="1"/>
  <c r="Y193" i="13"/>
  <c r="U73" i="13"/>
  <c r="U75" i="13"/>
  <c r="W191" i="13"/>
  <c r="X101" i="13"/>
  <c r="V93" i="13"/>
  <c r="Z102" i="13"/>
  <c r="AB83" i="15" l="1"/>
  <c r="AC73" i="15"/>
  <c r="AC75" i="15"/>
  <c r="AE193" i="15"/>
  <c r="AD199" i="15"/>
  <c r="AD51" i="15" s="1"/>
  <c r="AD52" i="15" s="1"/>
  <c r="AD234" i="15"/>
  <c r="AE198" i="15"/>
  <c r="AD93" i="15"/>
  <c r="AE102" i="15"/>
  <c r="AB191" i="15"/>
  <c r="AC101" i="15"/>
  <c r="AT213" i="15"/>
  <c r="AB7" i="15"/>
  <c r="AM213" i="14"/>
  <c r="U7" i="14"/>
  <c r="X234" i="14"/>
  <c r="Y198" i="14"/>
  <c r="U83" i="14"/>
  <c r="W191" i="14"/>
  <c r="X101" i="14"/>
  <c r="AL213" i="14"/>
  <c r="T7" i="14"/>
  <c r="T83" i="14"/>
  <c r="V52" i="14"/>
  <c r="AA102" i="14"/>
  <c r="X193" i="14"/>
  <c r="W199" i="14"/>
  <c r="W93" i="14"/>
  <c r="U83" i="13"/>
  <c r="Y108" i="13"/>
  <c r="Z193" i="13"/>
  <c r="AA102" i="13"/>
  <c r="T83" i="13"/>
  <c r="V75" i="13"/>
  <c r="V73" i="13"/>
  <c r="W234" i="13"/>
  <c r="X198" i="13"/>
  <c r="W199" i="13"/>
  <c r="AM213" i="13"/>
  <c r="U7" i="13"/>
  <c r="X191" i="13"/>
  <c r="Y101" i="13"/>
  <c r="AL213" i="13"/>
  <c r="T7" i="13"/>
  <c r="AC83" i="15" l="1"/>
  <c r="AE234" i="15"/>
  <c r="AF198" i="15"/>
  <c r="AF234" i="15" s="1"/>
  <c r="AC191" i="15"/>
  <c r="AD101" i="15"/>
  <c r="AD73" i="15"/>
  <c r="AD75" i="15"/>
  <c r="AE199" i="15"/>
  <c r="AE51" i="15" s="1"/>
  <c r="AE52" i="15" s="1"/>
  <c r="AF193" i="15"/>
  <c r="AF199" i="15" s="1"/>
  <c r="AF51" i="15" s="1"/>
  <c r="AE93" i="15"/>
  <c r="AF102" i="15"/>
  <c r="AU213" i="15"/>
  <c r="AC7" i="15"/>
  <c r="V73" i="14"/>
  <c r="V75" i="14"/>
  <c r="X191" i="14"/>
  <c r="Y101" i="14"/>
  <c r="W52" i="14"/>
  <c r="Z198" i="14"/>
  <c r="Y234" i="14"/>
  <c r="Y193" i="14"/>
  <c r="X199" i="14"/>
  <c r="X51" i="14" s="1"/>
  <c r="X93" i="14"/>
  <c r="AB102" i="14"/>
  <c r="W52" i="13"/>
  <c r="X234" i="13"/>
  <c r="Y198" i="13"/>
  <c r="X199" i="13"/>
  <c r="X51" i="13" s="1"/>
  <c r="X52" i="13" s="1"/>
  <c r="AB102" i="13"/>
  <c r="Y191" i="13"/>
  <c r="Z101" i="13"/>
  <c r="V83" i="13"/>
  <c r="AA193" i="13"/>
  <c r="AN213" i="13"/>
  <c r="V7" i="13"/>
  <c r="X93" i="13"/>
  <c r="Z108" i="13"/>
  <c r="Y93" i="13"/>
  <c r="AE75" i="15" l="1"/>
  <c r="AE73" i="15"/>
  <c r="AV213" i="15"/>
  <c r="AD7" i="15"/>
  <c r="AD83" i="15"/>
  <c r="AD191" i="15"/>
  <c r="AE101" i="15"/>
  <c r="AF52" i="15"/>
  <c r="AH51" i="15"/>
  <c r="AI51" i="15"/>
  <c r="AF93" i="15"/>
  <c r="AC102" i="14"/>
  <c r="W75" i="14"/>
  <c r="W73" i="14"/>
  <c r="Y199" i="14"/>
  <c r="Z193" i="14"/>
  <c r="Y93" i="14"/>
  <c r="Y191" i="14"/>
  <c r="Z101" i="14"/>
  <c r="AA198" i="14"/>
  <c r="Z234" i="14"/>
  <c r="X52" i="14"/>
  <c r="AN213" i="14"/>
  <c r="V7" i="14"/>
  <c r="V83" i="14"/>
  <c r="AC102" i="13"/>
  <c r="AB193" i="13"/>
  <c r="Z198" i="13"/>
  <c r="Y234" i="13"/>
  <c r="Y199" i="13"/>
  <c r="X75" i="13"/>
  <c r="X73" i="13"/>
  <c r="AA108" i="13"/>
  <c r="Z93" i="13"/>
  <c r="Z191" i="13"/>
  <c r="AA101" i="13"/>
  <c r="W75" i="13"/>
  <c r="W73" i="13"/>
  <c r="AE83" i="15" l="1"/>
  <c r="AF75" i="15"/>
  <c r="AF73" i="15"/>
  <c r="AH52" i="15"/>
  <c r="AI52" i="15"/>
  <c r="AI93" i="15"/>
  <c r="AH93" i="15"/>
  <c r="AE191" i="15"/>
  <c r="AF101" i="15"/>
  <c r="AF191" i="15" s="1"/>
  <c r="AW213" i="15"/>
  <c r="AE7" i="15"/>
  <c r="Z199" i="14"/>
  <c r="Z51" i="14" s="1"/>
  <c r="AA193" i="14"/>
  <c r="Z93" i="14"/>
  <c r="W83" i="14"/>
  <c r="X75" i="14"/>
  <c r="X73" i="14"/>
  <c r="AO213" i="14"/>
  <c r="W7" i="14"/>
  <c r="AA234" i="14"/>
  <c r="AB198" i="14"/>
  <c r="Z191" i="14"/>
  <c r="AA101" i="14"/>
  <c r="AD102" i="14"/>
  <c r="AP213" i="13"/>
  <c r="X7" i="13"/>
  <c r="AC193" i="13"/>
  <c r="AO213" i="13"/>
  <c r="W7" i="13"/>
  <c r="AB108" i="13"/>
  <c r="AA191" i="13"/>
  <c r="AB101" i="13"/>
  <c r="AD102" i="13"/>
  <c r="Z234" i="13"/>
  <c r="AA198" i="13"/>
  <c r="Z199" i="13"/>
  <c r="Z51" i="13" s="1"/>
  <c r="W83" i="13"/>
  <c r="X83" i="13"/>
  <c r="AF83" i="15" l="1"/>
  <c r="AH73" i="15"/>
  <c r="AI73" i="15"/>
  <c r="AX213" i="15"/>
  <c r="AF7" i="15"/>
  <c r="A7" i="15" s="1"/>
  <c r="AH75" i="15"/>
  <c r="AI75" i="15"/>
  <c r="AP213" i="14"/>
  <c r="X7" i="14"/>
  <c r="X83" i="14"/>
  <c r="AA199" i="14"/>
  <c r="AA51" i="14" s="1"/>
  <c r="AA52" i="14" s="1"/>
  <c r="AB193" i="14"/>
  <c r="AA93" i="14"/>
  <c r="AA191" i="14"/>
  <c r="AB101" i="14"/>
  <c r="AB234" i="14"/>
  <c r="AC198" i="14"/>
  <c r="AE102" i="14"/>
  <c r="Z52" i="14"/>
  <c r="AA234" i="13"/>
  <c r="AB198" i="13"/>
  <c r="AA199" i="13"/>
  <c r="AA51" i="13" s="1"/>
  <c r="AA52" i="13" s="1"/>
  <c r="AE102" i="13"/>
  <c r="AB191" i="13"/>
  <c r="AC101" i="13"/>
  <c r="AD193" i="13"/>
  <c r="AA93" i="13"/>
  <c r="Z52" i="13"/>
  <c r="AC108" i="13"/>
  <c r="AB93" i="13"/>
  <c r="AH83" i="15" l="1"/>
  <c r="AI83" i="15"/>
  <c r="AA73" i="14"/>
  <c r="AA75" i="14"/>
  <c r="AB199" i="14"/>
  <c r="AB51" i="14" s="1"/>
  <c r="AB52" i="14" s="1"/>
  <c r="AC193" i="14"/>
  <c r="AB93" i="14"/>
  <c r="AC234" i="14"/>
  <c r="AD198" i="14"/>
  <c r="AF102" i="14"/>
  <c r="AB191" i="14"/>
  <c r="AC101" i="14"/>
  <c r="Z75" i="14"/>
  <c r="Z73" i="14"/>
  <c r="Z83" i="14" s="1"/>
  <c r="AC191" i="13"/>
  <c r="AD101" i="13"/>
  <c r="Z73" i="13"/>
  <c r="Z75" i="13"/>
  <c r="AF102" i="13"/>
  <c r="AD108" i="13"/>
  <c r="AC93" i="13"/>
  <c r="AA73" i="13"/>
  <c r="AA83" i="13" s="1"/>
  <c r="AA75" i="13"/>
  <c r="AC198" i="13"/>
  <c r="AB234" i="13"/>
  <c r="AB199" i="13"/>
  <c r="AB51" i="13" s="1"/>
  <c r="AB52" i="13" s="1"/>
  <c r="AE193" i="13"/>
  <c r="AR213" i="14" l="1"/>
  <c r="Z7" i="14"/>
  <c r="AC191" i="14"/>
  <c r="AD101" i="14"/>
  <c r="AD193" i="14"/>
  <c r="AC199" i="14"/>
  <c r="AC51" i="14" s="1"/>
  <c r="AC52" i="14" s="1"/>
  <c r="AC93" i="14"/>
  <c r="AD234" i="14"/>
  <c r="AE198" i="14"/>
  <c r="AB75" i="14"/>
  <c r="AB73" i="14"/>
  <c r="AS213" i="14"/>
  <c r="AA7" i="14"/>
  <c r="AA83" i="14"/>
  <c r="AF193" i="13"/>
  <c r="Z83" i="13"/>
  <c r="AE108" i="13"/>
  <c r="AD93" i="13"/>
  <c r="AB75" i="13"/>
  <c r="AB73" i="13"/>
  <c r="AR213" i="13"/>
  <c r="Z7" i="13"/>
  <c r="AD198" i="13"/>
  <c r="AC234" i="13"/>
  <c r="AC199" i="13"/>
  <c r="AC51" i="13" s="1"/>
  <c r="AC52" i="13" s="1"/>
  <c r="AS213" i="13"/>
  <c r="AA7" i="13"/>
  <c r="AD191" i="13"/>
  <c r="AE101" i="13"/>
  <c r="AB83" i="14" l="1"/>
  <c r="AC73" i="14"/>
  <c r="AC75" i="14"/>
  <c r="AD191" i="14"/>
  <c r="AE101" i="14"/>
  <c r="AE193" i="14"/>
  <c r="AD199" i="14"/>
  <c r="AD51" i="14" s="1"/>
  <c r="AD52" i="14" s="1"/>
  <c r="AD93" i="14"/>
  <c r="AT213" i="14"/>
  <c r="AB7" i="14"/>
  <c r="AE234" i="14"/>
  <c r="AF198" i="14"/>
  <c r="AF234" i="14" s="1"/>
  <c r="AC75" i="13"/>
  <c r="AC73" i="13"/>
  <c r="AE191" i="13"/>
  <c r="AF101" i="13"/>
  <c r="AF191" i="13" s="1"/>
  <c r="AT213" i="13"/>
  <c r="AB7" i="13"/>
  <c r="AF108" i="13"/>
  <c r="AD234" i="13"/>
  <c r="AE198" i="13"/>
  <c r="AD199" i="13"/>
  <c r="AD51" i="13" s="1"/>
  <c r="AD52" i="13" s="1"/>
  <c r="AB83" i="13"/>
  <c r="AD75" i="14" l="1"/>
  <c r="AD73" i="14"/>
  <c r="AD83" i="14" s="1"/>
  <c r="AE191" i="14"/>
  <c r="AF101" i="14"/>
  <c r="AF191" i="14" s="1"/>
  <c r="AF193" i="14"/>
  <c r="AE199" i="14"/>
  <c r="AE51" i="14" s="1"/>
  <c r="AE52" i="14" s="1"/>
  <c r="AE93" i="14"/>
  <c r="AU213" i="14"/>
  <c r="AC7" i="14"/>
  <c r="AC83" i="14"/>
  <c r="AE234" i="13"/>
  <c r="AF198" i="13"/>
  <c r="AE199" i="13"/>
  <c r="AE51" i="13" s="1"/>
  <c r="AE52" i="13" s="1"/>
  <c r="AE93" i="13"/>
  <c r="AC83" i="13"/>
  <c r="AD75" i="13"/>
  <c r="AD73" i="13"/>
  <c r="AD83" i="13" s="1"/>
  <c r="AF93" i="13"/>
  <c r="AU213" i="13"/>
  <c r="AC7" i="13"/>
  <c r="AE75" i="14" l="1"/>
  <c r="AE73" i="14"/>
  <c r="AE83" i="14" s="1"/>
  <c r="AF199" i="14"/>
  <c r="AF51" i="14" s="1"/>
  <c r="AF93" i="14"/>
  <c r="AV213" i="14"/>
  <c r="AD7" i="14"/>
  <c r="AF234" i="13"/>
  <c r="AF199" i="13"/>
  <c r="AF51" i="13" s="1"/>
  <c r="AH93" i="13"/>
  <c r="AI93" i="13"/>
  <c r="AE75" i="13"/>
  <c r="AE73" i="13"/>
  <c r="AE83" i="13" s="1"/>
  <c r="AV213" i="13"/>
  <c r="AD7" i="13"/>
  <c r="AH93" i="14" l="1"/>
  <c r="AI93" i="14"/>
  <c r="AF52" i="14"/>
  <c r="AI51" i="14"/>
  <c r="AH51" i="14"/>
  <c r="AW213" i="14"/>
  <c r="AE7" i="14"/>
  <c r="AW213" i="13"/>
  <c r="AE7" i="13"/>
  <c r="AF52" i="13"/>
  <c r="AH51" i="13"/>
  <c r="AI51" i="13"/>
  <c r="AF75" i="14" l="1"/>
  <c r="AF73" i="14"/>
  <c r="AI52" i="14"/>
  <c r="AH52" i="14"/>
  <c r="AF75" i="13"/>
  <c r="AF73" i="13"/>
  <c r="AH52" i="13"/>
  <c r="AI52" i="13"/>
  <c r="AF83" i="14" l="1"/>
  <c r="AH73" i="14"/>
  <c r="AI73" i="14"/>
  <c r="AX213" i="14"/>
  <c r="AF7" i="14"/>
  <c r="A7" i="14" s="1"/>
  <c r="AI75" i="14"/>
  <c r="AH75" i="14"/>
  <c r="AF83" i="13"/>
  <c r="AI73" i="13"/>
  <c r="AH73" i="13"/>
  <c r="AX213" i="13"/>
  <c r="AF7" i="13"/>
  <c r="A7" i="13" s="1"/>
  <c r="AH75" i="13"/>
  <c r="AI75" i="13"/>
  <c r="AH83" i="14" l="1"/>
  <c r="AI83" i="14"/>
  <c r="AI83" i="13"/>
  <c r="AH83" i="13"/>
  <c r="O37" i="11" l="1"/>
  <c r="N37" i="11" l="1"/>
  <c r="M37" i="11"/>
  <c r="L37" i="11" l="1"/>
  <c r="G22" i="12"/>
  <c r="G21" i="12"/>
  <c r="E22" i="12"/>
  <c r="D22" i="12"/>
  <c r="E21" i="12"/>
  <c r="D21" i="12"/>
  <c r="G2" i="12"/>
  <c r="G10" i="12"/>
  <c r="G11" i="12"/>
  <c r="G13" i="12"/>
  <c r="G17" i="12"/>
  <c r="G18" i="12"/>
  <c r="F18" i="12"/>
  <c r="F17" i="12"/>
  <c r="F13" i="12"/>
  <c r="F11" i="12"/>
  <c r="F10" i="12"/>
  <c r="F2" i="12"/>
  <c r="E18" i="12"/>
  <c r="D18" i="12"/>
  <c r="AK13" i="11"/>
  <c r="AL11" i="10"/>
  <c r="AL40" i="10"/>
  <c r="AL41" i="10"/>
  <c r="AL42" i="10"/>
  <c r="AL39" i="10"/>
  <c r="AJ42" i="10"/>
  <c r="AJ40" i="10"/>
  <c r="AJ41" i="10"/>
  <c r="AJ39" i="10"/>
  <c r="AK12" i="11"/>
  <c r="I37" i="11"/>
  <c r="H37" i="11"/>
  <c r="G37" i="11"/>
  <c r="F37" i="11"/>
  <c r="E37" i="11"/>
  <c r="D37" i="11"/>
  <c r="AH99" i="11"/>
  <c r="AI99" i="11" s="1"/>
  <c r="B51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B234" i="11"/>
  <c r="S209" i="11"/>
  <c r="AG199" i="11"/>
  <c r="B199" i="11"/>
  <c r="C198" i="11"/>
  <c r="D198" i="11" s="1"/>
  <c r="D234" i="11" s="1"/>
  <c r="C197" i="11"/>
  <c r="D197" i="11" s="1"/>
  <c r="E197" i="11" s="1"/>
  <c r="F197" i="11" s="1"/>
  <c r="G197" i="11" s="1"/>
  <c r="H197" i="11" s="1"/>
  <c r="I197" i="11" s="1"/>
  <c r="J197" i="11" s="1"/>
  <c r="K197" i="11" s="1"/>
  <c r="L197" i="11" s="1"/>
  <c r="M197" i="11" s="1"/>
  <c r="N197" i="11" s="1"/>
  <c r="O197" i="11" s="1"/>
  <c r="P197" i="11" s="1"/>
  <c r="Q197" i="11" s="1"/>
  <c r="R197" i="11" s="1"/>
  <c r="S197" i="11" s="1"/>
  <c r="T197" i="11" s="1"/>
  <c r="U197" i="11" s="1"/>
  <c r="V197" i="11" s="1"/>
  <c r="W197" i="11" s="1"/>
  <c r="X197" i="11" s="1"/>
  <c r="Y197" i="11" s="1"/>
  <c r="Z197" i="11" s="1"/>
  <c r="AA197" i="11" s="1"/>
  <c r="AB197" i="11" s="1"/>
  <c r="AC197" i="11" s="1"/>
  <c r="AD197" i="11" s="1"/>
  <c r="AE197" i="11" s="1"/>
  <c r="AF197" i="11" s="1"/>
  <c r="C196" i="11"/>
  <c r="D196" i="11" s="1"/>
  <c r="E196" i="11" s="1"/>
  <c r="F196" i="11" s="1"/>
  <c r="G196" i="11" s="1"/>
  <c r="H196" i="11" s="1"/>
  <c r="I196" i="11" s="1"/>
  <c r="J196" i="11" s="1"/>
  <c r="K196" i="11" s="1"/>
  <c r="L196" i="11" s="1"/>
  <c r="M196" i="11" s="1"/>
  <c r="N196" i="11" s="1"/>
  <c r="O196" i="11" s="1"/>
  <c r="P196" i="11" s="1"/>
  <c r="Q196" i="11" s="1"/>
  <c r="R196" i="11" s="1"/>
  <c r="S196" i="11" s="1"/>
  <c r="T196" i="11" s="1"/>
  <c r="U196" i="11" s="1"/>
  <c r="V196" i="11" s="1"/>
  <c r="W196" i="11" s="1"/>
  <c r="X196" i="11" s="1"/>
  <c r="Y196" i="11" s="1"/>
  <c r="Z196" i="11" s="1"/>
  <c r="AA196" i="11" s="1"/>
  <c r="AB196" i="11" s="1"/>
  <c r="AC196" i="11" s="1"/>
  <c r="AD196" i="11" s="1"/>
  <c r="AE196" i="11" s="1"/>
  <c r="AF196" i="11" s="1"/>
  <c r="E195" i="11"/>
  <c r="F195" i="11" s="1"/>
  <c r="G195" i="11" s="1"/>
  <c r="H195" i="11" s="1"/>
  <c r="I195" i="11" s="1"/>
  <c r="J195" i="11" s="1"/>
  <c r="K195" i="11" s="1"/>
  <c r="L195" i="11" s="1"/>
  <c r="M195" i="11" s="1"/>
  <c r="N195" i="11" s="1"/>
  <c r="O195" i="11" s="1"/>
  <c r="P195" i="11" s="1"/>
  <c r="Q195" i="11" s="1"/>
  <c r="R195" i="11" s="1"/>
  <c r="S195" i="11" s="1"/>
  <c r="T195" i="11" s="1"/>
  <c r="U195" i="11" s="1"/>
  <c r="V195" i="11" s="1"/>
  <c r="W195" i="11" s="1"/>
  <c r="X195" i="11" s="1"/>
  <c r="Y195" i="11" s="1"/>
  <c r="Z195" i="11" s="1"/>
  <c r="AA195" i="11" s="1"/>
  <c r="AB195" i="11" s="1"/>
  <c r="AC195" i="11" s="1"/>
  <c r="AD195" i="11" s="1"/>
  <c r="AE195" i="11" s="1"/>
  <c r="AF195" i="11" s="1"/>
  <c r="D195" i="11"/>
  <c r="C195" i="11"/>
  <c r="C194" i="11"/>
  <c r="D194" i="11" s="1"/>
  <c r="E194" i="11" s="1"/>
  <c r="F194" i="11" s="1"/>
  <c r="G194" i="11" s="1"/>
  <c r="H194" i="11" s="1"/>
  <c r="I194" i="11" s="1"/>
  <c r="J194" i="11" s="1"/>
  <c r="K194" i="11" s="1"/>
  <c r="L194" i="11" s="1"/>
  <c r="M194" i="11" s="1"/>
  <c r="N194" i="11" s="1"/>
  <c r="O194" i="11" s="1"/>
  <c r="P194" i="11" s="1"/>
  <c r="Q194" i="11" s="1"/>
  <c r="R194" i="11" s="1"/>
  <c r="S194" i="11" s="1"/>
  <c r="T194" i="11" s="1"/>
  <c r="U194" i="11" s="1"/>
  <c r="V194" i="11" s="1"/>
  <c r="W194" i="11" s="1"/>
  <c r="X194" i="11" s="1"/>
  <c r="Y194" i="11" s="1"/>
  <c r="Z194" i="11" s="1"/>
  <c r="AA194" i="11" s="1"/>
  <c r="AB194" i="11" s="1"/>
  <c r="AC194" i="11" s="1"/>
  <c r="AD194" i="11" s="1"/>
  <c r="AE194" i="11" s="1"/>
  <c r="AF194" i="11" s="1"/>
  <c r="C193" i="11"/>
  <c r="AG191" i="11"/>
  <c r="B191" i="11"/>
  <c r="I190" i="11"/>
  <c r="J190" i="11" s="1"/>
  <c r="K190" i="11" s="1"/>
  <c r="L190" i="11" s="1"/>
  <c r="M190" i="11" s="1"/>
  <c r="N190" i="11" s="1"/>
  <c r="O190" i="11" s="1"/>
  <c r="P190" i="11" s="1"/>
  <c r="Q190" i="11" s="1"/>
  <c r="R190" i="11" s="1"/>
  <c r="S190" i="11" s="1"/>
  <c r="T190" i="11" s="1"/>
  <c r="U190" i="11" s="1"/>
  <c r="V190" i="11" s="1"/>
  <c r="W190" i="11" s="1"/>
  <c r="X190" i="11" s="1"/>
  <c r="Y190" i="11" s="1"/>
  <c r="Z190" i="11" s="1"/>
  <c r="AA190" i="11" s="1"/>
  <c r="AB190" i="11" s="1"/>
  <c r="AC190" i="11" s="1"/>
  <c r="AD190" i="11" s="1"/>
  <c r="AE190" i="11" s="1"/>
  <c r="AF190" i="11" s="1"/>
  <c r="G190" i="11"/>
  <c r="H190" i="11" s="1"/>
  <c r="F190" i="11"/>
  <c r="D190" i="11"/>
  <c r="E190" i="11" s="1"/>
  <c r="C190" i="11"/>
  <c r="D189" i="11"/>
  <c r="E189" i="11" s="1"/>
  <c r="F189" i="11" s="1"/>
  <c r="G189" i="11" s="1"/>
  <c r="H189" i="11" s="1"/>
  <c r="I189" i="11" s="1"/>
  <c r="J189" i="11" s="1"/>
  <c r="K189" i="11" s="1"/>
  <c r="L189" i="11" s="1"/>
  <c r="M189" i="11" s="1"/>
  <c r="N189" i="11" s="1"/>
  <c r="O189" i="11" s="1"/>
  <c r="P189" i="11" s="1"/>
  <c r="Q189" i="11" s="1"/>
  <c r="R189" i="11" s="1"/>
  <c r="S189" i="11" s="1"/>
  <c r="T189" i="11" s="1"/>
  <c r="U189" i="11" s="1"/>
  <c r="V189" i="11" s="1"/>
  <c r="W189" i="11" s="1"/>
  <c r="X189" i="11" s="1"/>
  <c r="Y189" i="11" s="1"/>
  <c r="Z189" i="11" s="1"/>
  <c r="AA189" i="11" s="1"/>
  <c r="AB189" i="11" s="1"/>
  <c r="AC189" i="11" s="1"/>
  <c r="AD189" i="11" s="1"/>
  <c r="AE189" i="11" s="1"/>
  <c r="AF189" i="11" s="1"/>
  <c r="C189" i="11"/>
  <c r="O188" i="11"/>
  <c r="P188" i="11" s="1"/>
  <c r="Q188" i="11" s="1"/>
  <c r="R188" i="11" s="1"/>
  <c r="S188" i="11" s="1"/>
  <c r="T188" i="11" s="1"/>
  <c r="U188" i="11" s="1"/>
  <c r="V188" i="11" s="1"/>
  <c r="W188" i="11" s="1"/>
  <c r="X188" i="11" s="1"/>
  <c r="Y188" i="11" s="1"/>
  <c r="Z188" i="11" s="1"/>
  <c r="AA188" i="11" s="1"/>
  <c r="AB188" i="11" s="1"/>
  <c r="AC188" i="11" s="1"/>
  <c r="AD188" i="11" s="1"/>
  <c r="AE188" i="11" s="1"/>
  <c r="AF188" i="11" s="1"/>
  <c r="D188" i="11"/>
  <c r="E188" i="11" s="1"/>
  <c r="F188" i="11" s="1"/>
  <c r="G188" i="11" s="1"/>
  <c r="H188" i="11" s="1"/>
  <c r="I188" i="11" s="1"/>
  <c r="J188" i="11" s="1"/>
  <c r="K188" i="11" s="1"/>
  <c r="L188" i="11" s="1"/>
  <c r="M188" i="11" s="1"/>
  <c r="N188" i="11" s="1"/>
  <c r="C188" i="11"/>
  <c r="F187" i="11"/>
  <c r="G187" i="11" s="1"/>
  <c r="H187" i="11" s="1"/>
  <c r="I187" i="11" s="1"/>
  <c r="J187" i="11" s="1"/>
  <c r="K187" i="11" s="1"/>
  <c r="L187" i="11" s="1"/>
  <c r="M187" i="11" s="1"/>
  <c r="N187" i="11" s="1"/>
  <c r="O187" i="11" s="1"/>
  <c r="P187" i="11" s="1"/>
  <c r="Q187" i="11" s="1"/>
  <c r="R187" i="11" s="1"/>
  <c r="S187" i="11" s="1"/>
  <c r="T187" i="11" s="1"/>
  <c r="U187" i="11" s="1"/>
  <c r="V187" i="11" s="1"/>
  <c r="W187" i="11" s="1"/>
  <c r="X187" i="11" s="1"/>
  <c r="Y187" i="11" s="1"/>
  <c r="Z187" i="11" s="1"/>
  <c r="AA187" i="11" s="1"/>
  <c r="AB187" i="11" s="1"/>
  <c r="AC187" i="11" s="1"/>
  <c r="AD187" i="11" s="1"/>
  <c r="AE187" i="11" s="1"/>
  <c r="AF187" i="11" s="1"/>
  <c r="E187" i="11"/>
  <c r="D187" i="11"/>
  <c r="C187" i="11"/>
  <c r="K186" i="11"/>
  <c r="L186" i="11" s="1"/>
  <c r="M186" i="11" s="1"/>
  <c r="N186" i="11" s="1"/>
  <c r="O186" i="11" s="1"/>
  <c r="P186" i="11" s="1"/>
  <c r="Q186" i="11" s="1"/>
  <c r="R186" i="11" s="1"/>
  <c r="S186" i="11" s="1"/>
  <c r="T186" i="11" s="1"/>
  <c r="U186" i="11" s="1"/>
  <c r="V186" i="11" s="1"/>
  <c r="W186" i="11" s="1"/>
  <c r="X186" i="11" s="1"/>
  <c r="Y186" i="11" s="1"/>
  <c r="Z186" i="11" s="1"/>
  <c r="AA186" i="11" s="1"/>
  <c r="AB186" i="11" s="1"/>
  <c r="AC186" i="11" s="1"/>
  <c r="AD186" i="11" s="1"/>
  <c r="AE186" i="11" s="1"/>
  <c r="AF186" i="11" s="1"/>
  <c r="C186" i="11"/>
  <c r="D186" i="11" s="1"/>
  <c r="E186" i="11" s="1"/>
  <c r="F186" i="11" s="1"/>
  <c r="G186" i="11" s="1"/>
  <c r="H186" i="11" s="1"/>
  <c r="I186" i="11" s="1"/>
  <c r="J186" i="11" s="1"/>
  <c r="J185" i="11"/>
  <c r="K185" i="11" s="1"/>
  <c r="L185" i="11" s="1"/>
  <c r="M185" i="11" s="1"/>
  <c r="N185" i="11" s="1"/>
  <c r="O185" i="11" s="1"/>
  <c r="P185" i="11" s="1"/>
  <c r="Q185" i="11" s="1"/>
  <c r="R185" i="11" s="1"/>
  <c r="S185" i="11" s="1"/>
  <c r="T185" i="11" s="1"/>
  <c r="U185" i="11" s="1"/>
  <c r="V185" i="11" s="1"/>
  <c r="W185" i="11" s="1"/>
  <c r="X185" i="11" s="1"/>
  <c r="Y185" i="11" s="1"/>
  <c r="Z185" i="11" s="1"/>
  <c r="AA185" i="11" s="1"/>
  <c r="AB185" i="11" s="1"/>
  <c r="AC185" i="11" s="1"/>
  <c r="AD185" i="11" s="1"/>
  <c r="AE185" i="11" s="1"/>
  <c r="AF185" i="11" s="1"/>
  <c r="E185" i="11"/>
  <c r="F185" i="11" s="1"/>
  <c r="G185" i="11" s="1"/>
  <c r="H185" i="11" s="1"/>
  <c r="I185" i="11" s="1"/>
  <c r="D185" i="11"/>
  <c r="C185" i="11"/>
  <c r="E184" i="11"/>
  <c r="F184" i="11" s="1"/>
  <c r="G184" i="11" s="1"/>
  <c r="H184" i="11" s="1"/>
  <c r="I184" i="11" s="1"/>
  <c r="J184" i="11" s="1"/>
  <c r="K184" i="11" s="1"/>
  <c r="L184" i="11" s="1"/>
  <c r="M184" i="11" s="1"/>
  <c r="N184" i="11" s="1"/>
  <c r="O184" i="11" s="1"/>
  <c r="P184" i="11" s="1"/>
  <c r="Q184" i="11" s="1"/>
  <c r="R184" i="11" s="1"/>
  <c r="S184" i="11" s="1"/>
  <c r="T184" i="11" s="1"/>
  <c r="U184" i="11" s="1"/>
  <c r="V184" i="11" s="1"/>
  <c r="W184" i="11" s="1"/>
  <c r="X184" i="11" s="1"/>
  <c r="Y184" i="11" s="1"/>
  <c r="Z184" i="11" s="1"/>
  <c r="AA184" i="11" s="1"/>
  <c r="AB184" i="11" s="1"/>
  <c r="AC184" i="11" s="1"/>
  <c r="AD184" i="11" s="1"/>
  <c r="AE184" i="11" s="1"/>
  <c r="AF184" i="11" s="1"/>
  <c r="D184" i="11"/>
  <c r="C184" i="11"/>
  <c r="H183" i="11"/>
  <c r="I183" i="11" s="1"/>
  <c r="J183" i="11" s="1"/>
  <c r="K183" i="11" s="1"/>
  <c r="L183" i="11" s="1"/>
  <c r="M183" i="11" s="1"/>
  <c r="N183" i="11" s="1"/>
  <c r="O183" i="11" s="1"/>
  <c r="P183" i="11" s="1"/>
  <c r="Q183" i="11" s="1"/>
  <c r="R183" i="11" s="1"/>
  <c r="S183" i="11" s="1"/>
  <c r="T183" i="11" s="1"/>
  <c r="U183" i="11" s="1"/>
  <c r="V183" i="11" s="1"/>
  <c r="W183" i="11" s="1"/>
  <c r="X183" i="11" s="1"/>
  <c r="Y183" i="11" s="1"/>
  <c r="Z183" i="11" s="1"/>
  <c r="AA183" i="11" s="1"/>
  <c r="AB183" i="11" s="1"/>
  <c r="AC183" i="11" s="1"/>
  <c r="AD183" i="11" s="1"/>
  <c r="AE183" i="11" s="1"/>
  <c r="AF183" i="11" s="1"/>
  <c r="C183" i="11"/>
  <c r="D183" i="11" s="1"/>
  <c r="E183" i="11" s="1"/>
  <c r="F183" i="11" s="1"/>
  <c r="G183" i="11" s="1"/>
  <c r="D182" i="11"/>
  <c r="E182" i="11" s="1"/>
  <c r="F182" i="11" s="1"/>
  <c r="G182" i="11" s="1"/>
  <c r="H182" i="11" s="1"/>
  <c r="I182" i="11" s="1"/>
  <c r="J182" i="11" s="1"/>
  <c r="K182" i="11" s="1"/>
  <c r="L182" i="11" s="1"/>
  <c r="M182" i="11" s="1"/>
  <c r="N182" i="11" s="1"/>
  <c r="O182" i="11" s="1"/>
  <c r="P182" i="11" s="1"/>
  <c r="Q182" i="11" s="1"/>
  <c r="R182" i="11" s="1"/>
  <c r="S182" i="11" s="1"/>
  <c r="T182" i="11" s="1"/>
  <c r="U182" i="11" s="1"/>
  <c r="V182" i="11" s="1"/>
  <c r="W182" i="11" s="1"/>
  <c r="X182" i="11" s="1"/>
  <c r="Y182" i="11" s="1"/>
  <c r="Z182" i="11" s="1"/>
  <c r="AA182" i="11" s="1"/>
  <c r="AB182" i="11" s="1"/>
  <c r="AC182" i="11" s="1"/>
  <c r="AD182" i="11" s="1"/>
  <c r="AE182" i="11" s="1"/>
  <c r="AF182" i="11" s="1"/>
  <c r="C182" i="11"/>
  <c r="D181" i="11"/>
  <c r="E181" i="11" s="1"/>
  <c r="F181" i="11" s="1"/>
  <c r="G181" i="11" s="1"/>
  <c r="H181" i="11" s="1"/>
  <c r="I181" i="11" s="1"/>
  <c r="J181" i="11" s="1"/>
  <c r="K181" i="11" s="1"/>
  <c r="L181" i="11" s="1"/>
  <c r="M181" i="11" s="1"/>
  <c r="N181" i="11" s="1"/>
  <c r="O181" i="11" s="1"/>
  <c r="P181" i="11" s="1"/>
  <c r="Q181" i="11" s="1"/>
  <c r="R181" i="11" s="1"/>
  <c r="S181" i="11" s="1"/>
  <c r="T181" i="11" s="1"/>
  <c r="U181" i="11" s="1"/>
  <c r="V181" i="11" s="1"/>
  <c r="W181" i="11" s="1"/>
  <c r="X181" i="11" s="1"/>
  <c r="Y181" i="11" s="1"/>
  <c r="Z181" i="11" s="1"/>
  <c r="AA181" i="11" s="1"/>
  <c r="AB181" i="11" s="1"/>
  <c r="AC181" i="11" s="1"/>
  <c r="AD181" i="11" s="1"/>
  <c r="AE181" i="11" s="1"/>
  <c r="AF181" i="11" s="1"/>
  <c r="C181" i="11"/>
  <c r="G180" i="11"/>
  <c r="H180" i="11" s="1"/>
  <c r="I180" i="11" s="1"/>
  <c r="J180" i="11" s="1"/>
  <c r="K180" i="11" s="1"/>
  <c r="L180" i="11" s="1"/>
  <c r="M180" i="11" s="1"/>
  <c r="N180" i="11" s="1"/>
  <c r="O180" i="11" s="1"/>
  <c r="P180" i="11" s="1"/>
  <c r="Q180" i="11" s="1"/>
  <c r="R180" i="11" s="1"/>
  <c r="S180" i="11" s="1"/>
  <c r="T180" i="11" s="1"/>
  <c r="U180" i="11" s="1"/>
  <c r="V180" i="11" s="1"/>
  <c r="W180" i="11" s="1"/>
  <c r="X180" i="11" s="1"/>
  <c r="Y180" i="11" s="1"/>
  <c r="Z180" i="11" s="1"/>
  <c r="AA180" i="11" s="1"/>
  <c r="AB180" i="11" s="1"/>
  <c r="AC180" i="11" s="1"/>
  <c r="AD180" i="11" s="1"/>
  <c r="AE180" i="11" s="1"/>
  <c r="AF180" i="11" s="1"/>
  <c r="C180" i="11"/>
  <c r="D180" i="11" s="1"/>
  <c r="E180" i="11" s="1"/>
  <c r="F180" i="11" s="1"/>
  <c r="T179" i="11"/>
  <c r="U179" i="11" s="1"/>
  <c r="V179" i="11" s="1"/>
  <c r="W179" i="11" s="1"/>
  <c r="X179" i="11" s="1"/>
  <c r="Y179" i="11" s="1"/>
  <c r="Z179" i="11" s="1"/>
  <c r="AA179" i="11" s="1"/>
  <c r="AB179" i="11" s="1"/>
  <c r="AC179" i="11" s="1"/>
  <c r="AD179" i="11" s="1"/>
  <c r="AE179" i="11" s="1"/>
  <c r="AF179" i="11" s="1"/>
  <c r="D179" i="11"/>
  <c r="E179" i="11" s="1"/>
  <c r="F179" i="11" s="1"/>
  <c r="G179" i="11" s="1"/>
  <c r="H179" i="11" s="1"/>
  <c r="I179" i="11" s="1"/>
  <c r="J179" i="11" s="1"/>
  <c r="K179" i="11" s="1"/>
  <c r="L179" i="11" s="1"/>
  <c r="M179" i="11" s="1"/>
  <c r="N179" i="11" s="1"/>
  <c r="O179" i="11" s="1"/>
  <c r="P179" i="11" s="1"/>
  <c r="Q179" i="11" s="1"/>
  <c r="R179" i="11" s="1"/>
  <c r="S179" i="11" s="1"/>
  <c r="C179" i="11"/>
  <c r="D178" i="11"/>
  <c r="E178" i="11" s="1"/>
  <c r="F178" i="11" s="1"/>
  <c r="G178" i="11" s="1"/>
  <c r="H178" i="11" s="1"/>
  <c r="I178" i="11" s="1"/>
  <c r="J178" i="11" s="1"/>
  <c r="K178" i="11" s="1"/>
  <c r="L178" i="11" s="1"/>
  <c r="M178" i="11" s="1"/>
  <c r="N178" i="11" s="1"/>
  <c r="O178" i="11" s="1"/>
  <c r="P178" i="11" s="1"/>
  <c r="Q178" i="11" s="1"/>
  <c r="R178" i="11" s="1"/>
  <c r="S178" i="11" s="1"/>
  <c r="T178" i="11" s="1"/>
  <c r="U178" i="11" s="1"/>
  <c r="V178" i="11" s="1"/>
  <c r="W178" i="11" s="1"/>
  <c r="X178" i="11" s="1"/>
  <c r="Y178" i="11" s="1"/>
  <c r="Z178" i="11" s="1"/>
  <c r="AA178" i="11" s="1"/>
  <c r="AB178" i="11" s="1"/>
  <c r="AC178" i="11" s="1"/>
  <c r="AD178" i="11" s="1"/>
  <c r="AE178" i="11" s="1"/>
  <c r="AF178" i="11" s="1"/>
  <c r="C178" i="11"/>
  <c r="Y176" i="11"/>
  <c r="Z176" i="11" s="1"/>
  <c r="AA176" i="11" s="1"/>
  <c r="AB176" i="11" s="1"/>
  <c r="AC176" i="11" s="1"/>
  <c r="AD176" i="11" s="1"/>
  <c r="AE176" i="11" s="1"/>
  <c r="AF176" i="11" s="1"/>
  <c r="H176" i="11"/>
  <c r="I176" i="11" s="1"/>
  <c r="J176" i="11" s="1"/>
  <c r="K176" i="11" s="1"/>
  <c r="L176" i="11" s="1"/>
  <c r="M176" i="11" s="1"/>
  <c r="N176" i="11" s="1"/>
  <c r="O176" i="11" s="1"/>
  <c r="P176" i="11" s="1"/>
  <c r="Q176" i="11" s="1"/>
  <c r="R176" i="11" s="1"/>
  <c r="S176" i="11" s="1"/>
  <c r="T176" i="11" s="1"/>
  <c r="U176" i="11" s="1"/>
  <c r="V176" i="11" s="1"/>
  <c r="W176" i="11" s="1"/>
  <c r="X176" i="11" s="1"/>
  <c r="G176" i="11"/>
  <c r="C176" i="11"/>
  <c r="D176" i="11" s="1"/>
  <c r="E176" i="11" s="1"/>
  <c r="F176" i="11" s="1"/>
  <c r="C175" i="11"/>
  <c r="D175" i="11" s="1"/>
  <c r="E175" i="11" s="1"/>
  <c r="F175" i="11" s="1"/>
  <c r="G175" i="11" s="1"/>
  <c r="H175" i="11" s="1"/>
  <c r="I175" i="11" s="1"/>
  <c r="J175" i="11" s="1"/>
  <c r="K175" i="11" s="1"/>
  <c r="L175" i="11" s="1"/>
  <c r="M175" i="11" s="1"/>
  <c r="N175" i="11" s="1"/>
  <c r="O175" i="11" s="1"/>
  <c r="P175" i="11" s="1"/>
  <c r="Q175" i="11" s="1"/>
  <c r="R175" i="11" s="1"/>
  <c r="S175" i="11" s="1"/>
  <c r="T175" i="11" s="1"/>
  <c r="U175" i="11" s="1"/>
  <c r="V175" i="11" s="1"/>
  <c r="W175" i="11" s="1"/>
  <c r="X175" i="11" s="1"/>
  <c r="Y175" i="11" s="1"/>
  <c r="Z175" i="11" s="1"/>
  <c r="AA175" i="11" s="1"/>
  <c r="AB175" i="11" s="1"/>
  <c r="AC175" i="11" s="1"/>
  <c r="AD175" i="11" s="1"/>
  <c r="AE175" i="11" s="1"/>
  <c r="AF175" i="11" s="1"/>
  <c r="F174" i="11"/>
  <c r="G174" i="11" s="1"/>
  <c r="H174" i="11" s="1"/>
  <c r="I174" i="11" s="1"/>
  <c r="J174" i="11" s="1"/>
  <c r="K174" i="11" s="1"/>
  <c r="L174" i="11" s="1"/>
  <c r="M174" i="11" s="1"/>
  <c r="N174" i="11" s="1"/>
  <c r="O174" i="11" s="1"/>
  <c r="P174" i="11" s="1"/>
  <c r="Q174" i="11" s="1"/>
  <c r="R174" i="11" s="1"/>
  <c r="S174" i="11" s="1"/>
  <c r="T174" i="11" s="1"/>
  <c r="U174" i="11" s="1"/>
  <c r="V174" i="11" s="1"/>
  <c r="W174" i="11" s="1"/>
  <c r="X174" i="11" s="1"/>
  <c r="Y174" i="11" s="1"/>
  <c r="Z174" i="11" s="1"/>
  <c r="AA174" i="11" s="1"/>
  <c r="AB174" i="11" s="1"/>
  <c r="AC174" i="11" s="1"/>
  <c r="AD174" i="11" s="1"/>
  <c r="AE174" i="11" s="1"/>
  <c r="AF174" i="11" s="1"/>
  <c r="C174" i="11"/>
  <c r="D174" i="11" s="1"/>
  <c r="E174" i="11" s="1"/>
  <c r="C173" i="11"/>
  <c r="D173" i="11" s="1"/>
  <c r="E173" i="11" s="1"/>
  <c r="F173" i="11" s="1"/>
  <c r="G173" i="11" s="1"/>
  <c r="H173" i="11" s="1"/>
  <c r="I173" i="11" s="1"/>
  <c r="J173" i="11" s="1"/>
  <c r="K173" i="11" s="1"/>
  <c r="L173" i="11" s="1"/>
  <c r="M173" i="11" s="1"/>
  <c r="N173" i="11" s="1"/>
  <c r="O173" i="11" s="1"/>
  <c r="P173" i="11" s="1"/>
  <c r="Q173" i="11" s="1"/>
  <c r="R173" i="11" s="1"/>
  <c r="S173" i="11" s="1"/>
  <c r="T173" i="11" s="1"/>
  <c r="U173" i="11" s="1"/>
  <c r="V173" i="11" s="1"/>
  <c r="W173" i="11" s="1"/>
  <c r="X173" i="11" s="1"/>
  <c r="Y173" i="11" s="1"/>
  <c r="Z173" i="11" s="1"/>
  <c r="AA173" i="11" s="1"/>
  <c r="AB173" i="11" s="1"/>
  <c r="AC173" i="11" s="1"/>
  <c r="AD173" i="11" s="1"/>
  <c r="AE173" i="11" s="1"/>
  <c r="AF173" i="11" s="1"/>
  <c r="C172" i="11"/>
  <c r="D172" i="11" s="1"/>
  <c r="E172" i="11" s="1"/>
  <c r="F172" i="11" s="1"/>
  <c r="G172" i="11" s="1"/>
  <c r="H172" i="11" s="1"/>
  <c r="I172" i="11" s="1"/>
  <c r="J172" i="11" s="1"/>
  <c r="K172" i="11" s="1"/>
  <c r="L172" i="11" s="1"/>
  <c r="M172" i="11" s="1"/>
  <c r="N172" i="11" s="1"/>
  <c r="O172" i="11" s="1"/>
  <c r="P172" i="11" s="1"/>
  <c r="Q172" i="11" s="1"/>
  <c r="R172" i="11" s="1"/>
  <c r="S172" i="11" s="1"/>
  <c r="T172" i="11" s="1"/>
  <c r="U172" i="11" s="1"/>
  <c r="V172" i="11" s="1"/>
  <c r="W172" i="11" s="1"/>
  <c r="X172" i="11" s="1"/>
  <c r="Y172" i="11" s="1"/>
  <c r="Z172" i="11" s="1"/>
  <c r="AA172" i="11" s="1"/>
  <c r="AB172" i="11" s="1"/>
  <c r="AC172" i="11" s="1"/>
  <c r="AD172" i="11" s="1"/>
  <c r="AE172" i="11" s="1"/>
  <c r="AF172" i="11" s="1"/>
  <c r="F171" i="11"/>
  <c r="G171" i="11" s="1"/>
  <c r="H171" i="11" s="1"/>
  <c r="I171" i="11" s="1"/>
  <c r="J171" i="11" s="1"/>
  <c r="K171" i="11" s="1"/>
  <c r="L171" i="11" s="1"/>
  <c r="M171" i="11" s="1"/>
  <c r="N171" i="11" s="1"/>
  <c r="O171" i="11" s="1"/>
  <c r="P171" i="11" s="1"/>
  <c r="Q171" i="11" s="1"/>
  <c r="R171" i="11" s="1"/>
  <c r="S171" i="11" s="1"/>
  <c r="T171" i="11" s="1"/>
  <c r="U171" i="11" s="1"/>
  <c r="V171" i="11" s="1"/>
  <c r="W171" i="11" s="1"/>
  <c r="X171" i="11" s="1"/>
  <c r="Y171" i="11" s="1"/>
  <c r="Z171" i="11" s="1"/>
  <c r="AA171" i="11" s="1"/>
  <c r="AB171" i="11" s="1"/>
  <c r="AC171" i="11" s="1"/>
  <c r="AD171" i="11" s="1"/>
  <c r="AE171" i="11" s="1"/>
  <c r="AF171" i="11" s="1"/>
  <c r="E171" i="11"/>
  <c r="D171" i="11"/>
  <c r="C171" i="11"/>
  <c r="D170" i="11"/>
  <c r="E170" i="11" s="1"/>
  <c r="F170" i="11" s="1"/>
  <c r="G170" i="11" s="1"/>
  <c r="H170" i="11" s="1"/>
  <c r="I170" i="11" s="1"/>
  <c r="J170" i="11" s="1"/>
  <c r="K170" i="11" s="1"/>
  <c r="L170" i="11" s="1"/>
  <c r="M170" i="11" s="1"/>
  <c r="N170" i="11" s="1"/>
  <c r="O170" i="11" s="1"/>
  <c r="P170" i="11" s="1"/>
  <c r="Q170" i="11" s="1"/>
  <c r="R170" i="11" s="1"/>
  <c r="S170" i="11" s="1"/>
  <c r="T170" i="11" s="1"/>
  <c r="U170" i="11" s="1"/>
  <c r="V170" i="11" s="1"/>
  <c r="W170" i="11" s="1"/>
  <c r="X170" i="11" s="1"/>
  <c r="Y170" i="11" s="1"/>
  <c r="Z170" i="11" s="1"/>
  <c r="AA170" i="11" s="1"/>
  <c r="AB170" i="11" s="1"/>
  <c r="AC170" i="11" s="1"/>
  <c r="AD170" i="11" s="1"/>
  <c r="AE170" i="11" s="1"/>
  <c r="AF170" i="11" s="1"/>
  <c r="C170" i="11"/>
  <c r="D169" i="11"/>
  <c r="E169" i="11" s="1"/>
  <c r="F169" i="11" s="1"/>
  <c r="G169" i="11" s="1"/>
  <c r="H169" i="11" s="1"/>
  <c r="I169" i="11" s="1"/>
  <c r="J169" i="11" s="1"/>
  <c r="K169" i="11" s="1"/>
  <c r="L169" i="11" s="1"/>
  <c r="M169" i="11" s="1"/>
  <c r="N169" i="11" s="1"/>
  <c r="O169" i="11" s="1"/>
  <c r="P169" i="11" s="1"/>
  <c r="Q169" i="11" s="1"/>
  <c r="R169" i="11" s="1"/>
  <c r="S169" i="11" s="1"/>
  <c r="T169" i="11" s="1"/>
  <c r="U169" i="11" s="1"/>
  <c r="V169" i="11" s="1"/>
  <c r="W169" i="11" s="1"/>
  <c r="X169" i="11" s="1"/>
  <c r="Y169" i="11" s="1"/>
  <c r="Z169" i="11" s="1"/>
  <c r="AA169" i="11" s="1"/>
  <c r="AB169" i="11" s="1"/>
  <c r="AC169" i="11" s="1"/>
  <c r="AD169" i="11" s="1"/>
  <c r="AE169" i="11" s="1"/>
  <c r="AF169" i="11" s="1"/>
  <c r="C169" i="11"/>
  <c r="H167" i="11"/>
  <c r="I167" i="11" s="1"/>
  <c r="J167" i="11" s="1"/>
  <c r="K167" i="11" s="1"/>
  <c r="L167" i="11" s="1"/>
  <c r="M167" i="11" s="1"/>
  <c r="N167" i="11" s="1"/>
  <c r="O167" i="11" s="1"/>
  <c r="P167" i="11" s="1"/>
  <c r="Q167" i="11" s="1"/>
  <c r="R167" i="11" s="1"/>
  <c r="S167" i="11" s="1"/>
  <c r="T167" i="11" s="1"/>
  <c r="U167" i="11" s="1"/>
  <c r="V167" i="11" s="1"/>
  <c r="W167" i="11" s="1"/>
  <c r="X167" i="11" s="1"/>
  <c r="Y167" i="11" s="1"/>
  <c r="Z167" i="11" s="1"/>
  <c r="AA167" i="11" s="1"/>
  <c r="AB167" i="11" s="1"/>
  <c r="AC167" i="11" s="1"/>
  <c r="AD167" i="11" s="1"/>
  <c r="AE167" i="11" s="1"/>
  <c r="AF167" i="11" s="1"/>
  <c r="D167" i="11"/>
  <c r="E167" i="11" s="1"/>
  <c r="F167" i="11" s="1"/>
  <c r="G167" i="11" s="1"/>
  <c r="C167" i="11"/>
  <c r="J166" i="11"/>
  <c r="K166" i="11" s="1"/>
  <c r="L166" i="11" s="1"/>
  <c r="M166" i="11" s="1"/>
  <c r="N166" i="11" s="1"/>
  <c r="O166" i="11" s="1"/>
  <c r="P166" i="11" s="1"/>
  <c r="Q166" i="11" s="1"/>
  <c r="R166" i="11" s="1"/>
  <c r="S166" i="11" s="1"/>
  <c r="T166" i="11" s="1"/>
  <c r="U166" i="11" s="1"/>
  <c r="V166" i="11" s="1"/>
  <c r="W166" i="11" s="1"/>
  <c r="X166" i="11" s="1"/>
  <c r="Y166" i="11" s="1"/>
  <c r="Z166" i="11" s="1"/>
  <c r="AA166" i="11" s="1"/>
  <c r="AB166" i="11" s="1"/>
  <c r="AC166" i="11" s="1"/>
  <c r="AD166" i="11" s="1"/>
  <c r="AE166" i="11" s="1"/>
  <c r="AF166" i="11" s="1"/>
  <c r="F166" i="11"/>
  <c r="G166" i="11" s="1"/>
  <c r="H166" i="11" s="1"/>
  <c r="I166" i="11" s="1"/>
  <c r="C166" i="11"/>
  <c r="D166" i="11" s="1"/>
  <c r="E166" i="11" s="1"/>
  <c r="L165" i="11"/>
  <c r="M165" i="11" s="1"/>
  <c r="N165" i="11" s="1"/>
  <c r="O165" i="11" s="1"/>
  <c r="P165" i="11" s="1"/>
  <c r="Q165" i="11" s="1"/>
  <c r="R165" i="11" s="1"/>
  <c r="S165" i="11" s="1"/>
  <c r="T165" i="11" s="1"/>
  <c r="U165" i="11" s="1"/>
  <c r="V165" i="11" s="1"/>
  <c r="W165" i="11" s="1"/>
  <c r="X165" i="11" s="1"/>
  <c r="Y165" i="11" s="1"/>
  <c r="Z165" i="11" s="1"/>
  <c r="AA165" i="11" s="1"/>
  <c r="AB165" i="11" s="1"/>
  <c r="AC165" i="11" s="1"/>
  <c r="AD165" i="11" s="1"/>
  <c r="AE165" i="11" s="1"/>
  <c r="AF165" i="11" s="1"/>
  <c r="H165" i="11"/>
  <c r="I165" i="11" s="1"/>
  <c r="J165" i="11" s="1"/>
  <c r="K165" i="11" s="1"/>
  <c r="D165" i="11"/>
  <c r="E165" i="11" s="1"/>
  <c r="F165" i="11" s="1"/>
  <c r="G165" i="11" s="1"/>
  <c r="C165" i="11"/>
  <c r="N164" i="11"/>
  <c r="O164" i="11" s="1"/>
  <c r="P164" i="11" s="1"/>
  <c r="Q164" i="11" s="1"/>
  <c r="R164" i="11" s="1"/>
  <c r="S164" i="11" s="1"/>
  <c r="T164" i="11" s="1"/>
  <c r="U164" i="11" s="1"/>
  <c r="V164" i="11" s="1"/>
  <c r="W164" i="11" s="1"/>
  <c r="X164" i="11" s="1"/>
  <c r="Y164" i="11" s="1"/>
  <c r="Z164" i="11" s="1"/>
  <c r="AA164" i="11" s="1"/>
  <c r="AB164" i="11" s="1"/>
  <c r="AC164" i="11" s="1"/>
  <c r="AD164" i="11" s="1"/>
  <c r="AE164" i="11" s="1"/>
  <c r="AF164" i="11" s="1"/>
  <c r="D164" i="11"/>
  <c r="E164" i="11" s="1"/>
  <c r="F164" i="11" s="1"/>
  <c r="G164" i="11" s="1"/>
  <c r="H164" i="11" s="1"/>
  <c r="I164" i="11" s="1"/>
  <c r="J164" i="11" s="1"/>
  <c r="K164" i="11" s="1"/>
  <c r="L164" i="11" s="1"/>
  <c r="M164" i="11" s="1"/>
  <c r="C164" i="11"/>
  <c r="T163" i="1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D163" i="11"/>
  <c r="E163" i="11" s="1"/>
  <c r="F163" i="11" s="1"/>
  <c r="G163" i="11" s="1"/>
  <c r="H163" i="11" s="1"/>
  <c r="I163" i="11" s="1"/>
  <c r="J163" i="11" s="1"/>
  <c r="K163" i="11" s="1"/>
  <c r="L163" i="11" s="1"/>
  <c r="M163" i="11" s="1"/>
  <c r="N163" i="11" s="1"/>
  <c r="O163" i="11" s="1"/>
  <c r="P163" i="11" s="1"/>
  <c r="Q163" i="11" s="1"/>
  <c r="R163" i="11" s="1"/>
  <c r="S163" i="11" s="1"/>
  <c r="C163" i="11"/>
  <c r="F162" i="11"/>
  <c r="G162" i="11" s="1"/>
  <c r="H162" i="11" s="1"/>
  <c r="I162" i="11" s="1"/>
  <c r="J162" i="11" s="1"/>
  <c r="K162" i="11" s="1"/>
  <c r="L162" i="11" s="1"/>
  <c r="M162" i="11" s="1"/>
  <c r="N162" i="11" s="1"/>
  <c r="O162" i="11" s="1"/>
  <c r="P162" i="11" s="1"/>
  <c r="Q162" i="11" s="1"/>
  <c r="R162" i="11" s="1"/>
  <c r="S162" i="11" s="1"/>
  <c r="T162" i="11" s="1"/>
  <c r="U162" i="11" s="1"/>
  <c r="V162" i="11" s="1"/>
  <c r="W162" i="11" s="1"/>
  <c r="X162" i="11" s="1"/>
  <c r="Y162" i="11" s="1"/>
  <c r="Z162" i="11" s="1"/>
  <c r="AA162" i="11" s="1"/>
  <c r="AB162" i="11" s="1"/>
  <c r="AC162" i="11" s="1"/>
  <c r="AD162" i="11" s="1"/>
  <c r="AE162" i="11" s="1"/>
  <c r="AF162" i="11" s="1"/>
  <c r="D162" i="11"/>
  <c r="E162" i="11" s="1"/>
  <c r="C162" i="11"/>
  <c r="H161" i="11"/>
  <c r="I161" i="11" s="1"/>
  <c r="J161" i="11" s="1"/>
  <c r="K161" i="11" s="1"/>
  <c r="L161" i="11" s="1"/>
  <c r="M161" i="11" s="1"/>
  <c r="N161" i="11" s="1"/>
  <c r="O161" i="11" s="1"/>
  <c r="P161" i="11" s="1"/>
  <c r="Q161" i="11" s="1"/>
  <c r="R161" i="11" s="1"/>
  <c r="S161" i="11" s="1"/>
  <c r="T161" i="11" s="1"/>
  <c r="U161" i="11" s="1"/>
  <c r="V161" i="11" s="1"/>
  <c r="W161" i="11" s="1"/>
  <c r="X161" i="11" s="1"/>
  <c r="Y161" i="11" s="1"/>
  <c r="Z161" i="11" s="1"/>
  <c r="AA161" i="11" s="1"/>
  <c r="AB161" i="11" s="1"/>
  <c r="AC161" i="11" s="1"/>
  <c r="AD161" i="11" s="1"/>
  <c r="AE161" i="11" s="1"/>
  <c r="AF161" i="11" s="1"/>
  <c r="F161" i="11"/>
  <c r="G161" i="11" s="1"/>
  <c r="D161" i="11"/>
  <c r="E161" i="11" s="1"/>
  <c r="C161" i="11"/>
  <c r="L160" i="11"/>
  <c r="M160" i="11" s="1"/>
  <c r="N160" i="11" s="1"/>
  <c r="O160" i="11" s="1"/>
  <c r="P160" i="11" s="1"/>
  <c r="Q160" i="11" s="1"/>
  <c r="R160" i="11" s="1"/>
  <c r="S160" i="11" s="1"/>
  <c r="T160" i="11" s="1"/>
  <c r="U160" i="11" s="1"/>
  <c r="V160" i="11" s="1"/>
  <c r="W160" i="11" s="1"/>
  <c r="X160" i="11" s="1"/>
  <c r="Y160" i="11" s="1"/>
  <c r="Z160" i="11" s="1"/>
  <c r="AA160" i="11" s="1"/>
  <c r="AB160" i="11" s="1"/>
  <c r="AC160" i="11" s="1"/>
  <c r="AD160" i="11" s="1"/>
  <c r="AE160" i="11" s="1"/>
  <c r="AF160" i="11" s="1"/>
  <c r="D160" i="11"/>
  <c r="E160" i="11" s="1"/>
  <c r="F160" i="11" s="1"/>
  <c r="G160" i="11" s="1"/>
  <c r="H160" i="11" s="1"/>
  <c r="I160" i="11" s="1"/>
  <c r="J160" i="11" s="1"/>
  <c r="K160" i="11" s="1"/>
  <c r="C160" i="11"/>
  <c r="K159" i="11"/>
  <c r="L159" i="11" s="1"/>
  <c r="M159" i="11" s="1"/>
  <c r="N159" i="11" s="1"/>
  <c r="O159" i="11" s="1"/>
  <c r="P159" i="11" s="1"/>
  <c r="Q159" i="11" s="1"/>
  <c r="R159" i="11" s="1"/>
  <c r="S159" i="11" s="1"/>
  <c r="T159" i="11" s="1"/>
  <c r="U159" i="11" s="1"/>
  <c r="V159" i="11" s="1"/>
  <c r="W159" i="11" s="1"/>
  <c r="X159" i="11" s="1"/>
  <c r="Y159" i="11" s="1"/>
  <c r="Z159" i="11" s="1"/>
  <c r="AA159" i="11" s="1"/>
  <c r="AB159" i="11" s="1"/>
  <c r="AC159" i="11" s="1"/>
  <c r="AD159" i="11" s="1"/>
  <c r="AE159" i="11" s="1"/>
  <c r="AF159" i="11" s="1"/>
  <c r="C159" i="11"/>
  <c r="D159" i="11" s="1"/>
  <c r="E159" i="11" s="1"/>
  <c r="F159" i="11" s="1"/>
  <c r="G159" i="11" s="1"/>
  <c r="H159" i="11" s="1"/>
  <c r="I159" i="11" s="1"/>
  <c r="J159" i="11" s="1"/>
  <c r="D158" i="11"/>
  <c r="E158" i="11" s="1"/>
  <c r="F158" i="11" s="1"/>
  <c r="G158" i="11" s="1"/>
  <c r="H158" i="11" s="1"/>
  <c r="I158" i="11" s="1"/>
  <c r="J158" i="11" s="1"/>
  <c r="K158" i="11" s="1"/>
  <c r="L158" i="11" s="1"/>
  <c r="M158" i="11" s="1"/>
  <c r="N158" i="11" s="1"/>
  <c r="O158" i="11" s="1"/>
  <c r="P158" i="11" s="1"/>
  <c r="Q158" i="11" s="1"/>
  <c r="R158" i="11" s="1"/>
  <c r="S158" i="11" s="1"/>
  <c r="T158" i="11" s="1"/>
  <c r="U158" i="11" s="1"/>
  <c r="V158" i="11" s="1"/>
  <c r="W158" i="11" s="1"/>
  <c r="X158" i="11" s="1"/>
  <c r="Y158" i="11" s="1"/>
  <c r="Z158" i="11" s="1"/>
  <c r="AA158" i="11" s="1"/>
  <c r="AB158" i="11" s="1"/>
  <c r="AC158" i="11" s="1"/>
  <c r="AD158" i="11" s="1"/>
  <c r="AE158" i="11" s="1"/>
  <c r="AF158" i="11" s="1"/>
  <c r="C158" i="11"/>
  <c r="D157" i="11"/>
  <c r="E157" i="11" s="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C157" i="11"/>
  <c r="F156" i="11"/>
  <c r="G156" i="11" s="1"/>
  <c r="H156" i="11" s="1"/>
  <c r="I156" i="11" s="1"/>
  <c r="J156" i="11" s="1"/>
  <c r="K156" i="11" s="1"/>
  <c r="L156" i="11" s="1"/>
  <c r="M156" i="11" s="1"/>
  <c r="N156" i="11" s="1"/>
  <c r="O156" i="11" s="1"/>
  <c r="P156" i="11" s="1"/>
  <c r="Q156" i="11" s="1"/>
  <c r="R156" i="11" s="1"/>
  <c r="S156" i="11" s="1"/>
  <c r="T156" i="11" s="1"/>
  <c r="U156" i="11" s="1"/>
  <c r="V156" i="11" s="1"/>
  <c r="W156" i="11" s="1"/>
  <c r="X156" i="11" s="1"/>
  <c r="Y156" i="11" s="1"/>
  <c r="Z156" i="11" s="1"/>
  <c r="AA156" i="11" s="1"/>
  <c r="AB156" i="11" s="1"/>
  <c r="AC156" i="11" s="1"/>
  <c r="AD156" i="11" s="1"/>
  <c r="AE156" i="11" s="1"/>
  <c r="AF156" i="11" s="1"/>
  <c r="C156" i="11"/>
  <c r="D156" i="11" s="1"/>
  <c r="E156" i="11" s="1"/>
  <c r="Y155" i="11"/>
  <c r="Z155" i="11" s="1"/>
  <c r="AA155" i="11" s="1"/>
  <c r="AB155" i="11" s="1"/>
  <c r="AC155" i="11" s="1"/>
  <c r="AD155" i="11" s="1"/>
  <c r="AE155" i="11" s="1"/>
  <c r="AF155" i="11" s="1"/>
  <c r="K155" i="11"/>
  <c r="L155" i="11" s="1"/>
  <c r="M155" i="11" s="1"/>
  <c r="N155" i="11" s="1"/>
  <c r="O155" i="11" s="1"/>
  <c r="P155" i="11" s="1"/>
  <c r="Q155" i="11" s="1"/>
  <c r="R155" i="11" s="1"/>
  <c r="S155" i="11" s="1"/>
  <c r="T155" i="11" s="1"/>
  <c r="U155" i="11" s="1"/>
  <c r="V155" i="11" s="1"/>
  <c r="W155" i="11" s="1"/>
  <c r="X155" i="11" s="1"/>
  <c r="D155" i="11"/>
  <c r="E155" i="11" s="1"/>
  <c r="F155" i="11" s="1"/>
  <c r="G155" i="11" s="1"/>
  <c r="H155" i="11" s="1"/>
  <c r="I155" i="11" s="1"/>
  <c r="J155" i="11" s="1"/>
  <c r="C155" i="11"/>
  <c r="L153" i="11"/>
  <c r="M153" i="11" s="1"/>
  <c r="N153" i="11" s="1"/>
  <c r="O153" i="11" s="1"/>
  <c r="P153" i="11" s="1"/>
  <c r="Q153" i="11" s="1"/>
  <c r="R153" i="11" s="1"/>
  <c r="S153" i="11" s="1"/>
  <c r="T153" i="11" s="1"/>
  <c r="U153" i="11" s="1"/>
  <c r="V153" i="11" s="1"/>
  <c r="W153" i="11" s="1"/>
  <c r="X153" i="11" s="1"/>
  <c r="Y153" i="11" s="1"/>
  <c r="Z153" i="11" s="1"/>
  <c r="AA153" i="11" s="1"/>
  <c r="AB153" i="11" s="1"/>
  <c r="AC153" i="11" s="1"/>
  <c r="AD153" i="11" s="1"/>
  <c r="AE153" i="11" s="1"/>
  <c r="AF153" i="11" s="1"/>
  <c r="D153" i="11"/>
  <c r="E153" i="11" s="1"/>
  <c r="F153" i="11" s="1"/>
  <c r="G153" i="11" s="1"/>
  <c r="H153" i="11" s="1"/>
  <c r="I153" i="11" s="1"/>
  <c r="J153" i="11" s="1"/>
  <c r="K153" i="11" s="1"/>
  <c r="C153" i="11"/>
  <c r="F152" i="11"/>
  <c r="G152" i="11" s="1"/>
  <c r="H152" i="11" s="1"/>
  <c r="I152" i="11" s="1"/>
  <c r="J152" i="11" s="1"/>
  <c r="K152" i="11" s="1"/>
  <c r="L152" i="11" s="1"/>
  <c r="M152" i="11" s="1"/>
  <c r="N152" i="11" s="1"/>
  <c r="O152" i="11" s="1"/>
  <c r="P152" i="11" s="1"/>
  <c r="Q152" i="11" s="1"/>
  <c r="R152" i="11" s="1"/>
  <c r="S152" i="11" s="1"/>
  <c r="T152" i="11" s="1"/>
  <c r="U152" i="11" s="1"/>
  <c r="V152" i="11" s="1"/>
  <c r="W152" i="11" s="1"/>
  <c r="X152" i="11" s="1"/>
  <c r="Y152" i="11" s="1"/>
  <c r="Z152" i="11" s="1"/>
  <c r="AA152" i="11" s="1"/>
  <c r="AB152" i="11" s="1"/>
  <c r="AC152" i="11" s="1"/>
  <c r="AD152" i="11" s="1"/>
  <c r="AE152" i="11" s="1"/>
  <c r="AF152" i="11" s="1"/>
  <c r="C152" i="11"/>
  <c r="D152" i="11" s="1"/>
  <c r="E152" i="11" s="1"/>
  <c r="P151" i="11"/>
  <c r="Q151" i="11" s="1"/>
  <c r="R151" i="11" s="1"/>
  <c r="S151" i="11" s="1"/>
  <c r="T151" i="11" s="1"/>
  <c r="U151" i="11" s="1"/>
  <c r="V151" i="11" s="1"/>
  <c r="W151" i="11" s="1"/>
  <c r="X151" i="11" s="1"/>
  <c r="Y151" i="11" s="1"/>
  <c r="Z151" i="11" s="1"/>
  <c r="AA151" i="11" s="1"/>
  <c r="AB151" i="11" s="1"/>
  <c r="AC151" i="11" s="1"/>
  <c r="AD151" i="11" s="1"/>
  <c r="AE151" i="11" s="1"/>
  <c r="AF151" i="11" s="1"/>
  <c r="H151" i="11"/>
  <c r="I151" i="11" s="1"/>
  <c r="J151" i="11" s="1"/>
  <c r="K151" i="11" s="1"/>
  <c r="L151" i="11" s="1"/>
  <c r="M151" i="11" s="1"/>
  <c r="N151" i="11" s="1"/>
  <c r="O151" i="11" s="1"/>
  <c r="D151" i="11"/>
  <c r="E151" i="11" s="1"/>
  <c r="F151" i="11" s="1"/>
  <c r="G151" i="11" s="1"/>
  <c r="C151" i="11"/>
  <c r="C150" i="11"/>
  <c r="D150" i="11" s="1"/>
  <c r="E150" i="11" s="1"/>
  <c r="F150" i="11" s="1"/>
  <c r="G150" i="11" s="1"/>
  <c r="H150" i="11" s="1"/>
  <c r="I150" i="11" s="1"/>
  <c r="J150" i="11" s="1"/>
  <c r="K150" i="11" s="1"/>
  <c r="L150" i="11" s="1"/>
  <c r="M150" i="11" s="1"/>
  <c r="N150" i="11" s="1"/>
  <c r="O150" i="11" s="1"/>
  <c r="P150" i="11" s="1"/>
  <c r="Q150" i="11" s="1"/>
  <c r="R150" i="11" s="1"/>
  <c r="S150" i="11" s="1"/>
  <c r="T150" i="11" s="1"/>
  <c r="U150" i="11" s="1"/>
  <c r="V150" i="11" s="1"/>
  <c r="W150" i="11" s="1"/>
  <c r="X150" i="11" s="1"/>
  <c r="Y150" i="11" s="1"/>
  <c r="Z150" i="11" s="1"/>
  <c r="AA150" i="11" s="1"/>
  <c r="AB150" i="11" s="1"/>
  <c r="AC150" i="11" s="1"/>
  <c r="AD150" i="11" s="1"/>
  <c r="AE150" i="11" s="1"/>
  <c r="AF150" i="11" s="1"/>
  <c r="X148" i="11"/>
  <c r="Y148" i="11" s="1"/>
  <c r="Z148" i="11" s="1"/>
  <c r="AA148" i="11" s="1"/>
  <c r="AB148" i="11" s="1"/>
  <c r="AC148" i="11" s="1"/>
  <c r="AD148" i="11" s="1"/>
  <c r="AE148" i="11" s="1"/>
  <c r="AF148" i="11" s="1"/>
  <c r="D148" i="11"/>
  <c r="E148" i="11" s="1"/>
  <c r="F148" i="11" s="1"/>
  <c r="G148" i="11" s="1"/>
  <c r="H148" i="11" s="1"/>
  <c r="I148" i="11" s="1"/>
  <c r="J148" i="11" s="1"/>
  <c r="K148" i="11" s="1"/>
  <c r="L148" i="11" s="1"/>
  <c r="M148" i="11" s="1"/>
  <c r="N148" i="11" s="1"/>
  <c r="O148" i="11" s="1"/>
  <c r="P148" i="11" s="1"/>
  <c r="Q148" i="11" s="1"/>
  <c r="R148" i="11" s="1"/>
  <c r="S148" i="11" s="1"/>
  <c r="T148" i="11" s="1"/>
  <c r="U148" i="11" s="1"/>
  <c r="V148" i="11" s="1"/>
  <c r="W148" i="11" s="1"/>
  <c r="C148" i="11"/>
  <c r="C147" i="11"/>
  <c r="D147" i="11" s="1"/>
  <c r="E147" i="11" s="1"/>
  <c r="F147" i="11" s="1"/>
  <c r="G147" i="11" s="1"/>
  <c r="H147" i="11" s="1"/>
  <c r="I147" i="11" s="1"/>
  <c r="J147" i="11" s="1"/>
  <c r="K147" i="11" s="1"/>
  <c r="L147" i="11" s="1"/>
  <c r="M147" i="11" s="1"/>
  <c r="N147" i="11" s="1"/>
  <c r="O147" i="11" s="1"/>
  <c r="P147" i="11" s="1"/>
  <c r="Q147" i="11" s="1"/>
  <c r="R147" i="11" s="1"/>
  <c r="S147" i="11" s="1"/>
  <c r="T147" i="11" s="1"/>
  <c r="U147" i="11" s="1"/>
  <c r="V147" i="11" s="1"/>
  <c r="W147" i="11" s="1"/>
  <c r="X147" i="11" s="1"/>
  <c r="Y147" i="11" s="1"/>
  <c r="Z147" i="11" s="1"/>
  <c r="AA147" i="11" s="1"/>
  <c r="AB147" i="11" s="1"/>
  <c r="AC147" i="11" s="1"/>
  <c r="AD147" i="11" s="1"/>
  <c r="AE147" i="11" s="1"/>
  <c r="AF147" i="11" s="1"/>
  <c r="D145" i="11"/>
  <c r="E145" i="11" s="1"/>
  <c r="F145" i="11" s="1"/>
  <c r="G145" i="11" s="1"/>
  <c r="H145" i="11" s="1"/>
  <c r="I145" i="11" s="1"/>
  <c r="J145" i="11" s="1"/>
  <c r="K145" i="11" s="1"/>
  <c r="L145" i="11" s="1"/>
  <c r="M145" i="11" s="1"/>
  <c r="N145" i="11" s="1"/>
  <c r="O145" i="11" s="1"/>
  <c r="P145" i="11" s="1"/>
  <c r="Q145" i="11" s="1"/>
  <c r="R145" i="11" s="1"/>
  <c r="S145" i="11" s="1"/>
  <c r="T145" i="11" s="1"/>
  <c r="U145" i="11" s="1"/>
  <c r="V145" i="11" s="1"/>
  <c r="W145" i="11" s="1"/>
  <c r="X145" i="11" s="1"/>
  <c r="Y145" i="11" s="1"/>
  <c r="Z145" i="11" s="1"/>
  <c r="AA145" i="11" s="1"/>
  <c r="AB145" i="11" s="1"/>
  <c r="AC145" i="11" s="1"/>
  <c r="AD145" i="11" s="1"/>
  <c r="AE145" i="11" s="1"/>
  <c r="AF145" i="11" s="1"/>
  <c r="C145" i="11"/>
  <c r="N144" i="11"/>
  <c r="O144" i="11" s="1"/>
  <c r="P144" i="11" s="1"/>
  <c r="Q144" i="11" s="1"/>
  <c r="R144" i="11" s="1"/>
  <c r="S144" i="11" s="1"/>
  <c r="T144" i="11" s="1"/>
  <c r="U144" i="11" s="1"/>
  <c r="V144" i="11" s="1"/>
  <c r="W144" i="11" s="1"/>
  <c r="X144" i="11" s="1"/>
  <c r="Y144" i="11" s="1"/>
  <c r="Z144" i="11" s="1"/>
  <c r="AA144" i="11" s="1"/>
  <c r="AB144" i="11" s="1"/>
  <c r="AC144" i="11" s="1"/>
  <c r="AD144" i="11" s="1"/>
  <c r="AE144" i="11" s="1"/>
  <c r="AF144" i="11" s="1"/>
  <c r="C144" i="11"/>
  <c r="D144" i="11" s="1"/>
  <c r="E144" i="11" s="1"/>
  <c r="F144" i="11" s="1"/>
  <c r="G144" i="11" s="1"/>
  <c r="H144" i="11" s="1"/>
  <c r="I144" i="11" s="1"/>
  <c r="J144" i="11" s="1"/>
  <c r="K144" i="11" s="1"/>
  <c r="L144" i="11" s="1"/>
  <c r="M144" i="11" s="1"/>
  <c r="D143" i="11"/>
  <c r="E143" i="11" s="1"/>
  <c r="F143" i="11" s="1"/>
  <c r="G143" i="11" s="1"/>
  <c r="H143" i="11" s="1"/>
  <c r="I143" i="11" s="1"/>
  <c r="J143" i="11" s="1"/>
  <c r="K143" i="11" s="1"/>
  <c r="L143" i="11" s="1"/>
  <c r="M143" i="11" s="1"/>
  <c r="N143" i="11" s="1"/>
  <c r="O143" i="11" s="1"/>
  <c r="P143" i="11" s="1"/>
  <c r="Q143" i="11" s="1"/>
  <c r="R143" i="11" s="1"/>
  <c r="S143" i="11" s="1"/>
  <c r="T143" i="11" s="1"/>
  <c r="U143" i="11" s="1"/>
  <c r="V143" i="11" s="1"/>
  <c r="W143" i="11" s="1"/>
  <c r="X143" i="11" s="1"/>
  <c r="Y143" i="11" s="1"/>
  <c r="Z143" i="11" s="1"/>
  <c r="AA143" i="11" s="1"/>
  <c r="AB143" i="11" s="1"/>
  <c r="AC143" i="11" s="1"/>
  <c r="AD143" i="11" s="1"/>
  <c r="AE143" i="11" s="1"/>
  <c r="AF143" i="11" s="1"/>
  <c r="C143" i="11"/>
  <c r="C142" i="11"/>
  <c r="D142" i="11" s="1"/>
  <c r="E142" i="11" s="1"/>
  <c r="F142" i="11" s="1"/>
  <c r="G142" i="11" s="1"/>
  <c r="H142" i="11" s="1"/>
  <c r="I142" i="11" s="1"/>
  <c r="J142" i="11" s="1"/>
  <c r="K142" i="11" s="1"/>
  <c r="L142" i="11" s="1"/>
  <c r="M142" i="11" s="1"/>
  <c r="N142" i="11" s="1"/>
  <c r="O142" i="11" s="1"/>
  <c r="P142" i="11" s="1"/>
  <c r="Q142" i="11" s="1"/>
  <c r="R142" i="11" s="1"/>
  <c r="S142" i="11" s="1"/>
  <c r="T142" i="11" s="1"/>
  <c r="U142" i="11" s="1"/>
  <c r="V142" i="11" s="1"/>
  <c r="W142" i="11" s="1"/>
  <c r="X142" i="11" s="1"/>
  <c r="Y142" i="11" s="1"/>
  <c r="Z142" i="11" s="1"/>
  <c r="AA142" i="11" s="1"/>
  <c r="AB142" i="11" s="1"/>
  <c r="AC142" i="11" s="1"/>
  <c r="AD142" i="11" s="1"/>
  <c r="AE142" i="11" s="1"/>
  <c r="AF142" i="11" s="1"/>
  <c r="H141" i="11"/>
  <c r="I141" i="11" s="1"/>
  <c r="J141" i="11" s="1"/>
  <c r="K141" i="11" s="1"/>
  <c r="L141" i="11" s="1"/>
  <c r="M141" i="11" s="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D141" i="11"/>
  <c r="E141" i="11" s="1"/>
  <c r="F141" i="11" s="1"/>
  <c r="G141" i="11" s="1"/>
  <c r="C141" i="11"/>
  <c r="C140" i="11"/>
  <c r="D140" i="11" s="1"/>
  <c r="E140" i="11" s="1"/>
  <c r="F140" i="11" s="1"/>
  <c r="G140" i="11" s="1"/>
  <c r="H140" i="11" s="1"/>
  <c r="I140" i="11" s="1"/>
  <c r="J140" i="11" s="1"/>
  <c r="K140" i="11" s="1"/>
  <c r="L140" i="11" s="1"/>
  <c r="M140" i="11" s="1"/>
  <c r="N140" i="11" s="1"/>
  <c r="O140" i="11" s="1"/>
  <c r="P140" i="11" s="1"/>
  <c r="Q140" i="11" s="1"/>
  <c r="R140" i="11" s="1"/>
  <c r="S140" i="11" s="1"/>
  <c r="T140" i="11" s="1"/>
  <c r="U140" i="11" s="1"/>
  <c r="V140" i="11" s="1"/>
  <c r="W140" i="11" s="1"/>
  <c r="X140" i="11" s="1"/>
  <c r="Y140" i="11" s="1"/>
  <c r="Z140" i="11" s="1"/>
  <c r="AA140" i="11" s="1"/>
  <c r="AB140" i="11" s="1"/>
  <c r="AC140" i="11" s="1"/>
  <c r="AD140" i="11" s="1"/>
  <c r="AE140" i="11" s="1"/>
  <c r="AF140" i="11" s="1"/>
  <c r="C139" i="11"/>
  <c r="D139" i="11" s="1"/>
  <c r="E139" i="11" s="1"/>
  <c r="F139" i="11" s="1"/>
  <c r="G139" i="11" s="1"/>
  <c r="H139" i="11" s="1"/>
  <c r="I139" i="11" s="1"/>
  <c r="J139" i="11" s="1"/>
  <c r="K139" i="11" s="1"/>
  <c r="L139" i="11" s="1"/>
  <c r="M139" i="11" s="1"/>
  <c r="N139" i="11" s="1"/>
  <c r="O139" i="11" s="1"/>
  <c r="P139" i="11" s="1"/>
  <c r="Q139" i="11" s="1"/>
  <c r="R139" i="11" s="1"/>
  <c r="S139" i="11" s="1"/>
  <c r="T139" i="11" s="1"/>
  <c r="U139" i="11" s="1"/>
  <c r="V139" i="11" s="1"/>
  <c r="W139" i="11" s="1"/>
  <c r="X139" i="11" s="1"/>
  <c r="Y139" i="11" s="1"/>
  <c r="Z139" i="11" s="1"/>
  <c r="AA139" i="11" s="1"/>
  <c r="AB139" i="11" s="1"/>
  <c r="AC139" i="11" s="1"/>
  <c r="AD139" i="11" s="1"/>
  <c r="AE139" i="11" s="1"/>
  <c r="AF139" i="11" s="1"/>
  <c r="E137" i="11"/>
  <c r="F137" i="11" s="1"/>
  <c r="G137" i="11" s="1"/>
  <c r="H137" i="11" s="1"/>
  <c r="I137" i="11" s="1"/>
  <c r="J137" i="11" s="1"/>
  <c r="K137" i="11" s="1"/>
  <c r="L137" i="11" s="1"/>
  <c r="M137" i="11" s="1"/>
  <c r="N137" i="11" s="1"/>
  <c r="O137" i="11" s="1"/>
  <c r="P137" i="11" s="1"/>
  <c r="Q137" i="11" s="1"/>
  <c r="R137" i="11" s="1"/>
  <c r="S137" i="11" s="1"/>
  <c r="T137" i="11" s="1"/>
  <c r="U137" i="11" s="1"/>
  <c r="V137" i="11" s="1"/>
  <c r="W137" i="11" s="1"/>
  <c r="X137" i="11" s="1"/>
  <c r="Y137" i="11" s="1"/>
  <c r="Z137" i="11" s="1"/>
  <c r="AA137" i="11" s="1"/>
  <c r="AB137" i="11" s="1"/>
  <c r="AC137" i="11" s="1"/>
  <c r="AD137" i="11" s="1"/>
  <c r="AE137" i="11" s="1"/>
  <c r="AF137" i="11" s="1"/>
  <c r="C137" i="11"/>
  <c r="D137" i="11" s="1"/>
  <c r="H136" i="11"/>
  <c r="I136" i="11" s="1"/>
  <c r="J136" i="11" s="1"/>
  <c r="K136" i="11" s="1"/>
  <c r="L136" i="11" s="1"/>
  <c r="M136" i="11" s="1"/>
  <c r="N136" i="11" s="1"/>
  <c r="O136" i="11" s="1"/>
  <c r="P136" i="11" s="1"/>
  <c r="Q136" i="11" s="1"/>
  <c r="R136" i="11" s="1"/>
  <c r="S136" i="11" s="1"/>
  <c r="T136" i="11" s="1"/>
  <c r="U136" i="11" s="1"/>
  <c r="V136" i="11" s="1"/>
  <c r="W136" i="11" s="1"/>
  <c r="X136" i="11" s="1"/>
  <c r="Y136" i="11" s="1"/>
  <c r="Z136" i="11" s="1"/>
  <c r="AA136" i="11" s="1"/>
  <c r="AB136" i="11" s="1"/>
  <c r="AC136" i="11" s="1"/>
  <c r="AD136" i="11" s="1"/>
  <c r="AE136" i="11" s="1"/>
  <c r="AF136" i="11" s="1"/>
  <c r="C136" i="11"/>
  <c r="D136" i="11" s="1"/>
  <c r="E136" i="11" s="1"/>
  <c r="F136" i="11" s="1"/>
  <c r="G136" i="11" s="1"/>
  <c r="C135" i="11"/>
  <c r="D135" i="11" s="1"/>
  <c r="E135" i="11" s="1"/>
  <c r="F135" i="11" s="1"/>
  <c r="G135" i="11" s="1"/>
  <c r="H135" i="11" s="1"/>
  <c r="I135" i="11" s="1"/>
  <c r="J135" i="11" s="1"/>
  <c r="K135" i="11" s="1"/>
  <c r="L135" i="11" s="1"/>
  <c r="M135" i="11" s="1"/>
  <c r="N135" i="11" s="1"/>
  <c r="O135" i="11" s="1"/>
  <c r="P135" i="11" s="1"/>
  <c r="Q135" i="11" s="1"/>
  <c r="R135" i="11" s="1"/>
  <c r="S135" i="11" s="1"/>
  <c r="T135" i="11" s="1"/>
  <c r="U135" i="11" s="1"/>
  <c r="V135" i="11" s="1"/>
  <c r="W135" i="11" s="1"/>
  <c r="X135" i="11" s="1"/>
  <c r="Y135" i="11" s="1"/>
  <c r="Z135" i="11" s="1"/>
  <c r="AA135" i="11" s="1"/>
  <c r="AB135" i="11" s="1"/>
  <c r="AC135" i="11" s="1"/>
  <c r="AD135" i="11" s="1"/>
  <c r="AE135" i="11" s="1"/>
  <c r="AF135" i="11" s="1"/>
  <c r="H134" i="11"/>
  <c r="I134" i="11" s="1"/>
  <c r="J134" i="11" s="1"/>
  <c r="K134" i="11" s="1"/>
  <c r="L134" i="11" s="1"/>
  <c r="M134" i="11" s="1"/>
  <c r="N134" i="11" s="1"/>
  <c r="O134" i="11" s="1"/>
  <c r="P134" i="11" s="1"/>
  <c r="Q134" i="11" s="1"/>
  <c r="R134" i="11" s="1"/>
  <c r="S134" i="11" s="1"/>
  <c r="T134" i="11" s="1"/>
  <c r="U134" i="11" s="1"/>
  <c r="V134" i="11" s="1"/>
  <c r="W134" i="11" s="1"/>
  <c r="X134" i="11" s="1"/>
  <c r="Y134" i="11" s="1"/>
  <c r="Z134" i="11" s="1"/>
  <c r="AA134" i="11" s="1"/>
  <c r="AB134" i="11" s="1"/>
  <c r="AC134" i="11" s="1"/>
  <c r="AD134" i="11" s="1"/>
  <c r="AE134" i="11" s="1"/>
  <c r="AF134" i="11" s="1"/>
  <c r="C134" i="11"/>
  <c r="D134" i="11" s="1"/>
  <c r="E134" i="11" s="1"/>
  <c r="F134" i="11" s="1"/>
  <c r="G134" i="11" s="1"/>
  <c r="C133" i="11"/>
  <c r="D133" i="11" s="1"/>
  <c r="E133" i="11" s="1"/>
  <c r="F133" i="11" s="1"/>
  <c r="G133" i="11" s="1"/>
  <c r="H133" i="11" s="1"/>
  <c r="I133" i="11" s="1"/>
  <c r="J133" i="11" s="1"/>
  <c r="K133" i="11" s="1"/>
  <c r="L133" i="11" s="1"/>
  <c r="M133" i="11" s="1"/>
  <c r="N133" i="11" s="1"/>
  <c r="O133" i="11" s="1"/>
  <c r="P133" i="11" s="1"/>
  <c r="Q133" i="11" s="1"/>
  <c r="R133" i="11" s="1"/>
  <c r="S133" i="11" s="1"/>
  <c r="T133" i="11" s="1"/>
  <c r="U133" i="11" s="1"/>
  <c r="V133" i="11" s="1"/>
  <c r="W133" i="11" s="1"/>
  <c r="X133" i="11" s="1"/>
  <c r="Y133" i="11" s="1"/>
  <c r="Z133" i="11" s="1"/>
  <c r="AA133" i="11" s="1"/>
  <c r="AB133" i="11" s="1"/>
  <c r="AC133" i="11" s="1"/>
  <c r="AD133" i="11" s="1"/>
  <c r="AE133" i="11" s="1"/>
  <c r="AF133" i="11" s="1"/>
  <c r="C132" i="11"/>
  <c r="D132" i="11" s="1"/>
  <c r="E132" i="11" s="1"/>
  <c r="F132" i="11" s="1"/>
  <c r="G132" i="11" s="1"/>
  <c r="H132" i="11" s="1"/>
  <c r="I132" i="11" s="1"/>
  <c r="J132" i="11" s="1"/>
  <c r="K132" i="11" s="1"/>
  <c r="L132" i="11" s="1"/>
  <c r="M132" i="11" s="1"/>
  <c r="N132" i="11" s="1"/>
  <c r="O132" i="11" s="1"/>
  <c r="P132" i="11" s="1"/>
  <c r="Q132" i="11" s="1"/>
  <c r="R132" i="11" s="1"/>
  <c r="S132" i="11" s="1"/>
  <c r="T132" i="11" s="1"/>
  <c r="U132" i="11" s="1"/>
  <c r="V132" i="11" s="1"/>
  <c r="W132" i="11" s="1"/>
  <c r="X132" i="11" s="1"/>
  <c r="Y132" i="11" s="1"/>
  <c r="Z132" i="11" s="1"/>
  <c r="AA132" i="11" s="1"/>
  <c r="AB132" i="11" s="1"/>
  <c r="AC132" i="11" s="1"/>
  <c r="AD132" i="11" s="1"/>
  <c r="AE132" i="11" s="1"/>
  <c r="AF132" i="11" s="1"/>
  <c r="AC131" i="11"/>
  <c r="AD131" i="11" s="1"/>
  <c r="AE131" i="11" s="1"/>
  <c r="AF131" i="11" s="1"/>
  <c r="E131" i="11"/>
  <c r="F131" i="11" s="1"/>
  <c r="G131" i="11" s="1"/>
  <c r="H131" i="11" s="1"/>
  <c r="I131" i="11" s="1"/>
  <c r="J131" i="11" s="1"/>
  <c r="K131" i="11" s="1"/>
  <c r="L131" i="11" s="1"/>
  <c r="M131" i="11" s="1"/>
  <c r="N131" i="11" s="1"/>
  <c r="O131" i="11" s="1"/>
  <c r="P131" i="11" s="1"/>
  <c r="Q131" i="11" s="1"/>
  <c r="R131" i="11" s="1"/>
  <c r="S131" i="11" s="1"/>
  <c r="T131" i="11" s="1"/>
  <c r="U131" i="11" s="1"/>
  <c r="V131" i="11" s="1"/>
  <c r="W131" i="11" s="1"/>
  <c r="X131" i="11" s="1"/>
  <c r="Y131" i="11" s="1"/>
  <c r="Z131" i="11" s="1"/>
  <c r="AA131" i="11" s="1"/>
  <c r="AB131" i="11" s="1"/>
  <c r="D131" i="11"/>
  <c r="C131" i="11"/>
  <c r="C130" i="11"/>
  <c r="D130" i="11" s="1"/>
  <c r="E130" i="11" s="1"/>
  <c r="F130" i="11" s="1"/>
  <c r="G130" i="11" s="1"/>
  <c r="H130" i="11" s="1"/>
  <c r="I130" i="11" s="1"/>
  <c r="J130" i="11" s="1"/>
  <c r="K130" i="11" s="1"/>
  <c r="L130" i="11" s="1"/>
  <c r="M130" i="11" s="1"/>
  <c r="N130" i="11" s="1"/>
  <c r="O130" i="11" s="1"/>
  <c r="P130" i="11" s="1"/>
  <c r="Q130" i="11" s="1"/>
  <c r="R130" i="11" s="1"/>
  <c r="S130" i="11" s="1"/>
  <c r="T130" i="11" s="1"/>
  <c r="U130" i="11" s="1"/>
  <c r="V130" i="11" s="1"/>
  <c r="W130" i="11" s="1"/>
  <c r="X130" i="11" s="1"/>
  <c r="Y130" i="11" s="1"/>
  <c r="Z130" i="11" s="1"/>
  <c r="AA130" i="11" s="1"/>
  <c r="AB130" i="11" s="1"/>
  <c r="AC130" i="11" s="1"/>
  <c r="AD130" i="11" s="1"/>
  <c r="AE130" i="11" s="1"/>
  <c r="AF130" i="11" s="1"/>
  <c r="C128" i="11"/>
  <c r="D128" i="11" s="1"/>
  <c r="E128" i="11" s="1"/>
  <c r="F128" i="11" s="1"/>
  <c r="G128" i="11" s="1"/>
  <c r="H128" i="11" s="1"/>
  <c r="I128" i="11" s="1"/>
  <c r="J128" i="11" s="1"/>
  <c r="K128" i="11" s="1"/>
  <c r="L128" i="11" s="1"/>
  <c r="M128" i="11" s="1"/>
  <c r="N128" i="11" s="1"/>
  <c r="O128" i="11" s="1"/>
  <c r="P128" i="11" s="1"/>
  <c r="Q128" i="11" s="1"/>
  <c r="R128" i="11" s="1"/>
  <c r="S128" i="11" s="1"/>
  <c r="T128" i="11" s="1"/>
  <c r="U128" i="11" s="1"/>
  <c r="V128" i="11" s="1"/>
  <c r="W128" i="11" s="1"/>
  <c r="X128" i="11" s="1"/>
  <c r="Y128" i="11" s="1"/>
  <c r="Z128" i="11" s="1"/>
  <c r="AA128" i="11" s="1"/>
  <c r="AB128" i="11" s="1"/>
  <c r="AC128" i="11" s="1"/>
  <c r="AD128" i="11" s="1"/>
  <c r="AE128" i="11" s="1"/>
  <c r="AF128" i="11" s="1"/>
  <c r="C127" i="11"/>
  <c r="D127" i="11" s="1"/>
  <c r="E127" i="11" s="1"/>
  <c r="F127" i="11" s="1"/>
  <c r="G127" i="11" s="1"/>
  <c r="H127" i="11" s="1"/>
  <c r="I127" i="11" s="1"/>
  <c r="J127" i="11" s="1"/>
  <c r="K127" i="11" s="1"/>
  <c r="L127" i="11" s="1"/>
  <c r="M127" i="11" s="1"/>
  <c r="N127" i="11" s="1"/>
  <c r="O127" i="11" s="1"/>
  <c r="P127" i="11" s="1"/>
  <c r="Q127" i="11" s="1"/>
  <c r="R127" i="11" s="1"/>
  <c r="S127" i="11" s="1"/>
  <c r="T127" i="11" s="1"/>
  <c r="U127" i="11" s="1"/>
  <c r="V127" i="11" s="1"/>
  <c r="W127" i="11" s="1"/>
  <c r="X127" i="11" s="1"/>
  <c r="Y127" i="11" s="1"/>
  <c r="Z127" i="11" s="1"/>
  <c r="AA127" i="11" s="1"/>
  <c r="AB127" i="11" s="1"/>
  <c r="AC127" i="11" s="1"/>
  <c r="AD127" i="11" s="1"/>
  <c r="AE127" i="11" s="1"/>
  <c r="AF127" i="11" s="1"/>
  <c r="E126" i="11"/>
  <c r="F126" i="11" s="1"/>
  <c r="G126" i="11" s="1"/>
  <c r="H126" i="11" s="1"/>
  <c r="I126" i="11" s="1"/>
  <c r="J126" i="11" s="1"/>
  <c r="K126" i="11" s="1"/>
  <c r="L126" i="11" s="1"/>
  <c r="M126" i="11" s="1"/>
  <c r="N126" i="11" s="1"/>
  <c r="O126" i="11" s="1"/>
  <c r="P126" i="11" s="1"/>
  <c r="Q126" i="11" s="1"/>
  <c r="R126" i="11" s="1"/>
  <c r="S126" i="11" s="1"/>
  <c r="T126" i="11" s="1"/>
  <c r="U126" i="11" s="1"/>
  <c r="V126" i="11" s="1"/>
  <c r="W126" i="11" s="1"/>
  <c r="X126" i="11" s="1"/>
  <c r="Y126" i="11" s="1"/>
  <c r="Z126" i="11" s="1"/>
  <c r="AA126" i="11" s="1"/>
  <c r="AB126" i="11" s="1"/>
  <c r="AC126" i="11" s="1"/>
  <c r="AD126" i="11" s="1"/>
  <c r="AE126" i="11" s="1"/>
  <c r="AF126" i="11" s="1"/>
  <c r="D126" i="11"/>
  <c r="C126" i="11"/>
  <c r="G125" i="11"/>
  <c r="H125" i="11" s="1"/>
  <c r="I125" i="11" s="1"/>
  <c r="J125" i="11" s="1"/>
  <c r="K125" i="11" s="1"/>
  <c r="L125" i="11" s="1"/>
  <c r="M125" i="11" s="1"/>
  <c r="N125" i="11" s="1"/>
  <c r="O125" i="11" s="1"/>
  <c r="P125" i="11" s="1"/>
  <c r="Q125" i="11" s="1"/>
  <c r="R125" i="11" s="1"/>
  <c r="S125" i="11" s="1"/>
  <c r="T125" i="11" s="1"/>
  <c r="U125" i="11" s="1"/>
  <c r="V125" i="11" s="1"/>
  <c r="W125" i="11" s="1"/>
  <c r="X125" i="11" s="1"/>
  <c r="Y125" i="11" s="1"/>
  <c r="Z125" i="11" s="1"/>
  <c r="AA125" i="11" s="1"/>
  <c r="AB125" i="11" s="1"/>
  <c r="AC125" i="11" s="1"/>
  <c r="AD125" i="11" s="1"/>
  <c r="AE125" i="11" s="1"/>
  <c r="AF125" i="11" s="1"/>
  <c r="C125" i="11"/>
  <c r="D125" i="11" s="1"/>
  <c r="E125" i="11" s="1"/>
  <c r="F125" i="11" s="1"/>
  <c r="M124" i="11"/>
  <c r="N124" i="11" s="1"/>
  <c r="O124" i="11" s="1"/>
  <c r="P124" i="11" s="1"/>
  <c r="Q124" i="11" s="1"/>
  <c r="R124" i="11" s="1"/>
  <c r="S124" i="11" s="1"/>
  <c r="T124" i="11" s="1"/>
  <c r="U124" i="11" s="1"/>
  <c r="V124" i="11" s="1"/>
  <c r="W124" i="11" s="1"/>
  <c r="X124" i="11" s="1"/>
  <c r="Y124" i="11" s="1"/>
  <c r="Z124" i="11" s="1"/>
  <c r="AA124" i="11" s="1"/>
  <c r="AB124" i="11" s="1"/>
  <c r="AC124" i="11" s="1"/>
  <c r="AD124" i="11" s="1"/>
  <c r="AE124" i="11" s="1"/>
  <c r="AF124" i="11" s="1"/>
  <c r="C124" i="11"/>
  <c r="D124" i="11" s="1"/>
  <c r="E124" i="11" s="1"/>
  <c r="F124" i="11" s="1"/>
  <c r="G124" i="11" s="1"/>
  <c r="H124" i="11" s="1"/>
  <c r="I124" i="11" s="1"/>
  <c r="J124" i="11" s="1"/>
  <c r="K124" i="11" s="1"/>
  <c r="L124" i="11" s="1"/>
  <c r="C123" i="11"/>
  <c r="L122" i="11"/>
  <c r="M122" i="11" s="1"/>
  <c r="N122" i="11" s="1"/>
  <c r="O122" i="11" s="1"/>
  <c r="P122" i="11" s="1"/>
  <c r="Q122" i="11" s="1"/>
  <c r="R122" i="11" s="1"/>
  <c r="S122" i="11" s="1"/>
  <c r="T122" i="11" s="1"/>
  <c r="U122" i="11" s="1"/>
  <c r="V122" i="11" s="1"/>
  <c r="W122" i="11" s="1"/>
  <c r="X122" i="11" s="1"/>
  <c r="Y122" i="11" s="1"/>
  <c r="Z122" i="11" s="1"/>
  <c r="AA122" i="11" s="1"/>
  <c r="AB122" i="11" s="1"/>
  <c r="AC122" i="11" s="1"/>
  <c r="AD122" i="11" s="1"/>
  <c r="AE122" i="11" s="1"/>
  <c r="AF122" i="11" s="1"/>
  <c r="E122" i="11"/>
  <c r="F122" i="11" s="1"/>
  <c r="G122" i="11" s="1"/>
  <c r="H122" i="11" s="1"/>
  <c r="I122" i="11" s="1"/>
  <c r="J122" i="11" s="1"/>
  <c r="K122" i="11" s="1"/>
  <c r="D122" i="11"/>
  <c r="C122" i="11"/>
  <c r="W121" i="11"/>
  <c r="X121" i="11" s="1"/>
  <c r="Y121" i="11" s="1"/>
  <c r="Z121" i="11" s="1"/>
  <c r="AA121" i="11" s="1"/>
  <c r="AB121" i="11" s="1"/>
  <c r="AC121" i="11" s="1"/>
  <c r="AD121" i="11" s="1"/>
  <c r="AE121" i="11" s="1"/>
  <c r="AF121" i="11" s="1"/>
  <c r="C121" i="11"/>
  <c r="D121" i="11" s="1"/>
  <c r="E121" i="11" s="1"/>
  <c r="F121" i="11" s="1"/>
  <c r="G121" i="11" s="1"/>
  <c r="H121" i="11" s="1"/>
  <c r="I121" i="11" s="1"/>
  <c r="J121" i="11" s="1"/>
  <c r="K121" i="11" s="1"/>
  <c r="L121" i="11" s="1"/>
  <c r="M121" i="11" s="1"/>
  <c r="N121" i="11" s="1"/>
  <c r="O121" i="11" s="1"/>
  <c r="P121" i="11" s="1"/>
  <c r="Q121" i="11" s="1"/>
  <c r="R121" i="11" s="1"/>
  <c r="S121" i="11" s="1"/>
  <c r="T121" i="11" s="1"/>
  <c r="U121" i="11" s="1"/>
  <c r="V121" i="11" s="1"/>
  <c r="E120" i="11"/>
  <c r="F120" i="11" s="1"/>
  <c r="G120" i="11" s="1"/>
  <c r="H120" i="11" s="1"/>
  <c r="I120" i="11" s="1"/>
  <c r="J120" i="11" s="1"/>
  <c r="K120" i="11" s="1"/>
  <c r="L120" i="11" s="1"/>
  <c r="M120" i="11" s="1"/>
  <c r="N120" i="11" s="1"/>
  <c r="O120" i="11" s="1"/>
  <c r="P120" i="11" s="1"/>
  <c r="Q120" i="11" s="1"/>
  <c r="R120" i="11" s="1"/>
  <c r="S120" i="11" s="1"/>
  <c r="T120" i="11" s="1"/>
  <c r="U120" i="11" s="1"/>
  <c r="V120" i="11" s="1"/>
  <c r="W120" i="11" s="1"/>
  <c r="X120" i="11" s="1"/>
  <c r="Y120" i="11" s="1"/>
  <c r="Z120" i="11" s="1"/>
  <c r="AA120" i="11" s="1"/>
  <c r="AB120" i="11" s="1"/>
  <c r="AC120" i="11" s="1"/>
  <c r="AD120" i="11" s="1"/>
  <c r="AE120" i="11" s="1"/>
  <c r="AF120" i="11" s="1"/>
  <c r="C120" i="11"/>
  <c r="D120" i="11" s="1"/>
  <c r="D119" i="11"/>
  <c r="E119" i="11" s="1"/>
  <c r="F119" i="11" s="1"/>
  <c r="G119" i="11" s="1"/>
  <c r="H119" i="11" s="1"/>
  <c r="I119" i="11" s="1"/>
  <c r="J119" i="11" s="1"/>
  <c r="K119" i="11" s="1"/>
  <c r="L119" i="11" s="1"/>
  <c r="M119" i="11" s="1"/>
  <c r="N119" i="11" s="1"/>
  <c r="O119" i="11" s="1"/>
  <c r="P119" i="11" s="1"/>
  <c r="Q119" i="11" s="1"/>
  <c r="R119" i="11" s="1"/>
  <c r="S119" i="11" s="1"/>
  <c r="T119" i="11" s="1"/>
  <c r="U119" i="11" s="1"/>
  <c r="V119" i="11" s="1"/>
  <c r="W119" i="11" s="1"/>
  <c r="X119" i="11" s="1"/>
  <c r="Y119" i="11" s="1"/>
  <c r="Z119" i="11" s="1"/>
  <c r="AA119" i="11" s="1"/>
  <c r="AB119" i="11" s="1"/>
  <c r="AC119" i="11" s="1"/>
  <c r="AD119" i="11" s="1"/>
  <c r="AE119" i="11" s="1"/>
  <c r="AF119" i="11" s="1"/>
  <c r="C119" i="11"/>
  <c r="D118" i="11"/>
  <c r="E118" i="11" s="1"/>
  <c r="F118" i="11" s="1"/>
  <c r="G118" i="11" s="1"/>
  <c r="H118" i="11" s="1"/>
  <c r="I118" i="11" s="1"/>
  <c r="J118" i="11" s="1"/>
  <c r="K118" i="11" s="1"/>
  <c r="L118" i="11" s="1"/>
  <c r="M118" i="11" s="1"/>
  <c r="N118" i="11" s="1"/>
  <c r="O118" i="11" s="1"/>
  <c r="P118" i="11" s="1"/>
  <c r="Q118" i="11" s="1"/>
  <c r="R118" i="11" s="1"/>
  <c r="S118" i="11" s="1"/>
  <c r="T118" i="11" s="1"/>
  <c r="U118" i="11" s="1"/>
  <c r="V118" i="11" s="1"/>
  <c r="W118" i="11" s="1"/>
  <c r="X118" i="11" s="1"/>
  <c r="Y118" i="11" s="1"/>
  <c r="Z118" i="11" s="1"/>
  <c r="AA118" i="11" s="1"/>
  <c r="AB118" i="11" s="1"/>
  <c r="AC118" i="11" s="1"/>
  <c r="AD118" i="11" s="1"/>
  <c r="AE118" i="11" s="1"/>
  <c r="AF118" i="11" s="1"/>
  <c r="C118" i="11"/>
  <c r="G117" i="11"/>
  <c r="H117" i="11" s="1"/>
  <c r="I117" i="11" s="1"/>
  <c r="J117" i="11" s="1"/>
  <c r="K117" i="11" s="1"/>
  <c r="L117" i="11" s="1"/>
  <c r="M117" i="11" s="1"/>
  <c r="N117" i="11" s="1"/>
  <c r="O117" i="11" s="1"/>
  <c r="P117" i="11" s="1"/>
  <c r="Q117" i="11" s="1"/>
  <c r="R117" i="11" s="1"/>
  <c r="S117" i="11" s="1"/>
  <c r="T117" i="11" s="1"/>
  <c r="U117" i="11" s="1"/>
  <c r="V117" i="11" s="1"/>
  <c r="W117" i="11" s="1"/>
  <c r="X117" i="11" s="1"/>
  <c r="Y117" i="11" s="1"/>
  <c r="Z117" i="11" s="1"/>
  <c r="AA117" i="11" s="1"/>
  <c r="AB117" i="11" s="1"/>
  <c r="AC117" i="11" s="1"/>
  <c r="AD117" i="11" s="1"/>
  <c r="AE117" i="11" s="1"/>
  <c r="AF117" i="11" s="1"/>
  <c r="C117" i="11"/>
  <c r="D117" i="11" s="1"/>
  <c r="E117" i="11" s="1"/>
  <c r="F117" i="11" s="1"/>
  <c r="E116" i="11"/>
  <c r="F116" i="11" s="1"/>
  <c r="G116" i="11" s="1"/>
  <c r="H116" i="11" s="1"/>
  <c r="I116" i="11" s="1"/>
  <c r="J116" i="11" s="1"/>
  <c r="K116" i="11" s="1"/>
  <c r="L116" i="11" s="1"/>
  <c r="M116" i="11" s="1"/>
  <c r="N116" i="11" s="1"/>
  <c r="O116" i="11" s="1"/>
  <c r="P116" i="11" s="1"/>
  <c r="Q116" i="11" s="1"/>
  <c r="R116" i="11" s="1"/>
  <c r="S116" i="11" s="1"/>
  <c r="T116" i="11" s="1"/>
  <c r="U116" i="11" s="1"/>
  <c r="V116" i="11" s="1"/>
  <c r="W116" i="11" s="1"/>
  <c r="X116" i="11" s="1"/>
  <c r="Y116" i="11" s="1"/>
  <c r="Z116" i="11" s="1"/>
  <c r="AA116" i="11" s="1"/>
  <c r="AB116" i="11" s="1"/>
  <c r="AC116" i="11" s="1"/>
  <c r="AD116" i="11" s="1"/>
  <c r="AE116" i="11" s="1"/>
  <c r="AF116" i="11" s="1"/>
  <c r="C116" i="11"/>
  <c r="D116" i="11" s="1"/>
  <c r="C115" i="11"/>
  <c r="D115" i="11" s="1"/>
  <c r="E115" i="11" s="1"/>
  <c r="F115" i="11" s="1"/>
  <c r="G115" i="11" s="1"/>
  <c r="H115" i="11" s="1"/>
  <c r="I115" i="11" s="1"/>
  <c r="J115" i="11" s="1"/>
  <c r="K115" i="11" s="1"/>
  <c r="L115" i="11" s="1"/>
  <c r="M115" i="11" s="1"/>
  <c r="N115" i="11" s="1"/>
  <c r="O115" i="11" s="1"/>
  <c r="P115" i="11" s="1"/>
  <c r="Q115" i="11" s="1"/>
  <c r="R115" i="11" s="1"/>
  <c r="S115" i="11" s="1"/>
  <c r="T115" i="11" s="1"/>
  <c r="U115" i="11" s="1"/>
  <c r="V115" i="11" s="1"/>
  <c r="W115" i="11" s="1"/>
  <c r="X115" i="11" s="1"/>
  <c r="Y115" i="11" s="1"/>
  <c r="Z115" i="11" s="1"/>
  <c r="AA115" i="11" s="1"/>
  <c r="AB115" i="11" s="1"/>
  <c r="AC115" i="11" s="1"/>
  <c r="AD115" i="11" s="1"/>
  <c r="AE115" i="11" s="1"/>
  <c r="AF115" i="11" s="1"/>
  <c r="G114" i="11"/>
  <c r="H114" i="11" s="1"/>
  <c r="I114" i="11" s="1"/>
  <c r="J114" i="11" s="1"/>
  <c r="K114" i="11" s="1"/>
  <c r="L114" i="11" s="1"/>
  <c r="M114" i="11" s="1"/>
  <c r="N114" i="11" s="1"/>
  <c r="O114" i="11" s="1"/>
  <c r="P114" i="11" s="1"/>
  <c r="Q114" i="11" s="1"/>
  <c r="R114" i="11" s="1"/>
  <c r="S114" i="11" s="1"/>
  <c r="T114" i="11" s="1"/>
  <c r="U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D114" i="11"/>
  <c r="E114" i="11" s="1"/>
  <c r="F114" i="11" s="1"/>
  <c r="C114" i="11"/>
  <c r="M113" i="11"/>
  <c r="N113" i="11" s="1"/>
  <c r="O113" i="11" s="1"/>
  <c r="P113" i="11" s="1"/>
  <c r="Q113" i="11" s="1"/>
  <c r="R113" i="11" s="1"/>
  <c r="S113" i="11" s="1"/>
  <c r="T113" i="11" s="1"/>
  <c r="U113" i="11" s="1"/>
  <c r="V113" i="11" s="1"/>
  <c r="W113" i="11" s="1"/>
  <c r="X113" i="11" s="1"/>
  <c r="Y113" i="11" s="1"/>
  <c r="Z113" i="11" s="1"/>
  <c r="AA113" i="11" s="1"/>
  <c r="AB113" i="11" s="1"/>
  <c r="AC113" i="11" s="1"/>
  <c r="AD113" i="11" s="1"/>
  <c r="AE113" i="11" s="1"/>
  <c r="AF113" i="11" s="1"/>
  <c r="J113" i="11"/>
  <c r="K113" i="11" s="1"/>
  <c r="L113" i="11" s="1"/>
  <c r="F113" i="11"/>
  <c r="G113" i="11" s="1"/>
  <c r="H113" i="11" s="1"/>
  <c r="D113" i="11"/>
  <c r="E113" i="11" s="1"/>
  <c r="C113" i="11"/>
  <c r="R112" i="11"/>
  <c r="S112" i="11" s="1"/>
  <c r="T112" i="11" s="1"/>
  <c r="U112" i="11" s="1"/>
  <c r="V112" i="11" s="1"/>
  <c r="W112" i="11" s="1"/>
  <c r="X112" i="11" s="1"/>
  <c r="Y112" i="11" s="1"/>
  <c r="Z112" i="11" s="1"/>
  <c r="AA112" i="11" s="1"/>
  <c r="AB112" i="11" s="1"/>
  <c r="AC112" i="11" s="1"/>
  <c r="AD112" i="11" s="1"/>
  <c r="AE112" i="11" s="1"/>
  <c r="AF112" i="11" s="1"/>
  <c r="E112" i="11"/>
  <c r="F112" i="11" s="1"/>
  <c r="G112" i="11" s="1"/>
  <c r="H112" i="11" s="1"/>
  <c r="I112" i="11" s="1"/>
  <c r="J112" i="11" s="1"/>
  <c r="K112" i="11" s="1"/>
  <c r="L112" i="11" s="1"/>
  <c r="M112" i="11" s="1"/>
  <c r="N112" i="11" s="1"/>
  <c r="O112" i="11" s="1"/>
  <c r="P112" i="11" s="1"/>
  <c r="Q112" i="11" s="1"/>
  <c r="D112" i="11"/>
  <c r="C112" i="11"/>
  <c r="C111" i="11"/>
  <c r="D111" i="11" s="1"/>
  <c r="E111" i="11" s="1"/>
  <c r="F111" i="11" s="1"/>
  <c r="G111" i="11" s="1"/>
  <c r="H111" i="11" s="1"/>
  <c r="I111" i="11" s="1"/>
  <c r="J111" i="11" s="1"/>
  <c r="K111" i="11" s="1"/>
  <c r="L111" i="11" s="1"/>
  <c r="M111" i="11" s="1"/>
  <c r="N111" i="11" s="1"/>
  <c r="O111" i="11" s="1"/>
  <c r="P111" i="11" s="1"/>
  <c r="Q111" i="11" s="1"/>
  <c r="R111" i="11" s="1"/>
  <c r="S111" i="11" s="1"/>
  <c r="T111" i="11" s="1"/>
  <c r="U111" i="11" s="1"/>
  <c r="V111" i="11" s="1"/>
  <c r="W111" i="11" s="1"/>
  <c r="X111" i="11" s="1"/>
  <c r="Y111" i="11" s="1"/>
  <c r="Z111" i="11" s="1"/>
  <c r="AA111" i="11" s="1"/>
  <c r="AB111" i="11" s="1"/>
  <c r="AC111" i="11" s="1"/>
  <c r="AD111" i="11" s="1"/>
  <c r="AE111" i="11" s="1"/>
  <c r="AF111" i="11" s="1"/>
  <c r="C109" i="11"/>
  <c r="D109" i="11" s="1"/>
  <c r="E109" i="11" s="1"/>
  <c r="F109" i="11" s="1"/>
  <c r="G109" i="11" s="1"/>
  <c r="H109" i="11" s="1"/>
  <c r="I109" i="11" s="1"/>
  <c r="J109" i="11" s="1"/>
  <c r="K109" i="11" s="1"/>
  <c r="L109" i="11" s="1"/>
  <c r="M109" i="11" s="1"/>
  <c r="N109" i="11" s="1"/>
  <c r="O109" i="11" s="1"/>
  <c r="P109" i="11" s="1"/>
  <c r="Q109" i="11" s="1"/>
  <c r="R109" i="11" s="1"/>
  <c r="S109" i="11" s="1"/>
  <c r="T109" i="11" s="1"/>
  <c r="U109" i="11" s="1"/>
  <c r="V109" i="11" s="1"/>
  <c r="W109" i="11" s="1"/>
  <c r="X109" i="11" s="1"/>
  <c r="Y109" i="11" s="1"/>
  <c r="Z109" i="11" s="1"/>
  <c r="AA109" i="11" s="1"/>
  <c r="AB109" i="11" s="1"/>
  <c r="AC109" i="11" s="1"/>
  <c r="AD109" i="11" s="1"/>
  <c r="AE109" i="11" s="1"/>
  <c r="AF109" i="11" s="1"/>
  <c r="C108" i="11"/>
  <c r="D108" i="11" s="1"/>
  <c r="H106" i="11"/>
  <c r="I106" i="11" s="1"/>
  <c r="J106" i="11" s="1"/>
  <c r="K106" i="11" s="1"/>
  <c r="L106" i="11" s="1"/>
  <c r="M106" i="11" s="1"/>
  <c r="N106" i="11" s="1"/>
  <c r="O106" i="11" s="1"/>
  <c r="P106" i="11" s="1"/>
  <c r="Q106" i="11" s="1"/>
  <c r="R106" i="11" s="1"/>
  <c r="S106" i="11" s="1"/>
  <c r="T106" i="11" s="1"/>
  <c r="U106" i="11" s="1"/>
  <c r="V106" i="11" s="1"/>
  <c r="W106" i="11" s="1"/>
  <c r="X106" i="11" s="1"/>
  <c r="Y106" i="11" s="1"/>
  <c r="Z106" i="11" s="1"/>
  <c r="AA106" i="11" s="1"/>
  <c r="AB106" i="11" s="1"/>
  <c r="AC106" i="11" s="1"/>
  <c r="AD106" i="11" s="1"/>
  <c r="AE106" i="11" s="1"/>
  <c r="AF106" i="11" s="1"/>
  <c r="D106" i="11"/>
  <c r="E106" i="11" s="1"/>
  <c r="F106" i="11" s="1"/>
  <c r="G106" i="11" s="1"/>
  <c r="C106" i="11"/>
  <c r="F105" i="11"/>
  <c r="G105" i="11" s="1"/>
  <c r="H105" i="11" s="1"/>
  <c r="I105" i="11" s="1"/>
  <c r="J105" i="11" s="1"/>
  <c r="K105" i="11" s="1"/>
  <c r="L105" i="11" s="1"/>
  <c r="M105" i="11" s="1"/>
  <c r="N105" i="11" s="1"/>
  <c r="O105" i="11" s="1"/>
  <c r="P105" i="11" s="1"/>
  <c r="Q105" i="11" s="1"/>
  <c r="R105" i="11" s="1"/>
  <c r="S105" i="11" s="1"/>
  <c r="T105" i="11" s="1"/>
  <c r="U105" i="11" s="1"/>
  <c r="V105" i="11" s="1"/>
  <c r="W105" i="11" s="1"/>
  <c r="X105" i="11" s="1"/>
  <c r="Y105" i="11" s="1"/>
  <c r="Z105" i="11" s="1"/>
  <c r="AA105" i="11" s="1"/>
  <c r="AB105" i="11" s="1"/>
  <c r="AC105" i="11" s="1"/>
  <c r="AD105" i="11" s="1"/>
  <c r="AE105" i="11" s="1"/>
  <c r="AF105" i="11" s="1"/>
  <c r="D105" i="11"/>
  <c r="E105" i="11" s="1"/>
  <c r="C105" i="11"/>
  <c r="D104" i="11"/>
  <c r="E104" i="11" s="1"/>
  <c r="F104" i="11" s="1"/>
  <c r="G104" i="11" s="1"/>
  <c r="H104" i="11" s="1"/>
  <c r="I104" i="11" s="1"/>
  <c r="J104" i="11" s="1"/>
  <c r="K104" i="11" s="1"/>
  <c r="L104" i="11" s="1"/>
  <c r="M104" i="11" s="1"/>
  <c r="N104" i="11" s="1"/>
  <c r="O104" i="11" s="1"/>
  <c r="P104" i="11" s="1"/>
  <c r="Q104" i="11" s="1"/>
  <c r="R104" i="11" s="1"/>
  <c r="S104" i="11" s="1"/>
  <c r="T104" i="11" s="1"/>
  <c r="U104" i="11" s="1"/>
  <c r="V104" i="11" s="1"/>
  <c r="W104" i="11" s="1"/>
  <c r="X104" i="11" s="1"/>
  <c r="Y104" i="11" s="1"/>
  <c r="Z104" i="11" s="1"/>
  <c r="AA104" i="11" s="1"/>
  <c r="AB104" i="11" s="1"/>
  <c r="AC104" i="11" s="1"/>
  <c r="AD104" i="11" s="1"/>
  <c r="AE104" i="11" s="1"/>
  <c r="AF104" i="11" s="1"/>
  <c r="C104" i="11"/>
  <c r="J103" i="11"/>
  <c r="K103" i="11" s="1"/>
  <c r="L103" i="11" s="1"/>
  <c r="M103" i="11" s="1"/>
  <c r="N103" i="11" s="1"/>
  <c r="O103" i="11" s="1"/>
  <c r="P103" i="11" s="1"/>
  <c r="Q103" i="11" s="1"/>
  <c r="R103" i="11" s="1"/>
  <c r="S103" i="11" s="1"/>
  <c r="T103" i="11" s="1"/>
  <c r="U103" i="11" s="1"/>
  <c r="V103" i="11" s="1"/>
  <c r="W103" i="11" s="1"/>
  <c r="X103" i="11" s="1"/>
  <c r="Y103" i="11" s="1"/>
  <c r="Z103" i="11" s="1"/>
  <c r="AA103" i="11" s="1"/>
  <c r="AB103" i="11" s="1"/>
  <c r="AC103" i="11" s="1"/>
  <c r="AD103" i="11" s="1"/>
  <c r="AE103" i="11" s="1"/>
  <c r="AF103" i="11" s="1"/>
  <c r="C103" i="11"/>
  <c r="D103" i="11" s="1"/>
  <c r="E103" i="11" s="1"/>
  <c r="F103" i="11" s="1"/>
  <c r="G103" i="11" s="1"/>
  <c r="H103" i="11" s="1"/>
  <c r="I103" i="11" s="1"/>
  <c r="D102" i="11"/>
  <c r="E102" i="11" s="1"/>
  <c r="C102" i="11"/>
  <c r="D101" i="11"/>
  <c r="C101" i="11"/>
  <c r="AH98" i="11"/>
  <c r="AI98" i="11" s="1"/>
  <c r="AH97" i="11"/>
  <c r="AI97" i="11" s="1"/>
  <c r="AH96" i="11"/>
  <c r="AI96" i="11" s="1"/>
  <c r="AH95" i="11"/>
  <c r="AI95" i="11" s="1"/>
  <c r="AH94" i="11"/>
  <c r="AI94" i="11" s="1"/>
  <c r="B93" i="11"/>
  <c r="AI91" i="11"/>
  <c r="AH91" i="11"/>
  <c r="AI90" i="11"/>
  <c r="AH90" i="11"/>
  <c r="AI89" i="11"/>
  <c r="AH89" i="11"/>
  <c r="AI88" i="11"/>
  <c r="AH88" i="11"/>
  <c r="AI87" i="11"/>
  <c r="AH87" i="11"/>
  <c r="AI86" i="11"/>
  <c r="AH86" i="11"/>
  <c r="AI85" i="11"/>
  <c r="AH85" i="11"/>
  <c r="AI84" i="11"/>
  <c r="AH84" i="11"/>
  <c r="AG82" i="11"/>
  <c r="T82" i="11"/>
  <c r="AI81" i="11"/>
  <c r="AH81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L82" i="11" s="1"/>
  <c r="K79" i="11"/>
  <c r="J79" i="11"/>
  <c r="I79" i="11"/>
  <c r="H79" i="11"/>
  <c r="G79" i="11"/>
  <c r="F79" i="11"/>
  <c r="E79" i="11"/>
  <c r="D79" i="11"/>
  <c r="D82" i="11" s="1"/>
  <c r="C79" i="11"/>
  <c r="B79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F76" i="11"/>
  <c r="AE76" i="11"/>
  <c r="AD76" i="11"/>
  <c r="AC76" i="11"/>
  <c r="AB76" i="11"/>
  <c r="AA76" i="11"/>
  <c r="AA82" i="11" s="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I74" i="11"/>
  <c r="AH74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AI72" i="11" s="1"/>
  <c r="B72" i="11"/>
  <c r="AI71" i="11"/>
  <c r="AH71" i="11"/>
  <c r="AI70" i="11"/>
  <c r="AH70" i="11"/>
  <c r="AI69" i="11"/>
  <c r="AH69" i="11"/>
  <c r="AG68" i="11"/>
  <c r="AF68" i="11"/>
  <c r="AE68" i="11"/>
  <c r="AE5" i="11" s="1"/>
  <c r="AD68" i="11"/>
  <c r="AC68" i="11"/>
  <c r="AC5" i="11" s="1"/>
  <c r="AB68" i="11"/>
  <c r="AB5" i="11" s="1"/>
  <c r="AA68" i="11"/>
  <c r="Z68" i="11"/>
  <c r="Y68" i="11"/>
  <c r="X68" i="11"/>
  <c r="X5" i="11" s="1"/>
  <c r="W68" i="11"/>
  <c r="W5" i="11" s="1"/>
  <c r="V68" i="11"/>
  <c r="V5" i="11" s="1"/>
  <c r="U68" i="11"/>
  <c r="U5" i="11" s="1"/>
  <c r="T68" i="11"/>
  <c r="S68" i="11"/>
  <c r="R68" i="11"/>
  <c r="Q68" i="11"/>
  <c r="Q5" i="11" s="1"/>
  <c r="P68" i="11"/>
  <c r="P5" i="11" s="1"/>
  <c r="O68" i="11"/>
  <c r="O5" i="11" s="1"/>
  <c r="N68" i="11"/>
  <c r="M68" i="11"/>
  <c r="M5" i="11" s="1"/>
  <c r="L68" i="11"/>
  <c r="L5" i="11" s="1"/>
  <c r="K68" i="11"/>
  <c r="J68" i="11"/>
  <c r="J5" i="11" s="1"/>
  <c r="I68" i="11"/>
  <c r="I5" i="11" s="1"/>
  <c r="H68" i="11"/>
  <c r="H5" i="11" s="1"/>
  <c r="G68" i="11"/>
  <c r="G5" i="11" s="1"/>
  <c r="F68" i="11"/>
  <c r="E68" i="11"/>
  <c r="D68" i="11"/>
  <c r="D5" i="11" s="1"/>
  <c r="C68" i="11"/>
  <c r="B68" i="11"/>
  <c r="B5" i="11" s="1"/>
  <c r="AI67" i="11"/>
  <c r="AH67" i="11"/>
  <c r="AI66" i="11"/>
  <c r="AH66" i="11"/>
  <c r="AI65" i="11"/>
  <c r="AH65" i="11"/>
  <c r="AI64" i="11"/>
  <c r="AH64" i="11"/>
  <c r="AI63" i="11"/>
  <c r="AH63" i="11"/>
  <c r="AI62" i="11"/>
  <c r="AH62" i="11"/>
  <c r="AI61" i="11"/>
  <c r="AH61" i="11"/>
  <c r="AI60" i="11"/>
  <c r="AH60" i="11"/>
  <c r="AI59" i="11"/>
  <c r="AH59" i="11"/>
  <c r="AI58" i="11"/>
  <c r="AH58" i="11"/>
  <c r="AI57" i="11"/>
  <c r="AH57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I55" i="11"/>
  <c r="AH55" i="11"/>
  <c r="AI54" i="11"/>
  <c r="AH54" i="11"/>
  <c r="AI53" i="11"/>
  <c r="AH53" i="11"/>
  <c r="Y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E75" i="11" s="1"/>
  <c r="W213" i="11" s="1"/>
  <c r="D52" i="11"/>
  <c r="C52" i="11"/>
  <c r="B52" i="11"/>
  <c r="AG51" i="11"/>
  <c r="AG52" i="11" s="1"/>
  <c r="AG75" i="11" s="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AF5" i="11"/>
  <c r="AA5" i="11"/>
  <c r="Z5" i="11"/>
  <c r="Y5" i="11"/>
  <c r="T5" i="11"/>
  <c r="S5" i="11"/>
  <c r="R5" i="11"/>
  <c r="K5" i="11"/>
  <c r="E5" i="11"/>
  <c r="C5" i="11"/>
  <c r="AG4" i="11"/>
  <c r="K4" i="11"/>
  <c r="B4" i="11"/>
  <c r="AG3" i="11"/>
  <c r="AG2" i="11"/>
  <c r="AG6" i="11" s="1"/>
  <c r="AB37" i="10"/>
  <c r="AA37" i="10"/>
  <c r="Z95" i="10"/>
  <c r="Z37" i="10"/>
  <c r="Y95" i="10"/>
  <c r="X95" i="10"/>
  <c r="X37" i="10"/>
  <c r="W95" i="10"/>
  <c r="W37" i="10"/>
  <c r="V95" i="10"/>
  <c r="V37" i="10"/>
  <c r="T37" i="10"/>
  <c r="E4" i="11"/>
  <c r="AF82" i="11" l="1"/>
  <c r="AD82" i="11"/>
  <c r="AB82" i="11"/>
  <c r="Z82" i="11"/>
  <c r="Y75" i="11"/>
  <c r="AQ213" i="11" s="1"/>
  <c r="Y73" i="11"/>
  <c r="X82" i="11"/>
  <c r="V82" i="11"/>
  <c r="S82" i="11"/>
  <c r="R82" i="11"/>
  <c r="Q73" i="11"/>
  <c r="Q75" i="11"/>
  <c r="P82" i="11"/>
  <c r="P73" i="11"/>
  <c r="N73" i="11"/>
  <c r="N82" i="11"/>
  <c r="M73" i="11"/>
  <c r="M75" i="11"/>
  <c r="AE213" i="11" s="1"/>
  <c r="AI77" i="11"/>
  <c r="K82" i="11"/>
  <c r="J82" i="11"/>
  <c r="I75" i="11"/>
  <c r="I73" i="11"/>
  <c r="H82" i="11"/>
  <c r="H73" i="11"/>
  <c r="F82" i="11"/>
  <c r="F73" i="11"/>
  <c r="AI56" i="11"/>
  <c r="E73" i="11"/>
  <c r="AI76" i="11"/>
  <c r="C82" i="11"/>
  <c r="AH78" i="11"/>
  <c r="AI38" i="11"/>
  <c r="H4" i="11"/>
  <c r="AA213" i="11"/>
  <c r="I7" i="11"/>
  <c r="AH38" i="11"/>
  <c r="F102" i="11"/>
  <c r="F75" i="11"/>
  <c r="N75" i="11"/>
  <c r="D123" i="11"/>
  <c r="E123" i="11" s="1"/>
  <c r="F123" i="11" s="1"/>
  <c r="G123" i="11" s="1"/>
  <c r="H123" i="11" s="1"/>
  <c r="I123" i="11" s="1"/>
  <c r="J123" i="11" s="1"/>
  <c r="K123" i="11" s="1"/>
  <c r="L123" i="11" s="1"/>
  <c r="M123" i="11" s="1"/>
  <c r="N123" i="11" s="1"/>
  <c r="O123" i="11" s="1"/>
  <c r="P123" i="11" s="1"/>
  <c r="Q123" i="11" s="1"/>
  <c r="R123" i="11" s="1"/>
  <c r="S123" i="11" s="1"/>
  <c r="T123" i="11" s="1"/>
  <c r="U123" i="11" s="1"/>
  <c r="V123" i="11" s="1"/>
  <c r="W123" i="11" s="1"/>
  <c r="X123" i="11" s="1"/>
  <c r="Y123" i="11" s="1"/>
  <c r="Z123" i="11" s="1"/>
  <c r="AA123" i="11" s="1"/>
  <c r="AB123" i="11" s="1"/>
  <c r="AC123" i="11" s="1"/>
  <c r="AD123" i="11" s="1"/>
  <c r="AE123" i="11" s="1"/>
  <c r="AF123" i="11" s="1"/>
  <c r="C93" i="11"/>
  <c r="L73" i="11"/>
  <c r="O75" i="11"/>
  <c r="G73" i="11"/>
  <c r="O73" i="11"/>
  <c r="E82" i="11"/>
  <c r="M82" i="11"/>
  <c r="M83" i="11" s="1"/>
  <c r="U82" i="11"/>
  <c r="AC82" i="11"/>
  <c r="N5" i="11"/>
  <c r="AD5" i="11"/>
  <c r="H75" i="11"/>
  <c r="H83" i="11" s="1"/>
  <c r="P75" i="11"/>
  <c r="P83" i="11" s="1"/>
  <c r="AH72" i="11"/>
  <c r="J75" i="11"/>
  <c r="R75" i="11"/>
  <c r="AG73" i="11"/>
  <c r="AG83" i="11" s="1"/>
  <c r="G82" i="11"/>
  <c r="O82" i="11"/>
  <c r="W82" i="11"/>
  <c r="AE82" i="11"/>
  <c r="D210" i="11"/>
  <c r="S210" i="11"/>
  <c r="F5" i="11"/>
  <c r="M7" i="11"/>
  <c r="AH68" i="11"/>
  <c r="J73" i="11"/>
  <c r="R73" i="11"/>
  <c r="AI68" i="11"/>
  <c r="C75" i="11"/>
  <c r="K75" i="11"/>
  <c r="S75" i="11"/>
  <c r="AI80" i="11"/>
  <c r="D73" i="11"/>
  <c r="G75" i="11"/>
  <c r="D93" i="11"/>
  <c r="E108" i="11"/>
  <c r="F108" i="11" s="1"/>
  <c r="G108" i="11" s="1"/>
  <c r="H108" i="11" s="1"/>
  <c r="I108" i="11" s="1"/>
  <c r="J108" i="11" s="1"/>
  <c r="K108" i="11" s="1"/>
  <c r="L108" i="11" s="1"/>
  <c r="M108" i="11" s="1"/>
  <c r="N108" i="11" s="1"/>
  <c r="O108" i="11" s="1"/>
  <c r="P108" i="11" s="1"/>
  <c r="Q108" i="11" s="1"/>
  <c r="R108" i="11" s="1"/>
  <c r="S108" i="11" s="1"/>
  <c r="T108" i="11" s="1"/>
  <c r="U108" i="11" s="1"/>
  <c r="V108" i="11" s="1"/>
  <c r="W108" i="11" s="1"/>
  <c r="X108" i="11" s="1"/>
  <c r="Y108" i="11" s="1"/>
  <c r="Z108" i="11" s="1"/>
  <c r="AA108" i="11" s="1"/>
  <c r="AB108" i="11" s="1"/>
  <c r="AC108" i="11" s="1"/>
  <c r="AD108" i="11" s="1"/>
  <c r="AE108" i="11" s="1"/>
  <c r="AF108" i="11" s="1"/>
  <c r="E7" i="11"/>
  <c r="AH56" i="11"/>
  <c r="C73" i="11"/>
  <c r="K73" i="11"/>
  <c r="S73" i="11"/>
  <c r="D75" i="11"/>
  <c r="L75" i="11"/>
  <c r="I82" i="11"/>
  <c r="I83" i="11" s="1"/>
  <c r="Q82" i="11"/>
  <c r="Q83" i="11" s="1"/>
  <c r="Y82" i="11"/>
  <c r="Y83" i="11" s="1"/>
  <c r="AH77" i="11"/>
  <c r="AI78" i="11"/>
  <c r="AI79" i="11"/>
  <c r="B73" i="11"/>
  <c r="AH79" i="11"/>
  <c r="AH80" i="11"/>
  <c r="C191" i="11"/>
  <c r="AH76" i="11"/>
  <c r="B82" i="11"/>
  <c r="D191" i="11"/>
  <c r="E101" i="11"/>
  <c r="E198" i="11"/>
  <c r="C234" i="11"/>
  <c r="C199" i="11"/>
  <c r="D193" i="11"/>
  <c r="Y7" i="11" l="1"/>
  <c r="S83" i="11"/>
  <c r="R83" i="11"/>
  <c r="AI213" i="11"/>
  <c r="Q7" i="11"/>
  <c r="O83" i="11"/>
  <c r="L83" i="11"/>
  <c r="K83" i="11"/>
  <c r="J83" i="11"/>
  <c r="E83" i="11"/>
  <c r="C83" i="11"/>
  <c r="AD213" i="11"/>
  <c r="L7" i="11"/>
  <c r="AF213" i="11"/>
  <c r="N7" i="11"/>
  <c r="V213" i="11"/>
  <c r="D7" i="11"/>
  <c r="AJ213" i="11"/>
  <c r="R7" i="11"/>
  <c r="Y213" i="11"/>
  <c r="G7" i="11"/>
  <c r="AB213" i="11"/>
  <c r="J7" i="11"/>
  <c r="X213" i="11"/>
  <c r="C208" i="11"/>
  <c r="B208" i="11"/>
  <c r="F7" i="11"/>
  <c r="D83" i="11"/>
  <c r="G83" i="11"/>
  <c r="F83" i="11"/>
  <c r="N83" i="11"/>
  <c r="AC213" i="11"/>
  <c r="K7" i="11"/>
  <c r="E234" i="11"/>
  <c r="F198" i="11"/>
  <c r="AK213" i="11"/>
  <c r="S7" i="11"/>
  <c r="E191" i="11"/>
  <c r="F101" i="11"/>
  <c r="AI82" i="11"/>
  <c r="AH82" i="11"/>
  <c r="G102" i="11"/>
  <c r="U213" i="11"/>
  <c r="C7" i="11"/>
  <c r="AH213" i="11"/>
  <c r="P7" i="11"/>
  <c r="E193" i="11"/>
  <c r="D199" i="11"/>
  <c r="B75" i="11"/>
  <c r="B83" i="11" s="1"/>
  <c r="Z213" i="11"/>
  <c r="H7" i="11"/>
  <c r="AG213" i="11"/>
  <c r="O7" i="11"/>
  <c r="K6" i="11" l="1"/>
  <c r="F191" i="11"/>
  <c r="G101" i="11"/>
  <c r="F234" i="11"/>
  <c r="G198" i="11"/>
  <c r="E199" i="11"/>
  <c r="F193" i="11"/>
  <c r="T213" i="11"/>
  <c r="B7" i="11"/>
  <c r="H102" i="11"/>
  <c r="E93" i="11"/>
  <c r="I102" i="11" l="1"/>
  <c r="G234" i="11"/>
  <c r="H198" i="11"/>
  <c r="G193" i="11"/>
  <c r="F199" i="11"/>
  <c r="F93" i="11"/>
  <c r="G191" i="11"/>
  <c r="H101" i="11"/>
  <c r="H234" i="11" l="1"/>
  <c r="I198" i="11"/>
  <c r="J102" i="11"/>
  <c r="H193" i="11"/>
  <c r="G199" i="11"/>
  <c r="G93" i="11"/>
  <c r="H191" i="11"/>
  <c r="I101" i="11"/>
  <c r="K102" i="11" l="1"/>
  <c r="J198" i="11"/>
  <c r="I234" i="11"/>
  <c r="I191" i="11"/>
  <c r="J101" i="11"/>
  <c r="H199" i="11"/>
  <c r="I193" i="11"/>
  <c r="H93" i="11"/>
  <c r="I199" i="11" l="1"/>
  <c r="J193" i="11"/>
  <c r="I93" i="11"/>
  <c r="J234" i="11"/>
  <c r="K198" i="11"/>
  <c r="J191" i="11"/>
  <c r="K101" i="11"/>
  <c r="L102" i="11"/>
  <c r="M102" i="11" l="1"/>
  <c r="K191" i="11"/>
  <c r="L101" i="11"/>
  <c r="L198" i="11"/>
  <c r="K234" i="11"/>
  <c r="J199" i="11"/>
  <c r="K193" i="11"/>
  <c r="J93" i="11"/>
  <c r="K199" i="11" l="1"/>
  <c r="L193" i="11"/>
  <c r="K93" i="11"/>
  <c r="L191" i="11"/>
  <c r="M101" i="11"/>
  <c r="M198" i="11"/>
  <c r="L234" i="11"/>
  <c r="N102" i="11"/>
  <c r="O102" i="11" l="1"/>
  <c r="M191" i="11"/>
  <c r="N101" i="11"/>
  <c r="M193" i="11"/>
  <c r="L199" i="11"/>
  <c r="L93" i="11"/>
  <c r="M234" i="11"/>
  <c r="N198" i="11"/>
  <c r="M199" i="11" l="1"/>
  <c r="N193" i="11"/>
  <c r="M93" i="11"/>
  <c r="N191" i="11"/>
  <c r="O101" i="11"/>
  <c r="N234" i="11"/>
  <c r="O198" i="11"/>
  <c r="P102" i="11"/>
  <c r="O234" i="11" l="1"/>
  <c r="P198" i="11"/>
  <c r="O191" i="11"/>
  <c r="P101" i="11"/>
  <c r="O193" i="11"/>
  <c r="N199" i="11"/>
  <c r="N93" i="11"/>
  <c r="Q102" i="11"/>
  <c r="R102" i="11" l="1"/>
  <c r="P234" i="11"/>
  <c r="Q198" i="11"/>
  <c r="O199" i="11"/>
  <c r="P193" i="11"/>
  <c r="O93" i="11"/>
  <c r="P191" i="11"/>
  <c r="Q101" i="11"/>
  <c r="Q193" i="11" l="1"/>
  <c r="P199" i="11"/>
  <c r="P93" i="11"/>
  <c r="R198" i="11"/>
  <c r="Q234" i="11"/>
  <c r="Q191" i="11"/>
  <c r="R101" i="11"/>
  <c r="S102" i="11"/>
  <c r="R234" i="11" l="1"/>
  <c r="S198" i="11"/>
  <c r="T102" i="11"/>
  <c r="R191" i="11"/>
  <c r="S101" i="11"/>
  <c r="Q199" i="11"/>
  <c r="R193" i="11"/>
  <c r="Q93" i="11"/>
  <c r="R199" i="11" l="1"/>
  <c r="S193" i="11"/>
  <c r="R93" i="11"/>
  <c r="S191" i="11"/>
  <c r="T101" i="11"/>
  <c r="U102" i="11"/>
  <c r="T198" i="11"/>
  <c r="S234" i="11"/>
  <c r="U198" i="11" l="1"/>
  <c r="T234" i="11"/>
  <c r="V102" i="11"/>
  <c r="T191" i="11"/>
  <c r="U101" i="11"/>
  <c r="S199" i="11"/>
  <c r="T193" i="11"/>
  <c r="S93" i="11"/>
  <c r="T199" i="11" l="1"/>
  <c r="T51" i="11" s="1"/>
  <c r="U193" i="11"/>
  <c r="T93" i="11"/>
  <c r="U191" i="11"/>
  <c r="V101" i="11"/>
  <c r="W102" i="11"/>
  <c r="V198" i="11"/>
  <c r="U234" i="11"/>
  <c r="V234" i="11" l="1"/>
  <c r="W198" i="11"/>
  <c r="X102" i="11"/>
  <c r="V191" i="11"/>
  <c r="W101" i="11"/>
  <c r="U199" i="11"/>
  <c r="U51" i="11" s="1"/>
  <c r="U52" i="11" s="1"/>
  <c r="V193" i="11"/>
  <c r="U93" i="11"/>
  <c r="T52" i="11"/>
  <c r="W193" i="11" l="1"/>
  <c r="V199" i="11"/>
  <c r="V51" i="11" s="1"/>
  <c r="V93" i="11"/>
  <c r="U75" i="11"/>
  <c r="U73" i="11"/>
  <c r="U83" i="11" s="1"/>
  <c r="W191" i="11"/>
  <c r="X101" i="11"/>
  <c r="T73" i="11"/>
  <c r="T75" i="11"/>
  <c r="W234" i="11"/>
  <c r="X198" i="11"/>
  <c r="Y102" i="11"/>
  <c r="X191" i="11" l="1"/>
  <c r="Y101" i="11"/>
  <c r="AM213" i="11"/>
  <c r="U7" i="11"/>
  <c r="T83" i="11"/>
  <c r="Z102" i="11"/>
  <c r="X234" i="11"/>
  <c r="Y198" i="11"/>
  <c r="V52" i="11"/>
  <c r="AL213" i="11"/>
  <c r="T7" i="11"/>
  <c r="X193" i="11"/>
  <c r="W199" i="11"/>
  <c r="W93" i="11"/>
  <c r="AA102" i="11" l="1"/>
  <c r="V75" i="11"/>
  <c r="V73" i="11"/>
  <c r="W52" i="11"/>
  <c r="Z198" i="11"/>
  <c r="Y234" i="11"/>
  <c r="X199" i="11"/>
  <c r="X51" i="11" s="1"/>
  <c r="Y193" i="11"/>
  <c r="X93" i="11"/>
  <c r="Y191" i="11"/>
  <c r="Z101" i="11"/>
  <c r="V83" i="11" l="1"/>
  <c r="X52" i="11"/>
  <c r="Z234" i="11"/>
  <c r="AA198" i="11"/>
  <c r="Y199" i="11"/>
  <c r="Z193" i="11"/>
  <c r="Y93" i="11"/>
  <c r="AN213" i="11"/>
  <c r="V7" i="11"/>
  <c r="Z191" i="11"/>
  <c r="AA101" i="11"/>
  <c r="W75" i="11"/>
  <c r="W73" i="11"/>
  <c r="W83" i="11" s="1"/>
  <c r="AB102" i="11"/>
  <c r="AC102" i="11" l="1"/>
  <c r="X73" i="11"/>
  <c r="X75" i="11"/>
  <c r="AB198" i="11"/>
  <c r="AA234" i="11"/>
  <c r="AO213" i="11"/>
  <c r="W7" i="11"/>
  <c r="AA191" i="11"/>
  <c r="AB101" i="11"/>
  <c r="Z199" i="11"/>
  <c r="Z51" i="11" s="1"/>
  <c r="AA193" i="11"/>
  <c r="Z93" i="11"/>
  <c r="Z52" i="11" l="1"/>
  <c r="AP213" i="11"/>
  <c r="X7" i="11"/>
  <c r="AB191" i="11"/>
  <c r="AC101" i="11"/>
  <c r="X83" i="11"/>
  <c r="AA199" i="11"/>
  <c r="AA51" i="11" s="1"/>
  <c r="AA52" i="11" s="1"/>
  <c r="AB193" i="11"/>
  <c r="AA93" i="11"/>
  <c r="AB234" i="11"/>
  <c r="AC198" i="11"/>
  <c r="AD102" i="11"/>
  <c r="AC234" i="11" l="1"/>
  <c r="AD198" i="11"/>
  <c r="AE102" i="11"/>
  <c r="AB199" i="11"/>
  <c r="AB51" i="11" s="1"/>
  <c r="AB52" i="11" s="1"/>
  <c r="AC193" i="11"/>
  <c r="AB93" i="11"/>
  <c r="AA75" i="11"/>
  <c r="AA73" i="11"/>
  <c r="AA83" i="11" s="1"/>
  <c r="AC191" i="11"/>
  <c r="AD101" i="11"/>
  <c r="Z73" i="11"/>
  <c r="Z75" i="11"/>
  <c r="Z83" i="11" l="1"/>
  <c r="AD191" i="11"/>
  <c r="AE101" i="11"/>
  <c r="AC199" i="11"/>
  <c r="AC51" i="11" s="1"/>
  <c r="AC52" i="11" s="1"/>
  <c r="AD193" i="11"/>
  <c r="AC93" i="11"/>
  <c r="AR213" i="11"/>
  <c r="Z7" i="11"/>
  <c r="AB73" i="11"/>
  <c r="AB75" i="11"/>
  <c r="AS213" i="11"/>
  <c r="AA7" i="11"/>
  <c r="AF102" i="11"/>
  <c r="AD234" i="11"/>
  <c r="AE198" i="11"/>
  <c r="AE193" i="11" l="1"/>
  <c r="AD199" i="11"/>
  <c r="AD51" i="11" s="1"/>
  <c r="AD52" i="11" s="1"/>
  <c r="AD93" i="11"/>
  <c r="AC75" i="11"/>
  <c r="AC73" i="11"/>
  <c r="AC83" i="11" s="1"/>
  <c r="AT213" i="11"/>
  <c r="AB7" i="11"/>
  <c r="AB83" i="11"/>
  <c r="AE191" i="11"/>
  <c r="AF101" i="11"/>
  <c r="AF191" i="11" s="1"/>
  <c r="AE234" i="11"/>
  <c r="AF198" i="11"/>
  <c r="AF234" i="11" s="1"/>
  <c r="AU213" i="11" l="1"/>
  <c r="AC7" i="11"/>
  <c r="AD75" i="11"/>
  <c r="AD73" i="11"/>
  <c r="AD83" i="11" s="1"/>
  <c r="AF193" i="11"/>
  <c r="AE199" i="11"/>
  <c r="AE51" i="11" s="1"/>
  <c r="AE52" i="11" s="1"/>
  <c r="AE93" i="11"/>
  <c r="AE75" i="11" l="1"/>
  <c r="AE73" i="11"/>
  <c r="AE83" i="11" s="1"/>
  <c r="AF199" i="11"/>
  <c r="AF51" i="11" s="1"/>
  <c r="AF93" i="11"/>
  <c r="AV213" i="11"/>
  <c r="AD7" i="11"/>
  <c r="AH93" i="11" l="1"/>
  <c r="AI93" i="11"/>
  <c r="AF52" i="11"/>
  <c r="AH51" i="11"/>
  <c r="AI51" i="11"/>
  <c r="AW213" i="11"/>
  <c r="AE7" i="11"/>
  <c r="AF73" i="11" l="1"/>
  <c r="AF75" i="11"/>
  <c r="AH52" i="11"/>
  <c r="AI52" i="11"/>
  <c r="AX213" i="11" l="1"/>
  <c r="AF7" i="11"/>
  <c r="A7" i="11" s="1"/>
  <c r="AH75" i="11"/>
  <c r="AI75" i="11"/>
  <c r="AF83" i="11"/>
  <c r="AI73" i="11"/>
  <c r="AH73" i="11"/>
  <c r="AH83" i="11" l="1"/>
  <c r="AI83" i="11"/>
  <c r="O37" i="10" l="1"/>
  <c r="N37" i="10"/>
  <c r="M37" i="10"/>
  <c r="L37" i="10"/>
  <c r="K37" i="10"/>
  <c r="F37" i="10"/>
  <c r="E37" i="10"/>
  <c r="D95" i="10"/>
  <c r="D37" i="10"/>
  <c r="AH99" i="10"/>
  <c r="AI99" i="10" s="1"/>
  <c r="C95" i="10"/>
  <c r="C37" i="10"/>
  <c r="B95" i="10"/>
  <c r="B37" i="10"/>
  <c r="B93" i="10"/>
  <c r="B80" i="10"/>
  <c r="B79" i="10"/>
  <c r="B78" i="10"/>
  <c r="B77" i="10"/>
  <c r="B82" i="10" s="1"/>
  <c r="B76" i="10"/>
  <c r="B72" i="10"/>
  <c r="B68" i="10"/>
  <c r="B56" i="10"/>
  <c r="B51" i="10"/>
  <c r="B52" i="10" s="1"/>
  <c r="B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B234" i="10"/>
  <c r="S209" i="10"/>
  <c r="AG199" i="10"/>
  <c r="B199" i="10"/>
  <c r="C198" i="10"/>
  <c r="C197" i="10"/>
  <c r="D197" i="10" s="1"/>
  <c r="E197" i="10" s="1"/>
  <c r="F197" i="10" s="1"/>
  <c r="G197" i="10" s="1"/>
  <c r="H197" i="10" s="1"/>
  <c r="I197" i="10" s="1"/>
  <c r="J197" i="10" s="1"/>
  <c r="K197" i="10" s="1"/>
  <c r="L197" i="10" s="1"/>
  <c r="M197" i="10" s="1"/>
  <c r="N197" i="10" s="1"/>
  <c r="O197" i="10" s="1"/>
  <c r="P197" i="10" s="1"/>
  <c r="Q197" i="10" s="1"/>
  <c r="R197" i="10" s="1"/>
  <c r="S197" i="10" s="1"/>
  <c r="T197" i="10" s="1"/>
  <c r="U197" i="10" s="1"/>
  <c r="V197" i="10" s="1"/>
  <c r="W197" i="10" s="1"/>
  <c r="X197" i="10" s="1"/>
  <c r="Y197" i="10" s="1"/>
  <c r="Z197" i="10" s="1"/>
  <c r="AA197" i="10" s="1"/>
  <c r="AB197" i="10" s="1"/>
  <c r="AC197" i="10" s="1"/>
  <c r="AD197" i="10" s="1"/>
  <c r="AE197" i="10" s="1"/>
  <c r="AF197" i="10" s="1"/>
  <c r="D196" i="10"/>
  <c r="E196" i="10" s="1"/>
  <c r="F196" i="10" s="1"/>
  <c r="G196" i="10" s="1"/>
  <c r="H196" i="10" s="1"/>
  <c r="I196" i="10" s="1"/>
  <c r="J196" i="10" s="1"/>
  <c r="K196" i="10" s="1"/>
  <c r="L196" i="10" s="1"/>
  <c r="M196" i="10" s="1"/>
  <c r="N196" i="10" s="1"/>
  <c r="O196" i="10" s="1"/>
  <c r="P196" i="10" s="1"/>
  <c r="Q196" i="10" s="1"/>
  <c r="R196" i="10" s="1"/>
  <c r="S196" i="10" s="1"/>
  <c r="T196" i="10" s="1"/>
  <c r="U196" i="10" s="1"/>
  <c r="V196" i="10" s="1"/>
  <c r="W196" i="10" s="1"/>
  <c r="X196" i="10" s="1"/>
  <c r="Y196" i="10" s="1"/>
  <c r="Z196" i="10" s="1"/>
  <c r="AA196" i="10" s="1"/>
  <c r="AB196" i="10" s="1"/>
  <c r="AC196" i="10" s="1"/>
  <c r="AD196" i="10" s="1"/>
  <c r="AE196" i="10" s="1"/>
  <c r="AF196" i="10" s="1"/>
  <c r="C196" i="10"/>
  <c r="E195" i="10"/>
  <c r="F195" i="10" s="1"/>
  <c r="G195" i="10" s="1"/>
  <c r="H195" i="10" s="1"/>
  <c r="I195" i="10" s="1"/>
  <c r="J195" i="10" s="1"/>
  <c r="K195" i="10" s="1"/>
  <c r="L195" i="10" s="1"/>
  <c r="M195" i="10" s="1"/>
  <c r="N195" i="10" s="1"/>
  <c r="O195" i="10" s="1"/>
  <c r="P195" i="10" s="1"/>
  <c r="Q195" i="10" s="1"/>
  <c r="R195" i="10" s="1"/>
  <c r="S195" i="10" s="1"/>
  <c r="T195" i="10" s="1"/>
  <c r="U195" i="10" s="1"/>
  <c r="V195" i="10" s="1"/>
  <c r="W195" i="10" s="1"/>
  <c r="X195" i="10" s="1"/>
  <c r="Y195" i="10" s="1"/>
  <c r="Z195" i="10" s="1"/>
  <c r="AA195" i="10" s="1"/>
  <c r="AB195" i="10" s="1"/>
  <c r="AC195" i="10" s="1"/>
  <c r="AD195" i="10" s="1"/>
  <c r="AE195" i="10" s="1"/>
  <c r="AF195" i="10" s="1"/>
  <c r="D195" i="10"/>
  <c r="C195" i="10"/>
  <c r="E194" i="10"/>
  <c r="F194" i="10" s="1"/>
  <c r="G194" i="10" s="1"/>
  <c r="H194" i="10" s="1"/>
  <c r="I194" i="10" s="1"/>
  <c r="J194" i="10" s="1"/>
  <c r="K194" i="10" s="1"/>
  <c r="L194" i="10" s="1"/>
  <c r="M194" i="10" s="1"/>
  <c r="N194" i="10" s="1"/>
  <c r="O194" i="10" s="1"/>
  <c r="P194" i="10" s="1"/>
  <c r="Q194" i="10" s="1"/>
  <c r="R194" i="10" s="1"/>
  <c r="S194" i="10" s="1"/>
  <c r="T194" i="10" s="1"/>
  <c r="U194" i="10" s="1"/>
  <c r="V194" i="10" s="1"/>
  <c r="W194" i="10" s="1"/>
  <c r="X194" i="10" s="1"/>
  <c r="Y194" i="10" s="1"/>
  <c r="Z194" i="10" s="1"/>
  <c r="AA194" i="10" s="1"/>
  <c r="AB194" i="10" s="1"/>
  <c r="AC194" i="10" s="1"/>
  <c r="AD194" i="10" s="1"/>
  <c r="AE194" i="10" s="1"/>
  <c r="AF194" i="10" s="1"/>
  <c r="C194" i="10"/>
  <c r="D194" i="10" s="1"/>
  <c r="C193" i="10"/>
  <c r="AG191" i="10"/>
  <c r="B191" i="10"/>
  <c r="C190" i="10"/>
  <c r="D190" i="10" s="1"/>
  <c r="E190" i="10" s="1"/>
  <c r="F190" i="10" s="1"/>
  <c r="G190" i="10" s="1"/>
  <c r="H190" i="10" s="1"/>
  <c r="I190" i="10" s="1"/>
  <c r="J190" i="10" s="1"/>
  <c r="K190" i="10" s="1"/>
  <c r="L190" i="10" s="1"/>
  <c r="M190" i="10" s="1"/>
  <c r="N190" i="10" s="1"/>
  <c r="O190" i="10" s="1"/>
  <c r="P190" i="10" s="1"/>
  <c r="Q190" i="10" s="1"/>
  <c r="R190" i="10" s="1"/>
  <c r="S190" i="10" s="1"/>
  <c r="T190" i="10" s="1"/>
  <c r="U190" i="10" s="1"/>
  <c r="V190" i="10" s="1"/>
  <c r="W190" i="10" s="1"/>
  <c r="X190" i="10" s="1"/>
  <c r="Y190" i="10" s="1"/>
  <c r="Z190" i="10" s="1"/>
  <c r="AA190" i="10" s="1"/>
  <c r="AB190" i="10" s="1"/>
  <c r="AC190" i="10" s="1"/>
  <c r="AD190" i="10" s="1"/>
  <c r="AE190" i="10" s="1"/>
  <c r="AF190" i="10" s="1"/>
  <c r="E189" i="10"/>
  <c r="F189" i="10" s="1"/>
  <c r="G189" i="10" s="1"/>
  <c r="H189" i="10" s="1"/>
  <c r="I189" i="10" s="1"/>
  <c r="J189" i="10" s="1"/>
  <c r="K189" i="10" s="1"/>
  <c r="L189" i="10" s="1"/>
  <c r="M189" i="10" s="1"/>
  <c r="N189" i="10" s="1"/>
  <c r="O189" i="10" s="1"/>
  <c r="P189" i="10" s="1"/>
  <c r="Q189" i="10" s="1"/>
  <c r="R189" i="10" s="1"/>
  <c r="S189" i="10" s="1"/>
  <c r="T189" i="10" s="1"/>
  <c r="U189" i="10" s="1"/>
  <c r="V189" i="10" s="1"/>
  <c r="W189" i="10" s="1"/>
  <c r="X189" i="10" s="1"/>
  <c r="Y189" i="10" s="1"/>
  <c r="Z189" i="10" s="1"/>
  <c r="AA189" i="10" s="1"/>
  <c r="AB189" i="10" s="1"/>
  <c r="AC189" i="10" s="1"/>
  <c r="AD189" i="10" s="1"/>
  <c r="AE189" i="10" s="1"/>
  <c r="AF189" i="10" s="1"/>
  <c r="D189" i="10"/>
  <c r="C189" i="10"/>
  <c r="C188" i="10"/>
  <c r="D188" i="10" s="1"/>
  <c r="E188" i="10" s="1"/>
  <c r="F188" i="10" s="1"/>
  <c r="G188" i="10" s="1"/>
  <c r="H188" i="10" s="1"/>
  <c r="I188" i="10" s="1"/>
  <c r="J188" i="10" s="1"/>
  <c r="K188" i="10" s="1"/>
  <c r="L188" i="10" s="1"/>
  <c r="M188" i="10" s="1"/>
  <c r="N188" i="10" s="1"/>
  <c r="O188" i="10" s="1"/>
  <c r="P188" i="10" s="1"/>
  <c r="Q188" i="10" s="1"/>
  <c r="R188" i="10" s="1"/>
  <c r="S188" i="10" s="1"/>
  <c r="T188" i="10" s="1"/>
  <c r="U188" i="10" s="1"/>
  <c r="V188" i="10" s="1"/>
  <c r="W188" i="10" s="1"/>
  <c r="X188" i="10" s="1"/>
  <c r="Y188" i="10" s="1"/>
  <c r="Z188" i="10" s="1"/>
  <c r="AA188" i="10" s="1"/>
  <c r="AB188" i="10" s="1"/>
  <c r="AC188" i="10" s="1"/>
  <c r="AD188" i="10" s="1"/>
  <c r="AE188" i="10" s="1"/>
  <c r="AF188" i="10" s="1"/>
  <c r="D187" i="10"/>
  <c r="E187" i="10" s="1"/>
  <c r="F187" i="10" s="1"/>
  <c r="G187" i="10" s="1"/>
  <c r="H187" i="10" s="1"/>
  <c r="I187" i="10" s="1"/>
  <c r="J187" i="10" s="1"/>
  <c r="K187" i="10" s="1"/>
  <c r="L187" i="10" s="1"/>
  <c r="M187" i="10" s="1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X187" i="10" s="1"/>
  <c r="Y187" i="10" s="1"/>
  <c r="Z187" i="10" s="1"/>
  <c r="AA187" i="10" s="1"/>
  <c r="AB187" i="10" s="1"/>
  <c r="AC187" i="10" s="1"/>
  <c r="AD187" i="10" s="1"/>
  <c r="AE187" i="10" s="1"/>
  <c r="AF187" i="10" s="1"/>
  <c r="C187" i="10"/>
  <c r="F186" i="10"/>
  <c r="G186" i="10" s="1"/>
  <c r="H186" i="10" s="1"/>
  <c r="I186" i="10" s="1"/>
  <c r="J186" i="10" s="1"/>
  <c r="K186" i="10" s="1"/>
  <c r="L186" i="10" s="1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X186" i="10" s="1"/>
  <c r="Y186" i="10" s="1"/>
  <c r="Z186" i="10" s="1"/>
  <c r="AA186" i="10" s="1"/>
  <c r="AB186" i="10" s="1"/>
  <c r="AC186" i="10" s="1"/>
  <c r="AD186" i="10" s="1"/>
  <c r="AE186" i="10" s="1"/>
  <c r="AF186" i="10" s="1"/>
  <c r="D186" i="10"/>
  <c r="E186" i="10" s="1"/>
  <c r="C186" i="10"/>
  <c r="D185" i="10"/>
  <c r="E185" i="10" s="1"/>
  <c r="F185" i="10" s="1"/>
  <c r="G185" i="10" s="1"/>
  <c r="H185" i="10" s="1"/>
  <c r="I185" i="10" s="1"/>
  <c r="J185" i="10" s="1"/>
  <c r="K185" i="10" s="1"/>
  <c r="L185" i="10" s="1"/>
  <c r="M185" i="10" s="1"/>
  <c r="N185" i="10" s="1"/>
  <c r="O185" i="10" s="1"/>
  <c r="P185" i="10" s="1"/>
  <c r="Q185" i="10" s="1"/>
  <c r="R185" i="10" s="1"/>
  <c r="S185" i="10" s="1"/>
  <c r="T185" i="10" s="1"/>
  <c r="U185" i="10" s="1"/>
  <c r="V185" i="10" s="1"/>
  <c r="W185" i="10" s="1"/>
  <c r="X185" i="10" s="1"/>
  <c r="Y185" i="10" s="1"/>
  <c r="Z185" i="10" s="1"/>
  <c r="AA185" i="10" s="1"/>
  <c r="AB185" i="10" s="1"/>
  <c r="AC185" i="10" s="1"/>
  <c r="AD185" i="10" s="1"/>
  <c r="AE185" i="10" s="1"/>
  <c r="AF185" i="10" s="1"/>
  <c r="C185" i="10"/>
  <c r="C184" i="10"/>
  <c r="D184" i="10" s="1"/>
  <c r="E184" i="10" s="1"/>
  <c r="F184" i="10" s="1"/>
  <c r="G184" i="10" s="1"/>
  <c r="H184" i="10" s="1"/>
  <c r="I184" i="10" s="1"/>
  <c r="J184" i="10" s="1"/>
  <c r="K184" i="10" s="1"/>
  <c r="L184" i="10" s="1"/>
  <c r="M184" i="10" s="1"/>
  <c r="N184" i="10" s="1"/>
  <c r="O184" i="10" s="1"/>
  <c r="P184" i="10" s="1"/>
  <c r="Q184" i="10" s="1"/>
  <c r="R184" i="10" s="1"/>
  <c r="S184" i="10" s="1"/>
  <c r="T184" i="10" s="1"/>
  <c r="U184" i="10" s="1"/>
  <c r="V184" i="10" s="1"/>
  <c r="W184" i="10" s="1"/>
  <c r="X184" i="10" s="1"/>
  <c r="Y184" i="10" s="1"/>
  <c r="Z184" i="10" s="1"/>
  <c r="AA184" i="10" s="1"/>
  <c r="AB184" i="10" s="1"/>
  <c r="AC184" i="10" s="1"/>
  <c r="AD184" i="10" s="1"/>
  <c r="AE184" i="10" s="1"/>
  <c r="AF184" i="10" s="1"/>
  <c r="C183" i="10"/>
  <c r="D183" i="10" s="1"/>
  <c r="E183" i="10" s="1"/>
  <c r="F183" i="10" s="1"/>
  <c r="G183" i="10" s="1"/>
  <c r="H183" i="10" s="1"/>
  <c r="I183" i="10" s="1"/>
  <c r="J183" i="10" s="1"/>
  <c r="K183" i="10" s="1"/>
  <c r="L183" i="10" s="1"/>
  <c r="M183" i="10" s="1"/>
  <c r="N183" i="10" s="1"/>
  <c r="O183" i="10" s="1"/>
  <c r="P183" i="10" s="1"/>
  <c r="Q183" i="10" s="1"/>
  <c r="R183" i="10" s="1"/>
  <c r="S183" i="10" s="1"/>
  <c r="T183" i="10" s="1"/>
  <c r="U183" i="10" s="1"/>
  <c r="V183" i="10" s="1"/>
  <c r="W183" i="10" s="1"/>
  <c r="X183" i="10" s="1"/>
  <c r="Y183" i="10" s="1"/>
  <c r="Z183" i="10" s="1"/>
  <c r="AA183" i="10" s="1"/>
  <c r="AB183" i="10" s="1"/>
  <c r="AC183" i="10" s="1"/>
  <c r="AD183" i="10" s="1"/>
  <c r="AE183" i="10" s="1"/>
  <c r="AF183" i="10" s="1"/>
  <c r="C182" i="10"/>
  <c r="D182" i="10" s="1"/>
  <c r="E182" i="10" s="1"/>
  <c r="F182" i="10" s="1"/>
  <c r="G182" i="10" s="1"/>
  <c r="H182" i="10" s="1"/>
  <c r="I182" i="10" s="1"/>
  <c r="J182" i="10" s="1"/>
  <c r="K182" i="10" s="1"/>
  <c r="L182" i="10" s="1"/>
  <c r="M182" i="10" s="1"/>
  <c r="N182" i="10" s="1"/>
  <c r="O182" i="10" s="1"/>
  <c r="P182" i="10" s="1"/>
  <c r="Q182" i="10" s="1"/>
  <c r="R182" i="10" s="1"/>
  <c r="S182" i="10" s="1"/>
  <c r="T182" i="10" s="1"/>
  <c r="U182" i="10" s="1"/>
  <c r="V182" i="10" s="1"/>
  <c r="W182" i="10" s="1"/>
  <c r="X182" i="10" s="1"/>
  <c r="Y182" i="10" s="1"/>
  <c r="Z182" i="10" s="1"/>
  <c r="AA182" i="10" s="1"/>
  <c r="AB182" i="10" s="1"/>
  <c r="AC182" i="10" s="1"/>
  <c r="AD182" i="10" s="1"/>
  <c r="AE182" i="10" s="1"/>
  <c r="AF182" i="10" s="1"/>
  <c r="D181" i="10"/>
  <c r="E181" i="10" s="1"/>
  <c r="F181" i="10" s="1"/>
  <c r="G181" i="10" s="1"/>
  <c r="H181" i="10" s="1"/>
  <c r="I181" i="10" s="1"/>
  <c r="J181" i="10" s="1"/>
  <c r="K181" i="10" s="1"/>
  <c r="L181" i="10" s="1"/>
  <c r="M181" i="10" s="1"/>
  <c r="N181" i="10" s="1"/>
  <c r="O181" i="10" s="1"/>
  <c r="P181" i="10" s="1"/>
  <c r="Q181" i="10" s="1"/>
  <c r="R181" i="10" s="1"/>
  <c r="S181" i="10" s="1"/>
  <c r="T181" i="10" s="1"/>
  <c r="U181" i="10" s="1"/>
  <c r="V181" i="10" s="1"/>
  <c r="W181" i="10" s="1"/>
  <c r="X181" i="10" s="1"/>
  <c r="Y181" i="10" s="1"/>
  <c r="Z181" i="10" s="1"/>
  <c r="AA181" i="10" s="1"/>
  <c r="AB181" i="10" s="1"/>
  <c r="AC181" i="10" s="1"/>
  <c r="AD181" i="10" s="1"/>
  <c r="AE181" i="10" s="1"/>
  <c r="AF181" i="10" s="1"/>
  <c r="C181" i="10"/>
  <c r="E180" i="10"/>
  <c r="F180" i="10" s="1"/>
  <c r="G180" i="10" s="1"/>
  <c r="H180" i="10" s="1"/>
  <c r="I180" i="10" s="1"/>
  <c r="J180" i="10" s="1"/>
  <c r="K180" i="10" s="1"/>
  <c r="L180" i="10" s="1"/>
  <c r="M180" i="10" s="1"/>
  <c r="N180" i="10" s="1"/>
  <c r="O180" i="10" s="1"/>
  <c r="P180" i="10" s="1"/>
  <c r="Q180" i="10" s="1"/>
  <c r="R180" i="10" s="1"/>
  <c r="S180" i="10" s="1"/>
  <c r="T180" i="10" s="1"/>
  <c r="U180" i="10" s="1"/>
  <c r="V180" i="10" s="1"/>
  <c r="W180" i="10" s="1"/>
  <c r="X180" i="10" s="1"/>
  <c r="Y180" i="10" s="1"/>
  <c r="Z180" i="10" s="1"/>
  <c r="AA180" i="10" s="1"/>
  <c r="AB180" i="10" s="1"/>
  <c r="AC180" i="10" s="1"/>
  <c r="AD180" i="10" s="1"/>
  <c r="AE180" i="10" s="1"/>
  <c r="AF180" i="10" s="1"/>
  <c r="C180" i="10"/>
  <c r="D180" i="10" s="1"/>
  <c r="C179" i="10"/>
  <c r="D179" i="10" s="1"/>
  <c r="E179" i="10" s="1"/>
  <c r="F179" i="10" s="1"/>
  <c r="G179" i="10" s="1"/>
  <c r="H179" i="10" s="1"/>
  <c r="I179" i="10" s="1"/>
  <c r="J179" i="10" s="1"/>
  <c r="K179" i="10" s="1"/>
  <c r="L179" i="10" s="1"/>
  <c r="M179" i="10" s="1"/>
  <c r="N179" i="10" s="1"/>
  <c r="O179" i="10" s="1"/>
  <c r="P179" i="10" s="1"/>
  <c r="Q179" i="10" s="1"/>
  <c r="R179" i="10" s="1"/>
  <c r="S179" i="10" s="1"/>
  <c r="T179" i="10" s="1"/>
  <c r="U179" i="10" s="1"/>
  <c r="V179" i="10" s="1"/>
  <c r="W179" i="10" s="1"/>
  <c r="X179" i="10" s="1"/>
  <c r="Y179" i="10" s="1"/>
  <c r="Z179" i="10" s="1"/>
  <c r="AA179" i="10" s="1"/>
  <c r="AB179" i="10" s="1"/>
  <c r="AC179" i="10" s="1"/>
  <c r="AD179" i="10" s="1"/>
  <c r="AE179" i="10" s="1"/>
  <c r="AF179" i="10" s="1"/>
  <c r="D178" i="10"/>
  <c r="E178" i="10" s="1"/>
  <c r="F178" i="10" s="1"/>
  <c r="G178" i="10" s="1"/>
  <c r="H178" i="10" s="1"/>
  <c r="I178" i="10" s="1"/>
  <c r="J178" i="10" s="1"/>
  <c r="K178" i="10" s="1"/>
  <c r="L178" i="10" s="1"/>
  <c r="M178" i="10" s="1"/>
  <c r="N178" i="10" s="1"/>
  <c r="O178" i="10" s="1"/>
  <c r="P178" i="10" s="1"/>
  <c r="Q178" i="10" s="1"/>
  <c r="R178" i="10" s="1"/>
  <c r="S178" i="10" s="1"/>
  <c r="T178" i="10" s="1"/>
  <c r="U178" i="10" s="1"/>
  <c r="V178" i="10" s="1"/>
  <c r="W178" i="10" s="1"/>
  <c r="X178" i="10" s="1"/>
  <c r="Y178" i="10" s="1"/>
  <c r="Z178" i="10" s="1"/>
  <c r="AA178" i="10" s="1"/>
  <c r="AB178" i="10" s="1"/>
  <c r="AC178" i="10" s="1"/>
  <c r="AD178" i="10" s="1"/>
  <c r="AE178" i="10" s="1"/>
  <c r="AF178" i="10" s="1"/>
  <c r="C178" i="10"/>
  <c r="G176" i="10"/>
  <c r="H176" i="10" s="1"/>
  <c r="I176" i="10" s="1"/>
  <c r="J176" i="10" s="1"/>
  <c r="K176" i="10" s="1"/>
  <c r="L176" i="10" s="1"/>
  <c r="M176" i="10" s="1"/>
  <c r="N176" i="10" s="1"/>
  <c r="O176" i="10" s="1"/>
  <c r="P176" i="10" s="1"/>
  <c r="Q176" i="10" s="1"/>
  <c r="R176" i="10" s="1"/>
  <c r="S176" i="10" s="1"/>
  <c r="T176" i="10" s="1"/>
  <c r="U176" i="10" s="1"/>
  <c r="V176" i="10" s="1"/>
  <c r="W176" i="10" s="1"/>
  <c r="X176" i="10" s="1"/>
  <c r="Y176" i="10" s="1"/>
  <c r="Z176" i="10" s="1"/>
  <c r="AA176" i="10" s="1"/>
  <c r="AB176" i="10" s="1"/>
  <c r="AC176" i="10" s="1"/>
  <c r="AD176" i="10" s="1"/>
  <c r="AE176" i="10" s="1"/>
  <c r="AF176" i="10" s="1"/>
  <c r="D176" i="10"/>
  <c r="E176" i="10" s="1"/>
  <c r="F176" i="10" s="1"/>
  <c r="C176" i="10"/>
  <c r="F175" i="10"/>
  <c r="G175" i="10" s="1"/>
  <c r="H175" i="10" s="1"/>
  <c r="I175" i="10" s="1"/>
  <c r="J175" i="10" s="1"/>
  <c r="K175" i="10" s="1"/>
  <c r="L175" i="10" s="1"/>
  <c r="M175" i="10" s="1"/>
  <c r="N175" i="10" s="1"/>
  <c r="O175" i="10" s="1"/>
  <c r="P175" i="10" s="1"/>
  <c r="Q175" i="10" s="1"/>
  <c r="R175" i="10" s="1"/>
  <c r="S175" i="10" s="1"/>
  <c r="T175" i="10" s="1"/>
  <c r="U175" i="10" s="1"/>
  <c r="V175" i="10" s="1"/>
  <c r="W175" i="10" s="1"/>
  <c r="X175" i="10" s="1"/>
  <c r="Y175" i="10" s="1"/>
  <c r="Z175" i="10" s="1"/>
  <c r="AA175" i="10" s="1"/>
  <c r="AB175" i="10" s="1"/>
  <c r="AC175" i="10" s="1"/>
  <c r="AD175" i="10" s="1"/>
  <c r="AE175" i="10" s="1"/>
  <c r="AF175" i="10" s="1"/>
  <c r="E175" i="10"/>
  <c r="D175" i="10"/>
  <c r="C175" i="10"/>
  <c r="E174" i="10"/>
  <c r="F174" i="10" s="1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D174" i="10"/>
  <c r="C174" i="10"/>
  <c r="C173" i="10"/>
  <c r="D173" i="10" s="1"/>
  <c r="E173" i="10" s="1"/>
  <c r="F173" i="10" s="1"/>
  <c r="G173" i="10" s="1"/>
  <c r="H173" i="10" s="1"/>
  <c r="I173" i="10" s="1"/>
  <c r="J173" i="10" s="1"/>
  <c r="K173" i="10" s="1"/>
  <c r="L173" i="10" s="1"/>
  <c r="M173" i="10" s="1"/>
  <c r="N173" i="10" s="1"/>
  <c r="O173" i="10" s="1"/>
  <c r="P173" i="10" s="1"/>
  <c r="Q173" i="10" s="1"/>
  <c r="R173" i="10" s="1"/>
  <c r="S173" i="10" s="1"/>
  <c r="T173" i="10" s="1"/>
  <c r="U173" i="10" s="1"/>
  <c r="V173" i="10" s="1"/>
  <c r="W173" i="10" s="1"/>
  <c r="X173" i="10" s="1"/>
  <c r="Y173" i="10" s="1"/>
  <c r="Z173" i="10" s="1"/>
  <c r="AA173" i="10" s="1"/>
  <c r="AB173" i="10" s="1"/>
  <c r="AC173" i="10" s="1"/>
  <c r="AD173" i="10" s="1"/>
  <c r="AE173" i="10" s="1"/>
  <c r="AF173" i="10" s="1"/>
  <c r="D172" i="10"/>
  <c r="E172" i="10" s="1"/>
  <c r="F172" i="10" s="1"/>
  <c r="G172" i="10" s="1"/>
  <c r="H172" i="10" s="1"/>
  <c r="I172" i="10" s="1"/>
  <c r="J172" i="10" s="1"/>
  <c r="K172" i="10" s="1"/>
  <c r="L172" i="10" s="1"/>
  <c r="M172" i="10" s="1"/>
  <c r="N172" i="10" s="1"/>
  <c r="O172" i="10" s="1"/>
  <c r="P172" i="10" s="1"/>
  <c r="Q172" i="10" s="1"/>
  <c r="R172" i="10" s="1"/>
  <c r="S172" i="10" s="1"/>
  <c r="T172" i="10" s="1"/>
  <c r="U172" i="10" s="1"/>
  <c r="V172" i="10" s="1"/>
  <c r="W172" i="10" s="1"/>
  <c r="X172" i="10" s="1"/>
  <c r="Y172" i="10" s="1"/>
  <c r="Z172" i="10" s="1"/>
  <c r="AA172" i="10" s="1"/>
  <c r="AB172" i="10" s="1"/>
  <c r="AC172" i="10" s="1"/>
  <c r="AD172" i="10" s="1"/>
  <c r="AE172" i="10" s="1"/>
  <c r="AF172" i="10" s="1"/>
  <c r="C172" i="10"/>
  <c r="D171" i="10"/>
  <c r="E171" i="10" s="1"/>
  <c r="F171" i="10" s="1"/>
  <c r="G171" i="10" s="1"/>
  <c r="H171" i="10" s="1"/>
  <c r="I171" i="10" s="1"/>
  <c r="J171" i="10" s="1"/>
  <c r="K171" i="10" s="1"/>
  <c r="L171" i="10" s="1"/>
  <c r="M171" i="10" s="1"/>
  <c r="N171" i="10" s="1"/>
  <c r="O171" i="10" s="1"/>
  <c r="P171" i="10" s="1"/>
  <c r="Q171" i="10" s="1"/>
  <c r="R171" i="10" s="1"/>
  <c r="S171" i="10" s="1"/>
  <c r="T171" i="10" s="1"/>
  <c r="U171" i="10" s="1"/>
  <c r="V171" i="10" s="1"/>
  <c r="W171" i="10" s="1"/>
  <c r="X171" i="10" s="1"/>
  <c r="Y171" i="10" s="1"/>
  <c r="Z171" i="10" s="1"/>
  <c r="AA171" i="10" s="1"/>
  <c r="AB171" i="10" s="1"/>
  <c r="AC171" i="10" s="1"/>
  <c r="AD171" i="10" s="1"/>
  <c r="AE171" i="10" s="1"/>
  <c r="AF171" i="10" s="1"/>
  <c r="C171" i="10"/>
  <c r="C170" i="10"/>
  <c r="D170" i="10" s="1"/>
  <c r="E170" i="10" s="1"/>
  <c r="F170" i="10" s="1"/>
  <c r="G170" i="10" s="1"/>
  <c r="H170" i="10" s="1"/>
  <c r="I170" i="10" s="1"/>
  <c r="J170" i="10" s="1"/>
  <c r="K170" i="10" s="1"/>
  <c r="L170" i="10" s="1"/>
  <c r="M170" i="10" s="1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X170" i="10" s="1"/>
  <c r="Y170" i="10" s="1"/>
  <c r="Z170" i="10" s="1"/>
  <c r="AA170" i="10" s="1"/>
  <c r="AB170" i="10" s="1"/>
  <c r="AC170" i="10" s="1"/>
  <c r="AD170" i="10" s="1"/>
  <c r="AE170" i="10" s="1"/>
  <c r="AF170" i="10" s="1"/>
  <c r="C169" i="10"/>
  <c r="D169" i="10" s="1"/>
  <c r="E169" i="10" s="1"/>
  <c r="F169" i="10" s="1"/>
  <c r="G169" i="10" s="1"/>
  <c r="H169" i="10" s="1"/>
  <c r="I169" i="10" s="1"/>
  <c r="J169" i="10" s="1"/>
  <c r="K169" i="10" s="1"/>
  <c r="L169" i="10" s="1"/>
  <c r="M169" i="10" s="1"/>
  <c r="N169" i="10" s="1"/>
  <c r="O169" i="10" s="1"/>
  <c r="P169" i="10" s="1"/>
  <c r="Q169" i="10" s="1"/>
  <c r="R169" i="10" s="1"/>
  <c r="S169" i="10" s="1"/>
  <c r="T169" i="10" s="1"/>
  <c r="U169" i="10" s="1"/>
  <c r="V169" i="10" s="1"/>
  <c r="W169" i="10" s="1"/>
  <c r="X169" i="10" s="1"/>
  <c r="Y169" i="10" s="1"/>
  <c r="Z169" i="10" s="1"/>
  <c r="AA169" i="10" s="1"/>
  <c r="AB169" i="10" s="1"/>
  <c r="AC169" i="10" s="1"/>
  <c r="AD169" i="10" s="1"/>
  <c r="AE169" i="10" s="1"/>
  <c r="AF169" i="10" s="1"/>
  <c r="D167" i="10"/>
  <c r="E167" i="10" s="1"/>
  <c r="F167" i="10" s="1"/>
  <c r="G167" i="10" s="1"/>
  <c r="H167" i="10" s="1"/>
  <c r="I167" i="10" s="1"/>
  <c r="J167" i="10" s="1"/>
  <c r="K167" i="10" s="1"/>
  <c r="L167" i="10" s="1"/>
  <c r="M167" i="10" s="1"/>
  <c r="N167" i="10" s="1"/>
  <c r="O167" i="10" s="1"/>
  <c r="P167" i="10" s="1"/>
  <c r="Q167" i="10" s="1"/>
  <c r="R167" i="10" s="1"/>
  <c r="S167" i="10" s="1"/>
  <c r="T167" i="10" s="1"/>
  <c r="U167" i="10" s="1"/>
  <c r="V167" i="10" s="1"/>
  <c r="W167" i="10" s="1"/>
  <c r="X167" i="10" s="1"/>
  <c r="Y167" i="10" s="1"/>
  <c r="Z167" i="10" s="1"/>
  <c r="AA167" i="10" s="1"/>
  <c r="AB167" i="10" s="1"/>
  <c r="AC167" i="10" s="1"/>
  <c r="AD167" i="10" s="1"/>
  <c r="AE167" i="10" s="1"/>
  <c r="AF167" i="10" s="1"/>
  <c r="C167" i="10"/>
  <c r="E166" i="10"/>
  <c r="F166" i="10" s="1"/>
  <c r="G166" i="10" s="1"/>
  <c r="H166" i="10" s="1"/>
  <c r="I166" i="10" s="1"/>
  <c r="J166" i="10" s="1"/>
  <c r="K166" i="10" s="1"/>
  <c r="L166" i="10" s="1"/>
  <c r="M166" i="10" s="1"/>
  <c r="N166" i="10" s="1"/>
  <c r="O166" i="10" s="1"/>
  <c r="P166" i="10" s="1"/>
  <c r="Q166" i="10" s="1"/>
  <c r="R166" i="10" s="1"/>
  <c r="S166" i="10" s="1"/>
  <c r="T166" i="10" s="1"/>
  <c r="U166" i="10" s="1"/>
  <c r="V166" i="10" s="1"/>
  <c r="W166" i="10" s="1"/>
  <c r="X166" i="10" s="1"/>
  <c r="Y166" i="10" s="1"/>
  <c r="Z166" i="10" s="1"/>
  <c r="AA166" i="10" s="1"/>
  <c r="AB166" i="10" s="1"/>
  <c r="AC166" i="10" s="1"/>
  <c r="AD166" i="10" s="1"/>
  <c r="AE166" i="10" s="1"/>
  <c r="AF166" i="10" s="1"/>
  <c r="D166" i="10"/>
  <c r="C166" i="10"/>
  <c r="C165" i="10"/>
  <c r="D165" i="10" s="1"/>
  <c r="E165" i="10" s="1"/>
  <c r="F165" i="10" s="1"/>
  <c r="G165" i="10" s="1"/>
  <c r="H165" i="10" s="1"/>
  <c r="I165" i="10" s="1"/>
  <c r="J165" i="10" s="1"/>
  <c r="K165" i="10" s="1"/>
  <c r="L165" i="10" s="1"/>
  <c r="M165" i="10" s="1"/>
  <c r="N165" i="10" s="1"/>
  <c r="O165" i="10" s="1"/>
  <c r="P165" i="10" s="1"/>
  <c r="Q165" i="10" s="1"/>
  <c r="R165" i="10" s="1"/>
  <c r="S165" i="10" s="1"/>
  <c r="T165" i="10" s="1"/>
  <c r="U165" i="10" s="1"/>
  <c r="V165" i="10" s="1"/>
  <c r="W165" i="10" s="1"/>
  <c r="X165" i="10" s="1"/>
  <c r="Y165" i="10" s="1"/>
  <c r="Z165" i="10" s="1"/>
  <c r="AA165" i="10" s="1"/>
  <c r="AB165" i="10" s="1"/>
  <c r="AC165" i="10" s="1"/>
  <c r="AD165" i="10" s="1"/>
  <c r="AE165" i="10" s="1"/>
  <c r="AF165" i="10" s="1"/>
  <c r="D164" i="10"/>
  <c r="E164" i="10" s="1"/>
  <c r="F164" i="10" s="1"/>
  <c r="G164" i="10" s="1"/>
  <c r="H164" i="10" s="1"/>
  <c r="I164" i="10" s="1"/>
  <c r="J164" i="10" s="1"/>
  <c r="K164" i="10" s="1"/>
  <c r="L164" i="10" s="1"/>
  <c r="M164" i="10" s="1"/>
  <c r="N164" i="10" s="1"/>
  <c r="O164" i="10" s="1"/>
  <c r="P164" i="10" s="1"/>
  <c r="Q164" i="10" s="1"/>
  <c r="R164" i="10" s="1"/>
  <c r="S164" i="10" s="1"/>
  <c r="T164" i="10" s="1"/>
  <c r="U164" i="10" s="1"/>
  <c r="V164" i="10" s="1"/>
  <c r="W164" i="10" s="1"/>
  <c r="X164" i="10" s="1"/>
  <c r="Y164" i="10" s="1"/>
  <c r="Z164" i="10" s="1"/>
  <c r="AA164" i="10" s="1"/>
  <c r="AB164" i="10" s="1"/>
  <c r="AC164" i="10" s="1"/>
  <c r="AD164" i="10" s="1"/>
  <c r="AE164" i="10" s="1"/>
  <c r="AF164" i="10" s="1"/>
  <c r="C164" i="10"/>
  <c r="C163" i="10"/>
  <c r="D163" i="10" s="1"/>
  <c r="E163" i="10" s="1"/>
  <c r="F163" i="10" s="1"/>
  <c r="G163" i="10" s="1"/>
  <c r="H163" i="10" s="1"/>
  <c r="I163" i="10" s="1"/>
  <c r="J163" i="10" s="1"/>
  <c r="K163" i="10" s="1"/>
  <c r="L163" i="10" s="1"/>
  <c r="M163" i="10" s="1"/>
  <c r="N163" i="10" s="1"/>
  <c r="O163" i="10" s="1"/>
  <c r="P163" i="10" s="1"/>
  <c r="Q163" i="10" s="1"/>
  <c r="R163" i="10" s="1"/>
  <c r="S163" i="10" s="1"/>
  <c r="T163" i="10" s="1"/>
  <c r="U163" i="10" s="1"/>
  <c r="V163" i="10" s="1"/>
  <c r="W163" i="10" s="1"/>
  <c r="X163" i="10" s="1"/>
  <c r="Y163" i="10" s="1"/>
  <c r="Z163" i="10" s="1"/>
  <c r="AA163" i="10" s="1"/>
  <c r="AB163" i="10" s="1"/>
  <c r="AC163" i="10" s="1"/>
  <c r="AD163" i="10" s="1"/>
  <c r="AE163" i="10" s="1"/>
  <c r="AF163" i="10" s="1"/>
  <c r="E162" i="10"/>
  <c r="F162" i="10" s="1"/>
  <c r="G162" i="10" s="1"/>
  <c r="H162" i="10" s="1"/>
  <c r="I162" i="10" s="1"/>
  <c r="J162" i="10" s="1"/>
  <c r="K162" i="10" s="1"/>
  <c r="L162" i="10" s="1"/>
  <c r="M162" i="10" s="1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X162" i="10" s="1"/>
  <c r="Y162" i="10" s="1"/>
  <c r="Z162" i="10" s="1"/>
  <c r="AA162" i="10" s="1"/>
  <c r="AB162" i="10" s="1"/>
  <c r="AC162" i="10" s="1"/>
  <c r="AD162" i="10" s="1"/>
  <c r="AE162" i="10" s="1"/>
  <c r="AF162" i="10" s="1"/>
  <c r="D162" i="10"/>
  <c r="C162" i="10"/>
  <c r="C161" i="10"/>
  <c r="D161" i="10" s="1"/>
  <c r="E161" i="10" s="1"/>
  <c r="F161" i="10" s="1"/>
  <c r="G161" i="10" s="1"/>
  <c r="H161" i="10" s="1"/>
  <c r="I161" i="10" s="1"/>
  <c r="J161" i="10" s="1"/>
  <c r="K161" i="10" s="1"/>
  <c r="L161" i="10" s="1"/>
  <c r="M161" i="10" s="1"/>
  <c r="N161" i="10" s="1"/>
  <c r="O161" i="10" s="1"/>
  <c r="P161" i="10" s="1"/>
  <c r="Q161" i="10" s="1"/>
  <c r="R161" i="10" s="1"/>
  <c r="S161" i="10" s="1"/>
  <c r="T161" i="10" s="1"/>
  <c r="U161" i="10" s="1"/>
  <c r="V161" i="10" s="1"/>
  <c r="W161" i="10" s="1"/>
  <c r="X161" i="10" s="1"/>
  <c r="Y161" i="10" s="1"/>
  <c r="Z161" i="10" s="1"/>
  <c r="AA161" i="10" s="1"/>
  <c r="AB161" i="10" s="1"/>
  <c r="AC161" i="10" s="1"/>
  <c r="AD161" i="10" s="1"/>
  <c r="AE161" i="10" s="1"/>
  <c r="AF161" i="10" s="1"/>
  <c r="I160" i="10"/>
  <c r="J160" i="10" s="1"/>
  <c r="K160" i="10" s="1"/>
  <c r="L160" i="10" s="1"/>
  <c r="M160" i="10" s="1"/>
  <c r="N160" i="10" s="1"/>
  <c r="O160" i="10" s="1"/>
  <c r="P160" i="10" s="1"/>
  <c r="Q160" i="10" s="1"/>
  <c r="R160" i="10" s="1"/>
  <c r="S160" i="10" s="1"/>
  <c r="T160" i="10" s="1"/>
  <c r="U160" i="10" s="1"/>
  <c r="V160" i="10" s="1"/>
  <c r="W160" i="10" s="1"/>
  <c r="X160" i="10" s="1"/>
  <c r="Y160" i="10" s="1"/>
  <c r="Z160" i="10" s="1"/>
  <c r="AA160" i="10" s="1"/>
  <c r="AB160" i="10" s="1"/>
  <c r="AC160" i="10" s="1"/>
  <c r="AD160" i="10" s="1"/>
  <c r="AE160" i="10" s="1"/>
  <c r="AF160" i="10" s="1"/>
  <c r="D160" i="10"/>
  <c r="E160" i="10" s="1"/>
  <c r="F160" i="10" s="1"/>
  <c r="G160" i="10" s="1"/>
  <c r="H160" i="10" s="1"/>
  <c r="C160" i="10"/>
  <c r="O159" i="10"/>
  <c r="P159" i="10" s="1"/>
  <c r="Q159" i="10" s="1"/>
  <c r="R159" i="10" s="1"/>
  <c r="S159" i="10" s="1"/>
  <c r="T159" i="10" s="1"/>
  <c r="U159" i="10" s="1"/>
  <c r="V159" i="10" s="1"/>
  <c r="W159" i="10" s="1"/>
  <c r="X159" i="10" s="1"/>
  <c r="Y159" i="10" s="1"/>
  <c r="Z159" i="10" s="1"/>
  <c r="AA159" i="10" s="1"/>
  <c r="AB159" i="10" s="1"/>
  <c r="AC159" i="10" s="1"/>
  <c r="AD159" i="10" s="1"/>
  <c r="AE159" i="10" s="1"/>
  <c r="AF159" i="10" s="1"/>
  <c r="F159" i="10"/>
  <c r="G159" i="10" s="1"/>
  <c r="H159" i="10" s="1"/>
  <c r="I159" i="10" s="1"/>
  <c r="J159" i="10" s="1"/>
  <c r="K159" i="10" s="1"/>
  <c r="L159" i="10" s="1"/>
  <c r="M159" i="10" s="1"/>
  <c r="N159" i="10" s="1"/>
  <c r="C159" i="10"/>
  <c r="D159" i="10" s="1"/>
  <c r="E159" i="10" s="1"/>
  <c r="D158" i="10"/>
  <c r="E158" i="10" s="1"/>
  <c r="F158" i="10" s="1"/>
  <c r="G158" i="10" s="1"/>
  <c r="H158" i="10" s="1"/>
  <c r="I158" i="10" s="1"/>
  <c r="J158" i="10" s="1"/>
  <c r="K158" i="10" s="1"/>
  <c r="L158" i="10" s="1"/>
  <c r="M158" i="10" s="1"/>
  <c r="N158" i="10" s="1"/>
  <c r="O158" i="10" s="1"/>
  <c r="P158" i="10" s="1"/>
  <c r="Q158" i="10" s="1"/>
  <c r="R158" i="10" s="1"/>
  <c r="S158" i="10" s="1"/>
  <c r="T158" i="10" s="1"/>
  <c r="U158" i="10" s="1"/>
  <c r="V158" i="10" s="1"/>
  <c r="W158" i="10" s="1"/>
  <c r="X158" i="10" s="1"/>
  <c r="Y158" i="10" s="1"/>
  <c r="Z158" i="10" s="1"/>
  <c r="AA158" i="10" s="1"/>
  <c r="AB158" i="10" s="1"/>
  <c r="AC158" i="10" s="1"/>
  <c r="AD158" i="10" s="1"/>
  <c r="AE158" i="10" s="1"/>
  <c r="AF158" i="10" s="1"/>
  <c r="C158" i="10"/>
  <c r="K157" i="10"/>
  <c r="L157" i="10" s="1"/>
  <c r="M157" i="10" s="1"/>
  <c r="N157" i="10" s="1"/>
  <c r="O157" i="10" s="1"/>
  <c r="P157" i="10" s="1"/>
  <c r="Q157" i="10" s="1"/>
  <c r="R157" i="10" s="1"/>
  <c r="S157" i="10" s="1"/>
  <c r="T157" i="10" s="1"/>
  <c r="U157" i="10" s="1"/>
  <c r="V157" i="10" s="1"/>
  <c r="W157" i="10" s="1"/>
  <c r="X157" i="10" s="1"/>
  <c r="Y157" i="10" s="1"/>
  <c r="Z157" i="10" s="1"/>
  <c r="AA157" i="10" s="1"/>
  <c r="AB157" i="10" s="1"/>
  <c r="AC157" i="10" s="1"/>
  <c r="AD157" i="10" s="1"/>
  <c r="AE157" i="10" s="1"/>
  <c r="AF157" i="10" s="1"/>
  <c r="C157" i="10"/>
  <c r="D157" i="10" s="1"/>
  <c r="E157" i="10" s="1"/>
  <c r="F157" i="10" s="1"/>
  <c r="G157" i="10" s="1"/>
  <c r="H157" i="10" s="1"/>
  <c r="I157" i="10" s="1"/>
  <c r="J157" i="10" s="1"/>
  <c r="D156" i="10"/>
  <c r="E156" i="10" s="1"/>
  <c r="F156" i="10" s="1"/>
  <c r="G156" i="10" s="1"/>
  <c r="H156" i="10" s="1"/>
  <c r="I156" i="10" s="1"/>
  <c r="J156" i="10" s="1"/>
  <c r="K156" i="10" s="1"/>
  <c r="L156" i="10" s="1"/>
  <c r="M156" i="10" s="1"/>
  <c r="N156" i="10" s="1"/>
  <c r="O156" i="10" s="1"/>
  <c r="P156" i="10" s="1"/>
  <c r="Q156" i="10" s="1"/>
  <c r="R156" i="10" s="1"/>
  <c r="S156" i="10" s="1"/>
  <c r="T156" i="10" s="1"/>
  <c r="U156" i="10" s="1"/>
  <c r="V156" i="10" s="1"/>
  <c r="W156" i="10" s="1"/>
  <c r="X156" i="10" s="1"/>
  <c r="Y156" i="10" s="1"/>
  <c r="Z156" i="10" s="1"/>
  <c r="AA156" i="10" s="1"/>
  <c r="AB156" i="10" s="1"/>
  <c r="AC156" i="10" s="1"/>
  <c r="AD156" i="10" s="1"/>
  <c r="AE156" i="10" s="1"/>
  <c r="AF156" i="10" s="1"/>
  <c r="C156" i="10"/>
  <c r="C155" i="10"/>
  <c r="D155" i="10" s="1"/>
  <c r="E155" i="10" s="1"/>
  <c r="F155" i="10" s="1"/>
  <c r="G155" i="10" s="1"/>
  <c r="H155" i="10" s="1"/>
  <c r="I155" i="10" s="1"/>
  <c r="J155" i="10" s="1"/>
  <c r="K155" i="10" s="1"/>
  <c r="L155" i="10" s="1"/>
  <c r="M155" i="10" s="1"/>
  <c r="N155" i="10" s="1"/>
  <c r="O155" i="10" s="1"/>
  <c r="P155" i="10" s="1"/>
  <c r="Q155" i="10" s="1"/>
  <c r="R155" i="10" s="1"/>
  <c r="S155" i="10" s="1"/>
  <c r="T155" i="10" s="1"/>
  <c r="U155" i="10" s="1"/>
  <c r="V155" i="10" s="1"/>
  <c r="W155" i="10" s="1"/>
  <c r="X155" i="10" s="1"/>
  <c r="Y155" i="10" s="1"/>
  <c r="Z155" i="10" s="1"/>
  <c r="AA155" i="10" s="1"/>
  <c r="AB155" i="10" s="1"/>
  <c r="AC155" i="10" s="1"/>
  <c r="AD155" i="10" s="1"/>
  <c r="AE155" i="10" s="1"/>
  <c r="AF155" i="10" s="1"/>
  <c r="D153" i="10"/>
  <c r="E153" i="10" s="1"/>
  <c r="F153" i="10" s="1"/>
  <c r="G153" i="10" s="1"/>
  <c r="H153" i="10" s="1"/>
  <c r="I153" i="10" s="1"/>
  <c r="J153" i="10" s="1"/>
  <c r="K153" i="10" s="1"/>
  <c r="L153" i="10" s="1"/>
  <c r="M153" i="10" s="1"/>
  <c r="N153" i="10" s="1"/>
  <c r="O153" i="10" s="1"/>
  <c r="P153" i="10" s="1"/>
  <c r="Q153" i="10" s="1"/>
  <c r="R153" i="10" s="1"/>
  <c r="S153" i="10" s="1"/>
  <c r="T153" i="10" s="1"/>
  <c r="U153" i="10" s="1"/>
  <c r="V153" i="10" s="1"/>
  <c r="W153" i="10" s="1"/>
  <c r="X153" i="10" s="1"/>
  <c r="Y153" i="10" s="1"/>
  <c r="Z153" i="10" s="1"/>
  <c r="AA153" i="10" s="1"/>
  <c r="AB153" i="10" s="1"/>
  <c r="AC153" i="10" s="1"/>
  <c r="AD153" i="10" s="1"/>
  <c r="AE153" i="10" s="1"/>
  <c r="AF153" i="10" s="1"/>
  <c r="C153" i="10"/>
  <c r="J152" i="10"/>
  <c r="K152" i="10" s="1"/>
  <c r="L152" i="10" s="1"/>
  <c r="M152" i="10" s="1"/>
  <c r="N152" i="10" s="1"/>
  <c r="O152" i="10" s="1"/>
  <c r="P152" i="10" s="1"/>
  <c r="Q152" i="10" s="1"/>
  <c r="R152" i="10" s="1"/>
  <c r="S152" i="10" s="1"/>
  <c r="T152" i="10" s="1"/>
  <c r="U152" i="10" s="1"/>
  <c r="V152" i="10" s="1"/>
  <c r="W152" i="10" s="1"/>
  <c r="X152" i="10" s="1"/>
  <c r="Y152" i="10" s="1"/>
  <c r="Z152" i="10" s="1"/>
  <c r="AA152" i="10" s="1"/>
  <c r="AB152" i="10" s="1"/>
  <c r="AC152" i="10" s="1"/>
  <c r="AD152" i="10" s="1"/>
  <c r="AE152" i="10" s="1"/>
  <c r="AF152" i="10" s="1"/>
  <c r="C152" i="10"/>
  <c r="D152" i="10" s="1"/>
  <c r="E152" i="10" s="1"/>
  <c r="F152" i="10" s="1"/>
  <c r="G152" i="10" s="1"/>
  <c r="H152" i="10" s="1"/>
  <c r="I152" i="10" s="1"/>
  <c r="C151" i="10"/>
  <c r="D151" i="10" s="1"/>
  <c r="E151" i="10" s="1"/>
  <c r="F151" i="10" s="1"/>
  <c r="G151" i="10" s="1"/>
  <c r="H151" i="10" s="1"/>
  <c r="I151" i="10" s="1"/>
  <c r="J151" i="10" s="1"/>
  <c r="K151" i="10" s="1"/>
  <c r="L151" i="10" s="1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X151" i="10" s="1"/>
  <c r="Y151" i="10" s="1"/>
  <c r="Z151" i="10" s="1"/>
  <c r="AA151" i="10" s="1"/>
  <c r="AB151" i="10" s="1"/>
  <c r="AC151" i="10" s="1"/>
  <c r="AD151" i="10" s="1"/>
  <c r="AE151" i="10" s="1"/>
  <c r="AF151" i="10" s="1"/>
  <c r="F150" i="10"/>
  <c r="G150" i="10" s="1"/>
  <c r="H150" i="10" s="1"/>
  <c r="I150" i="10" s="1"/>
  <c r="J150" i="10" s="1"/>
  <c r="K150" i="10" s="1"/>
  <c r="L150" i="10" s="1"/>
  <c r="M150" i="10" s="1"/>
  <c r="N150" i="10" s="1"/>
  <c r="O150" i="10" s="1"/>
  <c r="P150" i="10" s="1"/>
  <c r="Q150" i="10" s="1"/>
  <c r="R150" i="10" s="1"/>
  <c r="S150" i="10" s="1"/>
  <c r="T150" i="10" s="1"/>
  <c r="U150" i="10" s="1"/>
  <c r="V150" i="10" s="1"/>
  <c r="W150" i="10" s="1"/>
  <c r="X150" i="10" s="1"/>
  <c r="Y150" i="10" s="1"/>
  <c r="Z150" i="10" s="1"/>
  <c r="AA150" i="10" s="1"/>
  <c r="AB150" i="10" s="1"/>
  <c r="AC150" i="10" s="1"/>
  <c r="AD150" i="10" s="1"/>
  <c r="AE150" i="10" s="1"/>
  <c r="AF150" i="10" s="1"/>
  <c r="E150" i="10"/>
  <c r="D150" i="10"/>
  <c r="C150" i="10"/>
  <c r="D148" i="10"/>
  <c r="E148" i="10" s="1"/>
  <c r="F148" i="10" s="1"/>
  <c r="G148" i="10" s="1"/>
  <c r="H148" i="10" s="1"/>
  <c r="I148" i="10" s="1"/>
  <c r="J148" i="10" s="1"/>
  <c r="K148" i="10" s="1"/>
  <c r="L148" i="10" s="1"/>
  <c r="M148" i="10" s="1"/>
  <c r="N148" i="10" s="1"/>
  <c r="O148" i="10" s="1"/>
  <c r="P148" i="10" s="1"/>
  <c r="Q148" i="10" s="1"/>
  <c r="R148" i="10" s="1"/>
  <c r="S148" i="10" s="1"/>
  <c r="T148" i="10" s="1"/>
  <c r="U148" i="10" s="1"/>
  <c r="V148" i="10" s="1"/>
  <c r="W148" i="10" s="1"/>
  <c r="X148" i="10" s="1"/>
  <c r="Y148" i="10" s="1"/>
  <c r="Z148" i="10" s="1"/>
  <c r="AA148" i="10" s="1"/>
  <c r="AB148" i="10" s="1"/>
  <c r="AC148" i="10" s="1"/>
  <c r="AD148" i="10" s="1"/>
  <c r="AE148" i="10" s="1"/>
  <c r="AF148" i="10" s="1"/>
  <c r="C148" i="10"/>
  <c r="F147" i="10"/>
  <c r="G147" i="10" s="1"/>
  <c r="H147" i="10" s="1"/>
  <c r="I147" i="10" s="1"/>
  <c r="J147" i="10" s="1"/>
  <c r="K147" i="10" s="1"/>
  <c r="L147" i="10" s="1"/>
  <c r="M147" i="10" s="1"/>
  <c r="N147" i="10" s="1"/>
  <c r="O147" i="10" s="1"/>
  <c r="P147" i="10" s="1"/>
  <c r="Q147" i="10" s="1"/>
  <c r="R147" i="10" s="1"/>
  <c r="S147" i="10" s="1"/>
  <c r="T147" i="10" s="1"/>
  <c r="U147" i="10" s="1"/>
  <c r="V147" i="10" s="1"/>
  <c r="W147" i="10" s="1"/>
  <c r="X147" i="10" s="1"/>
  <c r="Y147" i="10" s="1"/>
  <c r="Z147" i="10" s="1"/>
  <c r="AA147" i="10" s="1"/>
  <c r="AB147" i="10" s="1"/>
  <c r="AC147" i="10" s="1"/>
  <c r="AD147" i="10" s="1"/>
  <c r="AE147" i="10" s="1"/>
  <c r="AF147" i="10" s="1"/>
  <c r="D147" i="10"/>
  <c r="E147" i="10" s="1"/>
  <c r="C147" i="10"/>
  <c r="F145" i="10"/>
  <c r="G145" i="10" s="1"/>
  <c r="H145" i="10" s="1"/>
  <c r="I145" i="10" s="1"/>
  <c r="J145" i="10" s="1"/>
  <c r="K145" i="10" s="1"/>
  <c r="L145" i="10" s="1"/>
  <c r="M145" i="10" s="1"/>
  <c r="N145" i="10" s="1"/>
  <c r="O145" i="10" s="1"/>
  <c r="P145" i="10" s="1"/>
  <c r="Q145" i="10" s="1"/>
  <c r="R145" i="10" s="1"/>
  <c r="S145" i="10" s="1"/>
  <c r="T145" i="10" s="1"/>
  <c r="U145" i="10" s="1"/>
  <c r="V145" i="10" s="1"/>
  <c r="W145" i="10" s="1"/>
  <c r="X145" i="10" s="1"/>
  <c r="Y145" i="10" s="1"/>
  <c r="Z145" i="10" s="1"/>
  <c r="AA145" i="10" s="1"/>
  <c r="AB145" i="10" s="1"/>
  <c r="AC145" i="10" s="1"/>
  <c r="AD145" i="10" s="1"/>
  <c r="AE145" i="10" s="1"/>
  <c r="AF145" i="10" s="1"/>
  <c r="C145" i="10"/>
  <c r="D145" i="10" s="1"/>
  <c r="E145" i="10" s="1"/>
  <c r="C144" i="10"/>
  <c r="D144" i="10" s="1"/>
  <c r="E144" i="10" s="1"/>
  <c r="F144" i="10" s="1"/>
  <c r="G144" i="10" s="1"/>
  <c r="H144" i="10" s="1"/>
  <c r="I144" i="10" s="1"/>
  <c r="J144" i="10" s="1"/>
  <c r="K144" i="10" s="1"/>
  <c r="L144" i="10" s="1"/>
  <c r="M144" i="10" s="1"/>
  <c r="N144" i="10" s="1"/>
  <c r="O144" i="10" s="1"/>
  <c r="P144" i="10" s="1"/>
  <c r="Q144" i="10" s="1"/>
  <c r="R144" i="10" s="1"/>
  <c r="S144" i="10" s="1"/>
  <c r="T144" i="10" s="1"/>
  <c r="U144" i="10" s="1"/>
  <c r="V144" i="10" s="1"/>
  <c r="W144" i="10" s="1"/>
  <c r="X144" i="10" s="1"/>
  <c r="Y144" i="10" s="1"/>
  <c r="Z144" i="10" s="1"/>
  <c r="AA144" i="10" s="1"/>
  <c r="AB144" i="10" s="1"/>
  <c r="AC144" i="10" s="1"/>
  <c r="AD144" i="10" s="1"/>
  <c r="AE144" i="10" s="1"/>
  <c r="AF144" i="10" s="1"/>
  <c r="E143" i="10"/>
  <c r="F143" i="10" s="1"/>
  <c r="G143" i="10" s="1"/>
  <c r="H143" i="10" s="1"/>
  <c r="I143" i="10" s="1"/>
  <c r="J143" i="10" s="1"/>
  <c r="K143" i="10" s="1"/>
  <c r="L143" i="10" s="1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X143" i="10" s="1"/>
  <c r="Y143" i="10" s="1"/>
  <c r="Z143" i="10" s="1"/>
  <c r="AA143" i="10" s="1"/>
  <c r="AB143" i="10" s="1"/>
  <c r="AC143" i="10" s="1"/>
  <c r="AD143" i="10" s="1"/>
  <c r="AE143" i="10" s="1"/>
  <c r="AF143" i="10" s="1"/>
  <c r="C143" i="10"/>
  <c r="D143" i="10" s="1"/>
  <c r="C142" i="10"/>
  <c r="D142" i="10" s="1"/>
  <c r="E142" i="10" s="1"/>
  <c r="F142" i="10" s="1"/>
  <c r="G142" i="10" s="1"/>
  <c r="H142" i="10" s="1"/>
  <c r="I142" i="10" s="1"/>
  <c r="J142" i="10" s="1"/>
  <c r="K142" i="10" s="1"/>
  <c r="L142" i="10" s="1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X142" i="10" s="1"/>
  <c r="Y142" i="10" s="1"/>
  <c r="Z142" i="10" s="1"/>
  <c r="AA142" i="10" s="1"/>
  <c r="AB142" i="10" s="1"/>
  <c r="AC142" i="10" s="1"/>
  <c r="AD142" i="10" s="1"/>
  <c r="AE142" i="10" s="1"/>
  <c r="AF142" i="10" s="1"/>
  <c r="C141" i="10"/>
  <c r="D141" i="10" s="1"/>
  <c r="E141" i="10" s="1"/>
  <c r="F141" i="10" s="1"/>
  <c r="G141" i="10" s="1"/>
  <c r="H141" i="10" s="1"/>
  <c r="I141" i="10" s="1"/>
  <c r="J141" i="10" s="1"/>
  <c r="K141" i="10" s="1"/>
  <c r="L141" i="10" s="1"/>
  <c r="M141" i="10" s="1"/>
  <c r="N141" i="10" s="1"/>
  <c r="O141" i="10" s="1"/>
  <c r="P141" i="10" s="1"/>
  <c r="Q141" i="10" s="1"/>
  <c r="R141" i="10" s="1"/>
  <c r="S141" i="10" s="1"/>
  <c r="T141" i="10" s="1"/>
  <c r="U141" i="10" s="1"/>
  <c r="V141" i="10" s="1"/>
  <c r="W141" i="10" s="1"/>
  <c r="X141" i="10" s="1"/>
  <c r="Y141" i="10" s="1"/>
  <c r="Z141" i="10" s="1"/>
  <c r="AA141" i="10" s="1"/>
  <c r="AB141" i="10" s="1"/>
  <c r="AC141" i="10" s="1"/>
  <c r="AD141" i="10" s="1"/>
  <c r="AE141" i="10" s="1"/>
  <c r="AF141" i="10" s="1"/>
  <c r="C140" i="10"/>
  <c r="D140" i="10" s="1"/>
  <c r="E140" i="10" s="1"/>
  <c r="F140" i="10" s="1"/>
  <c r="G140" i="10" s="1"/>
  <c r="H140" i="10" s="1"/>
  <c r="I140" i="10" s="1"/>
  <c r="J140" i="10" s="1"/>
  <c r="K140" i="10" s="1"/>
  <c r="L140" i="10" s="1"/>
  <c r="M140" i="10" s="1"/>
  <c r="N140" i="10" s="1"/>
  <c r="O140" i="10" s="1"/>
  <c r="P140" i="10" s="1"/>
  <c r="Q140" i="10" s="1"/>
  <c r="R140" i="10" s="1"/>
  <c r="S140" i="10" s="1"/>
  <c r="T140" i="10" s="1"/>
  <c r="U140" i="10" s="1"/>
  <c r="V140" i="10" s="1"/>
  <c r="W140" i="10" s="1"/>
  <c r="X140" i="10" s="1"/>
  <c r="Y140" i="10" s="1"/>
  <c r="Z140" i="10" s="1"/>
  <c r="AA140" i="10" s="1"/>
  <c r="AB140" i="10" s="1"/>
  <c r="AC140" i="10" s="1"/>
  <c r="AD140" i="10" s="1"/>
  <c r="AE140" i="10" s="1"/>
  <c r="AF140" i="10" s="1"/>
  <c r="Q139" i="10"/>
  <c r="R139" i="10" s="1"/>
  <c r="S139" i="10" s="1"/>
  <c r="T139" i="10" s="1"/>
  <c r="U139" i="10" s="1"/>
  <c r="V139" i="10" s="1"/>
  <c r="W139" i="10" s="1"/>
  <c r="X139" i="10" s="1"/>
  <c r="Y139" i="10" s="1"/>
  <c r="Z139" i="10" s="1"/>
  <c r="AA139" i="10" s="1"/>
  <c r="AB139" i="10" s="1"/>
  <c r="AC139" i="10" s="1"/>
  <c r="AD139" i="10" s="1"/>
  <c r="AE139" i="10" s="1"/>
  <c r="AF139" i="10" s="1"/>
  <c r="E139" i="10"/>
  <c r="F139" i="10" s="1"/>
  <c r="G139" i="10" s="1"/>
  <c r="H139" i="10" s="1"/>
  <c r="I139" i="10" s="1"/>
  <c r="J139" i="10" s="1"/>
  <c r="K139" i="10" s="1"/>
  <c r="L139" i="10" s="1"/>
  <c r="M139" i="10" s="1"/>
  <c r="N139" i="10" s="1"/>
  <c r="O139" i="10" s="1"/>
  <c r="P139" i="10" s="1"/>
  <c r="C139" i="10"/>
  <c r="D139" i="10" s="1"/>
  <c r="C137" i="10"/>
  <c r="D137" i="10" s="1"/>
  <c r="E137" i="10" s="1"/>
  <c r="F137" i="10" s="1"/>
  <c r="G137" i="10" s="1"/>
  <c r="H137" i="10" s="1"/>
  <c r="I137" i="10" s="1"/>
  <c r="J137" i="10" s="1"/>
  <c r="K137" i="10" s="1"/>
  <c r="L137" i="10" s="1"/>
  <c r="M137" i="10" s="1"/>
  <c r="N137" i="10" s="1"/>
  <c r="O137" i="10" s="1"/>
  <c r="P137" i="10" s="1"/>
  <c r="Q137" i="10" s="1"/>
  <c r="R137" i="10" s="1"/>
  <c r="S137" i="10" s="1"/>
  <c r="T137" i="10" s="1"/>
  <c r="U137" i="10" s="1"/>
  <c r="V137" i="10" s="1"/>
  <c r="W137" i="10" s="1"/>
  <c r="X137" i="10" s="1"/>
  <c r="Y137" i="10" s="1"/>
  <c r="Z137" i="10" s="1"/>
  <c r="AA137" i="10" s="1"/>
  <c r="AB137" i="10" s="1"/>
  <c r="AC137" i="10" s="1"/>
  <c r="AD137" i="10" s="1"/>
  <c r="AE137" i="10" s="1"/>
  <c r="AF137" i="10" s="1"/>
  <c r="C136" i="10"/>
  <c r="D136" i="10" s="1"/>
  <c r="E136" i="10" s="1"/>
  <c r="F136" i="10" s="1"/>
  <c r="G136" i="10" s="1"/>
  <c r="H136" i="10" s="1"/>
  <c r="I136" i="10" s="1"/>
  <c r="J136" i="10" s="1"/>
  <c r="K136" i="10" s="1"/>
  <c r="L136" i="10" s="1"/>
  <c r="M136" i="10" s="1"/>
  <c r="N136" i="10" s="1"/>
  <c r="O136" i="10" s="1"/>
  <c r="P136" i="10" s="1"/>
  <c r="Q136" i="10" s="1"/>
  <c r="R136" i="10" s="1"/>
  <c r="S136" i="10" s="1"/>
  <c r="T136" i="10" s="1"/>
  <c r="U136" i="10" s="1"/>
  <c r="V136" i="10" s="1"/>
  <c r="W136" i="10" s="1"/>
  <c r="X136" i="10" s="1"/>
  <c r="Y136" i="10" s="1"/>
  <c r="Z136" i="10" s="1"/>
  <c r="AA136" i="10" s="1"/>
  <c r="AB136" i="10" s="1"/>
  <c r="AC136" i="10" s="1"/>
  <c r="AD136" i="10" s="1"/>
  <c r="AE136" i="10" s="1"/>
  <c r="AF136" i="10" s="1"/>
  <c r="C135" i="10"/>
  <c r="D135" i="10" s="1"/>
  <c r="E135" i="10" s="1"/>
  <c r="F135" i="10" s="1"/>
  <c r="G135" i="10" s="1"/>
  <c r="H135" i="10" s="1"/>
  <c r="I135" i="10" s="1"/>
  <c r="J135" i="10" s="1"/>
  <c r="K135" i="10" s="1"/>
  <c r="L135" i="10" s="1"/>
  <c r="M135" i="10" s="1"/>
  <c r="N135" i="10" s="1"/>
  <c r="O135" i="10" s="1"/>
  <c r="P135" i="10" s="1"/>
  <c r="Q135" i="10" s="1"/>
  <c r="R135" i="10" s="1"/>
  <c r="S135" i="10" s="1"/>
  <c r="T135" i="10" s="1"/>
  <c r="U135" i="10" s="1"/>
  <c r="V135" i="10" s="1"/>
  <c r="W135" i="10" s="1"/>
  <c r="X135" i="10" s="1"/>
  <c r="Y135" i="10" s="1"/>
  <c r="Z135" i="10" s="1"/>
  <c r="AA135" i="10" s="1"/>
  <c r="AB135" i="10" s="1"/>
  <c r="AC135" i="10" s="1"/>
  <c r="AD135" i="10" s="1"/>
  <c r="AE135" i="10" s="1"/>
  <c r="AF135" i="10" s="1"/>
  <c r="D134" i="10"/>
  <c r="E134" i="10" s="1"/>
  <c r="F134" i="10" s="1"/>
  <c r="G134" i="10" s="1"/>
  <c r="H134" i="10" s="1"/>
  <c r="I134" i="10" s="1"/>
  <c r="J134" i="10" s="1"/>
  <c r="K134" i="10" s="1"/>
  <c r="L134" i="10" s="1"/>
  <c r="M134" i="10" s="1"/>
  <c r="N134" i="10" s="1"/>
  <c r="O134" i="10" s="1"/>
  <c r="P134" i="10" s="1"/>
  <c r="Q134" i="10" s="1"/>
  <c r="R134" i="10" s="1"/>
  <c r="S134" i="10" s="1"/>
  <c r="T134" i="10" s="1"/>
  <c r="U134" i="10" s="1"/>
  <c r="V134" i="10" s="1"/>
  <c r="W134" i="10" s="1"/>
  <c r="X134" i="10" s="1"/>
  <c r="Y134" i="10" s="1"/>
  <c r="Z134" i="10" s="1"/>
  <c r="AA134" i="10" s="1"/>
  <c r="AB134" i="10" s="1"/>
  <c r="AC134" i="10" s="1"/>
  <c r="AD134" i="10" s="1"/>
  <c r="AE134" i="10" s="1"/>
  <c r="AF134" i="10" s="1"/>
  <c r="C134" i="10"/>
  <c r="C133" i="10"/>
  <c r="D133" i="10" s="1"/>
  <c r="E133" i="10" s="1"/>
  <c r="F133" i="10" s="1"/>
  <c r="G133" i="10" s="1"/>
  <c r="H133" i="10" s="1"/>
  <c r="I133" i="10" s="1"/>
  <c r="J133" i="10" s="1"/>
  <c r="K133" i="10" s="1"/>
  <c r="L133" i="10" s="1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X133" i="10" s="1"/>
  <c r="Y133" i="10" s="1"/>
  <c r="Z133" i="10" s="1"/>
  <c r="AA133" i="10" s="1"/>
  <c r="AB133" i="10" s="1"/>
  <c r="AC133" i="10" s="1"/>
  <c r="AD133" i="10" s="1"/>
  <c r="AE133" i="10" s="1"/>
  <c r="AF133" i="10" s="1"/>
  <c r="AF132" i="10"/>
  <c r="E132" i="10"/>
  <c r="F132" i="10" s="1"/>
  <c r="G132" i="10" s="1"/>
  <c r="H132" i="10" s="1"/>
  <c r="I132" i="10" s="1"/>
  <c r="J132" i="10" s="1"/>
  <c r="K132" i="10" s="1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X132" i="10" s="1"/>
  <c r="Y132" i="10" s="1"/>
  <c r="Z132" i="10" s="1"/>
  <c r="AA132" i="10" s="1"/>
  <c r="AB132" i="10" s="1"/>
  <c r="AC132" i="10" s="1"/>
  <c r="AD132" i="10" s="1"/>
  <c r="AE132" i="10" s="1"/>
  <c r="C132" i="10"/>
  <c r="D132" i="10" s="1"/>
  <c r="C131" i="10"/>
  <c r="D131" i="10" s="1"/>
  <c r="E131" i="10" s="1"/>
  <c r="F131" i="10" s="1"/>
  <c r="G131" i="10" s="1"/>
  <c r="H131" i="10" s="1"/>
  <c r="I131" i="10" s="1"/>
  <c r="J131" i="10" s="1"/>
  <c r="K131" i="10" s="1"/>
  <c r="L131" i="10" s="1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X131" i="10" s="1"/>
  <c r="Y131" i="10" s="1"/>
  <c r="Z131" i="10" s="1"/>
  <c r="AA131" i="10" s="1"/>
  <c r="AB131" i="10" s="1"/>
  <c r="AC131" i="10" s="1"/>
  <c r="AD131" i="10" s="1"/>
  <c r="AE131" i="10" s="1"/>
  <c r="AF131" i="10" s="1"/>
  <c r="D130" i="10"/>
  <c r="E130" i="10" s="1"/>
  <c r="F130" i="10" s="1"/>
  <c r="G130" i="10" s="1"/>
  <c r="H130" i="10" s="1"/>
  <c r="I130" i="10" s="1"/>
  <c r="J130" i="10" s="1"/>
  <c r="K130" i="10" s="1"/>
  <c r="L130" i="10" s="1"/>
  <c r="M130" i="10" s="1"/>
  <c r="N130" i="10" s="1"/>
  <c r="O130" i="10" s="1"/>
  <c r="P130" i="10" s="1"/>
  <c r="Q130" i="10" s="1"/>
  <c r="R130" i="10" s="1"/>
  <c r="S130" i="10" s="1"/>
  <c r="T130" i="10" s="1"/>
  <c r="U130" i="10" s="1"/>
  <c r="V130" i="10" s="1"/>
  <c r="W130" i="10" s="1"/>
  <c r="X130" i="10" s="1"/>
  <c r="Y130" i="10" s="1"/>
  <c r="Z130" i="10" s="1"/>
  <c r="AA130" i="10" s="1"/>
  <c r="AB130" i="10" s="1"/>
  <c r="AC130" i="10" s="1"/>
  <c r="AD130" i="10" s="1"/>
  <c r="AE130" i="10" s="1"/>
  <c r="AF130" i="10" s="1"/>
  <c r="C130" i="10"/>
  <c r="E128" i="10"/>
  <c r="F128" i="10" s="1"/>
  <c r="G128" i="10" s="1"/>
  <c r="H128" i="10" s="1"/>
  <c r="I128" i="10" s="1"/>
  <c r="J128" i="10" s="1"/>
  <c r="K128" i="10" s="1"/>
  <c r="L128" i="10" s="1"/>
  <c r="M128" i="10" s="1"/>
  <c r="N128" i="10" s="1"/>
  <c r="O128" i="10" s="1"/>
  <c r="P128" i="10" s="1"/>
  <c r="Q128" i="10" s="1"/>
  <c r="R128" i="10" s="1"/>
  <c r="S128" i="10" s="1"/>
  <c r="T128" i="10" s="1"/>
  <c r="U128" i="10" s="1"/>
  <c r="V128" i="10" s="1"/>
  <c r="W128" i="10" s="1"/>
  <c r="X128" i="10" s="1"/>
  <c r="Y128" i="10" s="1"/>
  <c r="Z128" i="10" s="1"/>
  <c r="AA128" i="10" s="1"/>
  <c r="AB128" i="10" s="1"/>
  <c r="AC128" i="10" s="1"/>
  <c r="AD128" i="10" s="1"/>
  <c r="AE128" i="10" s="1"/>
  <c r="AF128" i="10" s="1"/>
  <c r="C128" i="10"/>
  <c r="D128" i="10" s="1"/>
  <c r="C127" i="10"/>
  <c r="D127" i="10" s="1"/>
  <c r="E127" i="10" s="1"/>
  <c r="F127" i="10" s="1"/>
  <c r="G127" i="10" s="1"/>
  <c r="H127" i="10" s="1"/>
  <c r="I127" i="10" s="1"/>
  <c r="J127" i="10" s="1"/>
  <c r="K127" i="10" s="1"/>
  <c r="L127" i="10" s="1"/>
  <c r="M127" i="10" s="1"/>
  <c r="N127" i="10" s="1"/>
  <c r="O127" i="10" s="1"/>
  <c r="P127" i="10" s="1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C126" i="10"/>
  <c r="D126" i="10" s="1"/>
  <c r="E126" i="10" s="1"/>
  <c r="F126" i="10" s="1"/>
  <c r="G126" i="10" s="1"/>
  <c r="H126" i="10" s="1"/>
  <c r="I126" i="10" s="1"/>
  <c r="J126" i="10" s="1"/>
  <c r="K126" i="10" s="1"/>
  <c r="L126" i="10" s="1"/>
  <c r="M126" i="10" s="1"/>
  <c r="N126" i="10" s="1"/>
  <c r="O126" i="10" s="1"/>
  <c r="P126" i="10" s="1"/>
  <c r="Q126" i="10" s="1"/>
  <c r="R126" i="10" s="1"/>
  <c r="S126" i="10" s="1"/>
  <c r="T126" i="10" s="1"/>
  <c r="U126" i="10" s="1"/>
  <c r="V126" i="10" s="1"/>
  <c r="W126" i="10" s="1"/>
  <c r="X126" i="10" s="1"/>
  <c r="Y126" i="10" s="1"/>
  <c r="Z126" i="10" s="1"/>
  <c r="AA126" i="10" s="1"/>
  <c r="AB126" i="10" s="1"/>
  <c r="AC126" i="10" s="1"/>
  <c r="AD126" i="10" s="1"/>
  <c r="AE126" i="10" s="1"/>
  <c r="AF126" i="10" s="1"/>
  <c r="K125" i="10"/>
  <c r="L125" i="10" s="1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X125" i="10" s="1"/>
  <c r="Y125" i="10" s="1"/>
  <c r="Z125" i="10" s="1"/>
  <c r="AA125" i="10" s="1"/>
  <c r="AB125" i="10" s="1"/>
  <c r="AC125" i="10" s="1"/>
  <c r="AD125" i="10" s="1"/>
  <c r="AE125" i="10" s="1"/>
  <c r="AF125" i="10" s="1"/>
  <c r="C125" i="10"/>
  <c r="D125" i="10" s="1"/>
  <c r="E125" i="10" s="1"/>
  <c r="F125" i="10" s="1"/>
  <c r="G125" i="10" s="1"/>
  <c r="H125" i="10" s="1"/>
  <c r="I125" i="10" s="1"/>
  <c r="J125" i="10" s="1"/>
  <c r="D124" i="10"/>
  <c r="E124" i="10" s="1"/>
  <c r="F124" i="10" s="1"/>
  <c r="G124" i="10" s="1"/>
  <c r="H124" i="10" s="1"/>
  <c r="I124" i="10" s="1"/>
  <c r="J124" i="10" s="1"/>
  <c r="K124" i="10" s="1"/>
  <c r="L124" i="10" s="1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X124" i="10" s="1"/>
  <c r="Y124" i="10" s="1"/>
  <c r="Z124" i="10" s="1"/>
  <c r="AA124" i="10" s="1"/>
  <c r="AB124" i="10" s="1"/>
  <c r="AC124" i="10" s="1"/>
  <c r="AD124" i="10" s="1"/>
  <c r="AE124" i="10" s="1"/>
  <c r="AF124" i="10" s="1"/>
  <c r="C124" i="10"/>
  <c r="C123" i="10"/>
  <c r="D123" i="10" s="1"/>
  <c r="E123" i="10" s="1"/>
  <c r="F123" i="10" s="1"/>
  <c r="G123" i="10" s="1"/>
  <c r="H123" i="10" s="1"/>
  <c r="I123" i="10" s="1"/>
  <c r="J123" i="10" s="1"/>
  <c r="K123" i="10" s="1"/>
  <c r="L123" i="10" s="1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X123" i="10" s="1"/>
  <c r="Y123" i="10" s="1"/>
  <c r="Z123" i="10" s="1"/>
  <c r="AA123" i="10" s="1"/>
  <c r="AB123" i="10" s="1"/>
  <c r="AC123" i="10" s="1"/>
  <c r="AD123" i="10" s="1"/>
  <c r="AE123" i="10" s="1"/>
  <c r="AF123" i="10" s="1"/>
  <c r="E122" i="10"/>
  <c r="F122" i="10" s="1"/>
  <c r="G122" i="10" s="1"/>
  <c r="H122" i="10" s="1"/>
  <c r="I122" i="10" s="1"/>
  <c r="J122" i="10" s="1"/>
  <c r="K122" i="10" s="1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X122" i="10" s="1"/>
  <c r="Y122" i="10" s="1"/>
  <c r="Z122" i="10" s="1"/>
  <c r="AA122" i="10" s="1"/>
  <c r="AB122" i="10" s="1"/>
  <c r="AC122" i="10" s="1"/>
  <c r="AD122" i="10" s="1"/>
  <c r="AE122" i="10" s="1"/>
  <c r="AF122" i="10" s="1"/>
  <c r="D122" i="10"/>
  <c r="C122" i="10"/>
  <c r="T121" i="10"/>
  <c r="U121" i="10" s="1"/>
  <c r="V121" i="10" s="1"/>
  <c r="W121" i="10" s="1"/>
  <c r="X121" i="10" s="1"/>
  <c r="Y121" i="10" s="1"/>
  <c r="Z121" i="10" s="1"/>
  <c r="AA121" i="10" s="1"/>
  <c r="AB121" i="10" s="1"/>
  <c r="AC121" i="10" s="1"/>
  <c r="AD121" i="10" s="1"/>
  <c r="AE121" i="10" s="1"/>
  <c r="AF121" i="10" s="1"/>
  <c r="C121" i="10"/>
  <c r="D121" i="10" s="1"/>
  <c r="E121" i="10" s="1"/>
  <c r="F121" i="10" s="1"/>
  <c r="G121" i="10" s="1"/>
  <c r="H121" i="10" s="1"/>
  <c r="I121" i="10" s="1"/>
  <c r="J121" i="10" s="1"/>
  <c r="K121" i="10" s="1"/>
  <c r="L121" i="10" s="1"/>
  <c r="M121" i="10" s="1"/>
  <c r="N121" i="10" s="1"/>
  <c r="O121" i="10" s="1"/>
  <c r="P121" i="10" s="1"/>
  <c r="Q121" i="10" s="1"/>
  <c r="R121" i="10" s="1"/>
  <c r="S121" i="10" s="1"/>
  <c r="R120" i="10"/>
  <c r="S120" i="10" s="1"/>
  <c r="T120" i="10" s="1"/>
  <c r="U120" i="10" s="1"/>
  <c r="V120" i="10" s="1"/>
  <c r="W120" i="10" s="1"/>
  <c r="X120" i="10" s="1"/>
  <c r="Y120" i="10" s="1"/>
  <c r="Z120" i="10" s="1"/>
  <c r="AA120" i="10" s="1"/>
  <c r="AB120" i="10" s="1"/>
  <c r="AC120" i="10" s="1"/>
  <c r="AD120" i="10" s="1"/>
  <c r="AE120" i="10" s="1"/>
  <c r="AF120" i="10" s="1"/>
  <c r="E120" i="10"/>
  <c r="F120" i="10" s="1"/>
  <c r="G120" i="10" s="1"/>
  <c r="H120" i="10" s="1"/>
  <c r="I120" i="10" s="1"/>
  <c r="J120" i="10" s="1"/>
  <c r="K120" i="10" s="1"/>
  <c r="L120" i="10" s="1"/>
  <c r="M120" i="10" s="1"/>
  <c r="N120" i="10" s="1"/>
  <c r="O120" i="10" s="1"/>
  <c r="P120" i="10" s="1"/>
  <c r="Q120" i="10" s="1"/>
  <c r="D120" i="10"/>
  <c r="C120" i="10"/>
  <c r="K119" i="10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C119" i="10"/>
  <c r="D119" i="10" s="1"/>
  <c r="E119" i="10" s="1"/>
  <c r="F119" i="10" s="1"/>
  <c r="G119" i="10" s="1"/>
  <c r="H119" i="10" s="1"/>
  <c r="I119" i="10" s="1"/>
  <c r="J119" i="10" s="1"/>
  <c r="I118" i="10"/>
  <c r="J118" i="10" s="1"/>
  <c r="K118" i="10" s="1"/>
  <c r="L118" i="10" s="1"/>
  <c r="M118" i="10" s="1"/>
  <c r="N118" i="10" s="1"/>
  <c r="O118" i="10" s="1"/>
  <c r="P118" i="10" s="1"/>
  <c r="Q118" i="10" s="1"/>
  <c r="R118" i="10" s="1"/>
  <c r="S118" i="10" s="1"/>
  <c r="T118" i="10" s="1"/>
  <c r="U118" i="10" s="1"/>
  <c r="V118" i="10" s="1"/>
  <c r="W118" i="10" s="1"/>
  <c r="X118" i="10" s="1"/>
  <c r="Y118" i="10" s="1"/>
  <c r="Z118" i="10" s="1"/>
  <c r="AA118" i="10" s="1"/>
  <c r="AB118" i="10" s="1"/>
  <c r="AC118" i="10" s="1"/>
  <c r="AD118" i="10" s="1"/>
  <c r="AE118" i="10" s="1"/>
  <c r="AF118" i="10" s="1"/>
  <c r="E118" i="10"/>
  <c r="F118" i="10" s="1"/>
  <c r="G118" i="10" s="1"/>
  <c r="H118" i="10" s="1"/>
  <c r="D118" i="10"/>
  <c r="C118" i="10"/>
  <c r="L117" i="10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X117" i="10" s="1"/>
  <c r="Y117" i="10" s="1"/>
  <c r="Z117" i="10" s="1"/>
  <c r="AA117" i="10" s="1"/>
  <c r="AB117" i="10" s="1"/>
  <c r="AC117" i="10" s="1"/>
  <c r="AD117" i="10" s="1"/>
  <c r="AE117" i="10" s="1"/>
  <c r="AF117" i="10" s="1"/>
  <c r="C117" i="10"/>
  <c r="D117" i="10" s="1"/>
  <c r="E117" i="10" s="1"/>
  <c r="F117" i="10" s="1"/>
  <c r="G117" i="10" s="1"/>
  <c r="H117" i="10" s="1"/>
  <c r="I117" i="10" s="1"/>
  <c r="J117" i="10" s="1"/>
  <c r="K117" i="10" s="1"/>
  <c r="J116" i="10"/>
  <c r="K116" i="10" s="1"/>
  <c r="L116" i="10" s="1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X116" i="10" s="1"/>
  <c r="Y116" i="10" s="1"/>
  <c r="Z116" i="10" s="1"/>
  <c r="AA116" i="10" s="1"/>
  <c r="AB116" i="10" s="1"/>
  <c r="AC116" i="10" s="1"/>
  <c r="AD116" i="10" s="1"/>
  <c r="AE116" i="10" s="1"/>
  <c r="AF116" i="10" s="1"/>
  <c r="D116" i="10"/>
  <c r="E116" i="10" s="1"/>
  <c r="F116" i="10" s="1"/>
  <c r="G116" i="10" s="1"/>
  <c r="H116" i="10" s="1"/>
  <c r="I116" i="10" s="1"/>
  <c r="C116" i="10"/>
  <c r="C115" i="10"/>
  <c r="D115" i="10" s="1"/>
  <c r="E115" i="10" s="1"/>
  <c r="F115" i="10" s="1"/>
  <c r="G115" i="10" s="1"/>
  <c r="H115" i="10" s="1"/>
  <c r="I115" i="10" s="1"/>
  <c r="J115" i="10" s="1"/>
  <c r="K115" i="10" s="1"/>
  <c r="L115" i="10" s="1"/>
  <c r="M115" i="10" s="1"/>
  <c r="N115" i="10" s="1"/>
  <c r="O115" i="10" s="1"/>
  <c r="P115" i="10" s="1"/>
  <c r="Q115" i="10" s="1"/>
  <c r="R115" i="10" s="1"/>
  <c r="S115" i="10" s="1"/>
  <c r="T115" i="10" s="1"/>
  <c r="U115" i="10" s="1"/>
  <c r="V115" i="10" s="1"/>
  <c r="W115" i="10" s="1"/>
  <c r="X115" i="10" s="1"/>
  <c r="Y115" i="10" s="1"/>
  <c r="Z115" i="10" s="1"/>
  <c r="AA115" i="10" s="1"/>
  <c r="AB115" i="10" s="1"/>
  <c r="AC115" i="10" s="1"/>
  <c r="AD115" i="10" s="1"/>
  <c r="AE115" i="10" s="1"/>
  <c r="AF115" i="10" s="1"/>
  <c r="H114" i="10"/>
  <c r="I114" i="10" s="1"/>
  <c r="J114" i="10" s="1"/>
  <c r="K114" i="10" s="1"/>
  <c r="L114" i="10" s="1"/>
  <c r="M114" i="10" s="1"/>
  <c r="N114" i="10" s="1"/>
  <c r="O114" i="10" s="1"/>
  <c r="P114" i="10" s="1"/>
  <c r="Q114" i="10" s="1"/>
  <c r="R114" i="10" s="1"/>
  <c r="S114" i="10" s="1"/>
  <c r="T114" i="10" s="1"/>
  <c r="U114" i="10" s="1"/>
  <c r="V114" i="10" s="1"/>
  <c r="W114" i="10" s="1"/>
  <c r="X114" i="10" s="1"/>
  <c r="Y114" i="10" s="1"/>
  <c r="Z114" i="10" s="1"/>
  <c r="AA114" i="10" s="1"/>
  <c r="AB114" i="10" s="1"/>
  <c r="AC114" i="10" s="1"/>
  <c r="AD114" i="10" s="1"/>
  <c r="AE114" i="10" s="1"/>
  <c r="AF114" i="10" s="1"/>
  <c r="C114" i="10"/>
  <c r="D114" i="10" s="1"/>
  <c r="E114" i="10" s="1"/>
  <c r="F114" i="10" s="1"/>
  <c r="G114" i="10" s="1"/>
  <c r="J113" i="10"/>
  <c r="K113" i="10" s="1"/>
  <c r="L113" i="10" s="1"/>
  <c r="M113" i="10" s="1"/>
  <c r="N113" i="10" s="1"/>
  <c r="O113" i="10" s="1"/>
  <c r="P113" i="10" s="1"/>
  <c r="Q113" i="10" s="1"/>
  <c r="R113" i="10" s="1"/>
  <c r="S113" i="10" s="1"/>
  <c r="T113" i="10" s="1"/>
  <c r="U113" i="10" s="1"/>
  <c r="V113" i="10" s="1"/>
  <c r="W113" i="10" s="1"/>
  <c r="X113" i="10" s="1"/>
  <c r="Y113" i="10" s="1"/>
  <c r="Z113" i="10" s="1"/>
  <c r="AA113" i="10" s="1"/>
  <c r="AB113" i="10" s="1"/>
  <c r="AC113" i="10" s="1"/>
  <c r="AD113" i="10" s="1"/>
  <c r="AE113" i="10" s="1"/>
  <c r="AF113" i="10" s="1"/>
  <c r="E113" i="10"/>
  <c r="F113" i="10" s="1"/>
  <c r="G113" i="10" s="1"/>
  <c r="H113" i="10" s="1"/>
  <c r="C113" i="10"/>
  <c r="D113" i="10" s="1"/>
  <c r="O112" i="10"/>
  <c r="P112" i="10" s="1"/>
  <c r="Q112" i="10" s="1"/>
  <c r="R112" i="10" s="1"/>
  <c r="S112" i="10" s="1"/>
  <c r="T112" i="10" s="1"/>
  <c r="U112" i="10" s="1"/>
  <c r="V112" i="10" s="1"/>
  <c r="W112" i="10" s="1"/>
  <c r="X112" i="10" s="1"/>
  <c r="Y112" i="10" s="1"/>
  <c r="Z112" i="10" s="1"/>
  <c r="AA112" i="10" s="1"/>
  <c r="AB112" i="10" s="1"/>
  <c r="AC112" i="10" s="1"/>
  <c r="AD112" i="10" s="1"/>
  <c r="AE112" i="10" s="1"/>
  <c r="AF112" i="10" s="1"/>
  <c r="F112" i="10"/>
  <c r="G112" i="10" s="1"/>
  <c r="H112" i="10" s="1"/>
  <c r="I112" i="10" s="1"/>
  <c r="J112" i="10" s="1"/>
  <c r="K112" i="10" s="1"/>
  <c r="L112" i="10" s="1"/>
  <c r="M112" i="10" s="1"/>
  <c r="N112" i="10" s="1"/>
  <c r="D112" i="10"/>
  <c r="E112" i="10" s="1"/>
  <c r="C112" i="10"/>
  <c r="Q111" i="10"/>
  <c r="R111" i="10" s="1"/>
  <c r="S111" i="10" s="1"/>
  <c r="T111" i="10" s="1"/>
  <c r="U111" i="10" s="1"/>
  <c r="V111" i="10" s="1"/>
  <c r="W111" i="10" s="1"/>
  <c r="X111" i="10" s="1"/>
  <c r="Y111" i="10" s="1"/>
  <c r="Z111" i="10" s="1"/>
  <c r="AA111" i="10" s="1"/>
  <c r="AB111" i="10" s="1"/>
  <c r="AC111" i="10" s="1"/>
  <c r="AD111" i="10" s="1"/>
  <c r="AE111" i="10" s="1"/>
  <c r="AF111" i="10" s="1"/>
  <c r="H111" i="10"/>
  <c r="I111" i="10" s="1"/>
  <c r="J111" i="10" s="1"/>
  <c r="K111" i="10" s="1"/>
  <c r="L111" i="10" s="1"/>
  <c r="M111" i="10" s="1"/>
  <c r="N111" i="10" s="1"/>
  <c r="O111" i="10" s="1"/>
  <c r="P111" i="10" s="1"/>
  <c r="D111" i="10"/>
  <c r="E111" i="10" s="1"/>
  <c r="F111" i="10" s="1"/>
  <c r="G111" i="10" s="1"/>
  <c r="C111" i="10"/>
  <c r="C109" i="10"/>
  <c r="D109" i="10" s="1"/>
  <c r="E109" i="10" s="1"/>
  <c r="F109" i="10" s="1"/>
  <c r="G109" i="10" s="1"/>
  <c r="H109" i="10" s="1"/>
  <c r="I109" i="10" s="1"/>
  <c r="J109" i="10" s="1"/>
  <c r="K109" i="10" s="1"/>
  <c r="L109" i="10" s="1"/>
  <c r="M109" i="10" s="1"/>
  <c r="N109" i="10" s="1"/>
  <c r="O109" i="10" s="1"/>
  <c r="P109" i="10" s="1"/>
  <c r="Q109" i="10" s="1"/>
  <c r="R109" i="10" s="1"/>
  <c r="S109" i="10" s="1"/>
  <c r="T109" i="10" s="1"/>
  <c r="U109" i="10" s="1"/>
  <c r="V109" i="10" s="1"/>
  <c r="W109" i="10" s="1"/>
  <c r="X109" i="10" s="1"/>
  <c r="Y109" i="10" s="1"/>
  <c r="Z109" i="10" s="1"/>
  <c r="AA109" i="10" s="1"/>
  <c r="AB109" i="10" s="1"/>
  <c r="AC109" i="10" s="1"/>
  <c r="AD109" i="10" s="1"/>
  <c r="AE109" i="10" s="1"/>
  <c r="AF109" i="10" s="1"/>
  <c r="C108" i="10"/>
  <c r="D108" i="10" s="1"/>
  <c r="E108" i="10" s="1"/>
  <c r="F108" i="10" s="1"/>
  <c r="G108" i="10" s="1"/>
  <c r="H108" i="10" s="1"/>
  <c r="I108" i="10" s="1"/>
  <c r="J108" i="10" s="1"/>
  <c r="K108" i="10" s="1"/>
  <c r="L108" i="10" s="1"/>
  <c r="M108" i="10" s="1"/>
  <c r="N108" i="10" s="1"/>
  <c r="O108" i="10" s="1"/>
  <c r="P108" i="10" s="1"/>
  <c r="Q108" i="10" s="1"/>
  <c r="R108" i="10" s="1"/>
  <c r="S108" i="10" s="1"/>
  <c r="T108" i="10" s="1"/>
  <c r="U108" i="10" s="1"/>
  <c r="V108" i="10" s="1"/>
  <c r="W108" i="10" s="1"/>
  <c r="X108" i="10" s="1"/>
  <c r="Y108" i="10" s="1"/>
  <c r="Z108" i="10" s="1"/>
  <c r="AA108" i="10" s="1"/>
  <c r="AB108" i="10" s="1"/>
  <c r="AC108" i="10" s="1"/>
  <c r="AD108" i="10" s="1"/>
  <c r="AE108" i="10" s="1"/>
  <c r="AF108" i="10" s="1"/>
  <c r="E106" i="10"/>
  <c r="F106" i="10" s="1"/>
  <c r="G106" i="10" s="1"/>
  <c r="H106" i="10" s="1"/>
  <c r="I106" i="10" s="1"/>
  <c r="J106" i="10" s="1"/>
  <c r="K106" i="10" s="1"/>
  <c r="L106" i="10" s="1"/>
  <c r="M106" i="10" s="1"/>
  <c r="N106" i="10" s="1"/>
  <c r="O106" i="10" s="1"/>
  <c r="P106" i="10" s="1"/>
  <c r="Q106" i="10" s="1"/>
  <c r="R106" i="10" s="1"/>
  <c r="S106" i="10" s="1"/>
  <c r="T106" i="10" s="1"/>
  <c r="U106" i="10" s="1"/>
  <c r="V106" i="10" s="1"/>
  <c r="W106" i="10" s="1"/>
  <c r="X106" i="10" s="1"/>
  <c r="Y106" i="10" s="1"/>
  <c r="Z106" i="10" s="1"/>
  <c r="AA106" i="10" s="1"/>
  <c r="AB106" i="10" s="1"/>
  <c r="AC106" i="10" s="1"/>
  <c r="AD106" i="10" s="1"/>
  <c r="AE106" i="10" s="1"/>
  <c r="AF106" i="10" s="1"/>
  <c r="D106" i="10"/>
  <c r="C106" i="10"/>
  <c r="C105" i="10"/>
  <c r="D105" i="10" s="1"/>
  <c r="E105" i="10" s="1"/>
  <c r="F105" i="10" s="1"/>
  <c r="G105" i="10" s="1"/>
  <c r="H105" i="10" s="1"/>
  <c r="I105" i="10" s="1"/>
  <c r="J105" i="10" s="1"/>
  <c r="K105" i="10" s="1"/>
  <c r="L105" i="10" s="1"/>
  <c r="M105" i="10" s="1"/>
  <c r="N105" i="10" s="1"/>
  <c r="O105" i="10" s="1"/>
  <c r="P105" i="10" s="1"/>
  <c r="Q105" i="10" s="1"/>
  <c r="R105" i="10" s="1"/>
  <c r="S105" i="10" s="1"/>
  <c r="T105" i="10" s="1"/>
  <c r="U105" i="10" s="1"/>
  <c r="V105" i="10" s="1"/>
  <c r="W105" i="10" s="1"/>
  <c r="X105" i="10" s="1"/>
  <c r="Y105" i="10" s="1"/>
  <c r="Z105" i="10" s="1"/>
  <c r="AA105" i="10" s="1"/>
  <c r="AB105" i="10" s="1"/>
  <c r="AC105" i="10" s="1"/>
  <c r="AD105" i="10" s="1"/>
  <c r="AE105" i="10" s="1"/>
  <c r="AF105" i="10" s="1"/>
  <c r="I104" i="10"/>
  <c r="J104" i="10" s="1"/>
  <c r="K104" i="10" s="1"/>
  <c r="L104" i="10" s="1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X104" i="10" s="1"/>
  <c r="Y104" i="10" s="1"/>
  <c r="Z104" i="10" s="1"/>
  <c r="AA104" i="10" s="1"/>
  <c r="AB104" i="10" s="1"/>
  <c r="AC104" i="10" s="1"/>
  <c r="AD104" i="10" s="1"/>
  <c r="AE104" i="10" s="1"/>
  <c r="AF104" i="10" s="1"/>
  <c r="D104" i="10"/>
  <c r="E104" i="10" s="1"/>
  <c r="F104" i="10" s="1"/>
  <c r="G104" i="10" s="1"/>
  <c r="H104" i="10" s="1"/>
  <c r="C104" i="10"/>
  <c r="C103" i="10"/>
  <c r="D103" i="10" s="1"/>
  <c r="E103" i="10" s="1"/>
  <c r="F103" i="10" s="1"/>
  <c r="G103" i="10" s="1"/>
  <c r="H103" i="10" s="1"/>
  <c r="I103" i="10" s="1"/>
  <c r="J103" i="10" s="1"/>
  <c r="K103" i="10" s="1"/>
  <c r="L103" i="10" s="1"/>
  <c r="M103" i="10" s="1"/>
  <c r="N103" i="10" s="1"/>
  <c r="O103" i="10" s="1"/>
  <c r="P103" i="10" s="1"/>
  <c r="Q103" i="10" s="1"/>
  <c r="R103" i="10" s="1"/>
  <c r="S103" i="10" s="1"/>
  <c r="T103" i="10" s="1"/>
  <c r="U103" i="10" s="1"/>
  <c r="V103" i="10" s="1"/>
  <c r="W103" i="10" s="1"/>
  <c r="X103" i="10" s="1"/>
  <c r="Y103" i="10" s="1"/>
  <c r="Z103" i="10" s="1"/>
  <c r="AA103" i="10" s="1"/>
  <c r="AB103" i="10" s="1"/>
  <c r="AC103" i="10" s="1"/>
  <c r="AD103" i="10" s="1"/>
  <c r="AE103" i="10" s="1"/>
  <c r="AF103" i="10" s="1"/>
  <c r="E102" i="10"/>
  <c r="F102" i="10" s="1"/>
  <c r="C102" i="10"/>
  <c r="D102" i="10" s="1"/>
  <c r="C101" i="10"/>
  <c r="AH98" i="10"/>
  <c r="AI98" i="10" s="1"/>
  <c r="AH97" i="10"/>
  <c r="AI97" i="10" s="1"/>
  <c r="AH96" i="10"/>
  <c r="AI96" i="10" s="1"/>
  <c r="AH95" i="10"/>
  <c r="AI95" i="10" s="1"/>
  <c r="AH94" i="10"/>
  <c r="AI94" i="10" s="1"/>
  <c r="C93" i="10"/>
  <c r="AI91" i="10"/>
  <c r="AH91" i="10"/>
  <c r="AI90" i="10"/>
  <c r="AH90" i="10"/>
  <c r="AI89" i="10"/>
  <c r="AH89" i="10"/>
  <c r="AI88" i="10"/>
  <c r="AH88" i="10"/>
  <c r="AI87" i="10"/>
  <c r="AH87" i="10"/>
  <c r="AI86" i="10"/>
  <c r="AH86" i="10"/>
  <c r="AI85" i="10"/>
  <c r="AH85" i="10"/>
  <c r="AI84" i="10"/>
  <c r="AH84" i="10"/>
  <c r="AG82" i="10"/>
  <c r="AI81" i="10"/>
  <c r="AH81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D82" i="10" s="1"/>
  <c r="C80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AF76" i="10"/>
  <c r="AE76" i="10"/>
  <c r="AD76" i="10"/>
  <c r="AD82" i="10" s="1"/>
  <c r="AC76" i="10"/>
  <c r="AB76" i="10"/>
  <c r="AA76" i="10"/>
  <c r="Z76" i="10"/>
  <c r="Y76" i="10"/>
  <c r="Y82" i="10" s="1"/>
  <c r="X76" i="10"/>
  <c r="X82" i="10" s="1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I82" i="10" s="1"/>
  <c r="H76" i="10"/>
  <c r="H82" i="10" s="1"/>
  <c r="G76" i="10"/>
  <c r="F76" i="10"/>
  <c r="E76" i="10"/>
  <c r="D76" i="10"/>
  <c r="C76" i="10"/>
  <c r="AI74" i="10"/>
  <c r="AH74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I71" i="10"/>
  <c r="AH71" i="10"/>
  <c r="AI70" i="10"/>
  <c r="AH70" i="10"/>
  <c r="AI69" i="10"/>
  <c r="AH69" i="10"/>
  <c r="AG68" i="10"/>
  <c r="AF68" i="10"/>
  <c r="AF5" i="10" s="1"/>
  <c r="AE68" i="10"/>
  <c r="AD68" i="10"/>
  <c r="AC68" i="10"/>
  <c r="AC5" i="10" s="1"/>
  <c r="AB68" i="10"/>
  <c r="AB5" i="10" s="1"/>
  <c r="AA68" i="10"/>
  <c r="AA5" i="10" s="1"/>
  <c r="Z68" i="10"/>
  <c r="Z5" i="10" s="1"/>
  <c r="Y68" i="10"/>
  <c r="X68" i="10"/>
  <c r="W68" i="10"/>
  <c r="W5" i="10" s="1"/>
  <c r="V68" i="10"/>
  <c r="U68" i="10"/>
  <c r="U5" i="10" s="1"/>
  <c r="T68" i="10"/>
  <c r="T5" i="10" s="1"/>
  <c r="S68" i="10"/>
  <c r="R68" i="10"/>
  <c r="Q68" i="10"/>
  <c r="P68" i="10"/>
  <c r="P5" i="10" s="1"/>
  <c r="O68" i="10"/>
  <c r="N68" i="10"/>
  <c r="N5" i="10" s="1"/>
  <c r="M68" i="10"/>
  <c r="L68" i="10"/>
  <c r="L5" i="10" s="1"/>
  <c r="K68" i="10"/>
  <c r="J68" i="10"/>
  <c r="I68" i="10"/>
  <c r="H68" i="10"/>
  <c r="G68" i="10"/>
  <c r="G5" i="10" s="1"/>
  <c r="F68" i="10"/>
  <c r="E68" i="10"/>
  <c r="E5" i="10" s="1"/>
  <c r="D68" i="10"/>
  <c r="D5" i="10" s="1"/>
  <c r="C68" i="10"/>
  <c r="AI67" i="10"/>
  <c r="AH67" i="10"/>
  <c r="AI66" i="10"/>
  <c r="AH66" i="10"/>
  <c r="AI65" i="10"/>
  <c r="AH65" i="10"/>
  <c r="AI64" i="10"/>
  <c r="AH64" i="10"/>
  <c r="AI63" i="10"/>
  <c r="AH63" i="10"/>
  <c r="AI62" i="10"/>
  <c r="AH62" i="10"/>
  <c r="AI61" i="10"/>
  <c r="AH61" i="10"/>
  <c r="AI60" i="10"/>
  <c r="AH60" i="10"/>
  <c r="AI59" i="10"/>
  <c r="AH59" i="10"/>
  <c r="AI58" i="10"/>
  <c r="AH58" i="10"/>
  <c r="AI57" i="10"/>
  <c r="AH57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AI55" i="10"/>
  <c r="AH55" i="10"/>
  <c r="AI54" i="10"/>
  <c r="AH54" i="10"/>
  <c r="AI53" i="10"/>
  <c r="AH53" i="10"/>
  <c r="AG52" i="10"/>
  <c r="Y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G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G38" i="10"/>
  <c r="AG73" i="10" s="1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E5" i="10"/>
  <c r="AD5" i="10"/>
  <c r="Y5" i="10"/>
  <c r="X5" i="10"/>
  <c r="V5" i="10"/>
  <c r="R5" i="10"/>
  <c r="Q5" i="10"/>
  <c r="O5" i="10"/>
  <c r="M5" i="10"/>
  <c r="J5" i="10"/>
  <c r="I5" i="10"/>
  <c r="H5" i="10"/>
  <c r="F5" i="10"/>
  <c r="B5" i="10"/>
  <c r="AG4" i="10"/>
  <c r="K4" i="10"/>
  <c r="B4" i="10"/>
  <c r="AG3" i="10"/>
  <c r="AF95" i="9"/>
  <c r="AF37" i="9"/>
  <c r="AE95" i="9"/>
  <c r="AE37" i="9"/>
  <c r="AD95" i="9"/>
  <c r="AD37" i="9"/>
  <c r="AC95" i="9"/>
  <c r="AC37" i="9"/>
  <c r="AB37" i="9"/>
  <c r="AK26" i="9"/>
  <c r="E4" i="10"/>
  <c r="AF82" i="10" l="1"/>
  <c r="AB82" i="10"/>
  <c r="AA82" i="10"/>
  <c r="Z82" i="10"/>
  <c r="Y73" i="10"/>
  <c r="V82" i="10"/>
  <c r="T82" i="10"/>
  <c r="S82" i="10"/>
  <c r="S73" i="10"/>
  <c r="R82" i="10"/>
  <c r="R75" i="10"/>
  <c r="R73" i="10"/>
  <c r="Q82" i="10"/>
  <c r="Q73" i="10"/>
  <c r="P82" i="10"/>
  <c r="O75" i="10"/>
  <c r="N82" i="10"/>
  <c r="N73" i="10"/>
  <c r="M75" i="10"/>
  <c r="L82" i="10"/>
  <c r="K82" i="10"/>
  <c r="AI56" i="10"/>
  <c r="K73" i="10"/>
  <c r="AI78" i="10"/>
  <c r="J82" i="10"/>
  <c r="J75" i="10"/>
  <c r="AB213" i="10" s="1"/>
  <c r="J73" i="10"/>
  <c r="I73" i="10"/>
  <c r="G75" i="10"/>
  <c r="F82" i="10"/>
  <c r="F73" i="10"/>
  <c r="AH79" i="10"/>
  <c r="AH78" i="10"/>
  <c r="E75" i="10"/>
  <c r="E7" i="10" s="1"/>
  <c r="AH38" i="10"/>
  <c r="C82" i="10"/>
  <c r="C73" i="10"/>
  <c r="AI38" i="10"/>
  <c r="B75" i="10"/>
  <c r="T213" i="10" s="1"/>
  <c r="B73" i="10"/>
  <c r="H4" i="10"/>
  <c r="W213" i="10"/>
  <c r="AE213" i="10"/>
  <c r="M7" i="10"/>
  <c r="AJ213" i="10"/>
  <c r="R7" i="10"/>
  <c r="D73" i="10"/>
  <c r="L73" i="10"/>
  <c r="AI77" i="10"/>
  <c r="AH77" i="10"/>
  <c r="R83" i="10"/>
  <c r="E73" i="10"/>
  <c r="M73" i="10"/>
  <c r="AI76" i="10"/>
  <c r="K5" i="10"/>
  <c r="C191" i="10"/>
  <c r="D101" i="10"/>
  <c r="AG2" i="10"/>
  <c r="AG6" i="10" s="1"/>
  <c r="H75" i="10"/>
  <c r="P75" i="10"/>
  <c r="E82" i="10"/>
  <c r="M82" i="10"/>
  <c r="U82" i="10"/>
  <c r="AC82" i="10"/>
  <c r="D210" i="10"/>
  <c r="S210" i="10"/>
  <c r="G73" i="10"/>
  <c r="O73" i="10"/>
  <c r="H73" i="10"/>
  <c r="P73" i="10"/>
  <c r="I75" i="10"/>
  <c r="Q75" i="10"/>
  <c r="Q83" i="10" s="1"/>
  <c r="Y75" i="10"/>
  <c r="Y83" i="10" s="1"/>
  <c r="AG75" i="10"/>
  <c r="C5" i="10"/>
  <c r="S5" i="10"/>
  <c r="AH72" i="10"/>
  <c r="AI72" i="10"/>
  <c r="AI80" i="10"/>
  <c r="G102" i="10"/>
  <c r="AH68" i="10"/>
  <c r="AI68" i="10"/>
  <c r="C75" i="10"/>
  <c r="K75" i="10"/>
  <c r="S75" i="10"/>
  <c r="G82" i="10"/>
  <c r="O82" i="10"/>
  <c r="W82" i="10"/>
  <c r="AE82" i="10"/>
  <c r="AI79" i="10"/>
  <c r="D93" i="10"/>
  <c r="AH76" i="10"/>
  <c r="AH56" i="10"/>
  <c r="D75" i="10"/>
  <c r="D83" i="10" s="1"/>
  <c r="L75" i="10"/>
  <c r="AG83" i="10"/>
  <c r="F75" i="10"/>
  <c r="N75" i="10"/>
  <c r="AH80" i="10"/>
  <c r="C234" i="10"/>
  <c r="D198" i="10"/>
  <c r="C199" i="10"/>
  <c r="D193" i="10"/>
  <c r="P83" i="10" l="1"/>
  <c r="AG213" i="10"/>
  <c r="O7" i="10"/>
  <c r="M83" i="10"/>
  <c r="L83" i="10"/>
  <c r="I83" i="10"/>
  <c r="B83" i="10"/>
  <c r="C83" i="10"/>
  <c r="J83" i="10"/>
  <c r="J7" i="10"/>
  <c r="Y213" i="10"/>
  <c r="G7" i="10"/>
  <c r="E83" i="10"/>
  <c r="B7" i="10"/>
  <c r="D191" i="10"/>
  <c r="E101" i="10"/>
  <c r="AK213" i="10"/>
  <c r="S7" i="10"/>
  <c r="AF213" i="10"/>
  <c r="N7" i="10"/>
  <c r="AD213" i="10"/>
  <c r="L7" i="10"/>
  <c r="AC213" i="10"/>
  <c r="K7" i="10"/>
  <c r="H102" i="10"/>
  <c r="AQ213" i="10"/>
  <c r="Y7" i="10"/>
  <c r="E193" i="10"/>
  <c r="D199" i="10"/>
  <c r="X213" i="10"/>
  <c r="C208" i="10"/>
  <c r="B208" i="10"/>
  <c r="F7" i="10"/>
  <c r="V213" i="10"/>
  <c r="D7" i="10"/>
  <c r="K83" i="10"/>
  <c r="AI213" i="10"/>
  <c r="Q7" i="10"/>
  <c r="O83" i="10"/>
  <c r="AH213" i="10"/>
  <c r="P7" i="10"/>
  <c r="N83" i="10"/>
  <c r="U213" i="10"/>
  <c r="C7" i="10"/>
  <c r="AA213" i="10"/>
  <c r="I7" i="10"/>
  <c r="G83" i="10"/>
  <c r="H83" i="10"/>
  <c r="F83" i="10"/>
  <c r="S83" i="10"/>
  <c r="D234" i="10"/>
  <c r="E198" i="10"/>
  <c r="AI82" i="10"/>
  <c r="AH82" i="10"/>
  <c r="Z213" i="10"/>
  <c r="H7" i="10"/>
  <c r="K6" i="10" l="1"/>
  <c r="E191" i="10"/>
  <c r="F101" i="10"/>
  <c r="I102" i="10"/>
  <c r="F198" i="10"/>
  <c r="E234" i="10"/>
  <c r="E199" i="10"/>
  <c r="F193" i="10"/>
  <c r="E93" i="10"/>
  <c r="F234" i="10" l="1"/>
  <c r="G198" i="10"/>
  <c r="J102" i="10"/>
  <c r="F191" i="10"/>
  <c r="G101" i="10"/>
  <c r="G193" i="10"/>
  <c r="F199" i="10"/>
  <c r="F93" i="10"/>
  <c r="G191" i="10" l="1"/>
  <c r="H101" i="10"/>
  <c r="K102" i="10"/>
  <c r="G234" i="10"/>
  <c r="H198" i="10"/>
  <c r="H193" i="10"/>
  <c r="G199" i="10"/>
  <c r="G93" i="10"/>
  <c r="H234" i="10" l="1"/>
  <c r="I198" i="10"/>
  <c r="L102" i="10"/>
  <c r="I193" i="10"/>
  <c r="H199" i="10"/>
  <c r="H93" i="10"/>
  <c r="H191" i="10"/>
  <c r="I101" i="10"/>
  <c r="J193" i="10" l="1"/>
  <c r="I199" i="10"/>
  <c r="I93" i="10"/>
  <c r="M102" i="10"/>
  <c r="J198" i="10"/>
  <c r="I234" i="10"/>
  <c r="I191" i="10"/>
  <c r="J101" i="10"/>
  <c r="K198" i="10" l="1"/>
  <c r="J234" i="10"/>
  <c r="N102" i="10"/>
  <c r="J191" i="10"/>
  <c r="K101" i="10"/>
  <c r="J199" i="10"/>
  <c r="K193" i="10"/>
  <c r="J93" i="10"/>
  <c r="K199" i="10" l="1"/>
  <c r="L193" i="10"/>
  <c r="K93" i="10"/>
  <c r="K191" i="10"/>
  <c r="L101" i="10"/>
  <c r="O102" i="10"/>
  <c r="K234" i="10"/>
  <c r="L198" i="10"/>
  <c r="P102" i="10" l="1"/>
  <c r="L191" i="10"/>
  <c r="M101" i="10"/>
  <c r="L199" i="10"/>
  <c r="M193" i="10"/>
  <c r="L93" i="10"/>
  <c r="M198" i="10"/>
  <c r="L234" i="10"/>
  <c r="M199" i="10" l="1"/>
  <c r="N193" i="10"/>
  <c r="M93" i="10"/>
  <c r="M191" i="10"/>
  <c r="N101" i="10"/>
  <c r="N198" i="10"/>
  <c r="M234" i="10"/>
  <c r="Q102" i="10"/>
  <c r="R102" i="10" l="1"/>
  <c r="N234" i="10"/>
  <c r="O198" i="10"/>
  <c r="N191" i="10"/>
  <c r="O101" i="10"/>
  <c r="O193" i="10"/>
  <c r="N199" i="10"/>
  <c r="N93" i="10"/>
  <c r="P193" i="10" l="1"/>
  <c r="O199" i="10"/>
  <c r="O93" i="10"/>
  <c r="O191" i="10"/>
  <c r="P101" i="10"/>
  <c r="O234" i="10"/>
  <c r="P198" i="10"/>
  <c r="S102" i="10"/>
  <c r="P234" i="10" l="1"/>
  <c r="Q198" i="10"/>
  <c r="P191" i="10"/>
  <c r="Q101" i="10"/>
  <c r="T102" i="10"/>
  <c r="P199" i="10"/>
  <c r="Q193" i="10"/>
  <c r="P93" i="10"/>
  <c r="R193" i="10" l="1"/>
  <c r="Q199" i="10"/>
  <c r="Q93" i="10"/>
  <c r="Q191" i="10"/>
  <c r="R101" i="10"/>
  <c r="R198" i="10"/>
  <c r="Q234" i="10"/>
  <c r="U102" i="10"/>
  <c r="R234" i="10" l="1"/>
  <c r="S198" i="10"/>
  <c r="R191" i="10"/>
  <c r="S101" i="10"/>
  <c r="V102" i="10"/>
  <c r="R199" i="10"/>
  <c r="S193" i="10"/>
  <c r="R93" i="10"/>
  <c r="S199" i="10" l="1"/>
  <c r="T193" i="10"/>
  <c r="S93" i="10"/>
  <c r="W102" i="10"/>
  <c r="S191" i="10"/>
  <c r="T101" i="10"/>
  <c r="S234" i="10"/>
  <c r="T198" i="10"/>
  <c r="T191" i="10" l="1"/>
  <c r="U101" i="10"/>
  <c r="X102" i="10"/>
  <c r="U193" i="10"/>
  <c r="T199" i="10"/>
  <c r="T51" i="10" s="1"/>
  <c r="T93" i="10"/>
  <c r="T234" i="10"/>
  <c r="U198" i="10"/>
  <c r="T52" i="10" l="1"/>
  <c r="U199" i="10"/>
  <c r="U51" i="10" s="1"/>
  <c r="U52" i="10" s="1"/>
  <c r="V193" i="10"/>
  <c r="U93" i="10"/>
  <c r="Y102" i="10"/>
  <c r="U191" i="10"/>
  <c r="V101" i="10"/>
  <c r="V198" i="10"/>
  <c r="U234" i="10"/>
  <c r="Z102" i="10" l="1"/>
  <c r="W193" i="10"/>
  <c r="V199" i="10"/>
  <c r="V51" i="10" s="1"/>
  <c r="V52" i="10" s="1"/>
  <c r="V93" i="10"/>
  <c r="U75" i="10"/>
  <c r="U73" i="10"/>
  <c r="V234" i="10"/>
  <c r="W198" i="10"/>
  <c r="T73" i="10"/>
  <c r="T75" i="10"/>
  <c r="V191" i="10"/>
  <c r="W101" i="10"/>
  <c r="W191" i="10" l="1"/>
  <c r="X101" i="10"/>
  <c r="U83" i="10"/>
  <c r="V73" i="10"/>
  <c r="V75" i="10"/>
  <c r="AM213" i="10"/>
  <c r="U7" i="10"/>
  <c r="AL213" i="10"/>
  <c r="T7" i="10"/>
  <c r="X193" i="10"/>
  <c r="W199" i="10"/>
  <c r="W51" i="10" s="1"/>
  <c r="W93" i="10"/>
  <c r="T83" i="10"/>
  <c r="W234" i="10"/>
  <c r="X198" i="10"/>
  <c r="AA102" i="10"/>
  <c r="AB102" i="10" l="1"/>
  <c r="X234" i="10"/>
  <c r="Y198" i="10"/>
  <c r="Y193" i="10"/>
  <c r="X199" i="10"/>
  <c r="X51" i="10" s="1"/>
  <c r="X52" i="10" s="1"/>
  <c r="X93" i="10"/>
  <c r="V83" i="10"/>
  <c r="AN213" i="10"/>
  <c r="V7" i="10"/>
  <c r="X191" i="10"/>
  <c r="Y101" i="10"/>
  <c r="W52" i="10"/>
  <c r="Z198" i="10" l="1"/>
  <c r="Y234" i="10"/>
  <c r="AC102" i="10"/>
  <c r="W75" i="10"/>
  <c r="W73" i="10"/>
  <c r="X73" i="10"/>
  <c r="X75" i="10"/>
  <c r="Y191" i="10"/>
  <c r="Z101" i="10"/>
  <c r="Z193" i="10"/>
  <c r="Y199" i="10"/>
  <c r="Y93" i="10"/>
  <c r="W83" i="10" l="1"/>
  <c r="AO213" i="10"/>
  <c r="W7" i="10"/>
  <c r="AD102" i="10"/>
  <c r="Z199" i="10"/>
  <c r="Z51" i="10" s="1"/>
  <c r="AA193" i="10"/>
  <c r="Z93" i="10"/>
  <c r="X83" i="10"/>
  <c r="Z191" i="10"/>
  <c r="AA101" i="10"/>
  <c r="AP213" i="10"/>
  <c r="X7" i="10"/>
  <c r="Z234" i="10"/>
  <c r="AA198" i="10"/>
  <c r="Z52" i="10" l="1"/>
  <c r="AE102" i="10"/>
  <c r="AA191" i="10"/>
  <c r="AB101" i="10"/>
  <c r="AA234" i="10"/>
  <c r="AB198" i="10"/>
  <c r="AA199" i="10"/>
  <c r="AA51" i="10" s="1"/>
  <c r="AA52" i="10" s="1"/>
  <c r="AB193" i="10"/>
  <c r="AA93" i="10"/>
  <c r="AB191" i="10" l="1"/>
  <c r="AC101" i="10"/>
  <c r="AB234" i="10"/>
  <c r="AC198" i="10"/>
  <c r="AF102" i="10"/>
  <c r="AB199" i="10"/>
  <c r="AB51" i="10" s="1"/>
  <c r="AC193" i="10"/>
  <c r="AB93" i="10"/>
  <c r="AA75" i="10"/>
  <c r="AA73" i="10"/>
  <c r="AA83" i="10" s="1"/>
  <c r="Z75" i="10"/>
  <c r="Z73" i="10"/>
  <c r="Z83" i="10" l="1"/>
  <c r="AB52" i="10"/>
  <c r="AR213" i="10"/>
  <c r="Z7" i="10"/>
  <c r="AC234" i="10"/>
  <c r="AD198" i="10"/>
  <c r="AC199" i="10"/>
  <c r="AC51" i="10" s="1"/>
  <c r="AC52" i="10" s="1"/>
  <c r="AD193" i="10"/>
  <c r="AC93" i="10"/>
  <c r="AS213" i="10"/>
  <c r="AA7" i="10"/>
  <c r="AC191" i="10"/>
  <c r="AD101" i="10"/>
  <c r="AD234" i="10" l="1"/>
  <c r="AE198" i="10"/>
  <c r="AD191" i="10"/>
  <c r="AE101" i="10"/>
  <c r="AE193" i="10"/>
  <c r="AD199" i="10"/>
  <c r="AD51" i="10" s="1"/>
  <c r="AD52" i="10" s="1"/>
  <c r="AD93" i="10"/>
  <c r="AC75" i="10"/>
  <c r="AC73" i="10"/>
  <c r="AB73" i="10"/>
  <c r="AB75" i="10"/>
  <c r="AD73" i="10" l="1"/>
  <c r="AD75" i="10"/>
  <c r="AF193" i="10"/>
  <c r="AE199" i="10"/>
  <c r="AE51" i="10" s="1"/>
  <c r="AE52" i="10" s="1"/>
  <c r="AE93" i="10"/>
  <c r="AU213" i="10"/>
  <c r="AC7" i="10"/>
  <c r="AE191" i="10"/>
  <c r="AF101" i="10"/>
  <c r="AF191" i="10" s="1"/>
  <c r="AT213" i="10"/>
  <c r="AB7" i="10"/>
  <c r="AB83" i="10"/>
  <c r="AE234" i="10"/>
  <c r="AF198" i="10"/>
  <c r="AF234" i="10" s="1"/>
  <c r="AC83" i="10"/>
  <c r="AE75" i="10" l="1"/>
  <c r="AE73" i="10"/>
  <c r="AF199" i="10"/>
  <c r="AF51" i="10" s="1"/>
  <c r="AF93" i="10"/>
  <c r="AV213" i="10"/>
  <c r="AD7" i="10"/>
  <c r="AD83" i="10"/>
  <c r="AW213" i="10" l="1"/>
  <c r="AE7" i="10"/>
  <c r="AH93" i="10"/>
  <c r="AI93" i="10"/>
  <c r="AF52" i="10"/>
  <c r="AI51" i="10"/>
  <c r="AH51" i="10"/>
  <c r="AE83" i="10"/>
  <c r="AF73" i="10" l="1"/>
  <c r="AF75" i="10"/>
  <c r="AH52" i="10"/>
  <c r="AI52" i="10"/>
  <c r="AX213" i="10" l="1"/>
  <c r="AF7" i="10"/>
  <c r="A7" i="10" s="1"/>
  <c r="AH75" i="10"/>
  <c r="AI75" i="10"/>
  <c r="AF83" i="10"/>
  <c r="AH73" i="10"/>
  <c r="AI73" i="10"/>
  <c r="AI83" i="10" l="1"/>
  <c r="AH83" i="10"/>
  <c r="Q95" i="9" l="1"/>
  <c r="Q37" i="9"/>
  <c r="P95" i="9"/>
  <c r="P37" i="9"/>
  <c r="O37" i="9" l="1"/>
  <c r="N95" i="9"/>
  <c r="N37" i="9"/>
  <c r="M37" i="9"/>
  <c r="L95" i="9"/>
  <c r="L37" i="9"/>
  <c r="K37" i="9"/>
  <c r="J37" i="9"/>
  <c r="I37" i="9"/>
  <c r="H37" i="9"/>
  <c r="G37" i="9"/>
  <c r="F37" i="9"/>
  <c r="E37" i="9"/>
  <c r="D37" i="9"/>
  <c r="AM20" i="9"/>
  <c r="AM41" i="9"/>
  <c r="AL43" i="9"/>
  <c r="AK43" i="9"/>
  <c r="AK42" i="9"/>
  <c r="AK41" i="9"/>
  <c r="AK40" i="9"/>
  <c r="AK39" i="9"/>
  <c r="AK11" i="9"/>
  <c r="AH99" i="9"/>
  <c r="AI99" i="9" s="1"/>
  <c r="AF238" i="9"/>
  <c r="AE238" i="9"/>
  <c r="AD238" i="9"/>
  <c r="AC238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238" i="9"/>
  <c r="AF237" i="9"/>
  <c r="AE237" i="9"/>
  <c r="AD237" i="9"/>
  <c r="AC237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237" i="9"/>
  <c r="AF236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AF235" i="9"/>
  <c r="AE235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A235" i="9"/>
  <c r="B234" i="9"/>
  <c r="S209" i="9"/>
  <c r="AG199" i="9"/>
  <c r="B199" i="9"/>
  <c r="C198" i="9"/>
  <c r="C234" i="9" s="1"/>
  <c r="I197" i="9"/>
  <c r="J197" i="9" s="1"/>
  <c r="K197" i="9" s="1"/>
  <c r="L197" i="9" s="1"/>
  <c r="M197" i="9" s="1"/>
  <c r="N197" i="9" s="1"/>
  <c r="O197" i="9" s="1"/>
  <c r="P197" i="9" s="1"/>
  <c r="Q197" i="9" s="1"/>
  <c r="R197" i="9" s="1"/>
  <c r="S197" i="9" s="1"/>
  <c r="T197" i="9" s="1"/>
  <c r="U197" i="9" s="1"/>
  <c r="V197" i="9" s="1"/>
  <c r="W197" i="9" s="1"/>
  <c r="X197" i="9" s="1"/>
  <c r="Y197" i="9" s="1"/>
  <c r="Z197" i="9" s="1"/>
  <c r="AA197" i="9" s="1"/>
  <c r="AB197" i="9" s="1"/>
  <c r="AC197" i="9" s="1"/>
  <c r="AD197" i="9" s="1"/>
  <c r="AE197" i="9" s="1"/>
  <c r="AF197" i="9" s="1"/>
  <c r="D197" i="9"/>
  <c r="E197" i="9" s="1"/>
  <c r="F197" i="9" s="1"/>
  <c r="G197" i="9" s="1"/>
  <c r="H197" i="9" s="1"/>
  <c r="C197" i="9"/>
  <c r="C196" i="9"/>
  <c r="D196" i="9" s="1"/>
  <c r="E196" i="9" s="1"/>
  <c r="F196" i="9" s="1"/>
  <c r="G196" i="9" s="1"/>
  <c r="H196" i="9" s="1"/>
  <c r="I196" i="9" s="1"/>
  <c r="J196" i="9" s="1"/>
  <c r="K196" i="9" s="1"/>
  <c r="L196" i="9" s="1"/>
  <c r="M196" i="9" s="1"/>
  <c r="N196" i="9" s="1"/>
  <c r="O196" i="9" s="1"/>
  <c r="P196" i="9" s="1"/>
  <c r="Q196" i="9" s="1"/>
  <c r="R196" i="9" s="1"/>
  <c r="S196" i="9" s="1"/>
  <c r="T196" i="9" s="1"/>
  <c r="U196" i="9" s="1"/>
  <c r="V196" i="9" s="1"/>
  <c r="W196" i="9" s="1"/>
  <c r="X196" i="9" s="1"/>
  <c r="Y196" i="9" s="1"/>
  <c r="Z196" i="9" s="1"/>
  <c r="AA196" i="9" s="1"/>
  <c r="AB196" i="9" s="1"/>
  <c r="AC196" i="9" s="1"/>
  <c r="AD196" i="9" s="1"/>
  <c r="AE196" i="9" s="1"/>
  <c r="AF196" i="9" s="1"/>
  <c r="Y195" i="9"/>
  <c r="Z195" i="9" s="1"/>
  <c r="AA195" i="9" s="1"/>
  <c r="AB195" i="9" s="1"/>
  <c r="AC195" i="9" s="1"/>
  <c r="AD195" i="9" s="1"/>
  <c r="AE195" i="9" s="1"/>
  <c r="AF195" i="9" s="1"/>
  <c r="C195" i="9"/>
  <c r="D195" i="9" s="1"/>
  <c r="E195" i="9" s="1"/>
  <c r="F195" i="9" s="1"/>
  <c r="G195" i="9" s="1"/>
  <c r="H195" i="9" s="1"/>
  <c r="I195" i="9" s="1"/>
  <c r="J195" i="9" s="1"/>
  <c r="K195" i="9" s="1"/>
  <c r="L195" i="9" s="1"/>
  <c r="M195" i="9" s="1"/>
  <c r="N195" i="9" s="1"/>
  <c r="O195" i="9" s="1"/>
  <c r="P195" i="9" s="1"/>
  <c r="Q195" i="9" s="1"/>
  <c r="R195" i="9" s="1"/>
  <c r="S195" i="9" s="1"/>
  <c r="T195" i="9" s="1"/>
  <c r="U195" i="9" s="1"/>
  <c r="V195" i="9" s="1"/>
  <c r="W195" i="9" s="1"/>
  <c r="X195" i="9" s="1"/>
  <c r="K194" i="9"/>
  <c r="L194" i="9" s="1"/>
  <c r="M194" i="9" s="1"/>
  <c r="N194" i="9" s="1"/>
  <c r="O194" i="9" s="1"/>
  <c r="P194" i="9" s="1"/>
  <c r="Q194" i="9" s="1"/>
  <c r="R194" i="9" s="1"/>
  <c r="S194" i="9" s="1"/>
  <c r="T194" i="9" s="1"/>
  <c r="U194" i="9" s="1"/>
  <c r="V194" i="9" s="1"/>
  <c r="W194" i="9" s="1"/>
  <c r="X194" i="9" s="1"/>
  <c r="Y194" i="9" s="1"/>
  <c r="Z194" i="9" s="1"/>
  <c r="AA194" i="9" s="1"/>
  <c r="AB194" i="9" s="1"/>
  <c r="AC194" i="9" s="1"/>
  <c r="AD194" i="9" s="1"/>
  <c r="AE194" i="9" s="1"/>
  <c r="AF194" i="9" s="1"/>
  <c r="F194" i="9"/>
  <c r="G194" i="9" s="1"/>
  <c r="H194" i="9" s="1"/>
  <c r="I194" i="9" s="1"/>
  <c r="J194" i="9" s="1"/>
  <c r="C194" i="9"/>
  <c r="D194" i="9" s="1"/>
  <c r="E194" i="9" s="1"/>
  <c r="D193" i="9"/>
  <c r="C193" i="9"/>
  <c r="AG191" i="9"/>
  <c r="B191" i="9"/>
  <c r="C190" i="9"/>
  <c r="D190" i="9" s="1"/>
  <c r="E190" i="9" s="1"/>
  <c r="F190" i="9" s="1"/>
  <c r="G190" i="9" s="1"/>
  <c r="H190" i="9" s="1"/>
  <c r="I190" i="9" s="1"/>
  <c r="J190" i="9" s="1"/>
  <c r="K190" i="9" s="1"/>
  <c r="L190" i="9" s="1"/>
  <c r="M190" i="9" s="1"/>
  <c r="N190" i="9" s="1"/>
  <c r="O190" i="9" s="1"/>
  <c r="P190" i="9" s="1"/>
  <c r="Q190" i="9" s="1"/>
  <c r="R190" i="9" s="1"/>
  <c r="S190" i="9" s="1"/>
  <c r="T190" i="9" s="1"/>
  <c r="U190" i="9" s="1"/>
  <c r="V190" i="9" s="1"/>
  <c r="W190" i="9" s="1"/>
  <c r="X190" i="9" s="1"/>
  <c r="Y190" i="9" s="1"/>
  <c r="Z190" i="9" s="1"/>
  <c r="AA190" i="9" s="1"/>
  <c r="AB190" i="9" s="1"/>
  <c r="AC190" i="9" s="1"/>
  <c r="AD190" i="9" s="1"/>
  <c r="AE190" i="9" s="1"/>
  <c r="AF190" i="9" s="1"/>
  <c r="C189" i="9"/>
  <c r="D189" i="9" s="1"/>
  <c r="E189" i="9" s="1"/>
  <c r="F189" i="9" s="1"/>
  <c r="G189" i="9" s="1"/>
  <c r="H189" i="9" s="1"/>
  <c r="I189" i="9" s="1"/>
  <c r="J189" i="9" s="1"/>
  <c r="K189" i="9" s="1"/>
  <c r="L189" i="9" s="1"/>
  <c r="M189" i="9" s="1"/>
  <c r="N189" i="9" s="1"/>
  <c r="O189" i="9" s="1"/>
  <c r="P189" i="9" s="1"/>
  <c r="Q189" i="9" s="1"/>
  <c r="R189" i="9" s="1"/>
  <c r="S189" i="9" s="1"/>
  <c r="T189" i="9" s="1"/>
  <c r="U189" i="9" s="1"/>
  <c r="V189" i="9" s="1"/>
  <c r="W189" i="9" s="1"/>
  <c r="X189" i="9" s="1"/>
  <c r="Y189" i="9" s="1"/>
  <c r="Z189" i="9" s="1"/>
  <c r="AA189" i="9" s="1"/>
  <c r="AB189" i="9" s="1"/>
  <c r="AC189" i="9" s="1"/>
  <c r="AD189" i="9" s="1"/>
  <c r="AE189" i="9" s="1"/>
  <c r="AF189" i="9" s="1"/>
  <c r="D188" i="9"/>
  <c r="E188" i="9" s="1"/>
  <c r="F188" i="9" s="1"/>
  <c r="G188" i="9" s="1"/>
  <c r="H188" i="9" s="1"/>
  <c r="I188" i="9" s="1"/>
  <c r="J188" i="9" s="1"/>
  <c r="K188" i="9" s="1"/>
  <c r="L188" i="9" s="1"/>
  <c r="M188" i="9" s="1"/>
  <c r="N188" i="9" s="1"/>
  <c r="O188" i="9" s="1"/>
  <c r="P188" i="9" s="1"/>
  <c r="Q188" i="9" s="1"/>
  <c r="R188" i="9" s="1"/>
  <c r="S188" i="9" s="1"/>
  <c r="T188" i="9" s="1"/>
  <c r="U188" i="9" s="1"/>
  <c r="V188" i="9" s="1"/>
  <c r="W188" i="9" s="1"/>
  <c r="X188" i="9" s="1"/>
  <c r="Y188" i="9" s="1"/>
  <c r="Z188" i="9" s="1"/>
  <c r="AA188" i="9" s="1"/>
  <c r="AB188" i="9" s="1"/>
  <c r="AC188" i="9" s="1"/>
  <c r="AD188" i="9" s="1"/>
  <c r="AE188" i="9" s="1"/>
  <c r="AF188" i="9" s="1"/>
  <c r="C188" i="9"/>
  <c r="Q187" i="9"/>
  <c r="R187" i="9" s="1"/>
  <c r="S187" i="9" s="1"/>
  <c r="T187" i="9" s="1"/>
  <c r="U187" i="9" s="1"/>
  <c r="V187" i="9" s="1"/>
  <c r="W187" i="9" s="1"/>
  <c r="X187" i="9" s="1"/>
  <c r="Y187" i="9" s="1"/>
  <c r="Z187" i="9" s="1"/>
  <c r="AA187" i="9" s="1"/>
  <c r="AB187" i="9" s="1"/>
  <c r="AC187" i="9" s="1"/>
  <c r="AD187" i="9" s="1"/>
  <c r="AE187" i="9" s="1"/>
  <c r="AF187" i="9" s="1"/>
  <c r="O187" i="9"/>
  <c r="P187" i="9" s="1"/>
  <c r="M187" i="9"/>
  <c r="N187" i="9" s="1"/>
  <c r="J187" i="9"/>
  <c r="K187" i="9" s="1"/>
  <c r="L187" i="9" s="1"/>
  <c r="F187" i="9"/>
  <c r="G187" i="9" s="1"/>
  <c r="H187" i="9" s="1"/>
  <c r="I187" i="9" s="1"/>
  <c r="E187" i="9"/>
  <c r="D187" i="9"/>
  <c r="C187" i="9"/>
  <c r="E186" i="9"/>
  <c r="F186" i="9" s="1"/>
  <c r="G186" i="9" s="1"/>
  <c r="H186" i="9" s="1"/>
  <c r="I186" i="9" s="1"/>
  <c r="J186" i="9" s="1"/>
  <c r="K186" i="9" s="1"/>
  <c r="L186" i="9" s="1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AE186" i="9" s="1"/>
  <c r="AF186" i="9" s="1"/>
  <c r="D186" i="9"/>
  <c r="C186" i="9"/>
  <c r="R185" i="9"/>
  <c r="S185" i="9" s="1"/>
  <c r="T185" i="9" s="1"/>
  <c r="U185" i="9" s="1"/>
  <c r="V185" i="9" s="1"/>
  <c r="W185" i="9" s="1"/>
  <c r="X185" i="9" s="1"/>
  <c r="Y185" i="9" s="1"/>
  <c r="Z185" i="9" s="1"/>
  <c r="AA185" i="9" s="1"/>
  <c r="AB185" i="9" s="1"/>
  <c r="AC185" i="9" s="1"/>
  <c r="AD185" i="9" s="1"/>
  <c r="AE185" i="9" s="1"/>
  <c r="AF185" i="9" s="1"/>
  <c r="C185" i="9"/>
  <c r="D185" i="9" s="1"/>
  <c r="E185" i="9" s="1"/>
  <c r="F185" i="9" s="1"/>
  <c r="G185" i="9" s="1"/>
  <c r="H185" i="9" s="1"/>
  <c r="I185" i="9" s="1"/>
  <c r="J185" i="9" s="1"/>
  <c r="K185" i="9" s="1"/>
  <c r="L185" i="9" s="1"/>
  <c r="M185" i="9" s="1"/>
  <c r="N185" i="9" s="1"/>
  <c r="O185" i="9" s="1"/>
  <c r="P185" i="9" s="1"/>
  <c r="Q185" i="9" s="1"/>
  <c r="S184" i="9"/>
  <c r="T184" i="9" s="1"/>
  <c r="U184" i="9" s="1"/>
  <c r="V184" i="9" s="1"/>
  <c r="W184" i="9" s="1"/>
  <c r="X184" i="9" s="1"/>
  <c r="Y184" i="9" s="1"/>
  <c r="Z184" i="9" s="1"/>
  <c r="AA184" i="9" s="1"/>
  <c r="AB184" i="9" s="1"/>
  <c r="AC184" i="9" s="1"/>
  <c r="AD184" i="9" s="1"/>
  <c r="AE184" i="9" s="1"/>
  <c r="AF184" i="9" s="1"/>
  <c r="L184" i="9"/>
  <c r="M184" i="9" s="1"/>
  <c r="N184" i="9" s="1"/>
  <c r="O184" i="9" s="1"/>
  <c r="P184" i="9" s="1"/>
  <c r="Q184" i="9" s="1"/>
  <c r="R184" i="9" s="1"/>
  <c r="C184" i="9"/>
  <c r="D184" i="9" s="1"/>
  <c r="E184" i="9" s="1"/>
  <c r="F184" i="9" s="1"/>
  <c r="G184" i="9" s="1"/>
  <c r="H184" i="9" s="1"/>
  <c r="I184" i="9" s="1"/>
  <c r="J184" i="9" s="1"/>
  <c r="K184" i="9" s="1"/>
  <c r="D183" i="9"/>
  <c r="E183" i="9" s="1"/>
  <c r="F183" i="9" s="1"/>
  <c r="G183" i="9" s="1"/>
  <c r="H183" i="9" s="1"/>
  <c r="I183" i="9" s="1"/>
  <c r="J183" i="9" s="1"/>
  <c r="K183" i="9" s="1"/>
  <c r="L183" i="9" s="1"/>
  <c r="M183" i="9" s="1"/>
  <c r="N183" i="9" s="1"/>
  <c r="O183" i="9" s="1"/>
  <c r="P183" i="9" s="1"/>
  <c r="Q183" i="9" s="1"/>
  <c r="R183" i="9" s="1"/>
  <c r="S183" i="9" s="1"/>
  <c r="T183" i="9" s="1"/>
  <c r="U183" i="9" s="1"/>
  <c r="V183" i="9" s="1"/>
  <c r="W183" i="9" s="1"/>
  <c r="X183" i="9" s="1"/>
  <c r="Y183" i="9" s="1"/>
  <c r="Z183" i="9" s="1"/>
  <c r="AA183" i="9" s="1"/>
  <c r="AB183" i="9" s="1"/>
  <c r="AC183" i="9" s="1"/>
  <c r="AD183" i="9" s="1"/>
  <c r="AE183" i="9" s="1"/>
  <c r="AF183" i="9" s="1"/>
  <c r="C183" i="9"/>
  <c r="S182" i="9"/>
  <c r="T182" i="9" s="1"/>
  <c r="U182" i="9" s="1"/>
  <c r="V182" i="9" s="1"/>
  <c r="W182" i="9" s="1"/>
  <c r="X182" i="9" s="1"/>
  <c r="Y182" i="9" s="1"/>
  <c r="Z182" i="9" s="1"/>
  <c r="AA182" i="9" s="1"/>
  <c r="AB182" i="9" s="1"/>
  <c r="AC182" i="9" s="1"/>
  <c r="AD182" i="9" s="1"/>
  <c r="AE182" i="9" s="1"/>
  <c r="AF182" i="9" s="1"/>
  <c r="I182" i="9"/>
  <c r="J182" i="9" s="1"/>
  <c r="K182" i="9" s="1"/>
  <c r="L182" i="9" s="1"/>
  <c r="M182" i="9" s="1"/>
  <c r="N182" i="9" s="1"/>
  <c r="O182" i="9" s="1"/>
  <c r="P182" i="9" s="1"/>
  <c r="Q182" i="9" s="1"/>
  <c r="R182" i="9" s="1"/>
  <c r="G182" i="9"/>
  <c r="H182" i="9" s="1"/>
  <c r="D182" i="9"/>
  <c r="E182" i="9" s="1"/>
  <c r="F182" i="9" s="1"/>
  <c r="C182" i="9"/>
  <c r="C181" i="9"/>
  <c r="D181" i="9" s="1"/>
  <c r="E181" i="9" s="1"/>
  <c r="F181" i="9" s="1"/>
  <c r="G181" i="9" s="1"/>
  <c r="H181" i="9" s="1"/>
  <c r="I181" i="9" s="1"/>
  <c r="J181" i="9" s="1"/>
  <c r="K181" i="9" s="1"/>
  <c r="L181" i="9" s="1"/>
  <c r="M181" i="9" s="1"/>
  <c r="N181" i="9" s="1"/>
  <c r="O181" i="9" s="1"/>
  <c r="P181" i="9" s="1"/>
  <c r="Q181" i="9" s="1"/>
  <c r="R181" i="9" s="1"/>
  <c r="S181" i="9" s="1"/>
  <c r="T181" i="9" s="1"/>
  <c r="U181" i="9" s="1"/>
  <c r="V181" i="9" s="1"/>
  <c r="W181" i="9" s="1"/>
  <c r="X181" i="9" s="1"/>
  <c r="Y181" i="9" s="1"/>
  <c r="Z181" i="9" s="1"/>
  <c r="AA181" i="9" s="1"/>
  <c r="AB181" i="9" s="1"/>
  <c r="AC181" i="9" s="1"/>
  <c r="AD181" i="9" s="1"/>
  <c r="AE181" i="9" s="1"/>
  <c r="AF181" i="9" s="1"/>
  <c r="S180" i="9"/>
  <c r="T180" i="9" s="1"/>
  <c r="U180" i="9" s="1"/>
  <c r="V180" i="9" s="1"/>
  <c r="W180" i="9" s="1"/>
  <c r="X180" i="9" s="1"/>
  <c r="Y180" i="9" s="1"/>
  <c r="Z180" i="9" s="1"/>
  <c r="AA180" i="9" s="1"/>
  <c r="AB180" i="9" s="1"/>
  <c r="AC180" i="9" s="1"/>
  <c r="AD180" i="9" s="1"/>
  <c r="AE180" i="9" s="1"/>
  <c r="AF180" i="9" s="1"/>
  <c r="F180" i="9"/>
  <c r="G180" i="9" s="1"/>
  <c r="H180" i="9" s="1"/>
  <c r="I180" i="9" s="1"/>
  <c r="J180" i="9" s="1"/>
  <c r="K180" i="9" s="1"/>
  <c r="L180" i="9" s="1"/>
  <c r="M180" i="9" s="1"/>
  <c r="N180" i="9" s="1"/>
  <c r="O180" i="9" s="1"/>
  <c r="P180" i="9" s="1"/>
  <c r="Q180" i="9" s="1"/>
  <c r="R180" i="9" s="1"/>
  <c r="E180" i="9"/>
  <c r="C180" i="9"/>
  <c r="D180" i="9" s="1"/>
  <c r="K179" i="9"/>
  <c r="L179" i="9" s="1"/>
  <c r="M179" i="9" s="1"/>
  <c r="N179" i="9" s="1"/>
  <c r="O179" i="9" s="1"/>
  <c r="P179" i="9" s="1"/>
  <c r="Q179" i="9" s="1"/>
  <c r="R179" i="9" s="1"/>
  <c r="S179" i="9" s="1"/>
  <c r="T179" i="9" s="1"/>
  <c r="U179" i="9" s="1"/>
  <c r="V179" i="9" s="1"/>
  <c r="W179" i="9" s="1"/>
  <c r="X179" i="9" s="1"/>
  <c r="Y179" i="9" s="1"/>
  <c r="Z179" i="9" s="1"/>
  <c r="AA179" i="9" s="1"/>
  <c r="AB179" i="9" s="1"/>
  <c r="AC179" i="9" s="1"/>
  <c r="AD179" i="9" s="1"/>
  <c r="AE179" i="9" s="1"/>
  <c r="AF179" i="9" s="1"/>
  <c r="C179" i="9"/>
  <c r="D179" i="9" s="1"/>
  <c r="E179" i="9" s="1"/>
  <c r="F179" i="9" s="1"/>
  <c r="G179" i="9" s="1"/>
  <c r="H179" i="9" s="1"/>
  <c r="I179" i="9" s="1"/>
  <c r="J179" i="9" s="1"/>
  <c r="T178" i="9"/>
  <c r="U178" i="9" s="1"/>
  <c r="V178" i="9" s="1"/>
  <c r="W178" i="9" s="1"/>
  <c r="X178" i="9" s="1"/>
  <c r="Y178" i="9" s="1"/>
  <c r="Z178" i="9" s="1"/>
  <c r="AA178" i="9" s="1"/>
  <c r="AB178" i="9" s="1"/>
  <c r="AC178" i="9" s="1"/>
  <c r="AD178" i="9" s="1"/>
  <c r="AE178" i="9" s="1"/>
  <c r="AF178" i="9" s="1"/>
  <c r="G178" i="9"/>
  <c r="H178" i="9" s="1"/>
  <c r="I178" i="9" s="1"/>
  <c r="J178" i="9" s="1"/>
  <c r="K178" i="9" s="1"/>
  <c r="L178" i="9" s="1"/>
  <c r="M178" i="9" s="1"/>
  <c r="N178" i="9" s="1"/>
  <c r="O178" i="9" s="1"/>
  <c r="P178" i="9" s="1"/>
  <c r="Q178" i="9" s="1"/>
  <c r="R178" i="9" s="1"/>
  <c r="S178" i="9" s="1"/>
  <c r="F178" i="9"/>
  <c r="E178" i="9"/>
  <c r="D178" i="9"/>
  <c r="C178" i="9"/>
  <c r="R176" i="9"/>
  <c r="S176" i="9" s="1"/>
  <c r="T176" i="9" s="1"/>
  <c r="U176" i="9" s="1"/>
  <c r="V176" i="9" s="1"/>
  <c r="W176" i="9" s="1"/>
  <c r="X176" i="9" s="1"/>
  <c r="Y176" i="9" s="1"/>
  <c r="Z176" i="9" s="1"/>
  <c r="AA176" i="9" s="1"/>
  <c r="AB176" i="9" s="1"/>
  <c r="AC176" i="9" s="1"/>
  <c r="AD176" i="9" s="1"/>
  <c r="AE176" i="9" s="1"/>
  <c r="AF176" i="9" s="1"/>
  <c r="H176" i="9"/>
  <c r="I176" i="9" s="1"/>
  <c r="J176" i="9" s="1"/>
  <c r="K176" i="9" s="1"/>
  <c r="L176" i="9" s="1"/>
  <c r="M176" i="9" s="1"/>
  <c r="N176" i="9" s="1"/>
  <c r="O176" i="9" s="1"/>
  <c r="P176" i="9" s="1"/>
  <c r="Q176" i="9" s="1"/>
  <c r="F176" i="9"/>
  <c r="G176" i="9" s="1"/>
  <c r="E176" i="9"/>
  <c r="D176" i="9"/>
  <c r="C176" i="9"/>
  <c r="D175" i="9"/>
  <c r="E175" i="9" s="1"/>
  <c r="F175" i="9" s="1"/>
  <c r="G175" i="9" s="1"/>
  <c r="H175" i="9" s="1"/>
  <c r="I175" i="9" s="1"/>
  <c r="J175" i="9" s="1"/>
  <c r="K175" i="9" s="1"/>
  <c r="L175" i="9" s="1"/>
  <c r="M175" i="9" s="1"/>
  <c r="N175" i="9" s="1"/>
  <c r="O175" i="9" s="1"/>
  <c r="P175" i="9" s="1"/>
  <c r="Q175" i="9" s="1"/>
  <c r="R175" i="9" s="1"/>
  <c r="S175" i="9" s="1"/>
  <c r="T175" i="9" s="1"/>
  <c r="U175" i="9" s="1"/>
  <c r="V175" i="9" s="1"/>
  <c r="W175" i="9" s="1"/>
  <c r="X175" i="9" s="1"/>
  <c r="Y175" i="9" s="1"/>
  <c r="Z175" i="9" s="1"/>
  <c r="AA175" i="9" s="1"/>
  <c r="AB175" i="9" s="1"/>
  <c r="AC175" i="9" s="1"/>
  <c r="AD175" i="9" s="1"/>
  <c r="AE175" i="9" s="1"/>
  <c r="AF175" i="9" s="1"/>
  <c r="C175" i="9"/>
  <c r="F174" i="9"/>
  <c r="G174" i="9" s="1"/>
  <c r="H174" i="9" s="1"/>
  <c r="I174" i="9" s="1"/>
  <c r="J174" i="9" s="1"/>
  <c r="K174" i="9" s="1"/>
  <c r="L174" i="9" s="1"/>
  <c r="M174" i="9" s="1"/>
  <c r="N174" i="9" s="1"/>
  <c r="O174" i="9" s="1"/>
  <c r="P174" i="9" s="1"/>
  <c r="Q174" i="9" s="1"/>
  <c r="R174" i="9" s="1"/>
  <c r="S174" i="9" s="1"/>
  <c r="T174" i="9" s="1"/>
  <c r="U174" i="9" s="1"/>
  <c r="V174" i="9" s="1"/>
  <c r="W174" i="9" s="1"/>
  <c r="X174" i="9" s="1"/>
  <c r="Y174" i="9" s="1"/>
  <c r="Z174" i="9" s="1"/>
  <c r="AA174" i="9" s="1"/>
  <c r="AB174" i="9" s="1"/>
  <c r="AC174" i="9" s="1"/>
  <c r="AD174" i="9" s="1"/>
  <c r="AE174" i="9" s="1"/>
  <c r="AF174" i="9" s="1"/>
  <c r="D174" i="9"/>
  <c r="E174" i="9" s="1"/>
  <c r="C174" i="9"/>
  <c r="O173" i="9"/>
  <c r="P173" i="9" s="1"/>
  <c r="Q173" i="9" s="1"/>
  <c r="R173" i="9" s="1"/>
  <c r="S173" i="9" s="1"/>
  <c r="T173" i="9" s="1"/>
  <c r="U173" i="9" s="1"/>
  <c r="V173" i="9" s="1"/>
  <c r="W173" i="9" s="1"/>
  <c r="X173" i="9" s="1"/>
  <c r="Y173" i="9" s="1"/>
  <c r="Z173" i="9" s="1"/>
  <c r="AA173" i="9" s="1"/>
  <c r="AB173" i="9" s="1"/>
  <c r="AC173" i="9" s="1"/>
  <c r="AD173" i="9" s="1"/>
  <c r="AE173" i="9" s="1"/>
  <c r="AF173" i="9" s="1"/>
  <c r="D173" i="9"/>
  <c r="E173" i="9" s="1"/>
  <c r="F173" i="9" s="1"/>
  <c r="G173" i="9" s="1"/>
  <c r="H173" i="9" s="1"/>
  <c r="I173" i="9" s="1"/>
  <c r="J173" i="9" s="1"/>
  <c r="K173" i="9" s="1"/>
  <c r="L173" i="9" s="1"/>
  <c r="M173" i="9" s="1"/>
  <c r="N173" i="9" s="1"/>
  <c r="C173" i="9"/>
  <c r="L172" i="9"/>
  <c r="M172" i="9" s="1"/>
  <c r="N172" i="9" s="1"/>
  <c r="O172" i="9" s="1"/>
  <c r="P172" i="9" s="1"/>
  <c r="Q172" i="9" s="1"/>
  <c r="R172" i="9" s="1"/>
  <c r="S172" i="9" s="1"/>
  <c r="T172" i="9" s="1"/>
  <c r="U172" i="9" s="1"/>
  <c r="V172" i="9" s="1"/>
  <c r="W172" i="9" s="1"/>
  <c r="X172" i="9" s="1"/>
  <c r="Y172" i="9" s="1"/>
  <c r="Z172" i="9" s="1"/>
  <c r="AA172" i="9" s="1"/>
  <c r="AB172" i="9" s="1"/>
  <c r="AC172" i="9" s="1"/>
  <c r="AD172" i="9" s="1"/>
  <c r="AE172" i="9" s="1"/>
  <c r="AF172" i="9" s="1"/>
  <c r="D172" i="9"/>
  <c r="E172" i="9" s="1"/>
  <c r="F172" i="9" s="1"/>
  <c r="G172" i="9" s="1"/>
  <c r="H172" i="9" s="1"/>
  <c r="I172" i="9" s="1"/>
  <c r="J172" i="9" s="1"/>
  <c r="K172" i="9" s="1"/>
  <c r="C172" i="9"/>
  <c r="T171" i="9"/>
  <c r="U171" i="9" s="1"/>
  <c r="V171" i="9" s="1"/>
  <c r="W171" i="9" s="1"/>
  <c r="X171" i="9" s="1"/>
  <c r="Y171" i="9" s="1"/>
  <c r="Z171" i="9" s="1"/>
  <c r="AA171" i="9" s="1"/>
  <c r="AB171" i="9" s="1"/>
  <c r="AC171" i="9" s="1"/>
  <c r="AD171" i="9" s="1"/>
  <c r="AE171" i="9" s="1"/>
  <c r="AF171" i="9" s="1"/>
  <c r="L171" i="9"/>
  <c r="M171" i="9" s="1"/>
  <c r="N171" i="9" s="1"/>
  <c r="O171" i="9" s="1"/>
  <c r="P171" i="9" s="1"/>
  <c r="Q171" i="9" s="1"/>
  <c r="R171" i="9" s="1"/>
  <c r="S171" i="9" s="1"/>
  <c r="C171" i="9"/>
  <c r="D171" i="9" s="1"/>
  <c r="E171" i="9" s="1"/>
  <c r="F171" i="9" s="1"/>
  <c r="G171" i="9" s="1"/>
  <c r="H171" i="9" s="1"/>
  <c r="I171" i="9" s="1"/>
  <c r="J171" i="9" s="1"/>
  <c r="K171" i="9" s="1"/>
  <c r="J170" i="9"/>
  <c r="K170" i="9" s="1"/>
  <c r="L170" i="9" s="1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X170" i="9" s="1"/>
  <c r="Y170" i="9" s="1"/>
  <c r="Z170" i="9" s="1"/>
  <c r="AA170" i="9" s="1"/>
  <c r="AB170" i="9" s="1"/>
  <c r="AC170" i="9" s="1"/>
  <c r="AD170" i="9" s="1"/>
  <c r="AE170" i="9" s="1"/>
  <c r="AF170" i="9" s="1"/>
  <c r="G170" i="9"/>
  <c r="H170" i="9" s="1"/>
  <c r="I170" i="9" s="1"/>
  <c r="C170" i="9"/>
  <c r="D170" i="9" s="1"/>
  <c r="E170" i="9" s="1"/>
  <c r="F170" i="9" s="1"/>
  <c r="U169" i="9"/>
  <c r="V169" i="9" s="1"/>
  <c r="W169" i="9" s="1"/>
  <c r="X169" i="9" s="1"/>
  <c r="Y169" i="9" s="1"/>
  <c r="Z169" i="9" s="1"/>
  <c r="AA169" i="9" s="1"/>
  <c r="AB169" i="9" s="1"/>
  <c r="AC169" i="9" s="1"/>
  <c r="AD169" i="9" s="1"/>
  <c r="AE169" i="9" s="1"/>
  <c r="AF169" i="9" s="1"/>
  <c r="C169" i="9"/>
  <c r="D169" i="9" s="1"/>
  <c r="E169" i="9" s="1"/>
  <c r="F169" i="9" s="1"/>
  <c r="G169" i="9" s="1"/>
  <c r="H169" i="9" s="1"/>
  <c r="I169" i="9" s="1"/>
  <c r="J169" i="9" s="1"/>
  <c r="K169" i="9" s="1"/>
  <c r="L169" i="9" s="1"/>
  <c r="M169" i="9" s="1"/>
  <c r="N169" i="9" s="1"/>
  <c r="O169" i="9" s="1"/>
  <c r="P169" i="9" s="1"/>
  <c r="Q169" i="9" s="1"/>
  <c r="R169" i="9" s="1"/>
  <c r="S169" i="9" s="1"/>
  <c r="T169" i="9" s="1"/>
  <c r="D167" i="9"/>
  <c r="E167" i="9" s="1"/>
  <c r="F167" i="9" s="1"/>
  <c r="G167" i="9" s="1"/>
  <c r="H167" i="9" s="1"/>
  <c r="I167" i="9" s="1"/>
  <c r="J167" i="9" s="1"/>
  <c r="K167" i="9" s="1"/>
  <c r="L167" i="9" s="1"/>
  <c r="M167" i="9" s="1"/>
  <c r="N167" i="9" s="1"/>
  <c r="O167" i="9" s="1"/>
  <c r="P167" i="9" s="1"/>
  <c r="Q167" i="9" s="1"/>
  <c r="R167" i="9" s="1"/>
  <c r="S167" i="9" s="1"/>
  <c r="T167" i="9" s="1"/>
  <c r="U167" i="9" s="1"/>
  <c r="V167" i="9" s="1"/>
  <c r="W167" i="9" s="1"/>
  <c r="X167" i="9" s="1"/>
  <c r="Y167" i="9" s="1"/>
  <c r="Z167" i="9" s="1"/>
  <c r="AA167" i="9" s="1"/>
  <c r="AB167" i="9" s="1"/>
  <c r="AC167" i="9" s="1"/>
  <c r="AD167" i="9" s="1"/>
  <c r="AE167" i="9" s="1"/>
  <c r="AF167" i="9" s="1"/>
  <c r="C167" i="9"/>
  <c r="C166" i="9"/>
  <c r="D166" i="9" s="1"/>
  <c r="E166" i="9" s="1"/>
  <c r="F166" i="9" s="1"/>
  <c r="G166" i="9" s="1"/>
  <c r="H166" i="9" s="1"/>
  <c r="I166" i="9" s="1"/>
  <c r="J166" i="9" s="1"/>
  <c r="K166" i="9" s="1"/>
  <c r="L166" i="9" s="1"/>
  <c r="M166" i="9" s="1"/>
  <c r="N166" i="9" s="1"/>
  <c r="O166" i="9" s="1"/>
  <c r="P166" i="9" s="1"/>
  <c r="Q166" i="9" s="1"/>
  <c r="R166" i="9" s="1"/>
  <c r="S166" i="9" s="1"/>
  <c r="T166" i="9" s="1"/>
  <c r="U166" i="9" s="1"/>
  <c r="V166" i="9" s="1"/>
  <c r="W166" i="9" s="1"/>
  <c r="X166" i="9" s="1"/>
  <c r="Y166" i="9" s="1"/>
  <c r="Z166" i="9" s="1"/>
  <c r="AA166" i="9" s="1"/>
  <c r="AB166" i="9" s="1"/>
  <c r="AC166" i="9" s="1"/>
  <c r="AD166" i="9" s="1"/>
  <c r="AE166" i="9" s="1"/>
  <c r="AF166" i="9" s="1"/>
  <c r="AE165" i="9"/>
  <c r="AF165" i="9" s="1"/>
  <c r="G165" i="9"/>
  <c r="H165" i="9" s="1"/>
  <c r="I165" i="9" s="1"/>
  <c r="J165" i="9" s="1"/>
  <c r="K165" i="9" s="1"/>
  <c r="L165" i="9" s="1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X165" i="9" s="1"/>
  <c r="Y165" i="9" s="1"/>
  <c r="Z165" i="9" s="1"/>
  <c r="AA165" i="9" s="1"/>
  <c r="AB165" i="9" s="1"/>
  <c r="AC165" i="9" s="1"/>
  <c r="AD165" i="9" s="1"/>
  <c r="F165" i="9"/>
  <c r="C165" i="9"/>
  <c r="D165" i="9" s="1"/>
  <c r="E165" i="9" s="1"/>
  <c r="Y164" i="9"/>
  <c r="Z164" i="9" s="1"/>
  <c r="AA164" i="9" s="1"/>
  <c r="AB164" i="9" s="1"/>
  <c r="AC164" i="9" s="1"/>
  <c r="AD164" i="9" s="1"/>
  <c r="AE164" i="9" s="1"/>
  <c r="AF164" i="9" s="1"/>
  <c r="C164" i="9"/>
  <c r="D164" i="9" s="1"/>
  <c r="E164" i="9" s="1"/>
  <c r="F164" i="9" s="1"/>
  <c r="G164" i="9" s="1"/>
  <c r="H164" i="9" s="1"/>
  <c r="I164" i="9" s="1"/>
  <c r="J164" i="9" s="1"/>
  <c r="K164" i="9" s="1"/>
  <c r="L164" i="9" s="1"/>
  <c r="M164" i="9" s="1"/>
  <c r="N164" i="9" s="1"/>
  <c r="O164" i="9" s="1"/>
  <c r="P164" i="9" s="1"/>
  <c r="Q164" i="9" s="1"/>
  <c r="R164" i="9" s="1"/>
  <c r="S164" i="9" s="1"/>
  <c r="T164" i="9" s="1"/>
  <c r="U164" i="9" s="1"/>
  <c r="V164" i="9" s="1"/>
  <c r="W164" i="9" s="1"/>
  <c r="X164" i="9" s="1"/>
  <c r="AB163" i="9"/>
  <c r="AC163" i="9" s="1"/>
  <c r="AD163" i="9" s="1"/>
  <c r="AE163" i="9" s="1"/>
  <c r="AF163" i="9" s="1"/>
  <c r="J163" i="9"/>
  <c r="K163" i="9" s="1"/>
  <c r="L163" i="9" s="1"/>
  <c r="M163" i="9" s="1"/>
  <c r="N163" i="9" s="1"/>
  <c r="O163" i="9" s="1"/>
  <c r="P163" i="9" s="1"/>
  <c r="Q163" i="9" s="1"/>
  <c r="R163" i="9" s="1"/>
  <c r="S163" i="9" s="1"/>
  <c r="T163" i="9" s="1"/>
  <c r="U163" i="9" s="1"/>
  <c r="V163" i="9" s="1"/>
  <c r="W163" i="9" s="1"/>
  <c r="X163" i="9" s="1"/>
  <c r="Y163" i="9" s="1"/>
  <c r="Z163" i="9" s="1"/>
  <c r="AA163" i="9" s="1"/>
  <c r="H163" i="9"/>
  <c r="I163" i="9" s="1"/>
  <c r="C163" i="9"/>
  <c r="D163" i="9" s="1"/>
  <c r="E163" i="9" s="1"/>
  <c r="F163" i="9" s="1"/>
  <c r="G163" i="9" s="1"/>
  <c r="F162" i="9"/>
  <c r="G162" i="9" s="1"/>
  <c r="H162" i="9" s="1"/>
  <c r="I162" i="9" s="1"/>
  <c r="J162" i="9" s="1"/>
  <c r="K162" i="9" s="1"/>
  <c r="L162" i="9" s="1"/>
  <c r="M162" i="9" s="1"/>
  <c r="N162" i="9" s="1"/>
  <c r="O162" i="9" s="1"/>
  <c r="P162" i="9" s="1"/>
  <c r="Q162" i="9" s="1"/>
  <c r="R162" i="9" s="1"/>
  <c r="S162" i="9" s="1"/>
  <c r="T162" i="9" s="1"/>
  <c r="U162" i="9" s="1"/>
  <c r="V162" i="9" s="1"/>
  <c r="W162" i="9" s="1"/>
  <c r="X162" i="9" s="1"/>
  <c r="Y162" i="9" s="1"/>
  <c r="Z162" i="9" s="1"/>
  <c r="AA162" i="9" s="1"/>
  <c r="AB162" i="9" s="1"/>
  <c r="AC162" i="9" s="1"/>
  <c r="AD162" i="9" s="1"/>
  <c r="AE162" i="9" s="1"/>
  <c r="AF162" i="9" s="1"/>
  <c r="C162" i="9"/>
  <c r="D162" i="9" s="1"/>
  <c r="E162" i="9" s="1"/>
  <c r="S161" i="9"/>
  <c r="T161" i="9" s="1"/>
  <c r="U161" i="9" s="1"/>
  <c r="V161" i="9" s="1"/>
  <c r="W161" i="9" s="1"/>
  <c r="X161" i="9" s="1"/>
  <c r="Y161" i="9" s="1"/>
  <c r="Z161" i="9" s="1"/>
  <c r="AA161" i="9" s="1"/>
  <c r="AB161" i="9" s="1"/>
  <c r="AC161" i="9" s="1"/>
  <c r="AD161" i="9" s="1"/>
  <c r="AE161" i="9" s="1"/>
  <c r="AF161" i="9" s="1"/>
  <c r="E161" i="9"/>
  <c r="F161" i="9" s="1"/>
  <c r="G161" i="9" s="1"/>
  <c r="H161" i="9" s="1"/>
  <c r="I161" i="9" s="1"/>
  <c r="J161" i="9" s="1"/>
  <c r="K161" i="9" s="1"/>
  <c r="L161" i="9" s="1"/>
  <c r="M161" i="9" s="1"/>
  <c r="N161" i="9" s="1"/>
  <c r="O161" i="9" s="1"/>
  <c r="P161" i="9" s="1"/>
  <c r="Q161" i="9" s="1"/>
  <c r="R161" i="9" s="1"/>
  <c r="C161" i="9"/>
  <c r="D161" i="9" s="1"/>
  <c r="Q160" i="9"/>
  <c r="R160" i="9" s="1"/>
  <c r="S160" i="9" s="1"/>
  <c r="T160" i="9" s="1"/>
  <c r="U160" i="9" s="1"/>
  <c r="V160" i="9" s="1"/>
  <c r="W160" i="9" s="1"/>
  <c r="X160" i="9" s="1"/>
  <c r="Y160" i="9" s="1"/>
  <c r="Z160" i="9" s="1"/>
  <c r="AA160" i="9" s="1"/>
  <c r="AB160" i="9" s="1"/>
  <c r="AC160" i="9" s="1"/>
  <c r="AD160" i="9" s="1"/>
  <c r="AE160" i="9" s="1"/>
  <c r="AF160" i="9" s="1"/>
  <c r="C160" i="9"/>
  <c r="D160" i="9" s="1"/>
  <c r="E160" i="9" s="1"/>
  <c r="F160" i="9" s="1"/>
  <c r="G160" i="9" s="1"/>
  <c r="H160" i="9" s="1"/>
  <c r="I160" i="9" s="1"/>
  <c r="J160" i="9" s="1"/>
  <c r="K160" i="9" s="1"/>
  <c r="L160" i="9" s="1"/>
  <c r="M160" i="9" s="1"/>
  <c r="N160" i="9" s="1"/>
  <c r="O160" i="9" s="1"/>
  <c r="P160" i="9" s="1"/>
  <c r="C159" i="9"/>
  <c r="D159" i="9" s="1"/>
  <c r="E159" i="9" s="1"/>
  <c r="F159" i="9" s="1"/>
  <c r="G159" i="9" s="1"/>
  <c r="H159" i="9" s="1"/>
  <c r="I159" i="9" s="1"/>
  <c r="J159" i="9" s="1"/>
  <c r="K159" i="9" s="1"/>
  <c r="L159" i="9" s="1"/>
  <c r="M159" i="9" s="1"/>
  <c r="N159" i="9" s="1"/>
  <c r="O159" i="9" s="1"/>
  <c r="P159" i="9" s="1"/>
  <c r="Q159" i="9" s="1"/>
  <c r="R159" i="9" s="1"/>
  <c r="S159" i="9" s="1"/>
  <c r="T159" i="9" s="1"/>
  <c r="U159" i="9" s="1"/>
  <c r="V159" i="9" s="1"/>
  <c r="W159" i="9" s="1"/>
  <c r="X159" i="9" s="1"/>
  <c r="Y159" i="9" s="1"/>
  <c r="Z159" i="9" s="1"/>
  <c r="AA159" i="9" s="1"/>
  <c r="AB159" i="9" s="1"/>
  <c r="AC159" i="9" s="1"/>
  <c r="AD159" i="9" s="1"/>
  <c r="AE159" i="9" s="1"/>
  <c r="AF159" i="9" s="1"/>
  <c r="F158" i="9"/>
  <c r="G158" i="9" s="1"/>
  <c r="H158" i="9" s="1"/>
  <c r="I158" i="9" s="1"/>
  <c r="J158" i="9" s="1"/>
  <c r="K158" i="9" s="1"/>
  <c r="L158" i="9" s="1"/>
  <c r="M158" i="9" s="1"/>
  <c r="N158" i="9" s="1"/>
  <c r="O158" i="9" s="1"/>
  <c r="P158" i="9" s="1"/>
  <c r="Q158" i="9" s="1"/>
  <c r="R158" i="9" s="1"/>
  <c r="S158" i="9" s="1"/>
  <c r="T158" i="9" s="1"/>
  <c r="U158" i="9" s="1"/>
  <c r="V158" i="9" s="1"/>
  <c r="W158" i="9" s="1"/>
  <c r="X158" i="9" s="1"/>
  <c r="Y158" i="9" s="1"/>
  <c r="Z158" i="9" s="1"/>
  <c r="AA158" i="9" s="1"/>
  <c r="AB158" i="9" s="1"/>
  <c r="AC158" i="9" s="1"/>
  <c r="AD158" i="9" s="1"/>
  <c r="AE158" i="9" s="1"/>
  <c r="AF158" i="9" s="1"/>
  <c r="D158" i="9"/>
  <c r="E158" i="9" s="1"/>
  <c r="C158" i="9"/>
  <c r="R157" i="9"/>
  <c r="S157" i="9" s="1"/>
  <c r="T157" i="9" s="1"/>
  <c r="U157" i="9" s="1"/>
  <c r="V157" i="9" s="1"/>
  <c r="W157" i="9" s="1"/>
  <c r="X157" i="9" s="1"/>
  <c r="Y157" i="9" s="1"/>
  <c r="Z157" i="9" s="1"/>
  <c r="AA157" i="9" s="1"/>
  <c r="AB157" i="9" s="1"/>
  <c r="AC157" i="9" s="1"/>
  <c r="AD157" i="9" s="1"/>
  <c r="AE157" i="9" s="1"/>
  <c r="AF157" i="9" s="1"/>
  <c r="D157" i="9"/>
  <c r="E157" i="9" s="1"/>
  <c r="F157" i="9" s="1"/>
  <c r="G157" i="9" s="1"/>
  <c r="H157" i="9" s="1"/>
  <c r="I157" i="9" s="1"/>
  <c r="J157" i="9" s="1"/>
  <c r="K157" i="9" s="1"/>
  <c r="L157" i="9" s="1"/>
  <c r="M157" i="9" s="1"/>
  <c r="N157" i="9" s="1"/>
  <c r="O157" i="9" s="1"/>
  <c r="P157" i="9" s="1"/>
  <c r="Q157" i="9" s="1"/>
  <c r="C157" i="9"/>
  <c r="AA156" i="9"/>
  <c r="AB156" i="9" s="1"/>
  <c r="AC156" i="9" s="1"/>
  <c r="AD156" i="9" s="1"/>
  <c r="AE156" i="9" s="1"/>
  <c r="AF156" i="9" s="1"/>
  <c r="H156" i="9"/>
  <c r="I156" i="9" s="1"/>
  <c r="J156" i="9" s="1"/>
  <c r="K156" i="9" s="1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X156" i="9" s="1"/>
  <c r="Y156" i="9" s="1"/>
  <c r="Z156" i="9" s="1"/>
  <c r="D156" i="9"/>
  <c r="E156" i="9" s="1"/>
  <c r="F156" i="9" s="1"/>
  <c r="G156" i="9" s="1"/>
  <c r="C156" i="9"/>
  <c r="C155" i="9"/>
  <c r="D155" i="9" s="1"/>
  <c r="E155" i="9" s="1"/>
  <c r="F155" i="9" s="1"/>
  <c r="G155" i="9" s="1"/>
  <c r="H155" i="9" s="1"/>
  <c r="I155" i="9" s="1"/>
  <c r="J155" i="9" s="1"/>
  <c r="K155" i="9" s="1"/>
  <c r="L155" i="9" s="1"/>
  <c r="M155" i="9" s="1"/>
  <c r="N155" i="9" s="1"/>
  <c r="O155" i="9" s="1"/>
  <c r="P155" i="9" s="1"/>
  <c r="Q155" i="9" s="1"/>
  <c r="R155" i="9" s="1"/>
  <c r="S155" i="9" s="1"/>
  <c r="T155" i="9" s="1"/>
  <c r="U155" i="9" s="1"/>
  <c r="V155" i="9" s="1"/>
  <c r="W155" i="9" s="1"/>
  <c r="X155" i="9" s="1"/>
  <c r="Y155" i="9" s="1"/>
  <c r="Z155" i="9" s="1"/>
  <c r="AA155" i="9" s="1"/>
  <c r="AB155" i="9" s="1"/>
  <c r="AC155" i="9" s="1"/>
  <c r="AD155" i="9" s="1"/>
  <c r="AE155" i="9" s="1"/>
  <c r="AF155" i="9" s="1"/>
  <c r="F153" i="9"/>
  <c r="G153" i="9" s="1"/>
  <c r="H153" i="9" s="1"/>
  <c r="I153" i="9" s="1"/>
  <c r="J153" i="9" s="1"/>
  <c r="K153" i="9" s="1"/>
  <c r="L153" i="9" s="1"/>
  <c r="M153" i="9" s="1"/>
  <c r="N153" i="9" s="1"/>
  <c r="O153" i="9" s="1"/>
  <c r="P153" i="9" s="1"/>
  <c r="Q153" i="9" s="1"/>
  <c r="R153" i="9" s="1"/>
  <c r="S153" i="9" s="1"/>
  <c r="T153" i="9" s="1"/>
  <c r="U153" i="9" s="1"/>
  <c r="V153" i="9" s="1"/>
  <c r="W153" i="9" s="1"/>
  <c r="X153" i="9" s="1"/>
  <c r="Y153" i="9" s="1"/>
  <c r="Z153" i="9" s="1"/>
  <c r="AA153" i="9" s="1"/>
  <c r="AB153" i="9" s="1"/>
  <c r="AC153" i="9" s="1"/>
  <c r="AD153" i="9" s="1"/>
  <c r="AE153" i="9" s="1"/>
  <c r="AF153" i="9" s="1"/>
  <c r="D153" i="9"/>
  <c r="E153" i="9" s="1"/>
  <c r="C153" i="9"/>
  <c r="D152" i="9"/>
  <c r="E152" i="9" s="1"/>
  <c r="F152" i="9" s="1"/>
  <c r="G152" i="9" s="1"/>
  <c r="H152" i="9" s="1"/>
  <c r="I152" i="9" s="1"/>
  <c r="J152" i="9" s="1"/>
  <c r="K152" i="9" s="1"/>
  <c r="L152" i="9" s="1"/>
  <c r="M152" i="9" s="1"/>
  <c r="N152" i="9" s="1"/>
  <c r="O152" i="9" s="1"/>
  <c r="P152" i="9" s="1"/>
  <c r="Q152" i="9" s="1"/>
  <c r="R152" i="9" s="1"/>
  <c r="S152" i="9" s="1"/>
  <c r="T152" i="9" s="1"/>
  <c r="U152" i="9" s="1"/>
  <c r="V152" i="9" s="1"/>
  <c r="W152" i="9" s="1"/>
  <c r="X152" i="9" s="1"/>
  <c r="Y152" i="9" s="1"/>
  <c r="Z152" i="9" s="1"/>
  <c r="AA152" i="9" s="1"/>
  <c r="AB152" i="9" s="1"/>
  <c r="AC152" i="9" s="1"/>
  <c r="AD152" i="9" s="1"/>
  <c r="AE152" i="9" s="1"/>
  <c r="AF152" i="9" s="1"/>
  <c r="C152" i="9"/>
  <c r="T151" i="9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AF151" i="9" s="1"/>
  <c r="D151" i="9"/>
  <c r="E151" i="9" s="1"/>
  <c r="F151" i="9" s="1"/>
  <c r="G151" i="9" s="1"/>
  <c r="H151" i="9" s="1"/>
  <c r="I151" i="9" s="1"/>
  <c r="J151" i="9" s="1"/>
  <c r="K151" i="9" s="1"/>
  <c r="L151" i="9" s="1"/>
  <c r="M151" i="9" s="1"/>
  <c r="N151" i="9" s="1"/>
  <c r="O151" i="9" s="1"/>
  <c r="P151" i="9" s="1"/>
  <c r="Q151" i="9" s="1"/>
  <c r="R151" i="9" s="1"/>
  <c r="S151" i="9" s="1"/>
  <c r="C151" i="9"/>
  <c r="C150" i="9"/>
  <c r="D150" i="9" s="1"/>
  <c r="E150" i="9" s="1"/>
  <c r="F150" i="9" s="1"/>
  <c r="G150" i="9" s="1"/>
  <c r="H150" i="9" s="1"/>
  <c r="I150" i="9" s="1"/>
  <c r="J150" i="9" s="1"/>
  <c r="K150" i="9" s="1"/>
  <c r="L150" i="9" s="1"/>
  <c r="M150" i="9" s="1"/>
  <c r="N150" i="9" s="1"/>
  <c r="O150" i="9" s="1"/>
  <c r="P150" i="9" s="1"/>
  <c r="Q150" i="9" s="1"/>
  <c r="R150" i="9" s="1"/>
  <c r="S150" i="9" s="1"/>
  <c r="T150" i="9" s="1"/>
  <c r="U150" i="9" s="1"/>
  <c r="V150" i="9" s="1"/>
  <c r="W150" i="9" s="1"/>
  <c r="X150" i="9" s="1"/>
  <c r="Y150" i="9" s="1"/>
  <c r="Z150" i="9" s="1"/>
  <c r="AA150" i="9" s="1"/>
  <c r="AB150" i="9" s="1"/>
  <c r="AC150" i="9" s="1"/>
  <c r="AD150" i="9" s="1"/>
  <c r="AE150" i="9" s="1"/>
  <c r="AF150" i="9" s="1"/>
  <c r="V148" i="9"/>
  <c r="W148" i="9" s="1"/>
  <c r="X148" i="9" s="1"/>
  <c r="Y148" i="9" s="1"/>
  <c r="Z148" i="9" s="1"/>
  <c r="AA148" i="9" s="1"/>
  <c r="AB148" i="9" s="1"/>
  <c r="AC148" i="9" s="1"/>
  <c r="AD148" i="9" s="1"/>
  <c r="AE148" i="9" s="1"/>
  <c r="AF148" i="9" s="1"/>
  <c r="I148" i="9"/>
  <c r="J148" i="9" s="1"/>
  <c r="K148" i="9" s="1"/>
  <c r="L148" i="9" s="1"/>
  <c r="M148" i="9" s="1"/>
  <c r="N148" i="9" s="1"/>
  <c r="O148" i="9" s="1"/>
  <c r="P148" i="9" s="1"/>
  <c r="Q148" i="9" s="1"/>
  <c r="R148" i="9" s="1"/>
  <c r="S148" i="9" s="1"/>
  <c r="T148" i="9" s="1"/>
  <c r="U148" i="9" s="1"/>
  <c r="D148" i="9"/>
  <c r="E148" i="9" s="1"/>
  <c r="F148" i="9" s="1"/>
  <c r="G148" i="9" s="1"/>
  <c r="H148" i="9" s="1"/>
  <c r="C148" i="9"/>
  <c r="F147" i="9"/>
  <c r="G147" i="9" s="1"/>
  <c r="H147" i="9" s="1"/>
  <c r="I147" i="9" s="1"/>
  <c r="J147" i="9" s="1"/>
  <c r="K147" i="9" s="1"/>
  <c r="L147" i="9" s="1"/>
  <c r="M147" i="9" s="1"/>
  <c r="N147" i="9" s="1"/>
  <c r="O147" i="9" s="1"/>
  <c r="P147" i="9" s="1"/>
  <c r="Q147" i="9" s="1"/>
  <c r="R147" i="9" s="1"/>
  <c r="S147" i="9" s="1"/>
  <c r="T147" i="9" s="1"/>
  <c r="U147" i="9" s="1"/>
  <c r="V147" i="9" s="1"/>
  <c r="W147" i="9" s="1"/>
  <c r="X147" i="9" s="1"/>
  <c r="Y147" i="9" s="1"/>
  <c r="Z147" i="9" s="1"/>
  <c r="AA147" i="9" s="1"/>
  <c r="AB147" i="9" s="1"/>
  <c r="AC147" i="9" s="1"/>
  <c r="AD147" i="9" s="1"/>
  <c r="AE147" i="9" s="1"/>
  <c r="AF147" i="9" s="1"/>
  <c r="D147" i="9"/>
  <c r="E147" i="9" s="1"/>
  <c r="C147" i="9"/>
  <c r="J145" i="9"/>
  <c r="K145" i="9" s="1"/>
  <c r="L145" i="9" s="1"/>
  <c r="M145" i="9" s="1"/>
  <c r="N145" i="9" s="1"/>
  <c r="O145" i="9" s="1"/>
  <c r="P145" i="9" s="1"/>
  <c r="Q145" i="9" s="1"/>
  <c r="R145" i="9" s="1"/>
  <c r="S145" i="9" s="1"/>
  <c r="T145" i="9" s="1"/>
  <c r="U145" i="9" s="1"/>
  <c r="V145" i="9" s="1"/>
  <c r="W145" i="9" s="1"/>
  <c r="X145" i="9" s="1"/>
  <c r="Y145" i="9" s="1"/>
  <c r="Z145" i="9" s="1"/>
  <c r="AA145" i="9" s="1"/>
  <c r="AB145" i="9" s="1"/>
  <c r="AC145" i="9" s="1"/>
  <c r="AD145" i="9" s="1"/>
  <c r="AE145" i="9" s="1"/>
  <c r="AF145" i="9" s="1"/>
  <c r="C145" i="9"/>
  <c r="D145" i="9" s="1"/>
  <c r="E145" i="9" s="1"/>
  <c r="F145" i="9" s="1"/>
  <c r="G145" i="9" s="1"/>
  <c r="H145" i="9" s="1"/>
  <c r="I145" i="9" s="1"/>
  <c r="Y144" i="9"/>
  <c r="Z144" i="9" s="1"/>
  <c r="AA144" i="9" s="1"/>
  <c r="AB144" i="9" s="1"/>
  <c r="AC144" i="9" s="1"/>
  <c r="AD144" i="9" s="1"/>
  <c r="AE144" i="9" s="1"/>
  <c r="AF144" i="9" s="1"/>
  <c r="F144" i="9"/>
  <c r="G144" i="9" s="1"/>
  <c r="H144" i="9" s="1"/>
  <c r="I144" i="9" s="1"/>
  <c r="J144" i="9" s="1"/>
  <c r="K144" i="9" s="1"/>
  <c r="L144" i="9" s="1"/>
  <c r="M144" i="9" s="1"/>
  <c r="N144" i="9" s="1"/>
  <c r="O144" i="9" s="1"/>
  <c r="P144" i="9" s="1"/>
  <c r="Q144" i="9" s="1"/>
  <c r="R144" i="9" s="1"/>
  <c r="S144" i="9" s="1"/>
  <c r="T144" i="9" s="1"/>
  <c r="U144" i="9" s="1"/>
  <c r="V144" i="9" s="1"/>
  <c r="W144" i="9" s="1"/>
  <c r="X144" i="9" s="1"/>
  <c r="C144" i="9"/>
  <c r="D144" i="9" s="1"/>
  <c r="E144" i="9" s="1"/>
  <c r="F143" i="9"/>
  <c r="G143" i="9" s="1"/>
  <c r="H143" i="9" s="1"/>
  <c r="I143" i="9" s="1"/>
  <c r="J143" i="9" s="1"/>
  <c r="K143" i="9" s="1"/>
  <c r="L143" i="9" s="1"/>
  <c r="M143" i="9" s="1"/>
  <c r="N143" i="9" s="1"/>
  <c r="O143" i="9" s="1"/>
  <c r="P143" i="9" s="1"/>
  <c r="Q143" i="9" s="1"/>
  <c r="R143" i="9" s="1"/>
  <c r="S143" i="9" s="1"/>
  <c r="T143" i="9" s="1"/>
  <c r="U143" i="9" s="1"/>
  <c r="V143" i="9" s="1"/>
  <c r="W143" i="9" s="1"/>
  <c r="X143" i="9" s="1"/>
  <c r="Y143" i="9" s="1"/>
  <c r="Z143" i="9" s="1"/>
  <c r="AA143" i="9" s="1"/>
  <c r="AB143" i="9" s="1"/>
  <c r="AC143" i="9" s="1"/>
  <c r="AD143" i="9" s="1"/>
  <c r="AE143" i="9" s="1"/>
  <c r="AF143" i="9" s="1"/>
  <c r="D143" i="9"/>
  <c r="E143" i="9" s="1"/>
  <c r="C143" i="9"/>
  <c r="N142" i="9"/>
  <c r="O142" i="9" s="1"/>
  <c r="P142" i="9" s="1"/>
  <c r="Q142" i="9" s="1"/>
  <c r="R142" i="9" s="1"/>
  <c r="S142" i="9" s="1"/>
  <c r="T142" i="9" s="1"/>
  <c r="U142" i="9" s="1"/>
  <c r="V142" i="9" s="1"/>
  <c r="W142" i="9" s="1"/>
  <c r="X142" i="9" s="1"/>
  <c r="Y142" i="9" s="1"/>
  <c r="Z142" i="9" s="1"/>
  <c r="AA142" i="9" s="1"/>
  <c r="AB142" i="9" s="1"/>
  <c r="AC142" i="9" s="1"/>
  <c r="AD142" i="9" s="1"/>
  <c r="AE142" i="9" s="1"/>
  <c r="AF142" i="9" s="1"/>
  <c r="E142" i="9"/>
  <c r="F142" i="9" s="1"/>
  <c r="G142" i="9" s="1"/>
  <c r="H142" i="9" s="1"/>
  <c r="I142" i="9" s="1"/>
  <c r="J142" i="9" s="1"/>
  <c r="K142" i="9" s="1"/>
  <c r="L142" i="9" s="1"/>
  <c r="M142" i="9" s="1"/>
  <c r="D142" i="9"/>
  <c r="C142" i="9"/>
  <c r="D141" i="9"/>
  <c r="E141" i="9" s="1"/>
  <c r="F141" i="9" s="1"/>
  <c r="G141" i="9" s="1"/>
  <c r="H141" i="9" s="1"/>
  <c r="I141" i="9" s="1"/>
  <c r="J141" i="9" s="1"/>
  <c r="K141" i="9" s="1"/>
  <c r="L141" i="9" s="1"/>
  <c r="M141" i="9" s="1"/>
  <c r="N141" i="9" s="1"/>
  <c r="O141" i="9" s="1"/>
  <c r="P141" i="9" s="1"/>
  <c r="Q141" i="9" s="1"/>
  <c r="R141" i="9" s="1"/>
  <c r="S141" i="9" s="1"/>
  <c r="T141" i="9" s="1"/>
  <c r="U141" i="9" s="1"/>
  <c r="V141" i="9" s="1"/>
  <c r="W141" i="9" s="1"/>
  <c r="X141" i="9" s="1"/>
  <c r="Y141" i="9" s="1"/>
  <c r="Z141" i="9" s="1"/>
  <c r="AA141" i="9" s="1"/>
  <c r="AB141" i="9" s="1"/>
  <c r="AC141" i="9" s="1"/>
  <c r="AD141" i="9" s="1"/>
  <c r="AE141" i="9" s="1"/>
  <c r="AF141" i="9" s="1"/>
  <c r="C141" i="9"/>
  <c r="C140" i="9"/>
  <c r="D140" i="9" s="1"/>
  <c r="E140" i="9" s="1"/>
  <c r="F140" i="9" s="1"/>
  <c r="G140" i="9" s="1"/>
  <c r="H140" i="9" s="1"/>
  <c r="I140" i="9" s="1"/>
  <c r="J140" i="9" s="1"/>
  <c r="K140" i="9" s="1"/>
  <c r="L140" i="9" s="1"/>
  <c r="M140" i="9" s="1"/>
  <c r="N140" i="9" s="1"/>
  <c r="O140" i="9" s="1"/>
  <c r="P140" i="9" s="1"/>
  <c r="Q140" i="9" s="1"/>
  <c r="R140" i="9" s="1"/>
  <c r="S140" i="9" s="1"/>
  <c r="T140" i="9" s="1"/>
  <c r="U140" i="9" s="1"/>
  <c r="V140" i="9" s="1"/>
  <c r="W140" i="9" s="1"/>
  <c r="X140" i="9" s="1"/>
  <c r="Y140" i="9" s="1"/>
  <c r="Z140" i="9" s="1"/>
  <c r="AA140" i="9" s="1"/>
  <c r="AB140" i="9" s="1"/>
  <c r="AC140" i="9" s="1"/>
  <c r="AD140" i="9" s="1"/>
  <c r="AE140" i="9" s="1"/>
  <c r="AF140" i="9" s="1"/>
  <c r="S139" i="9"/>
  <c r="T139" i="9" s="1"/>
  <c r="U139" i="9" s="1"/>
  <c r="V139" i="9" s="1"/>
  <c r="W139" i="9" s="1"/>
  <c r="X139" i="9" s="1"/>
  <c r="Y139" i="9" s="1"/>
  <c r="Z139" i="9" s="1"/>
  <c r="AA139" i="9" s="1"/>
  <c r="AB139" i="9" s="1"/>
  <c r="AC139" i="9" s="1"/>
  <c r="AD139" i="9" s="1"/>
  <c r="AE139" i="9" s="1"/>
  <c r="AF139" i="9" s="1"/>
  <c r="E139" i="9"/>
  <c r="F139" i="9" s="1"/>
  <c r="G139" i="9" s="1"/>
  <c r="H139" i="9" s="1"/>
  <c r="I139" i="9" s="1"/>
  <c r="J139" i="9" s="1"/>
  <c r="K139" i="9" s="1"/>
  <c r="L139" i="9" s="1"/>
  <c r="M139" i="9" s="1"/>
  <c r="N139" i="9" s="1"/>
  <c r="O139" i="9" s="1"/>
  <c r="P139" i="9" s="1"/>
  <c r="Q139" i="9" s="1"/>
  <c r="R139" i="9" s="1"/>
  <c r="C139" i="9"/>
  <c r="D139" i="9" s="1"/>
  <c r="L137" i="9"/>
  <c r="M137" i="9" s="1"/>
  <c r="N137" i="9" s="1"/>
  <c r="O137" i="9" s="1"/>
  <c r="P137" i="9" s="1"/>
  <c r="Q137" i="9" s="1"/>
  <c r="R137" i="9" s="1"/>
  <c r="S137" i="9" s="1"/>
  <c r="T137" i="9" s="1"/>
  <c r="U137" i="9" s="1"/>
  <c r="V137" i="9" s="1"/>
  <c r="W137" i="9" s="1"/>
  <c r="X137" i="9" s="1"/>
  <c r="Y137" i="9" s="1"/>
  <c r="Z137" i="9" s="1"/>
  <c r="AA137" i="9" s="1"/>
  <c r="AB137" i="9" s="1"/>
  <c r="AC137" i="9" s="1"/>
  <c r="AD137" i="9" s="1"/>
  <c r="AE137" i="9" s="1"/>
  <c r="AF137" i="9" s="1"/>
  <c r="D137" i="9"/>
  <c r="E137" i="9" s="1"/>
  <c r="F137" i="9" s="1"/>
  <c r="G137" i="9" s="1"/>
  <c r="H137" i="9" s="1"/>
  <c r="I137" i="9" s="1"/>
  <c r="J137" i="9" s="1"/>
  <c r="K137" i="9" s="1"/>
  <c r="C137" i="9"/>
  <c r="D136" i="9"/>
  <c r="E136" i="9" s="1"/>
  <c r="F136" i="9" s="1"/>
  <c r="G136" i="9" s="1"/>
  <c r="H136" i="9" s="1"/>
  <c r="I136" i="9" s="1"/>
  <c r="J136" i="9" s="1"/>
  <c r="K136" i="9" s="1"/>
  <c r="L136" i="9" s="1"/>
  <c r="M136" i="9" s="1"/>
  <c r="N136" i="9" s="1"/>
  <c r="O136" i="9" s="1"/>
  <c r="P136" i="9" s="1"/>
  <c r="Q136" i="9" s="1"/>
  <c r="R136" i="9" s="1"/>
  <c r="S136" i="9" s="1"/>
  <c r="T136" i="9" s="1"/>
  <c r="U136" i="9" s="1"/>
  <c r="V136" i="9" s="1"/>
  <c r="W136" i="9" s="1"/>
  <c r="X136" i="9" s="1"/>
  <c r="Y136" i="9" s="1"/>
  <c r="Z136" i="9" s="1"/>
  <c r="AA136" i="9" s="1"/>
  <c r="AB136" i="9" s="1"/>
  <c r="AC136" i="9" s="1"/>
  <c r="AD136" i="9" s="1"/>
  <c r="AE136" i="9" s="1"/>
  <c r="AF136" i="9" s="1"/>
  <c r="C136" i="9"/>
  <c r="C135" i="9"/>
  <c r="D135" i="9" s="1"/>
  <c r="E135" i="9" s="1"/>
  <c r="F135" i="9" s="1"/>
  <c r="G135" i="9" s="1"/>
  <c r="H135" i="9" s="1"/>
  <c r="I135" i="9" s="1"/>
  <c r="J135" i="9" s="1"/>
  <c r="K135" i="9" s="1"/>
  <c r="L135" i="9" s="1"/>
  <c r="M135" i="9" s="1"/>
  <c r="N135" i="9" s="1"/>
  <c r="O135" i="9" s="1"/>
  <c r="P135" i="9" s="1"/>
  <c r="Q135" i="9" s="1"/>
  <c r="R135" i="9" s="1"/>
  <c r="S135" i="9" s="1"/>
  <c r="T135" i="9" s="1"/>
  <c r="U135" i="9" s="1"/>
  <c r="V135" i="9" s="1"/>
  <c r="W135" i="9" s="1"/>
  <c r="X135" i="9" s="1"/>
  <c r="Y135" i="9" s="1"/>
  <c r="Z135" i="9" s="1"/>
  <c r="AA135" i="9" s="1"/>
  <c r="AB135" i="9" s="1"/>
  <c r="AC135" i="9" s="1"/>
  <c r="AD135" i="9" s="1"/>
  <c r="AE135" i="9" s="1"/>
  <c r="AF135" i="9" s="1"/>
  <c r="E134" i="9"/>
  <c r="F134" i="9" s="1"/>
  <c r="G134" i="9" s="1"/>
  <c r="H134" i="9" s="1"/>
  <c r="I134" i="9" s="1"/>
  <c r="J134" i="9" s="1"/>
  <c r="K134" i="9" s="1"/>
  <c r="L134" i="9" s="1"/>
  <c r="M134" i="9" s="1"/>
  <c r="N134" i="9" s="1"/>
  <c r="O134" i="9" s="1"/>
  <c r="P134" i="9" s="1"/>
  <c r="Q134" i="9" s="1"/>
  <c r="R134" i="9" s="1"/>
  <c r="S134" i="9" s="1"/>
  <c r="T134" i="9" s="1"/>
  <c r="U134" i="9" s="1"/>
  <c r="V134" i="9" s="1"/>
  <c r="W134" i="9" s="1"/>
  <c r="X134" i="9" s="1"/>
  <c r="Y134" i="9" s="1"/>
  <c r="Z134" i="9" s="1"/>
  <c r="AA134" i="9" s="1"/>
  <c r="AB134" i="9" s="1"/>
  <c r="AC134" i="9" s="1"/>
  <c r="AD134" i="9" s="1"/>
  <c r="AE134" i="9" s="1"/>
  <c r="AF134" i="9" s="1"/>
  <c r="C134" i="9"/>
  <c r="D134" i="9" s="1"/>
  <c r="D133" i="9"/>
  <c r="E133" i="9" s="1"/>
  <c r="F133" i="9" s="1"/>
  <c r="G133" i="9" s="1"/>
  <c r="H133" i="9" s="1"/>
  <c r="I133" i="9" s="1"/>
  <c r="J133" i="9" s="1"/>
  <c r="K133" i="9" s="1"/>
  <c r="L133" i="9" s="1"/>
  <c r="M133" i="9" s="1"/>
  <c r="N133" i="9" s="1"/>
  <c r="O133" i="9" s="1"/>
  <c r="P133" i="9" s="1"/>
  <c r="Q133" i="9" s="1"/>
  <c r="R133" i="9" s="1"/>
  <c r="S133" i="9" s="1"/>
  <c r="T133" i="9" s="1"/>
  <c r="U133" i="9" s="1"/>
  <c r="V133" i="9" s="1"/>
  <c r="W133" i="9" s="1"/>
  <c r="X133" i="9" s="1"/>
  <c r="Y133" i="9" s="1"/>
  <c r="Z133" i="9" s="1"/>
  <c r="AA133" i="9" s="1"/>
  <c r="AB133" i="9" s="1"/>
  <c r="AC133" i="9" s="1"/>
  <c r="AD133" i="9" s="1"/>
  <c r="AE133" i="9" s="1"/>
  <c r="AF133" i="9" s="1"/>
  <c r="C133" i="9"/>
  <c r="J132" i="9"/>
  <c r="K132" i="9" s="1"/>
  <c r="L132" i="9" s="1"/>
  <c r="M132" i="9" s="1"/>
  <c r="N132" i="9" s="1"/>
  <c r="O132" i="9" s="1"/>
  <c r="P132" i="9" s="1"/>
  <c r="Q132" i="9" s="1"/>
  <c r="R132" i="9" s="1"/>
  <c r="S132" i="9" s="1"/>
  <c r="T132" i="9" s="1"/>
  <c r="U132" i="9" s="1"/>
  <c r="V132" i="9" s="1"/>
  <c r="W132" i="9" s="1"/>
  <c r="X132" i="9" s="1"/>
  <c r="Y132" i="9" s="1"/>
  <c r="Z132" i="9" s="1"/>
  <c r="AA132" i="9" s="1"/>
  <c r="AB132" i="9" s="1"/>
  <c r="AC132" i="9" s="1"/>
  <c r="AD132" i="9" s="1"/>
  <c r="AE132" i="9" s="1"/>
  <c r="AF132" i="9" s="1"/>
  <c r="I132" i="9"/>
  <c r="C132" i="9"/>
  <c r="D132" i="9" s="1"/>
  <c r="E132" i="9" s="1"/>
  <c r="F132" i="9" s="1"/>
  <c r="G132" i="9" s="1"/>
  <c r="H132" i="9" s="1"/>
  <c r="H131" i="9"/>
  <c r="I131" i="9" s="1"/>
  <c r="J131" i="9" s="1"/>
  <c r="K131" i="9" s="1"/>
  <c r="L131" i="9" s="1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X131" i="9" s="1"/>
  <c r="Y131" i="9" s="1"/>
  <c r="Z131" i="9" s="1"/>
  <c r="AA131" i="9" s="1"/>
  <c r="AB131" i="9" s="1"/>
  <c r="AC131" i="9" s="1"/>
  <c r="AD131" i="9" s="1"/>
  <c r="AE131" i="9" s="1"/>
  <c r="AF131" i="9" s="1"/>
  <c r="G131" i="9"/>
  <c r="E131" i="9"/>
  <c r="F131" i="9" s="1"/>
  <c r="C131" i="9"/>
  <c r="D131" i="9" s="1"/>
  <c r="P130" i="9"/>
  <c r="Q130" i="9" s="1"/>
  <c r="R130" i="9" s="1"/>
  <c r="S130" i="9" s="1"/>
  <c r="T130" i="9" s="1"/>
  <c r="U130" i="9" s="1"/>
  <c r="V130" i="9" s="1"/>
  <c r="W130" i="9" s="1"/>
  <c r="X130" i="9" s="1"/>
  <c r="Y130" i="9" s="1"/>
  <c r="Z130" i="9" s="1"/>
  <c r="AA130" i="9" s="1"/>
  <c r="AB130" i="9" s="1"/>
  <c r="AC130" i="9" s="1"/>
  <c r="AD130" i="9" s="1"/>
  <c r="AE130" i="9" s="1"/>
  <c r="AF130" i="9" s="1"/>
  <c r="H130" i="9"/>
  <c r="I130" i="9" s="1"/>
  <c r="J130" i="9" s="1"/>
  <c r="K130" i="9" s="1"/>
  <c r="L130" i="9" s="1"/>
  <c r="M130" i="9" s="1"/>
  <c r="N130" i="9" s="1"/>
  <c r="O130" i="9" s="1"/>
  <c r="E130" i="9"/>
  <c r="F130" i="9" s="1"/>
  <c r="G130" i="9" s="1"/>
  <c r="C130" i="9"/>
  <c r="D130" i="9" s="1"/>
  <c r="D128" i="9"/>
  <c r="E128" i="9" s="1"/>
  <c r="F128" i="9" s="1"/>
  <c r="G128" i="9" s="1"/>
  <c r="H128" i="9" s="1"/>
  <c r="I128" i="9" s="1"/>
  <c r="J128" i="9" s="1"/>
  <c r="K128" i="9" s="1"/>
  <c r="L128" i="9" s="1"/>
  <c r="M128" i="9" s="1"/>
  <c r="N128" i="9" s="1"/>
  <c r="O128" i="9" s="1"/>
  <c r="P128" i="9" s="1"/>
  <c r="Q128" i="9" s="1"/>
  <c r="R128" i="9" s="1"/>
  <c r="S128" i="9" s="1"/>
  <c r="T128" i="9" s="1"/>
  <c r="U128" i="9" s="1"/>
  <c r="V128" i="9" s="1"/>
  <c r="W128" i="9" s="1"/>
  <c r="X128" i="9" s="1"/>
  <c r="Y128" i="9" s="1"/>
  <c r="Z128" i="9" s="1"/>
  <c r="AA128" i="9" s="1"/>
  <c r="AB128" i="9" s="1"/>
  <c r="AC128" i="9" s="1"/>
  <c r="AD128" i="9" s="1"/>
  <c r="AE128" i="9" s="1"/>
  <c r="AF128" i="9" s="1"/>
  <c r="C128" i="9"/>
  <c r="AE127" i="9"/>
  <c r="AF127" i="9" s="1"/>
  <c r="D127" i="9"/>
  <c r="E127" i="9" s="1"/>
  <c r="F127" i="9" s="1"/>
  <c r="G127" i="9" s="1"/>
  <c r="H127" i="9" s="1"/>
  <c r="I127" i="9" s="1"/>
  <c r="J127" i="9" s="1"/>
  <c r="K127" i="9" s="1"/>
  <c r="L127" i="9" s="1"/>
  <c r="M127" i="9" s="1"/>
  <c r="N127" i="9" s="1"/>
  <c r="O127" i="9" s="1"/>
  <c r="P127" i="9" s="1"/>
  <c r="Q127" i="9" s="1"/>
  <c r="R127" i="9" s="1"/>
  <c r="S127" i="9" s="1"/>
  <c r="T127" i="9" s="1"/>
  <c r="U127" i="9" s="1"/>
  <c r="V127" i="9" s="1"/>
  <c r="W127" i="9" s="1"/>
  <c r="X127" i="9" s="1"/>
  <c r="Y127" i="9" s="1"/>
  <c r="Z127" i="9" s="1"/>
  <c r="AA127" i="9" s="1"/>
  <c r="AB127" i="9" s="1"/>
  <c r="AC127" i="9" s="1"/>
  <c r="AD127" i="9" s="1"/>
  <c r="C127" i="9"/>
  <c r="J126" i="9"/>
  <c r="K126" i="9" s="1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E126" i="9" s="1"/>
  <c r="AF126" i="9" s="1"/>
  <c r="I126" i="9"/>
  <c r="E126" i="9"/>
  <c r="F126" i="9" s="1"/>
  <c r="G126" i="9" s="1"/>
  <c r="H126" i="9" s="1"/>
  <c r="C126" i="9"/>
  <c r="D126" i="9" s="1"/>
  <c r="C125" i="9"/>
  <c r="D125" i="9" s="1"/>
  <c r="E125" i="9" s="1"/>
  <c r="F125" i="9" s="1"/>
  <c r="G125" i="9" s="1"/>
  <c r="H125" i="9" s="1"/>
  <c r="I125" i="9" s="1"/>
  <c r="J125" i="9" s="1"/>
  <c r="K125" i="9" s="1"/>
  <c r="L125" i="9" s="1"/>
  <c r="M125" i="9" s="1"/>
  <c r="N125" i="9" s="1"/>
  <c r="O125" i="9" s="1"/>
  <c r="P125" i="9" s="1"/>
  <c r="Q125" i="9" s="1"/>
  <c r="R125" i="9" s="1"/>
  <c r="S125" i="9" s="1"/>
  <c r="T125" i="9" s="1"/>
  <c r="U125" i="9" s="1"/>
  <c r="V125" i="9" s="1"/>
  <c r="W125" i="9" s="1"/>
  <c r="X125" i="9" s="1"/>
  <c r="Y125" i="9" s="1"/>
  <c r="Z125" i="9" s="1"/>
  <c r="AA125" i="9" s="1"/>
  <c r="AB125" i="9" s="1"/>
  <c r="AC125" i="9" s="1"/>
  <c r="AD125" i="9" s="1"/>
  <c r="AE125" i="9" s="1"/>
  <c r="AF125" i="9" s="1"/>
  <c r="V124" i="9"/>
  <c r="W124" i="9" s="1"/>
  <c r="X124" i="9" s="1"/>
  <c r="Y124" i="9" s="1"/>
  <c r="Z124" i="9" s="1"/>
  <c r="AA124" i="9" s="1"/>
  <c r="AB124" i="9" s="1"/>
  <c r="AC124" i="9" s="1"/>
  <c r="AD124" i="9" s="1"/>
  <c r="AE124" i="9" s="1"/>
  <c r="AF124" i="9" s="1"/>
  <c r="F124" i="9"/>
  <c r="G124" i="9" s="1"/>
  <c r="H124" i="9" s="1"/>
  <c r="I124" i="9" s="1"/>
  <c r="J124" i="9" s="1"/>
  <c r="K124" i="9" s="1"/>
  <c r="L124" i="9" s="1"/>
  <c r="M124" i="9" s="1"/>
  <c r="N124" i="9" s="1"/>
  <c r="O124" i="9" s="1"/>
  <c r="P124" i="9" s="1"/>
  <c r="Q124" i="9" s="1"/>
  <c r="R124" i="9" s="1"/>
  <c r="S124" i="9" s="1"/>
  <c r="T124" i="9" s="1"/>
  <c r="U124" i="9" s="1"/>
  <c r="C124" i="9"/>
  <c r="D124" i="9" s="1"/>
  <c r="E124" i="9" s="1"/>
  <c r="AA123" i="9"/>
  <c r="AB123" i="9" s="1"/>
  <c r="AC123" i="9" s="1"/>
  <c r="AD123" i="9" s="1"/>
  <c r="AE123" i="9" s="1"/>
  <c r="AF123" i="9" s="1"/>
  <c r="C123" i="9"/>
  <c r="D123" i="9" s="1"/>
  <c r="E123" i="9" s="1"/>
  <c r="F123" i="9" s="1"/>
  <c r="G123" i="9" s="1"/>
  <c r="H123" i="9" s="1"/>
  <c r="I123" i="9" s="1"/>
  <c r="J123" i="9" s="1"/>
  <c r="K123" i="9" s="1"/>
  <c r="L123" i="9" s="1"/>
  <c r="M123" i="9" s="1"/>
  <c r="N123" i="9" s="1"/>
  <c r="O123" i="9" s="1"/>
  <c r="P123" i="9" s="1"/>
  <c r="Q123" i="9" s="1"/>
  <c r="R123" i="9" s="1"/>
  <c r="S123" i="9" s="1"/>
  <c r="T123" i="9" s="1"/>
  <c r="U123" i="9" s="1"/>
  <c r="V123" i="9" s="1"/>
  <c r="W123" i="9" s="1"/>
  <c r="X123" i="9" s="1"/>
  <c r="Y123" i="9" s="1"/>
  <c r="Z123" i="9" s="1"/>
  <c r="J122" i="9"/>
  <c r="K122" i="9" s="1"/>
  <c r="L122" i="9" s="1"/>
  <c r="M122" i="9" s="1"/>
  <c r="N122" i="9" s="1"/>
  <c r="O122" i="9" s="1"/>
  <c r="P122" i="9" s="1"/>
  <c r="Q122" i="9" s="1"/>
  <c r="R122" i="9" s="1"/>
  <c r="S122" i="9" s="1"/>
  <c r="T122" i="9" s="1"/>
  <c r="U122" i="9" s="1"/>
  <c r="V122" i="9" s="1"/>
  <c r="W122" i="9" s="1"/>
  <c r="X122" i="9" s="1"/>
  <c r="Y122" i="9" s="1"/>
  <c r="Z122" i="9" s="1"/>
  <c r="AA122" i="9" s="1"/>
  <c r="AB122" i="9" s="1"/>
  <c r="AC122" i="9" s="1"/>
  <c r="AD122" i="9" s="1"/>
  <c r="AE122" i="9" s="1"/>
  <c r="AF122" i="9" s="1"/>
  <c r="C122" i="9"/>
  <c r="D122" i="9" s="1"/>
  <c r="E122" i="9" s="1"/>
  <c r="F122" i="9" s="1"/>
  <c r="G122" i="9" s="1"/>
  <c r="H122" i="9" s="1"/>
  <c r="I122" i="9" s="1"/>
  <c r="P121" i="9"/>
  <c r="Q121" i="9" s="1"/>
  <c r="R121" i="9" s="1"/>
  <c r="S121" i="9" s="1"/>
  <c r="T121" i="9" s="1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H121" i="9"/>
  <c r="I121" i="9" s="1"/>
  <c r="J121" i="9" s="1"/>
  <c r="K121" i="9" s="1"/>
  <c r="L121" i="9" s="1"/>
  <c r="M121" i="9" s="1"/>
  <c r="N121" i="9" s="1"/>
  <c r="O121" i="9" s="1"/>
  <c r="E121" i="9"/>
  <c r="F121" i="9" s="1"/>
  <c r="G121" i="9" s="1"/>
  <c r="C121" i="9"/>
  <c r="D121" i="9" s="1"/>
  <c r="E120" i="9"/>
  <c r="F120" i="9" s="1"/>
  <c r="G120" i="9" s="1"/>
  <c r="H120" i="9" s="1"/>
  <c r="I120" i="9" s="1"/>
  <c r="J120" i="9" s="1"/>
  <c r="K120" i="9" s="1"/>
  <c r="L120" i="9" s="1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X120" i="9" s="1"/>
  <c r="Y120" i="9" s="1"/>
  <c r="Z120" i="9" s="1"/>
  <c r="AA120" i="9" s="1"/>
  <c r="AB120" i="9" s="1"/>
  <c r="AC120" i="9" s="1"/>
  <c r="AD120" i="9" s="1"/>
  <c r="AE120" i="9" s="1"/>
  <c r="AF120" i="9" s="1"/>
  <c r="C120" i="9"/>
  <c r="D120" i="9" s="1"/>
  <c r="Z119" i="9"/>
  <c r="AA119" i="9" s="1"/>
  <c r="AB119" i="9" s="1"/>
  <c r="AC119" i="9" s="1"/>
  <c r="AD119" i="9" s="1"/>
  <c r="AE119" i="9" s="1"/>
  <c r="AF119" i="9" s="1"/>
  <c r="G119" i="9"/>
  <c r="H119" i="9" s="1"/>
  <c r="I119" i="9" s="1"/>
  <c r="J119" i="9" s="1"/>
  <c r="K119" i="9" s="1"/>
  <c r="L119" i="9" s="1"/>
  <c r="M119" i="9" s="1"/>
  <c r="N119" i="9" s="1"/>
  <c r="O119" i="9" s="1"/>
  <c r="P119" i="9" s="1"/>
  <c r="Q119" i="9" s="1"/>
  <c r="R119" i="9" s="1"/>
  <c r="S119" i="9" s="1"/>
  <c r="T119" i="9" s="1"/>
  <c r="U119" i="9" s="1"/>
  <c r="V119" i="9" s="1"/>
  <c r="W119" i="9" s="1"/>
  <c r="X119" i="9" s="1"/>
  <c r="Y119" i="9" s="1"/>
  <c r="C119" i="9"/>
  <c r="D119" i="9" s="1"/>
  <c r="E119" i="9" s="1"/>
  <c r="F119" i="9" s="1"/>
  <c r="F118" i="9"/>
  <c r="G118" i="9" s="1"/>
  <c r="H118" i="9" s="1"/>
  <c r="I118" i="9" s="1"/>
  <c r="J118" i="9" s="1"/>
  <c r="K118" i="9" s="1"/>
  <c r="L118" i="9" s="1"/>
  <c r="M118" i="9" s="1"/>
  <c r="N118" i="9" s="1"/>
  <c r="O118" i="9" s="1"/>
  <c r="P118" i="9" s="1"/>
  <c r="Q118" i="9" s="1"/>
  <c r="R118" i="9" s="1"/>
  <c r="S118" i="9" s="1"/>
  <c r="T118" i="9" s="1"/>
  <c r="U118" i="9" s="1"/>
  <c r="V118" i="9" s="1"/>
  <c r="W118" i="9" s="1"/>
  <c r="X118" i="9" s="1"/>
  <c r="Y118" i="9" s="1"/>
  <c r="Z118" i="9" s="1"/>
  <c r="AA118" i="9" s="1"/>
  <c r="AB118" i="9" s="1"/>
  <c r="AC118" i="9" s="1"/>
  <c r="AD118" i="9" s="1"/>
  <c r="AE118" i="9" s="1"/>
  <c r="AF118" i="9" s="1"/>
  <c r="E118" i="9"/>
  <c r="C118" i="9"/>
  <c r="D118" i="9" s="1"/>
  <c r="G117" i="9"/>
  <c r="H117" i="9" s="1"/>
  <c r="I117" i="9" s="1"/>
  <c r="J117" i="9" s="1"/>
  <c r="K117" i="9" s="1"/>
  <c r="L117" i="9" s="1"/>
  <c r="M117" i="9" s="1"/>
  <c r="N117" i="9" s="1"/>
  <c r="O117" i="9" s="1"/>
  <c r="P117" i="9" s="1"/>
  <c r="Q117" i="9" s="1"/>
  <c r="R117" i="9" s="1"/>
  <c r="S117" i="9" s="1"/>
  <c r="T117" i="9" s="1"/>
  <c r="U117" i="9" s="1"/>
  <c r="V117" i="9" s="1"/>
  <c r="W117" i="9" s="1"/>
  <c r="X117" i="9" s="1"/>
  <c r="Y117" i="9" s="1"/>
  <c r="Z117" i="9" s="1"/>
  <c r="AA117" i="9" s="1"/>
  <c r="AB117" i="9" s="1"/>
  <c r="AC117" i="9" s="1"/>
  <c r="AD117" i="9" s="1"/>
  <c r="AE117" i="9" s="1"/>
  <c r="AF117" i="9" s="1"/>
  <c r="F117" i="9"/>
  <c r="C117" i="9"/>
  <c r="D117" i="9" s="1"/>
  <c r="E117" i="9" s="1"/>
  <c r="I116" i="9"/>
  <c r="J116" i="9" s="1"/>
  <c r="K116" i="9" s="1"/>
  <c r="L116" i="9" s="1"/>
  <c r="M116" i="9" s="1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X116" i="9" s="1"/>
  <c r="Y116" i="9" s="1"/>
  <c r="Z116" i="9" s="1"/>
  <c r="AA116" i="9" s="1"/>
  <c r="AB116" i="9" s="1"/>
  <c r="AC116" i="9" s="1"/>
  <c r="AD116" i="9" s="1"/>
  <c r="AE116" i="9" s="1"/>
  <c r="AF116" i="9" s="1"/>
  <c r="E116" i="9"/>
  <c r="F116" i="9" s="1"/>
  <c r="G116" i="9" s="1"/>
  <c r="H116" i="9" s="1"/>
  <c r="C116" i="9"/>
  <c r="D116" i="9" s="1"/>
  <c r="H115" i="9"/>
  <c r="I115" i="9" s="1"/>
  <c r="J115" i="9" s="1"/>
  <c r="K115" i="9" s="1"/>
  <c r="L115" i="9" s="1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X115" i="9" s="1"/>
  <c r="Y115" i="9" s="1"/>
  <c r="Z115" i="9" s="1"/>
  <c r="AA115" i="9" s="1"/>
  <c r="AB115" i="9" s="1"/>
  <c r="AC115" i="9" s="1"/>
  <c r="AD115" i="9" s="1"/>
  <c r="AE115" i="9" s="1"/>
  <c r="AF115" i="9" s="1"/>
  <c r="C115" i="9"/>
  <c r="D115" i="9" s="1"/>
  <c r="E115" i="9" s="1"/>
  <c r="F115" i="9" s="1"/>
  <c r="G115" i="9" s="1"/>
  <c r="F114" i="9"/>
  <c r="G114" i="9" s="1"/>
  <c r="H114" i="9" s="1"/>
  <c r="I114" i="9" s="1"/>
  <c r="J114" i="9" s="1"/>
  <c r="K114" i="9" s="1"/>
  <c r="L114" i="9" s="1"/>
  <c r="M114" i="9" s="1"/>
  <c r="N114" i="9" s="1"/>
  <c r="O114" i="9" s="1"/>
  <c r="P114" i="9" s="1"/>
  <c r="Q114" i="9" s="1"/>
  <c r="R114" i="9" s="1"/>
  <c r="S114" i="9" s="1"/>
  <c r="T114" i="9" s="1"/>
  <c r="U114" i="9" s="1"/>
  <c r="V114" i="9" s="1"/>
  <c r="W114" i="9" s="1"/>
  <c r="X114" i="9" s="1"/>
  <c r="Y114" i="9" s="1"/>
  <c r="Z114" i="9" s="1"/>
  <c r="AA114" i="9" s="1"/>
  <c r="AB114" i="9" s="1"/>
  <c r="AC114" i="9" s="1"/>
  <c r="AD114" i="9" s="1"/>
  <c r="AE114" i="9" s="1"/>
  <c r="AF114" i="9" s="1"/>
  <c r="E114" i="9"/>
  <c r="C114" i="9"/>
  <c r="D114" i="9" s="1"/>
  <c r="O113" i="9"/>
  <c r="P113" i="9" s="1"/>
  <c r="Q113" i="9" s="1"/>
  <c r="R113" i="9" s="1"/>
  <c r="S113" i="9" s="1"/>
  <c r="T113" i="9" s="1"/>
  <c r="U113" i="9" s="1"/>
  <c r="V113" i="9" s="1"/>
  <c r="W113" i="9" s="1"/>
  <c r="X113" i="9" s="1"/>
  <c r="Y113" i="9" s="1"/>
  <c r="Z113" i="9" s="1"/>
  <c r="AA113" i="9" s="1"/>
  <c r="AB113" i="9" s="1"/>
  <c r="AC113" i="9" s="1"/>
  <c r="AD113" i="9" s="1"/>
  <c r="AE113" i="9" s="1"/>
  <c r="AF113" i="9" s="1"/>
  <c r="K113" i="9"/>
  <c r="L113" i="9" s="1"/>
  <c r="M113" i="9" s="1"/>
  <c r="N113" i="9" s="1"/>
  <c r="J113" i="9"/>
  <c r="E113" i="9"/>
  <c r="F113" i="9" s="1"/>
  <c r="G113" i="9" s="1"/>
  <c r="H113" i="9" s="1"/>
  <c r="D113" i="9"/>
  <c r="C113" i="9"/>
  <c r="D112" i="9"/>
  <c r="E112" i="9" s="1"/>
  <c r="F112" i="9" s="1"/>
  <c r="G112" i="9" s="1"/>
  <c r="H112" i="9" s="1"/>
  <c r="I112" i="9" s="1"/>
  <c r="J112" i="9" s="1"/>
  <c r="K112" i="9" s="1"/>
  <c r="L112" i="9" s="1"/>
  <c r="M112" i="9" s="1"/>
  <c r="N112" i="9" s="1"/>
  <c r="O112" i="9" s="1"/>
  <c r="P112" i="9" s="1"/>
  <c r="Q112" i="9" s="1"/>
  <c r="R112" i="9" s="1"/>
  <c r="S112" i="9" s="1"/>
  <c r="T112" i="9" s="1"/>
  <c r="U112" i="9" s="1"/>
  <c r="V112" i="9" s="1"/>
  <c r="W112" i="9" s="1"/>
  <c r="X112" i="9" s="1"/>
  <c r="Y112" i="9" s="1"/>
  <c r="Z112" i="9" s="1"/>
  <c r="AA112" i="9" s="1"/>
  <c r="AB112" i="9" s="1"/>
  <c r="AC112" i="9" s="1"/>
  <c r="AD112" i="9" s="1"/>
  <c r="AE112" i="9" s="1"/>
  <c r="AF112" i="9" s="1"/>
  <c r="C112" i="9"/>
  <c r="C111" i="9"/>
  <c r="D111" i="9" s="1"/>
  <c r="E111" i="9" s="1"/>
  <c r="F111" i="9" s="1"/>
  <c r="G111" i="9" s="1"/>
  <c r="H111" i="9" s="1"/>
  <c r="I111" i="9" s="1"/>
  <c r="J111" i="9" s="1"/>
  <c r="K111" i="9" s="1"/>
  <c r="L111" i="9" s="1"/>
  <c r="M111" i="9" s="1"/>
  <c r="N111" i="9" s="1"/>
  <c r="O111" i="9" s="1"/>
  <c r="P111" i="9" s="1"/>
  <c r="Q111" i="9" s="1"/>
  <c r="R111" i="9" s="1"/>
  <c r="S111" i="9" s="1"/>
  <c r="T111" i="9" s="1"/>
  <c r="U111" i="9" s="1"/>
  <c r="V111" i="9" s="1"/>
  <c r="W111" i="9" s="1"/>
  <c r="X111" i="9" s="1"/>
  <c r="Y111" i="9" s="1"/>
  <c r="Z111" i="9" s="1"/>
  <c r="AA111" i="9" s="1"/>
  <c r="AB111" i="9" s="1"/>
  <c r="AC111" i="9" s="1"/>
  <c r="AD111" i="9" s="1"/>
  <c r="AE111" i="9" s="1"/>
  <c r="AF111" i="9" s="1"/>
  <c r="M109" i="9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X109" i="9" s="1"/>
  <c r="Y109" i="9" s="1"/>
  <c r="Z109" i="9" s="1"/>
  <c r="AA109" i="9" s="1"/>
  <c r="AB109" i="9" s="1"/>
  <c r="AC109" i="9" s="1"/>
  <c r="AD109" i="9" s="1"/>
  <c r="AE109" i="9" s="1"/>
  <c r="AF109" i="9" s="1"/>
  <c r="E109" i="9"/>
  <c r="F109" i="9" s="1"/>
  <c r="G109" i="9" s="1"/>
  <c r="H109" i="9" s="1"/>
  <c r="I109" i="9" s="1"/>
  <c r="J109" i="9" s="1"/>
  <c r="K109" i="9" s="1"/>
  <c r="L109" i="9" s="1"/>
  <c r="D109" i="9"/>
  <c r="C109" i="9"/>
  <c r="D108" i="9"/>
  <c r="E108" i="9" s="1"/>
  <c r="F108" i="9" s="1"/>
  <c r="G108" i="9" s="1"/>
  <c r="H108" i="9" s="1"/>
  <c r="I108" i="9" s="1"/>
  <c r="J108" i="9" s="1"/>
  <c r="K108" i="9" s="1"/>
  <c r="L108" i="9" s="1"/>
  <c r="M108" i="9" s="1"/>
  <c r="N108" i="9" s="1"/>
  <c r="O108" i="9" s="1"/>
  <c r="P108" i="9" s="1"/>
  <c r="Q108" i="9" s="1"/>
  <c r="R108" i="9" s="1"/>
  <c r="S108" i="9" s="1"/>
  <c r="T108" i="9" s="1"/>
  <c r="U108" i="9" s="1"/>
  <c r="V108" i="9" s="1"/>
  <c r="W108" i="9" s="1"/>
  <c r="X108" i="9" s="1"/>
  <c r="Y108" i="9" s="1"/>
  <c r="Z108" i="9" s="1"/>
  <c r="AA108" i="9" s="1"/>
  <c r="AB108" i="9" s="1"/>
  <c r="AC108" i="9" s="1"/>
  <c r="AD108" i="9" s="1"/>
  <c r="AE108" i="9" s="1"/>
  <c r="AF108" i="9" s="1"/>
  <c r="C108" i="9"/>
  <c r="S106" i="9"/>
  <c r="T106" i="9" s="1"/>
  <c r="U106" i="9" s="1"/>
  <c r="V106" i="9" s="1"/>
  <c r="W106" i="9" s="1"/>
  <c r="X106" i="9" s="1"/>
  <c r="Y106" i="9" s="1"/>
  <c r="Z106" i="9" s="1"/>
  <c r="AA106" i="9" s="1"/>
  <c r="AB106" i="9" s="1"/>
  <c r="AC106" i="9" s="1"/>
  <c r="AD106" i="9" s="1"/>
  <c r="AE106" i="9" s="1"/>
  <c r="AF106" i="9" s="1"/>
  <c r="M106" i="9"/>
  <c r="N106" i="9" s="1"/>
  <c r="O106" i="9" s="1"/>
  <c r="P106" i="9" s="1"/>
  <c r="Q106" i="9" s="1"/>
  <c r="R106" i="9" s="1"/>
  <c r="J106" i="9"/>
  <c r="K106" i="9" s="1"/>
  <c r="L106" i="9" s="1"/>
  <c r="D106" i="9"/>
  <c r="E106" i="9" s="1"/>
  <c r="F106" i="9" s="1"/>
  <c r="G106" i="9" s="1"/>
  <c r="H106" i="9" s="1"/>
  <c r="I106" i="9" s="1"/>
  <c r="C106" i="9"/>
  <c r="G105" i="9"/>
  <c r="H105" i="9" s="1"/>
  <c r="I105" i="9" s="1"/>
  <c r="J105" i="9" s="1"/>
  <c r="K105" i="9" s="1"/>
  <c r="L105" i="9" s="1"/>
  <c r="M105" i="9" s="1"/>
  <c r="N105" i="9" s="1"/>
  <c r="O105" i="9" s="1"/>
  <c r="P105" i="9" s="1"/>
  <c r="Q105" i="9" s="1"/>
  <c r="R105" i="9" s="1"/>
  <c r="S105" i="9" s="1"/>
  <c r="T105" i="9" s="1"/>
  <c r="U105" i="9" s="1"/>
  <c r="V105" i="9" s="1"/>
  <c r="W105" i="9" s="1"/>
  <c r="X105" i="9" s="1"/>
  <c r="Y105" i="9" s="1"/>
  <c r="Z105" i="9" s="1"/>
  <c r="AA105" i="9" s="1"/>
  <c r="AB105" i="9" s="1"/>
  <c r="AC105" i="9" s="1"/>
  <c r="AD105" i="9" s="1"/>
  <c r="AE105" i="9" s="1"/>
  <c r="AF105" i="9" s="1"/>
  <c r="C105" i="9"/>
  <c r="D105" i="9" s="1"/>
  <c r="E105" i="9" s="1"/>
  <c r="F105" i="9" s="1"/>
  <c r="F104" i="9"/>
  <c r="G104" i="9" s="1"/>
  <c r="H104" i="9" s="1"/>
  <c r="I104" i="9" s="1"/>
  <c r="J104" i="9" s="1"/>
  <c r="K104" i="9" s="1"/>
  <c r="L104" i="9" s="1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X104" i="9" s="1"/>
  <c r="Y104" i="9" s="1"/>
  <c r="Z104" i="9" s="1"/>
  <c r="AA104" i="9" s="1"/>
  <c r="AB104" i="9" s="1"/>
  <c r="AC104" i="9" s="1"/>
  <c r="AD104" i="9" s="1"/>
  <c r="AE104" i="9" s="1"/>
  <c r="AF104" i="9" s="1"/>
  <c r="D104" i="9"/>
  <c r="E104" i="9" s="1"/>
  <c r="C104" i="9"/>
  <c r="J103" i="9"/>
  <c r="K103" i="9" s="1"/>
  <c r="L103" i="9" s="1"/>
  <c r="M103" i="9" s="1"/>
  <c r="N103" i="9" s="1"/>
  <c r="O103" i="9" s="1"/>
  <c r="P103" i="9" s="1"/>
  <c r="Q103" i="9" s="1"/>
  <c r="R103" i="9" s="1"/>
  <c r="S103" i="9" s="1"/>
  <c r="T103" i="9" s="1"/>
  <c r="U103" i="9" s="1"/>
  <c r="V103" i="9" s="1"/>
  <c r="W103" i="9" s="1"/>
  <c r="X103" i="9" s="1"/>
  <c r="Y103" i="9" s="1"/>
  <c r="Z103" i="9" s="1"/>
  <c r="AA103" i="9" s="1"/>
  <c r="AB103" i="9" s="1"/>
  <c r="AC103" i="9" s="1"/>
  <c r="AD103" i="9" s="1"/>
  <c r="AE103" i="9" s="1"/>
  <c r="AF103" i="9" s="1"/>
  <c r="G103" i="9"/>
  <c r="H103" i="9" s="1"/>
  <c r="I103" i="9" s="1"/>
  <c r="E103" i="9"/>
  <c r="F103" i="9" s="1"/>
  <c r="D103" i="9"/>
  <c r="C103" i="9"/>
  <c r="C102" i="9"/>
  <c r="D102" i="9" s="1"/>
  <c r="C101" i="9"/>
  <c r="AH98" i="9"/>
  <c r="AI98" i="9" s="1"/>
  <c r="AH97" i="9"/>
  <c r="AI97" i="9" s="1"/>
  <c r="AH96" i="9"/>
  <c r="AI96" i="9" s="1"/>
  <c r="AH95" i="9"/>
  <c r="AI95" i="9" s="1"/>
  <c r="AH94" i="9"/>
  <c r="AI94" i="9" s="1"/>
  <c r="C93" i="9"/>
  <c r="B93" i="9"/>
  <c r="AI91" i="9"/>
  <c r="AH91" i="9"/>
  <c r="AI90" i="9"/>
  <c r="AH90" i="9"/>
  <c r="AI89" i="9"/>
  <c r="AH89" i="9"/>
  <c r="AI88" i="9"/>
  <c r="AH88" i="9"/>
  <c r="AI87" i="9"/>
  <c r="AH87" i="9"/>
  <c r="AI86" i="9"/>
  <c r="AH86" i="9"/>
  <c r="AI85" i="9"/>
  <c r="AH85" i="9"/>
  <c r="AI84" i="9"/>
  <c r="AH84" i="9"/>
  <c r="AG82" i="9"/>
  <c r="AI81" i="9"/>
  <c r="AH81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F76" i="9"/>
  <c r="AE76" i="9"/>
  <c r="AD76" i="9"/>
  <c r="AC76" i="9"/>
  <c r="AB76" i="9"/>
  <c r="AB82" i="9" s="1"/>
  <c r="AA76" i="9"/>
  <c r="Z76" i="9"/>
  <c r="Y76" i="9"/>
  <c r="X76" i="9"/>
  <c r="W76" i="9"/>
  <c r="W82" i="9" s="1"/>
  <c r="V76" i="9"/>
  <c r="U76" i="9"/>
  <c r="T76" i="9"/>
  <c r="S76" i="9"/>
  <c r="R76" i="9"/>
  <c r="Q76" i="9"/>
  <c r="P76" i="9"/>
  <c r="O76" i="9"/>
  <c r="O82" i="9" s="1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I74" i="9"/>
  <c r="AH74" i="9"/>
  <c r="AG73" i="9"/>
  <c r="AG72" i="9"/>
  <c r="AG75" i="9" s="1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I72" i="9" s="1"/>
  <c r="AI71" i="9"/>
  <c r="AH71" i="9"/>
  <c r="AI70" i="9"/>
  <c r="AH70" i="9"/>
  <c r="AI69" i="9"/>
  <c r="AH69" i="9"/>
  <c r="AG68" i="9"/>
  <c r="AF68" i="9"/>
  <c r="AF5" i="9" s="1"/>
  <c r="AE68" i="9"/>
  <c r="AE5" i="9" s="1"/>
  <c r="AD68" i="9"/>
  <c r="AD5" i="9" s="1"/>
  <c r="AC68" i="9"/>
  <c r="AC5" i="9" s="1"/>
  <c r="AB68" i="9"/>
  <c r="AA68" i="9"/>
  <c r="AA5" i="9" s="1"/>
  <c r="Z68" i="9"/>
  <c r="Y68" i="9"/>
  <c r="X68" i="9"/>
  <c r="W68" i="9"/>
  <c r="V68" i="9"/>
  <c r="V5" i="9" s="1"/>
  <c r="U68" i="9"/>
  <c r="T68" i="9"/>
  <c r="S68" i="9"/>
  <c r="R68" i="9"/>
  <c r="R5" i="9" s="1"/>
  <c r="Q68" i="9"/>
  <c r="Q5" i="9" s="1"/>
  <c r="P68" i="9"/>
  <c r="O68" i="9"/>
  <c r="O5" i="9" s="1"/>
  <c r="N68" i="9"/>
  <c r="M68" i="9"/>
  <c r="L68" i="9"/>
  <c r="L5" i="9" s="1"/>
  <c r="K68" i="9"/>
  <c r="J68" i="9"/>
  <c r="I68" i="9"/>
  <c r="H68" i="9"/>
  <c r="H5" i="9" s="1"/>
  <c r="G68" i="9"/>
  <c r="F68" i="9"/>
  <c r="E68" i="9"/>
  <c r="D68" i="9"/>
  <c r="C68" i="9"/>
  <c r="B68" i="9"/>
  <c r="AI67" i="9"/>
  <c r="AH67" i="9"/>
  <c r="AI66" i="9"/>
  <c r="AH66" i="9"/>
  <c r="AI65" i="9"/>
  <c r="AH65" i="9"/>
  <c r="AI64" i="9"/>
  <c r="AH64" i="9"/>
  <c r="AI63" i="9"/>
  <c r="AH63" i="9"/>
  <c r="AI62" i="9"/>
  <c r="AH62" i="9"/>
  <c r="AI61" i="9"/>
  <c r="AH61" i="9"/>
  <c r="AI60" i="9"/>
  <c r="AH60" i="9"/>
  <c r="AI59" i="9"/>
  <c r="AH59" i="9"/>
  <c r="AI58" i="9"/>
  <c r="AH58" i="9"/>
  <c r="AI57" i="9"/>
  <c r="AH57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I55" i="9"/>
  <c r="AH55" i="9"/>
  <c r="AI54" i="9"/>
  <c r="AH54" i="9"/>
  <c r="AI53" i="9"/>
  <c r="AH53" i="9"/>
  <c r="AG52" i="9"/>
  <c r="Y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G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AB5" i="9"/>
  <c r="Z5" i="9"/>
  <c r="Y5" i="9"/>
  <c r="X5" i="9"/>
  <c r="W5" i="9"/>
  <c r="U5" i="9"/>
  <c r="T5" i="9"/>
  <c r="S5" i="9"/>
  <c r="P5" i="9"/>
  <c r="N5" i="9"/>
  <c r="M5" i="9"/>
  <c r="K5" i="9"/>
  <c r="J5" i="9"/>
  <c r="I5" i="9"/>
  <c r="G5" i="9"/>
  <c r="F5" i="9"/>
  <c r="E5" i="9"/>
  <c r="D5" i="9"/>
  <c r="C5" i="9"/>
  <c r="AG4" i="9"/>
  <c r="K4" i="9"/>
  <c r="B4" i="9"/>
  <c r="AG3" i="9"/>
  <c r="AG2" i="9"/>
  <c r="AG6" i="9" s="1"/>
  <c r="E4" i="9"/>
  <c r="AE82" i="9" l="1"/>
  <c r="AD82" i="9"/>
  <c r="Y73" i="9"/>
  <c r="Y82" i="9"/>
  <c r="Y75" i="9"/>
  <c r="V82" i="9"/>
  <c r="T82" i="9"/>
  <c r="S73" i="9"/>
  <c r="R73" i="9"/>
  <c r="R75" i="9"/>
  <c r="Q82" i="9"/>
  <c r="Q73" i="9"/>
  <c r="Q75" i="9"/>
  <c r="P73" i="9"/>
  <c r="P75" i="9"/>
  <c r="O73" i="9"/>
  <c r="AI77" i="9"/>
  <c r="N82" i="9"/>
  <c r="N75" i="9"/>
  <c r="AF213" i="9" s="1"/>
  <c r="N73" i="9"/>
  <c r="M75" i="9"/>
  <c r="M73" i="9"/>
  <c r="L82" i="9"/>
  <c r="AI56" i="9"/>
  <c r="L73" i="9"/>
  <c r="K73" i="9"/>
  <c r="J73" i="9"/>
  <c r="J75" i="9"/>
  <c r="J7" i="9" s="1"/>
  <c r="I82" i="9"/>
  <c r="I73" i="9"/>
  <c r="I75" i="9"/>
  <c r="G82" i="9"/>
  <c r="H75" i="9"/>
  <c r="Z213" i="9" s="1"/>
  <c r="H73" i="9"/>
  <c r="G73" i="9"/>
  <c r="F82" i="9"/>
  <c r="AI80" i="9"/>
  <c r="F75" i="9"/>
  <c r="F7" i="9" s="1"/>
  <c r="E75" i="9"/>
  <c r="E7" i="9" s="1"/>
  <c r="AI78" i="9"/>
  <c r="D82" i="9"/>
  <c r="E73" i="9"/>
  <c r="F73" i="9"/>
  <c r="F83" i="9" s="1"/>
  <c r="D73" i="9"/>
  <c r="AI68" i="9"/>
  <c r="AH79" i="9"/>
  <c r="AI79" i="9"/>
  <c r="C73" i="9"/>
  <c r="AH38" i="9"/>
  <c r="B5" i="9"/>
  <c r="B82" i="9"/>
  <c r="B73" i="9"/>
  <c r="B75" i="9" s="1"/>
  <c r="B7" i="9" s="1"/>
  <c r="AI38" i="9"/>
  <c r="H4" i="9"/>
  <c r="W213" i="9"/>
  <c r="AE213" i="9"/>
  <c r="M7" i="9"/>
  <c r="AQ213" i="9"/>
  <c r="Y7" i="9"/>
  <c r="AB213" i="9"/>
  <c r="AA213" i="9"/>
  <c r="I7" i="9"/>
  <c r="AJ213" i="9"/>
  <c r="R7" i="9"/>
  <c r="AI213" i="9"/>
  <c r="Q7" i="9"/>
  <c r="AH56" i="9"/>
  <c r="AH68" i="9"/>
  <c r="AH72" i="9"/>
  <c r="D75" i="9"/>
  <c r="L75" i="9"/>
  <c r="J82" i="9"/>
  <c r="J83" i="9" s="1"/>
  <c r="R82" i="9"/>
  <c r="R83" i="9" s="1"/>
  <c r="Z82" i="9"/>
  <c r="AI76" i="9"/>
  <c r="AH77" i="9"/>
  <c r="B83" i="9"/>
  <c r="C82" i="9"/>
  <c r="K82" i="9"/>
  <c r="S82" i="9"/>
  <c r="AA82" i="9"/>
  <c r="AH78" i="9"/>
  <c r="E102" i="9"/>
  <c r="S210" i="9"/>
  <c r="D210" i="9"/>
  <c r="G75" i="9"/>
  <c r="G83" i="9" s="1"/>
  <c r="O75" i="9"/>
  <c r="E82" i="9"/>
  <c r="M82" i="9"/>
  <c r="M83" i="9" s="1"/>
  <c r="U82" i="9"/>
  <c r="AC82" i="9"/>
  <c r="AH80" i="9"/>
  <c r="X213" i="9"/>
  <c r="N83" i="9"/>
  <c r="C191" i="9"/>
  <c r="D101" i="9"/>
  <c r="N7" i="9"/>
  <c r="H82" i="9"/>
  <c r="P82" i="9"/>
  <c r="P83" i="9" s="1"/>
  <c r="X82" i="9"/>
  <c r="AF82" i="9"/>
  <c r="I83" i="9"/>
  <c r="Q83" i="9"/>
  <c r="Y83" i="9"/>
  <c r="AG83" i="9"/>
  <c r="C75" i="9"/>
  <c r="K75" i="9"/>
  <c r="S75" i="9"/>
  <c r="AH76" i="9"/>
  <c r="E193" i="9"/>
  <c r="D198" i="9"/>
  <c r="C199" i="9"/>
  <c r="Q37" i="8"/>
  <c r="P37" i="8"/>
  <c r="O95" i="8"/>
  <c r="O37" i="8"/>
  <c r="N95" i="8"/>
  <c r="N37" i="8"/>
  <c r="M37" i="8"/>
  <c r="L37" i="8"/>
  <c r="F37" i="8"/>
  <c r="E37" i="8"/>
  <c r="D37" i="8"/>
  <c r="C37" i="8"/>
  <c r="AH99" i="8"/>
  <c r="AI99" i="8" s="1"/>
  <c r="B37" i="8"/>
  <c r="AF238" i="8"/>
  <c r="AE238" i="8"/>
  <c r="AD238" i="8"/>
  <c r="AC238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D238" i="8"/>
  <c r="C238" i="8"/>
  <c r="B238" i="8"/>
  <c r="A238" i="8"/>
  <c r="AF237" i="8"/>
  <c r="AE237" i="8"/>
  <c r="AD237" i="8"/>
  <c r="AC237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O237" i="8"/>
  <c r="N237" i="8"/>
  <c r="M237" i="8"/>
  <c r="L237" i="8"/>
  <c r="K237" i="8"/>
  <c r="J237" i="8"/>
  <c r="I237" i="8"/>
  <c r="H237" i="8"/>
  <c r="G237" i="8"/>
  <c r="F237" i="8"/>
  <c r="E237" i="8"/>
  <c r="D237" i="8"/>
  <c r="C237" i="8"/>
  <c r="B237" i="8"/>
  <c r="A237" i="8"/>
  <c r="AF236" i="8"/>
  <c r="AE236" i="8"/>
  <c r="AD236" i="8"/>
  <c r="AC236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C236" i="8"/>
  <c r="B236" i="8"/>
  <c r="A236" i="8"/>
  <c r="AF235" i="8"/>
  <c r="AE235" i="8"/>
  <c r="AD235" i="8"/>
  <c r="AC235" i="8"/>
  <c r="AB235" i="8"/>
  <c r="AA235" i="8"/>
  <c r="Z235" i="8"/>
  <c r="Y235" i="8"/>
  <c r="X235" i="8"/>
  <c r="W235" i="8"/>
  <c r="V235" i="8"/>
  <c r="U235" i="8"/>
  <c r="T235" i="8"/>
  <c r="S235" i="8"/>
  <c r="R235" i="8"/>
  <c r="Q235" i="8"/>
  <c r="P235" i="8"/>
  <c r="O235" i="8"/>
  <c r="N235" i="8"/>
  <c r="M235" i="8"/>
  <c r="L235" i="8"/>
  <c r="K235" i="8"/>
  <c r="J235" i="8"/>
  <c r="I235" i="8"/>
  <c r="H235" i="8"/>
  <c r="G235" i="8"/>
  <c r="F235" i="8"/>
  <c r="E235" i="8"/>
  <c r="D235" i="8"/>
  <c r="C235" i="8"/>
  <c r="B235" i="8"/>
  <c r="A235" i="8"/>
  <c r="B234" i="8"/>
  <c r="S209" i="8"/>
  <c r="AG199" i="8"/>
  <c r="B199" i="8"/>
  <c r="C198" i="8"/>
  <c r="C197" i="8"/>
  <c r="D197" i="8" s="1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C196" i="8"/>
  <c r="D196" i="8" s="1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C195" i="8"/>
  <c r="D195" i="8" s="1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G194" i="8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C194" i="8"/>
  <c r="D194" i="8" s="1"/>
  <c r="E194" i="8" s="1"/>
  <c r="F194" i="8" s="1"/>
  <c r="C193" i="8"/>
  <c r="C199" i="8" s="1"/>
  <c r="AG191" i="8"/>
  <c r="B191" i="8"/>
  <c r="C190" i="8"/>
  <c r="D190" i="8" s="1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G189" i="8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E189" i="8"/>
  <c r="F189" i="8" s="1"/>
  <c r="C189" i="8"/>
  <c r="D189" i="8" s="1"/>
  <c r="C188" i="8"/>
  <c r="D188" i="8" s="1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C187" i="8"/>
  <c r="E186" i="8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C186" i="8"/>
  <c r="D186" i="8" s="1"/>
  <c r="C185" i="8"/>
  <c r="D185" i="8" s="1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E184" i="8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C184" i="8"/>
  <c r="D184" i="8" s="1"/>
  <c r="G183" i="8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E183" i="8"/>
  <c r="F183" i="8" s="1"/>
  <c r="C183" i="8"/>
  <c r="D183" i="8" s="1"/>
  <c r="I182" i="8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H182" i="8"/>
  <c r="G182" i="8"/>
  <c r="E182" i="8"/>
  <c r="F182" i="8" s="1"/>
  <c r="C182" i="8"/>
  <c r="D182" i="8" s="1"/>
  <c r="N181" i="8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I181" i="8"/>
  <c r="J181" i="8" s="1"/>
  <c r="K181" i="8" s="1"/>
  <c r="L181" i="8" s="1"/>
  <c r="M181" i="8" s="1"/>
  <c r="C181" i="8"/>
  <c r="D181" i="8" s="1"/>
  <c r="E181" i="8" s="1"/>
  <c r="F181" i="8" s="1"/>
  <c r="G181" i="8" s="1"/>
  <c r="H181" i="8" s="1"/>
  <c r="C180" i="8"/>
  <c r="D180" i="8" s="1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I179" i="8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E179" i="8"/>
  <c r="F179" i="8" s="1"/>
  <c r="G179" i="8" s="1"/>
  <c r="H179" i="8" s="1"/>
  <c r="D179" i="8"/>
  <c r="C179" i="8"/>
  <c r="C178" i="8"/>
  <c r="D178" i="8" s="1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C176" i="8"/>
  <c r="D176" i="8" s="1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O175" i="8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C175" i="8"/>
  <c r="G174" i="8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E174" i="8"/>
  <c r="F174" i="8" s="1"/>
  <c r="C174" i="8"/>
  <c r="D174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C173" i="8"/>
  <c r="AE172" i="8"/>
  <c r="AF172" i="8" s="1"/>
  <c r="K172" i="8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C172" i="8"/>
  <c r="D172" i="8" s="1"/>
  <c r="E172" i="8" s="1"/>
  <c r="F172" i="8" s="1"/>
  <c r="G172" i="8" s="1"/>
  <c r="H172" i="8" s="1"/>
  <c r="I172" i="8" s="1"/>
  <c r="J172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C171" i="8"/>
  <c r="C170" i="8"/>
  <c r="D170" i="8" s="1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M169" i="8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C169" i="8"/>
  <c r="D169" i="8" s="1"/>
  <c r="E169" i="8" s="1"/>
  <c r="F169" i="8" s="1"/>
  <c r="G169" i="8" s="1"/>
  <c r="H169" i="8" s="1"/>
  <c r="I169" i="8" s="1"/>
  <c r="J169" i="8" s="1"/>
  <c r="K169" i="8" s="1"/>
  <c r="L169" i="8" s="1"/>
  <c r="H167" i="8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F167" i="8"/>
  <c r="G167" i="8" s="1"/>
  <c r="D167" i="8"/>
  <c r="E167" i="8" s="1"/>
  <c r="C167" i="8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C166" i="8"/>
  <c r="AC165" i="8"/>
  <c r="AD165" i="8" s="1"/>
  <c r="AE165" i="8" s="1"/>
  <c r="AF165" i="8" s="1"/>
  <c r="Y165" i="8"/>
  <c r="Z165" i="8" s="1"/>
  <c r="AA165" i="8" s="1"/>
  <c r="AB165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C165" i="8"/>
  <c r="E164" i="8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C164" i="8"/>
  <c r="D164" i="8" s="1"/>
  <c r="C163" i="8"/>
  <c r="D163" i="8" s="1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G162" i="8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C162" i="8"/>
  <c r="D162" i="8" s="1"/>
  <c r="E162" i="8" s="1"/>
  <c r="F162" i="8" s="1"/>
  <c r="E161" i="8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C161" i="8"/>
  <c r="D161" i="8" s="1"/>
  <c r="C160" i="8"/>
  <c r="D160" i="8" s="1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Q159" i="8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I159" i="8"/>
  <c r="J159" i="8" s="1"/>
  <c r="K159" i="8" s="1"/>
  <c r="L159" i="8" s="1"/>
  <c r="M159" i="8" s="1"/>
  <c r="N159" i="8" s="1"/>
  <c r="O159" i="8" s="1"/>
  <c r="P159" i="8" s="1"/>
  <c r="C159" i="8"/>
  <c r="D159" i="8" s="1"/>
  <c r="E159" i="8" s="1"/>
  <c r="F159" i="8" s="1"/>
  <c r="G159" i="8" s="1"/>
  <c r="H159" i="8" s="1"/>
  <c r="K158" i="8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E158" i="8"/>
  <c r="F158" i="8" s="1"/>
  <c r="G158" i="8" s="1"/>
  <c r="H158" i="8" s="1"/>
  <c r="I158" i="8" s="1"/>
  <c r="J158" i="8" s="1"/>
  <c r="C158" i="8"/>
  <c r="D158" i="8" s="1"/>
  <c r="C157" i="8"/>
  <c r="D157" i="8" s="1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G156" i="8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C156" i="8"/>
  <c r="D156" i="8" s="1"/>
  <c r="E156" i="8" s="1"/>
  <c r="F156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C155" i="8"/>
  <c r="G153" i="8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C153" i="8"/>
  <c r="D153" i="8" s="1"/>
  <c r="E153" i="8" s="1"/>
  <c r="F153" i="8" s="1"/>
  <c r="R152" i="8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C152" i="8"/>
  <c r="D152" i="8" s="1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H151" i="8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D151" i="8"/>
  <c r="E151" i="8" s="1"/>
  <c r="F151" i="8" s="1"/>
  <c r="G151" i="8" s="1"/>
  <c r="C151" i="8"/>
  <c r="C150" i="8"/>
  <c r="D150" i="8" s="1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B148" i="8"/>
  <c r="AC148" i="8" s="1"/>
  <c r="AD148" i="8" s="1"/>
  <c r="AE148" i="8" s="1"/>
  <c r="AF148" i="8" s="1"/>
  <c r="H148" i="8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D148" i="8"/>
  <c r="E148" i="8" s="1"/>
  <c r="F148" i="8" s="1"/>
  <c r="G148" i="8" s="1"/>
  <c r="C148" i="8"/>
  <c r="C147" i="8"/>
  <c r="D147" i="8" s="1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C145" i="8"/>
  <c r="N144" i="8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E144" i="8"/>
  <c r="F144" i="8" s="1"/>
  <c r="G144" i="8" s="1"/>
  <c r="H144" i="8" s="1"/>
  <c r="I144" i="8" s="1"/>
  <c r="J144" i="8" s="1"/>
  <c r="K144" i="8" s="1"/>
  <c r="L144" i="8" s="1"/>
  <c r="M144" i="8" s="1"/>
  <c r="C144" i="8"/>
  <c r="D144" i="8" s="1"/>
  <c r="E143" i="8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C143" i="8"/>
  <c r="D143" i="8" s="1"/>
  <c r="J142" i="8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C142" i="8"/>
  <c r="D142" i="8" s="1"/>
  <c r="E142" i="8" s="1"/>
  <c r="F142" i="8" s="1"/>
  <c r="G142" i="8" s="1"/>
  <c r="H142" i="8" s="1"/>
  <c r="I142" i="8" s="1"/>
  <c r="E141" i="8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D141" i="8"/>
  <c r="C141" i="8"/>
  <c r="G140" i="8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E140" i="8"/>
  <c r="F140" i="8" s="1"/>
  <c r="C140" i="8"/>
  <c r="D140" i="8" s="1"/>
  <c r="G139" i="8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C139" i="8"/>
  <c r="D139" i="8" s="1"/>
  <c r="E139" i="8" s="1"/>
  <c r="F139" i="8" s="1"/>
  <c r="S137" i="8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J137" i="8"/>
  <c r="K137" i="8" s="1"/>
  <c r="L137" i="8" s="1"/>
  <c r="M137" i="8" s="1"/>
  <c r="N137" i="8" s="1"/>
  <c r="O137" i="8" s="1"/>
  <c r="P137" i="8" s="1"/>
  <c r="Q137" i="8" s="1"/>
  <c r="R137" i="8" s="1"/>
  <c r="C137" i="8"/>
  <c r="D137" i="8" s="1"/>
  <c r="E137" i="8" s="1"/>
  <c r="F137" i="8" s="1"/>
  <c r="G137" i="8" s="1"/>
  <c r="H137" i="8" s="1"/>
  <c r="I137" i="8" s="1"/>
  <c r="L136" i="8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C136" i="8"/>
  <c r="D136" i="8" s="1"/>
  <c r="E136" i="8" s="1"/>
  <c r="F136" i="8" s="1"/>
  <c r="G136" i="8" s="1"/>
  <c r="H136" i="8" s="1"/>
  <c r="I136" i="8" s="1"/>
  <c r="J136" i="8" s="1"/>
  <c r="K136" i="8" s="1"/>
  <c r="Q135" i="8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I135" i="8"/>
  <c r="J135" i="8" s="1"/>
  <c r="K135" i="8" s="1"/>
  <c r="L135" i="8" s="1"/>
  <c r="M135" i="8" s="1"/>
  <c r="N135" i="8" s="1"/>
  <c r="O135" i="8" s="1"/>
  <c r="P135" i="8" s="1"/>
  <c r="C135" i="8"/>
  <c r="D135" i="8" s="1"/>
  <c r="E135" i="8" s="1"/>
  <c r="F135" i="8" s="1"/>
  <c r="G135" i="8" s="1"/>
  <c r="H135" i="8" s="1"/>
  <c r="O134" i="8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G134" i="8"/>
  <c r="H134" i="8" s="1"/>
  <c r="I134" i="8" s="1"/>
  <c r="J134" i="8" s="1"/>
  <c r="K134" i="8" s="1"/>
  <c r="L134" i="8" s="1"/>
  <c r="M134" i="8" s="1"/>
  <c r="N134" i="8" s="1"/>
  <c r="C134" i="8"/>
  <c r="D134" i="8" s="1"/>
  <c r="E134" i="8" s="1"/>
  <c r="F134" i="8" s="1"/>
  <c r="C133" i="8"/>
  <c r="D133" i="8" s="1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C132" i="8"/>
  <c r="D132" i="8" s="1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E131" i="8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D131" i="8"/>
  <c r="C131" i="8"/>
  <c r="W130" i="8"/>
  <c r="X130" i="8" s="1"/>
  <c r="Y130" i="8" s="1"/>
  <c r="Z130" i="8" s="1"/>
  <c r="AA130" i="8" s="1"/>
  <c r="AB130" i="8" s="1"/>
  <c r="AC130" i="8" s="1"/>
  <c r="AD130" i="8" s="1"/>
  <c r="AE130" i="8" s="1"/>
  <c r="AF130" i="8" s="1"/>
  <c r="O130" i="8"/>
  <c r="P130" i="8" s="1"/>
  <c r="Q130" i="8" s="1"/>
  <c r="R130" i="8" s="1"/>
  <c r="S130" i="8" s="1"/>
  <c r="T130" i="8" s="1"/>
  <c r="U130" i="8" s="1"/>
  <c r="V130" i="8" s="1"/>
  <c r="G130" i="8"/>
  <c r="H130" i="8" s="1"/>
  <c r="I130" i="8" s="1"/>
  <c r="J130" i="8" s="1"/>
  <c r="K130" i="8" s="1"/>
  <c r="L130" i="8" s="1"/>
  <c r="M130" i="8" s="1"/>
  <c r="N130" i="8" s="1"/>
  <c r="C130" i="8"/>
  <c r="D130" i="8" s="1"/>
  <c r="E130" i="8" s="1"/>
  <c r="F130" i="8" s="1"/>
  <c r="C128" i="8"/>
  <c r="D128" i="8" s="1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C127" i="8"/>
  <c r="D127" i="8" s="1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E126" i="8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D126" i="8"/>
  <c r="C126" i="8"/>
  <c r="O125" i="8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G125" i="8"/>
  <c r="H125" i="8" s="1"/>
  <c r="I125" i="8" s="1"/>
  <c r="J125" i="8" s="1"/>
  <c r="K125" i="8" s="1"/>
  <c r="L125" i="8" s="1"/>
  <c r="M125" i="8" s="1"/>
  <c r="N125" i="8" s="1"/>
  <c r="C125" i="8"/>
  <c r="D125" i="8" s="1"/>
  <c r="E125" i="8" s="1"/>
  <c r="F125" i="8" s="1"/>
  <c r="C124" i="8"/>
  <c r="D124" i="8" s="1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C123" i="8"/>
  <c r="D123" i="8" s="1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M122" i="8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I122" i="8"/>
  <c r="J122" i="8" s="1"/>
  <c r="K122" i="8" s="1"/>
  <c r="L122" i="8" s="1"/>
  <c r="E122" i="8"/>
  <c r="F122" i="8" s="1"/>
  <c r="G122" i="8" s="1"/>
  <c r="H122" i="8" s="1"/>
  <c r="D122" i="8"/>
  <c r="C122" i="8"/>
  <c r="J121" i="8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G121" i="8"/>
  <c r="H121" i="8" s="1"/>
  <c r="I121" i="8" s="1"/>
  <c r="C121" i="8"/>
  <c r="D121" i="8" s="1"/>
  <c r="E121" i="8" s="1"/>
  <c r="F121" i="8" s="1"/>
  <c r="E120" i="8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C120" i="8"/>
  <c r="D120" i="8" s="1"/>
  <c r="G119" i="8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F119" i="8"/>
  <c r="C119" i="8"/>
  <c r="D119" i="8" s="1"/>
  <c r="E119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C118" i="8"/>
  <c r="G117" i="8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C117" i="8"/>
  <c r="D117" i="8" s="1"/>
  <c r="E117" i="8" s="1"/>
  <c r="F117" i="8" s="1"/>
  <c r="C116" i="8"/>
  <c r="D116" i="8" s="1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G115" i="8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F115" i="8"/>
  <c r="C115" i="8"/>
  <c r="D115" i="8" s="1"/>
  <c r="E115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C114" i="8"/>
  <c r="M113" i="8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K113" i="8"/>
  <c r="L113" i="8" s="1"/>
  <c r="J113" i="8"/>
  <c r="H113" i="8"/>
  <c r="F113" i="8"/>
  <c r="G113" i="8" s="1"/>
  <c r="D113" i="8"/>
  <c r="E113" i="8" s="1"/>
  <c r="C113" i="8"/>
  <c r="F112" i="8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D112" i="8"/>
  <c r="E112" i="8" s="1"/>
  <c r="C112" i="8"/>
  <c r="F111" i="8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E111" i="8"/>
  <c r="D111" i="8"/>
  <c r="C111" i="8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C109" i="8"/>
  <c r="C108" i="8"/>
  <c r="D108" i="8" s="1"/>
  <c r="E106" i="8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D106" i="8"/>
  <c r="C106" i="8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C105" i="8"/>
  <c r="C104" i="8"/>
  <c r="D104" i="8" s="1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C103" i="8"/>
  <c r="E102" i="8"/>
  <c r="F102" i="8" s="1"/>
  <c r="D102" i="8"/>
  <c r="C102" i="8"/>
  <c r="C101" i="8"/>
  <c r="C191" i="8" s="1"/>
  <c r="AH98" i="8"/>
  <c r="AI98" i="8" s="1"/>
  <c r="AH97" i="8"/>
  <c r="AI97" i="8" s="1"/>
  <c r="AH96" i="8"/>
  <c r="AI96" i="8" s="1"/>
  <c r="AH95" i="8"/>
  <c r="AI95" i="8" s="1"/>
  <c r="AH94" i="8"/>
  <c r="AI94" i="8" s="1"/>
  <c r="C93" i="8"/>
  <c r="B93" i="8"/>
  <c r="AI91" i="8"/>
  <c r="AH91" i="8"/>
  <c r="AI90" i="8"/>
  <c r="AH90" i="8"/>
  <c r="AI89" i="8"/>
  <c r="AH89" i="8"/>
  <c r="AI88" i="8"/>
  <c r="AH88" i="8"/>
  <c r="AI87" i="8"/>
  <c r="AH87" i="8"/>
  <c r="AI86" i="8"/>
  <c r="AH86" i="8"/>
  <c r="AI85" i="8"/>
  <c r="AH85" i="8"/>
  <c r="AI84" i="8"/>
  <c r="AH84" i="8"/>
  <c r="AG82" i="8"/>
  <c r="AI81" i="8"/>
  <c r="AH81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F76" i="8"/>
  <c r="AE76" i="8"/>
  <c r="AD76" i="8"/>
  <c r="AC76" i="8"/>
  <c r="AB76" i="8"/>
  <c r="AA76" i="8"/>
  <c r="AA82" i="8" s="1"/>
  <c r="Z76" i="8"/>
  <c r="Y76" i="8"/>
  <c r="X76" i="8"/>
  <c r="W76" i="8"/>
  <c r="V76" i="8"/>
  <c r="V82" i="8" s="1"/>
  <c r="U76" i="8"/>
  <c r="T76" i="8"/>
  <c r="T82" i="8" s="1"/>
  <c r="S76" i="8"/>
  <c r="R76" i="8"/>
  <c r="Q76" i="8"/>
  <c r="P76" i="8"/>
  <c r="O76" i="8"/>
  <c r="N76" i="8"/>
  <c r="N82" i="8" s="1"/>
  <c r="M76" i="8"/>
  <c r="M82" i="8" s="1"/>
  <c r="L76" i="8"/>
  <c r="L82" i="8" s="1"/>
  <c r="K76" i="8"/>
  <c r="J76" i="8"/>
  <c r="I76" i="8"/>
  <c r="H76" i="8"/>
  <c r="H82" i="8" s="1"/>
  <c r="G76" i="8"/>
  <c r="F76" i="8"/>
  <c r="E76" i="8"/>
  <c r="D76" i="8"/>
  <c r="C76" i="8"/>
  <c r="B76" i="8"/>
  <c r="AI74" i="8"/>
  <c r="AH74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I72" i="8" s="1"/>
  <c r="B72" i="8"/>
  <c r="AI71" i="8"/>
  <c r="AH71" i="8"/>
  <c r="AI70" i="8"/>
  <c r="AH70" i="8"/>
  <c r="AI69" i="8"/>
  <c r="AH69" i="8"/>
  <c r="AG68" i="8"/>
  <c r="AF68" i="8"/>
  <c r="AF5" i="8" s="1"/>
  <c r="AE68" i="8"/>
  <c r="AD68" i="8"/>
  <c r="AD5" i="8" s="1"/>
  <c r="AC68" i="8"/>
  <c r="AC5" i="8" s="1"/>
  <c r="AB68" i="8"/>
  <c r="AA68" i="8"/>
  <c r="AA5" i="8" s="1"/>
  <c r="Z68" i="8"/>
  <c r="Z5" i="8" s="1"/>
  <c r="Y68" i="8"/>
  <c r="Y5" i="8" s="1"/>
  <c r="X68" i="8"/>
  <c r="W68" i="8"/>
  <c r="V68" i="8"/>
  <c r="V5" i="8" s="1"/>
  <c r="U68" i="8"/>
  <c r="U5" i="8" s="1"/>
  <c r="T68" i="8"/>
  <c r="S68" i="8"/>
  <c r="R68" i="8"/>
  <c r="R73" i="8" s="1"/>
  <c r="Q68" i="8"/>
  <c r="Q5" i="8" s="1"/>
  <c r="P68" i="8"/>
  <c r="P5" i="8" s="1"/>
  <c r="O68" i="8"/>
  <c r="N68" i="8"/>
  <c r="N5" i="8" s="1"/>
  <c r="M68" i="8"/>
  <c r="L68" i="8"/>
  <c r="L5" i="8" s="1"/>
  <c r="K68" i="8"/>
  <c r="K5" i="8" s="1"/>
  <c r="J68" i="8"/>
  <c r="I68" i="8"/>
  <c r="I5" i="8" s="1"/>
  <c r="H68" i="8"/>
  <c r="G68" i="8"/>
  <c r="F68" i="8"/>
  <c r="F5" i="8" s="1"/>
  <c r="E68" i="8"/>
  <c r="E5" i="8" s="1"/>
  <c r="D68" i="8"/>
  <c r="D5" i="8" s="1"/>
  <c r="C68" i="8"/>
  <c r="C5" i="8" s="1"/>
  <c r="B68" i="8"/>
  <c r="AI67" i="8"/>
  <c r="AH67" i="8"/>
  <c r="AI66" i="8"/>
  <c r="AH66" i="8"/>
  <c r="AI65" i="8"/>
  <c r="AH65" i="8"/>
  <c r="AI64" i="8"/>
  <c r="AH64" i="8"/>
  <c r="AI63" i="8"/>
  <c r="AH63" i="8"/>
  <c r="AI62" i="8"/>
  <c r="AH62" i="8"/>
  <c r="AI61" i="8"/>
  <c r="AH61" i="8"/>
  <c r="AI60" i="8"/>
  <c r="AH60" i="8"/>
  <c r="AI59" i="8"/>
  <c r="AH59" i="8"/>
  <c r="AI58" i="8"/>
  <c r="AH58" i="8"/>
  <c r="AI57" i="8"/>
  <c r="AH57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I55" i="8"/>
  <c r="AH55" i="8"/>
  <c r="AI54" i="8"/>
  <c r="AH54" i="8"/>
  <c r="AI53" i="8"/>
  <c r="AH53" i="8"/>
  <c r="Y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G51" i="8"/>
  <c r="AG52" i="8" s="1"/>
  <c r="AG3" i="8" s="1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G38" i="8"/>
  <c r="AG2" i="8" s="1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E5" i="8"/>
  <c r="AB5" i="8"/>
  <c r="X5" i="8"/>
  <c r="W5" i="8"/>
  <c r="T5" i="8"/>
  <c r="S5" i="8"/>
  <c r="R5" i="8"/>
  <c r="O5" i="8"/>
  <c r="M5" i="8"/>
  <c r="J5" i="8"/>
  <c r="H5" i="8"/>
  <c r="G5" i="8"/>
  <c r="AG4" i="8"/>
  <c r="K4" i="8"/>
  <c r="B4" i="8"/>
  <c r="AF37" i="7"/>
  <c r="AE37" i="7"/>
  <c r="AD37" i="7"/>
  <c r="AC37" i="7"/>
  <c r="AB37" i="7"/>
  <c r="AA37" i="7"/>
  <c r="S37" i="7"/>
  <c r="R37" i="7"/>
  <c r="Q37" i="7"/>
  <c r="E4" i="8"/>
  <c r="AH213" i="9" l="1"/>
  <c r="P7" i="9"/>
  <c r="H83" i="9"/>
  <c r="H7" i="9"/>
  <c r="C208" i="9"/>
  <c r="T213" i="9"/>
  <c r="AI82" i="9"/>
  <c r="E83" i="9"/>
  <c r="AC213" i="9"/>
  <c r="K7" i="9"/>
  <c r="D191" i="9"/>
  <c r="E101" i="9"/>
  <c r="F102" i="9"/>
  <c r="E93" i="9"/>
  <c r="U213" i="9"/>
  <c r="C7" i="9"/>
  <c r="S83" i="9"/>
  <c r="AH82" i="9"/>
  <c r="E198" i="9"/>
  <c r="D234" i="9"/>
  <c r="AG213" i="9"/>
  <c r="O7" i="9"/>
  <c r="K83" i="9"/>
  <c r="AK213" i="9"/>
  <c r="S7" i="9"/>
  <c r="F193" i="9"/>
  <c r="E199" i="9"/>
  <c r="Y213" i="9"/>
  <c r="G7" i="9"/>
  <c r="C83" i="9"/>
  <c r="V213" i="9"/>
  <c r="D7" i="9"/>
  <c r="D199" i="9"/>
  <c r="D93" i="9"/>
  <c r="D83" i="9"/>
  <c r="B208" i="9"/>
  <c r="O83" i="9"/>
  <c r="AD213" i="9"/>
  <c r="L7" i="9"/>
  <c r="L83" i="9"/>
  <c r="AF82" i="8"/>
  <c r="AE82" i="8"/>
  <c r="AD82" i="8"/>
  <c r="AC82" i="8"/>
  <c r="AB82" i="8"/>
  <c r="Z82" i="8"/>
  <c r="Y82" i="8"/>
  <c r="Y73" i="8"/>
  <c r="W82" i="8"/>
  <c r="X82" i="8"/>
  <c r="U82" i="8"/>
  <c r="S82" i="8"/>
  <c r="S75" i="8"/>
  <c r="S73" i="8"/>
  <c r="S83" i="8" s="1"/>
  <c r="R82" i="8"/>
  <c r="R75" i="8"/>
  <c r="AJ213" i="8" s="1"/>
  <c r="Q82" i="8"/>
  <c r="Q73" i="8"/>
  <c r="P82" i="8"/>
  <c r="P73" i="8"/>
  <c r="O82" i="8"/>
  <c r="O73" i="8"/>
  <c r="O75" i="8"/>
  <c r="AH78" i="8"/>
  <c r="N75" i="8"/>
  <c r="AF213" i="8" s="1"/>
  <c r="N73" i="8"/>
  <c r="M75" i="8"/>
  <c r="AE213" i="8" s="1"/>
  <c r="M73" i="8"/>
  <c r="L73" i="8"/>
  <c r="L75" i="8"/>
  <c r="K82" i="8"/>
  <c r="K75" i="8"/>
  <c r="K73" i="8"/>
  <c r="K83" i="8" s="1"/>
  <c r="J82" i="8"/>
  <c r="J75" i="8"/>
  <c r="AB213" i="8" s="1"/>
  <c r="J73" i="8"/>
  <c r="I73" i="8"/>
  <c r="AI76" i="8"/>
  <c r="H73" i="8"/>
  <c r="F82" i="8"/>
  <c r="G82" i="8"/>
  <c r="E82" i="8"/>
  <c r="AI80" i="8"/>
  <c r="AH80" i="8"/>
  <c r="AH56" i="8"/>
  <c r="F73" i="8"/>
  <c r="G73" i="8"/>
  <c r="G75" i="8"/>
  <c r="Y213" i="8" s="1"/>
  <c r="F75" i="8"/>
  <c r="E75" i="8"/>
  <c r="W213" i="8" s="1"/>
  <c r="E73" i="8"/>
  <c r="D82" i="8"/>
  <c r="AH68" i="8"/>
  <c r="D75" i="8"/>
  <c r="D7" i="8" s="1"/>
  <c r="D73" i="8"/>
  <c r="AI38" i="8"/>
  <c r="AI77" i="8"/>
  <c r="AI79" i="8"/>
  <c r="C82" i="8"/>
  <c r="B5" i="8"/>
  <c r="AH79" i="8"/>
  <c r="AI68" i="8"/>
  <c r="B73" i="8"/>
  <c r="B75" i="8" s="1"/>
  <c r="T213" i="8" s="1"/>
  <c r="AI56" i="8"/>
  <c r="H4" i="8"/>
  <c r="J83" i="8"/>
  <c r="R83" i="8"/>
  <c r="AG6" i="8"/>
  <c r="AG73" i="8"/>
  <c r="AC213" i="8"/>
  <c r="K7" i="8"/>
  <c r="AK213" i="8"/>
  <c r="S7" i="8"/>
  <c r="AD213" i="8"/>
  <c r="L7" i="8"/>
  <c r="G102" i="8"/>
  <c r="E108" i="8"/>
  <c r="N83" i="8"/>
  <c r="AG213" i="8"/>
  <c r="O7" i="8"/>
  <c r="AI78" i="8"/>
  <c r="S210" i="8"/>
  <c r="D210" i="8"/>
  <c r="C73" i="8"/>
  <c r="L83" i="8"/>
  <c r="H75" i="8"/>
  <c r="P75" i="8"/>
  <c r="P83" i="8" s="1"/>
  <c r="I75" i="8"/>
  <c r="Q75" i="8"/>
  <c r="Q83" i="8" s="1"/>
  <c r="Y75" i="8"/>
  <c r="AG75" i="8"/>
  <c r="AG83" i="8" s="1"/>
  <c r="N7" i="8"/>
  <c r="I82" i="8"/>
  <c r="AH38" i="8"/>
  <c r="C75" i="8"/>
  <c r="AH76" i="8"/>
  <c r="B82" i="8"/>
  <c r="B83" i="8" s="1"/>
  <c r="D101" i="8"/>
  <c r="AH72" i="8"/>
  <c r="AH77" i="8"/>
  <c r="C234" i="8"/>
  <c r="D198" i="8"/>
  <c r="D193" i="8"/>
  <c r="K6" i="9" l="1"/>
  <c r="G102" i="9"/>
  <c r="F93" i="9"/>
  <c r="E191" i="9"/>
  <c r="F101" i="9"/>
  <c r="E234" i="9"/>
  <c r="F198" i="9"/>
  <c r="G193" i="9"/>
  <c r="F199" i="9"/>
  <c r="R7" i="8"/>
  <c r="O83" i="8"/>
  <c r="M7" i="8"/>
  <c r="M83" i="8"/>
  <c r="J7" i="8"/>
  <c r="I83" i="8"/>
  <c r="E83" i="8"/>
  <c r="F83" i="8"/>
  <c r="G7" i="8"/>
  <c r="F7" i="8"/>
  <c r="B208" i="8"/>
  <c r="X213" i="8"/>
  <c r="E7" i="8"/>
  <c r="G83" i="8"/>
  <c r="D83" i="8"/>
  <c r="V213" i="8"/>
  <c r="C83" i="8"/>
  <c r="B7" i="8"/>
  <c r="Z213" i="8"/>
  <c r="H7" i="8"/>
  <c r="H83" i="8"/>
  <c r="D191" i="8"/>
  <c r="E101" i="8"/>
  <c r="AI82" i="8"/>
  <c r="AH82" i="8"/>
  <c r="AQ213" i="8"/>
  <c r="Y7" i="8"/>
  <c r="C208" i="8"/>
  <c r="K6" i="8" s="1"/>
  <c r="H102" i="8"/>
  <c r="D199" i="8"/>
  <c r="E193" i="8"/>
  <c r="AI213" i="8"/>
  <c r="Q7" i="8"/>
  <c r="Y83" i="8"/>
  <c r="D234" i="8"/>
  <c r="E198" i="8"/>
  <c r="U213" i="8"/>
  <c r="C7" i="8"/>
  <c r="AA213" i="8"/>
  <c r="I7" i="8"/>
  <c r="D93" i="8"/>
  <c r="AH213" i="8"/>
  <c r="P7" i="8"/>
  <c r="E93" i="8"/>
  <c r="F108" i="8"/>
  <c r="F191" i="9" l="1"/>
  <c r="G101" i="9"/>
  <c r="H193" i="9"/>
  <c r="G199" i="9"/>
  <c r="G93" i="9"/>
  <c r="H102" i="9"/>
  <c r="F234" i="9"/>
  <c r="G198" i="9"/>
  <c r="G108" i="8"/>
  <c r="F93" i="8"/>
  <c r="F193" i="8"/>
  <c r="E199" i="8"/>
  <c r="E234" i="8"/>
  <c r="F198" i="8"/>
  <c r="E191" i="8"/>
  <c r="F101" i="8"/>
  <c r="I102" i="8"/>
  <c r="I193" i="9" l="1"/>
  <c r="H199" i="9"/>
  <c r="G191" i="9"/>
  <c r="H101" i="9"/>
  <c r="I102" i="9"/>
  <c r="H93" i="9"/>
  <c r="G234" i="9"/>
  <c r="H198" i="9"/>
  <c r="J102" i="8"/>
  <c r="G193" i="8"/>
  <c r="F199" i="8"/>
  <c r="H108" i="8"/>
  <c r="G93" i="8"/>
  <c r="F191" i="8"/>
  <c r="G101" i="8"/>
  <c r="F234" i="8"/>
  <c r="G198" i="8"/>
  <c r="J102" i="9" l="1"/>
  <c r="H191" i="9"/>
  <c r="I101" i="9"/>
  <c r="H234" i="9"/>
  <c r="I198" i="9"/>
  <c r="I199" i="9"/>
  <c r="J193" i="9"/>
  <c r="I108" i="8"/>
  <c r="H93" i="8"/>
  <c r="H193" i="8"/>
  <c r="G199" i="8"/>
  <c r="G191" i="8"/>
  <c r="H101" i="8"/>
  <c r="K102" i="8"/>
  <c r="G234" i="8"/>
  <c r="H198" i="8"/>
  <c r="J198" i="9" l="1"/>
  <c r="I234" i="9"/>
  <c r="I93" i="9"/>
  <c r="I191" i="9"/>
  <c r="J101" i="9"/>
  <c r="J93" i="9"/>
  <c r="K102" i="9"/>
  <c r="J199" i="9"/>
  <c r="K193" i="9"/>
  <c r="H191" i="8"/>
  <c r="I101" i="8"/>
  <c r="J108" i="8"/>
  <c r="I193" i="8"/>
  <c r="H199" i="8"/>
  <c r="I198" i="8"/>
  <c r="H234" i="8"/>
  <c r="L102" i="8"/>
  <c r="J191" i="9" l="1"/>
  <c r="K101" i="9"/>
  <c r="L102" i="9"/>
  <c r="L193" i="9"/>
  <c r="J234" i="9"/>
  <c r="K198" i="9"/>
  <c r="J198" i="8"/>
  <c r="I234" i="8"/>
  <c r="I199" i="8"/>
  <c r="J193" i="8"/>
  <c r="I191" i="8"/>
  <c r="J101" i="8"/>
  <c r="I93" i="8"/>
  <c r="K108" i="8"/>
  <c r="M102" i="8"/>
  <c r="L198" i="9" l="1"/>
  <c r="K234" i="9"/>
  <c r="M193" i="9"/>
  <c r="L199" i="9"/>
  <c r="K199" i="9"/>
  <c r="K93" i="9"/>
  <c r="L93" i="9"/>
  <c r="M102" i="9"/>
  <c r="K191" i="9"/>
  <c r="L101" i="9"/>
  <c r="J199" i="8"/>
  <c r="K193" i="8"/>
  <c r="N102" i="8"/>
  <c r="L108" i="8"/>
  <c r="K93" i="8"/>
  <c r="J191" i="8"/>
  <c r="K101" i="8"/>
  <c r="J93" i="8"/>
  <c r="J234" i="8"/>
  <c r="K198" i="8"/>
  <c r="N102" i="9" l="1"/>
  <c r="M93" i="9"/>
  <c r="N193" i="9"/>
  <c r="L191" i="9"/>
  <c r="M101" i="9"/>
  <c r="M198" i="9"/>
  <c r="L234" i="9"/>
  <c r="K191" i="8"/>
  <c r="L101" i="8"/>
  <c r="K234" i="8"/>
  <c r="L198" i="8"/>
  <c r="O102" i="8"/>
  <c r="K199" i="8"/>
  <c r="L193" i="8"/>
  <c r="L93" i="8" s="1"/>
  <c r="M108" i="8"/>
  <c r="M234" i="9" l="1"/>
  <c r="N198" i="9"/>
  <c r="M191" i="9"/>
  <c r="N101" i="9"/>
  <c r="M199" i="9"/>
  <c r="O193" i="9"/>
  <c r="N199" i="9"/>
  <c r="O102" i="9"/>
  <c r="N93" i="9"/>
  <c r="L191" i="8"/>
  <c r="M101" i="8"/>
  <c r="L199" i="8"/>
  <c r="M193" i="8"/>
  <c r="P102" i="8"/>
  <c r="L234" i="8"/>
  <c r="M198" i="8"/>
  <c r="N108" i="8"/>
  <c r="N234" i="9" l="1"/>
  <c r="O198" i="9"/>
  <c r="O93" i="9"/>
  <c r="P102" i="9"/>
  <c r="P193" i="9"/>
  <c r="O199" i="9"/>
  <c r="N191" i="9"/>
  <c r="O101" i="9"/>
  <c r="M234" i="8"/>
  <c r="N198" i="8"/>
  <c r="Q102" i="8"/>
  <c r="M93" i="8"/>
  <c r="M191" i="8"/>
  <c r="N101" i="8"/>
  <c r="N193" i="8"/>
  <c r="M199" i="8"/>
  <c r="O108" i="8"/>
  <c r="O191" i="9" l="1"/>
  <c r="P101" i="9"/>
  <c r="Q193" i="9"/>
  <c r="Q102" i="9"/>
  <c r="P93" i="9"/>
  <c r="O234" i="9"/>
  <c r="P198" i="9"/>
  <c r="N191" i="8"/>
  <c r="O101" i="8"/>
  <c r="R102" i="8"/>
  <c r="N234" i="8"/>
  <c r="O198" i="8"/>
  <c r="O193" i="8"/>
  <c r="O93" i="8" s="1"/>
  <c r="N199" i="8"/>
  <c r="N93" i="8"/>
  <c r="P108" i="8"/>
  <c r="P234" i="9" l="1"/>
  <c r="Q198" i="9"/>
  <c r="P191" i="9"/>
  <c r="Q101" i="9"/>
  <c r="R102" i="9"/>
  <c r="Q93" i="9"/>
  <c r="P199" i="9"/>
  <c r="Q199" i="9"/>
  <c r="R193" i="9"/>
  <c r="O234" i="8"/>
  <c r="P198" i="8"/>
  <c r="S102" i="8"/>
  <c r="Q108" i="8"/>
  <c r="P93" i="8"/>
  <c r="O191" i="8"/>
  <c r="P101" i="8"/>
  <c r="P193" i="8"/>
  <c r="O199" i="8"/>
  <c r="S102" i="9" l="1"/>
  <c r="Q191" i="9"/>
  <c r="R101" i="9"/>
  <c r="R198" i="9"/>
  <c r="Q234" i="9"/>
  <c r="R199" i="9"/>
  <c r="S193" i="9"/>
  <c r="R108" i="8"/>
  <c r="P191" i="8"/>
  <c r="Q101" i="8"/>
  <c r="T102" i="8"/>
  <c r="Q198" i="8"/>
  <c r="P234" i="8"/>
  <c r="P199" i="8"/>
  <c r="Q193" i="8"/>
  <c r="T193" i="9" l="1"/>
  <c r="T102" i="9"/>
  <c r="S93" i="9"/>
  <c r="R234" i="9"/>
  <c r="S198" i="9"/>
  <c r="R191" i="9"/>
  <c r="S101" i="9"/>
  <c r="R93" i="9"/>
  <c r="R198" i="8"/>
  <c r="Q234" i="8"/>
  <c r="Q93" i="8"/>
  <c r="U102" i="8"/>
  <c r="Q191" i="8"/>
  <c r="R101" i="8"/>
  <c r="Q199" i="8"/>
  <c r="R193" i="8"/>
  <c r="S108" i="8"/>
  <c r="R93" i="8"/>
  <c r="S191" i="9" l="1"/>
  <c r="T101" i="9"/>
  <c r="T198" i="9"/>
  <c r="S234" i="9"/>
  <c r="T93" i="9"/>
  <c r="U102" i="9"/>
  <c r="T199" i="9"/>
  <c r="T51" i="9" s="1"/>
  <c r="U193" i="9"/>
  <c r="S199" i="9"/>
  <c r="R191" i="8"/>
  <c r="S101" i="8"/>
  <c r="V102" i="8"/>
  <c r="T108" i="8"/>
  <c r="S93" i="8"/>
  <c r="R199" i="8"/>
  <c r="S193" i="8"/>
  <c r="R234" i="8"/>
  <c r="S198" i="8"/>
  <c r="V193" i="9" l="1"/>
  <c r="T52" i="9"/>
  <c r="V102" i="9"/>
  <c r="U93" i="9"/>
  <c r="U198" i="9"/>
  <c r="T234" i="9"/>
  <c r="T191" i="9"/>
  <c r="U101" i="9"/>
  <c r="S199" i="8"/>
  <c r="T193" i="8"/>
  <c r="U108" i="8"/>
  <c r="T93" i="8"/>
  <c r="T198" i="8"/>
  <c r="S234" i="8"/>
  <c r="S191" i="8"/>
  <c r="T101" i="8"/>
  <c r="W102" i="8"/>
  <c r="U191" i="9" l="1"/>
  <c r="V101" i="9"/>
  <c r="W102" i="9"/>
  <c r="V93" i="9"/>
  <c r="T73" i="9"/>
  <c r="T75" i="9"/>
  <c r="U234" i="9"/>
  <c r="V198" i="9"/>
  <c r="U199" i="9"/>
  <c r="U51" i="9" s="1"/>
  <c r="W193" i="9"/>
  <c r="V199" i="9"/>
  <c r="V51" i="9" s="1"/>
  <c r="V52" i="9" s="1"/>
  <c r="U198" i="8"/>
  <c r="T234" i="8"/>
  <c r="V108" i="8"/>
  <c r="T191" i="8"/>
  <c r="U101" i="8"/>
  <c r="T199" i="8"/>
  <c r="T51" i="8" s="1"/>
  <c r="U193" i="8"/>
  <c r="X102" i="8"/>
  <c r="AL213" i="9" l="1"/>
  <c r="T7" i="9"/>
  <c r="T83" i="9"/>
  <c r="X193" i="9"/>
  <c r="U52" i="9"/>
  <c r="W93" i="9"/>
  <c r="X102" i="9"/>
  <c r="V234" i="9"/>
  <c r="W198" i="9"/>
  <c r="V191" i="9"/>
  <c r="W101" i="9"/>
  <c r="V75" i="9"/>
  <c r="V73" i="9"/>
  <c r="T52" i="8"/>
  <c r="U191" i="8"/>
  <c r="V101" i="8"/>
  <c r="W108" i="8"/>
  <c r="V93" i="8"/>
  <c r="V193" i="8"/>
  <c r="U199" i="8"/>
  <c r="U51" i="8" s="1"/>
  <c r="U52" i="8" s="1"/>
  <c r="U93" i="8"/>
  <c r="Y102" i="8"/>
  <c r="U234" i="8"/>
  <c r="V198" i="8"/>
  <c r="V83" i="9" l="1"/>
  <c r="AN213" i="9"/>
  <c r="V7" i="9"/>
  <c r="W191" i="9"/>
  <c r="X101" i="9"/>
  <c r="U75" i="9"/>
  <c r="U73" i="9"/>
  <c r="W234" i="9"/>
  <c r="X198" i="9"/>
  <c r="Y193" i="9"/>
  <c r="X199" i="9"/>
  <c r="X51" i="9" s="1"/>
  <c r="X52" i="9" s="1"/>
  <c r="Y102" i="9"/>
  <c r="X93" i="9"/>
  <c r="W199" i="9"/>
  <c r="V234" i="8"/>
  <c r="W198" i="8"/>
  <c r="X108" i="8"/>
  <c r="W93" i="8"/>
  <c r="V191" i="8"/>
  <c r="W101" i="8"/>
  <c r="Z102" i="8"/>
  <c r="T73" i="8"/>
  <c r="T75" i="8"/>
  <c r="W193" i="8"/>
  <c r="V199" i="8"/>
  <c r="V51" i="8" s="1"/>
  <c r="U73" i="8"/>
  <c r="U75" i="8"/>
  <c r="Z102" i="9" l="1"/>
  <c r="U83" i="9"/>
  <c r="W52" i="9"/>
  <c r="X75" i="9"/>
  <c r="X73" i="9"/>
  <c r="X83" i="9" s="1"/>
  <c r="AM213" i="9"/>
  <c r="U7" i="9"/>
  <c r="Y199" i="9"/>
  <c r="Z193" i="9"/>
  <c r="X191" i="9"/>
  <c r="Y101" i="9"/>
  <c r="X234" i="9"/>
  <c r="Y198" i="9"/>
  <c r="U83" i="8"/>
  <c r="AA102" i="8"/>
  <c r="AM213" i="8"/>
  <c r="U7" i="8"/>
  <c r="AL213" i="8"/>
  <c r="T7" i="8"/>
  <c r="Y108" i="8"/>
  <c r="T83" i="8"/>
  <c r="W234" i="8"/>
  <c r="X198" i="8"/>
  <c r="V52" i="8"/>
  <c r="W191" i="8"/>
  <c r="X101" i="8"/>
  <c r="X193" i="8"/>
  <c r="W199" i="8"/>
  <c r="W52" i="8" s="1"/>
  <c r="Z198" i="9" l="1"/>
  <c r="Y234" i="9"/>
  <c r="W73" i="9"/>
  <c r="W75" i="9"/>
  <c r="Y191" i="9"/>
  <c r="Z101" i="9"/>
  <c r="Y93" i="9"/>
  <c r="Z199" i="9"/>
  <c r="Z51" i="9" s="1"/>
  <c r="AA193" i="9"/>
  <c r="AP213" i="9"/>
  <c r="X7" i="9"/>
  <c r="Z93" i="9"/>
  <c r="AA102" i="9"/>
  <c r="Y193" i="8"/>
  <c r="X199" i="8"/>
  <c r="W73" i="8"/>
  <c r="W75" i="8"/>
  <c r="X191" i="8"/>
  <c r="Y101" i="8"/>
  <c r="Y198" i="8"/>
  <c r="X234" i="8"/>
  <c r="X93" i="8"/>
  <c r="Z108" i="8"/>
  <c r="Y93" i="8"/>
  <c r="AB102" i="8"/>
  <c r="V75" i="8"/>
  <c r="V73" i="8"/>
  <c r="AO213" i="9" l="1"/>
  <c r="W7" i="9"/>
  <c r="AA199" i="9"/>
  <c r="AA51" i="9" s="1"/>
  <c r="AA52" i="9" s="1"/>
  <c r="AB193" i="9"/>
  <c r="Z52" i="9"/>
  <c r="W83" i="9"/>
  <c r="Z191" i="9"/>
  <c r="AA101" i="9"/>
  <c r="AB102" i="9"/>
  <c r="AA93" i="9"/>
  <c r="Z234" i="9"/>
  <c r="AA198" i="9"/>
  <c r="AC102" i="8"/>
  <c r="AA108" i="8"/>
  <c r="Z93" i="8"/>
  <c r="X52" i="8"/>
  <c r="AN213" i="8"/>
  <c r="V7" i="8"/>
  <c r="Z198" i="8"/>
  <c r="Y234" i="8"/>
  <c r="Y199" i="8"/>
  <c r="Z193" i="8"/>
  <c r="AO213" i="8"/>
  <c r="W7" i="8"/>
  <c r="W83" i="8"/>
  <c r="V83" i="8"/>
  <c r="Y191" i="8"/>
  <c r="Z101" i="8"/>
  <c r="Z73" i="9" l="1"/>
  <c r="Z75" i="9"/>
  <c r="AC193" i="9"/>
  <c r="AA75" i="9"/>
  <c r="AA73" i="9"/>
  <c r="AA83" i="9" s="1"/>
  <c r="AB93" i="9"/>
  <c r="AC102" i="9"/>
  <c r="AA191" i="9"/>
  <c r="AB101" i="9"/>
  <c r="AA234" i="9"/>
  <c r="AB198" i="9"/>
  <c r="Z199" i="8"/>
  <c r="Z51" i="8" s="1"/>
  <c r="AA193" i="8"/>
  <c r="AA198" i="8"/>
  <c r="Z234" i="8"/>
  <c r="AB108" i="8"/>
  <c r="AA93" i="8"/>
  <c r="Z191" i="8"/>
  <c r="AA101" i="8"/>
  <c r="X75" i="8"/>
  <c r="X73" i="8"/>
  <c r="AD102" i="8"/>
  <c r="AS213" i="9" l="1"/>
  <c r="AA7" i="9"/>
  <c r="AC198" i="9"/>
  <c r="AB234" i="9"/>
  <c r="AB199" i="9"/>
  <c r="AB51" i="9" s="1"/>
  <c r="AD193" i="9"/>
  <c r="AC199" i="9"/>
  <c r="AC51" i="9" s="1"/>
  <c r="AC52" i="9" s="1"/>
  <c r="AB191" i="9"/>
  <c r="AC101" i="9"/>
  <c r="AR213" i="9"/>
  <c r="Z7" i="9"/>
  <c r="AD102" i="9"/>
  <c r="AC93" i="9"/>
  <c r="Z83" i="9"/>
  <c r="X83" i="8"/>
  <c r="AC108" i="8"/>
  <c r="AB93" i="8"/>
  <c r="AA234" i="8"/>
  <c r="AB198" i="8"/>
  <c r="AA199" i="8"/>
  <c r="AA51" i="8" s="1"/>
  <c r="AA52" i="8" s="1"/>
  <c r="AB193" i="8"/>
  <c r="AE102" i="8"/>
  <c r="AP213" i="8"/>
  <c r="X7" i="8"/>
  <c r="AA191" i="8"/>
  <c r="AB101" i="8"/>
  <c r="Z52" i="8"/>
  <c r="AC75" i="9" l="1"/>
  <c r="AC73" i="9"/>
  <c r="AC83" i="9" s="1"/>
  <c r="AE193" i="9"/>
  <c r="AD199" i="9"/>
  <c r="AD51" i="9" s="1"/>
  <c r="AD52" i="9" s="1"/>
  <c r="AB52" i="9"/>
  <c r="AE102" i="9"/>
  <c r="AD93" i="9"/>
  <c r="AC234" i="9"/>
  <c r="AD198" i="9"/>
  <c r="AC191" i="9"/>
  <c r="AD101" i="9"/>
  <c r="AA73" i="8"/>
  <c r="AA75" i="8"/>
  <c r="AB234" i="8"/>
  <c r="AC198" i="8"/>
  <c r="AD108" i="8"/>
  <c r="AC93" i="8"/>
  <c r="AB191" i="8"/>
  <c r="AC101" i="8"/>
  <c r="AF102" i="8"/>
  <c r="Z73" i="8"/>
  <c r="Z75" i="8"/>
  <c r="AB199" i="8"/>
  <c r="AB51" i="8" s="1"/>
  <c r="AB52" i="8" s="1"/>
  <c r="AC193" i="8"/>
  <c r="AD191" i="9" l="1"/>
  <c r="AE101" i="9"/>
  <c r="AD234" i="9"/>
  <c r="AE198" i="9"/>
  <c r="AF193" i="9"/>
  <c r="AE199" i="9"/>
  <c r="AE51" i="9" s="1"/>
  <c r="AE52" i="9" s="1"/>
  <c r="AB73" i="9"/>
  <c r="AB75" i="9"/>
  <c r="AD75" i="9"/>
  <c r="AD73" i="9"/>
  <c r="AE93" i="9"/>
  <c r="AF102" i="9"/>
  <c r="AU213" i="9"/>
  <c r="AC7" i="9"/>
  <c r="AB75" i="8"/>
  <c r="AB73" i="8"/>
  <c r="AB83" i="8" s="1"/>
  <c r="AE108" i="8"/>
  <c r="AD93" i="8"/>
  <c r="AD193" i="8"/>
  <c r="AC199" i="8"/>
  <c r="AC51" i="8" s="1"/>
  <c r="AC52" i="8" s="1"/>
  <c r="AR213" i="8"/>
  <c r="Z7" i="8"/>
  <c r="AS213" i="8"/>
  <c r="AA7" i="8"/>
  <c r="Z83" i="8"/>
  <c r="AC234" i="8"/>
  <c r="AD198" i="8"/>
  <c r="AC191" i="8"/>
  <c r="AD101" i="8"/>
  <c r="AA83" i="8"/>
  <c r="AD83" i="9" l="1"/>
  <c r="AT213" i="9"/>
  <c r="AB7" i="9"/>
  <c r="AB83" i="9"/>
  <c r="AE73" i="9"/>
  <c r="AE75" i="9"/>
  <c r="AE191" i="9"/>
  <c r="AF101" i="9"/>
  <c r="AF191" i="9" s="1"/>
  <c r="AF93" i="9"/>
  <c r="AE234" i="9"/>
  <c r="AF198" i="9"/>
  <c r="AF234" i="9" s="1"/>
  <c r="AV213" i="9"/>
  <c r="AD7" i="9"/>
  <c r="AC73" i="8"/>
  <c r="AC75" i="8"/>
  <c r="AD234" i="8"/>
  <c r="AE198" i="8"/>
  <c r="AE193" i="8"/>
  <c r="AE93" i="8" s="1"/>
  <c r="AD199" i="8"/>
  <c r="AD51" i="8" s="1"/>
  <c r="AD52" i="8" s="1"/>
  <c r="AD191" i="8"/>
  <c r="AE101" i="8"/>
  <c r="AF108" i="8"/>
  <c r="AT213" i="8"/>
  <c r="AB7" i="8"/>
  <c r="AE83" i="9" l="1"/>
  <c r="AW213" i="9"/>
  <c r="AE7" i="9"/>
  <c r="AF199" i="9"/>
  <c r="AF51" i="9" s="1"/>
  <c r="AI93" i="9"/>
  <c r="AH93" i="9"/>
  <c r="AE234" i="8"/>
  <c r="AF198" i="8"/>
  <c r="AF234" i="8" s="1"/>
  <c r="AD73" i="8"/>
  <c r="AD75" i="8"/>
  <c r="AU213" i="8"/>
  <c r="AC7" i="8"/>
  <c r="AE191" i="8"/>
  <c r="AF101" i="8"/>
  <c r="AF191" i="8" s="1"/>
  <c r="AF193" i="8"/>
  <c r="AE199" i="8"/>
  <c r="AE51" i="8" s="1"/>
  <c r="AE52" i="8" s="1"/>
  <c r="AF93" i="8"/>
  <c r="AC83" i="8"/>
  <c r="AF52" i="9" l="1"/>
  <c r="AH51" i="9"/>
  <c r="AI51" i="9"/>
  <c r="AV213" i="8"/>
  <c r="AD7" i="8"/>
  <c r="AE73" i="8"/>
  <c r="AE75" i="8"/>
  <c r="AH93" i="8"/>
  <c r="AI93" i="8"/>
  <c r="AD83" i="8"/>
  <c r="AF199" i="8"/>
  <c r="AF51" i="8" s="1"/>
  <c r="AF75" i="9" l="1"/>
  <c r="AF73" i="9"/>
  <c r="AI52" i="9"/>
  <c r="AH52" i="9"/>
  <c r="AF52" i="8"/>
  <c r="AI51" i="8"/>
  <c r="AH51" i="8"/>
  <c r="AW213" i="8"/>
  <c r="AE7" i="8"/>
  <c r="AE83" i="8"/>
  <c r="AF83" i="9" l="1"/>
  <c r="AH73" i="9"/>
  <c r="AI73" i="9"/>
  <c r="AX213" i="9"/>
  <c r="AF7" i="9"/>
  <c r="A7" i="9" s="1"/>
  <c r="AI75" i="9"/>
  <c r="AH75" i="9"/>
  <c r="AF75" i="8"/>
  <c r="AF73" i="8"/>
  <c r="AI52" i="8"/>
  <c r="AH52" i="8"/>
  <c r="AI83" i="9" l="1"/>
  <c r="AH83" i="9"/>
  <c r="AF83" i="8"/>
  <c r="AH73" i="8"/>
  <c r="AI73" i="8"/>
  <c r="AX213" i="8"/>
  <c r="AF7" i="8"/>
  <c r="A7" i="8" s="1"/>
  <c r="AH75" i="8"/>
  <c r="AI75" i="8"/>
  <c r="AH83" i="8" l="1"/>
  <c r="AI83" i="8"/>
  <c r="AJ52" i="7" l="1"/>
  <c r="P95" i="7"/>
  <c r="P37" i="7"/>
  <c r="N95" i="7" l="1"/>
  <c r="N37" i="7"/>
  <c r="M95" i="7"/>
  <c r="K38" i="7"/>
  <c r="K95" i="7"/>
  <c r="K37" i="7"/>
  <c r="AH99" i="7"/>
  <c r="AI99" i="7" s="1"/>
  <c r="B95" i="7"/>
  <c r="B37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A238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A237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A236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A235" i="7"/>
  <c r="B234" i="7"/>
  <c r="S209" i="7"/>
  <c r="AG199" i="7"/>
  <c r="B199" i="7"/>
  <c r="D198" i="7"/>
  <c r="C198" i="7"/>
  <c r="C234" i="7" s="1"/>
  <c r="Q197" i="7"/>
  <c r="R197" i="7" s="1"/>
  <c r="S197" i="7" s="1"/>
  <c r="T197" i="7" s="1"/>
  <c r="U197" i="7" s="1"/>
  <c r="V197" i="7" s="1"/>
  <c r="W197" i="7" s="1"/>
  <c r="X197" i="7" s="1"/>
  <c r="Y197" i="7" s="1"/>
  <c r="Z197" i="7" s="1"/>
  <c r="AA197" i="7" s="1"/>
  <c r="AB197" i="7" s="1"/>
  <c r="AC197" i="7" s="1"/>
  <c r="AD197" i="7" s="1"/>
  <c r="AE197" i="7" s="1"/>
  <c r="AF197" i="7" s="1"/>
  <c r="C197" i="7"/>
  <c r="D197" i="7" s="1"/>
  <c r="E197" i="7" s="1"/>
  <c r="F197" i="7" s="1"/>
  <c r="G197" i="7" s="1"/>
  <c r="H197" i="7" s="1"/>
  <c r="I197" i="7" s="1"/>
  <c r="J197" i="7" s="1"/>
  <c r="K197" i="7" s="1"/>
  <c r="L197" i="7" s="1"/>
  <c r="M197" i="7" s="1"/>
  <c r="N197" i="7" s="1"/>
  <c r="O197" i="7" s="1"/>
  <c r="P197" i="7" s="1"/>
  <c r="C196" i="7"/>
  <c r="D196" i="7" s="1"/>
  <c r="E196" i="7" s="1"/>
  <c r="F196" i="7" s="1"/>
  <c r="G196" i="7" s="1"/>
  <c r="H196" i="7" s="1"/>
  <c r="I196" i="7" s="1"/>
  <c r="J196" i="7" s="1"/>
  <c r="K196" i="7" s="1"/>
  <c r="L196" i="7" s="1"/>
  <c r="M196" i="7" s="1"/>
  <c r="N196" i="7" s="1"/>
  <c r="O196" i="7" s="1"/>
  <c r="P196" i="7" s="1"/>
  <c r="Q196" i="7" s="1"/>
  <c r="R196" i="7" s="1"/>
  <c r="S196" i="7" s="1"/>
  <c r="T196" i="7" s="1"/>
  <c r="U196" i="7" s="1"/>
  <c r="V196" i="7" s="1"/>
  <c r="W196" i="7" s="1"/>
  <c r="X196" i="7" s="1"/>
  <c r="Y196" i="7" s="1"/>
  <c r="Z196" i="7" s="1"/>
  <c r="AA196" i="7" s="1"/>
  <c r="AB196" i="7" s="1"/>
  <c r="AC196" i="7" s="1"/>
  <c r="AD196" i="7" s="1"/>
  <c r="AE196" i="7" s="1"/>
  <c r="AF196" i="7" s="1"/>
  <c r="D195" i="7"/>
  <c r="E195" i="7" s="1"/>
  <c r="F195" i="7" s="1"/>
  <c r="G195" i="7" s="1"/>
  <c r="H195" i="7" s="1"/>
  <c r="I195" i="7" s="1"/>
  <c r="J195" i="7" s="1"/>
  <c r="K195" i="7" s="1"/>
  <c r="L195" i="7" s="1"/>
  <c r="M195" i="7" s="1"/>
  <c r="N195" i="7" s="1"/>
  <c r="O195" i="7" s="1"/>
  <c r="P195" i="7" s="1"/>
  <c r="Q195" i="7" s="1"/>
  <c r="R195" i="7" s="1"/>
  <c r="S195" i="7" s="1"/>
  <c r="T195" i="7" s="1"/>
  <c r="U195" i="7" s="1"/>
  <c r="V195" i="7" s="1"/>
  <c r="W195" i="7" s="1"/>
  <c r="X195" i="7" s="1"/>
  <c r="Y195" i="7" s="1"/>
  <c r="Z195" i="7" s="1"/>
  <c r="AA195" i="7" s="1"/>
  <c r="AB195" i="7" s="1"/>
  <c r="AC195" i="7" s="1"/>
  <c r="AD195" i="7" s="1"/>
  <c r="AE195" i="7" s="1"/>
  <c r="AF195" i="7" s="1"/>
  <c r="C195" i="7"/>
  <c r="K194" i="7"/>
  <c r="L194" i="7" s="1"/>
  <c r="M194" i="7" s="1"/>
  <c r="N194" i="7" s="1"/>
  <c r="O194" i="7" s="1"/>
  <c r="P194" i="7" s="1"/>
  <c r="Q194" i="7" s="1"/>
  <c r="R194" i="7" s="1"/>
  <c r="S194" i="7" s="1"/>
  <c r="T194" i="7" s="1"/>
  <c r="U194" i="7" s="1"/>
  <c r="V194" i="7" s="1"/>
  <c r="W194" i="7" s="1"/>
  <c r="X194" i="7" s="1"/>
  <c r="Y194" i="7" s="1"/>
  <c r="Z194" i="7" s="1"/>
  <c r="AA194" i="7" s="1"/>
  <c r="AB194" i="7" s="1"/>
  <c r="AC194" i="7" s="1"/>
  <c r="AD194" i="7" s="1"/>
  <c r="AE194" i="7" s="1"/>
  <c r="AF194" i="7" s="1"/>
  <c r="C194" i="7"/>
  <c r="D194" i="7" s="1"/>
  <c r="E194" i="7" s="1"/>
  <c r="F194" i="7" s="1"/>
  <c r="G194" i="7" s="1"/>
  <c r="H194" i="7" s="1"/>
  <c r="I194" i="7" s="1"/>
  <c r="J194" i="7" s="1"/>
  <c r="D193" i="7"/>
  <c r="C193" i="7"/>
  <c r="AG191" i="7"/>
  <c r="B191" i="7"/>
  <c r="F190" i="7"/>
  <c r="G190" i="7" s="1"/>
  <c r="H190" i="7" s="1"/>
  <c r="I190" i="7" s="1"/>
  <c r="J190" i="7" s="1"/>
  <c r="K190" i="7" s="1"/>
  <c r="L190" i="7" s="1"/>
  <c r="M190" i="7" s="1"/>
  <c r="N190" i="7" s="1"/>
  <c r="O190" i="7" s="1"/>
  <c r="P190" i="7" s="1"/>
  <c r="Q190" i="7" s="1"/>
  <c r="R190" i="7" s="1"/>
  <c r="S190" i="7" s="1"/>
  <c r="T190" i="7" s="1"/>
  <c r="U190" i="7" s="1"/>
  <c r="V190" i="7" s="1"/>
  <c r="W190" i="7" s="1"/>
  <c r="X190" i="7" s="1"/>
  <c r="Y190" i="7" s="1"/>
  <c r="Z190" i="7" s="1"/>
  <c r="AA190" i="7" s="1"/>
  <c r="AB190" i="7" s="1"/>
  <c r="AC190" i="7" s="1"/>
  <c r="AD190" i="7" s="1"/>
  <c r="AE190" i="7" s="1"/>
  <c r="AF190" i="7" s="1"/>
  <c r="C190" i="7"/>
  <c r="D190" i="7" s="1"/>
  <c r="E190" i="7" s="1"/>
  <c r="L189" i="7"/>
  <c r="M189" i="7" s="1"/>
  <c r="N189" i="7" s="1"/>
  <c r="O189" i="7" s="1"/>
  <c r="P189" i="7" s="1"/>
  <c r="Q189" i="7" s="1"/>
  <c r="R189" i="7" s="1"/>
  <c r="S189" i="7" s="1"/>
  <c r="T189" i="7" s="1"/>
  <c r="U189" i="7" s="1"/>
  <c r="V189" i="7" s="1"/>
  <c r="W189" i="7" s="1"/>
  <c r="X189" i="7" s="1"/>
  <c r="Y189" i="7" s="1"/>
  <c r="Z189" i="7" s="1"/>
  <c r="AA189" i="7" s="1"/>
  <c r="AB189" i="7" s="1"/>
  <c r="AC189" i="7" s="1"/>
  <c r="AD189" i="7" s="1"/>
  <c r="AE189" i="7" s="1"/>
  <c r="AF189" i="7" s="1"/>
  <c r="E189" i="7"/>
  <c r="F189" i="7" s="1"/>
  <c r="G189" i="7" s="1"/>
  <c r="H189" i="7" s="1"/>
  <c r="I189" i="7" s="1"/>
  <c r="J189" i="7" s="1"/>
  <c r="K189" i="7" s="1"/>
  <c r="D189" i="7"/>
  <c r="C189" i="7"/>
  <c r="C188" i="7"/>
  <c r="D188" i="7" s="1"/>
  <c r="E188" i="7" s="1"/>
  <c r="F188" i="7" s="1"/>
  <c r="G188" i="7" s="1"/>
  <c r="H188" i="7" s="1"/>
  <c r="I188" i="7" s="1"/>
  <c r="J188" i="7" s="1"/>
  <c r="K188" i="7" s="1"/>
  <c r="L188" i="7" s="1"/>
  <c r="M188" i="7" s="1"/>
  <c r="N188" i="7" s="1"/>
  <c r="O188" i="7" s="1"/>
  <c r="P188" i="7" s="1"/>
  <c r="Q188" i="7" s="1"/>
  <c r="R188" i="7" s="1"/>
  <c r="S188" i="7" s="1"/>
  <c r="T188" i="7" s="1"/>
  <c r="U188" i="7" s="1"/>
  <c r="V188" i="7" s="1"/>
  <c r="W188" i="7" s="1"/>
  <c r="X188" i="7" s="1"/>
  <c r="Y188" i="7" s="1"/>
  <c r="Z188" i="7" s="1"/>
  <c r="AA188" i="7" s="1"/>
  <c r="AB188" i="7" s="1"/>
  <c r="AC188" i="7" s="1"/>
  <c r="AD188" i="7" s="1"/>
  <c r="AE188" i="7" s="1"/>
  <c r="AF188" i="7" s="1"/>
  <c r="C187" i="7"/>
  <c r="D187" i="7" s="1"/>
  <c r="E187" i="7" s="1"/>
  <c r="F187" i="7" s="1"/>
  <c r="G187" i="7" s="1"/>
  <c r="H187" i="7" s="1"/>
  <c r="I187" i="7" s="1"/>
  <c r="J187" i="7" s="1"/>
  <c r="K187" i="7" s="1"/>
  <c r="L187" i="7" s="1"/>
  <c r="M187" i="7" s="1"/>
  <c r="N187" i="7" s="1"/>
  <c r="O187" i="7" s="1"/>
  <c r="P187" i="7" s="1"/>
  <c r="Q187" i="7" s="1"/>
  <c r="R187" i="7" s="1"/>
  <c r="S187" i="7" s="1"/>
  <c r="T187" i="7" s="1"/>
  <c r="U187" i="7" s="1"/>
  <c r="V187" i="7" s="1"/>
  <c r="W187" i="7" s="1"/>
  <c r="X187" i="7" s="1"/>
  <c r="Y187" i="7" s="1"/>
  <c r="Z187" i="7" s="1"/>
  <c r="AA187" i="7" s="1"/>
  <c r="AB187" i="7" s="1"/>
  <c r="AC187" i="7" s="1"/>
  <c r="AD187" i="7" s="1"/>
  <c r="AE187" i="7" s="1"/>
  <c r="AF187" i="7" s="1"/>
  <c r="V186" i="7"/>
  <c r="W186" i="7" s="1"/>
  <c r="X186" i="7" s="1"/>
  <c r="Y186" i="7" s="1"/>
  <c r="Z186" i="7" s="1"/>
  <c r="AA186" i="7" s="1"/>
  <c r="AB186" i="7" s="1"/>
  <c r="AC186" i="7" s="1"/>
  <c r="AD186" i="7" s="1"/>
  <c r="AE186" i="7" s="1"/>
  <c r="AF186" i="7" s="1"/>
  <c r="D186" i="7"/>
  <c r="E186" i="7" s="1"/>
  <c r="F186" i="7" s="1"/>
  <c r="G186" i="7" s="1"/>
  <c r="H186" i="7" s="1"/>
  <c r="I186" i="7" s="1"/>
  <c r="J186" i="7" s="1"/>
  <c r="K186" i="7" s="1"/>
  <c r="L186" i="7" s="1"/>
  <c r="M186" i="7" s="1"/>
  <c r="N186" i="7" s="1"/>
  <c r="O186" i="7" s="1"/>
  <c r="P186" i="7" s="1"/>
  <c r="Q186" i="7" s="1"/>
  <c r="R186" i="7" s="1"/>
  <c r="S186" i="7" s="1"/>
  <c r="T186" i="7" s="1"/>
  <c r="U186" i="7" s="1"/>
  <c r="C186" i="7"/>
  <c r="D185" i="7"/>
  <c r="E185" i="7" s="1"/>
  <c r="F185" i="7" s="1"/>
  <c r="G185" i="7" s="1"/>
  <c r="H185" i="7" s="1"/>
  <c r="I185" i="7" s="1"/>
  <c r="J185" i="7" s="1"/>
  <c r="K185" i="7" s="1"/>
  <c r="L185" i="7" s="1"/>
  <c r="M185" i="7" s="1"/>
  <c r="N185" i="7" s="1"/>
  <c r="O185" i="7" s="1"/>
  <c r="P185" i="7" s="1"/>
  <c r="Q185" i="7" s="1"/>
  <c r="R185" i="7" s="1"/>
  <c r="S185" i="7" s="1"/>
  <c r="T185" i="7" s="1"/>
  <c r="U185" i="7" s="1"/>
  <c r="V185" i="7" s="1"/>
  <c r="W185" i="7" s="1"/>
  <c r="X185" i="7" s="1"/>
  <c r="Y185" i="7" s="1"/>
  <c r="Z185" i="7" s="1"/>
  <c r="AA185" i="7" s="1"/>
  <c r="AB185" i="7" s="1"/>
  <c r="AC185" i="7" s="1"/>
  <c r="AD185" i="7" s="1"/>
  <c r="AE185" i="7" s="1"/>
  <c r="AF185" i="7" s="1"/>
  <c r="C185" i="7"/>
  <c r="C184" i="7"/>
  <c r="D184" i="7" s="1"/>
  <c r="E184" i="7" s="1"/>
  <c r="F184" i="7" s="1"/>
  <c r="G184" i="7" s="1"/>
  <c r="H184" i="7" s="1"/>
  <c r="I184" i="7" s="1"/>
  <c r="J184" i="7" s="1"/>
  <c r="K184" i="7" s="1"/>
  <c r="L184" i="7" s="1"/>
  <c r="M184" i="7" s="1"/>
  <c r="N184" i="7" s="1"/>
  <c r="O184" i="7" s="1"/>
  <c r="P184" i="7" s="1"/>
  <c r="Q184" i="7" s="1"/>
  <c r="R184" i="7" s="1"/>
  <c r="S184" i="7" s="1"/>
  <c r="T184" i="7" s="1"/>
  <c r="U184" i="7" s="1"/>
  <c r="V184" i="7" s="1"/>
  <c r="W184" i="7" s="1"/>
  <c r="X184" i="7" s="1"/>
  <c r="Y184" i="7" s="1"/>
  <c r="Z184" i="7" s="1"/>
  <c r="AA184" i="7" s="1"/>
  <c r="AB184" i="7" s="1"/>
  <c r="AC184" i="7" s="1"/>
  <c r="AD184" i="7" s="1"/>
  <c r="AE184" i="7" s="1"/>
  <c r="AF184" i="7" s="1"/>
  <c r="L183" i="7"/>
  <c r="M183" i="7" s="1"/>
  <c r="N183" i="7" s="1"/>
  <c r="O183" i="7" s="1"/>
  <c r="P183" i="7" s="1"/>
  <c r="Q183" i="7" s="1"/>
  <c r="R183" i="7" s="1"/>
  <c r="S183" i="7" s="1"/>
  <c r="T183" i="7" s="1"/>
  <c r="U183" i="7" s="1"/>
  <c r="V183" i="7" s="1"/>
  <c r="W183" i="7" s="1"/>
  <c r="X183" i="7" s="1"/>
  <c r="Y183" i="7" s="1"/>
  <c r="Z183" i="7" s="1"/>
  <c r="AA183" i="7" s="1"/>
  <c r="AB183" i="7" s="1"/>
  <c r="AC183" i="7" s="1"/>
  <c r="AD183" i="7" s="1"/>
  <c r="AE183" i="7" s="1"/>
  <c r="AF183" i="7" s="1"/>
  <c r="D183" i="7"/>
  <c r="E183" i="7" s="1"/>
  <c r="F183" i="7" s="1"/>
  <c r="G183" i="7" s="1"/>
  <c r="H183" i="7" s="1"/>
  <c r="I183" i="7" s="1"/>
  <c r="J183" i="7" s="1"/>
  <c r="K183" i="7" s="1"/>
  <c r="C183" i="7"/>
  <c r="C182" i="7"/>
  <c r="D182" i="7" s="1"/>
  <c r="E182" i="7" s="1"/>
  <c r="F182" i="7" s="1"/>
  <c r="G182" i="7" s="1"/>
  <c r="H182" i="7" s="1"/>
  <c r="I182" i="7" s="1"/>
  <c r="J182" i="7" s="1"/>
  <c r="K182" i="7" s="1"/>
  <c r="L182" i="7" s="1"/>
  <c r="M182" i="7" s="1"/>
  <c r="N182" i="7" s="1"/>
  <c r="O182" i="7" s="1"/>
  <c r="P182" i="7" s="1"/>
  <c r="Q182" i="7" s="1"/>
  <c r="R182" i="7" s="1"/>
  <c r="S182" i="7" s="1"/>
  <c r="T182" i="7" s="1"/>
  <c r="U182" i="7" s="1"/>
  <c r="V182" i="7" s="1"/>
  <c r="W182" i="7" s="1"/>
  <c r="X182" i="7" s="1"/>
  <c r="Y182" i="7" s="1"/>
  <c r="Z182" i="7" s="1"/>
  <c r="AA182" i="7" s="1"/>
  <c r="AB182" i="7" s="1"/>
  <c r="AC182" i="7" s="1"/>
  <c r="AD182" i="7" s="1"/>
  <c r="AE182" i="7" s="1"/>
  <c r="AF182" i="7" s="1"/>
  <c r="O181" i="7"/>
  <c r="P181" i="7" s="1"/>
  <c r="Q181" i="7" s="1"/>
  <c r="R181" i="7" s="1"/>
  <c r="S181" i="7" s="1"/>
  <c r="T181" i="7" s="1"/>
  <c r="U181" i="7" s="1"/>
  <c r="V181" i="7" s="1"/>
  <c r="W181" i="7" s="1"/>
  <c r="X181" i="7" s="1"/>
  <c r="Y181" i="7" s="1"/>
  <c r="Z181" i="7" s="1"/>
  <c r="AA181" i="7" s="1"/>
  <c r="AB181" i="7" s="1"/>
  <c r="AC181" i="7" s="1"/>
  <c r="AD181" i="7" s="1"/>
  <c r="AE181" i="7" s="1"/>
  <c r="AF181" i="7" s="1"/>
  <c r="J181" i="7"/>
  <c r="K181" i="7" s="1"/>
  <c r="L181" i="7" s="1"/>
  <c r="M181" i="7" s="1"/>
  <c r="N181" i="7" s="1"/>
  <c r="F181" i="7"/>
  <c r="G181" i="7" s="1"/>
  <c r="H181" i="7" s="1"/>
  <c r="I181" i="7" s="1"/>
  <c r="D181" i="7"/>
  <c r="E181" i="7" s="1"/>
  <c r="C181" i="7"/>
  <c r="C180" i="7"/>
  <c r="D180" i="7" s="1"/>
  <c r="E180" i="7" s="1"/>
  <c r="F180" i="7" s="1"/>
  <c r="G180" i="7" s="1"/>
  <c r="H180" i="7" s="1"/>
  <c r="I180" i="7" s="1"/>
  <c r="J180" i="7" s="1"/>
  <c r="K180" i="7" s="1"/>
  <c r="L180" i="7" s="1"/>
  <c r="M180" i="7" s="1"/>
  <c r="N180" i="7" s="1"/>
  <c r="O180" i="7" s="1"/>
  <c r="P180" i="7" s="1"/>
  <c r="Q180" i="7" s="1"/>
  <c r="R180" i="7" s="1"/>
  <c r="S180" i="7" s="1"/>
  <c r="T180" i="7" s="1"/>
  <c r="U180" i="7" s="1"/>
  <c r="V180" i="7" s="1"/>
  <c r="W180" i="7" s="1"/>
  <c r="X180" i="7" s="1"/>
  <c r="Y180" i="7" s="1"/>
  <c r="Z180" i="7" s="1"/>
  <c r="AA180" i="7" s="1"/>
  <c r="AB180" i="7" s="1"/>
  <c r="AC180" i="7" s="1"/>
  <c r="AD180" i="7" s="1"/>
  <c r="AE180" i="7" s="1"/>
  <c r="AF180" i="7" s="1"/>
  <c r="S179" i="7"/>
  <c r="T179" i="7" s="1"/>
  <c r="U179" i="7" s="1"/>
  <c r="V179" i="7" s="1"/>
  <c r="W179" i="7" s="1"/>
  <c r="X179" i="7" s="1"/>
  <c r="Y179" i="7" s="1"/>
  <c r="Z179" i="7" s="1"/>
  <c r="AA179" i="7" s="1"/>
  <c r="AB179" i="7" s="1"/>
  <c r="AC179" i="7" s="1"/>
  <c r="AD179" i="7" s="1"/>
  <c r="AE179" i="7" s="1"/>
  <c r="AF179" i="7" s="1"/>
  <c r="C179" i="7"/>
  <c r="D179" i="7" s="1"/>
  <c r="E179" i="7" s="1"/>
  <c r="F179" i="7" s="1"/>
  <c r="G179" i="7" s="1"/>
  <c r="H179" i="7" s="1"/>
  <c r="I179" i="7" s="1"/>
  <c r="J179" i="7" s="1"/>
  <c r="K179" i="7" s="1"/>
  <c r="L179" i="7" s="1"/>
  <c r="M179" i="7" s="1"/>
  <c r="N179" i="7" s="1"/>
  <c r="O179" i="7" s="1"/>
  <c r="P179" i="7" s="1"/>
  <c r="Q179" i="7" s="1"/>
  <c r="R179" i="7" s="1"/>
  <c r="H178" i="7"/>
  <c r="I178" i="7" s="1"/>
  <c r="J178" i="7" s="1"/>
  <c r="K178" i="7" s="1"/>
  <c r="L178" i="7" s="1"/>
  <c r="M178" i="7" s="1"/>
  <c r="N178" i="7" s="1"/>
  <c r="O178" i="7" s="1"/>
  <c r="P178" i="7" s="1"/>
  <c r="Q178" i="7" s="1"/>
  <c r="R178" i="7" s="1"/>
  <c r="S178" i="7" s="1"/>
  <c r="T178" i="7" s="1"/>
  <c r="U178" i="7" s="1"/>
  <c r="V178" i="7" s="1"/>
  <c r="W178" i="7" s="1"/>
  <c r="X178" i="7" s="1"/>
  <c r="Y178" i="7" s="1"/>
  <c r="Z178" i="7" s="1"/>
  <c r="AA178" i="7" s="1"/>
  <c r="AB178" i="7" s="1"/>
  <c r="AC178" i="7" s="1"/>
  <c r="AD178" i="7" s="1"/>
  <c r="AE178" i="7" s="1"/>
  <c r="AF178" i="7" s="1"/>
  <c r="G178" i="7"/>
  <c r="C178" i="7"/>
  <c r="D178" i="7" s="1"/>
  <c r="E178" i="7" s="1"/>
  <c r="F178" i="7" s="1"/>
  <c r="C176" i="7"/>
  <c r="D176" i="7" s="1"/>
  <c r="E176" i="7" s="1"/>
  <c r="F176" i="7" s="1"/>
  <c r="G176" i="7" s="1"/>
  <c r="H176" i="7" s="1"/>
  <c r="I176" i="7" s="1"/>
  <c r="J176" i="7" s="1"/>
  <c r="K176" i="7" s="1"/>
  <c r="L176" i="7" s="1"/>
  <c r="M176" i="7" s="1"/>
  <c r="N176" i="7" s="1"/>
  <c r="O176" i="7" s="1"/>
  <c r="P176" i="7" s="1"/>
  <c r="Q176" i="7" s="1"/>
  <c r="R176" i="7" s="1"/>
  <c r="S176" i="7" s="1"/>
  <c r="T176" i="7" s="1"/>
  <c r="U176" i="7" s="1"/>
  <c r="V176" i="7" s="1"/>
  <c r="W176" i="7" s="1"/>
  <c r="X176" i="7" s="1"/>
  <c r="Y176" i="7" s="1"/>
  <c r="Z176" i="7" s="1"/>
  <c r="AA176" i="7" s="1"/>
  <c r="AB176" i="7" s="1"/>
  <c r="AC176" i="7" s="1"/>
  <c r="AD176" i="7" s="1"/>
  <c r="AE176" i="7" s="1"/>
  <c r="AF176" i="7" s="1"/>
  <c r="C175" i="7"/>
  <c r="D175" i="7" s="1"/>
  <c r="E175" i="7" s="1"/>
  <c r="F175" i="7" s="1"/>
  <c r="G175" i="7" s="1"/>
  <c r="H175" i="7" s="1"/>
  <c r="I175" i="7" s="1"/>
  <c r="J175" i="7" s="1"/>
  <c r="K175" i="7" s="1"/>
  <c r="L175" i="7" s="1"/>
  <c r="M175" i="7" s="1"/>
  <c r="N175" i="7" s="1"/>
  <c r="O175" i="7" s="1"/>
  <c r="P175" i="7" s="1"/>
  <c r="Q175" i="7" s="1"/>
  <c r="R175" i="7" s="1"/>
  <c r="S175" i="7" s="1"/>
  <c r="T175" i="7" s="1"/>
  <c r="U175" i="7" s="1"/>
  <c r="V175" i="7" s="1"/>
  <c r="W175" i="7" s="1"/>
  <c r="X175" i="7" s="1"/>
  <c r="Y175" i="7" s="1"/>
  <c r="Z175" i="7" s="1"/>
  <c r="AA175" i="7" s="1"/>
  <c r="AB175" i="7" s="1"/>
  <c r="AC175" i="7" s="1"/>
  <c r="AD175" i="7" s="1"/>
  <c r="AE175" i="7" s="1"/>
  <c r="AF175" i="7" s="1"/>
  <c r="C174" i="7"/>
  <c r="D174" i="7" s="1"/>
  <c r="E174" i="7" s="1"/>
  <c r="F174" i="7" s="1"/>
  <c r="G174" i="7" s="1"/>
  <c r="H174" i="7" s="1"/>
  <c r="I174" i="7" s="1"/>
  <c r="J174" i="7" s="1"/>
  <c r="K174" i="7" s="1"/>
  <c r="L174" i="7" s="1"/>
  <c r="M174" i="7" s="1"/>
  <c r="N174" i="7" s="1"/>
  <c r="O174" i="7" s="1"/>
  <c r="P174" i="7" s="1"/>
  <c r="Q174" i="7" s="1"/>
  <c r="R174" i="7" s="1"/>
  <c r="S174" i="7" s="1"/>
  <c r="T174" i="7" s="1"/>
  <c r="U174" i="7" s="1"/>
  <c r="V174" i="7" s="1"/>
  <c r="W174" i="7" s="1"/>
  <c r="X174" i="7" s="1"/>
  <c r="Y174" i="7" s="1"/>
  <c r="Z174" i="7" s="1"/>
  <c r="AA174" i="7" s="1"/>
  <c r="AB174" i="7" s="1"/>
  <c r="AC174" i="7" s="1"/>
  <c r="AD174" i="7" s="1"/>
  <c r="AE174" i="7" s="1"/>
  <c r="AF174" i="7" s="1"/>
  <c r="E173" i="7"/>
  <c r="F173" i="7" s="1"/>
  <c r="G173" i="7" s="1"/>
  <c r="H173" i="7" s="1"/>
  <c r="I173" i="7" s="1"/>
  <c r="J173" i="7" s="1"/>
  <c r="K173" i="7" s="1"/>
  <c r="L173" i="7" s="1"/>
  <c r="M173" i="7" s="1"/>
  <c r="N173" i="7" s="1"/>
  <c r="O173" i="7" s="1"/>
  <c r="P173" i="7" s="1"/>
  <c r="Q173" i="7" s="1"/>
  <c r="R173" i="7" s="1"/>
  <c r="S173" i="7" s="1"/>
  <c r="T173" i="7" s="1"/>
  <c r="U173" i="7" s="1"/>
  <c r="V173" i="7" s="1"/>
  <c r="W173" i="7" s="1"/>
  <c r="X173" i="7" s="1"/>
  <c r="Y173" i="7" s="1"/>
  <c r="Z173" i="7" s="1"/>
  <c r="AA173" i="7" s="1"/>
  <c r="AB173" i="7" s="1"/>
  <c r="AC173" i="7" s="1"/>
  <c r="AD173" i="7" s="1"/>
  <c r="AE173" i="7" s="1"/>
  <c r="AF173" i="7" s="1"/>
  <c r="D173" i="7"/>
  <c r="C173" i="7"/>
  <c r="D172" i="7"/>
  <c r="E172" i="7" s="1"/>
  <c r="F172" i="7" s="1"/>
  <c r="G172" i="7" s="1"/>
  <c r="H172" i="7" s="1"/>
  <c r="I172" i="7" s="1"/>
  <c r="J172" i="7" s="1"/>
  <c r="K172" i="7" s="1"/>
  <c r="L172" i="7" s="1"/>
  <c r="M172" i="7" s="1"/>
  <c r="N172" i="7" s="1"/>
  <c r="O172" i="7" s="1"/>
  <c r="P172" i="7" s="1"/>
  <c r="Q172" i="7" s="1"/>
  <c r="R172" i="7" s="1"/>
  <c r="S172" i="7" s="1"/>
  <c r="T172" i="7" s="1"/>
  <c r="U172" i="7" s="1"/>
  <c r="V172" i="7" s="1"/>
  <c r="W172" i="7" s="1"/>
  <c r="X172" i="7" s="1"/>
  <c r="Y172" i="7" s="1"/>
  <c r="Z172" i="7" s="1"/>
  <c r="AA172" i="7" s="1"/>
  <c r="AB172" i="7" s="1"/>
  <c r="AC172" i="7" s="1"/>
  <c r="AD172" i="7" s="1"/>
  <c r="AE172" i="7" s="1"/>
  <c r="AF172" i="7" s="1"/>
  <c r="C172" i="7"/>
  <c r="F171" i="7"/>
  <c r="G171" i="7" s="1"/>
  <c r="H171" i="7" s="1"/>
  <c r="I171" i="7" s="1"/>
  <c r="J171" i="7" s="1"/>
  <c r="K171" i="7" s="1"/>
  <c r="L171" i="7" s="1"/>
  <c r="M171" i="7" s="1"/>
  <c r="N171" i="7" s="1"/>
  <c r="O171" i="7" s="1"/>
  <c r="P171" i="7" s="1"/>
  <c r="Q171" i="7" s="1"/>
  <c r="R171" i="7" s="1"/>
  <c r="S171" i="7" s="1"/>
  <c r="T171" i="7" s="1"/>
  <c r="U171" i="7" s="1"/>
  <c r="V171" i="7" s="1"/>
  <c r="W171" i="7" s="1"/>
  <c r="X171" i="7" s="1"/>
  <c r="Y171" i="7" s="1"/>
  <c r="Z171" i="7" s="1"/>
  <c r="AA171" i="7" s="1"/>
  <c r="AB171" i="7" s="1"/>
  <c r="AC171" i="7" s="1"/>
  <c r="AD171" i="7" s="1"/>
  <c r="AE171" i="7" s="1"/>
  <c r="AF171" i="7" s="1"/>
  <c r="C171" i="7"/>
  <c r="D171" i="7" s="1"/>
  <c r="E171" i="7" s="1"/>
  <c r="D170" i="7"/>
  <c r="E170" i="7" s="1"/>
  <c r="F170" i="7" s="1"/>
  <c r="G170" i="7" s="1"/>
  <c r="H170" i="7" s="1"/>
  <c r="I170" i="7" s="1"/>
  <c r="J170" i="7" s="1"/>
  <c r="K170" i="7" s="1"/>
  <c r="L170" i="7" s="1"/>
  <c r="M170" i="7" s="1"/>
  <c r="N170" i="7" s="1"/>
  <c r="O170" i="7" s="1"/>
  <c r="P170" i="7" s="1"/>
  <c r="Q170" i="7" s="1"/>
  <c r="R170" i="7" s="1"/>
  <c r="S170" i="7" s="1"/>
  <c r="T170" i="7" s="1"/>
  <c r="U170" i="7" s="1"/>
  <c r="V170" i="7" s="1"/>
  <c r="W170" i="7" s="1"/>
  <c r="X170" i="7" s="1"/>
  <c r="Y170" i="7" s="1"/>
  <c r="Z170" i="7" s="1"/>
  <c r="AA170" i="7" s="1"/>
  <c r="AB170" i="7" s="1"/>
  <c r="AC170" i="7" s="1"/>
  <c r="AD170" i="7" s="1"/>
  <c r="AE170" i="7" s="1"/>
  <c r="AF170" i="7" s="1"/>
  <c r="C170" i="7"/>
  <c r="C169" i="7"/>
  <c r="D169" i="7" s="1"/>
  <c r="E169" i="7" s="1"/>
  <c r="F169" i="7" s="1"/>
  <c r="G169" i="7" s="1"/>
  <c r="H169" i="7" s="1"/>
  <c r="I169" i="7" s="1"/>
  <c r="J169" i="7" s="1"/>
  <c r="K169" i="7" s="1"/>
  <c r="L169" i="7" s="1"/>
  <c r="M169" i="7" s="1"/>
  <c r="N169" i="7" s="1"/>
  <c r="O169" i="7" s="1"/>
  <c r="P169" i="7" s="1"/>
  <c r="Q169" i="7" s="1"/>
  <c r="R169" i="7" s="1"/>
  <c r="S169" i="7" s="1"/>
  <c r="T169" i="7" s="1"/>
  <c r="U169" i="7" s="1"/>
  <c r="V169" i="7" s="1"/>
  <c r="W169" i="7" s="1"/>
  <c r="X169" i="7" s="1"/>
  <c r="Y169" i="7" s="1"/>
  <c r="Z169" i="7" s="1"/>
  <c r="AA169" i="7" s="1"/>
  <c r="AB169" i="7" s="1"/>
  <c r="AC169" i="7" s="1"/>
  <c r="AD169" i="7" s="1"/>
  <c r="AE169" i="7" s="1"/>
  <c r="AF169" i="7" s="1"/>
  <c r="D167" i="7"/>
  <c r="E167" i="7" s="1"/>
  <c r="F167" i="7" s="1"/>
  <c r="G167" i="7" s="1"/>
  <c r="H167" i="7" s="1"/>
  <c r="I167" i="7" s="1"/>
  <c r="J167" i="7" s="1"/>
  <c r="K167" i="7" s="1"/>
  <c r="L167" i="7" s="1"/>
  <c r="M167" i="7" s="1"/>
  <c r="N167" i="7" s="1"/>
  <c r="O167" i="7" s="1"/>
  <c r="P167" i="7" s="1"/>
  <c r="Q167" i="7" s="1"/>
  <c r="R167" i="7" s="1"/>
  <c r="S167" i="7" s="1"/>
  <c r="T167" i="7" s="1"/>
  <c r="U167" i="7" s="1"/>
  <c r="V167" i="7" s="1"/>
  <c r="W167" i="7" s="1"/>
  <c r="X167" i="7" s="1"/>
  <c r="Y167" i="7" s="1"/>
  <c r="Z167" i="7" s="1"/>
  <c r="AA167" i="7" s="1"/>
  <c r="AB167" i="7" s="1"/>
  <c r="AC167" i="7" s="1"/>
  <c r="AD167" i="7" s="1"/>
  <c r="AE167" i="7" s="1"/>
  <c r="AF167" i="7" s="1"/>
  <c r="C167" i="7"/>
  <c r="N166" i="7"/>
  <c r="O166" i="7" s="1"/>
  <c r="P166" i="7" s="1"/>
  <c r="Q166" i="7" s="1"/>
  <c r="R166" i="7" s="1"/>
  <c r="S166" i="7" s="1"/>
  <c r="T166" i="7" s="1"/>
  <c r="U166" i="7" s="1"/>
  <c r="V166" i="7" s="1"/>
  <c r="W166" i="7" s="1"/>
  <c r="X166" i="7" s="1"/>
  <c r="Y166" i="7" s="1"/>
  <c r="Z166" i="7" s="1"/>
  <c r="AA166" i="7" s="1"/>
  <c r="AB166" i="7" s="1"/>
  <c r="AC166" i="7" s="1"/>
  <c r="AD166" i="7" s="1"/>
  <c r="AE166" i="7" s="1"/>
  <c r="AF166" i="7" s="1"/>
  <c r="F166" i="7"/>
  <c r="G166" i="7" s="1"/>
  <c r="H166" i="7" s="1"/>
  <c r="I166" i="7" s="1"/>
  <c r="J166" i="7" s="1"/>
  <c r="K166" i="7" s="1"/>
  <c r="L166" i="7" s="1"/>
  <c r="M166" i="7" s="1"/>
  <c r="C166" i="7"/>
  <c r="D166" i="7" s="1"/>
  <c r="E166" i="7" s="1"/>
  <c r="D165" i="7"/>
  <c r="E165" i="7" s="1"/>
  <c r="F165" i="7" s="1"/>
  <c r="G165" i="7" s="1"/>
  <c r="H165" i="7" s="1"/>
  <c r="I165" i="7" s="1"/>
  <c r="J165" i="7" s="1"/>
  <c r="K165" i="7" s="1"/>
  <c r="L165" i="7" s="1"/>
  <c r="M165" i="7" s="1"/>
  <c r="N165" i="7" s="1"/>
  <c r="O165" i="7" s="1"/>
  <c r="P165" i="7" s="1"/>
  <c r="Q165" i="7" s="1"/>
  <c r="R165" i="7" s="1"/>
  <c r="S165" i="7" s="1"/>
  <c r="T165" i="7" s="1"/>
  <c r="U165" i="7" s="1"/>
  <c r="V165" i="7" s="1"/>
  <c r="W165" i="7" s="1"/>
  <c r="X165" i="7" s="1"/>
  <c r="Y165" i="7" s="1"/>
  <c r="Z165" i="7" s="1"/>
  <c r="AA165" i="7" s="1"/>
  <c r="AB165" i="7" s="1"/>
  <c r="AC165" i="7" s="1"/>
  <c r="AD165" i="7" s="1"/>
  <c r="AE165" i="7" s="1"/>
  <c r="AF165" i="7" s="1"/>
  <c r="C165" i="7"/>
  <c r="E164" i="7"/>
  <c r="F164" i="7" s="1"/>
  <c r="G164" i="7" s="1"/>
  <c r="H164" i="7" s="1"/>
  <c r="I164" i="7" s="1"/>
  <c r="J164" i="7" s="1"/>
  <c r="K164" i="7" s="1"/>
  <c r="L164" i="7" s="1"/>
  <c r="M164" i="7" s="1"/>
  <c r="N164" i="7" s="1"/>
  <c r="O164" i="7" s="1"/>
  <c r="P164" i="7" s="1"/>
  <c r="Q164" i="7" s="1"/>
  <c r="R164" i="7" s="1"/>
  <c r="S164" i="7" s="1"/>
  <c r="T164" i="7" s="1"/>
  <c r="U164" i="7" s="1"/>
  <c r="V164" i="7" s="1"/>
  <c r="W164" i="7" s="1"/>
  <c r="X164" i="7" s="1"/>
  <c r="Y164" i="7" s="1"/>
  <c r="Z164" i="7" s="1"/>
  <c r="AA164" i="7" s="1"/>
  <c r="AB164" i="7" s="1"/>
  <c r="AC164" i="7" s="1"/>
  <c r="AD164" i="7" s="1"/>
  <c r="AE164" i="7" s="1"/>
  <c r="AF164" i="7" s="1"/>
  <c r="D164" i="7"/>
  <c r="C164" i="7"/>
  <c r="H163" i="7"/>
  <c r="I163" i="7" s="1"/>
  <c r="J163" i="7" s="1"/>
  <c r="K163" i="7" s="1"/>
  <c r="L163" i="7" s="1"/>
  <c r="M163" i="7" s="1"/>
  <c r="N163" i="7" s="1"/>
  <c r="O163" i="7" s="1"/>
  <c r="P163" i="7" s="1"/>
  <c r="Q163" i="7" s="1"/>
  <c r="R163" i="7" s="1"/>
  <c r="S163" i="7" s="1"/>
  <c r="T163" i="7" s="1"/>
  <c r="U163" i="7" s="1"/>
  <c r="V163" i="7" s="1"/>
  <c r="W163" i="7" s="1"/>
  <c r="X163" i="7" s="1"/>
  <c r="Y163" i="7" s="1"/>
  <c r="Z163" i="7" s="1"/>
  <c r="AA163" i="7" s="1"/>
  <c r="AB163" i="7" s="1"/>
  <c r="AC163" i="7" s="1"/>
  <c r="AD163" i="7" s="1"/>
  <c r="AE163" i="7" s="1"/>
  <c r="AF163" i="7" s="1"/>
  <c r="C163" i="7"/>
  <c r="D163" i="7" s="1"/>
  <c r="E163" i="7" s="1"/>
  <c r="F163" i="7" s="1"/>
  <c r="G163" i="7" s="1"/>
  <c r="C162" i="7"/>
  <c r="D162" i="7" s="1"/>
  <c r="E162" i="7" s="1"/>
  <c r="F162" i="7" s="1"/>
  <c r="G162" i="7" s="1"/>
  <c r="H162" i="7" s="1"/>
  <c r="I162" i="7" s="1"/>
  <c r="J162" i="7" s="1"/>
  <c r="K162" i="7" s="1"/>
  <c r="L162" i="7" s="1"/>
  <c r="M162" i="7" s="1"/>
  <c r="N162" i="7" s="1"/>
  <c r="O162" i="7" s="1"/>
  <c r="P162" i="7" s="1"/>
  <c r="Q162" i="7" s="1"/>
  <c r="R162" i="7" s="1"/>
  <c r="S162" i="7" s="1"/>
  <c r="T162" i="7" s="1"/>
  <c r="U162" i="7" s="1"/>
  <c r="V162" i="7" s="1"/>
  <c r="W162" i="7" s="1"/>
  <c r="X162" i="7" s="1"/>
  <c r="Y162" i="7" s="1"/>
  <c r="Z162" i="7" s="1"/>
  <c r="AA162" i="7" s="1"/>
  <c r="AB162" i="7" s="1"/>
  <c r="AC162" i="7" s="1"/>
  <c r="AD162" i="7" s="1"/>
  <c r="AE162" i="7" s="1"/>
  <c r="AF162" i="7" s="1"/>
  <c r="C161" i="7"/>
  <c r="D161" i="7" s="1"/>
  <c r="E161" i="7" s="1"/>
  <c r="F161" i="7" s="1"/>
  <c r="G161" i="7" s="1"/>
  <c r="H161" i="7" s="1"/>
  <c r="I161" i="7" s="1"/>
  <c r="J161" i="7" s="1"/>
  <c r="K161" i="7" s="1"/>
  <c r="L161" i="7" s="1"/>
  <c r="M161" i="7" s="1"/>
  <c r="N161" i="7" s="1"/>
  <c r="O161" i="7" s="1"/>
  <c r="P161" i="7" s="1"/>
  <c r="Q161" i="7" s="1"/>
  <c r="R161" i="7" s="1"/>
  <c r="S161" i="7" s="1"/>
  <c r="T161" i="7" s="1"/>
  <c r="U161" i="7" s="1"/>
  <c r="V161" i="7" s="1"/>
  <c r="W161" i="7" s="1"/>
  <c r="X161" i="7" s="1"/>
  <c r="Y161" i="7" s="1"/>
  <c r="Z161" i="7" s="1"/>
  <c r="AA161" i="7" s="1"/>
  <c r="AB161" i="7" s="1"/>
  <c r="AC161" i="7" s="1"/>
  <c r="AD161" i="7" s="1"/>
  <c r="AE161" i="7" s="1"/>
  <c r="AF161" i="7" s="1"/>
  <c r="G160" i="7"/>
  <c r="H160" i="7" s="1"/>
  <c r="I160" i="7" s="1"/>
  <c r="J160" i="7" s="1"/>
  <c r="K160" i="7" s="1"/>
  <c r="L160" i="7" s="1"/>
  <c r="M160" i="7" s="1"/>
  <c r="N160" i="7" s="1"/>
  <c r="O160" i="7" s="1"/>
  <c r="P160" i="7" s="1"/>
  <c r="Q160" i="7" s="1"/>
  <c r="R160" i="7" s="1"/>
  <c r="S160" i="7" s="1"/>
  <c r="T160" i="7" s="1"/>
  <c r="U160" i="7" s="1"/>
  <c r="V160" i="7" s="1"/>
  <c r="W160" i="7" s="1"/>
  <c r="X160" i="7" s="1"/>
  <c r="Y160" i="7" s="1"/>
  <c r="Z160" i="7" s="1"/>
  <c r="AA160" i="7" s="1"/>
  <c r="AB160" i="7" s="1"/>
  <c r="AC160" i="7" s="1"/>
  <c r="AD160" i="7" s="1"/>
  <c r="AE160" i="7" s="1"/>
  <c r="AF160" i="7" s="1"/>
  <c r="F160" i="7"/>
  <c r="E160" i="7"/>
  <c r="D160" i="7"/>
  <c r="C160" i="7"/>
  <c r="C159" i="7"/>
  <c r="D159" i="7" s="1"/>
  <c r="E159" i="7" s="1"/>
  <c r="F159" i="7" s="1"/>
  <c r="G159" i="7" s="1"/>
  <c r="H159" i="7" s="1"/>
  <c r="I159" i="7" s="1"/>
  <c r="J159" i="7" s="1"/>
  <c r="K159" i="7" s="1"/>
  <c r="L159" i="7" s="1"/>
  <c r="M159" i="7" s="1"/>
  <c r="N159" i="7" s="1"/>
  <c r="O159" i="7" s="1"/>
  <c r="P159" i="7" s="1"/>
  <c r="Q159" i="7" s="1"/>
  <c r="R159" i="7" s="1"/>
  <c r="S159" i="7" s="1"/>
  <c r="T159" i="7" s="1"/>
  <c r="U159" i="7" s="1"/>
  <c r="V159" i="7" s="1"/>
  <c r="W159" i="7" s="1"/>
  <c r="X159" i="7" s="1"/>
  <c r="Y159" i="7" s="1"/>
  <c r="Z159" i="7" s="1"/>
  <c r="AA159" i="7" s="1"/>
  <c r="AB159" i="7" s="1"/>
  <c r="AC159" i="7" s="1"/>
  <c r="AD159" i="7" s="1"/>
  <c r="AE159" i="7" s="1"/>
  <c r="AF159" i="7" s="1"/>
  <c r="J158" i="7"/>
  <c r="K158" i="7" s="1"/>
  <c r="L158" i="7" s="1"/>
  <c r="M158" i="7" s="1"/>
  <c r="N158" i="7" s="1"/>
  <c r="O158" i="7" s="1"/>
  <c r="P158" i="7" s="1"/>
  <c r="Q158" i="7" s="1"/>
  <c r="R158" i="7" s="1"/>
  <c r="S158" i="7" s="1"/>
  <c r="T158" i="7" s="1"/>
  <c r="U158" i="7" s="1"/>
  <c r="V158" i="7" s="1"/>
  <c r="W158" i="7" s="1"/>
  <c r="X158" i="7" s="1"/>
  <c r="Y158" i="7" s="1"/>
  <c r="Z158" i="7" s="1"/>
  <c r="AA158" i="7" s="1"/>
  <c r="AB158" i="7" s="1"/>
  <c r="AC158" i="7" s="1"/>
  <c r="AD158" i="7" s="1"/>
  <c r="AE158" i="7" s="1"/>
  <c r="AF158" i="7" s="1"/>
  <c r="I158" i="7"/>
  <c r="C158" i="7"/>
  <c r="D158" i="7" s="1"/>
  <c r="E158" i="7" s="1"/>
  <c r="F158" i="7" s="1"/>
  <c r="G158" i="7" s="1"/>
  <c r="H158" i="7" s="1"/>
  <c r="C157" i="7"/>
  <c r="D157" i="7" s="1"/>
  <c r="E157" i="7" s="1"/>
  <c r="F157" i="7" s="1"/>
  <c r="G157" i="7" s="1"/>
  <c r="H157" i="7" s="1"/>
  <c r="I157" i="7" s="1"/>
  <c r="J157" i="7" s="1"/>
  <c r="K157" i="7" s="1"/>
  <c r="L157" i="7" s="1"/>
  <c r="M157" i="7" s="1"/>
  <c r="N157" i="7" s="1"/>
  <c r="O157" i="7" s="1"/>
  <c r="P157" i="7" s="1"/>
  <c r="Q157" i="7" s="1"/>
  <c r="R157" i="7" s="1"/>
  <c r="S157" i="7" s="1"/>
  <c r="T157" i="7" s="1"/>
  <c r="U157" i="7" s="1"/>
  <c r="V157" i="7" s="1"/>
  <c r="W157" i="7" s="1"/>
  <c r="X157" i="7" s="1"/>
  <c r="Y157" i="7" s="1"/>
  <c r="Z157" i="7" s="1"/>
  <c r="AA157" i="7" s="1"/>
  <c r="AB157" i="7" s="1"/>
  <c r="AC157" i="7" s="1"/>
  <c r="AD157" i="7" s="1"/>
  <c r="AE157" i="7" s="1"/>
  <c r="AF157" i="7" s="1"/>
  <c r="V156" i="7"/>
  <c r="W156" i="7" s="1"/>
  <c r="X156" i="7" s="1"/>
  <c r="Y156" i="7" s="1"/>
  <c r="Z156" i="7" s="1"/>
  <c r="AA156" i="7" s="1"/>
  <c r="AB156" i="7" s="1"/>
  <c r="AC156" i="7" s="1"/>
  <c r="AD156" i="7" s="1"/>
  <c r="AE156" i="7" s="1"/>
  <c r="AF156" i="7" s="1"/>
  <c r="E156" i="7"/>
  <c r="F156" i="7" s="1"/>
  <c r="G156" i="7" s="1"/>
  <c r="H156" i="7" s="1"/>
  <c r="I156" i="7" s="1"/>
  <c r="J156" i="7" s="1"/>
  <c r="K156" i="7" s="1"/>
  <c r="L156" i="7" s="1"/>
  <c r="M156" i="7" s="1"/>
  <c r="N156" i="7" s="1"/>
  <c r="O156" i="7" s="1"/>
  <c r="P156" i="7" s="1"/>
  <c r="Q156" i="7" s="1"/>
  <c r="R156" i="7" s="1"/>
  <c r="S156" i="7" s="1"/>
  <c r="T156" i="7" s="1"/>
  <c r="U156" i="7" s="1"/>
  <c r="D156" i="7"/>
  <c r="C156" i="7"/>
  <c r="C155" i="7"/>
  <c r="D155" i="7" s="1"/>
  <c r="E155" i="7" s="1"/>
  <c r="F155" i="7" s="1"/>
  <c r="G155" i="7" s="1"/>
  <c r="H155" i="7" s="1"/>
  <c r="I155" i="7" s="1"/>
  <c r="J155" i="7" s="1"/>
  <c r="K155" i="7" s="1"/>
  <c r="L155" i="7" s="1"/>
  <c r="M155" i="7" s="1"/>
  <c r="N155" i="7" s="1"/>
  <c r="O155" i="7" s="1"/>
  <c r="P155" i="7" s="1"/>
  <c r="Q155" i="7" s="1"/>
  <c r="R155" i="7" s="1"/>
  <c r="S155" i="7" s="1"/>
  <c r="T155" i="7" s="1"/>
  <c r="U155" i="7" s="1"/>
  <c r="V155" i="7" s="1"/>
  <c r="W155" i="7" s="1"/>
  <c r="X155" i="7" s="1"/>
  <c r="Y155" i="7" s="1"/>
  <c r="Z155" i="7" s="1"/>
  <c r="AA155" i="7" s="1"/>
  <c r="AB155" i="7" s="1"/>
  <c r="AC155" i="7" s="1"/>
  <c r="AD155" i="7" s="1"/>
  <c r="AE155" i="7" s="1"/>
  <c r="AF155" i="7" s="1"/>
  <c r="F153" i="7"/>
  <c r="G153" i="7" s="1"/>
  <c r="H153" i="7" s="1"/>
  <c r="I153" i="7" s="1"/>
  <c r="J153" i="7" s="1"/>
  <c r="K153" i="7" s="1"/>
  <c r="L153" i="7" s="1"/>
  <c r="M153" i="7" s="1"/>
  <c r="N153" i="7" s="1"/>
  <c r="O153" i="7" s="1"/>
  <c r="P153" i="7" s="1"/>
  <c r="Q153" i="7" s="1"/>
  <c r="R153" i="7" s="1"/>
  <c r="S153" i="7" s="1"/>
  <c r="T153" i="7" s="1"/>
  <c r="U153" i="7" s="1"/>
  <c r="V153" i="7" s="1"/>
  <c r="W153" i="7" s="1"/>
  <c r="X153" i="7" s="1"/>
  <c r="Y153" i="7" s="1"/>
  <c r="Z153" i="7" s="1"/>
  <c r="AA153" i="7" s="1"/>
  <c r="AB153" i="7" s="1"/>
  <c r="AC153" i="7" s="1"/>
  <c r="AD153" i="7" s="1"/>
  <c r="AE153" i="7" s="1"/>
  <c r="AF153" i="7" s="1"/>
  <c r="C153" i="7"/>
  <c r="D153" i="7" s="1"/>
  <c r="E153" i="7" s="1"/>
  <c r="C152" i="7"/>
  <c r="D152" i="7" s="1"/>
  <c r="E152" i="7" s="1"/>
  <c r="F152" i="7" s="1"/>
  <c r="G152" i="7" s="1"/>
  <c r="H152" i="7" s="1"/>
  <c r="I152" i="7" s="1"/>
  <c r="J152" i="7" s="1"/>
  <c r="K152" i="7" s="1"/>
  <c r="L152" i="7" s="1"/>
  <c r="M152" i="7" s="1"/>
  <c r="N152" i="7" s="1"/>
  <c r="O152" i="7" s="1"/>
  <c r="P152" i="7" s="1"/>
  <c r="Q152" i="7" s="1"/>
  <c r="R152" i="7" s="1"/>
  <c r="S152" i="7" s="1"/>
  <c r="T152" i="7" s="1"/>
  <c r="U152" i="7" s="1"/>
  <c r="V152" i="7" s="1"/>
  <c r="W152" i="7" s="1"/>
  <c r="X152" i="7" s="1"/>
  <c r="Y152" i="7" s="1"/>
  <c r="Z152" i="7" s="1"/>
  <c r="AA152" i="7" s="1"/>
  <c r="AB152" i="7" s="1"/>
  <c r="AC152" i="7" s="1"/>
  <c r="AD152" i="7" s="1"/>
  <c r="AE152" i="7" s="1"/>
  <c r="AF152" i="7" s="1"/>
  <c r="E151" i="7"/>
  <c r="F151" i="7" s="1"/>
  <c r="G151" i="7" s="1"/>
  <c r="H151" i="7" s="1"/>
  <c r="I151" i="7" s="1"/>
  <c r="J151" i="7" s="1"/>
  <c r="K151" i="7" s="1"/>
  <c r="L151" i="7" s="1"/>
  <c r="M151" i="7" s="1"/>
  <c r="N151" i="7" s="1"/>
  <c r="O151" i="7" s="1"/>
  <c r="P151" i="7" s="1"/>
  <c r="Q151" i="7" s="1"/>
  <c r="R151" i="7" s="1"/>
  <c r="S151" i="7" s="1"/>
  <c r="T151" i="7" s="1"/>
  <c r="U151" i="7" s="1"/>
  <c r="V151" i="7" s="1"/>
  <c r="W151" i="7" s="1"/>
  <c r="X151" i="7" s="1"/>
  <c r="Y151" i="7" s="1"/>
  <c r="Z151" i="7" s="1"/>
  <c r="AA151" i="7" s="1"/>
  <c r="AB151" i="7" s="1"/>
  <c r="AC151" i="7" s="1"/>
  <c r="AD151" i="7" s="1"/>
  <c r="AE151" i="7" s="1"/>
  <c r="AF151" i="7" s="1"/>
  <c r="D151" i="7"/>
  <c r="C151" i="7"/>
  <c r="C150" i="7"/>
  <c r="D150" i="7" s="1"/>
  <c r="E150" i="7" s="1"/>
  <c r="F150" i="7" s="1"/>
  <c r="G150" i="7" s="1"/>
  <c r="H150" i="7" s="1"/>
  <c r="I150" i="7" s="1"/>
  <c r="J150" i="7" s="1"/>
  <c r="K150" i="7" s="1"/>
  <c r="L150" i="7" s="1"/>
  <c r="M150" i="7" s="1"/>
  <c r="N150" i="7" s="1"/>
  <c r="O150" i="7" s="1"/>
  <c r="P150" i="7" s="1"/>
  <c r="Q150" i="7" s="1"/>
  <c r="R150" i="7" s="1"/>
  <c r="S150" i="7" s="1"/>
  <c r="T150" i="7" s="1"/>
  <c r="U150" i="7" s="1"/>
  <c r="V150" i="7" s="1"/>
  <c r="W150" i="7" s="1"/>
  <c r="X150" i="7" s="1"/>
  <c r="Y150" i="7" s="1"/>
  <c r="Z150" i="7" s="1"/>
  <c r="AA150" i="7" s="1"/>
  <c r="AB150" i="7" s="1"/>
  <c r="AC150" i="7" s="1"/>
  <c r="AD150" i="7" s="1"/>
  <c r="AE150" i="7" s="1"/>
  <c r="AF150" i="7" s="1"/>
  <c r="K148" i="7"/>
  <c r="L148" i="7" s="1"/>
  <c r="M148" i="7" s="1"/>
  <c r="N148" i="7" s="1"/>
  <c r="O148" i="7" s="1"/>
  <c r="P148" i="7" s="1"/>
  <c r="Q148" i="7" s="1"/>
  <c r="R148" i="7" s="1"/>
  <c r="S148" i="7" s="1"/>
  <c r="T148" i="7" s="1"/>
  <c r="U148" i="7" s="1"/>
  <c r="V148" i="7" s="1"/>
  <c r="W148" i="7" s="1"/>
  <c r="X148" i="7" s="1"/>
  <c r="Y148" i="7" s="1"/>
  <c r="Z148" i="7" s="1"/>
  <c r="AA148" i="7" s="1"/>
  <c r="AB148" i="7" s="1"/>
  <c r="AC148" i="7" s="1"/>
  <c r="AD148" i="7" s="1"/>
  <c r="AE148" i="7" s="1"/>
  <c r="AF148" i="7" s="1"/>
  <c r="C148" i="7"/>
  <c r="D148" i="7" s="1"/>
  <c r="E148" i="7" s="1"/>
  <c r="F148" i="7" s="1"/>
  <c r="G148" i="7" s="1"/>
  <c r="H148" i="7" s="1"/>
  <c r="I148" i="7" s="1"/>
  <c r="J148" i="7" s="1"/>
  <c r="D147" i="7"/>
  <c r="E147" i="7" s="1"/>
  <c r="F147" i="7" s="1"/>
  <c r="G147" i="7" s="1"/>
  <c r="H147" i="7" s="1"/>
  <c r="I147" i="7" s="1"/>
  <c r="J147" i="7" s="1"/>
  <c r="K147" i="7" s="1"/>
  <c r="L147" i="7" s="1"/>
  <c r="M147" i="7" s="1"/>
  <c r="N147" i="7" s="1"/>
  <c r="O147" i="7" s="1"/>
  <c r="P147" i="7" s="1"/>
  <c r="Q147" i="7" s="1"/>
  <c r="R147" i="7" s="1"/>
  <c r="S147" i="7" s="1"/>
  <c r="T147" i="7" s="1"/>
  <c r="U147" i="7" s="1"/>
  <c r="V147" i="7" s="1"/>
  <c r="W147" i="7" s="1"/>
  <c r="X147" i="7" s="1"/>
  <c r="Y147" i="7" s="1"/>
  <c r="Z147" i="7" s="1"/>
  <c r="AA147" i="7" s="1"/>
  <c r="AB147" i="7" s="1"/>
  <c r="AC147" i="7" s="1"/>
  <c r="AD147" i="7" s="1"/>
  <c r="AE147" i="7" s="1"/>
  <c r="AF147" i="7" s="1"/>
  <c r="C147" i="7"/>
  <c r="W145" i="7"/>
  <c r="X145" i="7" s="1"/>
  <c r="Y145" i="7" s="1"/>
  <c r="Z145" i="7" s="1"/>
  <c r="AA145" i="7" s="1"/>
  <c r="AB145" i="7" s="1"/>
  <c r="AC145" i="7" s="1"/>
  <c r="AD145" i="7" s="1"/>
  <c r="AE145" i="7" s="1"/>
  <c r="AF145" i="7" s="1"/>
  <c r="G145" i="7"/>
  <c r="H145" i="7" s="1"/>
  <c r="I145" i="7" s="1"/>
  <c r="J145" i="7" s="1"/>
  <c r="K145" i="7" s="1"/>
  <c r="L145" i="7" s="1"/>
  <c r="M145" i="7" s="1"/>
  <c r="N145" i="7" s="1"/>
  <c r="O145" i="7" s="1"/>
  <c r="P145" i="7" s="1"/>
  <c r="Q145" i="7" s="1"/>
  <c r="R145" i="7" s="1"/>
  <c r="S145" i="7" s="1"/>
  <c r="T145" i="7" s="1"/>
  <c r="U145" i="7" s="1"/>
  <c r="V145" i="7" s="1"/>
  <c r="D145" i="7"/>
  <c r="E145" i="7" s="1"/>
  <c r="F145" i="7" s="1"/>
  <c r="C145" i="7"/>
  <c r="X144" i="7"/>
  <c r="Y144" i="7" s="1"/>
  <c r="Z144" i="7" s="1"/>
  <c r="AA144" i="7" s="1"/>
  <c r="AB144" i="7" s="1"/>
  <c r="AC144" i="7" s="1"/>
  <c r="AD144" i="7" s="1"/>
  <c r="AE144" i="7" s="1"/>
  <c r="AF144" i="7" s="1"/>
  <c r="C144" i="7"/>
  <c r="D144" i="7" s="1"/>
  <c r="E144" i="7" s="1"/>
  <c r="F144" i="7" s="1"/>
  <c r="G144" i="7" s="1"/>
  <c r="H144" i="7" s="1"/>
  <c r="I144" i="7" s="1"/>
  <c r="J144" i="7" s="1"/>
  <c r="K144" i="7" s="1"/>
  <c r="L144" i="7" s="1"/>
  <c r="M144" i="7" s="1"/>
  <c r="N144" i="7" s="1"/>
  <c r="O144" i="7" s="1"/>
  <c r="P144" i="7" s="1"/>
  <c r="Q144" i="7" s="1"/>
  <c r="R144" i="7" s="1"/>
  <c r="S144" i="7" s="1"/>
  <c r="T144" i="7" s="1"/>
  <c r="U144" i="7" s="1"/>
  <c r="V144" i="7" s="1"/>
  <c r="W144" i="7" s="1"/>
  <c r="C143" i="7"/>
  <c r="D143" i="7" s="1"/>
  <c r="E143" i="7" s="1"/>
  <c r="F143" i="7" s="1"/>
  <c r="G143" i="7" s="1"/>
  <c r="H143" i="7" s="1"/>
  <c r="I143" i="7" s="1"/>
  <c r="J143" i="7" s="1"/>
  <c r="K143" i="7" s="1"/>
  <c r="L143" i="7" s="1"/>
  <c r="M143" i="7" s="1"/>
  <c r="N143" i="7" s="1"/>
  <c r="O143" i="7" s="1"/>
  <c r="P143" i="7" s="1"/>
  <c r="Q143" i="7" s="1"/>
  <c r="R143" i="7" s="1"/>
  <c r="S143" i="7" s="1"/>
  <c r="T143" i="7" s="1"/>
  <c r="U143" i="7" s="1"/>
  <c r="V143" i="7" s="1"/>
  <c r="W143" i="7" s="1"/>
  <c r="X143" i="7" s="1"/>
  <c r="Y143" i="7" s="1"/>
  <c r="Z143" i="7" s="1"/>
  <c r="AA143" i="7" s="1"/>
  <c r="AB143" i="7" s="1"/>
  <c r="AC143" i="7" s="1"/>
  <c r="AD143" i="7" s="1"/>
  <c r="AE143" i="7" s="1"/>
  <c r="AF143" i="7" s="1"/>
  <c r="V142" i="7"/>
  <c r="W142" i="7" s="1"/>
  <c r="X142" i="7" s="1"/>
  <c r="Y142" i="7" s="1"/>
  <c r="Z142" i="7" s="1"/>
  <c r="AA142" i="7" s="1"/>
  <c r="AB142" i="7" s="1"/>
  <c r="AC142" i="7" s="1"/>
  <c r="AD142" i="7" s="1"/>
  <c r="AE142" i="7" s="1"/>
  <c r="AF142" i="7" s="1"/>
  <c r="D142" i="7"/>
  <c r="E142" i="7" s="1"/>
  <c r="F142" i="7" s="1"/>
  <c r="G142" i="7" s="1"/>
  <c r="H142" i="7" s="1"/>
  <c r="I142" i="7" s="1"/>
  <c r="J142" i="7" s="1"/>
  <c r="K142" i="7" s="1"/>
  <c r="L142" i="7" s="1"/>
  <c r="M142" i="7" s="1"/>
  <c r="N142" i="7" s="1"/>
  <c r="O142" i="7" s="1"/>
  <c r="P142" i="7" s="1"/>
  <c r="Q142" i="7" s="1"/>
  <c r="R142" i="7" s="1"/>
  <c r="S142" i="7" s="1"/>
  <c r="T142" i="7" s="1"/>
  <c r="U142" i="7" s="1"/>
  <c r="C142" i="7"/>
  <c r="G141" i="7"/>
  <c r="H141" i="7" s="1"/>
  <c r="I141" i="7" s="1"/>
  <c r="J141" i="7" s="1"/>
  <c r="K141" i="7" s="1"/>
  <c r="L141" i="7" s="1"/>
  <c r="M141" i="7" s="1"/>
  <c r="N141" i="7" s="1"/>
  <c r="O141" i="7" s="1"/>
  <c r="P141" i="7" s="1"/>
  <c r="Q141" i="7" s="1"/>
  <c r="R141" i="7" s="1"/>
  <c r="S141" i="7" s="1"/>
  <c r="T141" i="7" s="1"/>
  <c r="U141" i="7" s="1"/>
  <c r="V141" i="7" s="1"/>
  <c r="W141" i="7" s="1"/>
  <c r="X141" i="7" s="1"/>
  <c r="Y141" i="7" s="1"/>
  <c r="Z141" i="7" s="1"/>
  <c r="AA141" i="7" s="1"/>
  <c r="AB141" i="7" s="1"/>
  <c r="AC141" i="7" s="1"/>
  <c r="AD141" i="7" s="1"/>
  <c r="AE141" i="7" s="1"/>
  <c r="AF141" i="7" s="1"/>
  <c r="D141" i="7"/>
  <c r="E141" i="7" s="1"/>
  <c r="F141" i="7" s="1"/>
  <c r="C141" i="7"/>
  <c r="C140" i="7"/>
  <c r="D140" i="7" s="1"/>
  <c r="E140" i="7" s="1"/>
  <c r="F140" i="7" s="1"/>
  <c r="G140" i="7" s="1"/>
  <c r="H140" i="7" s="1"/>
  <c r="I140" i="7" s="1"/>
  <c r="J140" i="7" s="1"/>
  <c r="K140" i="7" s="1"/>
  <c r="L140" i="7" s="1"/>
  <c r="M140" i="7" s="1"/>
  <c r="N140" i="7" s="1"/>
  <c r="O140" i="7" s="1"/>
  <c r="P140" i="7" s="1"/>
  <c r="Q140" i="7" s="1"/>
  <c r="R140" i="7" s="1"/>
  <c r="S140" i="7" s="1"/>
  <c r="T140" i="7" s="1"/>
  <c r="U140" i="7" s="1"/>
  <c r="V140" i="7" s="1"/>
  <c r="W140" i="7" s="1"/>
  <c r="X140" i="7" s="1"/>
  <c r="Y140" i="7" s="1"/>
  <c r="Z140" i="7" s="1"/>
  <c r="AA140" i="7" s="1"/>
  <c r="AB140" i="7" s="1"/>
  <c r="AC140" i="7" s="1"/>
  <c r="AD140" i="7" s="1"/>
  <c r="AE140" i="7" s="1"/>
  <c r="AF140" i="7" s="1"/>
  <c r="N139" i="7"/>
  <c r="O139" i="7" s="1"/>
  <c r="P139" i="7" s="1"/>
  <c r="Q139" i="7" s="1"/>
  <c r="R139" i="7" s="1"/>
  <c r="S139" i="7" s="1"/>
  <c r="T139" i="7" s="1"/>
  <c r="U139" i="7" s="1"/>
  <c r="V139" i="7" s="1"/>
  <c r="W139" i="7" s="1"/>
  <c r="X139" i="7" s="1"/>
  <c r="Y139" i="7" s="1"/>
  <c r="Z139" i="7" s="1"/>
  <c r="AA139" i="7" s="1"/>
  <c r="AB139" i="7" s="1"/>
  <c r="AC139" i="7" s="1"/>
  <c r="AD139" i="7" s="1"/>
  <c r="AE139" i="7" s="1"/>
  <c r="AF139" i="7" s="1"/>
  <c r="C139" i="7"/>
  <c r="D139" i="7" s="1"/>
  <c r="E139" i="7" s="1"/>
  <c r="F139" i="7" s="1"/>
  <c r="G139" i="7" s="1"/>
  <c r="H139" i="7" s="1"/>
  <c r="I139" i="7" s="1"/>
  <c r="J139" i="7" s="1"/>
  <c r="K139" i="7" s="1"/>
  <c r="L139" i="7" s="1"/>
  <c r="M139" i="7" s="1"/>
  <c r="M137" i="7"/>
  <c r="N137" i="7" s="1"/>
  <c r="O137" i="7" s="1"/>
  <c r="P137" i="7" s="1"/>
  <c r="Q137" i="7" s="1"/>
  <c r="R137" i="7" s="1"/>
  <c r="S137" i="7" s="1"/>
  <c r="T137" i="7" s="1"/>
  <c r="U137" i="7" s="1"/>
  <c r="V137" i="7" s="1"/>
  <c r="W137" i="7" s="1"/>
  <c r="X137" i="7" s="1"/>
  <c r="Y137" i="7" s="1"/>
  <c r="Z137" i="7" s="1"/>
  <c r="AA137" i="7" s="1"/>
  <c r="AB137" i="7" s="1"/>
  <c r="AC137" i="7" s="1"/>
  <c r="AD137" i="7" s="1"/>
  <c r="AE137" i="7" s="1"/>
  <c r="AF137" i="7" s="1"/>
  <c r="C137" i="7"/>
  <c r="D137" i="7" s="1"/>
  <c r="E137" i="7" s="1"/>
  <c r="F137" i="7" s="1"/>
  <c r="G137" i="7" s="1"/>
  <c r="H137" i="7" s="1"/>
  <c r="I137" i="7" s="1"/>
  <c r="J137" i="7" s="1"/>
  <c r="K137" i="7" s="1"/>
  <c r="L137" i="7" s="1"/>
  <c r="D136" i="7"/>
  <c r="E136" i="7" s="1"/>
  <c r="F136" i="7" s="1"/>
  <c r="G136" i="7" s="1"/>
  <c r="H136" i="7" s="1"/>
  <c r="I136" i="7" s="1"/>
  <c r="J136" i="7" s="1"/>
  <c r="K136" i="7" s="1"/>
  <c r="L136" i="7" s="1"/>
  <c r="M136" i="7" s="1"/>
  <c r="N136" i="7" s="1"/>
  <c r="O136" i="7" s="1"/>
  <c r="P136" i="7" s="1"/>
  <c r="Q136" i="7" s="1"/>
  <c r="R136" i="7" s="1"/>
  <c r="S136" i="7" s="1"/>
  <c r="T136" i="7" s="1"/>
  <c r="U136" i="7" s="1"/>
  <c r="V136" i="7" s="1"/>
  <c r="W136" i="7" s="1"/>
  <c r="X136" i="7" s="1"/>
  <c r="Y136" i="7" s="1"/>
  <c r="Z136" i="7" s="1"/>
  <c r="AA136" i="7" s="1"/>
  <c r="AB136" i="7" s="1"/>
  <c r="AC136" i="7" s="1"/>
  <c r="AD136" i="7" s="1"/>
  <c r="AE136" i="7" s="1"/>
  <c r="AF136" i="7" s="1"/>
  <c r="C136" i="7"/>
  <c r="C135" i="7"/>
  <c r="D135" i="7" s="1"/>
  <c r="E135" i="7" s="1"/>
  <c r="F135" i="7" s="1"/>
  <c r="G135" i="7" s="1"/>
  <c r="H135" i="7" s="1"/>
  <c r="I135" i="7" s="1"/>
  <c r="J135" i="7" s="1"/>
  <c r="K135" i="7" s="1"/>
  <c r="L135" i="7" s="1"/>
  <c r="M135" i="7" s="1"/>
  <c r="N135" i="7" s="1"/>
  <c r="O135" i="7" s="1"/>
  <c r="P135" i="7" s="1"/>
  <c r="Q135" i="7" s="1"/>
  <c r="R135" i="7" s="1"/>
  <c r="S135" i="7" s="1"/>
  <c r="T135" i="7" s="1"/>
  <c r="U135" i="7" s="1"/>
  <c r="V135" i="7" s="1"/>
  <c r="W135" i="7" s="1"/>
  <c r="X135" i="7" s="1"/>
  <c r="Y135" i="7" s="1"/>
  <c r="Z135" i="7" s="1"/>
  <c r="AA135" i="7" s="1"/>
  <c r="AB135" i="7" s="1"/>
  <c r="AC135" i="7" s="1"/>
  <c r="AD135" i="7" s="1"/>
  <c r="AE135" i="7" s="1"/>
  <c r="AF135" i="7" s="1"/>
  <c r="C134" i="7"/>
  <c r="D134" i="7" s="1"/>
  <c r="E134" i="7" s="1"/>
  <c r="F134" i="7" s="1"/>
  <c r="G134" i="7" s="1"/>
  <c r="H134" i="7" s="1"/>
  <c r="I134" i="7" s="1"/>
  <c r="J134" i="7" s="1"/>
  <c r="K134" i="7" s="1"/>
  <c r="L134" i="7" s="1"/>
  <c r="M134" i="7" s="1"/>
  <c r="N134" i="7" s="1"/>
  <c r="O134" i="7" s="1"/>
  <c r="P134" i="7" s="1"/>
  <c r="Q134" i="7" s="1"/>
  <c r="R134" i="7" s="1"/>
  <c r="S134" i="7" s="1"/>
  <c r="T134" i="7" s="1"/>
  <c r="U134" i="7" s="1"/>
  <c r="V134" i="7" s="1"/>
  <c r="W134" i="7" s="1"/>
  <c r="X134" i="7" s="1"/>
  <c r="Y134" i="7" s="1"/>
  <c r="Z134" i="7" s="1"/>
  <c r="AA134" i="7" s="1"/>
  <c r="AB134" i="7" s="1"/>
  <c r="AC134" i="7" s="1"/>
  <c r="AD134" i="7" s="1"/>
  <c r="AE134" i="7" s="1"/>
  <c r="AF134" i="7" s="1"/>
  <c r="T133" i="7"/>
  <c r="U133" i="7" s="1"/>
  <c r="V133" i="7" s="1"/>
  <c r="W133" i="7" s="1"/>
  <c r="X133" i="7" s="1"/>
  <c r="Y133" i="7" s="1"/>
  <c r="Z133" i="7" s="1"/>
  <c r="AA133" i="7" s="1"/>
  <c r="AB133" i="7" s="1"/>
  <c r="AC133" i="7" s="1"/>
  <c r="AD133" i="7" s="1"/>
  <c r="AE133" i="7" s="1"/>
  <c r="AF133" i="7" s="1"/>
  <c r="F133" i="7"/>
  <c r="G133" i="7" s="1"/>
  <c r="H133" i="7" s="1"/>
  <c r="I133" i="7" s="1"/>
  <c r="J133" i="7" s="1"/>
  <c r="K133" i="7" s="1"/>
  <c r="L133" i="7" s="1"/>
  <c r="M133" i="7" s="1"/>
  <c r="N133" i="7" s="1"/>
  <c r="O133" i="7" s="1"/>
  <c r="P133" i="7" s="1"/>
  <c r="Q133" i="7" s="1"/>
  <c r="R133" i="7" s="1"/>
  <c r="S133" i="7" s="1"/>
  <c r="E133" i="7"/>
  <c r="D133" i="7"/>
  <c r="C133" i="7"/>
  <c r="C132" i="7"/>
  <c r="D132" i="7" s="1"/>
  <c r="E132" i="7" s="1"/>
  <c r="F132" i="7" s="1"/>
  <c r="G132" i="7" s="1"/>
  <c r="H132" i="7" s="1"/>
  <c r="I132" i="7" s="1"/>
  <c r="J132" i="7" s="1"/>
  <c r="K132" i="7" s="1"/>
  <c r="L132" i="7" s="1"/>
  <c r="M132" i="7" s="1"/>
  <c r="N132" i="7" s="1"/>
  <c r="O132" i="7" s="1"/>
  <c r="P132" i="7" s="1"/>
  <c r="Q132" i="7" s="1"/>
  <c r="R132" i="7" s="1"/>
  <c r="S132" i="7" s="1"/>
  <c r="T132" i="7" s="1"/>
  <c r="U132" i="7" s="1"/>
  <c r="V132" i="7" s="1"/>
  <c r="W132" i="7" s="1"/>
  <c r="X132" i="7" s="1"/>
  <c r="Y132" i="7" s="1"/>
  <c r="Z132" i="7" s="1"/>
  <c r="AA132" i="7" s="1"/>
  <c r="AB132" i="7" s="1"/>
  <c r="AC132" i="7" s="1"/>
  <c r="AD132" i="7" s="1"/>
  <c r="AE132" i="7" s="1"/>
  <c r="AF132" i="7" s="1"/>
  <c r="C131" i="7"/>
  <c r="D131" i="7" s="1"/>
  <c r="E131" i="7" s="1"/>
  <c r="F131" i="7" s="1"/>
  <c r="G131" i="7" s="1"/>
  <c r="H131" i="7" s="1"/>
  <c r="I131" i="7" s="1"/>
  <c r="J131" i="7" s="1"/>
  <c r="K131" i="7" s="1"/>
  <c r="L131" i="7" s="1"/>
  <c r="M131" i="7" s="1"/>
  <c r="N131" i="7" s="1"/>
  <c r="O131" i="7" s="1"/>
  <c r="P131" i="7" s="1"/>
  <c r="Q131" i="7" s="1"/>
  <c r="R131" i="7" s="1"/>
  <c r="S131" i="7" s="1"/>
  <c r="T131" i="7" s="1"/>
  <c r="U131" i="7" s="1"/>
  <c r="V131" i="7" s="1"/>
  <c r="W131" i="7" s="1"/>
  <c r="X131" i="7" s="1"/>
  <c r="Y131" i="7" s="1"/>
  <c r="Z131" i="7" s="1"/>
  <c r="AA131" i="7" s="1"/>
  <c r="AB131" i="7" s="1"/>
  <c r="AC131" i="7" s="1"/>
  <c r="AD131" i="7" s="1"/>
  <c r="AE131" i="7" s="1"/>
  <c r="AF131" i="7" s="1"/>
  <c r="C130" i="7"/>
  <c r="D130" i="7" s="1"/>
  <c r="E130" i="7" s="1"/>
  <c r="F130" i="7" s="1"/>
  <c r="G130" i="7" s="1"/>
  <c r="H130" i="7" s="1"/>
  <c r="I130" i="7" s="1"/>
  <c r="J130" i="7" s="1"/>
  <c r="K130" i="7" s="1"/>
  <c r="L130" i="7" s="1"/>
  <c r="M130" i="7" s="1"/>
  <c r="N130" i="7" s="1"/>
  <c r="O130" i="7" s="1"/>
  <c r="P130" i="7" s="1"/>
  <c r="Q130" i="7" s="1"/>
  <c r="R130" i="7" s="1"/>
  <c r="S130" i="7" s="1"/>
  <c r="T130" i="7" s="1"/>
  <c r="U130" i="7" s="1"/>
  <c r="V130" i="7" s="1"/>
  <c r="W130" i="7" s="1"/>
  <c r="X130" i="7" s="1"/>
  <c r="Y130" i="7" s="1"/>
  <c r="Z130" i="7" s="1"/>
  <c r="AA130" i="7" s="1"/>
  <c r="AB130" i="7" s="1"/>
  <c r="AC130" i="7" s="1"/>
  <c r="AD130" i="7" s="1"/>
  <c r="AE130" i="7" s="1"/>
  <c r="AF130" i="7" s="1"/>
  <c r="AB128" i="7"/>
  <c r="AC128" i="7" s="1"/>
  <c r="AD128" i="7" s="1"/>
  <c r="AE128" i="7" s="1"/>
  <c r="AF128" i="7" s="1"/>
  <c r="R128" i="7"/>
  <c r="S128" i="7" s="1"/>
  <c r="T128" i="7" s="1"/>
  <c r="U128" i="7" s="1"/>
  <c r="V128" i="7" s="1"/>
  <c r="W128" i="7" s="1"/>
  <c r="X128" i="7" s="1"/>
  <c r="Y128" i="7" s="1"/>
  <c r="Z128" i="7" s="1"/>
  <c r="AA128" i="7" s="1"/>
  <c r="F128" i="7"/>
  <c r="G128" i="7" s="1"/>
  <c r="H128" i="7" s="1"/>
  <c r="I128" i="7" s="1"/>
  <c r="J128" i="7" s="1"/>
  <c r="K128" i="7" s="1"/>
  <c r="L128" i="7" s="1"/>
  <c r="M128" i="7" s="1"/>
  <c r="N128" i="7" s="1"/>
  <c r="O128" i="7" s="1"/>
  <c r="P128" i="7" s="1"/>
  <c r="Q128" i="7" s="1"/>
  <c r="E128" i="7"/>
  <c r="D128" i="7"/>
  <c r="C128" i="7"/>
  <c r="E127" i="7"/>
  <c r="F127" i="7" s="1"/>
  <c r="G127" i="7" s="1"/>
  <c r="H127" i="7" s="1"/>
  <c r="I127" i="7" s="1"/>
  <c r="J127" i="7" s="1"/>
  <c r="K127" i="7" s="1"/>
  <c r="L127" i="7" s="1"/>
  <c r="M127" i="7" s="1"/>
  <c r="N127" i="7" s="1"/>
  <c r="O127" i="7" s="1"/>
  <c r="P127" i="7" s="1"/>
  <c r="Q127" i="7" s="1"/>
  <c r="R127" i="7" s="1"/>
  <c r="S127" i="7" s="1"/>
  <c r="T127" i="7" s="1"/>
  <c r="U127" i="7" s="1"/>
  <c r="V127" i="7" s="1"/>
  <c r="W127" i="7" s="1"/>
  <c r="X127" i="7" s="1"/>
  <c r="Y127" i="7" s="1"/>
  <c r="Z127" i="7" s="1"/>
  <c r="AA127" i="7" s="1"/>
  <c r="AB127" i="7" s="1"/>
  <c r="AC127" i="7" s="1"/>
  <c r="AD127" i="7" s="1"/>
  <c r="AE127" i="7" s="1"/>
  <c r="AF127" i="7" s="1"/>
  <c r="D127" i="7"/>
  <c r="C127" i="7"/>
  <c r="Q126" i="7"/>
  <c r="R126" i="7" s="1"/>
  <c r="S126" i="7" s="1"/>
  <c r="T126" i="7" s="1"/>
  <c r="U126" i="7" s="1"/>
  <c r="V126" i="7" s="1"/>
  <c r="W126" i="7" s="1"/>
  <c r="X126" i="7" s="1"/>
  <c r="Y126" i="7" s="1"/>
  <c r="Z126" i="7" s="1"/>
  <c r="AA126" i="7" s="1"/>
  <c r="AB126" i="7" s="1"/>
  <c r="AC126" i="7" s="1"/>
  <c r="AD126" i="7" s="1"/>
  <c r="AE126" i="7" s="1"/>
  <c r="AF126" i="7" s="1"/>
  <c r="H126" i="7"/>
  <c r="I126" i="7" s="1"/>
  <c r="J126" i="7" s="1"/>
  <c r="K126" i="7" s="1"/>
  <c r="L126" i="7" s="1"/>
  <c r="M126" i="7" s="1"/>
  <c r="N126" i="7" s="1"/>
  <c r="O126" i="7" s="1"/>
  <c r="P126" i="7" s="1"/>
  <c r="C126" i="7"/>
  <c r="D126" i="7" s="1"/>
  <c r="E126" i="7" s="1"/>
  <c r="F126" i="7" s="1"/>
  <c r="G126" i="7" s="1"/>
  <c r="T125" i="7"/>
  <c r="U125" i="7" s="1"/>
  <c r="V125" i="7" s="1"/>
  <c r="W125" i="7" s="1"/>
  <c r="X125" i="7" s="1"/>
  <c r="Y125" i="7" s="1"/>
  <c r="Z125" i="7" s="1"/>
  <c r="AA125" i="7" s="1"/>
  <c r="AB125" i="7" s="1"/>
  <c r="AC125" i="7" s="1"/>
  <c r="AD125" i="7" s="1"/>
  <c r="AE125" i="7" s="1"/>
  <c r="AF125" i="7" s="1"/>
  <c r="K125" i="7"/>
  <c r="L125" i="7" s="1"/>
  <c r="M125" i="7" s="1"/>
  <c r="N125" i="7" s="1"/>
  <c r="O125" i="7" s="1"/>
  <c r="P125" i="7" s="1"/>
  <c r="Q125" i="7" s="1"/>
  <c r="R125" i="7" s="1"/>
  <c r="S125" i="7" s="1"/>
  <c r="C125" i="7"/>
  <c r="D125" i="7" s="1"/>
  <c r="E125" i="7" s="1"/>
  <c r="F125" i="7" s="1"/>
  <c r="G125" i="7" s="1"/>
  <c r="H125" i="7" s="1"/>
  <c r="I125" i="7" s="1"/>
  <c r="J125" i="7" s="1"/>
  <c r="V124" i="7"/>
  <c r="W124" i="7" s="1"/>
  <c r="X124" i="7" s="1"/>
  <c r="Y124" i="7" s="1"/>
  <c r="Z124" i="7" s="1"/>
  <c r="AA124" i="7" s="1"/>
  <c r="AB124" i="7" s="1"/>
  <c r="AC124" i="7" s="1"/>
  <c r="AD124" i="7" s="1"/>
  <c r="AE124" i="7" s="1"/>
  <c r="AF124" i="7" s="1"/>
  <c r="M124" i="7"/>
  <c r="N124" i="7" s="1"/>
  <c r="O124" i="7" s="1"/>
  <c r="P124" i="7" s="1"/>
  <c r="Q124" i="7" s="1"/>
  <c r="R124" i="7" s="1"/>
  <c r="S124" i="7" s="1"/>
  <c r="T124" i="7" s="1"/>
  <c r="U124" i="7" s="1"/>
  <c r="D124" i="7"/>
  <c r="E124" i="7" s="1"/>
  <c r="F124" i="7" s="1"/>
  <c r="G124" i="7" s="1"/>
  <c r="H124" i="7" s="1"/>
  <c r="I124" i="7" s="1"/>
  <c r="J124" i="7" s="1"/>
  <c r="K124" i="7" s="1"/>
  <c r="L124" i="7" s="1"/>
  <c r="C124" i="7"/>
  <c r="Y123" i="7"/>
  <c r="Z123" i="7" s="1"/>
  <c r="AA123" i="7" s="1"/>
  <c r="AB123" i="7" s="1"/>
  <c r="AC123" i="7" s="1"/>
  <c r="AD123" i="7" s="1"/>
  <c r="AE123" i="7" s="1"/>
  <c r="AF123" i="7" s="1"/>
  <c r="P123" i="7"/>
  <c r="Q123" i="7" s="1"/>
  <c r="R123" i="7" s="1"/>
  <c r="S123" i="7" s="1"/>
  <c r="T123" i="7" s="1"/>
  <c r="U123" i="7" s="1"/>
  <c r="V123" i="7" s="1"/>
  <c r="W123" i="7" s="1"/>
  <c r="X123" i="7" s="1"/>
  <c r="G123" i="7"/>
  <c r="H123" i="7" s="1"/>
  <c r="I123" i="7" s="1"/>
  <c r="J123" i="7" s="1"/>
  <c r="K123" i="7" s="1"/>
  <c r="L123" i="7" s="1"/>
  <c r="M123" i="7" s="1"/>
  <c r="N123" i="7" s="1"/>
  <c r="O123" i="7" s="1"/>
  <c r="E123" i="7"/>
  <c r="F123" i="7" s="1"/>
  <c r="D123" i="7"/>
  <c r="C123" i="7"/>
  <c r="I122" i="7"/>
  <c r="J122" i="7" s="1"/>
  <c r="K122" i="7" s="1"/>
  <c r="L122" i="7" s="1"/>
  <c r="M122" i="7" s="1"/>
  <c r="N122" i="7" s="1"/>
  <c r="O122" i="7" s="1"/>
  <c r="P122" i="7" s="1"/>
  <c r="Q122" i="7" s="1"/>
  <c r="R122" i="7" s="1"/>
  <c r="S122" i="7" s="1"/>
  <c r="T122" i="7" s="1"/>
  <c r="U122" i="7" s="1"/>
  <c r="V122" i="7" s="1"/>
  <c r="W122" i="7" s="1"/>
  <c r="X122" i="7" s="1"/>
  <c r="Y122" i="7" s="1"/>
  <c r="Z122" i="7" s="1"/>
  <c r="AA122" i="7" s="1"/>
  <c r="AB122" i="7" s="1"/>
  <c r="AC122" i="7" s="1"/>
  <c r="AD122" i="7" s="1"/>
  <c r="AE122" i="7" s="1"/>
  <c r="AF122" i="7" s="1"/>
  <c r="C122" i="7"/>
  <c r="D122" i="7" s="1"/>
  <c r="E122" i="7" s="1"/>
  <c r="F122" i="7" s="1"/>
  <c r="G122" i="7" s="1"/>
  <c r="H122" i="7" s="1"/>
  <c r="M121" i="7"/>
  <c r="N121" i="7" s="1"/>
  <c r="O121" i="7" s="1"/>
  <c r="P121" i="7" s="1"/>
  <c r="Q121" i="7" s="1"/>
  <c r="R121" i="7" s="1"/>
  <c r="S121" i="7" s="1"/>
  <c r="T121" i="7" s="1"/>
  <c r="U121" i="7" s="1"/>
  <c r="V121" i="7" s="1"/>
  <c r="W121" i="7" s="1"/>
  <c r="X121" i="7" s="1"/>
  <c r="Y121" i="7" s="1"/>
  <c r="Z121" i="7" s="1"/>
  <c r="AA121" i="7" s="1"/>
  <c r="AB121" i="7" s="1"/>
  <c r="AC121" i="7" s="1"/>
  <c r="AD121" i="7" s="1"/>
  <c r="AE121" i="7" s="1"/>
  <c r="AF121" i="7" s="1"/>
  <c r="E121" i="7"/>
  <c r="F121" i="7" s="1"/>
  <c r="G121" i="7" s="1"/>
  <c r="H121" i="7" s="1"/>
  <c r="I121" i="7" s="1"/>
  <c r="J121" i="7" s="1"/>
  <c r="K121" i="7" s="1"/>
  <c r="L121" i="7" s="1"/>
  <c r="D121" i="7"/>
  <c r="C121" i="7"/>
  <c r="C120" i="7"/>
  <c r="D120" i="7" s="1"/>
  <c r="E120" i="7" s="1"/>
  <c r="F120" i="7" s="1"/>
  <c r="G120" i="7" s="1"/>
  <c r="H120" i="7" s="1"/>
  <c r="I120" i="7" s="1"/>
  <c r="J120" i="7" s="1"/>
  <c r="K120" i="7" s="1"/>
  <c r="L120" i="7" s="1"/>
  <c r="M120" i="7" s="1"/>
  <c r="N120" i="7" s="1"/>
  <c r="O120" i="7" s="1"/>
  <c r="P120" i="7" s="1"/>
  <c r="Q120" i="7" s="1"/>
  <c r="R120" i="7" s="1"/>
  <c r="S120" i="7" s="1"/>
  <c r="T120" i="7" s="1"/>
  <c r="U120" i="7" s="1"/>
  <c r="V120" i="7" s="1"/>
  <c r="W120" i="7" s="1"/>
  <c r="X120" i="7" s="1"/>
  <c r="Y120" i="7" s="1"/>
  <c r="Z120" i="7" s="1"/>
  <c r="AA120" i="7" s="1"/>
  <c r="AB120" i="7" s="1"/>
  <c r="AC120" i="7" s="1"/>
  <c r="AD120" i="7" s="1"/>
  <c r="AE120" i="7" s="1"/>
  <c r="AF120" i="7" s="1"/>
  <c r="C119" i="7"/>
  <c r="D119" i="7" s="1"/>
  <c r="E119" i="7" s="1"/>
  <c r="F119" i="7" s="1"/>
  <c r="G119" i="7" s="1"/>
  <c r="H119" i="7" s="1"/>
  <c r="I119" i="7" s="1"/>
  <c r="J119" i="7" s="1"/>
  <c r="K119" i="7" s="1"/>
  <c r="L119" i="7" s="1"/>
  <c r="M119" i="7" s="1"/>
  <c r="N119" i="7" s="1"/>
  <c r="O119" i="7" s="1"/>
  <c r="P119" i="7" s="1"/>
  <c r="Q119" i="7" s="1"/>
  <c r="R119" i="7" s="1"/>
  <c r="S119" i="7" s="1"/>
  <c r="T119" i="7" s="1"/>
  <c r="U119" i="7" s="1"/>
  <c r="V119" i="7" s="1"/>
  <c r="W119" i="7" s="1"/>
  <c r="X119" i="7" s="1"/>
  <c r="Y119" i="7" s="1"/>
  <c r="Z119" i="7" s="1"/>
  <c r="AA119" i="7" s="1"/>
  <c r="AB119" i="7" s="1"/>
  <c r="AC119" i="7" s="1"/>
  <c r="AD119" i="7" s="1"/>
  <c r="AE119" i="7" s="1"/>
  <c r="AF119" i="7" s="1"/>
  <c r="C118" i="7"/>
  <c r="D118" i="7" s="1"/>
  <c r="E118" i="7" s="1"/>
  <c r="F118" i="7" s="1"/>
  <c r="G118" i="7" s="1"/>
  <c r="H118" i="7" s="1"/>
  <c r="I118" i="7" s="1"/>
  <c r="J118" i="7" s="1"/>
  <c r="K118" i="7" s="1"/>
  <c r="L118" i="7" s="1"/>
  <c r="M118" i="7" s="1"/>
  <c r="N118" i="7" s="1"/>
  <c r="O118" i="7" s="1"/>
  <c r="P118" i="7" s="1"/>
  <c r="Q118" i="7" s="1"/>
  <c r="R118" i="7" s="1"/>
  <c r="S118" i="7" s="1"/>
  <c r="T118" i="7" s="1"/>
  <c r="U118" i="7" s="1"/>
  <c r="V118" i="7" s="1"/>
  <c r="W118" i="7" s="1"/>
  <c r="X118" i="7" s="1"/>
  <c r="Y118" i="7" s="1"/>
  <c r="Z118" i="7" s="1"/>
  <c r="AA118" i="7" s="1"/>
  <c r="AB118" i="7" s="1"/>
  <c r="AC118" i="7" s="1"/>
  <c r="AD118" i="7" s="1"/>
  <c r="AE118" i="7" s="1"/>
  <c r="AF118" i="7" s="1"/>
  <c r="D117" i="7"/>
  <c r="E117" i="7" s="1"/>
  <c r="F117" i="7" s="1"/>
  <c r="G117" i="7" s="1"/>
  <c r="H117" i="7" s="1"/>
  <c r="I117" i="7" s="1"/>
  <c r="J117" i="7" s="1"/>
  <c r="K117" i="7" s="1"/>
  <c r="L117" i="7" s="1"/>
  <c r="M117" i="7" s="1"/>
  <c r="N117" i="7" s="1"/>
  <c r="O117" i="7" s="1"/>
  <c r="P117" i="7" s="1"/>
  <c r="Q117" i="7" s="1"/>
  <c r="R117" i="7" s="1"/>
  <c r="S117" i="7" s="1"/>
  <c r="T117" i="7" s="1"/>
  <c r="U117" i="7" s="1"/>
  <c r="V117" i="7" s="1"/>
  <c r="W117" i="7" s="1"/>
  <c r="X117" i="7" s="1"/>
  <c r="Y117" i="7" s="1"/>
  <c r="Z117" i="7" s="1"/>
  <c r="AA117" i="7" s="1"/>
  <c r="AB117" i="7" s="1"/>
  <c r="AC117" i="7" s="1"/>
  <c r="AD117" i="7" s="1"/>
  <c r="AE117" i="7" s="1"/>
  <c r="AF117" i="7" s="1"/>
  <c r="C117" i="7"/>
  <c r="C116" i="7"/>
  <c r="D116" i="7" s="1"/>
  <c r="E116" i="7" s="1"/>
  <c r="F116" i="7" s="1"/>
  <c r="G116" i="7" s="1"/>
  <c r="H116" i="7" s="1"/>
  <c r="I116" i="7" s="1"/>
  <c r="J116" i="7" s="1"/>
  <c r="K116" i="7" s="1"/>
  <c r="L116" i="7" s="1"/>
  <c r="M116" i="7" s="1"/>
  <c r="N116" i="7" s="1"/>
  <c r="O116" i="7" s="1"/>
  <c r="P116" i="7" s="1"/>
  <c r="Q116" i="7" s="1"/>
  <c r="R116" i="7" s="1"/>
  <c r="S116" i="7" s="1"/>
  <c r="T116" i="7" s="1"/>
  <c r="U116" i="7" s="1"/>
  <c r="V116" i="7" s="1"/>
  <c r="W116" i="7" s="1"/>
  <c r="X116" i="7" s="1"/>
  <c r="Y116" i="7" s="1"/>
  <c r="Z116" i="7" s="1"/>
  <c r="AA116" i="7" s="1"/>
  <c r="AB116" i="7" s="1"/>
  <c r="AC116" i="7" s="1"/>
  <c r="AD116" i="7" s="1"/>
  <c r="AE116" i="7" s="1"/>
  <c r="AF116" i="7" s="1"/>
  <c r="H115" i="7"/>
  <c r="I115" i="7" s="1"/>
  <c r="J115" i="7" s="1"/>
  <c r="K115" i="7" s="1"/>
  <c r="L115" i="7" s="1"/>
  <c r="M115" i="7" s="1"/>
  <c r="N115" i="7" s="1"/>
  <c r="O115" i="7" s="1"/>
  <c r="P115" i="7" s="1"/>
  <c r="Q115" i="7" s="1"/>
  <c r="R115" i="7" s="1"/>
  <c r="S115" i="7" s="1"/>
  <c r="T115" i="7" s="1"/>
  <c r="U115" i="7" s="1"/>
  <c r="V115" i="7" s="1"/>
  <c r="W115" i="7" s="1"/>
  <c r="X115" i="7" s="1"/>
  <c r="Y115" i="7" s="1"/>
  <c r="Z115" i="7" s="1"/>
  <c r="AA115" i="7" s="1"/>
  <c r="AB115" i="7" s="1"/>
  <c r="AC115" i="7" s="1"/>
  <c r="AD115" i="7" s="1"/>
  <c r="AE115" i="7" s="1"/>
  <c r="AF115" i="7" s="1"/>
  <c r="C115" i="7"/>
  <c r="D115" i="7" s="1"/>
  <c r="E115" i="7" s="1"/>
  <c r="F115" i="7" s="1"/>
  <c r="G115" i="7" s="1"/>
  <c r="F114" i="7"/>
  <c r="G114" i="7" s="1"/>
  <c r="H114" i="7" s="1"/>
  <c r="I114" i="7" s="1"/>
  <c r="J114" i="7" s="1"/>
  <c r="K114" i="7" s="1"/>
  <c r="L114" i="7" s="1"/>
  <c r="M114" i="7" s="1"/>
  <c r="N114" i="7" s="1"/>
  <c r="O114" i="7" s="1"/>
  <c r="P114" i="7" s="1"/>
  <c r="Q114" i="7" s="1"/>
  <c r="R114" i="7" s="1"/>
  <c r="S114" i="7" s="1"/>
  <c r="T114" i="7" s="1"/>
  <c r="U114" i="7" s="1"/>
  <c r="V114" i="7" s="1"/>
  <c r="W114" i="7" s="1"/>
  <c r="X114" i="7" s="1"/>
  <c r="Y114" i="7" s="1"/>
  <c r="Z114" i="7" s="1"/>
  <c r="AA114" i="7" s="1"/>
  <c r="AB114" i="7" s="1"/>
  <c r="AC114" i="7" s="1"/>
  <c r="AD114" i="7" s="1"/>
  <c r="AE114" i="7" s="1"/>
  <c r="AF114" i="7" s="1"/>
  <c r="C114" i="7"/>
  <c r="D114" i="7" s="1"/>
  <c r="E114" i="7" s="1"/>
  <c r="M113" i="7"/>
  <c r="N113" i="7" s="1"/>
  <c r="O113" i="7" s="1"/>
  <c r="P113" i="7" s="1"/>
  <c r="Q113" i="7" s="1"/>
  <c r="R113" i="7" s="1"/>
  <c r="S113" i="7" s="1"/>
  <c r="T113" i="7" s="1"/>
  <c r="U113" i="7" s="1"/>
  <c r="V113" i="7" s="1"/>
  <c r="W113" i="7" s="1"/>
  <c r="X113" i="7" s="1"/>
  <c r="Y113" i="7" s="1"/>
  <c r="Z113" i="7" s="1"/>
  <c r="AA113" i="7" s="1"/>
  <c r="AB113" i="7" s="1"/>
  <c r="AC113" i="7" s="1"/>
  <c r="AD113" i="7" s="1"/>
  <c r="AE113" i="7" s="1"/>
  <c r="AF113" i="7" s="1"/>
  <c r="L113" i="7"/>
  <c r="K113" i="7"/>
  <c r="J113" i="7"/>
  <c r="C113" i="7"/>
  <c r="D113" i="7" s="1"/>
  <c r="E113" i="7" s="1"/>
  <c r="F113" i="7" s="1"/>
  <c r="G113" i="7" s="1"/>
  <c r="H113" i="7" s="1"/>
  <c r="D112" i="7"/>
  <c r="E112" i="7" s="1"/>
  <c r="F112" i="7" s="1"/>
  <c r="G112" i="7" s="1"/>
  <c r="H112" i="7" s="1"/>
  <c r="I112" i="7" s="1"/>
  <c r="J112" i="7" s="1"/>
  <c r="K112" i="7" s="1"/>
  <c r="L112" i="7" s="1"/>
  <c r="M112" i="7" s="1"/>
  <c r="N112" i="7" s="1"/>
  <c r="O112" i="7" s="1"/>
  <c r="P112" i="7" s="1"/>
  <c r="Q112" i="7" s="1"/>
  <c r="R112" i="7" s="1"/>
  <c r="S112" i="7" s="1"/>
  <c r="T112" i="7" s="1"/>
  <c r="U112" i="7" s="1"/>
  <c r="V112" i="7" s="1"/>
  <c r="W112" i="7" s="1"/>
  <c r="X112" i="7" s="1"/>
  <c r="Y112" i="7" s="1"/>
  <c r="Z112" i="7" s="1"/>
  <c r="AA112" i="7" s="1"/>
  <c r="AB112" i="7" s="1"/>
  <c r="AC112" i="7" s="1"/>
  <c r="AD112" i="7" s="1"/>
  <c r="AE112" i="7" s="1"/>
  <c r="AF112" i="7" s="1"/>
  <c r="C112" i="7"/>
  <c r="G111" i="7"/>
  <c r="H111" i="7" s="1"/>
  <c r="I111" i="7" s="1"/>
  <c r="J111" i="7" s="1"/>
  <c r="K111" i="7" s="1"/>
  <c r="L111" i="7" s="1"/>
  <c r="M111" i="7" s="1"/>
  <c r="N111" i="7" s="1"/>
  <c r="O111" i="7" s="1"/>
  <c r="P111" i="7" s="1"/>
  <c r="Q111" i="7" s="1"/>
  <c r="R111" i="7" s="1"/>
  <c r="S111" i="7" s="1"/>
  <c r="T111" i="7" s="1"/>
  <c r="U111" i="7" s="1"/>
  <c r="V111" i="7" s="1"/>
  <c r="W111" i="7" s="1"/>
  <c r="X111" i="7" s="1"/>
  <c r="Y111" i="7" s="1"/>
  <c r="Z111" i="7" s="1"/>
  <c r="AA111" i="7" s="1"/>
  <c r="AB111" i="7" s="1"/>
  <c r="AC111" i="7" s="1"/>
  <c r="AD111" i="7" s="1"/>
  <c r="AE111" i="7" s="1"/>
  <c r="AF111" i="7" s="1"/>
  <c r="F111" i="7"/>
  <c r="C111" i="7"/>
  <c r="D111" i="7" s="1"/>
  <c r="E111" i="7" s="1"/>
  <c r="F109" i="7"/>
  <c r="G109" i="7" s="1"/>
  <c r="H109" i="7" s="1"/>
  <c r="I109" i="7" s="1"/>
  <c r="J109" i="7" s="1"/>
  <c r="K109" i="7" s="1"/>
  <c r="L109" i="7" s="1"/>
  <c r="M109" i="7" s="1"/>
  <c r="N109" i="7" s="1"/>
  <c r="O109" i="7" s="1"/>
  <c r="P109" i="7" s="1"/>
  <c r="Q109" i="7" s="1"/>
  <c r="R109" i="7" s="1"/>
  <c r="S109" i="7" s="1"/>
  <c r="T109" i="7" s="1"/>
  <c r="U109" i="7" s="1"/>
  <c r="V109" i="7" s="1"/>
  <c r="W109" i="7" s="1"/>
  <c r="X109" i="7" s="1"/>
  <c r="Y109" i="7" s="1"/>
  <c r="Z109" i="7" s="1"/>
  <c r="AA109" i="7" s="1"/>
  <c r="AB109" i="7" s="1"/>
  <c r="AC109" i="7" s="1"/>
  <c r="AD109" i="7" s="1"/>
  <c r="AE109" i="7" s="1"/>
  <c r="AF109" i="7" s="1"/>
  <c r="E109" i="7"/>
  <c r="D109" i="7"/>
  <c r="C109" i="7"/>
  <c r="E108" i="7"/>
  <c r="F108" i="7" s="1"/>
  <c r="G108" i="7" s="1"/>
  <c r="H108" i="7" s="1"/>
  <c r="I108" i="7" s="1"/>
  <c r="J108" i="7" s="1"/>
  <c r="K108" i="7" s="1"/>
  <c r="L108" i="7" s="1"/>
  <c r="M108" i="7" s="1"/>
  <c r="N108" i="7" s="1"/>
  <c r="O108" i="7" s="1"/>
  <c r="P108" i="7" s="1"/>
  <c r="Q108" i="7" s="1"/>
  <c r="R108" i="7" s="1"/>
  <c r="S108" i="7" s="1"/>
  <c r="T108" i="7" s="1"/>
  <c r="U108" i="7" s="1"/>
  <c r="V108" i="7" s="1"/>
  <c r="W108" i="7" s="1"/>
  <c r="X108" i="7" s="1"/>
  <c r="Y108" i="7" s="1"/>
  <c r="Z108" i="7" s="1"/>
  <c r="AA108" i="7" s="1"/>
  <c r="AB108" i="7" s="1"/>
  <c r="AC108" i="7" s="1"/>
  <c r="AD108" i="7" s="1"/>
  <c r="AE108" i="7" s="1"/>
  <c r="AF108" i="7" s="1"/>
  <c r="D108" i="7"/>
  <c r="C108" i="7"/>
  <c r="C106" i="7"/>
  <c r="D106" i="7" s="1"/>
  <c r="E106" i="7" s="1"/>
  <c r="F106" i="7" s="1"/>
  <c r="G106" i="7" s="1"/>
  <c r="H106" i="7" s="1"/>
  <c r="I106" i="7" s="1"/>
  <c r="J106" i="7" s="1"/>
  <c r="K106" i="7" s="1"/>
  <c r="L106" i="7" s="1"/>
  <c r="M106" i="7" s="1"/>
  <c r="N106" i="7" s="1"/>
  <c r="O106" i="7" s="1"/>
  <c r="P106" i="7" s="1"/>
  <c r="Q106" i="7" s="1"/>
  <c r="R106" i="7" s="1"/>
  <c r="S106" i="7" s="1"/>
  <c r="T106" i="7" s="1"/>
  <c r="U106" i="7" s="1"/>
  <c r="V106" i="7" s="1"/>
  <c r="W106" i="7" s="1"/>
  <c r="X106" i="7" s="1"/>
  <c r="Y106" i="7" s="1"/>
  <c r="Z106" i="7" s="1"/>
  <c r="AA106" i="7" s="1"/>
  <c r="AB106" i="7" s="1"/>
  <c r="AC106" i="7" s="1"/>
  <c r="AD106" i="7" s="1"/>
  <c r="AE106" i="7" s="1"/>
  <c r="AF106" i="7" s="1"/>
  <c r="C105" i="7"/>
  <c r="D105" i="7" s="1"/>
  <c r="E105" i="7" s="1"/>
  <c r="F105" i="7" s="1"/>
  <c r="G105" i="7" s="1"/>
  <c r="H105" i="7" s="1"/>
  <c r="I105" i="7" s="1"/>
  <c r="J105" i="7" s="1"/>
  <c r="K105" i="7" s="1"/>
  <c r="L105" i="7" s="1"/>
  <c r="M105" i="7" s="1"/>
  <c r="N105" i="7" s="1"/>
  <c r="O105" i="7" s="1"/>
  <c r="P105" i="7" s="1"/>
  <c r="Q105" i="7" s="1"/>
  <c r="R105" i="7" s="1"/>
  <c r="S105" i="7" s="1"/>
  <c r="T105" i="7" s="1"/>
  <c r="U105" i="7" s="1"/>
  <c r="V105" i="7" s="1"/>
  <c r="W105" i="7" s="1"/>
  <c r="X105" i="7" s="1"/>
  <c r="Y105" i="7" s="1"/>
  <c r="Z105" i="7" s="1"/>
  <c r="AA105" i="7" s="1"/>
  <c r="AB105" i="7" s="1"/>
  <c r="AC105" i="7" s="1"/>
  <c r="AD105" i="7" s="1"/>
  <c r="AE105" i="7" s="1"/>
  <c r="AF105" i="7" s="1"/>
  <c r="D104" i="7"/>
  <c r="E104" i="7" s="1"/>
  <c r="F104" i="7" s="1"/>
  <c r="G104" i="7" s="1"/>
  <c r="H104" i="7" s="1"/>
  <c r="I104" i="7" s="1"/>
  <c r="J104" i="7" s="1"/>
  <c r="K104" i="7" s="1"/>
  <c r="L104" i="7" s="1"/>
  <c r="M104" i="7" s="1"/>
  <c r="N104" i="7" s="1"/>
  <c r="O104" i="7" s="1"/>
  <c r="P104" i="7" s="1"/>
  <c r="Q104" i="7" s="1"/>
  <c r="R104" i="7" s="1"/>
  <c r="S104" i="7" s="1"/>
  <c r="T104" i="7" s="1"/>
  <c r="U104" i="7" s="1"/>
  <c r="V104" i="7" s="1"/>
  <c r="W104" i="7" s="1"/>
  <c r="X104" i="7" s="1"/>
  <c r="Y104" i="7" s="1"/>
  <c r="Z104" i="7" s="1"/>
  <c r="AA104" i="7" s="1"/>
  <c r="AB104" i="7" s="1"/>
  <c r="AC104" i="7" s="1"/>
  <c r="AD104" i="7" s="1"/>
  <c r="AE104" i="7" s="1"/>
  <c r="AF104" i="7" s="1"/>
  <c r="C104" i="7"/>
  <c r="C103" i="7"/>
  <c r="D103" i="7" s="1"/>
  <c r="E103" i="7" s="1"/>
  <c r="F103" i="7" s="1"/>
  <c r="G103" i="7" s="1"/>
  <c r="H103" i="7" s="1"/>
  <c r="I103" i="7" s="1"/>
  <c r="J103" i="7" s="1"/>
  <c r="K103" i="7" s="1"/>
  <c r="L103" i="7" s="1"/>
  <c r="M103" i="7" s="1"/>
  <c r="N103" i="7" s="1"/>
  <c r="O103" i="7" s="1"/>
  <c r="P103" i="7" s="1"/>
  <c r="Q103" i="7" s="1"/>
  <c r="R103" i="7" s="1"/>
  <c r="S103" i="7" s="1"/>
  <c r="T103" i="7" s="1"/>
  <c r="U103" i="7" s="1"/>
  <c r="V103" i="7" s="1"/>
  <c r="W103" i="7" s="1"/>
  <c r="X103" i="7" s="1"/>
  <c r="Y103" i="7" s="1"/>
  <c r="Z103" i="7" s="1"/>
  <c r="AA103" i="7" s="1"/>
  <c r="AB103" i="7" s="1"/>
  <c r="AC103" i="7" s="1"/>
  <c r="AD103" i="7" s="1"/>
  <c r="AE103" i="7" s="1"/>
  <c r="AF103" i="7" s="1"/>
  <c r="D102" i="7"/>
  <c r="E102" i="7" s="1"/>
  <c r="F102" i="7" s="1"/>
  <c r="G102" i="7" s="1"/>
  <c r="C102" i="7"/>
  <c r="C101" i="7"/>
  <c r="AH98" i="7"/>
  <c r="AI98" i="7" s="1"/>
  <c r="AH97" i="7"/>
  <c r="AI97" i="7" s="1"/>
  <c r="AH96" i="7"/>
  <c r="AI96" i="7" s="1"/>
  <c r="AH95" i="7"/>
  <c r="AI95" i="7" s="1"/>
  <c r="AH94" i="7"/>
  <c r="AI94" i="7" s="1"/>
  <c r="C93" i="7"/>
  <c r="B93" i="7"/>
  <c r="AI91" i="7"/>
  <c r="AH91" i="7"/>
  <c r="AI90" i="7"/>
  <c r="AH90" i="7"/>
  <c r="AI89" i="7"/>
  <c r="AH89" i="7"/>
  <c r="AI88" i="7"/>
  <c r="AH88" i="7"/>
  <c r="AI87" i="7"/>
  <c r="AH87" i="7"/>
  <c r="AI86" i="7"/>
  <c r="AH86" i="7"/>
  <c r="AI85" i="7"/>
  <c r="AH85" i="7"/>
  <c r="AI84" i="7"/>
  <c r="AH84" i="7"/>
  <c r="AG82" i="7"/>
  <c r="F82" i="7"/>
  <c r="AI81" i="7"/>
  <c r="AH81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AF77" i="7"/>
  <c r="AE77" i="7"/>
  <c r="AD77" i="7"/>
  <c r="AC77" i="7"/>
  <c r="AB77" i="7"/>
  <c r="AA77" i="7"/>
  <c r="Z77" i="7"/>
  <c r="Y77" i="7"/>
  <c r="X77" i="7"/>
  <c r="X82" i="7" s="1"/>
  <c r="W77" i="7"/>
  <c r="V77" i="7"/>
  <c r="U77" i="7"/>
  <c r="T77" i="7"/>
  <c r="S77" i="7"/>
  <c r="R77" i="7"/>
  <c r="Q77" i="7"/>
  <c r="P77" i="7"/>
  <c r="O77" i="7"/>
  <c r="N77" i="7"/>
  <c r="N82" i="7" s="1"/>
  <c r="M77" i="7"/>
  <c r="L77" i="7"/>
  <c r="K77" i="7"/>
  <c r="J77" i="7"/>
  <c r="I77" i="7"/>
  <c r="H77" i="7"/>
  <c r="G77" i="7"/>
  <c r="F77" i="7"/>
  <c r="E77" i="7"/>
  <c r="D77" i="7"/>
  <c r="C77" i="7"/>
  <c r="B77" i="7"/>
  <c r="AF76" i="7"/>
  <c r="AE76" i="7"/>
  <c r="AD76" i="7"/>
  <c r="AC76" i="7"/>
  <c r="AB76" i="7"/>
  <c r="AA76" i="7"/>
  <c r="Z76" i="7"/>
  <c r="Y76" i="7"/>
  <c r="X76" i="7"/>
  <c r="W76" i="7"/>
  <c r="V76" i="7"/>
  <c r="U76" i="7"/>
  <c r="U82" i="7" s="1"/>
  <c r="T76" i="7"/>
  <c r="T82" i="7" s="1"/>
  <c r="S76" i="7"/>
  <c r="R76" i="7"/>
  <c r="Q76" i="7"/>
  <c r="P76" i="7"/>
  <c r="O76" i="7"/>
  <c r="O82" i="7" s="1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AI74" i="7"/>
  <c r="AH74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I71" i="7"/>
  <c r="AH71" i="7"/>
  <c r="AI70" i="7"/>
  <c r="AH70" i="7"/>
  <c r="AI69" i="7"/>
  <c r="AH69" i="7"/>
  <c r="AG68" i="7"/>
  <c r="AG73" i="7" s="1"/>
  <c r="AF68" i="7"/>
  <c r="AF5" i="7" s="1"/>
  <c r="AE68" i="7"/>
  <c r="AE5" i="7" s="1"/>
  <c r="AD68" i="7"/>
  <c r="AC68" i="7"/>
  <c r="AB68" i="7"/>
  <c r="AA68" i="7"/>
  <c r="AA5" i="7" s="1"/>
  <c r="Z68" i="7"/>
  <c r="Z5" i="7" s="1"/>
  <c r="Y68" i="7"/>
  <c r="X68" i="7"/>
  <c r="W68" i="7"/>
  <c r="V68" i="7"/>
  <c r="U68" i="7"/>
  <c r="U5" i="7" s="1"/>
  <c r="T68" i="7"/>
  <c r="T5" i="7" s="1"/>
  <c r="S68" i="7"/>
  <c r="R68" i="7"/>
  <c r="Q68" i="7"/>
  <c r="P68" i="7"/>
  <c r="P5" i="7" s="1"/>
  <c r="O68" i="7"/>
  <c r="N68" i="7"/>
  <c r="M68" i="7"/>
  <c r="L68" i="7"/>
  <c r="L5" i="7" s="1"/>
  <c r="K68" i="7"/>
  <c r="J68" i="7"/>
  <c r="I68" i="7"/>
  <c r="I5" i="7" s="1"/>
  <c r="H68" i="7"/>
  <c r="H5" i="7" s="1"/>
  <c r="G68" i="7"/>
  <c r="G5" i="7" s="1"/>
  <c r="F68" i="7"/>
  <c r="E68" i="7"/>
  <c r="E5" i="7" s="1"/>
  <c r="D68" i="7"/>
  <c r="C68" i="7"/>
  <c r="C5" i="7" s="1"/>
  <c r="B68" i="7"/>
  <c r="AI67" i="7"/>
  <c r="AH67" i="7"/>
  <c r="AI66" i="7"/>
  <c r="AH66" i="7"/>
  <c r="AI65" i="7"/>
  <c r="AH65" i="7"/>
  <c r="AI64" i="7"/>
  <c r="AH64" i="7"/>
  <c r="AI63" i="7"/>
  <c r="AH63" i="7"/>
  <c r="AI62" i="7"/>
  <c r="AH62" i="7"/>
  <c r="AI61" i="7"/>
  <c r="AH61" i="7"/>
  <c r="AI60" i="7"/>
  <c r="AH60" i="7"/>
  <c r="AI59" i="7"/>
  <c r="AH59" i="7"/>
  <c r="AI58" i="7"/>
  <c r="AH58" i="7"/>
  <c r="AI57" i="7"/>
  <c r="AH57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I55" i="7"/>
  <c r="AH55" i="7"/>
  <c r="AI54" i="7"/>
  <c r="AH54" i="7"/>
  <c r="AI53" i="7"/>
  <c r="AH53" i="7"/>
  <c r="Y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G51" i="7"/>
  <c r="AG52" i="7" s="1"/>
  <c r="AG3" i="7" s="1"/>
  <c r="AI50" i="7"/>
  <c r="AH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G38" i="7"/>
  <c r="AG2" i="7" s="1"/>
  <c r="AG6" i="7" s="1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J38" i="7"/>
  <c r="I38" i="7"/>
  <c r="H38" i="7"/>
  <c r="G38" i="7"/>
  <c r="F38" i="7"/>
  <c r="E38" i="7"/>
  <c r="D38" i="7"/>
  <c r="C38" i="7"/>
  <c r="B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AD5" i="7"/>
  <c r="AC5" i="7"/>
  <c r="AB5" i="7"/>
  <c r="Y5" i="7"/>
  <c r="X5" i="7"/>
  <c r="W5" i="7"/>
  <c r="V5" i="7"/>
  <c r="S5" i="7"/>
  <c r="R5" i="7"/>
  <c r="Q5" i="7"/>
  <c r="O5" i="7"/>
  <c r="N5" i="7"/>
  <c r="M5" i="7"/>
  <c r="K5" i="7"/>
  <c r="J5" i="7"/>
  <c r="F5" i="7"/>
  <c r="D5" i="7"/>
  <c r="B5" i="7"/>
  <c r="AG4" i="7"/>
  <c r="K4" i="7"/>
  <c r="B4" i="7"/>
  <c r="AF95" i="6"/>
  <c r="AF37" i="6"/>
  <c r="AF38" i="6"/>
  <c r="AE56" i="6"/>
  <c r="AF56" i="6"/>
  <c r="AE38" i="6"/>
  <c r="AE95" i="6"/>
  <c r="AE52" i="6"/>
  <c r="AF52" i="6"/>
  <c r="AE51" i="6"/>
  <c r="AE37" i="6"/>
  <c r="AD37" i="6"/>
  <c r="AD38" i="6"/>
  <c r="AD51" i="6"/>
  <c r="AD52" i="6" s="1"/>
  <c r="AD56" i="6"/>
  <c r="AC95" i="6"/>
  <c r="AC37" i="6"/>
  <c r="AB95" i="6"/>
  <c r="AB37" i="6"/>
  <c r="AA95" i="6"/>
  <c r="AA37" i="6"/>
  <c r="V101" i="6"/>
  <c r="R37" i="6"/>
  <c r="Q37" i="6"/>
  <c r="E4" i="7"/>
  <c r="AF82" i="7" l="1"/>
  <c r="AE82" i="7"/>
  <c r="AD82" i="7"/>
  <c r="AC82" i="7"/>
  <c r="AB82" i="7"/>
  <c r="AA82" i="7"/>
  <c r="Z82" i="7"/>
  <c r="Y82" i="7"/>
  <c r="Y73" i="7"/>
  <c r="W82" i="7"/>
  <c r="V82" i="7"/>
  <c r="S82" i="7"/>
  <c r="S75" i="7"/>
  <c r="AK213" i="7" s="1"/>
  <c r="S73" i="7"/>
  <c r="R82" i="7"/>
  <c r="R75" i="7"/>
  <c r="R73" i="7"/>
  <c r="Q82" i="7"/>
  <c r="Q73" i="7"/>
  <c r="P82" i="7"/>
  <c r="P73" i="7"/>
  <c r="O75" i="7"/>
  <c r="AG213" i="7" s="1"/>
  <c r="O73" i="7"/>
  <c r="N73" i="7"/>
  <c r="N75" i="7"/>
  <c r="AF213" i="7" s="1"/>
  <c r="M82" i="7"/>
  <c r="M75" i="7"/>
  <c r="M73" i="7"/>
  <c r="L82" i="7"/>
  <c r="L73" i="7"/>
  <c r="L75" i="7"/>
  <c r="AD213" i="7" s="1"/>
  <c r="K82" i="7"/>
  <c r="K73" i="7"/>
  <c r="K75" i="7"/>
  <c r="AC213" i="7" s="1"/>
  <c r="J82" i="7"/>
  <c r="J75" i="7"/>
  <c r="AB213" i="7" s="1"/>
  <c r="J73" i="7"/>
  <c r="AH78" i="7"/>
  <c r="I82" i="7"/>
  <c r="I73" i="7"/>
  <c r="H82" i="7"/>
  <c r="AI76" i="7"/>
  <c r="G82" i="7"/>
  <c r="AI77" i="7"/>
  <c r="G75" i="7"/>
  <c r="Y213" i="7" s="1"/>
  <c r="E82" i="7"/>
  <c r="AI68" i="7"/>
  <c r="AI80" i="7"/>
  <c r="D82" i="7"/>
  <c r="AH80" i="7"/>
  <c r="F73" i="7"/>
  <c r="AH56" i="7"/>
  <c r="E75" i="7"/>
  <c r="W213" i="7" s="1"/>
  <c r="G73" i="7"/>
  <c r="H73" i="7"/>
  <c r="E73" i="7"/>
  <c r="D73" i="7"/>
  <c r="F75" i="7"/>
  <c r="F7" i="7" s="1"/>
  <c r="AI79" i="7"/>
  <c r="C82" i="7"/>
  <c r="C73" i="7"/>
  <c r="AI38" i="7"/>
  <c r="C75" i="7"/>
  <c r="AH79" i="7"/>
  <c r="AI56" i="7"/>
  <c r="B73" i="7"/>
  <c r="B75" i="7" s="1"/>
  <c r="T213" i="7" s="1"/>
  <c r="H4" i="7"/>
  <c r="AE213" i="7"/>
  <c r="M7" i="7"/>
  <c r="AJ213" i="7"/>
  <c r="R7" i="7"/>
  <c r="O83" i="7"/>
  <c r="K83" i="7"/>
  <c r="S83" i="7"/>
  <c r="H75" i="7"/>
  <c r="P75" i="7"/>
  <c r="P83" i="7" s="1"/>
  <c r="M83" i="7"/>
  <c r="C191" i="7"/>
  <c r="D101" i="7"/>
  <c r="I75" i="7"/>
  <c r="Q75" i="7"/>
  <c r="Y75" i="7"/>
  <c r="AG75" i="7"/>
  <c r="AG83" i="7" s="1"/>
  <c r="D93" i="7"/>
  <c r="N7" i="7"/>
  <c r="AH76" i="7"/>
  <c r="B82" i="7"/>
  <c r="D210" i="7"/>
  <c r="S210" i="7"/>
  <c r="H102" i="7"/>
  <c r="G7" i="7"/>
  <c r="AH38" i="7"/>
  <c r="AH68" i="7"/>
  <c r="AH72" i="7"/>
  <c r="D75" i="7"/>
  <c r="AH77" i="7"/>
  <c r="AI78" i="7"/>
  <c r="O7" i="7"/>
  <c r="AI72" i="7"/>
  <c r="D199" i="7"/>
  <c r="E193" i="7"/>
  <c r="E93" i="7" s="1"/>
  <c r="D234" i="7"/>
  <c r="E198" i="7"/>
  <c r="C199" i="7"/>
  <c r="S7" i="7" l="1"/>
  <c r="R83" i="7"/>
  <c r="L7" i="7"/>
  <c r="N83" i="7"/>
  <c r="L83" i="7"/>
  <c r="K7" i="7"/>
  <c r="J7" i="7"/>
  <c r="J83" i="7"/>
  <c r="G83" i="7"/>
  <c r="B7" i="7"/>
  <c r="E7" i="7"/>
  <c r="E83" i="7"/>
  <c r="H83" i="7"/>
  <c r="F83" i="7"/>
  <c r="X213" i="7"/>
  <c r="C208" i="7"/>
  <c r="C83" i="7"/>
  <c r="U213" i="7"/>
  <c r="C7" i="7"/>
  <c r="AI213" i="7"/>
  <c r="Q7" i="7"/>
  <c r="AA213" i="7"/>
  <c r="I7" i="7"/>
  <c r="I102" i="7"/>
  <c r="V213" i="7"/>
  <c r="D7" i="7"/>
  <c r="AQ213" i="7"/>
  <c r="Y7" i="7"/>
  <c r="AI82" i="7"/>
  <c r="AH82" i="7"/>
  <c r="F198" i="7"/>
  <c r="E234" i="7"/>
  <c r="B208" i="7"/>
  <c r="Y83" i="7"/>
  <c r="D191" i="7"/>
  <c r="E101" i="7"/>
  <c r="AH213" i="7"/>
  <c r="P7" i="7"/>
  <c r="B83" i="7"/>
  <c r="Q83" i="7"/>
  <c r="E199" i="7"/>
  <c r="F193" i="7"/>
  <c r="Z213" i="7"/>
  <c r="H7" i="7"/>
  <c r="I83" i="7"/>
  <c r="D83" i="7"/>
  <c r="K6" i="7" l="1"/>
  <c r="E191" i="7"/>
  <c r="F101" i="7"/>
  <c r="F234" i="7"/>
  <c r="G198" i="7"/>
  <c r="G193" i="7"/>
  <c r="F199" i="7"/>
  <c r="F93" i="7"/>
  <c r="J102" i="7"/>
  <c r="H193" i="7" l="1"/>
  <c r="G199" i="7"/>
  <c r="G93" i="7"/>
  <c r="G234" i="7"/>
  <c r="H198" i="7"/>
  <c r="F191" i="7"/>
  <c r="G101" i="7"/>
  <c r="K102" i="7"/>
  <c r="H234" i="7" l="1"/>
  <c r="I198" i="7"/>
  <c r="L102" i="7"/>
  <c r="G191" i="7"/>
  <c r="H101" i="7"/>
  <c r="I193" i="7"/>
  <c r="H199" i="7"/>
  <c r="H93" i="7"/>
  <c r="H191" i="7" l="1"/>
  <c r="I101" i="7"/>
  <c r="I199" i="7"/>
  <c r="J193" i="7"/>
  <c r="I93" i="7"/>
  <c r="M102" i="7"/>
  <c r="J198" i="7"/>
  <c r="I234" i="7"/>
  <c r="J199" i="7" l="1"/>
  <c r="K193" i="7"/>
  <c r="J93" i="7"/>
  <c r="J234" i="7"/>
  <c r="K198" i="7"/>
  <c r="N102" i="7"/>
  <c r="I191" i="7"/>
  <c r="J101" i="7"/>
  <c r="O102" i="7" l="1"/>
  <c r="K234" i="7"/>
  <c r="L198" i="7"/>
  <c r="K199" i="7"/>
  <c r="L193" i="7"/>
  <c r="K93" i="7"/>
  <c r="J191" i="7"/>
  <c r="K101" i="7"/>
  <c r="M193" i="7" l="1"/>
  <c r="L199" i="7"/>
  <c r="L93" i="7"/>
  <c r="M198" i="7"/>
  <c r="L234" i="7"/>
  <c r="K191" i="7"/>
  <c r="L101" i="7"/>
  <c r="P102" i="7"/>
  <c r="L191" i="7" l="1"/>
  <c r="M101" i="7"/>
  <c r="M234" i="7"/>
  <c r="N198" i="7"/>
  <c r="Q102" i="7"/>
  <c r="M199" i="7"/>
  <c r="N193" i="7"/>
  <c r="M93" i="7"/>
  <c r="R102" i="7" l="1"/>
  <c r="N234" i="7"/>
  <c r="O198" i="7"/>
  <c r="O193" i="7"/>
  <c r="N199" i="7"/>
  <c r="N93" i="7"/>
  <c r="M191" i="7"/>
  <c r="N101" i="7"/>
  <c r="O199" i="7" l="1"/>
  <c r="P193" i="7"/>
  <c r="O93" i="7"/>
  <c r="O234" i="7"/>
  <c r="P198" i="7"/>
  <c r="N191" i="7"/>
  <c r="O101" i="7"/>
  <c r="S102" i="7"/>
  <c r="T102" i="7" l="1"/>
  <c r="O191" i="7"/>
  <c r="P101" i="7"/>
  <c r="P234" i="7"/>
  <c r="Q198" i="7"/>
  <c r="P199" i="7"/>
  <c r="Q193" i="7"/>
  <c r="P93" i="7"/>
  <c r="R198" i="7" l="1"/>
  <c r="Q234" i="7"/>
  <c r="P191" i="7"/>
  <c r="Q101" i="7"/>
  <c r="R193" i="7"/>
  <c r="Q199" i="7"/>
  <c r="Q93" i="7"/>
  <c r="U102" i="7"/>
  <c r="R199" i="7" l="1"/>
  <c r="S193" i="7"/>
  <c r="R93" i="7"/>
  <c r="Q191" i="7"/>
  <c r="R101" i="7"/>
  <c r="V102" i="7"/>
  <c r="R234" i="7"/>
  <c r="S198" i="7"/>
  <c r="W102" i="7" l="1"/>
  <c r="R191" i="7"/>
  <c r="S101" i="7"/>
  <c r="S199" i="7"/>
  <c r="T193" i="7"/>
  <c r="S93" i="7"/>
  <c r="S234" i="7"/>
  <c r="T198" i="7"/>
  <c r="T199" i="7" l="1"/>
  <c r="T51" i="7" s="1"/>
  <c r="U193" i="7"/>
  <c r="T93" i="7"/>
  <c r="S191" i="7"/>
  <c r="T101" i="7"/>
  <c r="T234" i="7"/>
  <c r="U198" i="7"/>
  <c r="X102" i="7"/>
  <c r="U234" i="7" l="1"/>
  <c r="V198" i="7"/>
  <c r="T191" i="7"/>
  <c r="U101" i="7"/>
  <c r="V193" i="7"/>
  <c r="U199" i="7"/>
  <c r="U51" i="7" s="1"/>
  <c r="U52" i="7" s="1"/>
  <c r="U93" i="7"/>
  <c r="Y102" i="7"/>
  <c r="T52" i="7"/>
  <c r="W193" i="7" l="1"/>
  <c r="V199" i="7"/>
  <c r="V51" i="7" s="1"/>
  <c r="V52" i="7" s="1"/>
  <c r="V93" i="7"/>
  <c r="U191" i="7"/>
  <c r="V101" i="7"/>
  <c r="U75" i="7"/>
  <c r="U73" i="7"/>
  <c r="T73" i="7"/>
  <c r="T75" i="7"/>
  <c r="V234" i="7"/>
  <c r="W198" i="7"/>
  <c r="Z102" i="7"/>
  <c r="AA102" i="7" l="1"/>
  <c r="W234" i="7"/>
  <c r="X198" i="7"/>
  <c r="AM213" i="7"/>
  <c r="U7" i="7"/>
  <c r="V191" i="7"/>
  <c r="W101" i="7"/>
  <c r="T83" i="7"/>
  <c r="V75" i="7"/>
  <c r="V73" i="7"/>
  <c r="AL213" i="7"/>
  <c r="T7" i="7"/>
  <c r="U83" i="7"/>
  <c r="W199" i="7"/>
  <c r="X193" i="7"/>
  <c r="W93" i="7"/>
  <c r="V83" i="7" l="1"/>
  <c r="AN213" i="7"/>
  <c r="V7" i="7"/>
  <c r="X234" i="7"/>
  <c r="Y198" i="7"/>
  <c r="W52" i="7"/>
  <c r="W191" i="7"/>
  <c r="X101" i="7"/>
  <c r="Y193" i="7"/>
  <c r="X199" i="7"/>
  <c r="X51" i="7" s="1"/>
  <c r="X52" i="7" s="1"/>
  <c r="X93" i="7"/>
  <c r="AB102" i="7"/>
  <c r="W75" i="7" l="1"/>
  <c r="W73" i="7"/>
  <c r="AC102" i="7"/>
  <c r="X75" i="7"/>
  <c r="X73" i="7"/>
  <c r="X83" i="7" s="1"/>
  <c r="Z198" i="7"/>
  <c r="Y234" i="7"/>
  <c r="Y199" i="7"/>
  <c r="Z193" i="7"/>
  <c r="Y93" i="7"/>
  <c r="X191" i="7"/>
  <c r="Y101" i="7"/>
  <c r="AD102" i="7" l="1"/>
  <c r="Z199" i="7"/>
  <c r="Z51" i="7" s="1"/>
  <c r="AA193" i="7"/>
  <c r="Z93" i="7"/>
  <c r="W83" i="7"/>
  <c r="Y191" i="7"/>
  <c r="Z101" i="7"/>
  <c r="AP213" i="7"/>
  <c r="X7" i="7"/>
  <c r="AA198" i="7"/>
  <c r="Z234" i="7"/>
  <c r="AO213" i="7"/>
  <c r="W7" i="7"/>
  <c r="AA234" i="7" l="1"/>
  <c r="AB198" i="7"/>
  <c r="AA199" i="7"/>
  <c r="AA51" i="7" s="1"/>
  <c r="AA52" i="7" s="1"/>
  <c r="AB193" i="7"/>
  <c r="AA93" i="7"/>
  <c r="Z52" i="7"/>
  <c r="Z191" i="7"/>
  <c r="AA101" i="7"/>
  <c r="AE102" i="7"/>
  <c r="Z75" i="7" l="1"/>
  <c r="Z73" i="7"/>
  <c r="AB199" i="7"/>
  <c r="AB51" i="7" s="1"/>
  <c r="AB52" i="7" s="1"/>
  <c r="AC193" i="7"/>
  <c r="AB93" i="7"/>
  <c r="AF102" i="7"/>
  <c r="AA73" i="7"/>
  <c r="AA75" i="7"/>
  <c r="AA191" i="7"/>
  <c r="AB101" i="7"/>
  <c r="AB234" i="7"/>
  <c r="AC198" i="7"/>
  <c r="AC234" i="7" l="1"/>
  <c r="AD198" i="7"/>
  <c r="AB191" i="7"/>
  <c r="AC101" i="7"/>
  <c r="AC199" i="7"/>
  <c r="AC51" i="7" s="1"/>
  <c r="AC52" i="7" s="1"/>
  <c r="AD193" i="7"/>
  <c r="AC93" i="7"/>
  <c r="AB73" i="7"/>
  <c r="AB83" i="7" s="1"/>
  <c r="AB75" i="7"/>
  <c r="AS213" i="7"/>
  <c r="AA7" i="7"/>
  <c r="AA83" i="7"/>
  <c r="Z83" i="7"/>
  <c r="AR213" i="7"/>
  <c r="Z7" i="7"/>
  <c r="AE193" i="7" l="1"/>
  <c r="AD199" i="7"/>
  <c r="AD51" i="7" s="1"/>
  <c r="AD52" i="7" s="1"/>
  <c r="AD93" i="7"/>
  <c r="AC191" i="7"/>
  <c r="AD101" i="7"/>
  <c r="AD234" i="7"/>
  <c r="AE198" i="7"/>
  <c r="AC75" i="7"/>
  <c r="AC73" i="7"/>
  <c r="AT213" i="7"/>
  <c r="AB7" i="7"/>
  <c r="AC83" i="7" l="1"/>
  <c r="AD191" i="7"/>
  <c r="AE101" i="7"/>
  <c r="AU213" i="7"/>
  <c r="AC7" i="7"/>
  <c r="AD73" i="7"/>
  <c r="AD75" i="7"/>
  <c r="AE234" i="7"/>
  <c r="AF198" i="7"/>
  <c r="AF234" i="7" s="1"/>
  <c r="AE199" i="7"/>
  <c r="AE51" i="7" s="1"/>
  <c r="AE52" i="7" s="1"/>
  <c r="AF193" i="7"/>
  <c r="AE93" i="7"/>
  <c r="AV213" i="7" l="1"/>
  <c r="AD7" i="7"/>
  <c r="AD83" i="7"/>
  <c r="AF199" i="7"/>
  <c r="AF51" i="7" s="1"/>
  <c r="AF93" i="7"/>
  <c r="AE191" i="7"/>
  <c r="AF101" i="7"/>
  <c r="AF191" i="7" s="1"/>
  <c r="AE75" i="7"/>
  <c r="AE73" i="7"/>
  <c r="AF52" i="7" l="1"/>
  <c r="AI51" i="7"/>
  <c r="AH51" i="7"/>
  <c r="AW213" i="7"/>
  <c r="AE7" i="7"/>
  <c r="AI93" i="7"/>
  <c r="AH93" i="7"/>
  <c r="AE83" i="7"/>
  <c r="AF73" i="7" l="1"/>
  <c r="AF75" i="7"/>
  <c r="AH52" i="7"/>
  <c r="AI52" i="7"/>
  <c r="AX213" i="7" l="1"/>
  <c r="AF7" i="7"/>
  <c r="A7" i="7" s="1"/>
  <c r="AI75" i="7"/>
  <c r="AH75" i="7"/>
  <c r="AF83" i="7"/>
  <c r="AI73" i="7"/>
  <c r="AH73" i="7"/>
  <c r="AH83" i="7" l="1"/>
  <c r="AI83" i="7"/>
  <c r="P37" i="6" l="1"/>
  <c r="AH33" i="6"/>
  <c r="AI33" i="6"/>
  <c r="O37" i="6"/>
  <c r="N37" i="6"/>
  <c r="M37" i="6"/>
  <c r="AH99" i="6" l="1"/>
  <c r="AI99" i="6" s="1"/>
  <c r="C95" i="6"/>
  <c r="C37" i="6"/>
  <c r="B95" i="6"/>
  <c r="B37" i="6"/>
  <c r="B93" i="6"/>
  <c r="B80" i="6"/>
  <c r="B79" i="6"/>
  <c r="B78" i="6"/>
  <c r="B77" i="6"/>
  <c r="B76" i="6"/>
  <c r="B72" i="6"/>
  <c r="B68" i="6"/>
  <c r="B56" i="6"/>
  <c r="B51" i="6"/>
  <c r="B52" i="6" s="1"/>
  <c r="B38" i="6"/>
  <c r="AF238" i="6"/>
  <c r="AE238" i="6"/>
  <c r="AD238" i="6"/>
  <c r="AC238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O238" i="6"/>
  <c r="N238" i="6"/>
  <c r="M238" i="6"/>
  <c r="L238" i="6"/>
  <c r="K238" i="6"/>
  <c r="J238" i="6"/>
  <c r="I238" i="6"/>
  <c r="H238" i="6"/>
  <c r="G238" i="6"/>
  <c r="F238" i="6"/>
  <c r="E238" i="6"/>
  <c r="D238" i="6"/>
  <c r="C238" i="6"/>
  <c r="B238" i="6"/>
  <c r="A238" i="6"/>
  <c r="AF237" i="6"/>
  <c r="AE237" i="6"/>
  <c r="AD237" i="6"/>
  <c r="AC237" i="6"/>
  <c r="AB237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M237" i="6"/>
  <c r="L237" i="6"/>
  <c r="K237" i="6"/>
  <c r="J237" i="6"/>
  <c r="I237" i="6"/>
  <c r="H237" i="6"/>
  <c r="G237" i="6"/>
  <c r="F237" i="6"/>
  <c r="E237" i="6"/>
  <c r="D237" i="6"/>
  <c r="C237" i="6"/>
  <c r="B237" i="6"/>
  <c r="A237" i="6"/>
  <c r="AF236" i="6"/>
  <c r="AE236" i="6"/>
  <c r="AD236" i="6"/>
  <c r="AC236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C236" i="6"/>
  <c r="B236" i="6"/>
  <c r="A236" i="6"/>
  <c r="AF235" i="6"/>
  <c r="AE235" i="6"/>
  <c r="AD235" i="6"/>
  <c r="AC235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F235" i="6"/>
  <c r="E235" i="6"/>
  <c r="D235" i="6"/>
  <c r="C235" i="6"/>
  <c r="B235" i="6"/>
  <c r="A235" i="6"/>
  <c r="B234" i="6"/>
  <c r="S209" i="6"/>
  <c r="AG199" i="6"/>
  <c r="B199" i="6"/>
  <c r="C198" i="6"/>
  <c r="C234" i="6" s="1"/>
  <c r="C197" i="6"/>
  <c r="D197" i="6" s="1"/>
  <c r="E197" i="6" s="1"/>
  <c r="F197" i="6" s="1"/>
  <c r="G197" i="6" s="1"/>
  <c r="H197" i="6" s="1"/>
  <c r="I197" i="6" s="1"/>
  <c r="J197" i="6" s="1"/>
  <c r="K197" i="6" s="1"/>
  <c r="L197" i="6" s="1"/>
  <c r="M197" i="6" s="1"/>
  <c r="N197" i="6" s="1"/>
  <c r="O197" i="6" s="1"/>
  <c r="P197" i="6" s="1"/>
  <c r="Q197" i="6" s="1"/>
  <c r="R197" i="6" s="1"/>
  <c r="S197" i="6" s="1"/>
  <c r="T197" i="6" s="1"/>
  <c r="U197" i="6" s="1"/>
  <c r="V197" i="6" s="1"/>
  <c r="W197" i="6" s="1"/>
  <c r="X197" i="6" s="1"/>
  <c r="Y197" i="6" s="1"/>
  <c r="Z197" i="6" s="1"/>
  <c r="AA197" i="6" s="1"/>
  <c r="AB197" i="6" s="1"/>
  <c r="AC197" i="6" s="1"/>
  <c r="AD197" i="6" s="1"/>
  <c r="AE197" i="6" s="1"/>
  <c r="AF197" i="6" s="1"/>
  <c r="F196" i="6"/>
  <c r="G196" i="6" s="1"/>
  <c r="H196" i="6" s="1"/>
  <c r="I196" i="6" s="1"/>
  <c r="J196" i="6" s="1"/>
  <c r="K196" i="6" s="1"/>
  <c r="L196" i="6" s="1"/>
  <c r="M196" i="6" s="1"/>
  <c r="N196" i="6" s="1"/>
  <c r="O196" i="6" s="1"/>
  <c r="P196" i="6" s="1"/>
  <c r="Q196" i="6" s="1"/>
  <c r="R196" i="6" s="1"/>
  <c r="S196" i="6" s="1"/>
  <c r="T196" i="6" s="1"/>
  <c r="U196" i="6" s="1"/>
  <c r="V196" i="6" s="1"/>
  <c r="W196" i="6" s="1"/>
  <c r="X196" i="6" s="1"/>
  <c r="Y196" i="6" s="1"/>
  <c r="Z196" i="6" s="1"/>
  <c r="AA196" i="6" s="1"/>
  <c r="AB196" i="6" s="1"/>
  <c r="AC196" i="6" s="1"/>
  <c r="AD196" i="6" s="1"/>
  <c r="AE196" i="6" s="1"/>
  <c r="AF196" i="6" s="1"/>
  <c r="E196" i="6"/>
  <c r="D196" i="6"/>
  <c r="C196" i="6"/>
  <c r="D195" i="6"/>
  <c r="E195" i="6" s="1"/>
  <c r="F195" i="6" s="1"/>
  <c r="G195" i="6" s="1"/>
  <c r="H195" i="6" s="1"/>
  <c r="I195" i="6" s="1"/>
  <c r="J195" i="6" s="1"/>
  <c r="K195" i="6" s="1"/>
  <c r="L195" i="6" s="1"/>
  <c r="M195" i="6" s="1"/>
  <c r="N195" i="6" s="1"/>
  <c r="O195" i="6" s="1"/>
  <c r="P195" i="6" s="1"/>
  <c r="Q195" i="6" s="1"/>
  <c r="R195" i="6" s="1"/>
  <c r="S195" i="6" s="1"/>
  <c r="T195" i="6" s="1"/>
  <c r="U195" i="6" s="1"/>
  <c r="V195" i="6" s="1"/>
  <c r="W195" i="6" s="1"/>
  <c r="X195" i="6" s="1"/>
  <c r="Y195" i="6" s="1"/>
  <c r="Z195" i="6" s="1"/>
  <c r="AA195" i="6" s="1"/>
  <c r="AB195" i="6" s="1"/>
  <c r="AC195" i="6" s="1"/>
  <c r="AD195" i="6" s="1"/>
  <c r="AE195" i="6" s="1"/>
  <c r="AF195" i="6" s="1"/>
  <c r="C195" i="6"/>
  <c r="C194" i="6"/>
  <c r="D194" i="6" s="1"/>
  <c r="E194" i="6" s="1"/>
  <c r="F194" i="6" s="1"/>
  <c r="G194" i="6" s="1"/>
  <c r="H194" i="6" s="1"/>
  <c r="I194" i="6" s="1"/>
  <c r="J194" i="6" s="1"/>
  <c r="K194" i="6" s="1"/>
  <c r="L194" i="6" s="1"/>
  <c r="M194" i="6" s="1"/>
  <c r="N194" i="6" s="1"/>
  <c r="O194" i="6" s="1"/>
  <c r="P194" i="6" s="1"/>
  <c r="Q194" i="6" s="1"/>
  <c r="R194" i="6" s="1"/>
  <c r="S194" i="6" s="1"/>
  <c r="T194" i="6" s="1"/>
  <c r="U194" i="6" s="1"/>
  <c r="V194" i="6" s="1"/>
  <c r="W194" i="6" s="1"/>
  <c r="X194" i="6" s="1"/>
  <c r="Y194" i="6" s="1"/>
  <c r="Z194" i="6" s="1"/>
  <c r="AA194" i="6" s="1"/>
  <c r="AB194" i="6" s="1"/>
  <c r="AC194" i="6" s="1"/>
  <c r="AD194" i="6" s="1"/>
  <c r="AE194" i="6" s="1"/>
  <c r="AF194" i="6" s="1"/>
  <c r="C193" i="6"/>
  <c r="C199" i="6" s="1"/>
  <c r="AG191" i="6"/>
  <c r="B191" i="6"/>
  <c r="I190" i="6"/>
  <c r="J190" i="6" s="1"/>
  <c r="K190" i="6" s="1"/>
  <c r="L190" i="6" s="1"/>
  <c r="M190" i="6" s="1"/>
  <c r="N190" i="6" s="1"/>
  <c r="O190" i="6" s="1"/>
  <c r="P190" i="6" s="1"/>
  <c r="Q190" i="6" s="1"/>
  <c r="R190" i="6" s="1"/>
  <c r="S190" i="6" s="1"/>
  <c r="T190" i="6" s="1"/>
  <c r="U190" i="6" s="1"/>
  <c r="V190" i="6" s="1"/>
  <c r="W190" i="6" s="1"/>
  <c r="X190" i="6" s="1"/>
  <c r="Y190" i="6" s="1"/>
  <c r="Z190" i="6" s="1"/>
  <c r="AA190" i="6" s="1"/>
  <c r="AB190" i="6" s="1"/>
  <c r="AC190" i="6" s="1"/>
  <c r="AD190" i="6" s="1"/>
  <c r="AE190" i="6" s="1"/>
  <c r="AF190" i="6" s="1"/>
  <c r="D190" i="6"/>
  <c r="E190" i="6" s="1"/>
  <c r="F190" i="6" s="1"/>
  <c r="G190" i="6" s="1"/>
  <c r="H190" i="6" s="1"/>
  <c r="C190" i="6"/>
  <c r="C189" i="6"/>
  <c r="D189" i="6" s="1"/>
  <c r="E189" i="6" s="1"/>
  <c r="F189" i="6" s="1"/>
  <c r="G189" i="6" s="1"/>
  <c r="H189" i="6" s="1"/>
  <c r="I189" i="6" s="1"/>
  <c r="J189" i="6" s="1"/>
  <c r="K189" i="6" s="1"/>
  <c r="L189" i="6" s="1"/>
  <c r="M189" i="6" s="1"/>
  <c r="N189" i="6" s="1"/>
  <c r="O189" i="6" s="1"/>
  <c r="P189" i="6" s="1"/>
  <c r="Q189" i="6" s="1"/>
  <c r="R189" i="6" s="1"/>
  <c r="S189" i="6" s="1"/>
  <c r="T189" i="6" s="1"/>
  <c r="U189" i="6" s="1"/>
  <c r="V189" i="6" s="1"/>
  <c r="W189" i="6" s="1"/>
  <c r="X189" i="6" s="1"/>
  <c r="Y189" i="6" s="1"/>
  <c r="Z189" i="6" s="1"/>
  <c r="AA189" i="6" s="1"/>
  <c r="AB189" i="6" s="1"/>
  <c r="AC189" i="6" s="1"/>
  <c r="AD189" i="6" s="1"/>
  <c r="AE189" i="6" s="1"/>
  <c r="AF189" i="6" s="1"/>
  <c r="E188" i="6"/>
  <c r="F188" i="6" s="1"/>
  <c r="G188" i="6" s="1"/>
  <c r="H188" i="6" s="1"/>
  <c r="I188" i="6" s="1"/>
  <c r="J188" i="6" s="1"/>
  <c r="K188" i="6" s="1"/>
  <c r="L188" i="6" s="1"/>
  <c r="M188" i="6" s="1"/>
  <c r="N188" i="6" s="1"/>
  <c r="O188" i="6" s="1"/>
  <c r="P188" i="6" s="1"/>
  <c r="Q188" i="6" s="1"/>
  <c r="R188" i="6" s="1"/>
  <c r="S188" i="6" s="1"/>
  <c r="T188" i="6" s="1"/>
  <c r="U188" i="6" s="1"/>
  <c r="V188" i="6" s="1"/>
  <c r="W188" i="6" s="1"/>
  <c r="X188" i="6" s="1"/>
  <c r="Y188" i="6" s="1"/>
  <c r="Z188" i="6" s="1"/>
  <c r="AA188" i="6" s="1"/>
  <c r="AB188" i="6" s="1"/>
  <c r="AC188" i="6" s="1"/>
  <c r="AD188" i="6" s="1"/>
  <c r="AE188" i="6" s="1"/>
  <c r="AF188" i="6" s="1"/>
  <c r="D188" i="6"/>
  <c r="C188" i="6"/>
  <c r="K187" i="6"/>
  <c r="L187" i="6" s="1"/>
  <c r="M187" i="6" s="1"/>
  <c r="N187" i="6" s="1"/>
  <c r="O187" i="6" s="1"/>
  <c r="P187" i="6" s="1"/>
  <c r="Q187" i="6" s="1"/>
  <c r="R187" i="6" s="1"/>
  <c r="S187" i="6" s="1"/>
  <c r="T187" i="6" s="1"/>
  <c r="U187" i="6" s="1"/>
  <c r="V187" i="6" s="1"/>
  <c r="W187" i="6" s="1"/>
  <c r="X187" i="6" s="1"/>
  <c r="Y187" i="6" s="1"/>
  <c r="Z187" i="6" s="1"/>
  <c r="AA187" i="6" s="1"/>
  <c r="AB187" i="6" s="1"/>
  <c r="AC187" i="6" s="1"/>
  <c r="AD187" i="6" s="1"/>
  <c r="AE187" i="6" s="1"/>
  <c r="AF187" i="6" s="1"/>
  <c r="C187" i="6"/>
  <c r="D187" i="6" s="1"/>
  <c r="E187" i="6" s="1"/>
  <c r="F187" i="6" s="1"/>
  <c r="G187" i="6" s="1"/>
  <c r="H187" i="6" s="1"/>
  <c r="I187" i="6" s="1"/>
  <c r="J187" i="6" s="1"/>
  <c r="D186" i="6"/>
  <c r="E186" i="6" s="1"/>
  <c r="F186" i="6" s="1"/>
  <c r="G186" i="6" s="1"/>
  <c r="H186" i="6" s="1"/>
  <c r="I186" i="6" s="1"/>
  <c r="J186" i="6" s="1"/>
  <c r="K186" i="6" s="1"/>
  <c r="L186" i="6" s="1"/>
  <c r="M186" i="6" s="1"/>
  <c r="N186" i="6" s="1"/>
  <c r="O186" i="6" s="1"/>
  <c r="P186" i="6" s="1"/>
  <c r="Q186" i="6" s="1"/>
  <c r="R186" i="6" s="1"/>
  <c r="S186" i="6" s="1"/>
  <c r="T186" i="6" s="1"/>
  <c r="U186" i="6" s="1"/>
  <c r="V186" i="6" s="1"/>
  <c r="W186" i="6" s="1"/>
  <c r="X186" i="6" s="1"/>
  <c r="Y186" i="6" s="1"/>
  <c r="Z186" i="6" s="1"/>
  <c r="AA186" i="6" s="1"/>
  <c r="AB186" i="6" s="1"/>
  <c r="AC186" i="6" s="1"/>
  <c r="AD186" i="6" s="1"/>
  <c r="AE186" i="6" s="1"/>
  <c r="AF186" i="6" s="1"/>
  <c r="C186" i="6"/>
  <c r="C185" i="6"/>
  <c r="D185" i="6" s="1"/>
  <c r="E185" i="6" s="1"/>
  <c r="F185" i="6" s="1"/>
  <c r="G185" i="6" s="1"/>
  <c r="H185" i="6" s="1"/>
  <c r="I185" i="6" s="1"/>
  <c r="J185" i="6" s="1"/>
  <c r="K185" i="6" s="1"/>
  <c r="L185" i="6" s="1"/>
  <c r="M185" i="6" s="1"/>
  <c r="N185" i="6" s="1"/>
  <c r="O185" i="6" s="1"/>
  <c r="P185" i="6" s="1"/>
  <c r="Q185" i="6" s="1"/>
  <c r="R185" i="6" s="1"/>
  <c r="S185" i="6" s="1"/>
  <c r="T185" i="6" s="1"/>
  <c r="U185" i="6" s="1"/>
  <c r="V185" i="6" s="1"/>
  <c r="W185" i="6" s="1"/>
  <c r="X185" i="6" s="1"/>
  <c r="Y185" i="6" s="1"/>
  <c r="Z185" i="6" s="1"/>
  <c r="AA185" i="6" s="1"/>
  <c r="AB185" i="6" s="1"/>
  <c r="AC185" i="6" s="1"/>
  <c r="AD185" i="6" s="1"/>
  <c r="AE185" i="6" s="1"/>
  <c r="AF185" i="6" s="1"/>
  <c r="T184" i="6"/>
  <c r="U184" i="6" s="1"/>
  <c r="V184" i="6" s="1"/>
  <c r="W184" i="6" s="1"/>
  <c r="X184" i="6" s="1"/>
  <c r="Y184" i="6" s="1"/>
  <c r="Z184" i="6" s="1"/>
  <c r="AA184" i="6" s="1"/>
  <c r="AB184" i="6" s="1"/>
  <c r="AC184" i="6" s="1"/>
  <c r="AD184" i="6" s="1"/>
  <c r="AE184" i="6" s="1"/>
  <c r="AF184" i="6" s="1"/>
  <c r="I184" i="6"/>
  <c r="J184" i="6" s="1"/>
  <c r="K184" i="6" s="1"/>
  <c r="L184" i="6" s="1"/>
  <c r="M184" i="6" s="1"/>
  <c r="N184" i="6" s="1"/>
  <c r="O184" i="6" s="1"/>
  <c r="P184" i="6" s="1"/>
  <c r="Q184" i="6" s="1"/>
  <c r="R184" i="6" s="1"/>
  <c r="S184" i="6" s="1"/>
  <c r="D184" i="6"/>
  <c r="E184" i="6" s="1"/>
  <c r="F184" i="6" s="1"/>
  <c r="G184" i="6" s="1"/>
  <c r="H184" i="6" s="1"/>
  <c r="C184" i="6"/>
  <c r="C183" i="6"/>
  <c r="D183" i="6" s="1"/>
  <c r="E183" i="6" s="1"/>
  <c r="F183" i="6" s="1"/>
  <c r="G183" i="6" s="1"/>
  <c r="H183" i="6" s="1"/>
  <c r="I183" i="6" s="1"/>
  <c r="J183" i="6" s="1"/>
  <c r="K183" i="6" s="1"/>
  <c r="L183" i="6" s="1"/>
  <c r="M183" i="6" s="1"/>
  <c r="N183" i="6" s="1"/>
  <c r="O183" i="6" s="1"/>
  <c r="P183" i="6" s="1"/>
  <c r="Q183" i="6" s="1"/>
  <c r="R183" i="6" s="1"/>
  <c r="S183" i="6" s="1"/>
  <c r="T183" i="6" s="1"/>
  <c r="U183" i="6" s="1"/>
  <c r="V183" i="6" s="1"/>
  <c r="W183" i="6" s="1"/>
  <c r="X183" i="6" s="1"/>
  <c r="Y183" i="6" s="1"/>
  <c r="Z183" i="6" s="1"/>
  <c r="AA183" i="6" s="1"/>
  <c r="AB183" i="6" s="1"/>
  <c r="AC183" i="6" s="1"/>
  <c r="AD183" i="6" s="1"/>
  <c r="AE183" i="6" s="1"/>
  <c r="AF183" i="6" s="1"/>
  <c r="D182" i="6"/>
  <c r="E182" i="6" s="1"/>
  <c r="F182" i="6" s="1"/>
  <c r="G182" i="6" s="1"/>
  <c r="H182" i="6" s="1"/>
  <c r="I182" i="6" s="1"/>
  <c r="J182" i="6" s="1"/>
  <c r="K182" i="6" s="1"/>
  <c r="L182" i="6" s="1"/>
  <c r="M182" i="6" s="1"/>
  <c r="N182" i="6" s="1"/>
  <c r="O182" i="6" s="1"/>
  <c r="P182" i="6" s="1"/>
  <c r="Q182" i="6" s="1"/>
  <c r="R182" i="6" s="1"/>
  <c r="S182" i="6" s="1"/>
  <c r="T182" i="6" s="1"/>
  <c r="U182" i="6" s="1"/>
  <c r="V182" i="6" s="1"/>
  <c r="W182" i="6" s="1"/>
  <c r="X182" i="6" s="1"/>
  <c r="Y182" i="6" s="1"/>
  <c r="Z182" i="6" s="1"/>
  <c r="AA182" i="6" s="1"/>
  <c r="AB182" i="6" s="1"/>
  <c r="AC182" i="6" s="1"/>
  <c r="AD182" i="6" s="1"/>
  <c r="AE182" i="6" s="1"/>
  <c r="AF182" i="6" s="1"/>
  <c r="C182" i="6"/>
  <c r="Z181" i="6"/>
  <c r="AA181" i="6" s="1"/>
  <c r="AB181" i="6" s="1"/>
  <c r="AC181" i="6" s="1"/>
  <c r="AD181" i="6" s="1"/>
  <c r="AE181" i="6" s="1"/>
  <c r="AF181" i="6" s="1"/>
  <c r="D181" i="6"/>
  <c r="E181" i="6" s="1"/>
  <c r="F181" i="6" s="1"/>
  <c r="G181" i="6" s="1"/>
  <c r="H181" i="6" s="1"/>
  <c r="I181" i="6" s="1"/>
  <c r="J181" i="6" s="1"/>
  <c r="K181" i="6" s="1"/>
  <c r="L181" i="6" s="1"/>
  <c r="M181" i="6" s="1"/>
  <c r="N181" i="6" s="1"/>
  <c r="O181" i="6" s="1"/>
  <c r="P181" i="6" s="1"/>
  <c r="Q181" i="6" s="1"/>
  <c r="R181" i="6" s="1"/>
  <c r="S181" i="6" s="1"/>
  <c r="T181" i="6" s="1"/>
  <c r="U181" i="6" s="1"/>
  <c r="V181" i="6" s="1"/>
  <c r="W181" i="6" s="1"/>
  <c r="X181" i="6" s="1"/>
  <c r="Y181" i="6" s="1"/>
  <c r="C181" i="6"/>
  <c r="C180" i="6"/>
  <c r="D180" i="6" s="1"/>
  <c r="E180" i="6" s="1"/>
  <c r="F180" i="6" s="1"/>
  <c r="G180" i="6" s="1"/>
  <c r="H180" i="6" s="1"/>
  <c r="I180" i="6" s="1"/>
  <c r="J180" i="6" s="1"/>
  <c r="K180" i="6" s="1"/>
  <c r="L180" i="6" s="1"/>
  <c r="M180" i="6" s="1"/>
  <c r="N180" i="6" s="1"/>
  <c r="O180" i="6" s="1"/>
  <c r="P180" i="6" s="1"/>
  <c r="Q180" i="6" s="1"/>
  <c r="R180" i="6" s="1"/>
  <c r="S180" i="6" s="1"/>
  <c r="T180" i="6" s="1"/>
  <c r="U180" i="6" s="1"/>
  <c r="V180" i="6" s="1"/>
  <c r="W180" i="6" s="1"/>
  <c r="X180" i="6" s="1"/>
  <c r="Y180" i="6" s="1"/>
  <c r="Z180" i="6" s="1"/>
  <c r="AA180" i="6" s="1"/>
  <c r="AB180" i="6" s="1"/>
  <c r="AC180" i="6" s="1"/>
  <c r="AD180" i="6" s="1"/>
  <c r="AE180" i="6" s="1"/>
  <c r="AF180" i="6" s="1"/>
  <c r="C179" i="6"/>
  <c r="D179" i="6" s="1"/>
  <c r="E179" i="6" s="1"/>
  <c r="F179" i="6" s="1"/>
  <c r="G179" i="6" s="1"/>
  <c r="H179" i="6" s="1"/>
  <c r="I179" i="6" s="1"/>
  <c r="J179" i="6" s="1"/>
  <c r="K179" i="6" s="1"/>
  <c r="L179" i="6" s="1"/>
  <c r="M179" i="6" s="1"/>
  <c r="N179" i="6" s="1"/>
  <c r="O179" i="6" s="1"/>
  <c r="P179" i="6" s="1"/>
  <c r="Q179" i="6" s="1"/>
  <c r="R179" i="6" s="1"/>
  <c r="S179" i="6" s="1"/>
  <c r="T179" i="6" s="1"/>
  <c r="U179" i="6" s="1"/>
  <c r="V179" i="6" s="1"/>
  <c r="W179" i="6" s="1"/>
  <c r="X179" i="6" s="1"/>
  <c r="Y179" i="6" s="1"/>
  <c r="Z179" i="6" s="1"/>
  <c r="AA179" i="6" s="1"/>
  <c r="AB179" i="6" s="1"/>
  <c r="AC179" i="6" s="1"/>
  <c r="AD179" i="6" s="1"/>
  <c r="AE179" i="6" s="1"/>
  <c r="AF179" i="6" s="1"/>
  <c r="D178" i="6"/>
  <c r="E178" i="6" s="1"/>
  <c r="F178" i="6" s="1"/>
  <c r="G178" i="6" s="1"/>
  <c r="H178" i="6" s="1"/>
  <c r="I178" i="6" s="1"/>
  <c r="J178" i="6" s="1"/>
  <c r="K178" i="6" s="1"/>
  <c r="L178" i="6" s="1"/>
  <c r="M178" i="6" s="1"/>
  <c r="N178" i="6" s="1"/>
  <c r="O178" i="6" s="1"/>
  <c r="P178" i="6" s="1"/>
  <c r="Q178" i="6" s="1"/>
  <c r="R178" i="6" s="1"/>
  <c r="S178" i="6" s="1"/>
  <c r="T178" i="6" s="1"/>
  <c r="U178" i="6" s="1"/>
  <c r="V178" i="6" s="1"/>
  <c r="W178" i="6" s="1"/>
  <c r="X178" i="6" s="1"/>
  <c r="Y178" i="6" s="1"/>
  <c r="Z178" i="6" s="1"/>
  <c r="AA178" i="6" s="1"/>
  <c r="AB178" i="6" s="1"/>
  <c r="AC178" i="6" s="1"/>
  <c r="AD178" i="6" s="1"/>
  <c r="AE178" i="6" s="1"/>
  <c r="AF178" i="6" s="1"/>
  <c r="C178" i="6"/>
  <c r="D176" i="6"/>
  <c r="E176" i="6" s="1"/>
  <c r="F176" i="6" s="1"/>
  <c r="G176" i="6" s="1"/>
  <c r="H176" i="6" s="1"/>
  <c r="I176" i="6" s="1"/>
  <c r="J176" i="6" s="1"/>
  <c r="K176" i="6" s="1"/>
  <c r="L176" i="6" s="1"/>
  <c r="M176" i="6" s="1"/>
  <c r="N176" i="6" s="1"/>
  <c r="O176" i="6" s="1"/>
  <c r="P176" i="6" s="1"/>
  <c r="Q176" i="6" s="1"/>
  <c r="R176" i="6" s="1"/>
  <c r="S176" i="6" s="1"/>
  <c r="T176" i="6" s="1"/>
  <c r="U176" i="6" s="1"/>
  <c r="V176" i="6" s="1"/>
  <c r="W176" i="6" s="1"/>
  <c r="X176" i="6" s="1"/>
  <c r="Y176" i="6" s="1"/>
  <c r="Z176" i="6" s="1"/>
  <c r="AA176" i="6" s="1"/>
  <c r="AB176" i="6" s="1"/>
  <c r="AC176" i="6" s="1"/>
  <c r="AD176" i="6" s="1"/>
  <c r="AE176" i="6" s="1"/>
  <c r="AF176" i="6" s="1"/>
  <c r="C176" i="6"/>
  <c r="C175" i="6"/>
  <c r="D175" i="6" s="1"/>
  <c r="E175" i="6" s="1"/>
  <c r="F175" i="6" s="1"/>
  <c r="G175" i="6" s="1"/>
  <c r="H175" i="6" s="1"/>
  <c r="I175" i="6" s="1"/>
  <c r="J175" i="6" s="1"/>
  <c r="K175" i="6" s="1"/>
  <c r="L175" i="6" s="1"/>
  <c r="M175" i="6" s="1"/>
  <c r="N175" i="6" s="1"/>
  <c r="O175" i="6" s="1"/>
  <c r="P175" i="6" s="1"/>
  <c r="Q175" i="6" s="1"/>
  <c r="R175" i="6" s="1"/>
  <c r="S175" i="6" s="1"/>
  <c r="T175" i="6" s="1"/>
  <c r="U175" i="6" s="1"/>
  <c r="V175" i="6" s="1"/>
  <c r="W175" i="6" s="1"/>
  <c r="X175" i="6" s="1"/>
  <c r="Y175" i="6" s="1"/>
  <c r="Z175" i="6" s="1"/>
  <c r="AA175" i="6" s="1"/>
  <c r="AB175" i="6" s="1"/>
  <c r="AC175" i="6" s="1"/>
  <c r="AD175" i="6" s="1"/>
  <c r="AE175" i="6" s="1"/>
  <c r="AF175" i="6" s="1"/>
  <c r="C174" i="6"/>
  <c r="D174" i="6" s="1"/>
  <c r="E174" i="6" s="1"/>
  <c r="F174" i="6" s="1"/>
  <c r="G174" i="6" s="1"/>
  <c r="H174" i="6" s="1"/>
  <c r="I174" i="6" s="1"/>
  <c r="J174" i="6" s="1"/>
  <c r="K174" i="6" s="1"/>
  <c r="L174" i="6" s="1"/>
  <c r="M174" i="6" s="1"/>
  <c r="N174" i="6" s="1"/>
  <c r="O174" i="6" s="1"/>
  <c r="P174" i="6" s="1"/>
  <c r="Q174" i="6" s="1"/>
  <c r="R174" i="6" s="1"/>
  <c r="S174" i="6" s="1"/>
  <c r="T174" i="6" s="1"/>
  <c r="U174" i="6" s="1"/>
  <c r="V174" i="6" s="1"/>
  <c r="W174" i="6" s="1"/>
  <c r="X174" i="6" s="1"/>
  <c r="Y174" i="6" s="1"/>
  <c r="Z174" i="6" s="1"/>
  <c r="AA174" i="6" s="1"/>
  <c r="AB174" i="6" s="1"/>
  <c r="AC174" i="6" s="1"/>
  <c r="AD174" i="6" s="1"/>
  <c r="AE174" i="6" s="1"/>
  <c r="AF174" i="6" s="1"/>
  <c r="T173" i="6"/>
  <c r="U173" i="6" s="1"/>
  <c r="V173" i="6" s="1"/>
  <c r="W173" i="6" s="1"/>
  <c r="X173" i="6" s="1"/>
  <c r="Y173" i="6" s="1"/>
  <c r="Z173" i="6" s="1"/>
  <c r="AA173" i="6" s="1"/>
  <c r="AB173" i="6" s="1"/>
  <c r="AC173" i="6" s="1"/>
  <c r="AD173" i="6" s="1"/>
  <c r="AE173" i="6" s="1"/>
  <c r="AF173" i="6" s="1"/>
  <c r="D173" i="6"/>
  <c r="E173" i="6" s="1"/>
  <c r="F173" i="6" s="1"/>
  <c r="G173" i="6" s="1"/>
  <c r="H173" i="6" s="1"/>
  <c r="I173" i="6" s="1"/>
  <c r="J173" i="6" s="1"/>
  <c r="K173" i="6" s="1"/>
  <c r="L173" i="6" s="1"/>
  <c r="M173" i="6" s="1"/>
  <c r="N173" i="6" s="1"/>
  <c r="O173" i="6" s="1"/>
  <c r="P173" i="6" s="1"/>
  <c r="Q173" i="6" s="1"/>
  <c r="R173" i="6" s="1"/>
  <c r="S173" i="6" s="1"/>
  <c r="C173" i="6"/>
  <c r="W172" i="6"/>
  <c r="X172" i="6" s="1"/>
  <c r="Y172" i="6" s="1"/>
  <c r="Z172" i="6" s="1"/>
  <c r="AA172" i="6" s="1"/>
  <c r="AB172" i="6" s="1"/>
  <c r="AC172" i="6" s="1"/>
  <c r="AD172" i="6" s="1"/>
  <c r="AE172" i="6" s="1"/>
  <c r="AF172" i="6" s="1"/>
  <c r="D172" i="6"/>
  <c r="E172" i="6" s="1"/>
  <c r="F172" i="6" s="1"/>
  <c r="G172" i="6" s="1"/>
  <c r="H172" i="6" s="1"/>
  <c r="I172" i="6" s="1"/>
  <c r="J172" i="6" s="1"/>
  <c r="K172" i="6" s="1"/>
  <c r="L172" i="6" s="1"/>
  <c r="M172" i="6" s="1"/>
  <c r="N172" i="6" s="1"/>
  <c r="O172" i="6" s="1"/>
  <c r="P172" i="6" s="1"/>
  <c r="Q172" i="6" s="1"/>
  <c r="R172" i="6" s="1"/>
  <c r="S172" i="6" s="1"/>
  <c r="T172" i="6" s="1"/>
  <c r="U172" i="6" s="1"/>
  <c r="V172" i="6" s="1"/>
  <c r="C172" i="6"/>
  <c r="E171" i="6"/>
  <c r="F171" i="6" s="1"/>
  <c r="G171" i="6" s="1"/>
  <c r="H171" i="6" s="1"/>
  <c r="I171" i="6" s="1"/>
  <c r="J171" i="6" s="1"/>
  <c r="K171" i="6" s="1"/>
  <c r="L171" i="6" s="1"/>
  <c r="M171" i="6" s="1"/>
  <c r="N171" i="6" s="1"/>
  <c r="O171" i="6" s="1"/>
  <c r="P171" i="6" s="1"/>
  <c r="Q171" i="6" s="1"/>
  <c r="R171" i="6" s="1"/>
  <c r="S171" i="6" s="1"/>
  <c r="T171" i="6" s="1"/>
  <c r="U171" i="6" s="1"/>
  <c r="V171" i="6" s="1"/>
  <c r="W171" i="6" s="1"/>
  <c r="X171" i="6" s="1"/>
  <c r="Y171" i="6" s="1"/>
  <c r="Z171" i="6" s="1"/>
  <c r="AA171" i="6" s="1"/>
  <c r="AB171" i="6" s="1"/>
  <c r="AC171" i="6" s="1"/>
  <c r="AD171" i="6" s="1"/>
  <c r="AE171" i="6" s="1"/>
  <c r="AF171" i="6" s="1"/>
  <c r="C171" i="6"/>
  <c r="D171" i="6" s="1"/>
  <c r="C170" i="6"/>
  <c r="D170" i="6" s="1"/>
  <c r="E170" i="6" s="1"/>
  <c r="F170" i="6" s="1"/>
  <c r="G170" i="6" s="1"/>
  <c r="H170" i="6" s="1"/>
  <c r="I170" i="6" s="1"/>
  <c r="J170" i="6" s="1"/>
  <c r="K170" i="6" s="1"/>
  <c r="L170" i="6" s="1"/>
  <c r="M170" i="6" s="1"/>
  <c r="N170" i="6" s="1"/>
  <c r="O170" i="6" s="1"/>
  <c r="P170" i="6" s="1"/>
  <c r="Q170" i="6" s="1"/>
  <c r="R170" i="6" s="1"/>
  <c r="S170" i="6" s="1"/>
  <c r="T170" i="6" s="1"/>
  <c r="U170" i="6" s="1"/>
  <c r="V170" i="6" s="1"/>
  <c r="W170" i="6" s="1"/>
  <c r="X170" i="6" s="1"/>
  <c r="Y170" i="6" s="1"/>
  <c r="Z170" i="6" s="1"/>
  <c r="AA170" i="6" s="1"/>
  <c r="AB170" i="6" s="1"/>
  <c r="AC170" i="6" s="1"/>
  <c r="AD170" i="6" s="1"/>
  <c r="AE170" i="6" s="1"/>
  <c r="AF170" i="6" s="1"/>
  <c r="D169" i="6"/>
  <c r="E169" i="6" s="1"/>
  <c r="F169" i="6" s="1"/>
  <c r="G169" i="6" s="1"/>
  <c r="H169" i="6" s="1"/>
  <c r="I169" i="6" s="1"/>
  <c r="J169" i="6" s="1"/>
  <c r="K169" i="6" s="1"/>
  <c r="L169" i="6" s="1"/>
  <c r="M169" i="6" s="1"/>
  <c r="N169" i="6" s="1"/>
  <c r="O169" i="6" s="1"/>
  <c r="P169" i="6" s="1"/>
  <c r="Q169" i="6" s="1"/>
  <c r="R169" i="6" s="1"/>
  <c r="S169" i="6" s="1"/>
  <c r="T169" i="6" s="1"/>
  <c r="U169" i="6" s="1"/>
  <c r="V169" i="6" s="1"/>
  <c r="W169" i="6" s="1"/>
  <c r="X169" i="6" s="1"/>
  <c r="Y169" i="6" s="1"/>
  <c r="Z169" i="6" s="1"/>
  <c r="AA169" i="6" s="1"/>
  <c r="AB169" i="6" s="1"/>
  <c r="AC169" i="6" s="1"/>
  <c r="AD169" i="6" s="1"/>
  <c r="AE169" i="6" s="1"/>
  <c r="AF169" i="6" s="1"/>
  <c r="C169" i="6"/>
  <c r="AE167" i="6"/>
  <c r="AF167" i="6" s="1"/>
  <c r="J167" i="6"/>
  <c r="K167" i="6" s="1"/>
  <c r="L167" i="6" s="1"/>
  <c r="M167" i="6" s="1"/>
  <c r="N167" i="6" s="1"/>
  <c r="O167" i="6" s="1"/>
  <c r="P167" i="6" s="1"/>
  <c r="Q167" i="6" s="1"/>
  <c r="R167" i="6" s="1"/>
  <c r="S167" i="6" s="1"/>
  <c r="T167" i="6" s="1"/>
  <c r="U167" i="6" s="1"/>
  <c r="V167" i="6" s="1"/>
  <c r="W167" i="6" s="1"/>
  <c r="X167" i="6" s="1"/>
  <c r="Y167" i="6" s="1"/>
  <c r="Z167" i="6" s="1"/>
  <c r="AA167" i="6" s="1"/>
  <c r="AB167" i="6" s="1"/>
  <c r="AC167" i="6" s="1"/>
  <c r="AD167" i="6" s="1"/>
  <c r="G167" i="6"/>
  <c r="H167" i="6" s="1"/>
  <c r="I167" i="6" s="1"/>
  <c r="D167" i="6"/>
  <c r="E167" i="6" s="1"/>
  <c r="F167" i="6" s="1"/>
  <c r="C167" i="6"/>
  <c r="H166" i="6"/>
  <c r="I166" i="6" s="1"/>
  <c r="J166" i="6" s="1"/>
  <c r="K166" i="6" s="1"/>
  <c r="L166" i="6" s="1"/>
  <c r="M166" i="6" s="1"/>
  <c r="N166" i="6" s="1"/>
  <c r="O166" i="6" s="1"/>
  <c r="P166" i="6" s="1"/>
  <c r="Q166" i="6" s="1"/>
  <c r="R166" i="6" s="1"/>
  <c r="S166" i="6" s="1"/>
  <c r="T166" i="6" s="1"/>
  <c r="U166" i="6" s="1"/>
  <c r="V166" i="6" s="1"/>
  <c r="W166" i="6" s="1"/>
  <c r="X166" i="6" s="1"/>
  <c r="Y166" i="6" s="1"/>
  <c r="Z166" i="6" s="1"/>
  <c r="AA166" i="6" s="1"/>
  <c r="AB166" i="6" s="1"/>
  <c r="AC166" i="6" s="1"/>
  <c r="AD166" i="6" s="1"/>
  <c r="AE166" i="6" s="1"/>
  <c r="AF166" i="6" s="1"/>
  <c r="C166" i="6"/>
  <c r="D166" i="6" s="1"/>
  <c r="E166" i="6" s="1"/>
  <c r="F166" i="6" s="1"/>
  <c r="G166" i="6" s="1"/>
  <c r="X165" i="6"/>
  <c r="Y165" i="6" s="1"/>
  <c r="Z165" i="6" s="1"/>
  <c r="AA165" i="6" s="1"/>
  <c r="AB165" i="6" s="1"/>
  <c r="AC165" i="6" s="1"/>
  <c r="AD165" i="6" s="1"/>
  <c r="AE165" i="6" s="1"/>
  <c r="AF165" i="6" s="1"/>
  <c r="H165" i="6"/>
  <c r="I165" i="6" s="1"/>
  <c r="J165" i="6" s="1"/>
  <c r="K165" i="6" s="1"/>
  <c r="L165" i="6" s="1"/>
  <c r="M165" i="6" s="1"/>
  <c r="N165" i="6" s="1"/>
  <c r="O165" i="6" s="1"/>
  <c r="P165" i="6" s="1"/>
  <c r="Q165" i="6" s="1"/>
  <c r="R165" i="6" s="1"/>
  <c r="S165" i="6" s="1"/>
  <c r="T165" i="6" s="1"/>
  <c r="U165" i="6" s="1"/>
  <c r="V165" i="6" s="1"/>
  <c r="W165" i="6" s="1"/>
  <c r="C165" i="6"/>
  <c r="D165" i="6" s="1"/>
  <c r="E165" i="6" s="1"/>
  <c r="F165" i="6" s="1"/>
  <c r="G165" i="6" s="1"/>
  <c r="F164" i="6"/>
  <c r="G164" i="6" s="1"/>
  <c r="H164" i="6" s="1"/>
  <c r="I164" i="6" s="1"/>
  <c r="J164" i="6" s="1"/>
  <c r="K164" i="6" s="1"/>
  <c r="L164" i="6" s="1"/>
  <c r="M164" i="6" s="1"/>
  <c r="N164" i="6" s="1"/>
  <c r="O164" i="6" s="1"/>
  <c r="P164" i="6" s="1"/>
  <c r="Q164" i="6" s="1"/>
  <c r="R164" i="6" s="1"/>
  <c r="S164" i="6" s="1"/>
  <c r="T164" i="6" s="1"/>
  <c r="U164" i="6" s="1"/>
  <c r="V164" i="6" s="1"/>
  <c r="W164" i="6" s="1"/>
  <c r="X164" i="6" s="1"/>
  <c r="Y164" i="6" s="1"/>
  <c r="Z164" i="6" s="1"/>
  <c r="AA164" i="6" s="1"/>
  <c r="AB164" i="6" s="1"/>
  <c r="AC164" i="6" s="1"/>
  <c r="AD164" i="6" s="1"/>
  <c r="AE164" i="6" s="1"/>
  <c r="AF164" i="6" s="1"/>
  <c r="D164" i="6"/>
  <c r="E164" i="6" s="1"/>
  <c r="C164" i="6"/>
  <c r="G163" i="6"/>
  <c r="H163" i="6" s="1"/>
  <c r="I163" i="6" s="1"/>
  <c r="J163" i="6" s="1"/>
  <c r="K163" i="6" s="1"/>
  <c r="L163" i="6" s="1"/>
  <c r="M163" i="6" s="1"/>
  <c r="N163" i="6" s="1"/>
  <c r="O163" i="6" s="1"/>
  <c r="P163" i="6" s="1"/>
  <c r="Q163" i="6" s="1"/>
  <c r="R163" i="6" s="1"/>
  <c r="S163" i="6" s="1"/>
  <c r="T163" i="6" s="1"/>
  <c r="U163" i="6" s="1"/>
  <c r="V163" i="6" s="1"/>
  <c r="W163" i="6" s="1"/>
  <c r="X163" i="6" s="1"/>
  <c r="Y163" i="6" s="1"/>
  <c r="Z163" i="6" s="1"/>
  <c r="AA163" i="6" s="1"/>
  <c r="AB163" i="6" s="1"/>
  <c r="AC163" i="6" s="1"/>
  <c r="AD163" i="6" s="1"/>
  <c r="AE163" i="6" s="1"/>
  <c r="AF163" i="6" s="1"/>
  <c r="D163" i="6"/>
  <c r="E163" i="6" s="1"/>
  <c r="F163" i="6" s="1"/>
  <c r="C163" i="6"/>
  <c r="J162" i="6"/>
  <c r="K162" i="6" s="1"/>
  <c r="L162" i="6" s="1"/>
  <c r="M162" i="6" s="1"/>
  <c r="N162" i="6" s="1"/>
  <c r="O162" i="6" s="1"/>
  <c r="P162" i="6" s="1"/>
  <c r="Q162" i="6" s="1"/>
  <c r="R162" i="6" s="1"/>
  <c r="S162" i="6" s="1"/>
  <c r="T162" i="6" s="1"/>
  <c r="U162" i="6" s="1"/>
  <c r="V162" i="6" s="1"/>
  <c r="W162" i="6" s="1"/>
  <c r="X162" i="6" s="1"/>
  <c r="Y162" i="6" s="1"/>
  <c r="Z162" i="6" s="1"/>
  <c r="AA162" i="6" s="1"/>
  <c r="AB162" i="6" s="1"/>
  <c r="AC162" i="6" s="1"/>
  <c r="AD162" i="6" s="1"/>
  <c r="AE162" i="6" s="1"/>
  <c r="AF162" i="6" s="1"/>
  <c r="C162" i="6"/>
  <c r="D162" i="6" s="1"/>
  <c r="E162" i="6" s="1"/>
  <c r="F162" i="6" s="1"/>
  <c r="G162" i="6" s="1"/>
  <c r="H162" i="6" s="1"/>
  <c r="I162" i="6" s="1"/>
  <c r="D161" i="6"/>
  <c r="E161" i="6" s="1"/>
  <c r="F161" i="6" s="1"/>
  <c r="G161" i="6" s="1"/>
  <c r="H161" i="6" s="1"/>
  <c r="I161" i="6" s="1"/>
  <c r="J161" i="6" s="1"/>
  <c r="K161" i="6" s="1"/>
  <c r="L161" i="6" s="1"/>
  <c r="M161" i="6" s="1"/>
  <c r="N161" i="6" s="1"/>
  <c r="O161" i="6" s="1"/>
  <c r="P161" i="6" s="1"/>
  <c r="Q161" i="6" s="1"/>
  <c r="R161" i="6" s="1"/>
  <c r="S161" i="6" s="1"/>
  <c r="T161" i="6" s="1"/>
  <c r="U161" i="6" s="1"/>
  <c r="V161" i="6" s="1"/>
  <c r="W161" i="6" s="1"/>
  <c r="X161" i="6" s="1"/>
  <c r="Y161" i="6" s="1"/>
  <c r="Z161" i="6" s="1"/>
  <c r="AA161" i="6" s="1"/>
  <c r="AB161" i="6" s="1"/>
  <c r="AC161" i="6" s="1"/>
  <c r="AD161" i="6" s="1"/>
  <c r="AE161" i="6" s="1"/>
  <c r="AF161" i="6" s="1"/>
  <c r="C161" i="6"/>
  <c r="D160" i="6"/>
  <c r="E160" i="6" s="1"/>
  <c r="F160" i="6" s="1"/>
  <c r="G160" i="6" s="1"/>
  <c r="H160" i="6" s="1"/>
  <c r="I160" i="6" s="1"/>
  <c r="J160" i="6" s="1"/>
  <c r="K160" i="6" s="1"/>
  <c r="L160" i="6" s="1"/>
  <c r="M160" i="6" s="1"/>
  <c r="N160" i="6" s="1"/>
  <c r="O160" i="6" s="1"/>
  <c r="P160" i="6" s="1"/>
  <c r="Q160" i="6" s="1"/>
  <c r="R160" i="6" s="1"/>
  <c r="S160" i="6" s="1"/>
  <c r="T160" i="6" s="1"/>
  <c r="U160" i="6" s="1"/>
  <c r="V160" i="6" s="1"/>
  <c r="W160" i="6" s="1"/>
  <c r="X160" i="6" s="1"/>
  <c r="Y160" i="6" s="1"/>
  <c r="Z160" i="6" s="1"/>
  <c r="AA160" i="6" s="1"/>
  <c r="AB160" i="6" s="1"/>
  <c r="AC160" i="6" s="1"/>
  <c r="AD160" i="6" s="1"/>
  <c r="AE160" i="6" s="1"/>
  <c r="AF160" i="6" s="1"/>
  <c r="C160" i="6"/>
  <c r="I159" i="6"/>
  <c r="J159" i="6" s="1"/>
  <c r="K159" i="6" s="1"/>
  <c r="L159" i="6" s="1"/>
  <c r="M159" i="6" s="1"/>
  <c r="N159" i="6" s="1"/>
  <c r="O159" i="6" s="1"/>
  <c r="P159" i="6" s="1"/>
  <c r="Q159" i="6" s="1"/>
  <c r="R159" i="6" s="1"/>
  <c r="S159" i="6" s="1"/>
  <c r="T159" i="6" s="1"/>
  <c r="U159" i="6" s="1"/>
  <c r="V159" i="6" s="1"/>
  <c r="W159" i="6" s="1"/>
  <c r="X159" i="6" s="1"/>
  <c r="Y159" i="6" s="1"/>
  <c r="Z159" i="6" s="1"/>
  <c r="AA159" i="6" s="1"/>
  <c r="AB159" i="6" s="1"/>
  <c r="AC159" i="6" s="1"/>
  <c r="AD159" i="6" s="1"/>
  <c r="AE159" i="6" s="1"/>
  <c r="AF159" i="6" s="1"/>
  <c r="C159" i="6"/>
  <c r="D159" i="6" s="1"/>
  <c r="E159" i="6" s="1"/>
  <c r="F159" i="6" s="1"/>
  <c r="G159" i="6" s="1"/>
  <c r="H159" i="6" s="1"/>
  <c r="M158" i="6"/>
  <c r="N158" i="6" s="1"/>
  <c r="O158" i="6" s="1"/>
  <c r="P158" i="6" s="1"/>
  <c r="Q158" i="6" s="1"/>
  <c r="R158" i="6" s="1"/>
  <c r="S158" i="6" s="1"/>
  <c r="T158" i="6" s="1"/>
  <c r="U158" i="6" s="1"/>
  <c r="V158" i="6" s="1"/>
  <c r="W158" i="6" s="1"/>
  <c r="X158" i="6" s="1"/>
  <c r="Y158" i="6" s="1"/>
  <c r="Z158" i="6" s="1"/>
  <c r="AA158" i="6" s="1"/>
  <c r="AB158" i="6" s="1"/>
  <c r="AC158" i="6" s="1"/>
  <c r="AD158" i="6" s="1"/>
  <c r="AE158" i="6" s="1"/>
  <c r="AF158" i="6" s="1"/>
  <c r="E158" i="6"/>
  <c r="F158" i="6" s="1"/>
  <c r="G158" i="6" s="1"/>
  <c r="H158" i="6" s="1"/>
  <c r="I158" i="6" s="1"/>
  <c r="J158" i="6" s="1"/>
  <c r="K158" i="6" s="1"/>
  <c r="L158" i="6" s="1"/>
  <c r="D158" i="6"/>
  <c r="C158" i="6"/>
  <c r="C157" i="6"/>
  <c r="D157" i="6" s="1"/>
  <c r="E157" i="6" s="1"/>
  <c r="F157" i="6" s="1"/>
  <c r="G157" i="6" s="1"/>
  <c r="H157" i="6" s="1"/>
  <c r="I157" i="6" s="1"/>
  <c r="J157" i="6" s="1"/>
  <c r="K157" i="6" s="1"/>
  <c r="L157" i="6" s="1"/>
  <c r="M157" i="6" s="1"/>
  <c r="N157" i="6" s="1"/>
  <c r="O157" i="6" s="1"/>
  <c r="P157" i="6" s="1"/>
  <c r="Q157" i="6" s="1"/>
  <c r="R157" i="6" s="1"/>
  <c r="S157" i="6" s="1"/>
  <c r="T157" i="6" s="1"/>
  <c r="U157" i="6" s="1"/>
  <c r="V157" i="6" s="1"/>
  <c r="W157" i="6" s="1"/>
  <c r="X157" i="6" s="1"/>
  <c r="Y157" i="6" s="1"/>
  <c r="Z157" i="6" s="1"/>
  <c r="AA157" i="6" s="1"/>
  <c r="AB157" i="6" s="1"/>
  <c r="AC157" i="6" s="1"/>
  <c r="AD157" i="6" s="1"/>
  <c r="AE157" i="6" s="1"/>
  <c r="AF157" i="6" s="1"/>
  <c r="Y156" i="6"/>
  <c r="Z156" i="6" s="1"/>
  <c r="AA156" i="6" s="1"/>
  <c r="AB156" i="6" s="1"/>
  <c r="AC156" i="6" s="1"/>
  <c r="AD156" i="6" s="1"/>
  <c r="AE156" i="6" s="1"/>
  <c r="AF156" i="6" s="1"/>
  <c r="I156" i="6"/>
  <c r="J156" i="6" s="1"/>
  <c r="K156" i="6" s="1"/>
  <c r="L156" i="6" s="1"/>
  <c r="M156" i="6" s="1"/>
  <c r="N156" i="6" s="1"/>
  <c r="O156" i="6" s="1"/>
  <c r="P156" i="6" s="1"/>
  <c r="Q156" i="6" s="1"/>
  <c r="R156" i="6" s="1"/>
  <c r="S156" i="6" s="1"/>
  <c r="T156" i="6" s="1"/>
  <c r="U156" i="6" s="1"/>
  <c r="V156" i="6" s="1"/>
  <c r="W156" i="6" s="1"/>
  <c r="X156" i="6" s="1"/>
  <c r="D156" i="6"/>
  <c r="E156" i="6" s="1"/>
  <c r="F156" i="6" s="1"/>
  <c r="G156" i="6" s="1"/>
  <c r="H156" i="6" s="1"/>
  <c r="C156" i="6"/>
  <c r="G155" i="6"/>
  <c r="H155" i="6" s="1"/>
  <c r="I155" i="6" s="1"/>
  <c r="J155" i="6" s="1"/>
  <c r="K155" i="6" s="1"/>
  <c r="L155" i="6" s="1"/>
  <c r="M155" i="6" s="1"/>
  <c r="N155" i="6" s="1"/>
  <c r="O155" i="6" s="1"/>
  <c r="P155" i="6" s="1"/>
  <c r="Q155" i="6" s="1"/>
  <c r="R155" i="6" s="1"/>
  <c r="S155" i="6" s="1"/>
  <c r="T155" i="6" s="1"/>
  <c r="U155" i="6" s="1"/>
  <c r="V155" i="6" s="1"/>
  <c r="W155" i="6" s="1"/>
  <c r="X155" i="6" s="1"/>
  <c r="Y155" i="6" s="1"/>
  <c r="Z155" i="6" s="1"/>
  <c r="AA155" i="6" s="1"/>
  <c r="AB155" i="6" s="1"/>
  <c r="AC155" i="6" s="1"/>
  <c r="AD155" i="6" s="1"/>
  <c r="AE155" i="6" s="1"/>
  <c r="AF155" i="6" s="1"/>
  <c r="C155" i="6"/>
  <c r="D155" i="6" s="1"/>
  <c r="E155" i="6" s="1"/>
  <c r="F155" i="6" s="1"/>
  <c r="M153" i="6"/>
  <c r="N153" i="6" s="1"/>
  <c r="O153" i="6" s="1"/>
  <c r="P153" i="6" s="1"/>
  <c r="Q153" i="6" s="1"/>
  <c r="R153" i="6" s="1"/>
  <c r="S153" i="6" s="1"/>
  <c r="T153" i="6" s="1"/>
  <c r="U153" i="6" s="1"/>
  <c r="V153" i="6" s="1"/>
  <c r="W153" i="6" s="1"/>
  <c r="X153" i="6" s="1"/>
  <c r="Y153" i="6" s="1"/>
  <c r="Z153" i="6" s="1"/>
  <c r="AA153" i="6" s="1"/>
  <c r="AB153" i="6" s="1"/>
  <c r="AC153" i="6" s="1"/>
  <c r="AD153" i="6" s="1"/>
  <c r="AE153" i="6" s="1"/>
  <c r="AF153" i="6" s="1"/>
  <c r="H153" i="6"/>
  <c r="I153" i="6" s="1"/>
  <c r="J153" i="6" s="1"/>
  <c r="K153" i="6" s="1"/>
  <c r="L153" i="6" s="1"/>
  <c r="E153" i="6"/>
  <c r="F153" i="6" s="1"/>
  <c r="G153" i="6" s="1"/>
  <c r="D153" i="6"/>
  <c r="C153" i="6"/>
  <c r="C152" i="6"/>
  <c r="D152" i="6" s="1"/>
  <c r="E152" i="6" s="1"/>
  <c r="F152" i="6" s="1"/>
  <c r="G152" i="6" s="1"/>
  <c r="H152" i="6" s="1"/>
  <c r="I152" i="6" s="1"/>
  <c r="J152" i="6" s="1"/>
  <c r="K152" i="6" s="1"/>
  <c r="L152" i="6" s="1"/>
  <c r="M152" i="6" s="1"/>
  <c r="N152" i="6" s="1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A152" i="6" s="1"/>
  <c r="AB152" i="6" s="1"/>
  <c r="AC152" i="6" s="1"/>
  <c r="AD152" i="6" s="1"/>
  <c r="AE152" i="6" s="1"/>
  <c r="AF152" i="6" s="1"/>
  <c r="D151" i="6"/>
  <c r="E151" i="6" s="1"/>
  <c r="F151" i="6" s="1"/>
  <c r="G151" i="6" s="1"/>
  <c r="H151" i="6" s="1"/>
  <c r="I151" i="6" s="1"/>
  <c r="J151" i="6" s="1"/>
  <c r="K151" i="6" s="1"/>
  <c r="L151" i="6" s="1"/>
  <c r="M151" i="6" s="1"/>
  <c r="N151" i="6" s="1"/>
  <c r="O151" i="6" s="1"/>
  <c r="P151" i="6" s="1"/>
  <c r="Q151" i="6" s="1"/>
  <c r="R151" i="6" s="1"/>
  <c r="S151" i="6" s="1"/>
  <c r="T151" i="6" s="1"/>
  <c r="U151" i="6" s="1"/>
  <c r="V151" i="6" s="1"/>
  <c r="W151" i="6" s="1"/>
  <c r="X151" i="6" s="1"/>
  <c r="Y151" i="6" s="1"/>
  <c r="Z151" i="6" s="1"/>
  <c r="AA151" i="6" s="1"/>
  <c r="AB151" i="6" s="1"/>
  <c r="AC151" i="6" s="1"/>
  <c r="AD151" i="6" s="1"/>
  <c r="AE151" i="6" s="1"/>
  <c r="AF151" i="6" s="1"/>
  <c r="C151" i="6"/>
  <c r="C150" i="6"/>
  <c r="D150" i="6" s="1"/>
  <c r="E150" i="6" s="1"/>
  <c r="F150" i="6" s="1"/>
  <c r="G150" i="6" s="1"/>
  <c r="H150" i="6" s="1"/>
  <c r="I150" i="6" s="1"/>
  <c r="J150" i="6" s="1"/>
  <c r="K150" i="6" s="1"/>
  <c r="L150" i="6" s="1"/>
  <c r="M150" i="6" s="1"/>
  <c r="N150" i="6" s="1"/>
  <c r="O150" i="6" s="1"/>
  <c r="P150" i="6" s="1"/>
  <c r="Q150" i="6" s="1"/>
  <c r="R150" i="6" s="1"/>
  <c r="S150" i="6" s="1"/>
  <c r="T150" i="6" s="1"/>
  <c r="U150" i="6" s="1"/>
  <c r="V150" i="6" s="1"/>
  <c r="W150" i="6" s="1"/>
  <c r="X150" i="6" s="1"/>
  <c r="Y150" i="6" s="1"/>
  <c r="Z150" i="6" s="1"/>
  <c r="AA150" i="6" s="1"/>
  <c r="AB150" i="6" s="1"/>
  <c r="AC150" i="6" s="1"/>
  <c r="AD150" i="6" s="1"/>
  <c r="AE150" i="6" s="1"/>
  <c r="AF150" i="6" s="1"/>
  <c r="O148" i="6"/>
  <c r="P148" i="6" s="1"/>
  <c r="Q148" i="6" s="1"/>
  <c r="R148" i="6" s="1"/>
  <c r="S148" i="6" s="1"/>
  <c r="T148" i="6" s="1"/>
  <c r="U148" i="6" s="1"/>
  <c r="V148" i="6" s="1"/>
  <c r="W148" i="6" s="1"/>
  <c r="X148" i="6" s="1"/>
  <c r="Y148" i="6" s="1"/>
  <c r="Z148" i="6" s="1"/>
  <c r="AA148" i="6" s="1"/>
  <c r="AB148" i="6" s="1"/>
  <c r="AC148" i="6" s="1"/>
  <c r="AD148" i="6" s="1"/>
  <c r="AE148" i="6" s="1"/>
  <c r="AF148" i="6" s="1"/>
  <c r="G148" i="6"/>
  <c r="H148" i="6" s="1"/>
  <c r="I148" i="6" s="1"/>
  <c r="J148" i="6" s="1"/>
  <c r="K148" i="6" s="1"/>
  <c r="L148" i="6" s="1"/>
  <c r="M148" i="6" s="1"/>
  <c r="N148" i="6" s="1"/>
  <c r="E148" i="6"/>
  <c r="F148" i="6" s="1"/>
  <c r="D148" i="6"/>
  <c r="C148" i="6"/>
  <c r="G147" i="6"/>
  <c r="H147" i="6" s="1"/>
  <c r="I147" i="6" s="1"/>
  <c r="J147" i="6" s="1"/>
  <c r="K147" i="6" s="1"/>
  <c r="L147" i="6" s="1"/>
  <c r="M147" i="6" s="1"/>
  <c r="N147" i="6" s="1"/>
  <c r="O147" i="6" s="1"/>
  <c r="P147" i="6" s="1"/>
  <c r="Q147" i="6" s="1"/>
  <c r="R147" i="6" s="1"/>
  <c r="S147" i="6" s="1"/>
  <c r="T147" i="6" s="1"/>
  <c r="U147" i="6" s="1"/>
  <c r="V147" i="6" s="1"/>
  <c r="W147" i="6" s="1"/>
  <c r="X147" i="6" s="1"/>
  <c r="Y147" i="6" s="1"/>
  <c r="Z147" i="6" s="1"/>
  <c r="AA147" i="6" s="1"/>
  <c r="AB147" i="6" s="1"/>
  <c r="AC147" i="6" s="1"/>
  <c r="AD147" i="6" s="1"/>
  <c r="AE147" i="6" s="1"/>
  <c r="AF147" i="6" s="1"/>
  <c r="E147" i="6"/>
  <c r="F147" i="6" s="1"/>
  <c r="C147" i="6"/>
  <c r="D147" i="6" s="1"/>
  <c r="E145" i="6"/>
  <c r="F145" i="6" s="1"/>
  <c r="G145" i="6" s="1"/>
  <c r="H145" i="6" s="1"/>
  <c r="I145" i="6" s="1"/>
  <c r="J145" i="6" s="1"/>
  <c r="K145" i="6" s="1"/>
  <c r="L145" i="6" s="1"/>
  <c r="M145" i="6" s="1"/>
  <c r="N145" i="6" s="1"/>
  <c r="O145" i="6" s="1"/>
  <c r="P145" i="6" s="1"/>
  <c r="Q145" i="6" s="1"/>
  <c r="R145" i="6" s="1"/>
  <c r="S145" i="6" s="1"/>
  <c r="T145" i="6" s="1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C145" i="6"/>
  <c r="D145" i="6" s="1"/>
  <c r="F144" i="6"/>
  <c r="G144" i="6" s="1"/>
  <c r="H144" i="6" s="1"/>
  <c r="I144" i="6" s="1"/>
  <c r="J144" i="6" s="1"/>
  <c r="K144" i="6" s="1"/>
  <c r="L144" i="6" s="1"/>
  <c r="M144" i="6" s="1"/>
  <c r="N144" i="6" s="1"/>
  <c r="O144" i="6" s="1"/>
  <c r="P144" i="6" s="1"/>
  <c r="Q144" i="6" s="1"/>
  <c r="R144" i="6" s="1"/>
  <c r="S144" i="6" s="1"/>
  <c r="T144" i="6" s="1"/>
  <c r="U144" i="6" s="1"/>
  <c r="V144" i="6" s="1"/>
  <c r="W144" i="6" s="1"/>
  <c r="X144" i="6" s="1"/>
  <c r="Y144" i="6" s="1"/>
  <c r="Z144" i="6" s="1"/>
  <c r="AA144" i="6" s="1"/>
  <c r="AB144" i="6" s="1"/>
  <c r="AC144" i="6" s="1"/>
  <c r="AD144" i="6" s="1"/>
  <c r="AE144" i="6" s="1"/>
  <c r="AF144" i="6" s="1"/>
  <c r="C144" i="6"/>
  <c r="D144" i="6" s="1"/>
  <c r="E144" i="6" s="1"/>
  <c r="E143" i="6"/>
  <c r="F143" i="6" s="1"/>
  <c r="G143" i="6" s="1"/>
  <c r="H143" i="6" s="1"/>
  <c r="I143" i="6" s="1"/>
  <c r="J143" i="6" s="1"/>
  <c r="K143" i="6" s="1"/>
  <c r="L143" i="6" s="1"/>
  <c r="M143" i="6" s="1"/>
  <c r="N143" i="6" s="1"/>
  <c r="O143" i="6" s="1"/>
  <c r="P143" i="6" s="1"/>
  <c r="Q143" i="6" s="1"/>
  <c r="R143" i="6" s="1"/>
  <c r="S143" i="6" s="1"/>
  <c r="T143" i="6" s="1"/>
  <c r="U143" i="6" s="1"/>
  <c r="V143" i="6" s="1"/>
  <c r="W143" i="6" s="1"/>
  <c r="X143" i="6" s="1"/>
  <c r="Y143" i="6" s="1"/>
  <c r="Z143" i="6" s="1"/>
  <c r="AA143" i="6" s="1"/>
  <c r="AB143" i="6" s="1"/>
  <c r="AC143" i="6" s="1"/>
  <c r="AD143" i="6" s="1"/>
  <c r="AE143" i="6" s="1"/>
  <c r="AF143" i="6" s="1"/>
  <c r="D143" i="6"/>
  <c r="C143" i="6"/>
  <c r="E142" i="6"/>
  <c r="F142" i="6" s="1"/>
  <c r="G142" i="6" s="1"/>
  <c r="H142" i="6" s="1"/>
  <c r="I142" i="6" s="1"/>
  <c r="J142" i="6" s="1"/>
  <c r="K142" i="6" s="1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X142" i="6" s="1"/>
  <c r="Y142" i="6" s="1"/>
  <c r="Z142" i="6" s="1"/>
  <c r="AA142" i="6" s="1"/>
  <c r="AB142" i="6" s="1"/>
  <c r="AC142" i="6" s="1"/>
  <c r="AD142" i="6" s="1"/>
  <c r="AE142" i="6" s="1"/>
  <c r="AF142" i="6" s="1"/>
  <c r="C142" i="6"/>
  <c r="D142" i="6" s="1"/>
  <c r="H141" i="6"/>
  <c r="I141" i="6" s="1"/>
  <c r="J141" i="6" s="1"/>
  <c r="K141" i="6" s="1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D141" i="6"/>
  <c r="E141" i="6" s="1"/>
  <c r="F141" i="6" s="1"/>
  <c r="G141" i="6" s="1"/>
  <c r="C141" i="6"/>
  <c r="C140" i="6"/>
  <c r="D140" i="6" s="1"/>
  <c r="E140" i="6" s="1"/>
  <c r="F140" i="6" s="1"/>
  <c r="G140" i="6" s="1"/>
  <c r="H140" i="6" s="1"/>
  <c r="I140" i="6" s="1"/>
  <c r="J140" i="6" s="1"/>
  <c r="K140" i="6" s="1"/>
  <c r="L140" i="6" s="1"/>
  <c r="M140" i="6" s="1"/>
  <c r="N140" i="6" s="1"/>
  <c r="O140" i="6" s="1"/>
  <c r="P140" i="6" s="1"/>
  <c r="Q140" i="6" s="1"/>
  <c r="R140" i="6" s="1"/>
  <c r="S140" i="6" s="1"/>
  <c r="T140" i="6" s="1"/>
  <c r="U140" i="6" s="1"/>
  <c r="V140" i="6" s="1"/>
  <c r="W140" i="6" s="1"/>
  <c r="X140" i="6" s="1"/>
  <c r="Y140" i="6" s="1"/>
  <c r="Z140" i="6" s="1"/>
  <c r="AA140" i="6" s="1"/>
  <c r="AB140" i="6" s="1"/>
  <c r="AC140" i="6" s="1"/>
  <c r="AD140" i="6" s="1"/>
  <c r="AE140" i="6" s="1"/>
  <c r="AF140" i="6" s="1"/>
  <c r="I139" i="6"/>
  <c r="J139" i="6" s="1"/>
  <c r="K139" i="6" s="1"/>
  <c r="L139" i="6" s="1"/>
  <c r="M139" i="6" s="1"/>
  <c r="N139" i="6" s="1"/>
  <c r="O139" i="6" s="1"/>
  <c r="P139" i="6" s="1"/>
  <c r="Q139" i="6" s="1"/>
  <c r="R139" i="6" s="1"/>
  <c r="S139" i="6" s="1"/>
  <c r="T139" i="6" s="1"/>
  <c r="U139" i="6" s="1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D139" i="6"/>
  <c r="E139" i="6" s="1"/>
  <c r="F139" i="6" s="1"/>
  <c r="G139" i="6" s="1"/>
  <c r="H139" i="6" s="1"/>
  <c r="C139" i="6"/>
  <c r="D137" i="6"/>
  <c r="E137" i="6" s="1"/>
  <c r="F137" i="6" s="1"/>
  <c r="G137" i="6" s="1"/>
  <c r="H137" i="6" s="1"/>
  <c r="I137" i="6" s="1"/>
  <c r="J137" i="6" s="1"/>
  <c r="K137" i="6" s="1"/>
  <c r="L137" i="6" s="1"/>
  <c r="M137" i="6" s="1"/>
  <c r="N137" i="6" s="1"/>
  <c r="O137" i="6" s="1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C137" i="6"/>
  <c r="C136" i="6"/>
  <c r="D136" i="6" s="1"/>
  <c r="E136" i="6" s="1"/>
  <c r="F136" i="6" s="1"/>
  <c r="G136" i="6" s="1"/>
  <c r="H136" i="6" s="1"/>
  <c r="I136" i="6" s="1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U136" i="6" s="1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C135" i="6"/>
  <c r="D135" i="6" s="1"/>
  <c r="E135" i="6" s="1"/>
  <c r="F135" i="6" s="1"/>
  <c r="G135" i="6" s="1"/>
  <c r="H135" i="6" s="1"/>
  <c r="I135" i="6" s="1"/>
  <c r="J135" i="6" s="1"/>
  <c r="K135" i="6" s="1"/>
  <c r="L135" i="6" s="1"/>
  <c r="M135" i="6" s="1"/>
  <c r="N135" i="6" s="1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F134" i="6"/>
  <c r="G134" i="6" s="1"/>
  <c r="H134" i="6" s="1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D134" i="6"/>
  <c r="E134" i="6" s="1"/>
  <c r="C134" i="6"/>
  <c r="D133" i="6"/>
  <c r="E133" i="6" s="1"/>
  <c r="F133" i="6" s="1"/>
  <c r="G133" i="6" s="1"/>
  <c r="H133" i="6" s="1"/>
  <c r="I133" i="6" s="1"/>
  <c r="J133" i="6" s="1"/>
  <c r="K133" i="6" s="1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C133" i="6"/>
  <c r="N132" i="6"/>
  <c r="O132" i="6" s="1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AF132" i="6" s="1"/>
  <c r="E132" i="6"/>
  <c r="F132" i="6" s="1"/>
  <c r="G132" i="6" s="1"/>
  <c r="H132" i="6" s="1"/>
  <c r="I132" i="6" s="1"/>
  <c r="J132" i="6" s="1"/>
  <c r="K132" i="6" s="1"/>
  <c r="L132" i="6" s="1"/>
  <c r="M132" i="6" s="1"/>
  <c r="C132" i="6"/>
  <c r="D132" i="6" s="1"/>
  <c r="H131" i="6"/>
  <c r="I131" i="6" s="1"/>
  <c r="J131" i="6" s="1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D131" i="6"/>
  <c r="E131" i="6" s="1"/>
  <c r="F131" i="6" s="1"/>
  <c r="G131" i="6" s="1"/>
  <c r="C131" i="6"/>
  <c r="D130" i="6"/>
  <c r="E130" i="6" s="1"/>
  <c r="F130" i="6" s="1"/>
  <c r="G130" i="6" s="1"/>
  <c r="H130" i="6" s="1"/>
  <c r="I130" i="6" s="1"/>
  <c r="J130" i="6" s="1"/>
  <c r="K130" i="6" s="1"/>
  <c r="L130" i="6" s="1"/>
  <c r="M130" i="6" s="1"/>
  <c r="N130" i="6" s="1"/>
  <c r="O130" i="6" s="1"/>
  <c r="P130" i="6" s="1"/>
  <c r="Q130" i="6" s="1"/>
  <c r="R130" i="6" s="1"/>
  <c r="S130" i="6" s="1"/>
  <c r="T130" i="6" s="1"/>
  <c r="U130" i="6" s="1"/>
  <c r="V130" i="6" s="1"/>
  <c r="W130" i="6" s="1"/>
  <c r="X130" i="6" s="1"/>
  <c r="Y130" i="6" s="1"/>
  <c r="Z130" i="6" s="1"/>
  <c r="AA130" i="6" s="1"/>
  <c r="AB130" i="6" s="1"/>
  <c r="AC130" i="6" s="1"/>
  <c r="AD130" i="6" s="1"/>
  <c r="AE130" i="6" s="1"/>
  <c r="AF130" i="6" s="1"/>
  <c r="C130" i="6"/>
  <c r="G128" i="6"/>
  <c r="H128" i="6" s="1"/>
  <c r="I128" i="6" s="1"/>
  <c r="J128" i="6" s="1"/>
  <c r="K128" i="6" s="1"/>
  <c r="L128" i="6" s="1"/>
  <c r="M128" i="6" s="1"/>
  <c r="N128" i="6" s="1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D128" i="6"/>
  <c r="E128" i="6" s="1"/>
  <c r="F128" i="6" s="1"/>
  <c r="C128" i="6"/>
  <c r="F127" i="6"/>
  <c r="G127" i="6" s="1"/>
  <c r="H127" i="6" s="1"/>
  <c r="I127" i="6" s="1"/>
  <c r="J127" i="6" s="1"/>
  <c r="K127" i="6" s="1"/>
  <c r="L127" i="6" s="1"/>
  <c r="M127" i="6" s="1"/>
  <c r="N127" i="6" s="1"/>
  <c r="O127" i="6" s="1"/>
  <c r="P127" i="6" s="1"/>
  <c r="Q127" i="6" s="1"/>
  <c r="R127" i="6" s="1"/>
  <c r="S127" i="6" s="1"/>
  <c r="T127" i="6" s="1"/>
  <c r="U127" i="6" s="1"/>
  <c r="V127" i="6" s="1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C127" i="6"/>
  <c r="D127" i="6" s="1"/>
  <c r="E127" i="6" s="1"/>
  <c r="L126" i="6"/>
  <c r="M126" i="6" s="1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AE126" i="6" s="1"/>
  <c r="AF126" i="6" s="1"/>
  <c r="D126" i="6"/>
  <c r="E126" i="6" s="1"/>
  <c r="F126" i="6" s="1"/>
  <c r="G126" i="6" s="1"/>
  <c r="H126" i="6" s="1"/>
  <c r="I126" i="6" s="1"/>
  <c r="J126" i="6" s="1"/>
  <c r="K126" i="6" s="1"/>
  <c r="C126" i="6"/>
  <c r="F125" i="6"/>
  <c r="G125" i="6" s="1"/>
  <c r="H125" i="6" s="1"/>
  <c r="I125" i="6" s="1"/>
  <c r="J125" i="6" s="1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D125" i="6"/>
  <c r="E125" i="6" s="1"/>
  <c r="C125" i="6"/>
  <c r="G124" i="6"/>
  <c r="H124" i="6" s="1"/>
  <c r="I124" i="6" s="1"/>
  <c r="J124" i="6" s="1"/>
  <c r="K124" i="6" s="1"/>
  <c r="L124" i="6" s="1"/>
  <c r="M124" i="6" s="1"/>
  <c r="N124" i="6" s="1"/>
  <c r="O124" i="6" s="1"/>
  <c r="P124" i="6" s="1"/>
  <c r="Q124" i="6" s="1"/>
  <c r="R124" i="6" s="1"/>
  <c r="S124" i="6" s="1"/>
  <c r="T124" i="6" s="1"/>
  <c r="U124" i="6" s="1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D124" i="6"/>
  <c r="E124" i="6" s="1"/>
  <c r="F124" i="6" s="1"/>
  <c r="C124" i="6"/>
  <c r="F123" i="6"/>
  <c r="G123" i="6" s="1"/>
  <c r="H123" i="6" s="1"/>
  <c r="I123" i="6" s="1"/>
  <c r="J123" i="6" s="1"/>
  <c r="K123" i="6" s="1"/>
  <c r="L123" i="6" s="1"/>
  <c r="M123" i="6" s="1"/>
  <c r="N123" i="6" s="1"/>
  <c r="O123" i="6" s="1"/>
  <c r="P123" i="6" s="1"/>
  <c r="Q123" i="6" s="1"/>
  <c r="R123" i="6" s="1"/>
  <c r="S123" i="6" s="1"/>
  <c r="T123" i="6" s="1"/>
  <c r="U123" i="6" s="1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C123" i="6"/>
  <c r="D123" i="6" s="1"/>
  <c r="E123" i="6" s="1"/>
  <c r="C122" i="6"/>
  <c r="D122" i="6" s="1"/>
  <c r="E122" i="6" s="1"/>
  <c r="F122" i="6" s="1"/>
  <c r="G122" i="6" s="1"/>
  <c r="H122" i="6" s="1"/>
  <c r="I122" i="6" s="1"/>
  <c r="J122" i="6" s="1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Q121" i="6"/>
  <c r="R121" i="6" s="1"/>
  <c r="S121" i="6" s="1"/>
  <c r="T121" i="6" s="1"/>
  <c r="U121" i="6" s="1"/>
  <c r="V121" i="6" s="1"/>
  <c r="W121" i="6" s="1"/>
  <c r="X121" i="6" s="1"/>
  <c r="Y121" i="6" s="1"/>
  <c r="Z121" i="6" s="1"/>
  <c r="AA121" i="6" s="1"/>
  <c r="AB121" i="6" s="1"/>
  <c r="AC121" i="6" s="1"/>
  <c r="AD121" i="6" s="1"/>
  <c r="AE121" i="6" s="1"/>
  <c r="AF121" i="6" s="1"/>
  <c r="D121" i="6"/>
  <c r="E121" i="6" s="1"/>
  <c r="F121" i="6" s="1"/>
  <c r="G121" i="6" s="1"/>
  <c r="H121" i="6" s="1"/>
  <c r="I121" i="6" s="1"/>
  <c r="J121" i="6" s="1"/>
  <c r="K121" i="6" s="1"/>
  <c r="L121" i="6" s="1"/>
  <c r="M121" i="6" s="1"/>
  <c r="N121" i="6" s="1"/>
  <c r="O121" i="6" s="1"/>
  <c r="P121" i="6" s="1"/>
  <c r="C121" i="6"/>
  <c r="D120" i="6"/>
  <c r="E120" i="6" s="1"/>
  <c r="F120" i="6" s="1"/>
  <c r="G120" i="6" s="1"/>
  <c r="H120" i="6" s="1"/>
  <c r="I120" i="6" s="1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 s="1"/>
  <c r="AB120" i="6" s="1"/>
  <c r="AC120" i="6" s="1"/>
  <c r="AD120" i="6" s="1"/>
  <c r="AE120" i="6" s="1"/>
  <c r="AF120" i="6" s="1"/>
  <c r="C120" i="6"/>
  <c r="E119" i="6"/>
  <c r="F119" i="6" s="1"/>
  <c r="G119" i="6" s="1"/>
  <c r="H119" i="6" s="1"/>
  <c r="I119" i="6" s="1"/>
  <c r="J119" i="6" s="1"/>
  <c r="K119" i="6" s="1"/>
  <c r="L119" i="6" s="1"/>
  <c r="M119" i="6" s="1"/>
  <c r="N119" i="6" s="1"/>
  <c r="O119" i="6" s="1"/>
  <c r="P119" i="6" s="1"/>
  <c r="Q119" i="6" s="1"/>
  <c r="R119" i="6" s="1"/>
  <c r="S119" i="6" s="1"/>
  <c r="T119" i="6" s="1"/>
  <c r="U119" i="6" s="1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D119" i="6"/>
  <c r="C119" i="6"/>
  <c r="F118" i="6"/>
  <c r="G118" i="6" s="1"/>
  <c r="H118" i="6" s="1"/>
  <c r="I118" i="6" s="1"/>
  <c r="J118" i="6" s="1"/>
  <c r="K118" i="6" s="1"/>
  <c r="L118" i="6" s="1"/>
  <c r="M118" i="6" s="1"/>
  <c r="N118" i="6" s="1"/>
  <c r="O118" i="6" s="1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A118" i="6" s="1"/>
  <c r="AB118" i="6" s="1"/>
  <c r="AC118" i="6" s="1"/>
  <c r="AD118" i="6" s="1"/>
  <c r="AE118" i="6" s="1"/>
  <c r="AF118" i="6" s="1"/>
  <c r="C118" i="6"/>
  <c r="D118" i="6" s="1"/>
  <c r="E118" i="6" s="1"/>
  <c r="C117" i="6"/>
  <c r="D117" i="6" s="1"/>
  <c r="E117" i="6" s="1"/>
  <c r="F117" i="6" s="1"/>
  <c r="G117" i="6" s="1"/>
  <c r="H117" i="6" s="1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F116" i="6"/>
  <c r="G116" i="6" s="1"/>
  <c r="H116" i="6" s="1"/>
  <c r="I116" i="6" s="1"/>
  <c r="J116" i="6" s="1"/>
  <c r="K116" i="6" s="1"/>
  <c r="L116" i="6" s="1"/>
  <c r="M116" i="6" s="1"/>
  <c r="N116" i="6" s="1"/>
  <c r="O116" i="6" s="1"/>
  <c r="P116" i="6" s="1"/>
  <c r="Q116" i="6" s="1"/>
  <c r="R116" i="6" s="1"/>
  <c r="S116" i="6" s="1"/>
  <c r="T116" i="6" s="1"/>
  <c r="U116" i="6" s="1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D116" i="6"/>
  <c r="E116" i="6" s="1"/>
  <c r="C116" i="6"/>
  <c r="E115" i="6"/>
  <c r="F115" i="6" s="1"/>
  <c r="G115" i="6" s="1"/>
  <c r="H115" i="6" s="1"/>
  <c r="I115" i="6" s="1"/>
  <c r="J115" i="6" s="1"/>
  <c r="K115" i="6" s="1"/>
  <c r="L115" i="6" s="1"/>
  <c r="M115" i="6" s="1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A115" i="6" s="1"/>
  <c r="AB115" i="6" s="1"/>
  <c r="AC115" i="6" s="1"/>
  <c r="AD115" i="6" s="1"/>
  <c r="AE115" i="6" s="1"/>
  <c r="AF115" i="6" s="1"/>
  <c r="D115" i="6"/>
  <c r="C115" i="6"/>
  <c r="D114" i="6"/>
  <c r="E114" i="6" s="1"/>
  <c r="F114" i="6" s="1"/>
  <c r="G114" i="6" s="1"/>
  <c r="H114" i="6" s="1"/>
  <c r="I114" i="6" s="1"/>
  <c r="J114" i="6" s="1"/>
  <c r="K114" i="6" s="1"/>
  <c r="L114" i="6" s="1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C114" i="6"/>
  <c r="J113" i="6"/>
  <c r="K113" i="6" s="1"/>
  <c r="L113" i="6" s="1"/>
  <c r="M113" i="6" s="1"/>
  <c r="N113" i="6" s="1"/>
  <c r="O113" i="6" s="1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A113" i="6" s="1"/>
  <c r="AB113" i="6" s="1"/>
  <c r="AC113" i="6" s="1"/>
  <c r="AD113" i="6" s="1"/>
  <c r="AE113" i="6" s="1"/>
  <c r="AF113" i="6" s="1"/>
  <c r="C113" i="6"/>
  <c r="D113" i="6" s="1"/>
  <c r="E113" i="6" s="1"/>
  <c r="F113" i="6" s="1"/>
  <c r="G113" i="6" s="1"/>
  <c r="H113" i="6" s="1"/>
  <c r="E112" i="6"/>
  <c r="F112" i="6" s="1"/>
  <c r="G112" i="6" s="1"/>
  <c r="H112" i="6" s="1"/>
  <c r="I112" i="6" s="1"/>
  <c r="J112" i="6" s="1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C112" i="6"/>
  <c r="D112" i="6" s="1"/>
  <c r="C111" i="6"/>
  <c r="D111" i="6" s="1"/>
  <c r="E111" i="6" s="1"/>
  <c r="F111" i="6" s="1"/>
  <c r="G111" i="6" s="1"/>
  <c r="H111" i="6" s="1"/>
  <c r="I111" i="6" s="1"/>
  <c r="J111" i="6" s="1"/>
  <c r="K111" i="6" s="1"/>
  <c r="L111" i="6" s="1"/>
  <c r="M111" i="6" s="1"/>
  <c r="N111" i="6" s="1"/>
  <c r="O111" i="6" s="1"/>
  <c r="P111" i="6" s="1"/>
  <c r="Q111" i="6" s="1"/>
  <c r="R111" i="6" s="1"/>
  <c r="S111" i="6" s="1"/>
  <c r="T111" i="6" s="1"/>
  <c r="U111" i="6" s="1"/>
  <c r="V111" i="6" s="1"/>
  <c r="W111" i="6" s="1"/>
  <c r="X111" i="6" s="1"/>
  <c r="Y111" i="6" s="1"/>
  <c r="Z111" i="6" s="1"/>
  <c r="AA111" i="6" s="1"/>
  <c r="AB111" i="6" s="1"/>
  <c r="AC111" i="6" s="1"/>
  <c r="AD111" i="6" s="1"/>
  <c r="AE111" i="6" s="1"/>
  <c r="AF111" i="6" s="1"/>
  <c r="C109" i="6"/>
  <c r="D109" i="6" s="1"/>
  <c r="E109" i="6" s="1"/>
  <c r="F109" i="6" s="1"/>
  <c r="G109" i="6" s="1"/>
  <c r="H109" i="6" s="1"/>
  <c r="I109" i="6" s="1"/>
  <c r="J109" i="6" s="1"/>
  <c r="K109" i="6" s="1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C108" i="6"/>
  <c r="D108" i="6" s="1"/>
  <c r="E108" i="6" s="1"/>
  <c r="F108" i="6" s="1"/>
  <c r="G108" i="6" s="1"/>
  <c r="H108" i="6" s="1"/>
  <c r="I108" i="6" s="1"/>
  <c r="J108" i="6" s="1"/>
  <c r="K108" i="6" s="1"/>
  <c r="L108" i="6" s="1"/>
  <c r="M108" i="6" s="1"/>
  <c r="N108" i="6" s="1"/>
  <c r="O108" i="6" s="1"/>
  <c r="P108" i="6" s="1"/>
  <c r="Q108" i="6" s="1"/>
  <c r="R108" i="6" s="1"/>
  <c r="S108" i="6" s="1"/>
  <c r="T108" i="6" s="1"/>
  <c r="U108" i="6" s="1"/>
  <c r="V108" i="6" s="1"/>
  <c r="W108" i="6" s="1"/>
  <c r="X108" i="6" s="1"/>
  <c r="Y108" i="6" s="1"/>
  <c r="Z108" i="6" s="1"/>
  <c r="AA108" i="6" s="1"/>
  <c r="AB108" i="6" s="1"/>
  <c r="AC108" i="6" s="1"/>
  <c r="AD108" i="6" s="1"/>
  <c r="AE108" i="6" s="1"/>
  <c r="AF108" i="6" s="1"/>
  <c r="E106" i="6"/>
  <c r="F106" i="6" s="1"/>
  <c r="G106" i="6" s="1"/>
  <c r="H106" i="6" s="1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 s="1"/>
  <c r="Z106" i="6" s="1"/>
  <c r="AA106" i="6" s="1"/>
  <c r="AB106" i="6" s="1"/>
  <c r="AC106" i="6" s="1"/>
  <c r="AD106" i="6" s="1"/>
  <c r="AE106" i="6" s="1"/>
  <c r="AF106" i="6" s="1"/>
  <c r="C106" i="6"/>
  <c r="D106" i="6" s="1"/>
  <c r="C105" i="6"/>
  <c r="D105" i="6" s="1"/>
  <c r="E105" i="6" s="1"/>
  <c r="F105" i="6" s="1"/>
  <c r="G105" i="6" s="1"/>
  <c r="H105" i="6" s="1"/>
  <c r="I105" i="6" s="1"/>
  <c r="J105" i="6" s="1"/>
  <c r="K105" i="6" s="1"/>
  <c r="L105" i="6" s="1"/>
  <c r="M105" i="6" s="1"/>
  <c r="N105" i="6" s="1"/>
  <c r="O105" i="6" s="1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A105" i="6" s="1"/>
  <c r="AB105" i="6" s="1"/>
  <c r="AC105" i="6" s="1"/>
  <c r="AD105" i="6" s="1"/>
  <c r="AE105" i="6" s="1"/>
  <c r="AF105" i="6" s="1"/>
  <c r="C104" i="6"/>
  <c r="D104" i="6" s="1"/>
  <c r="E104" i="6" s="1"/>
  <c r="F104" i="6" s="1"/>
  <c r="G104" i="6" s="1"/>
  <c r="H104" i="6" s="1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C103" i="6"/>
  <c r="D103" i="6" s="1"/>
  <c r="E103" i="6" s="1"/>
  <c r="F103" i="6" s="1"/>
  <c r="G103" i="6" s="1"/>
  <c r="H103" i="6" s="1"/>
  <c r="I103" i="6" s="1"/>
  <c r="J103" i="6" s="1"/>
  <c r="K103" i="6" s="1"/>
  <c r="L103" i="6" s="1"/>
  <c r="M103" i="6" s="1"/>
  <c r="N103" i="6" s="1"/>
  <c r="O103" i="6" s="1"/>
  <c r="P103" i="6" s="1"/>
  <c r="Q103" i="6" s="1"/>
  <c r="R103" i="6" s="1"/>
  <c r="S103" i="6" s="1"/>
  <c r="T103" i="6" s="1"/>
  <c r="U103" i="6" s="1"/>
  <c r="V103" i="6" s="1"/>
  <c r="W103" i="6" s="1"/>
  <c r="X103" i="6" s="1"/>
  <c r="Y103" i="6" s="1"/>
  <c r="Z103" i="6" s="1"/>
  <c r="AA103" i="6" s="1"/>
  <c r="AB103" i="6" s="1"/>
  <c r="AC103" i="6" s="1"/>
  <c r="AD103" i="6" s="1"/>
  <c r="AE103" i="6" s="1"/>
  <c r="AF103" i="6" s="1"/>
  <c r="C102" i="6"/>
  <c r="D102" i="6" s="1"/>
  <c r="C101" i="6"/>
  <c r="C191" i="6" s="1"/>
  <c r="AH98" i="6"/>
  <c r="AI98" i="6" s="1"/>
  <c r="AH97" i="6"/>
  <c r="AI97" i="6" s="1"/>
  <c r="AH96" i="6"/>
  <c r="AI96" i="6" s="1"/>
  <c r="AH95" i="6"/>
  <c r="AI95" i="6" s="1"/>
  <c r="AH94" i="6"/>
  <c r="AI94" i="6" s="1"/>
  <c r="C93" i="6"/>
  <c r="AI91" i="6"/>
  <c r="AH91" i="6"/>
  <c r="AI90" i="6"/>
  <c r="AH90" i="6"/>
  <c r="AI89" i="6"/>
  <c r="AH89" i="6"/>
  <c r="AI88" i="6"/>
  <c r="AH88" i="6"/>
  <c r="AI87" i="6"/>
  <c r="AH87" i="6"/>
  <c r="AI86" i="6"/>
  <c r="AH86" i="6"/>
  <c r="AI85" i="6"/>
  <c r="AH85" i="6"/>
  <c r="AI84" i="6"/>
  <c r="AH84" i="6"/>
  <c r="AG82" i="6"/>
  <c r="AI81" i="6"/>
  <c r="AH81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AF76" i="6"/>
  <c r="AE76" i="6"/>
  <c r="AE82" i="6" s="1"/>
  <c r="AD76" i="6"/>
  <c r="AC76" i="6"/>
  <c r="AB76" i="6"/>
  <c r="AA76" i="6"/>
  <c r="AA82" i="6" s="1"/>
  <c r="Z76" i="6"/>
  <c r="Z82" i="6" s="1"/>
  <c r="Y76" i="6"/>
  <c r="X76" i="6"/>
  <c r="W76" i="6"/>
  <c r="W82" i="6" s="1"/>
  <c r="V76" i="6"/>
  <c r="U76" i="6"/>
  <c r="T76" i="6"/>
  <c r="S76" i="6"/>
  <c r="S82" i="6" s="1"/>
  <c r="R76" i="6"/>
  <c r="R82" i="6" s="1"/>
  <c r="Q76" i="6"/>
  <c r="P76" i="6"/>
  <c r="P82" i="6" s="1"/>
  <c r="O76" i="6"/>
  <c r="O82" i="6" s="1"/>
  <c r="N76" i="6"/>
  <c r="M76" i="6"/>
  <c r="L76" i="6"/>
  <c r="K76" i="6"/>
  <c r="J76" i="6"/>
  <c r="I76" i="6"/>
  <c r="I82" i="6" s="1"/>
  <c r="H76" i="6"/>
  <c r="G76" i="6"/>
  <c r="F76" i="6"/>
  <c r="E76" i="6"/>
  <c r="D76" i="6"/>
  <c r="C76" i="6"/>
  <c r="AI74" i="6"/>
  <c r="AH74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AI71" i="6"/>
  <c r="AH71" i="6"/>
  <c r="AI70" i="6"/>
  <c r="AH70" i="6"/>
  <c r="AI69" i="6"/>
  <c r="AH69" i="6"/>
  <c r="AG68" i="6"/>
  <c r="AF68" i="6"/>
  <c r="AE68" i="6"/>
  <c r="AD68" i="6"/>
  <c r="AC68" i="6"/>
  <c r="AC5" i="6" s="1"/>
  <c r="AB68" i="6"/>
  <c r="AA68" i="6"/>
  <c r="Z68" i="6"/>
  <c r="Y68" i="6"/>
  <c r="Y5" i="6" s="1"/>
  <c r="X68" i="6"/>
  <c r="W68" i="6"/>
  <c r="V68" i="6"/>
  <c r="U68" i="6"/>
  <c r="T68" i="6"/>
  <c r="S68" i="6"/>
  <c r="S5" i="6" s="1"/>
  <c r="R68" i="6"/>
  <c r="Q68" i="6"/>
  <c r="P68" i="6"/>
  <c r="O68" i="6"/>
  <c r="O5" i="6" s="1"/>
  <c r="N68" i="6"/>
  <c r="N5" i="6" s="1"/>
  <c r="M68" i="6"/>
  <c r="L68" i="6"/>
  <c r="K68" i="6"/>
  <c r="J68" i="6"/>
  <c r="I68" i="6"/>
  <c r="H68" i="6"/>
  <c r="G68" i="6"/>
  <c r="G5" i="6" s="1"/>
  <c r="F68" i="6"/>
  <c r="E68" i="6"/>
  <c r="E73" i="6" s="1"/>
  <c r="D68" i="6"/>
  <c r="D5" i="6" s="1"/>
  <c r="C68" i="6"/>
  <c r="C5" i="6" s="1"/>
  <c r="AI67" i="6"/>
  <c r="AH67" i="6"/>
  <c r="AI66" i="6"/>
  <c r="AH66" i="6"/>
  <c r="AI65" i="6"/>
  <c r="AH65" i="6"/>
  <c r="AI64" i="6"/>
  <c r="AH64" i="6"/>
  <c r="AI63" i="6"/>
  <c r="AH63" i="6"/>
  <c r="AI62" i="6"/>
  <c r="AH62" i="6"/>
  <c r="AI61" i="6"/>
  <c r="AH61" i="6"/>
  <c r="AI60" i="6"/>
  <c r="AH60" i="6"/>
  <c r="AI59" i="6"/>
  <c r="AH59" i="6"/>
  <c r="AI58" i="6"/>
  <c r="AH58" i="6"/>
  <c r="AI57" i="6"/>
  <c r="AH57" i="6"/>
  <c r="AG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AI55" i="6"/>
  <c r="AH55" i="6"/>
  <c r="AI54" i="6"/>
  <c r="AH54" i="6"/>
  <c r="AI53" i="6"/>
  <c r="AH53" i="6"/>
  <c r="Y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AG51" i="6"/>
  <c r="AG52" i="6" s="1"/>
  <c r="AG3" i="6" s="1"/>
  <c r="AI50" i="6"/>
  <c r="AH50" i="6"/>
  <c r="AI49" i="6"/>
  <c r="AH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G38" i="6"/>
  <c r="AG2" i="6" s="1"/>
  <c r="AG6" i="6" s="1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AI37" i="6"/>
  <c r="AH37" i="6"/>
  <c r="AI36" i="6"/>
  <c r="AH36" i="6"/>
  <c r="AI35" i="6"/>
  <c r="AH35" i="6"/>
  <c r="AI34" i="6"/>
  <c r="AH34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AE5" i="6"/>
  <c r="AD5" i="6"/>
  <c r="AB5" i="6"/>
  <c r="AA5" i="6"/>
  <c r="W5" i="6"/>
  <c r="V5" i="6"/>
  <c r="U5" i="6"/>
  <c r="T5" i="6"/>
  <c r="Q5" i="6"/>
  <c r="M5" i="6"/>
  <c r="L5" i="6"/>
  <c r="K5" i="6"/>
  <c r="I5" i="6"/>
  <c r="F5" i="6"/>
  <c r="E5" i="6"/>
  <c r="AG4" i="6"/>
  <c r="K4" i="6"/>
  <c r="B4" i="6"/>
  <c r="B4" i="5"/>
  <c r="AF94" i="4"/>
  <c r="AF36" i="4"/>
  <c r="AE94" i="4"/>
  <c r="AE36" i="4"/>
  <c r="AD94" i="4"/>
  <c r="AD36" i="4"/>
  <c r="B4" i="4"/>
  <c r="Z94" i="4"/>
  <c r="Z36" i="4"/>
  <c r="Y94" i="4"/>
  <c r="Y36" i="4"/>
  <c r="X94" i="4"/>
  <c r="X36" i="4"/>
  <c r="W94" i="4"/>
  <c r="V94" i="4"/>
  <c r="V36" i="4"/>
  <c r="U94" i="4"/>
  <c r="U36" i="4"/>
  <c r="E4" i="6"/>
  <c r="AD82" i="6" l="1"/>
  <c r="AF82" i="6"/>
  <c r="Y82" i="6"/>
  <c r="X82" i="6"/>
  <c r="V82" i="6"/>
  <c r="S73" i="6"/>
  <c r="R75" i="6"/>
  <c r="R73" i="6"/>
  <c r="Q82" i="6"/>
  <c r="O73" i="6"/>
  <c r="O75" i="6"/>
  <c r="N82" i="6"/>
  <c r="N73" i="6"/>
  <c r="N75" i="6"/>
  <c r="M75" i="6"/>
  <c r="M73" i="6"/>
  <c r="L75" i="6"/>
  <c r="L73" i="6"/>
  <c r="AD213" i="6"/>
  <c r="L7" i="6"/>
  <c r="K82" i="6"/>
  <c r="K73" i="6"/>
  <c r="AI77" i="6"/>
  <c r="J82" i="6"/>
  <c r="J75" i="6"/>
  <c r="J73" i="6"/>
  <c r="J83" i="6" s="1"/>
  <c r="H82" i="6"/>
  <c r="G82" i="6"/>
  <c r="AI79" i="6"/>
  <c r="G75" i="6"/>
  <c r="G7" i="6" s="1"/>
  <c r="G73" i="6"/>
  <c r="F82" i="6"/>
  <c r="AI78" i="6"/>
  <c r="F73" i="6"/>
  <c r="F75" i="6"/>
  <c r="F7" i="6" s="1"/>
  <c r="E75" i="6"/>
  <c r="D75" i="6"/>
  <c r="V213" i="6" s="1"/>
  <c r="D7" i="6"/>
  <c r="D73" i="6"/>
  <c r="C82" i="6"/>
  <c r="C73" i="6"/>
  <c r="B82" i="6"/>
  <c r="B75" i="6"/>
  <c r="B73" i="6"/>
  <c r="B83" i="6" s="1"/>
  <c r="AH77" i="6"/>
  <c r="H4" i="6"/>
  <c r="I73" i="6"/>
  <c r="Q73" i="6"/>
  <c r="Y73" i="6"/>
  <c r="AG73" i="6"/>
  <c r="AH80" i="6"/>
  <c r="AJ213" i="6"/>
  <c r="R7" i="6"/>
  <c r="E102" i="6"/>
  <c r="AI56" i="6"/>
  <c r="AF213" i="6"/>
  <c r="N7" i="6"/>
  <c r="AE213" i="6"/>
  <c r="M7" i="6"/>
  <c r="AG213" i="6"/>
  <c r="O7" i="6"/>
  <c r="AI76" i="6"/>
  <c r="AH38" i="6"/>
  <c r="H75" i="6"/>
  <c r="H83" i="6" s="1"/>
  <c r="P75" i="6"/>
  <c r="AI38" i="6"/>
  <c r="D82" i="6"/>
  <c r="D83" i="6" s="1"/>
  <c r="L82" i="6"/>
  <c r="L83" i="6" s="1"/>
  <c r="T82" i="6"/>
  <c r="AB82" i="6"/>
  <c r="W213" i="6"/>
  <c r="E7" i="6"/>
  <c r="Y213" i="6"/>
  <c r="H5" i="6"/>
  <c r="H73" i="6"/>
  <c r="P5" i="6"/>
  <c r="P73" i="6"/>
  <c r="X5" i="6"/>
  <c r="AF5" i="6"/>
  <c r="R83" i="6"/>
  <c r="AB213" i="6"/>
  <c r="J7" i="6"/>
  <c r="E82" i="6"/>
  <c r="E83" i="6" s="1"/>
  <c r="M82" i="6"/>
  <c r="U82" i="6"/>
  <c r="AC82" i="6"/>
  <c r="AI80" i="6"/>
  <c r="S210" i="6"/>
  <c r="D210" i="6"/>
  <c r="I75" i="6"/>
  <c r="I83" i="6" s="1"/>
  <c r="Q75" i="6"/>
  <c r="Q83" i="6" s="1"/>
  <c r="Y75" i="6"/>
  <c r="Y83" i="6" s="1"/>
  <c r="AG75" i="6"/>
  <c r="N83" i="6"/>
  <c r="C75" i="6"/>
  <c r="C83" i="6" s="1"/>
  <c r="K75" i="6"/>
  <c r="K83" i="6" s="1"/>
  <c r="S75" i="6"/>
  <c r="AH76" i="6"/>
  <c r="D101" i="6"/>
  <c r="AH68" i="6"/>
  <c r="AH72" i="6"/>
  <c r="AH56" i="6"/>
  <c r="AI68" i="6"/>
  <c r="AI72" i="6"/>
  <c r="AH78" i="6"/>
  <c r="B5" i="6"/>
  <c r="J5" i="6"/>
  <c r="R5" i="6"/>
  <c r="Z5" i="6"/>
  <c r="AH79" i="6"/>
  <c r="D198" i="6"/>
  <c r="D193" i="6"/>
  <c r="D93" i="6" s="1"/>
  <c r="S83" i="6" l="1"/>
  <c r="P83" i="6"/>
  <c r="AG83" i="6"/>
  <c r="O83" i="6"/>
  <c r="M83" i="6"/>
  <c r="G83" i="6"/>
  <c r="F83" i="6"/>
  <c r="B208" i="6"/>
  <c r="X213" i="6"/>
  <c r="D191" i="6"/>
  <c r="E101" i="6"/>
  <c r="Z213" i="6"/>
  <c r="H7" i="6"/>
  <c r="F102" i="6"/>
  <c r="D234" i="6"/>
  <c r="E198" i="6"/>
  <c r="C208" i="6"/>
  <c r="K6" i="6" s="1"/>
  <c r="AI82" i="6"/>
  <c r="AH82" i="6"/>
  <c r="T213" i="6"/>
  <c r="B7" i="6"/>
  <c r="AK213" i="6"/>
  <c r="S7" i="6"/>
  <c r="AQ213" i="6"/>
  <c r="Y7" i="6"/>
  <c r="AC213" i="6"/>
  <c r="K7" i="6"/>
  <c r="AI213" i="6"/>
  <c r="Q7" i="6"/>
  <c r="D199" i="6"/>
  <c r="E193" i="6"/>
  <c r="E93" i="6" s="1"/>
  <c r="U213" i="6"/>
  <c r="C7" i="6"/>
  <c r="AA213" i="6"/>
  <c r="I7" i="6"/>
  <c r="AH213" i="6"/>
  <c r="P7" i="6"/>
  <c r="E191" i="6" l="1"/>
  <c r="F101" i="6"/>
  <c r="G102" i="6"/>
  <c r="F93" i="6"/>
  <c r="F193" i="6"/>
  <c r="E199" i="6"/>
  <c r="E234" i="6"/>
  <c r="F198" i="6"/>
  <c r="H102" i="6" l="1"/>
  <c r="G93" i="6"/>
  <c r="G193" i="6"/>
  <c r="F199" i="6"/>
  <c r="F191" i="6"/>
  <c r="G101" i="6"/>
  <c r="F234" i="6"/>
  <c r="G198" i="6"/>
  <c r="G191" i="6" l="1"/>
  <c r="H101" i="6"/>
  <c r="H193" i="6"/>
  <c r="G199" i="6"/>
  <c r="G234" i="6"/>
  <c r="H198" i="6"/>
  <c r="I102" i="6"/>
  <c r="H93" i="6"/>
  <c r="J102" i="6" l="1"/>
  <c r="I93" i="6"/>
  <c r="H234" i="6"/>
  <c r="I198" i="6"/>
  <c r="I193" i="6"/>
  <c r="H199" i="6"/>
  <c r="H191" i="6"/>
  <c r="I101" i="6"/>
  <c r="I191" i="6" l="1"/>
  <c r="J101" i="6"/>
  <c r="I199" i="6"/>
  <c r="J193" i="6"/>
  <c r="J198" i="6"/>
  <c r="I234" i="6"/>
  <c r="J93" i="6"/>
  <c r="K102" i="6"/>
  <c r="L102" i="6" l="1"/>
  <c r="K93" i="6"/>
  <c r="J199" i="6"/>
  <c r="K193" i="6"/>
  <c r="J191" i="6"/>
  <c r="K101" i="6"/>
  <c r="K198" i="6"/>
  <c r="J234" i="6"/>
  <c r="K234" i="6" l="1"/>
  <c r="L198" i="6"/>
  <c r="K191" i="6"/>
  <c r="L101" i="6"/>
  <c r="K199" i="6"/>
  <c r="L193" i="6"/>
  <c r="L93" i="6"/>
  <c r="M102" i="6"/>
  <c r="N102" i="6" l="1"/>
  <c r="M93" i="6"/>
  <c r="L199" i="6"/>
  <c r="M193" i="6"/>
  <c r="L191" i="6"/>
  <c r="M101" i="6"/>
  <c r="L234" i="6"/>
  <c r="M198" i="6"/>
  <c r="M234" i="6" l="1"/>
  <c r="N198" i="6"/>
  <c r="M191" i="6"/>
  <c r="N101" i="6"/>
  <c r="N193" i="6"/>
  <c r="M199" i="6"/>
  <c r="O102" i="6"/>
  <c r="N93" i="6"/>
  <c r="P102" i="6" l="1"/>
  <c r="O193" i="6"/>
  <c r="N199" i="6"/>
  <c r="N191" i="6"/>
  <c r="O101" i="6"/>
  <c r="N234" i="6"/>
  <c r="O198" i="6"/>
  <c r="O234" i="6" l="1"/>
  <c r="P198" i="6"/>
  <c r="O191" i="6"/>
  <c r="P101" i="6"/>
  <c r="P193" i="6"/>
  <c r="O199" i="6"/>
  <c r="O93" i="6"/>
  <c r="Q102" i="6"/>
  <c r="Q193" i="6" l="1"/>
  <c r="P199" i="6"/>
  <c r="P191" i="6"/>
  <c r="Q101" i="6"/>
  <c r="P234" i="6"/>
  <c r="Q198" i="6"/>
  <c r="R102" i="6"/>
  <c r="Q93" i="6"/>
  <c r="P93" i="6"/>
  <c r="R198" i="6" l="1"/>
  <c r="Q234" i="6"/>
  <c r="Q191" i="6"/>
  <c r="R101" i="6"/>
  <c r="R93" i="6"/>
  <c r="S102" i="6"/>
  <c r="Q199" i="6"/>
  <c r="R193" i="6"/>
  <c r="R199" i="6" l="1"/>
  <c r="S193" i="6"/>
  <c r="T102" i="6"/>
  <c r="S93" i="6"/>
  <c r="R191" i="6"/>
  <c r="S101" i="6"/>
  <c r="S198" i="6"/>
  <c r="R234" i="6"/>
  <c r="S234" i="6" l="1"/>
  <c r="T198" i="6"/>
  <c r="S191" i="6"/>
  <c r="T101" i="6"/>
  <c r="T93" i="6"/>
  <c r="U102" i="6"/>
  <c r="S199" i="6"/>
  <c r="T193" i="6"/>
  <c r="T199" i="6" l="1"/>
  <c r="T51" i="6" s="1"/>
  <c r="U193" i="6"/>
  <c r="V102" i="6"/>
  <c r="U93" i="6"/>
  <c r="T191" i="6"/>
  <c r="U101" i="6"/>
  <c r="T234" i="6"/>
  <c r="U198" i="6"/>
  <c r="U234" i="6" l="1"/>
  <c r="V198" i="6"/>
  <c r="U191" i="6"/>
  <c r="V193" i="6"/>
  <c r="U199" i="6"/>
  <c r="U51" i="6" s="1"/>
  <c r="U52" i="6" s="1"/>
  <c r="W102" i="6"/>
  <c r="V93" i="6"/>
  <c r="T52" i="6"/>
  <c r="W193" i="6" l="1"/>
  <c r="V199" i="6"/>
  <c r="V51" i="6" s="1"/>
  <c r="V52" i="6" s="1"/>
  <c r="V191" i="6"/>
  <c r="W101" i="6"/>
  <c r="X102" i="6"/>
  <c r="W93" i="6"/>
  <c r="V234" i="6"/>
  <c r="W198" i="6"/>
  <c r="U73" i="6"/>
  <c r="U75" i="6"/>
  <c r="T75" i="6"/>
  <c r="T73" i="6"/>
  <c r="S94" i="4"/>
  <c r="T94" i="4"/>
  <c r="T36" i="4"/>
  <c r="S36" i="4"/>
  <c r="R94" i="4"/>
  <c r="R36" i="4"/>
  <c r="AM213" i="6" l="1"/>
  <c r="U7" i="6"/>
  <c r="T83" i="6"/>
  <c r="U83" i="6"/>
  <c r="Y102" i="6"/>
  <c r="X93" i="6"/>
  <c r="AL213" i="6"/>
  <c r="T7" i="6"/>
  <c r="V73" i="6"/>
  <c r="V75" i="6"/>
  <c r="W191" i="6"/>
  <c r="X101" i="6"/>
  <c r="W234" i="6"/>
  <c r="X198" i="6"/>
  <c r="X193" i="6"/>
  <c r="W199" i="6"/>
  <c r="O36" i="4"/>
  <c r="K55" i="4"/>
  <c r="J37" i="4"/>
  <c r="J36" i="4"/>
  <c r="I36" i="4"/>
  <c r="H36" i="4"/>
  <c r="AK18" i="4"/>
  <c r="AK11" i="4"/>
  <c r="G36" i="4"/>
  <c r="F36" i="4"/>
  <c r="AL50" i="4"/>
  <c r="AK51" i="4"/>
  <c r="AL51" i="4" s="1"/>
  <c r="AK15" i="4"/>
  <c r="AK50" i="4"/>
  <c r="AK41" i="4"/>
  <c r="AK39" i="4"/>
  <c r="AK40" i="4"/>
  <c r="AK38" i="4"/>
  <c r="E36" i="4"/>
  <c r="D36" i="4"/>
  <c r="C94" i="4"/>
  <c r="C36" i="4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A238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237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A236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A235" i="5"/>
  <c r="B234" i="5"/>
  <c r="S209" i="5"/>
  <c r="AG199" i="5"/>
  <c r="C199" i="5"/>
  <c r="D198" i="5"/>
  <c r="C234" i="5" s="1"/>
  <c r="D197" i="5"/>
  <c r="E197" i="5" s="1"/>
  <c r="F197" i="5" s="1"/>
  <c r="G197" i="5" s="1"/>
  <c r="H197" i="5" s="1"/>
  <c r="I197" i="5" s="1"/>
  <c r="J197" i="5" s="1"/>
  <c r="K197" i="5" s="1"/>
  <c r="L197" i="5" s="1"/>
  <c r="M197" i="5" s="1"/>
  <c r="N197" i="5" s="1"/>
  <c r="O197" i="5" s="1"/>
  <c r="P197" i="5" s="1"/>
  <c r="Q197" i="5" s="1"/>
  <c r="R197" i="5" s="1"/>
  <c r="S197" i="5" s="1"/>
  <c r="T197" i="5" s="1"/>
  <c r="U197" i="5" s="1"/>
  <c r="V197" i="5" s="1"/>
  <c r="W197" i="5" s="1"/>
  <c r="X197" i="5" s="1"/>
  <c r="Y197" i="5" s="1"/>
  <c r="Z197" i="5" s="1"/>
  <c r="AA197" i="5" s="1"/>
  <c r="AB197" i="5" s="1"/>
  <c r="AC197" i="5" s="1"/>
  <c r="AD197" i="5" s="1"/>
  <c r="AE197" i="5" s="1"/>
  <c r="AF197" i="5" s="1"/>
  <c r="B197" i="5" s="1"/>
  <c r="D196" i="5"/>
  <c r="D195" i="5"/>
  <c r="E195" i="5" s="1"/>
  <c r="F195" i="5" s="1"/>
  <c r="G195" i="5" s="1"/>
  <c r="H195" i="5" s="1"/>
  <c r="I195" i="5" s="1"/>
  <c r="J195" i="5" s="1"/>
  <c r="K195" i="5" s="1"/>
  <c r="L195" i="5" s="1"/>
  <c r="M195" i="5" s="1"/>
  <c r="N195" i="5" s="1"/>
  <c r="O195" i="5" s="1"/>
  <c r="P195" i="5" s="1"/>
  <c r="Q195" i="5" s="1"/>
  <c r="R195" i="5" s="1"/>
  <c r="S195" i="5" s="1"/>
  <c r="T195" i="5" s="1"/>
  <c r="U195" i="5" s="1"/>
  <c r="V195" i="5" s="1"/>
  <c r="W195" i="5" s="1"/>
  <c r="X195" i="5" s="1"/>
  <c r="Y195" i="5" s="1"/>
  <c r="Z195" i="5" s="1"/>
  <c r="AA195" i="5" s="1"/>
  <c r="AB195" i="5" s="1"/>
  <c r="AC195" i="5" s="1"/>
  <c r="AD195" i="5" s="1"/>
  <c r="AE195" i="5" s="1"/>
  <c r="AF195" i="5" s="1"/>
  <c r="B195" i="5" s="1"/>
  <c r="D194" i="5"/>
  <c r="E194" i="5" s="1"/>
  <c r="F194" i="5" s="1"/>
  <c r="G194" i="5" s="1"/>
  <c r="H194" i="5" s="1"/>
  <c r="I194" i="5" s="1"/>
  <c r="J194" i="5" s="1"/>
  <c r="K194" i="5" s="1"/>
  <c r="L194" i="5" s="1"/>
  <c r="M194" i="5" s="1"/>
  <c r="N194" i="5" s="1"/>
  <c r="O194" i="5" s="1"/>
  <c r="P194" i="5" s="1"/>
  <c r="Q194" i="5" s="1"/>
  <c r="R194" i="5" s="1"/>
  <c r="S194" i="5" s="1"/>
  <c r="T194" i="5" s="1"/>
  <c r="U194" i="5" s="1"/>
  <c r="V194" i="5" s="1"/>
  <c r="W194" i="5" s="1"/>
  <c r="X194" i="5" s="1"/>
  <c r="Y194" i="5" s="1"/>
  <c r="Z194" i="5" s="1"/>
  <c r="AA194" i="5" s="1"/>
  <c r="AB194" i="5" s="1"/>
  <c r="AC194" i="5" s="1"/>
  <c r="AD194" i="5" s="1"/>
  <c r="AE194" i="5" s="1"/>
  <c r="AF194" i="5" s="1"/>
  <c r="B194" i="5" s="1"/>
  <c r="D193" i="5"/>
  <c r="E193" i="5" s="1"/>
  <c r="F193" i="5" s="1"/>
  <c r="AG191" i="5"/>
  <c r="C191" i="5"/>
  <c r="D190" i="5"/>
  <c r="E190" i="5" s="1"/>
  <c r="F190" i="5" s="1"/>
  <c r="G190" i="5" s="1"/>
  <c r="H190" i="5" s="1"/>
  <c r="I190" i="5" s="1"/>
  <c r="J190" i="5" s="1"/>
  <c r="K190" i="5" s="1"/>
  <c r="L190" i="5" s="1"/>
  <c r="M190" i="5" s="1"/>
  <c r="N190" i="5" s="1"/>
  <c r="O190" i="5" s="1"/>
  <c r="P190" i="5" s="1"/>
  <c r="Q190" i="5" s="1"/>
  <c r="R190" i="5" s="1"/>
  <c r="S190" i="5" s="1"/>
  <c r="T190" i="5" s="1"/>
  <c r="U190" i="5" s="1"/>
  <c r="V190" i="5" s="1"/>
  <c r="W190" i="5" s="1"/>
  <c r="X190" i="5" s="1"/>
  <c r="Y190" i="5" s="1"/>
  <c r="Z190" i="5" s="1"/>
  <c r="AA190" i="5" s="1"/>
  <c r="AB190" i="5" s="1"/>
  <c r="AC190" i="5" s="1"/>
  <c r="AD190" i="5" s="1"/>
  <c r="AE190" i="5" s="1"/>
  <c r="AF190" i="5" s="1"/>
  <c r="B190" i="5" s="1"/>
  <c r="D189" i="5"/>
  <c r="E189" i="5" s="1"/>
  <c r="F189" i="5" s="1"/>
  <c r="G189" i="5" s="1"/>
  <c r="H189" i="5" s="1"/>
  <c r="I189" i="5" s="1"/>
  <c r="J189" i="5" s="1"/>
  <c r="K189" i="5" s="1"/>
  <c r="L189" i="5" s="1"/>
  <c r="M189" i="5" s="1"/>
  <c r="N189" i="5" s="1"/>
  <c r="O189" i="5" s="1"/>
  <c r="P189" i="5" s="1"/>
  <c r="Q189" i="5" s="1"/>
  <c r="R189" i="5" s="1"/>
  <c r="S189" i="5" s="1"/>
  <c r="T189" i="5" s="1"/>
  <c r="U189" i="5" s="1"/>
  <c r="V189" i="5" s="1"/>
  <c r="W189" i="5" s="1"/>
  <c r="X189" i="5" s="1"/>
  <c r="Y189" i="5" s="1"/>
  <c r="Z189" i="5" s="1"/>
  <c r="AA189" i="5" s="1"/>
  <c r="AB189" i="5" s="1"/>
  <c r="AC189" i="5" s="1"/>
  <c r="AD189" i="5" s="1"/>
  <c r="AE189" i="5" s="1"/>
  <c r="AF189" i="5" s="1"/>
  <c r="B189" i="5" s="1"/>
  <c r="E188" i="5"/>
  <c r="F188" i="5" s="1"/>
  <c r="G188" i="5" s="1"/>
  <c r="H188" i="5" s="1"/>
  <c r="I188" i="5" s="1"/>
  <c r="J188" i="5" s="1"/>
  <c r="K188" i="5" s="1"/>
  <c r="L188" i="5" s="1"/>
  <c r="M188" i="5" s="1"/>
  <c r="N188" i="5" s="1"/>
  <c r="O188" i="5" s="1"/>
  <c r="P188" i="5" s="1"/>
  <c r="Q188" i="5" s="1"/>
  <c r="R188" i="5" s="1"/>
  <c r="S188" i="5" s="1"/>
  <c r="T188" i="5" s="1"/>
  <c r="U188" i="5" s="1"/>
  <c r="V188" i="5" s="1"/>
  <c r="W188" i="5" s="1"/>
  <c r="X188" i="5" s="1"/>
  <c r="Y188" i="5" s="1"/>
  <c r="Z188" i="5" s="1"/>
  <c r="AA188" i="5" s="1"/>
  <c r="AB188" i="5" s="1"/>
  <c r="AC188" i="5" s="1"/>
  <c r="AD188" i="5" s="1"/>
  <c r="AE188" i="5" s="1"/>
  <c r="AF188" i="5" s="1"/>
  <c r="B188" i="5" s="1"/>
  <c r="D188" i="5"/>
  <c r="D187" i="5"/>
  <c r="E187" i="5" s="1"/>
  <c r="F187" i="5" s="1"/>
  <c r="G187" i="5" s="1"/>
  <c r="H187" i="5" s="1"/>
  <c r="I187" i="5" s="1"/>
  <c r="J187" i="5" s="1"/>
  <c r="K187" i="5" s="1"/>
  <c r="L187" i="5" s="1"/>
  <c r="M187" i="5" s="1"/>
  <c r="N187" i="5" s="1"/>
  <c r="O187" i="5" s="1"/>
  <c r="P187" i="5" s="1"/>
  <c r="Q187" i="5" s="1"/>
  <c r="R187" i="5" s="1"/>
  <c r="S187" i="5" s="1"/>
  <c r="T187" i="5" s="1"/>
  <c r="U187" i="5" s="1"/>
  <c r="V187" i="5" s="1"/>
  <c r="W187" i="5" s="1"/>
  <c r="X187" i="5" s="1"/>
  <c r="Y187" i="5" s="1"/>
  <c r="Z187" i="5" s="1"/>
  <c r="AA187" i="5" s="1"/>
  <c r="AB187" i="5" s="1"/>
  <c r="AC187" i="5" s="1"/>
  <c r="AD187" i="5" s="1"/>
  <c r="AE187" i="5" s="1"/>
  <c r="AF187" i="5" s="1"/>
  <c r="B187" i="5" s="1"/>
  <c r="D186" i="5"/>
  <c r="E186" i="5" s="1"/>
  <c r="F186" i="5" s="1"/>
  <c r="G186" i="5" s="1"/>
  <c r="H186" i="5" s="1"/>
  <c r="I186" i="5" s="1"/>
  <c r="J186" i="5" s="1"/>
  <c r="K186" i="5" s="1"/>
  <c r="L186" i="5" s="1"/>
  <c r="M186" i="5" s="1"/>
  <c r="N186" i="5" s="1"/>
  <c r="O186" i="5" s="1"/>
  <c r="P186" i="5" s="1"/>
  <c r="Q186" i="5" s="1"/>
  <c r="R186" i="5" s="1"/>
  <c r="S186" i="5" s="1"/>
  <c r="T186" i="5" s="1"/>
  <c r="U186" i="5" s="1"/>
  <c r="V186" i="5" s="1"/>
  <c r="W186" i="5" s="1"/>
  <c r="X186" i="5" s="1"/>
  <c r="Y186" i="5" s="1"/>
  <c r="Z186" i="5" s="1"/>
  <c r="AA186" i="5" s="1"/>
  <c r="AB186" i="5" s="1"/>
  <c r="AC186" i="5" s="1"/>
  <c r="AD186" i="5" s="1"/>
  <c r="AE186" i="5" s="1"/>
  <c r="AF186" i="5" s="1"/>
  <c r="B186" i="5" s="1"/>
  <c r="Y185" i="5"/>
  <c r="Z185" i="5" s="1"/>
  <c r="AA185" i="5" s="1"/>
  <c r="AB185" i="5" s="1"/>
  <c r="AC185" i="5" s="1"/>
  <c r="AD185" i="5" s="1"/>
  <c r="AE185" i="5" s="1"/>
  <c r="AF185" i="5" s="1"/>
  <c r="B185" i="5" s="1"/>
  <c r="D185" i="5"/>
  <c r="E185" i="5" s="1"/>
  <c r="F185" i="5" s="1"/>
  <c r="G185" i="5" s="1"/>
  <c r="H185" i="5" s="1"/>
  <c r="I185" i="5" s="1"/>
  <c r="J185" i="5" s="1"/>
  <c r="K185" i="5" s="1"/>
  <c r="L185" i="5" s="1"/>
  <c r="M185" i="5" s="1"/>
  <c r="N185" i="5" s="1"/>
  <c r="O185" i="5" s="1"/>
  <c r="P185" i="5" s="1"/>
  <c r="Q185" i="5" s="1"/>
  <c r="R185" i="5" s="1"/>
  <c r="S185" i="5" s="1"/>
  <c r="T185" i="5" s="1"/>
  <c r="U185" i="5" s="1"/>
  <c r="V185" i="5" s="1"/>
  <c r="W185" i="5" s="1"/>
  <c r="X185" i="5" s="1"/>
  <c r="D184" i="5"/>
  <c r="E184" i="5" s="1"/>
  <c r="F184" i="5" s="1"/>
  <c r="G184" i="5" s="1"/>
  <c r="H184" i="5" s="1"/>
  <c r="I184" i="5" s="1"/>
  <c r="J184" i="5" s="1"/>
  <c r="K184" i="5" s="1"/>
  <c r="L184" i="5" s="1"/>
  <c r="M184" i="5" s="1"/>
  <c r="N184" i="5" s="1"/>
  <c r="O184" i="5" s="1"/>
  <c r="P184" i="5" s="1"/>
  <c r="Q184" i="5" s="1"/>
  <c r="R184" i="5" s="1"/>
  <c r="S184" i="5" s="1"/>
  <c r="T184" i="5" s="1"/>
  <c r="U184" i="5" s="1"/>
  <c r="V184" i="5" s="1"/>
  <c r="W184" i="5" s="1"/>
  <c r="X184" i="5" s="1"/>
  <c r="Y184" i="5" s="1"/>
  <c r="Z184" i="5" s="1"/>
  <c r="AA184" i="5" s="1"/>
  <c r="AB184" i="5" s="1"/>
  <c r="AC184" i="5" s="1"/>
  <c r="AD184" i="5" s="1"/>
  <c r="AE184" i="5" s="1"/>
  <c r="AF184" i="5" s="1"/>
  <c r="B184" i="5" s="1"/>
  <c r="D183" i="5"/>
  <c r="E183" i="5" s="1"/>
  <c r="F183" i="5" s="1"/>
  <c r="G183" i="5" s="1"/>
  <c r="H183" i="5" s="1"/>
  <c r="I183" i="5" s="1"/>
  <c r="J183" i="5" s="1"/>
  <c r="K183" i="5" s="1"/>
  <c r="L183" i="5" s="1"/>
  <c r="M183" i="5" s="1"/>
  <c r="N183" i="5" s="1"/>
  <c r="O183" i="5" s="1"/>
  <c r="P183" i="5" s="1"/>
  <c r="Q183" i="5" s="1"/>
  <c r="R183" i="5" s="1"/>
  <c r="S183" i="5" s="1"/>
  <c r="T183" i="5" s="1"/>
  <c r="U183" i="5" s="1"/>
  <c r="V183" i="5" s="1"/>
  <c r="W183" i="5" s="1"/>
  <c r="X183" i="5" s="1"/>
  <c r="Y183" i="5" s="1"/>
  <c r="Z183" i="5" s="1"/>
  <c r="AA183" i="5" s="1"/>
  <c r="AB183" i="5" s="1"/>
  <c r="AC183" i="5" s="1"/>
  <c r="AD183" i="5" s="1"/>
  <c r="AE183" i="5" s="1"/>
  <c r="AF183" i="5" s="1"/>
  <c r="B183" i="5" s="1"/>
  <c r="D182" i="5"/>
  <c r="E182" i="5" s="1"/>
  <c r="F182" i="5" s="1"/>
  <c r="G182" i="5" s="1"/>
  <c r="H182" i="5" s="1"/>
  <c r="I182" i="5" s="1"/>
  <c r="J182" i="5" s="1"/>
  <c r="K182" i="5" s="1"/>
  <c r="L182" i="5" s="1"/>
  <c r="M182" i="5" s="1"/>
  <c r="N182" i="5" s="1"/>
  <c r="O182" i="5" s="1"/>
  <c r="P182" i="5" s="1"/>
  <c r="Q182" i="5" s="1"/>
  <c r="R182" i="5" s="1"/>
  <c r="S182" i="5" s="1"/>
  <c r="T182" i="5" s="1"/>
  <c r="U182" i="5" s="1"/>
  <c r="V182" i="5" s="1"/>
  <c r="W182" i="5" s="1"/>
  <c r="X182" i="5" s="1"/>
  <c r="Y182" i="5" s="1"/>
  <c r="Z182" i="5" s="1"/>
  <c r="AA182" i="5" s="1"/>
  <c r="AB182" i="5" s="1"/>
  <c r="AC182" i="5" s="1"/>
  <c r="AD182" i="5" s="1"/>
  <c r="AE182" i="5" s="1"/>
  <c r="AF182" i="5" s="1"/>
  <c r="B182" i="5" s="1"/>
  <c r="D181" i="5"/>
  <c r="E181" i="5" s="1"/>
  <c r="F181" i="5" s="1"/>
  <c r="G181" i="5" s="1"/>
  <c r="H181" i="5" s="1"/>
  <c r="I181" i="5" s="1"/>
  <c r="J181" i="5" s="1"/>
  <c r="K181" i="5" s="1"/>
  <c r="L181" i="5" s="1"/>
  <c r="M181" i="5" s="1"/>
  <c r="N181" i="5" s="1"/>
  <c r="O181" i="5" s="1"/>
  <c r="P181" i="5" s="1"/>
  <c r="Q181" i="5" s="1"/>
  <c r="R181" i="5" s="1"/>
  <c r="S181" i="5" s="1"/>
  <c r="T181" i="5" s="1"/>
  <c r="U181" i="5" s="1"/>
  <c r="V181" i="5" s="1"/>
  <c r="W181" i="5" s="1"/>
  <c r="X181" i="5" s="1"/>
  <c r="Y181" i="5" s="1"/>
  <c r="Z181" i="5" s="1"/>
  <c r="AA181" i="5" s="1"/>
  <c r="AB181" i="5" s="1"/>
  <c r="AC181" i="5" s="1"/>
  <c r="AD181" i="5" s="1"/>
  <c r="AE181" i="5" s="1"/>
  <c r="AF181" i="5" s="1"/>
  <c r="B181" i="5" s="1"/>
  <c r="D180" i="5"/>
  <c r="E180" i="5" s="1"/>
  <c r="F180" i="5" s="1"/>
  <c r="G180" i="5" s="1"/>
  <c r="H180" i="5" s="1"/>
  <c r="I180" i="5" s="1"/>
  <c r="J180" i="5" s="1"/>
  <c r="K180" i="5" s="1"/>
  <c r="L180" i="5" s="1"/>
  <c r="M180" i="5" s="1"/>
  <c r="N180" i="5" s="1"/>
  <c r="O180" i="5" s="1"/>
  <c r="P180" i="5" s="1"/>
  <c r="Q180" i="5" s="1"/>
  <c r="R180" i="5" s="1"/>
  <c r="S180" i="5" s="1"/>
  <c r="T180" i="5" s="1"/>
  <c r="U180" i="5" s="1"/>
  <c r="V180" i="5" s="1"/>
  <c r="W180" i="5" s="1"/>
  <c r="X180" i="5" s="1"/>
  <c r="Y180" i="5" s="1"/>
  <c r="Z180" i="5" s="1"/>
  <c r="AA180" i="5" s="1"/>
  <c r="AB180" i="5" s="1"/>
  <c r="AC180" i="5" s="1"/>
  <c r="AD180" i="5" s="1"/>
  <c r="AE180" i="5" s="1"/>
  <c r="AF180" i="5" s="1"/>
  <c r="B180" i="5" s="1"/>
  <c r="D179" i="5"/>
  <c r="E179" i="5" s="1"/>
  <c r="F179" i="5" s="1"/>
  <c r="G179" i="5" s="1"/>
  <c r="H179" i="5" s="1"/>
  <c r="I179" i="5" s="1"/>
  <c r="J179" i="5" s="1"/>
  <c r="K179" i="5" s="1"/>
  <c r="L179" i="5" s="1"/>
  <c r="M179" i="5" s="1"/>
  <c r="N179" i="5" s="1"/>
  <c r="O179" i="5" s="1"/>
  <c r="P179" i="5" s="1"/>
  <c r="Q179" i="5" s="1"/>
  <c r="R179" i="5" s="1"/>
  <c r="S179" i="5" s="1"/>
  <c r="T179" i="5" s="1"/>
  <c r="U179" i="5" s="1"/>
  <c r="V179" i="5" s="1"/>
  <c r="W179" i="5" s="1"/>
  <c r="X179" i="5" s="1"/>
  <c r="Y179" i="5" s="1"/>
  <c r="Z179" i="5" s="1"/>
  <c r="AA179" i="5" s="1"/>
  <c r="AB179" i="5" s="1"/>
  <c r="AC179" i="5" s="1"/>
  <c r="AD179" i="5" s="1"/>
  <c r="AE179" i="5" s="1"/>
  <c r="AF179" i="5" s="1"/>
  <c r="B179" i="5" s="1"/>
  <c r="G178" i="5"/>
  <c r="H178" i="5" s="1"/>
  <c r="I178" i="5" s="1"/>
  <c r="J178" i="5" s="1"/>
  <c r="K178" i="5" s="1"/>
  <c r="L178" i="5" s="1"/>
  <c r="M178" i="5" s="1"/>
  <c r="N178" i="5" s="1"/>
  <c r="O178" i="5" s="1"/>
  <c r="P178" i="5" s="1"/>
  <c r="Q178" i="5" s="1"/>
  <c r="R178" i="5" s="1"/>
  <c r="S178" i="5" s="1"/>
  <c r="T178" i="5" s="1"/>
  <c r="U178" i="5" s="1"/>
  <c r="V178" i="5" s="1"/>
  <c r="W178" i="5" s="1"/>
  <c r="X178" i="5" s="1"/>
  <c r="Y178" i="5" s="1"/>
  <c r="Z178" i="5" s="1"/>
  <c r="AA178" i="5" s="1"/>
  <c r="AB178" i="5" s="1"/>
  <c r="AC178" i="5" s="1"/>
  <c r="AD178" i="5" s="1"/>
  <c r="AE178" i="5" s="1"/>
  <c r="AF178" i="5" s="1"/>
  <c r="B178" i="5" s="1"/>
  <c r="E178" i="5"/>
  <c r="F178" i="5" s="1"/>
  <c r="D178" i="5"/>
  <c r="D176" i="5"/>
  <c r="E176" i="5" s="1"/>
  <c r="F176" i="5" s="1"/>
  <c r="G176" i="5" s="1"/>
  <c r="H176" i="5" s="1"/>
  <c r="I176" i="5" s="1"/>
  <c r="J176" i="5" s="1"/>
  <c r="K176" i="5" s="1"/>
  <c r="L176" i="5" s="1"/>
  <c r="M176" i="5" s="1"/>
  <c r="N176" i="5" s="1"/>
  <c r="O176" i="5" s="1"/>
  <c r="P176" i="5" s="1"/>
  <c r="Q176" i="5" s="1"/>
  <c r="R176" i="5" s="1"/>
  <c r="S176" i="5" s="1"/>
  <c r="T176" i="5" s="1"/>
  <c r="U176" i="5" s="1"/>
  <c r="V176" i="5" s="1"/>
  <c r="W176" i="5" s="1"/>
  <c r="X176" i="5" s="1"/>
  <c r="Y176" i="5" s="1"/>
  <c r="Z176" i="5" s="1"/>
  <c r="AA176" i="5" s="1"/>
  <c r="AB176" i="5" s="1"/>
  <c r="AC176" i="5" s="1"/>
  <c r="AD176" i="5" s="1"/>
  <c r="AE176" i="5" s="1"/>
  <c r="AF176" i="5" s="1"/>
  <c r="B176" i="5" s="1"/>
  <c r="D175" i="5"/>
  <c r="E175" i="5" s="1"/>
  <c r="F175" i="5" s="1"/>
  <c r="G175" i="5" s="1"/>
  <c r="H175" i="5" s="1"/>
  <c r="I175" i="5" s="1"/>
  <c r="J175" i="5" s="1"/>
  <c r="K175" i="5" s="1"/>
  <c r="L175" i="5" s="1"/>
  <c r="M175" i="5" s="1"/>
  <c r="N175" i="5" s="1"/>
  <c r="O175" i="5" s="1"/>
  <c r="P175" i="5" s="1"/>
  <c r="Q175" i="5" s="1"/>
  <c r="R175" i="5" s="1"/>
  <c r="S175" i="5" s="1"/>
  <c r="T175" i="5" s="1"/>
  <c r="U175" i="5" s="1"/>
  <c r="V175" i="5" s="1"/>
  <c r="W175" i="5" s="1"/>
  <c r="X175" i="5" s="1"/>
  <c r="Y175" i="5" s="1"/>
  <c r="Z175" i="5" s="1"/>
  <c r="AA175" i="5" s="1"/>
  <c r="AB175" i="5" s="1"/>
  <c r="AC175" i="5" s="1"/>
  <c r="AD175" i="5" s="1"/>
  <c r="AE175" i="5" s="1"/>
  <c r="AF175" i="5" s="1"/>
  <c r="B175" i="5" s="1"/>
  <c r="D174" i="5"/>
  <c r="E174" i="5" s="1"/>
  <c r="F174" i="5" s="1"/>
  <c r="G174" i="5" s="1"/>
  <c r="H174" i="5" s="1"/>
  <c r="I174" i="5" s="1"/>
  <c r="J174" i="5" s="1"/>
  <c r="K174" i="5" s="1"/>
  <c r="L174" i="5" s="1"/>
  <c r="M174" i="5" s="1"/>
  <c r="N174" i="5" s="1"/>
  <c r="O174" i="5" s="1"/>
  <c r="P174" i="5" s="1"/>
  <c r="Q174" i="5" s="1"/>
  <c r="R174" i="5" s="1"/>
  <c r="S174" i="5" s="1"/>
  <c r="T174" i="5" s="1"/>
  <c r="U174" i="5" s="1"/>
  <c r="V174" i="5" s="1"/>
  <c r="W174" i="5" s="1"/>
  <c r="X174" i="5" s="1"/>
  <c r="Y174" i="5" s="1"/>
  <c r="Z174" i="5" s="1"/>
  <c r="AA174" i="5" s="1"/>
  <c r="AB174" i="5" s="1"/>
  <c r="AC174" i="5" s="1"/>
  <c r="AD174" i="5" s="1"/>
  <c r="AE174" i="5" s="1"/>
  <c r="AF174" i="5" s="1"/>
  <c r="B174" i="5" s="1"/>
  <c r="D173" i="5"/>
  <c r="E173" i="5" s="1"/>
  <c r="F173" i="5" s="1"/>
  <c r="G173" i="5" s="1"/>
  <c r="H173" i="5" s="1"/>
  <c r="I173" i="5" s="1"/>
  <c r="J173" i="5" s="1"/>
  <c r="K173" i="5" s="1"/>
  <c r="L173" i="5" s="1"/>
  <c r="M173" i="5" s="1"/>
  <c r="N173" i="5" s="1"/>
  <c r="O173" i="5" s="1"/>
  <c r="P173" i="5" s="1"/>
  <c r="Q173" i="5" s="1"/>
  <c r="R173" i="5" s="1"/>
  <c r="S173" i="5" s="1"/>
  <c r="T173" i="5" s="1"/>
  <c r="U173" i="5" s="1"/>
  <c r="V173" i="5" s="1"/>
  <c r="W173" i="5" s="1"/>
  <c r="X173" i="5" s="1"/>
  <c r="Y173" i="5" s="1"/>
  <c r="Z173" i="5" s="1"/>
  <c r="AA173" i="5" s="1"/>
  <c r="AB173" i="5" s="1"/>
  <c r="AC173" i="5" s="1"/>
  <c r="AD173" i="5" s="1"/>
  <c r="AE173" i="5" s="1"/>
  <c r="AF173" i="5" s="1"/>
  <c r="B173" i="5" s="1"/>
  <c r="D172" i="5"/>
  <c r="E172" i="5" s="1"/>
  <c r="F172" i="5" s="1"/>
  <c r="G172" i="5" s="1"/>
  <c r="H172" i="5" s="1"/>
  <c r="I172" i="5" s="1"/>
  <c r="J172" i="5" s="1"/>
  <c r="K172" i="5" s="1"/>
  <c r="L172" i="5" s="1"/>
  <c r="M172" i="5" s="1"/>
  <c r="N172" i="5" s="1"/>
  <c r="O172" i="5" s="1"/>
  <c r="P172" i="5" s="1"/>
  <c r="Q172" i="5" s="1"/>
  <c r="R172" i="5" s="1"/>
  <c r="S172" i="5" s="1"/>
  <c r="T172" i="5" s="1"/>
  <c r="U172" i="5" s="1"/>
  <c r="V172" i="5" s="1"/>
  <c r="W172" i="5" s="1"/>
  <c r="X172" i="5" s="1"/>
  <c r="Y172" i="5" s="1"/>
  <c r="Z172" i="5" s="1"/>
  <c r="AA172" i="5" s="1"/>
  <c r="AB172" i="5" s="1"/>
  <c r="AC172" i="5" s="1"/>
  <c r="AD172" i="5" s="1"/>
  <c r="AE172" i="5" s="1"/>
  <c r="AF172" i="5" s="1"/>
  <c r="B172" i="5" s="1"/>
  <c r="E171" i="5"/>
  <c r="F171" i="5" s="1"/>
  <c r="G171" i="5" s="1"/>
  <c r="H171" i="5" s="1"/>
  <c r="I171" i="5" s="1"/>
  <c r="J171" i="5" s="1"/>
  <c r="K171" i="5" s="1"/>
  <c r="L171" i="5" s="1"/>
  <c r="M171" i="5" s="1"/>
  <c r="N171" i="5" s="1"/>
  <c r="O171" i="5" s="1"/>
  <c r="P171" i="5" s="1"/>
  <c r="Q171" i="5" s="1"/>
  <c r="R171" i="5" s="1"/>
  <c r="S171" i="5" s="1"/>
  <c r="T171" i="5" s="1"/>
  <c r="U171" i="5" s="1"/>
  <c r="V171" i="5" s="1"/>
  <c r="W171" i="5" s="1"/>
  <c r="X171" i="5" s="1"/>
  <c r="Y171" i="5" s="1"/>
  <c r="Z171" i="5" s="1"/>
  <c r="AA171" i="5" s="1"/>
  <c r="AB171" i="5" s="1"/>
  <c r="AC171" i="5" s="1"/>
  <c r="AD171" i="5" s="1"/>
  <c r="AE171" i="5" s="1"/>
  <c r="AF171" i="5" s="1"/>
  <c r="B171" i="5" s="1"/>
  <c r="D171" i="5"/>
  <c r="D170" i="5"/>
  <c r="E170" i="5" s="1"/>
  <c r="F170" i="5" s="1"/>
  <c r="G170" i="5" s="1"/>
  <c r="H170" i="5" s="1"/>
  <c r="I170" i="5" s="1"/>
  <c r="J170" i="5" s="1"/>
  <c r="K170" i="5" s="1"/>
  <c r="L170" i="5" s="1"/>
  <c r="M170" i="5" s="1"/>
  <c r="N170" i="5" s="1"/>
  <c r="O170" i="5" s="1"/>
  <c r="P170" i="5" s="1"/>
  <c r="Q170" i="5" s="1"/>
  <c r="R170" i="5" s="1"/>
  <c r="S170" i="5" s="1"/>
  <c r="T170" i="5" s="1"/>
  <c r="U170" i="5" s="1"/>
  <c r="V170" i="5" s="1"/>
  <c r="W170" i="5" s="1"/>
  <c r="X170" i="5" s="1"/>
  <c r="Y170" i="5" s="1"/>
  <c r="Z170" i="5" s="1"/>
  <c r="AA170" i="5" s="1"/>
  <c r="AB170" i="5" s="1"/>
  <c r="AC170" i="5" s="1"/>
  <c r="AD170" i="5" s="1"/>
  <c r="AE170" i="5" s="1"/>
  <c r="AF170" i="5" s="1"/>
  <c r="B170" i="5" s="1"/>
  <c r="D169" i="5"/>
  <c r="E169" i="5" s="1"/>
  <c r="F169" i="5" s="1"/>
  <c r="G169" i="5" s="1"/>
  <c r="H169" i="5" s="1"/>
  <c r="I169" i="5" s="1"/>
  <c r="J169" i="5" s="1"/>
  <c r="K169" i="5" s="1"/>
  <c r="L169" i="5" s="1"/>
  <c r="M169" i="5" s="1"/>
  <c r="N169" i="5" s="1"/>
  <c r="O169" i="5" s="1"/>
  <c r="P169" i="5" s="1"/>
  <c r="Q169" i="5" s="1"/>
  <c r="R169" i="5" s="1"/>
  <c r="S169" i="5" s="1"/>
  <c r="T169" i="5" s="1"/>
  <c r="U169" i="5" s="1"/>
  <c r="V169" i="5" s="1"/>
  <c r="W169" i="5" s="1"/>
  <c r="X169" i="5" s="1"/>
  <c r="Y169" i="5" s="1"/>
  <c r="Z169" i="5" s="1"/>
  <c r="AA169" i="5" s="1"/>
  <c r="AB169" i="5" s="1"/>
  <c r="AC169" i="5" s="1"/>
  <c r="AD169" i="5" s="1"/>
  <c r="AE169" i="5" s="1"/>
  <c r="AF169" i="5" s="1"/>
  <c r="B169" i="5" s="1"/>
  <c r="E167" i="5"/>
  <c r="F167" i="5" s="1"/>
  <c r="G167" i="5" s="1"/>
  <c r="H167" i="5" s="1"/>
  <c r="I167" i="5" s="1"/>
  <c r="J167" i="5" s="1"/>
  <c r="K167" i="5" s="1"/>
  <c r="L167" i="5" s="1"/>
  <c r="M167" i="5" s="1"/>
  <c r="N167" i="5" s="1"/>
  <c r="O167" i="5" s="1"/>
  <c r="P167" i="5" s="1"/>
  <c r="Q167" i="5" s="1"/>
  <c r="R167" i="5" s="1"/>
  <c r="S167" i="5" s="1"/>
  <c r="T167" i="5" s="1"/>
  <c r="U167" i="5" s="1"/>
  <c r="V167" i="5" s="1"/>
  <c r="W167" i="5" s="1"/>
  <c r="X167" i="5" s="1"/>
  <c r="Y167" i="5" s="1"/>
  <c r="Z167" i="5" s="1"/>
  <c r="AA167" i="5" s="1"/>
  <c r="AB167" i="5" s="1"/>
  <c r="AC167" i="5" s="1"/>
  <c r="AD167" i="5" s="1"/>
  <c r="AE167" i="5" s="1"/>
  <c r="AF167" i="5" s="1"/>
  <c r="B167" i="5" s="1"/>
  <c r="D167" i="5"/>
  <c r="E166" i="5"/>
  <c r="F166" i="5" s="1"/>
  <c r="G166" i="5" s="1"/>
  <c r="H166" i="5" s="1"/>
  <c r="I166" i="5" s="1"/>
  <c r="J166" i="5" s="1"/>
  <c r="K166" i="5" s="1"/>
  <c r="L166" i="5" s="1"/>
  <c r="M166" i="5" s="1"/>
  <c r="N166" i="5" s="1"/>
  <c r="O166" i="5" s="1"/>
  <c r="P166" i="5" s="1"/>
  <c r="Q166" i="5" s="1"/>
  <c r="R166" i="5" s="1"/>
  <c r="S166" i="5" s="1"/>
  <c r="T166" i="5" s="1"/>
  <c r="U166" i="5" s="1"/>
  <c r="V166" i="5" s="1"/>
  <c r="W166" i="5" s="1"/>
  <c r="X166" i="5" s="1"/>
  <c r="Y166" i="5" s="1"/>
  <c r="Z166" i="5" s="1"/>
  <c r="AA166" i="5" s="1"/>
  <c r="AB166" i="5" s="1"/>
  <c r="AC166" i="5" s="1"/>
  <c r="AD166" i="5" s="1"/>
  <c r="AE166" i="5" s="1"/>
  <c r="AF166" i="5" s="1"/>
  <c r="B166" i="5" s="1"/>
  <c r="D166" i="5"/>
  <c r="D165" i="5"/>
  <c r="E165" i="5" s="1"/>
  <c r="F165" i="5" s="1"/>
  <c r="G165" i="5" s="1"/>
  <c r="H165" i="5" s="1"/>
  <c r="I165" i="5" s="1"/>
  <c r="J165" i="5" s="1"/>
  <c r="K165" i="5" s="1"/>
  <c r="L165" i="5" s="1"/>
  <c r="M165" i="5" s="1"/>
  <c r="N165" i="5" s="1"/>
  <c r="O165" i="5" s="1"/>
  <c r="P165" i="5" s="1"/>
  <c r="Q165" i="5" s="1"/>
  <c r="R165" i="5" s="1"/>
  <c r="S165" i="5" s="1"/>
  <c r="T165" i="5" s="1"/>
  <c r="U165" i="5" s="1"/>
  <c r="V165" i="5" s="1"/>
  <c r="W165" i="5" s="1"/>
  <c r="X165" i="5" s="1"/>
  <c r="Y165" i="5" s="1"/>
  <c r="Z165" i="5" s="1"/>
  <c r="AA165" i="5" s="1"/>
  <c r="AB165" i="5" s="1"/>
  <c r="AC165" i="5" s="1"/>
  <c r="AD165" i="5" s="1"/>
  <c r="AE165" i="5" s="1"/>
  <c r="AF165" i="5" s="1"/>
  <c r="B165" i="5" s="1"/>
  <c r="D164" i="5"/>
  <c r="E164" i="5" s="1"/>
  <c r="F164" i="5" s="1"/>
  <c r="G164" i="5" s="1"/>
  <c r="H164" i="5" s="1"/>
  <c r="I164" i="5" s="1"/>
  <c r="J164" i="5" s="1"/>
  <c r="K164" i="5" s="1"/>
  <c r="L164" i="5" s="1"/>
  <c r="M164" i="5" s="1"/>
  <c r="N164" i="5" s="1"/>
  <c r="O164" i="5" s="1"/>
  <c r="P164" i="5" s="1"/>
  <c r="Q164" i="5" s="1"/>
  <c r="R164" i="5" s="1"/>
  <c r="S164" i="5" s="1"/>
  <c r="T164" i="5" s="1"/>
  <c r="U164" i="5" s="1"/>
  <c r="V164" i="5" s="1"/>
  <c r="W164" i="5" s="1"/>
  <c r="X164" i="5" s="1"/>
  <c r="Y164" i="5" s="1"/>
  <c r="Z164" i="5" s="1"/>
  <c r="AA164" i="5" s="1"/>
  <c r="AB164" i="5" s="1"/>
  <c r="AC164" i="5" s="1"/>
  <c r="AD164" i="5" s="1"/>
  <c r="AE164" i="5" s="1"/>
  <c r="AF164" i="5" s="1"/>
  <c r="B164" i="5" s="1"/>
  <c r="D163" i="5"/>
  <c r="E163" i="5" s="1"/>
  <c r="F163" i="5" s="1"/>
  <c r="G163" i="5" s="1"/>
  <c r="H163" i="5" s="1"/>
  <c r="I163" i="5" s="1"/>
  <c r="J163" i="5" s="1"/>
  <c r="K163" i="5" s="1"/>
  <c r="L163" i="5" s="1"/>
  <c r="M163" i="5" s="1"/>
  <c r="N163" i="5" s="1"/>
  <c r="O163" i="5" s="1"/>
  <c r="P163" i="5" s="1"/>
  <c r="Q163" i="5" s="1"/>
  <c r="R163" i="5" s="1"/>
  <c r="S163" i="5" s="1"/>
  <c r="T163" i="5" s="1"/>
  <c r="U163" i="5" s="1"/>
  <c r="V163" i="5" s="1"/>
  <c r="W163" i="5" s="1"/>
  <c r="X163" i="5" s="1"/>
  <c r="Y163" i="5" s="1"/>
  <c r="Z163" i="5" s="1"/>
  <c r="AA163" i="5" s="1"/>
  <c r="AB163" i="5" s="1"/>
  <c r="AC163" i="5" s="1"/>
  <c r="AD163" i="5" s="1"/>
  <c r="AE163" i="5" s="1"/>
  <c r="AF163" i="5" s="1"/>
  <c r="B163" i="5" s="1"/>
  <c r="D162" i="5"/>
  <c r="E162" i="5" s="1"/>
  <c r="F162" i="5" s="1"/>
  <c r="G162" i="5" s="1"/>
  <c r="H162" i="5" s="1"/>
  <c r="I162" i="5" s="1"/>
  <c r="J162" i="5" s="1"/>
  <c r="K162" i="5" s="1"/>
  <c r="L162" i="5" s="1"/>
  <c r="M162" i="5" s="1"/>
  <c r="N162" i="5" s="1"/>
  <c r="O162" i="5" s="1"/>
  <c r="P162" i="5" s="1"/>
  <c r="Q162" i="5" s="1"/>
  <c r="R162" i="5" s="1"/>
  <c r="S162" i="5" s="1"/>
  <c r="T162" i="5" s="1"/>
  <c r="U162" i="5" s="1"/>
  <c r="V162" i="5" s="1"/>
  <c r="W162" i="5" s="1"/>
  <c r="X162" i="5" s="1"/>
  <c r="Y162" i="5" s="1"/>
  <c r="Z162" i="5" s="1"/>
  <c r="AA162" i="5" s="1"/>
  <c r="AB162" i="5" s="1"/>
  <c r="AC162" i="5" s="1"/>
  <c r="AD162" i="5" s="1"/>
  <c r="AE162" i="5" s="1"/>
  <c r="AF162" i="5" s="1"/>
  <c r="B162" i="5" s="1"/>
  <c r="F161" i="5"/>
  <c r="G161" i="5" s="1"/>
  <c r="H161" i="5" s="1"/>
  <c r="I161" i="5" s="1"/>
  <c r="J161" i="5" s="1"/>
  <c r="K161" i="5" s="1"/>
  <c r="L161" i="5" s="1"/>
  <c r="M161" i="5" s="1"/>
  <c r="N161" i="5" s="1"/>
  <c r="O161" i="5" s="1"/>
  <c r="P161" i="5" s="1"/>
  <c r="Q161" i="5" s="1"/>
  <c r="R161" i="5" s="1"/>
  <c r="S161" i="5" s="1"/>
  <c r="T161" i="5" s="1"/>
  <c r="U161" i="5" s="1"/>
  <c r="V161" i="5" s="1"/>
  <c r="W161" i="5" s="1"/>
  <c r="X161" i="5" s="1"/>
  <c r="Y161" i="5" s="1"/>
  <c r="Z161" i="5" s="1"/>
  <c r="AA161" i="5" s="1"/>
  <c r="AB161" i="5" s="1"/>
  <c r="AC161" i="5" s="1"/>
  <c r="AD161" i="5" s="1"/>
  <c r="AE161" i="5" s="1"/>
  <c r="AF161" i="5" s="1"/>
  <c r="B161" i="5" s="1"/>
  <c r="D161" i="5"/>
  <c r="E161" i="5" s="1"/>
  <c r="D160" i="5"/>
  <c r="E160" i="5" s="1"/>
  <c r="F160" i="5" s="1"/>
  <c r="G160" i="5" s="1"/>
  <c r="H160" i="5" s="1"/>
  <c r="I160" i="5" s="1"/>
  <c r="J160" i="5" s="1"/>
  <c r="K160" i="5" s="1"/>
  <c r="L160" i="5" s="1"/>
  <c r="M160" i="5" s="1"/>
  <c r="N160" i="5" s="1"/>
  <c r="O160" i="5" s="1"/>
  <c r="P160" i="5" s="1"/>
  <c r="Q160" i="5" s="1"/>
  <c r="R160" i="5" s="1"/>
  <c r="S160" i="5" s="1"/>
  <c r="T160" i="5" s="1"/>
  <c r="U160" i="5" s="1"/>
  <c r="V160" i="5" s="1"/>
  <c r="W160" i="5" s="1"/>
  <c r="X160" i="5" s="1"/>
  <c r="Y160" i="5" s="1"/>
  <c r="Z160" i="5" s="1"/>
  <c r="AA160" i="5" s="1"/>
  <c r="AB160" i="5" s="1"/>
  <c r="AC160" i="5" s="1"/>
  <c r="AD160" i="5" s="1"/>
  <c r="AE160" i="5" s="1"/>
  <c r="AF160" i="5" s="1"/>
  <c r="B160" i="5" s="1"/>
  <c r="D159" i="5"/>
  <c r="E159" i="5" s="1"/>
  <c r="F159" i="5" s="1"/>
  <c r="G159" i="5" s="1"/>
  <c r="H159" i="5" s="1"/>
  <c r="I159" i="5" s="1"/>
  <c r="J159" i="5" s="1"/>
  <c r="K159" i="5" s="1"/>
  <c r="L159" i="5" s="1"/>
  <c r="M159" i="5" s="1"/>
  <c r="N159" i="5" s="1"/>
  <c r="O159" i="5" s="1"/>
  <c r="P159" i="5" s="1"/>
  <c r="Q159" i="5" s="1"/>
  <c r="R159" i="5" s="1"/>
  <c r="S159" i="5" s="1"/>
  <c r="T159" i="5" s="1"/>
  <c r="U159" i="5" s="1"/>
  <c r="V159" i="5" s="1"/>
  <c r="W159" i="5" s="1"/>
  <c r="X159" i="5" s="1"/>
  <c r="Y159" i="5" s="1"/>
  <c r="Z159" i="5" s="1"/>
  <c r="AA159" i="5" s="1"/>
  <c r="AB159" i="5" s="1"/>
  <c r="AC159" i="5" s="1"/>
  <c r="AD159" i="5" s="1"/>
  <c r="AE159" i="5" s="1"/>
  <c r="AF159" i="5" s="1"/>
  <c r="B159" i="5" s="1"/>
  <c r="D158" i="5"/>
  <c r="E158" i="5" s="1"/>
  <c r="F158" i="5" s="1"/>
  <c r="G158" i="5" s="1"/>
  <c r="H158" i="5" s="1"/>
  <c r="I158" i="5" s="1"/>
  <c r="J158" i="5" s="1"/>
  <c r="K158" i="5" s="1"/>
  <c r="L158" i="5" s="1"/>
  <c r="M158" i="5" s="1"/>
  <c r="N158" i="5" s="1"/>
  <c r="O158" i="5" s="1"/>
  <c r="P158" i="5" s="1"/>
  <c r="Q158" i="5" s="1"/>
  <c r="R158" i="5" s="1"/>
  <c r="S158" i="5" s="1"/>
  <c r="T158" i="5" s="1"/>
  <c r="U158" i="5" s="1"/>
  <c r="V158" i="5" s="1"/>
  <c r="W158" i="5" s="1"/>
  <c r="X158" i="5" s="1"/>
  <c r="Y158" i="5" s="1"/>
  <c r="Z158" i="5" s="1"/>
  <c r="AA158" i="5" s="1"/>
  <c r="AB158" i="5" s="1"/>
  <c r="AC158" i="5" s="1"/>
  <c r="AD158" i="5" s="1"/>
  <c r="AE158" i="5" s="1"/>
  <c r="AF158" i="5" s="1"/>
  <c r="B158" i="5" s="1"/>
  <c r="D157" i="5"/>
  <c r="E157" i="5" s="1"/>
  <c r="F157" i="5" s="1"/>
  <c r="G157" i="5" s="1"/>
  <c r="H157" i="5" s="1"/>
  <c r="I157" i="5" s="1"/>
  <c r="J157" i="5" s="1"/>
  <c r="K157" i="5" s="1"/>
  <c r="L157" i="5" s="1"/>
  <c r="M157" i="5" s="1"/>
  <c r="N157" i="5" s="1"/>
  <c r="O157" i="5" s="1"/>
  <c r="P157" i="5" s="1"/>
  <c r="Q157" i="5" s="1"/>
  <c r="R157" i="5" s="1"/>
  <c r="S157" i="5" s="1"/>
  <c r="T157" i="5" s="1"/>
  <c r="U157" i="5" s="1"/>
  <c r="V157" i="5" s="1"/>
  <c r="W157" i="5" s="1"/>
  <c r="X157" i="5" s="1"/>
  <c r="Y157" i="5" s="1"/>
  <c r="Z157" i="5" s="1"/>
  <c r="AA157" i="5" s="1"/>
  <c r="AB157" i="5" s="1"/>
  <c r="AC157" i="5" s="1"/>
  <c r="AD157" i="5" s="1"/>
  <c r="AE157" i="5" s="1"/>
  <c r="AF157" i="5" s="1"/>
  <c r="B157" i="5" s="1"/>
  <c r="E156" i="5"/>
  <c r="F156" i="5" s="1"/>
  <c r="G156" i="5" s="1"/>
  <c r="H156" i="5" s="1"/>
  <c r="I156" i="5" s="1"/>
  <c r="J156" i="5" s="1"/>
  <c r="K156" i="5" s="1"/>
  <c r="L156" i="5" s="1"/>
  <c r="M156" i="5" s="1"/>
  <c r="N156" i="5" s="1"/>
  <c r="O156" i="5" s="1"/>
  <c r="P156" i="5" s="1"/>
  <c r="Q156" i="5" s="1"/>
  <c r="R156" i="5" s="1"/>
  <c r="S156" i="5" s="1"/>
  <c r="T156" i="5" s="1"/>
  <c r="U156" i="5" s="1"/>
  <c r="V156" i="5" s="1"/>
  <c r="W156" i="5" s="1"/>
  <c r="X156" i="5" s="1"/>
  <c r="Y156" i="5" s="1"/>
  <c r="Z156" i="5" s="1"/>
  <c r="AA156" i="5" s="1"/>
  <c r="AB156" i="5" s="1"/>
  <c r="AC156" i="5" s="1"/>
  <c r="AD156" i="5" s="1"/>
  <c r="AE156" i="5" s="1"/>
  <c r="AF156" i="5" s="1"/>
  <c r="B156" i="5" s="1"/>
  <c r="D156" i="5"/>
  <c r="G155" i="5"/>
  <c r="H155" i="5" s="1"/>
  <c r="I155" i="5" s="1"/>
  <c r="J155" i="5" s="1"/>
  <c r="K155" i="5" s="1"/>
  <c r="L155" i="5" s="1"/>
  <c r="M155" i="5" s="1"/>
  <c r="N155" i="5" s="1"/>
  <c r="O155" i="5" s="1"/>
  <c r="P155" i="5" s="1"/>
  <c r="Q155" i="5" s="1"/>
  <c r="R155" i="5" s="1"/>
  <c r="S155" i="5" s="1"/>
  <c r="T155" i="5" s="1"/>
  <c r="U155" i="5" s="1"/>
  <c r="V155" i="5" s="1"/>
  <c r="W155" i="5" s="1"/>
  <c r="X155" i="5" s="1"/>
  <c r="Y155" i="5" s="1"/>
  <c r="Z155" i="5" s="1"/>
  <c r="AA155" i="5" s="1"/>
  <c r="AB155" i="5" s="1"/>
  <c r="AC155" i="5" s="1"/>
  <c r="AD155" i="5" s="1"/>
  <c r="AE155" i="5" s="1"/>
  <c r="AF155" i="5" s="1"/>
  <c r="B155" i="5" s="1"/>
  <c r="D155" i="5"/>
  <c r="E155" i="5" s="1"/>
  <c r="F155" i="5" s="1"/>
  <c r="D153" i="5"/>
  <c r="E153" i="5" s="1"/>
  <c r="F153" i="5" s="1"/>
  <c r="G153" i="5" s="1"/>
  <c r="H153" i="5" s="1"/>
  <c r="I153" i="5" s="1"/>
  <c r="J153" i="5" s="1"/>
  <c r="K153" i="5" s="1"/>
  <c r="L153" i="5" s="1"/>
  <c r="M153" i="5" s="1"/>
  <c r="N153" i="5" s="1"/>
  <c r="O153" i="5" s="1"/>
  <c r="P153" i="5" s="1"/>
  <c r="Q153" i="5" s="1"/>
  <c r="R153" i="5" s="1"/>
  <c r="S153" i="5" s="1"/>
  <c r="T153" i="5" s="1"/>
  <c r="U153" i="5" s="1"/>
  <c r="V153" i="5" s="1"/>
  <c r="W153" i="5" s="1"/>
  <c r="X153" i="5" s="1"/>
  <c r="Y153" i="5" s="1"/>
  <c r="Z153" i="5" s="1"/>
  <c r="AA153" i="5" s="1"/>
  <c r="AB153" i="5" s="1"/>
  <c r="AC153" i="5" s="1"/>
  <c r="AD153" i="5" s="1"/>
  <c r="AE153" i="5" s="1"/>
  <c r="AF153" i="5" s="1"/>
  <c r="B153" i="5" s="1"/>
  <c r="D152" i="5"/>
  <c r="E152" i="5" s="1"/>
  <c r="F152" i="5" s="1"/>
  <c r="G152" i="5" s="1"/>
  <c r="H152" i="5" s="1"/>
  <c r="I152" i="5" s="1"/>
  <c r="J152" i="5" s="1"/>
  <c r="K152" i="5" s="1"/>
  <c r="L152" i="5" s="1"/>
  <c r="M152" i="5" s="1"/>
  <c r="N152" i="5" s="1"/>
  <c r="O152" i="5" s="1"/>
  <c r="P152" i="5" s="1"/>
  <c r="Q152" i="5" s="1"/>
  <c r="R152" i="5" s="1"/>
  <c r="S152" i="5" s="1"/>
  <c r="T152" i="5" s="1"/>
  <c r="U152" i="5" s="1"/>
  <c r="V152" i="5" s="1"/>
  <c r="W152" i="5" s="1"/>
  <c r="X152" i="5" s="1"/>
  <c r="Y152" i="5" s="1"/>
  <c r="Z152" i="5" s="1"/>
  <c r="AA152" i="5" s="1"/>
  <c r="AB152" i="5" s="1"/>
  <c r="AC152" i="5" s="1"/>
  <c r="AD152" i="5" s="1"/>
  <c r="AE152" i="5" s="1"/>
  <c r="AF152" i="5" s="1"/>
  <c r="B152" i="5" s="1"/>
  <c r="T151" i="5"/>
  <c r="U151" i="5" s="1"/>
  <c r="V151" i="5" s="1"/>
  <c r="W151" i="5" s="1"/>
  <c r="X151" i="5" s="1"/>
  <c r="Y151" i="5" s="1"/>
  <c r="Z151" i="5" s="1"/>
  <c r="AA151" i="5" s="1"/>
  <c r="AB151" i="5" s="1"/>
  <c r="AC151" i="5" s="1"/>
  <c r="AD151" i="5" s="1"/>
  <c r="AE151" i="5" s="1"/>
  <c r="AF151" i="5" s="1"/>
  <c r="B151" i="5" s="1"/>
  <c r="D151" i="5"/>
  <c r="E151" i="5" s="1"/>
  <c r="F151" i="5" s="1"/>
  <c r="G151" i="5" s="1"/>
  <c r="H151" i="5" s="1"/>
  <c r="I151" i="5" s="1"/>
  <c r="J151" i="5" s="1"/>
  <c r="K151" i="5" s="1"/>
  <c r="L151" i="5" s="1"/>
  <c r="M151" i="5" s="1"/>
  <c r="N151" i="5" s="1"/>
  <c r="O151" i="5" s="1"/>
  <c r="P151" i="5" s="1"/>
  <c r="Q151" i="5" s="1"/>
  <c r="R151" i="5" s="1"/>
  <c r="S151" i="5" s="1"/>
  <c r="D150" i="5"/>
  <c r="E150" i="5" s="1"/>
  <c r="F150" i="5" s="1"/>
  <c r="G150" i="5" s="1"/>
  <c r="H150" i="5" s="1"/>
  <c r="I150" i="5" s="1"/>
  <c r="J150" i="5" s="1"/>
  <c r="K150" i="5" s="1"/>
  <c r="L150" i="5" s="1"/>
  <c r="M150" i="5" s="1"/>
  <c r="N150" i="5" s="1"/>
  <c r="O150" i="5" s="1"/>
  <c r="P150" i="5" s="1"/>
  <c r="Q150" i="5" s="1"/>
  <c r="R150" i="5" s="1"/>
  <c r="S150" i="5" s="1"/>
  <c r="T150" i="5" s="1"/>
  <c r="U150" i="5" s="1"/>
  <c r="V150" i="5" s="1"/>
  <c r="W150" i="5" s="1"/>
  <c r="X150" i="5" s="1"/>
  <c r="Y150" i="5" s="1"/>
  <c r="Z150" i="5" s="1"/>
  <c r="AA150" i="5" s="1"/>
  <c r="AB150" i="5" s="1"/>
  <c r="AC150" i="5" s="1"/>
  <c r="AD150" i="5" s="1"/>
  <c r="AE150" i="5" s="1"/>
  <c r="AF150" i="5" s="1"/>
  <c r="B150" i="5" s="1"/>
  <c r="D148" i="5"/>
  <c r="E148" i="5" s="1"/>
  <c r="F148" i="5" s="1"/>
  <c r="G148" i="5" s="1"/>
  <c r="H148" i="5" s="1"/>
  <c r="I148" i="5" s="1"/>
  <c r="J148" i="5" s="1"/>
  <c r="K148" i="5" s="1"/>
  <c r="L148" i="5" s="1"/>
  <c r="M148" i="5" s="1"/>
  <c r="N148" i="5" s="1"/>
  <c r="O148" i="5" s="1"/>
  <c r="P148" i="5" s="1"/>
  <c r="Q148" i="5" s="1"/>
  <c r="R148" i="5" s="1"/>
  <c r="S148" i="5" s="1"/>
  <c r="T148" i="5" s="1"/>
  <c r="U148" i="5" s="1"/>
  <c r="V148" i="5" s="1"/>
  <c r="W148" i="5" s="1"/>
  <c r="X148" i="5" s="1"/>
  <c r="Y148" i="5" s="1"/>
  <c r="Z148" i="5" s="1"/>
  <c r="AA148" i="5" s="1"/>
  <c r="AB148" i="5" s="1"/>
  <c r="AC148" i="5" s="1"/>
  <c r="AD148" i="5" s="1"/>
  <c r="AE148" i="5" s="1"/>
  <c r="AF148" i="5" s="1"/>
  <c r="B148" i="5" s="1"/>
  <c r="D147" i="5"/>
  <c r="E147" i="5" s="1"/>
  <c r="F147" i="5" s="1"/>
  <c r="G147" i="5" s="1"/>
  <c r="H147" i="5" s="1"/>
  <c r="I147" i="5" s="1"/>
  <c r="J147" i="5" s="1"/>
  <c r="K147" i="5" s="1"/>
  <c r="L147" i="5" s="1"/>
  <c r="M147" i="5" s="1"/>
  <c r="N147" i="5" s="1"/>
  <c r="O147" i="5" s="1"/>
  <c r="P147" i="5" s="1"/>
  <c r="Q147" i="5" s="1"/>
  <c r="R147" i="5" s="1"/>
  <c r="S147" i="5" s="1"/>
  <c r="T147" i="5" s="1"/>
  <c r="U147" i="5" s="1"/>
  <c r="V147" i="5" s="1"/>
  <c r="W147" i="5" s="1"/>
  <c r="X147" i="5" s="1"/>
  <c r="Y147" i="5" s="1"/>
  <c r="Z147" i="5" s="1"/>
  <c r="AA147" i="5" s="1"/>
  <c r="AB147" i="5" s="1"/>
  <c r="AC147" i="5" s="1"/>
  <c r="AD147" i="5" s="1"/>
  <c r="AE147" i="5" s="1"/>
  <c r="AF147" i="5" s="1"/>
  <c r="B147" i="5" s="1"/>
  <c r="D145" i="5"/>
  <c r="E145" i="5" s="1"/>
  <c r="F145" i="5" s="1"/>
  <c r="G145" i="5" s="1"/>
  <c r="H145" i="5" s="1"/>
  <c r="I145" i="5" s="1"/>
  <c r="J145" i="5" s="1"/>
  <c r="K145" i="5" s="1"/>
  <c r="L145" i="5" s="1"/>
  <c r="M145" i="5" s="1"/>
  <c r="N145" i="5" s="1"/>
  <c r="O145" i="5" s="1"/>
  <c r="P145" i="5" s="1"/>
  <c r="Q145" i="5" s="1"/>
  <c r="R145" i="5" s="1"/>
  <c r="S145" i="5" s="1"/>
  <c r="T145" i="5" s="1"/>
  <c r="U145" i="5" s="1"/>
  <c r="V145" i="5" s="1"/>
  <c r="W145" i="5" s="1"/>
  <c r="X145" i="5" s="1"/>
  <c r="Y145" i="5" s="1"/>
  <c r="Z145" i="5" s="1"/>
  <c r="AA145" i="5" s="1"/>
  <c r="AB145" i="5" s="1"/>
  <c r="AC145" i="5" s="1"/>
  <c r="AD145" i="5" s="1"/>
  <c r="AE145" i="5" s="1"/>
  <c r="AF145" i="5" s="1"/>
  <c r="B145" i="5" s="1"/>
  <c r="D144" i="5"/>
  <c r="E144" i="5" s="1"/>
  <c r="F144" i="5" s="1"/>
  <c r="G144" i="5" s="1"/>
  <c r="H144" i="5" s="1"/>
  <c r="I144" i="5" s="1"/>
  <c r="J144" i="5" s="1"/>
  <c r="K144" i="5" s="1"/>
  <c r="L144" i="5" s="1"/>
  <c r="M144" i="5" s="1"/>
  <c r="N144" i="5" s="1"/>
  <c r="O144" i="5" s="1"/>
  <c r="P144" i="5" s="1"/>
  <c r="Q144" i="5" s="1"/>
  <c r="R144" i="5" s="1"/>
  <c r="S144" i="5" s="1"/>
  <c r="T144" i="5" s="1"/>
  <c r="U144" i="5" s="1"/>
  <c r="V144" i="5" s="1"/>
  <c r="W144" i="5" s="1"/>
  <c r="X144" i="5" s="1"/>
  <c r="Y144" i="5" s="1"/>
  <c r="Z144" i="5" s="1"/>
  <c r="AA144" i="5" s="1"/>
  <c r="AB144" i="5" s="1"/>
  <c r="AC144" i="5" s="1"/>
  <c r="AD144" i="5" s="1"/>
  <c r="AE144" i="5" s="1"/>
  <c r="AF144" i="5" s="1"/>
  <c r="B144" i="5" s="1"/>
  <c r="D143" i="5"/>
  <c r="E143" i="5" s="1"/>
  <c r="F143" i="5" s="1"/>
  <c r="G143" i="5" s="1"/>
  <c r="H143" i="5" s="1"/>
  <c r="I143" i="5" s="1"/>
  <c r="J143" i="5" s="1"/>
  <c r="K143" i="5" s="1"/>
  <c r="L143" i="5" s="1"/>
  <c r="M143" i="5" s="1"/>
  <c r="N143" i="5" s="1"/>
  <c r="O143" i="5" s="1"/>
  <c r="P143" i="5" s="1"/>
  <c r="Q143" i="5" s="1"/>
  <c r="R143" i="5" s="1"/>
  <c r="S143" i="5" s="1"/>
  <c r="T143" i="5" s="1"/>
  <c r="U143" i="5" s="1"/>
  <c r="V143" i="5" s="1"/>
  <c r="W143" i="5" s="1"/>
  <c r="X143" i="5" s="1"/>
  <c r="Y143" i="5" s="1"/>
  <c r="Z143" i="5" s="1"/>
  <c r="AA143" i="5" s="1"/>
  <c r="AB143" i="5" s="1"/>
  <c r="AC143" i="5" s="1"/>
  <c r="AD143" i="5" s="1"/>
  <c r="AE143" i="5" s="1"/>
  <c r="AF143" i="5" s="1"/>
  <c r="B143" i="5" s="1"/>
  <c r="D142" i="5"/>
  <c r="E142" i="5" s="1"/>
  <c r="F142" i="5" s="1"/>
  <c r="G142" i="5" s="1"/>
  <c r="H142" i="5" s="1"/>
  <c r="I142" i="5" s="1"/>
  <c r="J142" i="5" s="1"/>
  <c r="K142" i="5" s="1"/>
  <c r="L142" i="5" s="1"/>
  <c r="M142" i="5" s="1"/>
  <c r="N142" i="5" s="1"/>
  <c r="O142" i="5" s="1"/>
  <c r="P142" i="5" s="1"/>
  <c r="Q142" i="5" s="1"/>
  <c r="R142" i="5" s="1"/>
  <c r="S142" i="5" s="1"/>
  <c r="T142" i="5" s="1"/>
  <c r="U142" i="5" s="1"/>
  <c r="V142" i="5" s="1"/>
  <c r="W142" i="5" s="1"/>
  <c r="X142" i="5" s="1"/>
  <c r="Y142" i="5" s="1"/>
  <c r="Z142" i="5" s="1"/>
  <c r="AA142" i="5" s="1"/>
  <c r="AB142" i="5" s="1"/>
  <c r="AC142" i="5" s="1"/>
  <c r="AD142" i="5" s="1"/>
  <c r="AE142" i="5" s="1"/>
  <c r="AF142" i="5" s="1"/>
  <c r="B142" i="5" s="1"/>
  <c r="D141" i="5"/>
  <c r="E141" i="5" s="1"/>
  <c r="F141" i="5" s="1"/>
  <c r="G141" i="5" s="1"/>
  <c r="H141" i="5" s="1"/>
  <c r="I141" i="5" s="1"/>
  <c r="J141" i="5" s="1"/>
  <c r="K141" i="5" s="1"/>
  <c r="L141" i="5" s="1"/>
  <c r="M141" i="5" s="1"/>
  <c r="N141" i="5" s="1"/>
  <c r="O141" i="5" s="1"/>
  <c r="P141" i="5" s="1"/>
  <c r="Q141" i="5" s="1"/>
  <c r="R141" i="5" s="1"/>
  <c r="S141" i="5" s="1"/>
  <c r="T141" i="5" s="1"/>
  <c r="U141" i="5" s="1"/>
  <c r="V141" i="5" s="1"/>
  <c r="W141" i="5" s="1"/>
  <c r="X141" i="5" s="1"/>
  <c r="Y141" i="5" s="1"/>
  <c r="Z141" i="5" s="1"/>
  <c r="AA141" i="5" s="1"/>
  <c r="AB141" i="5" s="1"/>
  <c r="AC141" i="5" s="1"/>
  <c r="AD141" i="5" s="1"/>
  <c r="AE141" i="5" s="1"/>
  <c r="AF141" i="5" s="1"/>
  <c r="B141" i="5" s="1"/>
  <c r="D140" i="5"/>
  <c r="E140" i="5" s="1"/>
  <c r="F140" i="5" s="1"/>
  <c r="G140" i="5" s="1"/>
  <c r="H140" i="5" s="1"/>
  <c r="I140" i="5" s="1"/>
  <c r="J140" i="5" s="1"/>
  <c r="K140" i="5" s="1"/>
  <c r="L140" i="5" s="1"/>
  <c r="M140" i="5" s="1"/>
  <c r="N140" i="5" s="1"/>
  <c r="O140" i="5" s="1"/>
  <c r="P140" i="5" s="1"/>
  <c r="Q140" i="5" s="1"/>
  <c r="R140" i="5" s="1"/>
  <c r="S140" i="5" s="1"/>
  <c r="T140" i="5" s="1"/>
  <c r="U140" i="5" s="1"/>
  <c r="V140" i="5" s="1"/>
  <c r="W140" i="5" s="1"/>
  <c r="X140" i="5" s="1"/>
  <c r="Y140" i="5" s="1"/>
  <c r="Z140" i="5" s="1"/>
  <c r="AA140" i="5" s="1"/>
  <c r="AB140" i="5" s="1"/>
  <c r="AC140" i="5" s="1"/>
  <c r="AD140" i="5" s="1"/>
  <c r="AE140" i="5" s="1"/>
  <c r="AF140" i="5" s="1"/>
  <c r="B140" i="5" s="1"/>
  <c r="D139" i="5"/>
  <c r="E139" i="5" s="1"/>
  <c r="F139" i="5" s="1"/>
  <c r="G139" i="5" s="1"/>
  <c r="H139" i="5" s="1"/>
  <c r="I139" i="5" s="1"/>
  <c r="J139" i="5" s="1"/>
  <c r="K139" i="5" s="1"/>
  <c r="L139" i="5" s="1"/>
  <c r="M139" i="5" s="1"/>
  <c r="N139" i="5" s="1"/>
  <c r="O139" i="5" s="1"/>
  <c r="P139" i="5" s="1"/>
  <c r="Q139" i="5" s="1"/>
  <c r="R139" i="5" s="1"/>
  <c r="S139" i="5" s="1"/>
  <c r="T139" i="5" s="1"/>
  <c r="U139" i="5" s="1"/>
  <c r="V139" i="5" s="1"/>
  <c r="W139" i="5" s="1"/>
  <c r="X139" i="5" s="1"/>
  <c r="Y139" i="5" s="1"/>
  <c r="Z139" i="5" s="1"/>
  <c r="AA139" i="5" s="1"/>
  <c r="AB139" i="5" s="1"/>
  <c r="AC139" i="5" s="1"/>
  <c r="AD139" i="5" s="1"/>
  <c r="AE139" i="5" s="1"/>
  <c r="AF139" i="5" s="1"/>
  <c r="B139" i="5" s="1"/>
  <c r="D137" i="5"/>
  <c r="E137" i="5" s="1"/>
  <c r="F137" i="5" s="1"/>
  <c r="G137" i="5" s="1"/>
  <c r="H137" i="5" s="1"/>
  <c r="I137" i="5" s="1"/>
  <c r="J137" i="5" s="1"/>
  <c r="K137" i="5" s="1"/>
  <c r="L137" i="5" s="1"/>
  <c r="M137" i="5" s="1"/>
  <c r="N137" i="5" s="1"/>
  <c r="O137" i="5" s="1"/>
  <c r="P137" i="5" s="1"/>
  <c r="Q137" i="5" s="1"/>
  <c r="R137" i="5" s="1"/>
  <c r="S137" i="5" s="1"/>
  <c r="T137" i="5" s="1"/>
  <c r="U137" i="5" s="1"/>
  <c r="V137" i="5" s="1"/>
  <c r="W137" i="5" s="1"/>
  <c r="X137" i="5" s="1"/>
  <c r="Y137" i="5" s="1"/>
  <c r="Z137" i="5" s="1"/>
  <c r="AA137" i="5" s="1"/>
  <c r="AB137" i="5" s="1"/>
  <c r="AC137" i="5" s="1"/>
  <c r="AD137" i="5" s="1"/>
  <c r="AE137" i="5" s="1"/>
  <c r="AF137" i="5" s="1"/>
  <c r="B137" i="5" s="1"/>
  <c r="D136" i="5"/>
  <c r="E136" i="5" s="1"/>
  <c r="F136" i="5" s="1"/>
  <c r="G136" i="5" s="1"/>
  <c r="H136" i="5" s="1"/>
  <c r="I136" i="5" s="1"/>
  <c r="J136" i="5" s="1"/>
  <c r="K136" i="5" s="1"/>
  <c r="L136" i="5" s="1"/>
  <c r="M136" i="5" s="1"/>
  <c r="N136" i="5" s="1"/>
  <c r="O136" i="5" s="1"/>
  <c r="P136" i="5" s="1"/>
  <c r="Q136" i="5" s="1"/>
  <c r="R136" i="5" s="1"/>
  <c r="S136" i="5" s="1"/>
  <c r="T136" i="5" s="1"/>
  <c r="U136" i="5" s="1"/>
  <c r="V136" i="5" s="1"/>
  <c r="W136" i="5" s="1"/>
  <c r="X136" i="5" s="1"/>
  <c r="Y136" i="5" s="1"/>
  <c r="Z136" i="5" s="1"/>
  <c r="AA136" i="5" s="1"/>
  <c r="AB136" i="5" s="1"/>
  <c r="AC136" i="5" s="1"/>
  <c r="AD136" i="5" s="1"/>
  <c r="AE136" i="5" s="1"/>
  <c r="AF136" i="5" s="1"/>
  <c r="B136" i="5" s="1"/>
  <c r="D135" i="5"/>
  <c r="E135" i="5" s="1"/>
  <c r="F135" i="5" s="1"/>
  <c r="G135" i="5" s="1"/>
  <c r="H135" i="5" s="1"/>
  <c r="I135" i="5" s="1"/>
  <c r="J135" i="5" s="1"/>
  <c r="K135" i="5" s="1"/>
  <c r="L135" i="5" s="1"/>
  <c r="M135" i="5" s="1"/>
  <c r="N135" i="5" s="1"/>
  <c r="O135" i="5" s="1"/>
  <c r="P135" i="5" s="1"/>
  <c r="Q135" i="5" s="1"/>
  <c r="R135" i="5" s="1"/>
  <c r="S135" i="5" s="1"/>
  <c r="T135" i="5" s="1"/>
  <c r="U135" i="5" s="1"/>
  <c r="V135" i="5" s="1"/>
  <c r="W135" i="5" s="1"/>
  <c r="X135" i="5" s="1"/>
  <c r="Y135" i="5" s="1"/>
  <c r="Z135" i="5" s="1"/>
  <c r="AA135" i="5" s="1"/>
  <c r="AB135" i="5" s="1"/>
  <c r="AC135" i="5" s="1"/>
  <c r="AD135" i="5" s="1"/>
  <c r="AE135" i="5" s="1"/>
  <c r="AF135" i="5" s="1"/>
  <c r="B135" i="5" s="1"/>
  <c r="D134" i="5"/>
  <c r="E134" i="5" s="1"/>
  <c r="F134" i="5" s="1"/>
  <c r="G134" i="5" s="1"/>
  <c r="H134" i="5" s="1"/>
  <c r="I134" i="5" s="1"/>
  <c r="J134" i="5" s="1"/>
  <c r="K134" i="5" s="1"/>
  <c r="L134" i="5" s="1"/>
  <c r="M134" i="5" s="1"/>
  <c r="N134" i="5" s="1"/>
  <c r="O134" i="5" s="1"/>
  <c r="P134" i="5" s="1"/>
  <c r="Q134" i="5" s="1"/>
  <c r="R134" i="5" s="1"/>
  <c r="S134" i="5" s="1"/>
  <c r="T134" i="5" s="1"/>
  <c r="U134" i="5" s="1"/>
  <c r="V134" i="5" s="1"/>
  <c r="W134" i="5" s="1"/>
  <c r="X134" i="5" s="1"/>
  <c r="Y134" i="5" s="1"/>
  <c r="Z134" i="5" s="1"/>
  <c r="AA134" i="5" s="1"/>
  <c r="AB134" i="5" s="1"/>
  <c r="AC134" i="5" s="1"/>
  <c r="AD134" i="5" s="1"/>
  <c r="AE134" i="5" s="1"/>
  <c r="AF134" i="5" s="1"/>
  <c r="B134" i="5" s="1"/>
  <c r="D133" i="5"/>
  <c r="E133" i="5" s="1"/>
  <c r="F133" i="5" s="1"/>
  <c r="G133" i="5" s="1"/>
  <c r="H133" i="5" s="1"/>
  <c r="I133" i="5" s="1"/>
  <c r="J133" i="5" s="1"/>
  <c r="K133" i="5" s="1"/>
  <c r="L133" i="5" s="1"/>
  <c r="M133" i="5" s="1"/>
  <c r="N133" i="5" s="1"/>
  <c r="O133" i="5" s="1"/>
  <c r="P133" i="5" s="1"/>
  <c r="Q133" i="5" s="1"/>
  <c r="R133" i="5" s="1"/>
  <c r="S133" i="5" s="1"/>
  <c r="T133" i="5" s="1"/>
  <c r="U133" i="5" s="1"/>
  <c r="V133" i="5" s="1"/>
  <c r="W133" i="5" s="1"/>
  <c r="X133" i="5" s="1"/>
  <c r="Y133" i="5" s="1"/>
  <c r="Z133" i="5" s="1"/>
  <c r="AA133" i="5" s="1"/>
  <c r="AB133" i="5" s="1"/>
  <c r="AC133" i="5" s="1"/>
  <c r="AD133" i="5" s="1"/>
  <c r="AE133" i="5" s="1"/>
  <c r="AF133" i="5" s="1"/>
  <c r="B133" i="5" s="1"/>
  <c r="D132" i="5"/>
  <c r="E132" i="5" s="1"/>
  <c r="F132" i="5" s="1"/>
  <c r="G132" i="5" s="1"/>
  <c r="H132" i="5" s="1"/>
  <c r="I132" i="5" s="1"/>
  <c r="J132" i="5" s="1"/>
  <c r="K132" i="5" s="1"/>
  <c r="L132" i="5" s="1"/>
  <c r="M132" i="5" s="1"/>
  <c r="N132" i="5" s="1"/>
  <c r="O132" i="5" s="1"/>
  <c r="P132" i="5" s="1"/>
  <c r="Q132" i="5" s="1"/>
  <c r="R132" i="5" s="1"/>
  <c r="S132" i="5" s="1"/>
  <c r="T132" i="5" s="1"/>
  <c r="U132" i="5" s="1"/>
  <c r="V132" i="5" s="1"/>
  <c r="W132" i="5" s="1"/>
  <c r="X132" i="5" s="1"/>
  <c r="Y132" i="5" s="1"/>
  <c r="Z132" i="5" s="1"/>
  <c r="AA132" i="5" s="1"/>
  <c r="AB132" i="5" s="1"/>
  <c r="AC132" i="5" s="1"/>
  <c r="AD132" i="5" s="1"/>
  <c r="AE132" i="5" s="1"/>
  <c r="AF132" i="5" s="1"/>
  <c r="B132" i="5" s="1"/>
  <c r="D131" i="5"/>
  <c r="E131" i="5" s="1"/>
  <c r="F131" i="5" s="1"/>
  <c r="G131" i="5" s="1"/>
  <c r="H131" i="5" s="1"/>
  <c r="I131" i="5" s="1"/>
  <c r="J131" i="5" s="1"/>
  <c r="K131" i="5" s="1"/>
  <c r="L131" i="5" s="1"/>
  <c r="M131" i="5" s="1"/>
  <c r="N131" i="5" s="1"/>
  <c r="O131" i="5" s="1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AA131" i="5" s="1"/>
  <c r="AB131" i="5" s="1"/>
  <c r="AC131" i="5" s="1"/>
  <c r="AD131" i="5" s="1"/>
  <c r="AE131" i="5" s="1"/>
  <c r="AF131" i="5" s="1"/>
  <c r="B131" i="5" s="1"/>
  <c r="D130" i="5"/>
  <c r="E130" i="5" s="1"/>
  <c r="F130" i="5" s="1"/>
  <c r="G130" i="5" s="1"/>
  <c r="H130" i="5" s="1"/>
  <c r="I130" i="5" s="1"/>
  <c r="J130" i="5" s="1"/>
  <c r="K130" i="5" s="1"/>
  <c r="L130" i="5" s="1"/>
  <c r="M130" i="5" s="1"/>
  <c r="N130" i="5" s="1"/>
  <c r="O130" i="5" s="1"/>
  <c r="P130" i="5" s="1"/>
  <c r="Q130" i="5" s="1"/>
  <c r="R130" i="5" s="1"/>
  <c r="S130" i="5" s="1"/>
  <c r="T130" i="5" s="1"/>
  <c r="U130" i="5" s="1"/>
  <c r="V130" i="5" s="1"/>
  <c r="W130" i="5" s="1"/>
  <c r="X130" i="5" s="1"/>
  <c r="Y130" i="5" s="1"/>
  <c r="Z130" i="5" s="1"/>
  <c r="AA130" i="5" s="1"/>
  <c r="AB130" i="5" s="1"/>
  <c r="AC130" i="5" s="1"/>
  <c r="AD130" i="5" s="1"/>
  <c r="AE130" i="5" s="1"/>
  <c r="AF130" i="5" s="1"/>
  <c r="B130" i="5" s="1"/>
  <c r="E128" i="5"/>
  <c r="F128" i="5" s="1"/>
  <c r="G128" i="5" s="1"/>
  <c r="H128" i="5" s="1"/>
  <c r="I128" i="5" s="1"/>
  <c r="J128" i="5" s="1"/>
  <c r="K128" i="5" s="1"/>
  <c r="L128" i="5" s="1"/>
  <c r="M128" i="5" s="1"/>
  <c r="N128" i="5" s="1"/>
  <c r="O128" i="5" s="1"/>
  <c r="P128" i="5" s="1"/>
  <c r="Q128" i="5" s="1"/>
  <c r="R128" i="5" s="1"/>
  <c r="S128" i="5" s="1"/>
  <c r="T128" i="5" s="1"/>
  <c r="U128" i="5" s="1"/>
  <c r="V128" i="5" s="1"/>
  <c r="W128" i="5" s="1"/>
  <c r="X128" i="5" s="1"/>
  <c r="Y128" i="5" s="1"/>
  <c r="Z128" i="5" s="1"/>
  <c r="AA128" i="5" s="1"/>
  <c r="AB128" i="5" s="1"/>
  <c r="AC128" i="5" s="1"/>
  <c r="AD128" i="5" s="1"/>
  <c r="AE128" i="5" s="1"/>
  <c r="AF128" i="5" s="1"/>
  <c r="B128" i="5" s="1"/>
  <c r="D128" i="5"/>
  <c r="D127" i="5"/>
  <c r="E127" i="5" s="1"/>
  <c r="F127" i="5" s="1"/>
  <c r="G127" i="5" s="1"/>
  <c r="H127" i="5" s="1"/>
  <c r="I127" i="5" s="1"/>
  <c r="J127" i="5" s="1"/>
  <c r="K127" i="5" s="1"/>
  <c r="L127" i="5" s="1"/>
  <c r="M127" i="5" s="1"/>
  <c r="N127" i="5" s="1"/>
  <c r="O127" i="5" s="1"/>
  <c r="P127" i="5" s="1"/>
  <c r="Q127" i="5" s="1"/>
  <c r="R127" i="5" s="1"/>
  <c r="S127" i="5" s="1"/>
  <c r="T127" i="5" s="1"/>
  <c r="U127" i="5" s="1"/>
  <c r="V127" i="5" s="1"/>
  <c r="W127" i="5" s="1"/>
  <c r="X127" i="5" s="1"/>
  <c r="Y127" i="5" s="1"/>
  <c r="Z127" i="5" s="1"/>
  <c r="AA127" i="5" s="1"/>
  <c r="AB127" i="5" s="1"/>
  <c r="AC127" i="5" s="1"/>
  <c r="AD127" i="5" s="1"/>
  <c r="AE127" i="5" s="1"/>
  <c r="AF127" i="5" s="1"/>
  <c r="B127" i="5" s="1"/>
  <c r="D126" i="5"/>
  <c r="E126" i="5" s="1"/>
  <c r="F126" i="5" s="1"/>
  <c r="G126" i="5" s="1"/>
  <c r="H126" i="5" s="1"/>
  <c r="I126" i="5" s="1"/>
  <c r="J126" i="5" s="1"/>
  <c r="K126" i="5" s="1"/>
  <c r="L126" i="5" s="1"/>
  <c r="M126" i="5" s="1"/>
  <c r="N126" i="5" s="1"/>
  <c r="O126" i="5" s="1"/>
  <c r="P126" i="5" s="1"/>
  <c r="Q126" i="5" s="1"/>
  <c r="R126" i="5" s="1"/>
  <c r="S126" i="5" s="1"/>
  <c r="T126" i="5" s="1"/>
  <c r="U126" i="5" s="1"/>
  <c r="V126" i="5" s="1"/>
  <c r="W126" i="5" s="1"/>
  <c r="X126" i="5" s="1"/>
  <c r="Y126" i="5" s="1"/>
  <c r="Z126" i="5" s="1"/>
  <c r="AA126" i="5" s="1"/>
  <c r="AB126" i="5" s="1"/>
  <c r="AC126" i="5" s="1"/>
  <c r="AD126" i="5" s="1"/>
  <c r="AE126" i="5" s="1"/>
  <c r="AF126" i="5" s="1"/>
  <c r="B126" i="5" s="1"/>
  <c r="D125" i="5"/>
  <c r="E125" i="5" s="1"/>
  <c r="F125" i="5" s="1"/>
  <c r="G125" i="5" s="1"/>
  <c r="H125" i="5" s="1"/>
  <c r="I125" i="5" s="1"/>
  <c r="J125" i="5" s="1"/>
  <c r="K125" i="5" s="1"/>
  <c r="L125" i="5" s="1"/>
  <c r="M125" i="5" s="1"/>
  <c r="N125" i="5" s="1"/>
  <c r="O125" i="5" s="1"/>
  <c r="P125" i="5" s="1"/>
  <c r="Q125" i="5" s="1"/>
  <c r="R125" i="5" s="1"/>
  <c r="S125" i="5" s="1"/>
  <c r="T125" i="5" s="1"/>
  <c r="U125" i="5" s="1"/>
  <c r="V125" i="5" s="1"/>
  <c r="W125" i="5" s="1"/>
  <c r="X125" i="5" s="1"/>
  <c r="Y125" i="5" s="1"/>
  <c r="Z125" i="5" s="1"/>
  <c r="AA125" i="5" s="1"/>
  <c r="AB125" i="5" s="1"/>
  <c r="AC125" i="5" s="1"/>
  <c r="AD125" i="5" s="1"/>
  <c r="AE125" i="5" s="1"/>
  <c r="AF125" i="5" s="1"/>
  <c r="B125" i="5" s="1"/>
  <c r="D124" i="5"/>
  <c r="E124" i="5" s="1"/>
  <c r="F124" i="5" s="1"/>
  <c r="G124" i="5" s="1"/>
  <c r="H124" i="5" s="1"/>
  <c r="I124" i="5" s="1"/>
  <c r="J124" i="5" s="1"/>
  <c r="K124" i="5" s="1"/>
  <c r="L124" i="5" s="1"/>
  <c r="M124" i="5" s="1"/>
  <c r="N124" i="5" s="1"/>
  <c r="O124" i="5" s="1"/>
  <c r="P124" i="5" s="1"/>
  <c r="Q124" i="5" s="1"/>
  <c r="R124" i="5" s="1"/>
  <c r="S124" i="5" s="1"/>
  <c r="T124" i="5" s="1"/>
  <c r="U124" i="5" s="1"/>
  <c r="V124" i="5" s="1"/>
  <c r="W124" i="5" s="1"/>
  <c r="X124" i="5" s="1"/>
  <c r="Y124" i="5" s="1"/>
  <c r="Z124" i="5" s="1"/>
  <c r="AA124" i="5" s="1"/>
  <c r="AB124" i="5" s="1"/>
  <c r="AC124" i="5" s="1"/>
  <c r="AD124" i="5" s="1"/>
  <c r="AE124" i="5" s="1"/>
  <c r="AF124" i="5" s="1"/>
  <c r="B124" i="5" s="1"/>
  <c r="D123" i="5"/>
  <c r="E123" i="5" s="1"/>
  <c r="F123" i="5" s="1"/>
  <c r="G123" i="5" s="1"/>
  <c r="H123" i="5" s="1"/>
  <c r="I123" i="5" s="1"/>
  <c r="J123" i="5" s="1"/>
  <c r="K123" i="5" s="1"/>
  <c r="L123" i="5" s="1"/>
  <c r="M123" i="5" s="1"/>
  <c r="N123" i="5" s="1"/>
  <c r="O123" i="5" s="1"/>
  <c r="P123" i="5" s="1"/>
  <c r="Q123" i="5" s="1"/>
  <c r="R123" i="5" s="1"/>
  <c r="S123" i="5" s="1"/>
  <c r="T123" i="5" s="1"/>
  <c r="U123" i="5" s="1"/>
  <c r="V123" i="5" s="1"/>
  <c r="W123" i="5" s="1"/>
  <c r="X123" i="5" s="1"/>
  <c r="Y123" i="5" s="1"/>
  <c r="Z123" i="5" s="1"/>
  <c r="AA123" i="5" s="1"/>
  <c r="AB123" i="5" s="1"/>
  <c r="AC123" i="5" s="1"/>
  <c r="AD123" i="5" s="1"/>
  <c r="AE123" i="5" s="1"/>
  <c r="AF123" i="5" s="1"/>
  <c r="B123" i="5" s="1"/>
  <c r="D122" i="5"/>
  <c r="E122" i="5" s="1"/>
  <c r="F122" i="5" s="1"/>
  <c r="G122" i="5" s="1"/>
  <c r="H122" i="5" s="1"/>
  <c r="I122" i="5" s="1"/>
  <c r="J122" i="5" s="1"/>
  <c r="K122" i="5" s="1"/>
  <c r="L122" i="5" s="1"/>
  <c r="M122" i="5" s="1"/>
  <c r="N122" i="5" s="1"/>
  <c r="O122" i="5" s="1"/>
  <c r="P122" i="5" s="1"/>
  <c r="Q122" i="5" s="1"/>
  <c r="R122" i="5" s="1"/>
  <c r="S122" i="5" s="1"/>
  <c r="T122" i="5" s="1"/>
  <c r="U122" i="5" s="1"/>
  <c r="V122" i="5" s="1"/>
  <c r="W122" i="5" s="1"/>
  <c r="X122" i="5" s="1"/>
  <c r="Y122" i="5" s="1"/>
  <c r="Z122" i="5" s="1"/>
  <c r="AA122" i="5" s="1"/>
  <c r="AB122" i="5" s="1"/>
  <c r="AC122" i="5" s="1"/>
  <c r="AD122" i="5" s="1"/>
  <c r="AE122" i="5" s="1"/>
  <c r="AF122" i="5" s="1"/>
  <c r="B122" i="5" s="1"/>
  <c r="D121" i="5"/>
  <c r="E121" i="5" s="1"/>
  <c r="F121" i="5" s="1"/>
  <c r="G121" i="5" s="1"/>
  <c r="H121" i="5" s="1"/>
  <c r="I121" i="5" s="1"/>
  <c r="J121" i="5" s="1"/>
  <c r="K121" i="5" s="1"/>
  <c r="L121" i="5" s="1"/>
  <c r="M121" i="5" s="1"/>
  <c r="N121" i="5" s="1"/>
  <c r="O121" i="5" s="1"/>
  <c r="P121" i="5" s="1"/>
  <c r="Q121" i="5" s="1"/>
  <c r="R121" i="5" s="1"/>
  <c r="S121" i="5" s="1"/>
  <c r="T121" i="5" s="1"/>
  <c r="U121" i="5" s="1"/>
  <c r="V121" i="5" s="1"/>
  <c r="W121" i="5" s="1"/>
  <c r="X121" i="5" s="1"/>
  <c r="Y121" i="5" s="1"/>
  <c r="Z121" i="5" s="1"/>
  <c r="AA121" i="5" s="1"/>
  <c r="AB121" i="5" s="1"/>
  <c r="AC121" i="5" s="1"/>
  <c r="AD121" i="5" s="1"/>
  <c r="AE121" i="5" s="1"/>
  <c r="AF121" i="5" s="1"/>
  <c r="B121" i="5" s="1"/>
  <c r="E120" i="5"/>
  <c r="F120" i="5" s="1"/>
  <c r="G120" i="5" s="1"/>
  <c r="H120" i="5" s="1"/>
  <c r="I120" i="5" s="1"/>
  <c r="J120" i="5" s="1"/>
  <c r="K120" i="5" s="1"/>
  <c r="L120" i="5" s="1"/>
  <c r="M120" i="5" s="1"/>
  <c r="N120" i="5" s="1"/>
  <c r="O120" i="5" s="1"/>
  <c r="P120" i="5" s="1"/>
  <c r="Q120" i="5" s="1"/>
  <c r="R120" i="5" s="1"/>
  <c r="S120" i="5" s="1"/>
  <c r="T120" i="5" s="1"/>
  <c r="U120" i="5" s="1"/>
  <c r="V120" i="5" s="1"/>
  <c r="W120" i="5" s="1"/>
  <c r="X120" i="5" s="1"/>
  <c r="Y120" i="5" s="1"/>
  <c r="Z120" i="5" s="1"/>
  <c r="AA120" i="5" s="1"/>
  <c r="AB120" i="5" s="1"/>
  <c r="AC120" i="5" s="1"/>
  <c r="AD120" i="5" s="1"/>
  <c r="AE120" i="5" s="1"/>
  <c r="AF120" i="5" s="1"/>
  <c r="B120" i="5" s="1"/>
  <c r="D120" i="5"/>
  <c r="D119" i="5"/>
  <c r="E119" i="5" s="1"/>
  <c r="F119" i="5" s="1"/>
  <c r="G119" i="5" s="1"/>
  <c r="H119" i="5" s="1"/>
  <c r="I119" i="5" s="1"/>
  <c r="J119" i="5" s="1"/>
  <c r="K119" i="5" s="1"/>
  <c r="L119" i="5" s="1"/>
  <c r="M119" i="5" s="1"/>
  <c r="N119" i="5" s="1"/>
  <c r="O119" i="5" s="1"/>
  <c r="P119" i="5" s="1"/>
  <c r="Q119" i="5" s="1"/>
  <c r="R119" i="5" s="1"/>
  <c r="S119" i="5" s="1"/>
  <c r="T119" i="5" s="1"/>
  <c r="U119" i="5" s="1"/>
  <c r="V119" i="5" s="1"/>
  <c r="W119" i="5" s="1"/>
  <c r="X119" i="5" s="1"/>
  <c r="Y119" i="5" s="1"/>
  <c r="Z119" i="5" s="1"/>
  <c r="AA119" i="5" s="1"/>
  <c r="AB119" i="5" s="1"/>
  <c r="AC119" i="5" s="1"/>
  <c r="AD119" i="5" s="1"/>
  <c r="AE119" i="5" s="1"/>
  <c r="AF119" i="5" s="1"/>
  <c r="B119" i="5" s="1"/>
  <c r="D118" i="5"/>
  <c r="E118" i="5" s="1"/>
  <c r="F118" i="5" s="1"/>
  <c r="G118" i="5" s="1"/>
  <c r="H118" i="5" s="1"/>
  <c r="I118" i="5" s="1"/>
  <c r="J118" i="5" s="1"/>
  <c r="K118" i="5" s="1"/>
  <c r="L118" i="5" s="1"/>
  <c r="M118" i="5" s="1"/>
  <c r="N118" i="5" s="1"/>
  <c r="O118" i="5" s="1"/>
  <c r="P118" i="5" s="1"/>
  <c r="Q118" i="5" s="1"/>
  <c r="R118" i="5" s="1"/>
  <c r="S118" i="5" s="1"/>
  <c r="T118" i="5" s="1"/>
  <c r="U118" i="5" s="1"/>
  <c r="V118" i="5" s="1"/>
  <c r="W118" i="5" s="1"/>
  <c r="X118" i="5" s="1"/>
  <c r="Y118" i="5" s="1"/>
  <c r="Z118" i="5" s="1"/>
  <c r="AA118" i="5" s="1"/>
  <c r="AB118" i="5" s="1"/>
  <c r="AC118" i="5" s="1"/>
  <c r="AD118" i="5" s="1"/>
  <c r="AE118" i="5" s="1"/>
  <c r="AF118" i="5" s="1"/>
  <c r="B118" i="5" s="1"/>
  <c r="G117" i="5"/>
  <c r="H117" i="5" s="1"/>
  <c r="I117" i="5" s="1"/>
  <c r="J117" i="5" s="1"/>
  <c r="K117" i="5" s="1"/>
  <c r="L117" i="5" s="1"/>
  <c r="M117" i="5" s="1"/>
  <c r="N117" i="5" s="1"/>
  <c r="O117" i="5" s="1"/>
  <c r="P117" i="5" s="1"/>
  <c r="Q117" i="5" s="1"/>
  <c r="R117" i="5" s="1"/>
  <c r="S117" i="5" s="1"/>
  <c r="T117" i="5" s="1"/>
  <c r="U117" i="5" s="1"/>
  <c r="V117" i="5" s="1"/>
  <c r="W117" i="5" s="1"/>
  <c r="X117" i="5" s="1"/>
  <c r="Y117" i="5" s="1"/>
  <c r="Z117" i="5" s="1"/>
  <c r="AA117" i="5" s="1"/>
  <c r="AB117" i="5" s="1"/>
  <c r="AC117" i="5" s="1"/>
  <c r="AD117" i="5" s="1"/>
  <c r="AE117" i="5" s="1"/>
  <c r="AF117" i="5" s="1"/>
  <c r="B117" i="5" s="1"/>
  <c r="D117" i="5"/>
  <c r="E117" i="5" s="1"/>
  <c r="F117" i="5" s="1"/>
  <c r="D116" i="5"/>
  <c r="E116" i="5" s="1"/>
  <c r="F116" i="5" s="1"/>
  <c r="G116" i="5" s="1"/>
  <c r="H116" i="5" s="1"/>
  <c r="I116" i="5" s="1"/>
  <c r="J116" i="5" s="1"/>
  <c r="K116" i="5" s="1"/>
  <c r="L116" i="5" s="1"/>
  <c r="M116" i="5" s="1"/>
  <c r="N116" i="5" s="1"/>
  <c r="O116" i="5" s="1"/>
  <c r="P116" i="5" s="1"/>
  <c r="Q116" i="5" s="1"/>
  <c r="R116" i="5" s="1"/>
  <c r="S116" i="5" s="1"/>
  <c r="T116" i="5" s="1"/>
  <c r="U116" i="5" s="1"/>
  <c r="V116" i="5" s="1"/>
  <c r="W116" i="5" s="1"/>
  <c r="X116" i="5" s="1"/>
  <c r="Y116" i="5" s="1"/>
  <c r="Z116" i="5" s="1"/>
  <c r="AA116" i="5" s="1"/>
  <c r="AB116" i="5" s="1"/>
  <c r="AC116" i="5" s="1"/>
  <c r="AD116" i="5" s="1"/>
  <c r="AE116" i="5" s="1"/>
  <c r="AF116" i="5" s="1"/>
  <c r="B116" i="5" s="1"/>
  <c r="D115" i="5"/>
  <c r="E115" i="5" s="1"/>
  <c r="F115" i="5" s="1"/>
  <c r="G115" i="5" s="1"/>
  <c r="H115" i="5" s="1"/>
  <c r="I115" i="5" s="1"/>
  <c r="J115" i="5" s="1"/>
  <c r="K115" i="5" s="1"/>
  <c r="L115" i="5" s="1"/>
  <c r="M115" i="5" s="1"/>
  <c r="N115" i="5" s="1"/>
  <c r="O115" i="5" s="1"/>
  <c r="P115" i="5" s="1"/>
  <c r="Q115" i="5" s="1"/>
  <c r="R115" i="5" s="1"/>
  <c r="S115" i="5" s="1"/>
  <c r="T115" i="5" s="1"/>
  <c r="U115" i="5" s="1"/>
  <c r="V115" i="5" s="1"/>
  <c r="W115" i="5" s="1"/>
  <c r="X115" i="5" s="1"/>
  <c r="Y115" i="5" s="1"/>
  <c r="Z115" i="5" s="1"/>
  <c r="AA115" i="5" s="1"/>
  <c r="AB115" i="5" s="1"/>
  <c r="AC115" i="5" s="1"/>
  <c r="AD115" i="5" s="1"/>
  <c r="AE115" i="5" s="1"/>
  <c r="AF115" i="5" s="1"/>
  <c r="B115" i="5" s="1"/>
  <c r="D114" i="5"/>
  <c r="E114" i="5" s="1"/>
  <c r="F114" i="5" s="1"/>
  <c r="G114" i="5" s="1"/>
  <c r="H114" i="5" s="1"/>
  <c r="I114" i="5" s="1"/>
  <c r="J114" i="5" s="1"/>
  <c r="K114" i="5" s="1"/>
  <c r="L114" i="5" s="1"/>
  <c r="M114" i="5" s="1"/>
  <c r="N114" i="5" s="1"/>
  <c r="O114" i="5" s="1"/>
  <c r="P114" i="5" s="1"/>
  <c r="Q114" i="5" s="1"/>
  <c r="R114" i="5" s="1"/>
  <c r="S114" i="5" s="1"/>
  <c r="T114" i="5" s="1"/>
  <c r="U114" i="5" s="1"/>
  <c r="V114" i="5" s="1"/>
  <c r="W114" i="5" s="1"/>
  <c r="X114" i="5" s="1"/>
  <c r="Y114" i="5" s="1"/>
  <c r="Z114" i="5" s="1"/>
  <c r="AA114" i="5" s="1"/>
  <c r="AB114" i="5" s="1"/>
  <c r="AC114" i="5" s="1"/>
  <c r="AD114" i="5" s="1"/>
  <c r="AE114" i="5" s="1"/>
  <c r="AF114" i="5" s="1"/>
  <c r="B114" i="5" s="1"/>
  <c r="K113" i="5"/>
  <c r="L113" i="5" s="1"/>
  <c r="M113" i="5" s="1"/>
  <c r="N113" i="5" s="1"/>
  <c r="O113" i="5" s="1"/>
  <c r="P113" i="5" s="1"/>
  <c r="Q113" i="5" s="1"/>
  <c r="R113" i="5" s="1"/>
  <c r="S113" i="5" s="1"/>
  <c r="T113" i="5" s="1"/>
  <c r="U113" i="5" s="1"/>
  <c r="V113" i="5" s="1"/>
  <c r="W113" i="5" s="1"/>
  <c r="X113" i="5" s="1"/>
  <c r="Y113" i="5" s="1"/>
  <c r="Z113" i="5" s="1"/>
  <c r="AA113" i="5" s="1"/>
  <c r="AB113" i="5" s="1"/>
  <c r="AC113" i="5" s="1"/>
  <c r="AD113" i="5" s="1"/>
  <c r="AE113" i="5" s="1"/>
  <c r="AF113" i="5" s="1"/>
  <c r="B113" i="5" s="1"/>
  <c r="D113" i="5"/>
  <c r="E113" i="5" s="1"/>
  <c r="F113" i="5" s="1"/>
  <c r="G113" i="5" s="1"/>
  <c r="H113" i="5" s="1"/>
  <c r="I113" i="5" s="1"/>
  <c r="D112" i="5"/>
  <c r="E112" i="5" s="1"/>
  <c r="F112" i="5" s="1"/>
  <c r="G112" i="5" s="1"/>
  <c r="H112" i="5" s="1"/>
  <c r="I112" i="5" s="1"/>
  <c r="J112" i="5" s="1"/>
  <c r="K112" i="5" s="1"/>
  <c r="L112" i="5" s="1"/>
  <c r="M112" i="5" s="1"/>
  <c r="N112" i="5" s="1"/>
  <c r="O112" i="5" s="1"/>
  <c r="P112" i="5" s="1"/>
  <c r="Q112" i="5" s="1"/>
  <c r="R112" i="5" s="1"/>
  <c r="S112" i="5" s="1"/>
  <c r="T112" i="5" s="1"/>
  <c r="U112" i="5" s="1"/>
  <c r="V112" i="5" s="1"/>
  <c r="W112" i="5" s="1"/>
  <c r="X112" i="5" s="1"/>
  <c r="Y112" i="5" s="1"/>
  <c r="Z112" i="5" s="1"/>
  <c r="AA112" i="5" s="1"/>
  <c r="AB112" i="5" s="1"/>
  <c r="AC112" i="5" s="1"/>
  <c r="AD112" i="5" s="1"/>
  <c r="AE112" i="5" s="1"/>
  <c r="AF112" i="5" s="1"/>
  <c r="B112" i="5" s="1"/>
  <c r="D111" i="5"/>
  <c r="E111" i="5" s="1"/>
  <c r="F111" i="5" s="1"/>
  <c r="G111" i="5" s="1"/>
  <c r="H111" i="5" s="1"/>
  <c r="I111" i="5" s="1"/>
  <c r="J111" i="5" s="1"/>
  <c r="K111" i="5" s="1"/>
  <c r="L111" i="5" s="1"/>
  <c r="M111" i="5" s="1"/>
  <c r="N111" i="5" s="1"/>
  <c r="O111" i="5" s="1"/>
  <c r="P111" i="5" s="1"/>
  <c r="Q111" i="5" s="1"/>
  <c r="R111" i="5" s="1"/>
  <c r="S111" i="5" s="1"/>
  <c r="T111" i="5" s="1"/>
  <c r="U111" i="5" s="1"/>
  <c r="V111" i="5" s="1"/>
  <c r="W111" i="5" s="1"/>
  <c r="X111" i="5" s="1"/>
  <c r="Y111" i="5" s="1"/>
  <c r="Z111" i="5" s="1"/>
  <c r="AA111" i="5" s="1"/>
  <c r="AB111" i="5" s="1"/>
  <c r="AC111" i="5" s="1"/>
  <c r="AD111" i="5" s="1"/>
  <c r="AE111" i="5" s="1"/>
  <c r="AF111" i="5" s="1"/>
  <c r="B111" i="5" s="1"/>
  <c r="D109" i="5"/>
  <c r="E109" i="5" s="1"/>
  <c r="F109" i="5" s="1"/>
  <c r="G109" i="5" s="1"/>
  <c r="H109" i="5" s="1"/>
  <c r="I109" i="5" s="1"/>
  <c r="J109" i="5" s="1"/>
  <c r="K109" i="5" s="1"/>
  <c r="L109" i="5" s="1"/>
  <c r="M109" i="5" s="1"/>
  <c r="N109" i="5" s="1"/>
  <c r="O109" i="5" s="1"/>
  <c r="P109" i="5" s="1"/>
  <c r="Q109" i="5" s="1"/>
  <c r="R109" i="5" s="1"/>
  <c r="S109" i="5" s="1"/>
  <c r="T109" i="5" s="1"/>
  <c r="U109" i="5" s="1"/>
  <c r="V109" i="5" s="1"/>
  <c r="W109" i="5" s="1"/>
  <c r="X109" i="5" s="1"/>
  <c r="Y109" i="5" s="1"/>
  <c r="Z109" i="5" s="1"/>
  <c r="AA109" i="5" s="1"/>
  <c r="AB109" i="5" s="1"/>
  <c r="AC109" i="5" s="1"/>
  <c r="AD109" i="5" s="1"/>
  <c r="AE109" i="5" s="1"/>
  <c r="AF109" i="5" s="1"/>
  <c r="B109" i="5" s="1"/>
  <c r="D108" i="5"/>
  <c r="E108" i="5" s="1"/>
  <c r="F108" i="5" s="1"/>
  <c r="G108" i="5" s="1"/>
  <c r="H108" i="5" s="1"/>
  <c r="I108" i="5" s="1"/>
  <c r="J108" i="5" s="1"/>
  <c r="K108" i="5" s="1"/>
  <c r="L108" i="5" s="1"/>
  <c r="M108" i="5" s="1"/>
  <c r="N108" i="5" s="1"/>
  <c r="O108" i="5" s="1"/>
  <c r="P108" i="5" s="1"/>
  <c r="Q108" i="5" s="1"/>
  <c r="R108" i="5" s="1"/>
  <c r="S108" i="5" s="1"/>
  <c r="T108" i="5" s="1"/>
  <c r="U108" i="5" s="1"/>
  <c r="V108" i="5" s="1"/>
  <c r="W108" i="5" s="1"/>
  <c r="X108" i="5" s="1"/>
  <c r="Y108" i="5" s="1"/>
  <c r="Z108" i="5" s="1"/>
  <c r="AA108" i="5" s="1"/>
  <c r="AB108" i="5" s="1"/>
  <c r="AC108" i="5" s="1"/>
  <c r="AD108" i="5" s="1"/>
  <c r="AE108" i="5" s="1"/>
  <c r="AF108" i="5" s="1"/>
  <c r="B108" i="5" s="1"/>
  <c r="D106" i="5"/>
  <c r="E106" i="5" s="1"/>
  <c r="F106" i="5" s="1"/>
  <c r="G106" i="5" s="1"/>
  <c r="H106" i="5" s="1"/>
  <c r="I106" i="5" s="1"/>
  <c r="J106" i="5" s="1"/>
  <c r="K106" i="5" s="1"/>
  <c r="L106" i="5" s="1"/>
  <c r="M106" i="5" s="1"/>
  <c r="N106" i="5" s="1"/>
  <c r="O106" i="5" s="1"/>
  <c r="P106" i="5" s="1"/>
  <c r="Q106" i="5" s="1"/>
  <c r="R106" i="5" s="1"/>
  <c r="S106" i="5" s="1"/>
  <c r="T106" i="5" s="1"/>
  <c r="U106" i="5" s="1"/>
  <c r="V106" i="5" s="1"/>
  <c r="W106" i="5" s="1"/>
  <c r="X106" i="5" s="1"/>
  <c r="Y106" i="5" s="1"/>
  <c r="Z106" i="5" s="1"/>
  <c r="AA106" i="5" s="1"/>
  <c r="AB106" i="5" s="1"/>
  <c r="AC106" i="5" s="1"/>
  <c r="AD106" i="5" s="1"/>
  <c r="AE106" i="5" s="1"/>
  <c r="AF106" i="5" s="1"/>
  <c r="B106" i="5" s="1"/>
  <c r="D105" i="5"/>
  <c r="E105" i="5" s="1"/>
  <c r="F105" i="5" s="1"/>
  <c r="G105" i="5" s="1"/>
  <c r="H105" i="5" s="1"/>
  <c r="I105" i="5" s="1"/>
  <c r="J105" i="5" s="1"/>
  <c r="K105" i="5" s="1"/>
  <c r="L105" i="5" s="1"/>
  <c r="M105" i="5" s="1"/>
  <c r="N105" i="5" s="1"/>
  <c r="O105" i="5" s="1"/>
  <c r="P105" i="5" s="1"/>
  <c r="Q105" i="5" s="1"/>
  <c r="R105" i="5" s="1"/>
  <c r="S105" i="5" s="1"/>
  <c r="T105" i="5" s="1"/>
  <c r="U105" i="5" s="1"/>
  <c r="V105" i="5" s="1"/>
  <c r="W105" i="5" s="1"/>
  <c r="X105" i="5" s="1"/>
  <c r="Y105" i="5" s="1"/>
  <c r="Z105" i="5" s="1"/>
  <c r="AA105" i="5" s="1"/>
  <c r="AB105" i="5" s="1"/>
  <c r="AC105" i="5" s="1"/>
  <c r="AD105" i="5" s="1"/>
  <c r="AE105" i="5" s="1"/>
  <c r="AF105" i="5" s="1"/>
  <c r="B105" i="5" s="1"/>
  <c r="D104" i="5"/>
  <c r="E104" i="5" s="1"/>
  <c r="F104" i="5" s="1"/>
  <c r="G104" i="5" s="1"/>
  <c r="H104" i="5" s="1"/>
  <c r="I104" i="5" s="1"/>
  <c r="J104" i="5" s="1"/>
  <c r="K104" i="5" s="1"/>
  <c r="L104" i="5" s="1"/>
  <c r="M104" i="5" s="1"/>
  <c r="N104" i="5" s="1"/>
  <c r="O104" i="5" s="1"/>
  <c r="P104" i="5" s="1"/>
  <c r="Q104" i="5" s="1"/>
  <c r="R104" i="5" s="1"/>
  <c r="S104" i="5" s="1"/>
  <c r="T104" i="5" s="1"/>
  <c r="U104" i="5" s="1"/>
  <c r="V104" i="5" s="1"/>
  <c r="W104" i="5" s="1"/>
  <c r="X104" i="5" s="1"/>
  <c r="Y104" i="5" s="1"/>
  <c r="Z104" i="5" s="1"/>
  <c r="AA104" i="5" s="1"/>
  <c r="AB104" i="5" s="1"/>
  <c r="AC104" i="5" s="1"/>
  <c r="AD104" i="5" s="1"/>
  <c r="AE104" i="5" s="1"/>
  <c r="AF104" i="5" s="1"/>
  <c r="B104" i="5" s="1"/>
  <c r="F103" i="5"/>
  <c r="G103" i="5" s="1"/>
  <c r="H103" i="5" s="1"/>
  <c r="I103" i="5" s="1"/>
  <c r="J103" i="5" s="1"/>
  <c r="K103" i="5" s="1"/>
  <c r="L103" i="5" s="1"/>
  <c r="M103" i="5" s="1"/>
  <c r="N103" i="5" s="1"/>
  <c r="O103" i="5" s="1"/>
  <c r="P103" i="5" s="1"/>
  <c r="Q103" i="5" s="1"/>
  <c r="R103" i="5" s="1"/>
  <c r="S103" i="5" s="1"/>
  <c r="T103" i="5" s="1"/>
  <c r="U103" i="5" s="1"/>
  <c r="V103" i="5" s="1"/>
  <c r="W103" i="5" s="1"/>
  <c r="X103" i="5" s="1"/>
  <c r="Y103" i="5" s="1"/>
  <c r="Z103" i="5" s="1"/>
  <c r="AA103" i="5" s="1"/>
  <c r="AB103" i="5" s="1"/>
  <c r="AC103" i="5" s="1"/>
  <c r="AD103" i="5" s="1"/>
  <c r="AE103" i="5" s="1"/>
  <c r="AF103" i="5" s="1"/>
  <c r="B103" i="5" s="1"/>
  <c r="D103" i="5"/>
  <c r="E103" i="5" s="1"/>
  <c r="D102" i="5"/>
  <c r="D101" i="5"/>
  <c r="AH98" i="5"/>
  <c r="AI98" i="5" s="1"/>
  <c r="AH97" i="5"/>
  <c r="AI97" i="5" s="1"/>
  <c r="AH96" i="5"/>
  <c r="AI96" i="5" s="1"/>
  <c r="AH95" i="5"/>
  <c r="AI95" i="5" s="1"/>
  <c r="AH94" i="5"/>
  <c r="AI94" i="5" s="1"/>
  <c r="C93" i="5"/>
  <c r="AG82" i="5"/>
  <c r="B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AG72" i="5"/>
  <c r="B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AG68" i="5"/>
  <c r="B68" i="5"/>
  <c r="AF68" i="5"/>
  <c r="AE68" i="5"/>
  <c r="AD5" i="5" s="1"/>
  <c r="AD68" i="5"/>
  <c r="AC68" i="5"/>
  <c r="AB5" i="5" s="1"/>
  <c r="AB68" i="5"/>
  <c r="AA5" i="5" s="1"/>
  <c r="AA68" i="5"/>
  <c r="Z5" i="5" s="1"/>
  <c r="Z68" i="5"/>
  <c r="Y68" i="5"/>
  <c r="X68" i="5"/>
  <c r="W68" i="5"/>
  <c r="V5" i="5" s="1"/>
  <c r="V68" i="5"/>
  <c r="U5" i="5" s="1"/>
  <c r="U68" i="5"/>
  <c r="T5" i="5" s="1"/>
  <c r="T68" i="5"/>
  <c r="S5" i="5" s="1"/>
  <c r="S68" i="5"/>
  <c r="R5" i="5" s="1"/>
  <c r="R68" i="5"/>
  <c r="Q68" i="5"/>
  <c r="P68" i="5"/>
  <c r="O68" i="5"/>
  <c r="N5" i="5" s="1"/>
  <c r="N68" i="5"/>
  <c r="M5" i="5" s="1"/>
  <c r="M68" i="5"/>
  <c r="L5" i="5" s="1"/>
  <c r="L68" i="5"/>
  <c r="K68" i="5"/>
  <c r="J68" i="5"/>
  <c r="I68" i="5"/>
  <c r="H68" i="5"/>
  <c r="G68" i="5"/>
  <c r="F5" i="5" s="1"/>
  <c r="F68" i="5"/>
  <c r="E5" i="5" s="1"/>
  <c r="E68" i="5"/>
  <c r="D68" i="5"/>
  <c r="C68" i="5"/>
  <c r="AG56" i="5"/>
  <c r="B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Z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AG51" i="5"/>
  <c r="AG52" i="5" s="1"/>
  <c r="AG3" i="5" s="1"/>
  <c r="AG38" i="5"/>
  <c r="AG2" i="5" s="1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AE5" i="5"/>
  <c r="AC5" i="5"/>
  <c r="Y5" i="5"/>
  <c r="W5" i="5"/>
  <c r="Q5" i="5"/>
  <c r="O5" i="5"/>
  <c r="J5" i="5"/>
  <c r="I5" i="5"/>
  <c r="G5" i="5"/>
  <c r="D5" i="5"/>
  <c r="AG4" i="5"/>
  <c r="K4" i="5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236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A234" i="4"/>
  <c r="B233" i="4"/>
  <c r="S208" i="4"/>
  <c r="AG198" i="4"/>
  <c r="B198" i="4"/>
  <c r="C197" i="4"/>
  <c r="C233" i="4" s="1"/>
  <c r="D196" i="4"/>
  <c r="E196" i="4" s="1"/>
  <c r="F196" i="4" s="1"/>
  <c r="G196" i="4" s="1"/>
  <c r="H196" i="4" s="1"/>
  <c r="I196" i="4" s="1"/>
  <c r="J196" i="4" s="1"/>
  <c r="K196" i="4" s="1"/>
  <c r="L196" i="4" s="1"/>
  <c r="M196" i="4" s="1"/>
  <c r="N196" i="4" s="1"/>
  <c r="O196" i="4" s="1"/>
  <c r="P196" i="4" s="1"/>
  <c r="Q196" i="4" s="1"/>
  <c r="R196" i="4" s="1"/>
  <c r="S196" i="4" s="1"/>
  <c r="T196" i="4" s="1"/>
  <c r="U196" i="4" s="1"/>
  <c r="V196" i="4" s="1"/>
  <c r="W196" i="4" s="1"/>
  <c r="X196" i="4" s="1"/>
  <c r="Y196" i="4" s="1"/>
  <c r="Z196" i="4" s="1"/>
  <c r="AA196" i="4" s="1"/>
  <c r="AB196" i="4" s="1"/>
  <c r="AC196" i="4" s="1"/>
  <c r="AD196" i="4" s="1"/>
  <c r="AE196" i="4" s="1"/>
  <c r="AF196" i="4" s="1"/>
  <c r="C196" i="4"/>
  <c r="D195" i="4"/>
  <c r="E195" i="4" s="1"/>
  <c r="F195" i="4" s="1"/>
  <c r="G195" i="4" s="1"/>
  <c r="H195" i="4" s="1"/>
  <c r="I195" i="4" s="1"/>
  <c r="J195" i="4" s="1"/>
  <c r="K195" i="4" s="1"/>
  <c r="L195" i="4" s="1"/>
  <c r="M195" i="4" s="1"/>
  <c r="N195" i="4" s="1"/>
  <c r="O195" i="4" s="1"/>
  <c r="P195" i="4" s="1"/>
  <c r="Q195" i="4" s="1"/>
  <c r="R195" i="4" s="1"/>
  <c r="S195" i="4" s="1"/>
  <c r="T195" i="4" s="1"/>
  <c r="U195" i="4" s="1"/>
  <c r="V195" i="4" s="1"/>
  <c r="W195" i="4" s="1"/>
  <c r="X195" i="4" s="1"/>
  <c r="Y195" i="4" s="1"/>
  <c r="Z195" i="4" s="1"/>
  <c r="AA195" i="4" s="1"/>
  <c r="AB195" i="4" s="1"/>
  <c r="AC195" i="4" s="1"/>
  <c r="AD195" i="4" s="1"/>
  <c r="AE195" i="4" s="1"/>
  <c r="AF195" i="4" s="1"/>
  <c r="C195" i="4"/>
  <c r="E194" i="4"/>
  <c r="F194" i="4" s="1"/>
  <c r="G194" i="4" s="1"/>
  <c r="H194" i="4" s="1"/>
  <c r="I194" i="4" s="1"/>
  <c r="J194" i="4" s="1"/>
  <c r="K194" i="4" s="1"/>
  <c r="L194" i="4" s="1"/>
  <c r="M194" i="4" s="1"/>
  <c r="N194" i="4" s="1"/>
  <c r="O194" i="4" s="1"/>
  <c r="P194" i="4" s="1"/>
  <c r="Q194" i="4" s="1"/>
  <c r="R194" i="4" s="1"/>
  <c r="S194" i="4" s="1"/>
  <c r="T194" i="4" s="1"/>
  <c r="U194" i="4" s="1"/>
  <c r="V194" i="4" s="1"/>
  <c r="W194" i="4" s="1"/>
  <c r="X194" i="4" s="1"/>
  <c r="Y194" i="4" s="1"/>
  <c r="Z194" i="4" s="1"/>
  <c r="AA194" i="4" s="1"/>
  <c r="AB194" i="4" s="1"/>
  <c r="AC194" i="4" s="1"/>
  <c r="AD194" i="4" s="1"/>
  <c r="AE194" i="4" s="1"/>
  <c r="AF194" i="4" s="1"/>
  <c r="D194" i="4"/>
  <c r="C194" i="4"/>
  <c r="C193" i="4"/>
  <c r="C198" i="4" s="1"/>
  <c r="D192" i="4"/>
  <c r="E192" i="4" s="1"/>
  <c r="C192" i="4"/>
  <c r="AG190" i="4"/>
  <c r="B190" i="4"/>
  <c r="C189" i="4"/>
  <c r="D189" i="4" s="1"/>
  <c r="E189" i="4" s="1"/>
  <c r="F189" i="4" s="1"/>
  <c r="G189" i="4" s="1"/>
  <c r="H189" i="4" s="1"/>
  <c r="I189" i="4" s="1"/>
  <c r="J189" i="4" s="1"/>
  <c r="K189" i="4" s="1"/>
  <c r="L189" i="4" s="1"/>
  <c r="M189" i="4" s="1"/>
  <c r="N189" i="4" s="1"/>
  <c r="O189" i="4" s="1"/>
  <c r="P189" i="4" s="1"/>
  <c r="Q189" i="4" s="1"/>
  <c r="R189" i="4" s="1"/>
  <c r="S189" i="4" s="1"/>
  <c r="T189" i="4" s="1"/>
  <c r="U189" i="4" s="1"/>
  <c r="V189" i="4" s="1"/>
  <c r="W189" i="4" s="1"/>
  <c r="X189" i="4" s="1"/>
  <c r="Y189" i="4" s="1"/>
  <c r="Z189" i="4" s="1"/>
  <c r="AA189" i="4" s="1"/>
  <c r="AB189" i="4" s="1"/>
  <c r="AC189" i="4" s="1"/>
  <c r="AD189" i="4" s="1"/>
  <c r="AE189" i="4" s="1"/>
  <c r="AF189" i="4" s="1"/>
  <c r="E188" i="4"/>
  <c r="F188" i="4" s="1"/>
  <c r="G188" i="4" s="1"/>
  <c r="H188" i="4" s="1"/>
  <c r="I188" i="4" s="1"/>
  <c r="J188" i="4" s="1"/>
  <c r="K188" i="4" s="1"/>
  <c r="L188" i="4" s="1"/>
  <c r="M188" i="4" s="1"/>
  <c r="N188" i="4" s="1"/>
  <c r="O188" i="4" s="1"/>
  <c r="P188" i="4" s="1"/>
  <c r="Q188" i="4" s="1"/>
  <c r="R188" i="4" s="1"/>
  <c r="S188" i="4" s="1"/>
  <c r="T188" i="4" s="1"/>
  <c r="U188" i="4" s="1"/>
  <c r="V188" i="4" s="1"/>
  <c r="W188" i="4" s="1"/>
  <c r="X188" i="4" s="1"/>
  <c r="Y188" i="4" s="1"/>
  <c r="Z188" i="4" s="1"/>
  <c r="AA188" i="4" s="1"/>
  <c r="AB188" i="4" s="1"/>
  <c r="AC188" i="4" s="1"/>
  <c r="AD188" i="4" s="1"/>
  <c r="AE188" i="4" s="1"/>
  <c r="AF188" i="4" s="1"/>
  <c r="D188" i="4"/>
  <c r="C188" i="4"/>
  <c r="C187" i="4"/>
  <c r="D187" i="4" s="1"/>
  <c r="E187" i="4" s="1"/>
  <c r="F187" i="4" s="1"/>
  <c r="G187" i="4" s="1"/>
  <c r="H187" i="4" s="1"/>
  <c r="I187" i="4" s="1"/>
  <c r="J187" i="4" s="1"/>
  <c r="K187" i="4" s="1"/>
  <c r="L187" i="4" s="1"/>
  <c r="M187" i="4" s="1"/>
  <c r="N187" i="4" s="1"/>
  <c r="O187" i="4" s="1"/>
  <c r="P187" i="4" s="1"/>
  <c r="Q187" i="4" s="1"/>
  <c r="R187" i="4" s="1"/>
  <c r="S187" i="4" s="1"/>
  <c r="T187" i="4" s="1"/>
  <c r="U187" i="4" s="1"/>
  <c r="V187" i="4" s="1"/>
  <c r="W187" i="4" s="1"/>
  <c r="X187" i="4" s="1"/>
  <c r="Y187" i="4" s="1"/>
  <c r="Z187" i="4" s="1"/>
  <c r="AA187" i="4" s="1"/>
  <c r="AB187" i="4" s="1"/>
  <c r="AC187" i="4" s="1"/>
  <c r="AD187" i="4" s="1"/>
  <c r="AE187" i="4" s="1"/>
  <c r="AF187" i="4" s="1"/>
  <c r="Q186" i="4"/>
  <c r="R186" i="4" s="1"/>
  <c r="S186" i="4" s="1"/>
  <c r="T186" i="4" s="1"/>
  <c r="U186" i="4" s="1"/>
  <c r="V186" i="4" s="1"/>
  <c r="W186" i="4" s="1"/>
  <c r="X186" i="4" s="1"/>
  <c r="Y186" i="4" s="1"/>
  <c r="Z186" i="4" s="1"/>
  <c r="AA186" i="4" s="1"/>
  <c r="AB186" i="4" s="1"/>
  <c r="AC186" i="4" s="1"/>
  <c r="AD186" i="4" s="1"/>
  <c r="AE186" i="4" s="1"/>
  <c r="AF186" i="4" s="1"/>
  <c r="I186" i="4"/>
  <c r="J186" i="4" s="1"/>
  <c r="K186" i="4" s="1"/>
  <c r="L186" i="4" s="1"/>
  <c r="M186" i="4" s="1"/>
  <c r="N186" i="4" s="1"/>
  <c r="O186" i="4" s="1"/>
  <c r="P186" i="4" s="1"/>
  <c r="C186" i="4"/>
  <c r="D186" i="4" s="1"/>
  <c r="E186" i="4" s="1"/>
  <c r="F186" i="4" s="1"/>
  <c r="G186" i="4" s="1"/>
  <c r="H186" i="4" s="1"/>
  <c r="G185" i="4"/>
  <c r="H185" i="4" s="1"/>
  <c r="I185" i="4" s="1"/>
  <c r="J185" i="4" s="1"/>
  <c r="K185" i="4" s="1"/>
  <c r="L185" i="4" s="1"/>
  <c r="M185" i="4" s="1"/>
  <c r="N185" i="4" s="1"/>
  <c r="O185" i="4" s="1"/>
  <c r="P185" i="4" s="1"/>
  <c r="Q185" i="4" s="1"/>
  <c r="R185" i="4" s="1"/>
  <c r="S185" i="4" s="1"/>
  <c r="T185" i="4" s="1"/>
  <c r="U185" i="4" s="1"/>
  <c r="V185" i="4" s="1"/>
  <c r="W185" i="4" s="1"/>
  <c r="X185" i="4" s="1"/>
  <c r="Y185" i="4" s="1"/>
  <c r="Z185" i="4" s="1"/>
  <c r="AA185" i="4" s="1"/>
  <c r="AB185" i="4" s="1"/>
  <c r="AC185" i="4" s="1"/>
  <c r="AD185" i="4" s="1"/>
  <c r="AE185" i="4" s="1"/>
  <c r="AF185" i="4" s="1"/>
  <c r="D185" i="4"/>
  <c r="E185" i="4" s="1"/>
  <c r="F185" i="4" s="1"/>
  <c r="C185" i="4"/>
  <c r="E184" i="4"/>
  <c r="F184" i="4" s="1"/>
  <c r="G184" i="4" s="1"/>
  <c r="H184" i="4" s="1"/>
  <c r="I184" i="4" s="1"/>
  <c r="J184" i="4" s="1"/>
  <c r="K184" i="4" s="1"/>
  <c r="L184" i="4" s="1"/>
  <c r="M184" i="4" s="1"/>
  <c r="N184" i="4" s="1"/>
  <c r="O184" i="4" s="1"/>
  <c r="P184" i="4" s="1"/>
  <c r="Q184" i="4" s="1"/>
  <c r="R184" i="4" s="1"/>
  <c r="S184" i="4" s="1"/>
  <c r="T184" i="4" s="1"/>
  <c r="U184" i="4" s="1"/>
  <c r="V184" i="4" s="1"/>
  <c r="W184" i="4" s="1"/>
  <c r="X184" i="4" s="1"/>
  <c r="Y184" i="4" s="1"/>
  <c r="Z184" i="4" s="1"/>
  <c r="AA184" i="4" s="1"/>
  <c r="AB184" i="4" s="1"/>
  <c r="AC184" i="4" s="1"/>
  <c r="AD184" i="4" s="1"/>
  <c r="AE184" i="4" s="1"/>
  <c r="AF184" i="4" s="1"/>
  <c r="D184" i="4"/>
  <c r="C184" i="4"/>
  <c r="C183" i="4"/>
  <c r="D183" i="4" s="1"/>
  <c r="E183" i="4" s="1"/>
  <c r="F183" i="4" s="1"/>
  <c r="G183" i="4" s="1"/>
  <c r="H183" i="4" s="1"/>
  <c r="I183" i="4" s="1"/>
  <c r="J183" i="4" s="1"/>
  <c r="K183" i="4" s="1"/>
  <c r="L183" i="4" s="1"/>
  <c r="M183" i="4" s="1"/>
  <c r="N183" i="4" s="1"/>
  <c r="O183" i="4" s="1"/>
  <c r="P183" i="4" s="1"/>
  <c r="Q183" i="4" s="1"/>
  <c r="R183" i="4" s="1"/>
  <c r="S183" i="4" s="1"/>
  <c r="T183" i="4" s="1"/>
  <c r="U183" i="4" s="1"/>
  <c r="V183" i="4" s="1"/>
  <c r="W183" i="4" s="1"/>
  <c r="X183" i="4" s="1"/>
  <c r="Y183" i="4" s="1"/>
  <c r="Z183" i="4" s="1"/>
  <c r="AA183" i="4" s="1"/>
  <c r="AB183" i="4" s="1"/>
  <c r="AC183" i="4" s="1"/>
  <c r="AD183" i="4" s="1"/>
  <c r="AE183" i="4" s="1"/>
  <c r="AF183" i="4" s="1"/>
  <c r="K182" i="4"/>
  <c r="L182" i="4" s="1"/>
  <c r="M182" i="4" s="1"/>
  <c r="N182" i="4" s="1"/>
  <c r="O182" i="4" s="1"/>
  <c r="P182" i="4" s="1"/>
  <c r="Q182" i="4" s="1"/>
  <c r="R182" i="4" s="1"/>
  <c r="S182" i="4" s="1"/>
  <c r="T182" i="4" s="1"/>
  <c r="U182" i="4" s="1"/>
  <c r="V182" i="4" s="1"/>
  <c r="W182" i="4" s="1"/>
  <c r="X182" i="4" s="1"/>
  <c r="Y182" i="4" s="1"/>
  <c r="Z182" i="4" s="1"/>
  <c r="AA182" i="4" s="1"/>
  <c r="AB182" i="4" s="1"/>
  <c r="AC182" i="4" s="1"/>
  <c r="AD182" i="4" s="1"/>
  <c r="AE182" i="4" s="1"/>
  <c r="AF182" i="4" s="1"/>
  <c r="I182" i="4"/>
  <c r="J182" i="4" s="1"/>
  <c r="C182" i="4"/>
  <c r="D182" i="4" s="1"/>
  <c r="E182" i="4" s="1"/>
  <c r="F182" i="4" s="1"/>
  <c r="G182" i="4" s="1"/>
  <c r="H182" i="4" s="1"/>
  <c r="I181" i="4"/>
  <c r="J181" i="4" s="1"/>
  <c r="K181" i="4" s="1"/>
  <c r="L181" i="4" s="1"/>
  <c r="M181" i="4" s="1"/>
  <c r="N181" i="4" s="1"/>
  <c r="O181" i="4" s="1"/>
  <c r="P181" i="4" s="1"/>
  <c r="Q181" i="4" s="1"/>
  <c r="R181" i="4" s="1"/>
  <c r="S181" i="4" s="1"/>
  <c r="T181" i="4" s="1"/>
  <c r="U181" i="4" s="1"/>
  <c r="V181" i="4" s="1"/>
  <c r="W181" i="4" s="1"/>
  <c r="X181" i="4" s="1"/>
  <c r="Y181" i="4" s="1"/>
  <c r="Z181" i="4" s="1"/>
  <c r="AA181" i="4" s="1"/>
  <c r="AB181" i="4" s="1"/>
  <c r="AC181" i="4" s="1"/>
  <c r="AD181" i="4" s="1"/>
  <c r="AE181" i="4" s="1"/>
  <c r="AF181" i="4" s="1"/>
  <c r="G181" i="4"/>
  <c r="H181" i="4" s="1"/>
  <c r="D181" i="4"/>
  <c r="E181" i="4" s="1"/>
  <c r="F181" i="4" s="1"/>
  <c r="C181" i="4"/>
  <c r="W180" i="4"/>
  <c r="X180" i="4" s="1"/>
  <c r="Y180" i="4" s="1"/>
  <c r="Z180" i="4" s="1"/>
  <c r="AA180" i="4" s="1"/>
  <c r="AB180" i="4" s="1"/>
  <c r="AC180" i="4" s="1"/>
  <c r="AD180" i="4" s="1"/>
  <c r="AE180" i="4" s="1"/>
  <c r="AF180" i="4" s="1"/>
  <c r="E180" i="4"/>
  <c r="F180" i="4" s="1"/>
  <c r="G180" i="4" s="1"/>
  <c r="H180" i="4" s="1"/>
  <c r="I180" i="4" s="1"/>
  <c r="J180" i="4" s="1"/>
  <c r="K180" i="4" s="1"/>
  <c r="L180" i="4" s="1"/>
  <c r="M180" i="4" s="1"/>
  <c r="N180" i="4" s="1"/>
  <c r="O180" i="4" s="1"/>
  <c r="P180" i="4" s="1"/>
  <c r="Q180" i="4" s="1"/>
  <c r="R180" i="4" s="1"/>
  <c r="S180" i="4" s="1"/>
  <c r="T180" i="4" s="1"/>
  <c r="U180" i="4" s="1"/>
  <c r="V180" i="4" s="1"/>
  <c r="D180" i="4"/>
  <c r="C180" i="4"/>
  <c r="M179" i="4"/>
  <c r="N179" i="4" s="1"/>
  <c r="O179" i="4" s="1"/>
  <c r="P179" i="4" s="1"/>
  <c r="Q179" i="4" s="1"/>
  <c r="R179" i="4" s="1"/>
  <c r="S179" i="4" s="1"/>
  <c r="T179" i="4" s="1"/>
  <c r="U179" i="4" s="1"/>
  <c r="V179" i="4" s="1"/>
  <c r="W179" i="4" s="1"/>
  <c r="X179" i="4" s="1"/>
  <c r="Y179" i="4" s="1"/>
  <c r="Z179" i="4" s="1"/>
  <c r="AA179" i="4" s="1"/>
  <c r="AB179" i="4" s="1"/>
  <c r="AC179" i="4" s="1"/>
  <c r="AD179" i="4" s="1"/>
  <c r="AE179" i="4" s="1"/>
  <c r="AF179" i="4" s="1"/>
  <c r="H179" i="4"/>
  <c r="I179" i="4" s="1"/>
  <c r="J179" i="4" s="1"/>
  <c r="K179" i="4" s="1"/>
  <c r="L179" i="4" s="1"/>
  <c r="F179" i="4"/>
  <c r="G179" i="4" s="1"/>
  <c r="E179" i="4"/>
  <c r="C179" i="4"/>
  <c r="D179" i="4" s="1"/>
  <c r="D178" i="4"/>
  <c r="E178" i="4" s="1"/>
  <c r="F178" i="4" s="1"/>
  <c r="G178" i="4" s="1"/>
  <c r="H178" i="4" s="1"/>
  <c r="I178" i="4" s="1"/>
  <c r="J178" i="4" s="1"/>
  <c r="K178" i="4" s="1"/>
  <c r="L178" i="4" s="1"/>
  <c r="M178" i="4" s="1"/>
  <c r="N178" i="4" s="1"/>
  <c r="O178" i="4" s="1"/>
  <c r="P178" i="4" s="1"/>
  <c r="Q178" i="4" s="1"/>
  <c r="R178" i="4" s="1"/>
  <c r="S178" i="4" s="1"/>
  <c r="T178" i="4" s="1"/>
  <c r="U178" i="4" s="1"/>
  <c r="V178" i="4" s="1"/>
  <c r="W178" i="4" s="1"/>
  <c r="X178" i="4" s="1"/>
  <c r="Y178" i="4" s="1"/>
  <c r="Z178" i="4" s="1"/>
  <c r="AA178" i="4" s="1"/>
  <c r="AB178" i="4" s="1"/>
  <c r="AC178" i="4" s="1"/>
  <c r="AD178" i="4" s="1"/>
  <c r="AE178" i="4" s="1"/>
  <c r="AF178" i="4" s="1"/>
  <c r="C178" i="4"/>
  <c r="F177" i="4"/>
  <c r="G177" i="4" s="1"/>
  <c r="H177" i="4" s="1"/>
  <c r="I177" i="4" s="1"/>
  <c r="J177" i="4" s="1"/>
  <c r="K177" i="4" s="1"/>
  <c r="L177" i="4" s="1"/>
  <c r="M177" i="4" s="1"/>
  <c r="N177" i="4" s="1"/>
  <c r="O177" i="4" s="1"/>
  <c r="P177" i="4" s="1"/>
  <c r="Q177" i="4" s="1"/>
  <c r="R177" i="4" s="1"/>
  <c r="S177" i="4" s="1"/>
  <c r="T177" i="4" s="1"/>
  <c r="U177" i="4" s="1"/>
  <c r="V177" i="4" s="1"/>
  <c r="W177" i="4" s="1"/>
  <c r="X177" i="4" s="1"/>
  <c r="Y177" i="4" s="1"/>
  <c r="Z177" i="4" s="1"/>
  <c r="AA177" i="4" s="1"/>
  <c r="AB177" i="4" s="1"/>
  <c r="AC177" i="4" s="1"/>
  <c r="AD177" i="4" s="1"/>
  <c r="AE177" i="4" s="1"/>
  <c r="AF177" i="4" s="1"/>
  <c r="D177" i="4"/>
  <c r="E177" i="4" s="1"/>
  <c r="C177" i="4"/>
  <c r="D175" i="4"/>
  <c r="E175" i="4" s="1"/>
  <c r="F175" i="4" s="1"/>
  <c r="G175" i="4" s="1"/>
  <c r="H175" i="4" s="1"/>
  <c r="I175" i="4" s="1"/>
  <c r="J175" i="4" s="1"/>
  <c r="K175" i="4" s="1"/>
  <c r="L175" i="4" s="1"/>
  <c r="M175" i="4" s="1"/>
  <c r="N175" i="4" s="1"/>
  <c r="O175" i="4" s="1"/>
  <c r="P175" i="4" s="1"/>
  <c r="Q175" i="4" s="1"/>
  <c r="R175" i="4" s="1"/>
  <c r="S175" i="4" s="1"/>
  <c r="T175" i="4" s="1"/>
  <c r="U175" i="4" s="1"/>
  <c r="V175" i="4" s="1"/>
  <c r="W175" i="4" s="1"/>
  <c r="X175" i="4" s="1"/>
  <c r="Y175" i="4" s="1"/>
  <c r="Z175" i="4" s="1"/>
  <c r="AA175" i="4" s="1"/>
  <c r="AB175" i="4" s="1"/>
  <c r="AC175" i="4" s="1"/>
  <c r="AD175" i="4" s="1"/>
  <c r="AE175" i="4" s="1"/>
  <c r="AF175" i="4" s="1"/>
  <c r="C175" i="4"/>
  <c r="D174" i="4"/>
  <c r="E174" i="4" s="1"/>
  <c r="F174" i="4" s="1"/>
  <c r="G174" i="4" s="1"/>
  <c r="H174" i="4" s="1"/>
  <c r="I174" i="4" s="1"/>
  <c r="J174" i="4" s="1"/>
  <c r="K174" i="4" s="1"/>
  <c r="L174" i="4" s="1"/>
  <c r="M174" i="4" s="1"/>
  <c r="N174" i="4" s="1"/>
  <c r="O174" i="4" s="1"/>
  <c r="P174" i="4" s="1"/>
  <c r="Q174" i="4" s="1"/>
  <c r="R174" i="4" s="1"/>
  <c r="S174" i="4" s="1"/>
  <c r="T174" i="4" s="1"/>
  <c r="U174" i="4" s="1"/>
  <c r="V174" i="4" s="1"/>
  <c r="W174" i="4" s="1"/>
  <c r="X174" i="4" s="1"/>
  <c r="Y174" i="4" s="1"/>
  <c r="Z174" i="4" s="1"/>
  <c r="AA174" i="4" s="1"/>
  <c r="AB174" i="4" s="1"/>
  <c r="AC174" i="4" s="1"/>
  <c r="AD174" i="4" s="1"/>
  <c r="AE174" i="4" s="1"/>
  <c r="AF174" i="4" s="1"/>
  <c r="C174" i="4"/>
  <c r="H173" i="4"/>
  <c r="I173" i="4" s="1"/>
  <c r="J173" i="4" s="1"/>
  <c r="K173" i="4" s="1"/>
  <c r="L173" i="4" s="1"/>
  <c r="M173" i="4" s="1"/>
  <c r="N173" i="4" s="1"/>
  <c r="O173" i="4" s="1"/>
  <c r="P173" i="4" s="1"/>
  <c r="Q173" i="4" s="1"/>
  <c r="R173" i="4" s="1"/>
  <c r="S173" i="4" s="1"/>
  <c r="T173" i="4" s="1"/>
  <c r="U173" i="4" s="1"/>
  <c r="V173" i="4" s="1"/>
  <c r="W173" i="4" s="1"/>
  <c r="X173" i="4" s="1"/>
  <c r="Y173" i="4" s="1"/>
  <c r="Z173" i="4" s="1"/>
  <c r="AA173" i="4" s="1"/>
  <c r="AB173" i="4" s="1"/>
  <c r="AC173" i="4" s="1"/>
  <c r="AD173" i="4" s="1"/>
  <c r="AE173" i="4" s="1"/>
  <c r="AF173" i="4" s="1"/>
  <c r="F173" i="4"/>
  <c r="G173" i="4" s="1"/>
  <c r="E173" i="4"/>
  <c r="D173" i="4"/>
  <c r="C173" i="4"/>
  <c r="V172" i="4"/>
  <c r="W172" i="4" s="1"/>
  <c r="X172" i="4" s="1"/>
  <c r="Y172" i="4" s="1"/>
  <c r="Z172" i="4" s="1"/>
  <c r="AA172" i="4" s="1"/>
  <c r="AB172" i="4" s="1"/>
  <c r="AC172" i="4" s="1"/>
  <c r="AD172" i="4" s="1"/>
  <c r="AE172" i="4" s="1"/>
  <c r="AF172" i="4" s="1"/>
  <c r="F172" i="4"/>
  <c r="G172" i="4" s="1"/>
  <c r="H172" i="4" s="1"/>
  <c r="I172" i="4" s="1"/>
  <c r="J172" i="4" s="1"/>
  <c r="K172" i="4" s="1"/>
  <c r="L172" i="4" s="1"/>
  <c r="M172" i="4" s="1"/>
  <c r="N172" i="4" s="1"/>
  <c r="O172" i="4" s="1"/>
  <c r="P172" i="4" s="1"/>
  <c r="Q172" i="4" s="1"/>
  <c r="R172" i="4" s="1"/>
  <c r="S172" i="4" s="1"/>
  <c r="T172" i="4" s="1"/>
  <c r="U172" i="4" s="1"/>
  <c r="D172" i="4"/>
  <c r="E172" i="4" s="1"/>
  <c r="C172" i="4"/>
  <c r="D171" i="4"/>
  <c r="E171" i="4" s="1"/>
  <c r="F171" i="4" s="1"/>
  <c r="G171" i="4" s="1"/>
  <c r="H171" i="4" s="1"/>
  <c r="I171" i="4" s="1"/>
  <c r="J171" i="4" s="1"/>
  <c r="K171" i="4" s="1"/>
  <c r="L171" i="4" s="1"/>
  <c r="M171" i="4" s="1"/>
  <c r="N171" i="4" s="1"/>
  <c r="O171" i="4" s="1"/>
  <c r="P171" i="4" s="1"/>
  <c r="Q171" i="4" s="1"/>
  <c r="R171" i="4" s="1"/>
  <c r="S171" i="4" s="1"/>
  <c r="T171" i="4" s="1"/>
  <c r="U171" i="4" s="1"/>
  <c r="V171" i="4" s="1"/>
  <c r="W171" i="4" s="1"/>
  <c r="X171" i="4" s="1"/>
  <c r="Y171" i="4" s="1"/>
  <c r="Z171" i="4" s="1"/>
  <c r="AA171" i="4" s="1"/>
  <c r="AB171" i="4" s="1"/>
  <c r="AC171" i="4" s="1"/>
  <c r="AD171" i="4" s="1"/>
  <c r="AE171" i="4" s="1"/>
  <c r="AF171" i="4" s="1"/>
  <c r="C171" i="4"/>
  <c r="D170" i="4"/>
  <c r="E170" i="4" s="1"/>
  <c r="F170" i="4" s="1"/>
  <c r="G170" i="4" s="1"/>
  <c r="H170" i="4" s="1"/>
  <c r="I170" i="4" s="1"/>
  <c r="J170" i="4" s="1"/>
  <c r="K170" i="4" s="1"/>
  <c r="L170" i="4" s="1"/>
  <c r="M170" i="4" s="1"/>
  <c r="N170" i="4" s="1"/>
  <c r="O170" i="4" s="1"/>
  <c r="P170" i="4" s="1"/>
  <c r="Q170" i="4" s="1"/>
  <c r="R170" i="4" s="1"/>
  <c r="S170" i="4" s="1"/>
  <c r="T170" i="4" s="1"/>
  <c r="U170" i="4" s="1"/>
  <c r="V170" i="4" s="1"/>
  <c r="W170" i="4" s="1"/>
  <c r="X170" i="4" s="1"/>
  <c r="Y170" i="4" s="1"/>
  <c r="Z170" i="4" s="1"/>
  <c r="AA170" i="4" s="1"/>
  <c r="AB170" i="4" s="1"/>
  <c r="AC170" i="4" s="1"/>
  <c r="AD170" i="4" s="1"/>
  <c r="AE170" i="4" s="1"/>
  <c r="AF170" i="4" s="1"/>
  <c r="C170" i="4"/>
  <c r="X169" i="4"/>
  <c r="Y169" i="4" s="1"/>
  <c r="Z169" i="4" s="1"/>
  <c r="AA169" i="4" s="1"/>
  <c r="AB169" i="4" s="1"/>
  <c r="AC169" i="4" s="1"/>
  <c r="AD169" i="4" s="1"/>
  <c r="AE169" i="4" s="1"/>
  <c r="AF169" i="4" s="1"/>
  <c r="H169" i="4"/>
  <c r="I169" i="4" s="1"/>
  <c r="J169" i="4" s="1"/>
  <c r="K169" i="4" s="1"/>
  <c r="L169" i="4" s="1"/>
  <c r="M169" i="4" s="1"/>
  <c r="N169" i="4" s="1"/>
  <c r="O169" i="4" s="1"/>
  <c r="P169" i="4" s="1"/>
  <c r="Q169" i="4" s="1"/>
  <c r="R169" i="4" s="1"/>
  <c r="S169" i="4" s="1"/>
  <c r="T169" i="4" s="1"/>
  <c r="U169" i="4" s="1"/>
  <c r="V169" i="4" s="1"/>
  <c r="W169" i="4" s="1"/>
  <c r="F169" i="4"/>
  <c r="G169" i="4" s="1"/>
  <c r="E169" i="4"/>
  <c r="D169" i="4"/>
  <c r="C169" i="4"/>
  <c r="F168" i="4"/>
  <c r="G168" i="4" s="1"/>
  <c r="H168" i="4" s="1"/>
  <c r="I168" i="4" s="1"/>
  <c r="J168" i="4" s="1"/>
  <c r="K168" i="4" s="1"/>
  <c r="L168" i="4" s="1"/>
  <c r="M168" i="4" s="1"/>
  <c r="N168" i="4" s="1"/>
  <c r="O168" i="4" s="1"/>
  <c r="P168" i="4" s="1"/>
  <c r="Q168" i="4" s="1"/>
  <c r="R168" i="4" s="1"/>
  <c r="S168" i="4" s="1"/>
  <c r="T168" i="4" s="1"/>
  <c r="U168" i="4" s="1"/>
  <c r="V168" i="4" s="1"/>
  <c r="W168" i="4" s="1"/>
  <c r="X168" i="4" s="1"/>
  <c r="Y168" i="4" s="1"/>
  <c r="Z168" i="4" s="1"/>
  <c r="AA168" i="4" s="1"/>
  <c r="AB168" i="4" s="1"/>
  <c r="AC168" i="4" s="1"/>
  <c r="AD168" i="4" s="1"/>
  <c r="AE168" i="4" s="1"/>
  <c r="AF168" i="4" s="1"/>
  <c r="D168" i="4"/>
  <c r="E168" i="4" s="1"/>
  <c r="C168" i="4"/>
  <c r="D166" i="4"/>
  <c r="E166" i="4" s="1"/>
  <c r="F166" i="4" s="1"/>
  <c r="G166" i="4" s="1"/>
  <c r="H166" i="4" s="1"/>
  <c r="I166" i="4" s="1"/>
  <c r="J166" i="4" s="1"/>
  <c r="K166" i="4" s="1"/>
  <c r="L166" i="4" s="1"/>
  <c r="M166" i="4" s="1"/>
  <c r="N166" i="4" s="1"/>
  <c r="O166" i="4" s="1"/>
  <c r="P166" i="4" s="1"/>
  <c r="Q166" i="4" s="1"/>
  <c r="R166" i="4" s="1"/>
  <c r="S166" i="4" s="1"/>
  <c r="T166" i="4" s="1"/>
  <c r="U166" i="4" s="1"/>
  <c r="V166" i="4" s="1"/>
  <c r="W166" i="4" s="1"/>
  <c r="X166" i="4" s="1"/>
  <c r="Y166" i="4" s="1"/>
  <c r="Z166" i="4" s="1"/>
  <c r="AA166" i="4" s="1"/>
  <c r="AB166" i="4" s="1"/>
  <c r="AC166" i="4" s="1"/>
  <c r="AD166" i="4" s="1"/>
  <c r="AE166" i="4" s="1"/>
  <c r="AF166" i="4" s="1"/>
  <c r="C166" i="4"/>
  <c r="D165" i="4"/>
  <c r="E165" i="4" s="1"/>
  <c r="F165" i="4" s="1"/>
  <c r="G165" i="4" s="1"/>
  <c r="H165" i="4" s="1"/>
  <c r="I165" i="4" s="1"/>
  <c r="J165" i="4" s="1"/>
  <c r="K165" i="4" s="1"/>
  <c r="L165" i="4" s="1"/>
  <c r="M165" i="4" s="1"/>
  <c r="N165" i="4" s="1"/>
  <c r="O165" i="4" s="1"/>
  <c r="P165" i="4" s="1"/>
  <c r="Q165" i="4" s="1"/>
  <c r="R165" i="4" s="1"/>
  <c r="S165" i="4" s="1"/>
  <c r="T165" i="4" s="1"/>
  <c r="U165" i="4" s="1"/>
  <c r="V165" i="4" s="1"/>
  <c r="W165" i="4" s="1"/>
  <c r="X165" i="4" s="1"/>
  <c r="Y165" i="4" s="1"/>
  <c r="Z165" i="4" s="1"/>
  <c r="AA165" i="4" s="1"/>
  <c r="AB165" i="4" s="1"/>
  <c r="AC165" i="4" s="1"/>
  <c r="AD165" i="4" s="1"/>
  <c r="AE165" i="4" s="1"/>
  <c r="AF165" i="4" s="1"/>
  <c r="C165" i="4"/>
  <c r="P164" i="4"/>
  <c r="Q164" i="4" s="1"/>
  <c r="R164" i="4" s="1"/>
  <c r="S164" i="4" s="1"/>
  <c r="T164" i="4" s="1"/>
  <c r="U164" i="4" s="1"/>
  <c r="V164" i="4" s="1"/>
  <c r="W164" i="4" s="1"/>
  <c r="X164" i="4" s="1"/>
  <c r="Y164" i="4" s="1"/>
  <c r="Z164" i="4" s="1"/>
  <c r="AA164" i="4" s="1"/>
  <c r="AB164" i="4" s="1"/>
  <c r="AC164" i="4" s="1"/>
  <c r="AD164" i="4" s="1"/>
  <c r="AE164" i="4" s="1"/>
  <c r="AF164" i="4" s="1"/>
  <c r="D164" i="4"/>
  <c r="E164" i="4" s="1"/>
  <c r="F164" i="4" s="1"/>
  <c r="G164" i="4" s="1"/>
  <c r="H164" i="4" s="1"/>
  <c r="I164" i="4" s="1"/>
  <c r="J164" i="4" s="1"/>
  <c r="K164" i="4" s="1"/>
  <c r="L164" i="4" s="1"/>
  <c r="M164" i="4" s="1"/>
  <c r="N164" i="4" s="1"/>
  <c r="O164" i="4" s="1"/>
  <c r="C164" i="4"/>
  <c r="F163" i="4"/>
  <c r="G163" i="4" s="1"/>
  <c r="H163" i="4" s="1"/>
  <c r="I163" i="4" s="1"/>
  <c r="J163" i="4" s="1"/>
  <c r="K163" i="4" s="1"/>
  <c r="L163" i="4" s="1"/>
  <c r="M163" i="4" s="1"/>
  <c r="N163" i="4" s="1"/>
  <c r="O163" i="4" s="1"/>
  <c r="P163" i="4" s="1"/>
  <c r="Q163" i="4" s="1"/>
  <c r="R163" i="4" s="1"/>
  <c r="S163" i="4" s="1"/>
  <c r="T163" i="4" s="1"/>
  <c r="U163" i="4" s="1"/>
  <c r="V163" i="4" s="1"/>
  <c r="W163" i="4" s="1"/>
  <c r="X163" i="4" s="1"/>
  <c r="Y163" i="4" s="1"/>
  <c r="Z163" i="4" s="1"/>
  <c r="AA163" i="4" s="1"/>
  <c r="AB163" i="4" s="1"/>
  <c r="AC163" i="4" s="1"/>
  <c r="AD163" i="4" s="1"/>
  <c r="AE163" i="4" s="1"/>
  <c r="AF163" i="4" s="1"/>
  <c r="D163" i="4"/>
  <c r="E163" i="4" s="1"/>
  <c r="C163" i="4"/>
  <c r="R162" i="4"/>
  <c r="S162" i="4" s="1"/>
  <c r="T162" i="4" s="1"/>
  <c r="U162" i="4" s="1"/>
  <c r="V162" i="4" s="1"/>
  <c r="W162" i="4" s="1"/>
  <c r="X162" i="4" s="1"/>
  <c r="Y162" i="4" s="1"/>
  <c r="Z162" i="4" s="1"/>
  <c r="AA162" i="4" s="1"/>
  <c r="AB162" i="4" s="1"/>
  <c r="AC162" i="4" s="1"/>
  <c r="AD162" i="4" s="1"/>
  <c r="AE162" i="4" s="1"/>
  <c r="AF162" i="4" s="1"/>
  <c r="E162" i="4"/>
  <c r="F162" i="4" s="1"/>
  <c r="G162" i="4" s="1"/>
  <c r="H162" i="4" s="1"/>
  <c r="I162" i="4" s="1"/>
  <c r="J162" i="4" s="1"/>
  <c r="K162" i="4" s="1"/>
  <c r="L162" i="4" s="1"/>
  <c r="M162" i="4" s="1"/>
  <c r="N162" i="4" s="1"/>
  <c r="O162" i="4" s="1"/>
  <c r="P162" i="4" s="1"/>
  <c r="Q162" i="4" s="1"/>
  <c r="D162" i="4"/>
  <c r="C162" i="4"/>
  <c r="H161" i="4"/>
  <c r="I161" i="4" s="1"/>
  <c r="J161" i="4" s="1"/>
  <c r="K161" i="4" s="1"/>
  <c r="L161" i="4" s="1"/>
  <c r="M161" i="4" s="1"/>
  <c r="N161" i="4" s="1"/>
  <c r="O161" i="4" s="1"/>
  <c r="P161" i="4" s="1"/>
  <c r="Q161" i="4" s="1"/>
  <c r="R161" i="4" s="1"/>
  <c r="S161" i="4" s="1"/>
  <c r="T161" i="4" s="1"/>
  <c r="U161" i="4" s="1"/>
  <c r="V161" i="4" s="1"/>
  <c r="W161" i="4" s="1"/>
  <c r="X161" i="4" s="1"/>
  <c r="Y161" i="4" s="1"/>
  <c r="Z161" i="4" s="1"/>
  <c r="AA161" i="4" s="1"/>
  <c r="AB161" i="4" s="1"/>
  <c r="AC161" i="4" s="1"/>
  <c r="AD161" i="4" s="1"/>
  <c r="AE161" i="4" s="1"/>
  <c r="AF161" i="4" s="1"/>
  <c r="D161" i="4"/>
  <c r="E161" i="4" s="1"/>
  <c r="F161" i="4" s="1"/>
  <c r="G161" i="4" s="1"/>
  <c r="C161" i="4"/>
  <c r="Y160" i="4"/>
  <c r="Z160" i="4" s="1"/>
  <c r="AA160" i="4" s="1"/>
  <c r="AB160" i="4" s="1"/>
  <c r="AC160" i="4" s="1"/>
  <c r="AD160" i="4" s="1"/>
  <c r="AE160" i="4" s="1"/>
  <c r="AF160" i="4" s="1"/>
  <c r="M160" i="4"/>
  <c r="N160" i="4" s="1"/>
  <c r="O160" i="4" s="1"/>
  <c r="P160" i="4" s="1"/>
  <c r="Q160" i="4" s="1"/>
  <c r="R160" i="4" s="1"/>
  <c r="S160" i="4" s="1"/>
  <c r="T160" i="4" s="1"/>
  <c r="U160" i="4" s="1"/>
  <c r="V160" i="4" s="1"/>
  <c r="W160" i="4" s="1"/>
  <c r="X160" i="4" s="1"/>
  <c r="E160" i="4"/>
  <c r="F160" i="4" s="1"/>
  <c r="G160" i="4" s="1"/>
  <c r="H160" i="4" s="1"/>
  <c r="I160" i="4" s="1"/>
  <c r="J160" i="4" s="1"/>
  <c r="K160" i="4" s="1"/>
  <c r="L160" i="4" s="1"/>
  <c r="D160" i="4"/>
  <c r="C160" i="4"/>
  <c r="D159" i="4"/>
  <c r="E159" i="4" s="1"/>
  <c r="F159" i="4" s="1"/>
  <c r="G159" i="4" s="1"/>
  <c r="H159" i="4" s="1"/>
  <c r="I159" i="4" s="1"/>
  <c r="J159" i="4" s="1"/>
  <c r="K159" i="4" s="1"/>
  <c r="L159" i="4" s="1"/>
  <c r="M159" i="4" s="1"/>
  <c r="N159" i="4" s="1"/>
  <c r="O159" i="4" s="1"/>
  <c r="P159" i="4" s="1"/>
  <c r="Q159" i="4" s="1"/>
  <c r="R159" i="4" s="1"/>
  <c r="S159" i="4" s="1"/>
  <c r="T159" i="4" s="1"/>
  <c r="U159" i="4" s="1"/>
  <c r="V159" i="4" s="1"/>
  <c r="W159" i="4" s="1"/>
  <c r="X159" i="4" s="1"/>
  <c r="Y159" i="4" s="1"/>
  <c r="Z159" i="4" s="1"/>
  <c r="AA159" i="4" s="1"/>
  <c r="AB159" i="4" s="1"/>
  <c r="AC159" i="4" s="1"/>
  <c r="AD159" i="4" s="1"/>
  <c r="AE159" i="4" s="1"/>
  <c r="AF159" i="4" s="1"/>
  <c r="C159" i="4"/>
  <c r="D158" i="4"/>
  <c r="E158" i="4" s="1"/>
  <c r="F158" i="4" s="1"/>
  <c r="G158" i="4" s="1"/>
  <c r="H158" i="4" s="1"/>
  <c r="I158" i="4" s="1"/>
  <c r="J158" i="4" s="1"/>
  <c r="K158" i="4" s="1"/>
  <c r="L158" i="4" s="1"/>
  <c r="M158" i="4" s="1"/>
  <c r="N158" i="4" s="1"/>
  <c r="O158" i="4" s="1"/>
  <c r="P158" i="4" s="1"/>
  <c r="Q158" i="4" s="1"/>
  <c r="R158" i="4" s="1"/>
  <c r="S158" i="4" s="1"/>
  <c r="T158" i="4" s="1"/>
  <c r="U158" i="4" s="1"/>
  <c r="V158" i="4" s="1"/>
  <c r="W158" i="4" s="1"/>
  <c r="X158" i="4" s="1"/>
  <c r="Y158" i="4" s="1"/>
  <c r="Z158" i="4" s="1"/>
  <c r="AA158" i="4" s="1"/>
  <c r="AB158" i="4" s="1"/>
  <c r="AC158" i="4" s="1"/>
  <c r="AD158" i="4" s="1"/>
  <c r="AE158" i="4" s="1"/>
  <c r="AF158" i="4" s="1"/>
  <c r="C158" i="4"/>
  <c r="J157" i="4"/>
  <c r="K157" i="4" s="1"/>
  <c r="L157" i="4" s="1"/>
  <c r="M157" i="4" s="1"/>
  <c r="N157" i="4" s="1"/>
  <c r="O157" i="4" s="1"/>
  <c r="P157" i="4" s="1"/>
  <c r="Q157" i="4" s="1"/>
  <c r="R157" i="4" s="1"/>
  <c r="S157" i="4" s="1"/>
  <c r="T157" i="4" s="1"/>
  <c r="U157" i="4" s="1"/>
  <c r="V157" i="4" s="1"/>
  <c r="W157" i="4" s="1"/>
  <c r="X157" i="4" s="1"/>
  <c r="Y157" i="4" s="1"/>
  <c r="Z157" i="4" s="1"/>
  <c r="AA157" i="4" s="1"/>
  <c r="AB157" i="4" s="1"/>
  <c r="AC157" i="4" s="1"/>
  <c r="AD157" i="4" s="1"/>
  <c r="AE157" i="4" s="1"/>
  <c r="AF157" i="4" s="1"/>
  <c r="C157" i="4"/>
  <c r="D157" i="4" s="1"/>
  <c r="E157" i="4" s="1"/>
  <c r="F157" i="4" s="1"/>
  <c r="G157" i="4" s="1"/>
  <c r="H157" i="4" s="1"/>
  <c r="I157" i="4" s="1"/>
  <c r="C156" i="4"/>
  <c r="D156" i="4" s="1"/>
  <c r="E156" i="4" s="1"/>
  <c r="F156" i="4" s="1"/>
  <c r="G156" i="4" s="1"/>
  <c r="H156" i="4" s="1"/>
  <c r="I156" i="4" s="1"/>
  <c r="J156" i="4" s="1"/>
  <c r="K156" i="4" s="1"/>
  <c r="L156" i="4" s="1"/>
  <c r="M156" i="4" s="1"/>
  <c r="N156" i="4" s="1"/>
  <c r="O156" i="4" s="1"/>
  <c r="P156" i="4" s="1"/>
  <c r="Q156" i="4" s="1"/>
  <c r="R156" i="4" s="1"/>
  <c r="S156" i="4" s="1"/>
  <c r="T156" i="4" s="1"/>
  <c r="U156" i="4" s="1"/>
  <c r="V156" i="4" s="1"/>
  <c r="W156" i="4" s="1"/>
  <c r="X156" i="4" s="1"/>
  <c r="Y156" i="4" s="1"/>
  <c r="Z156" i="4" s="1"/>
  <c r="AA156" i="4" s="1"/>
  <c r="AB156" i="4" s="1"/>
  <c r="AC156" i="4" s="1"/>
  <c r="AD156" i="4" s="1"/>
  <c r="AE156" i="4" s="1"/>
  <c r="AF156" i="4" s="1"/>
  <c r="F155" i="4"/>
  <c r="G155" i="4" s="1"/>
  <c r="H155" i="4" s="1"/>
  <c r="I155" i="4" s="1"/>
  <c r="J155" i="4" s="1"/>
  <c r="K155" i="4" s="1"/>
  <c r="L155" i="4" s="1"/>
  <c r="M155" i="4" s="1"/>
  <c r="N155" i="4" s="1"/>
  <c r="O155" i="4" s="1"/>
  <c r="P155" i="4" s="1"/>
  <c r="Q155" i="4" s="1"/>
  <c r="R155" i="4" s="1"/>
  <c r="S155" i="4" s="1"/>
  <c r="T155" i="4" s="1"/>
  <c r="U155" i="4" s="1"/>
  <c r="V155" i="4" s="1"/>
  <c r="W155" i="4" s="1"/>
  <c r="X155" i="4" s="1"/>
  <c r="Y155" i="4" s="1"/>
  <c r="Z155" i="4" s="1"/>
  <c r="AA155" i="4" s="1"/>
  <c r="AB155" i="4" s="1"/>
  <c r="AC155" i="4" s="1"/>
  <c r="AD155" i="4" s="1"/>
  <c r="AE155" i="4" s="1"/>
  <c r="AF155" i="4" s="1"/>
  <c r="C155" i="4"/>
  <c r="D155" i="4" s="1"/>
  <c r="E155" i="4" s="1"/>
  <c r="C154" i="4"/>
  <c r="D154" i="4" s="1"/>
  <c r="E154" i="4" s="1"/>
  <c r="F154" i="4" s="1"/>
  <c r="G154" i="4" s="1"/>
  <c r="H154" i="4" s="1"/>
  <c r="I154" i="4" s="1"/>
  <c r="J154" i="4" s="1"/>
  <c r="K154" i="4" s="1"/>
  <c r="L154" i="4" s="1"/>
  <c r="M154" i="4" s="1"/>
  <c r="N154" i="4" s="1"/>
  <c r="O154" i="4" s="1"/>
  <c r="P154" i="4" s="1"/>
  <c r="Q154" i="4" s="1"/>
  <c r="R154" i="4" s="1"/>
  <c r="S154" i="4" s="1"/>
  <c r="T154" i="4" s="1"/>
  <c r="U154" i="4" s="1"/>
  <c r="V154" i="4" s="1"/>
  <c r="W154" i="4" s="1"/>
  <c r="X154" i="4" s="1"/>
  <c r="Y154" i="4" s="1"/>
  <c r="Z154" i="4" s="1"/>
  <c r="AA154" i="4" s="1"/>
  <c r="AB154" i="4" s="1"/>
  <c r="AC154" i="4" s="1"/>
  <c r="AD154" i="4" s="1"/>
  <c r="AE154" i="4" s="1"/>
  <c r="AF154" i="4" s="1"/>
  <c r="AE152" i="4"/>
  <c r="AF152" i="4" s="1"/>
  <c r="E152" i="4"/>
  <c r="F152" i="4" s="1"/>
  <c r="G152" i="4" s="1"/>
  <c r="H152" i="4" s="1"/>
  <c r="I152" i="4" s="1"/>
  <c r="J152" i="4" s="1"/>
  <c r="K152" i="4" s="1"/>
  <c r="L152" i="4" s="1"/>
  <c r="M152" i="4" s="1"/>
  <c r="N152" i="4" s="1"/>
  <c r="O152" i="4" s="1"/>
  <c r="P152" i="4" s="1"/>
  <c r="Q152" i="4" s="1"/>
  <c r="R152" i="4" s="1"/>
  <c r="S152" i="4" s="1"/>
  <c r="T152" i="4" s="1"/>
  <c r="U152" i="4" s="1"/>
  <c r="V152" i="4" s="1"/>
  <c r="W152" i="4" s="1"/>
  <c r="X152" i="4" s="1"/>
  <c r="Y152" i="4" s="1"/>
  <c r="Z152" i="4" s="1"/>
  <c r="AA152" i="4" s="1"/>
  <c r="AB152" i="4" s="1"/>
  <c r="AC152" i="4" s="1"/>
  <c r="AD152" i="4" s="1"/>
  <c r="D152" i="4"/>
  <c r="C152" i="4"/>
  <c r="G151" i="4"/>
  <c r="H151" i="4" s="1"/>
  <c r="I151" i="4" s="1"/>
  <c r="J151" i="4" s="1"/>
  <c r="K151" i="4" s="1"/>
  <c r="L151" i="4" s="1"/>
  <c r="M151" i="4" s="1"/>
  <c r="N151" i="4" s="1"/>
  <c r="O151" i="4" s="1"/>
  <c r="P151" i="4" s="1"/>
  <c r="Q151" i="4" s="1"/>
  <c r="R151" i="4" s="1"/>
  <c r="S151" i="4" s="1"/>
  <c r="T151" i="4" s="1"/>
  <c r="U151" i="4" s="1"/>
  <c r="V151" i="4" s="1"/>
  <c r="W151" i="4" s="1"/>
  <c r="X151" i="4" s="1"/>
  <c r="Y151" i="4" s="1"/>
  <c r="Z151" i="4" s="1"/>
  <c r="AA151" i="4" s="1"/>
  <c r="AB151" i="4" s="1"/>
  <c r="AC151" i="4" s="1"/>
  <c r="AD151" i="4" s="1"/>
  <c r="AE151" i="4" s="1"/>
  <c r="AF151" i="4" s="1"/>
  <c r="E151" i="4"/>
  <c r="F151" i="4" s="1"/>
  <c r="C151" i="4"/>
  <c r="D151" i="4" s="1"/>
  <c r="K150" i="4"/>
  <c r="L150" i="4" s="1"/>
  <c r="M150" i="4" s="1"/>
  <c r="N150" i="4" s="1"/>
  <c r="O150" i="4" s="1"/>
  <c r="P150" i="4" s="1"/>
  <c r="Q150" i="4" s="1"/>
  <c r="R150" i="4" s="1"/>
  <c r="S150" i="4" s="1"/>
  <c r="T150" i="4" s="1"/>
  <c r="U150" i="4" s="1"/>
  <c r="V150" i="4" s="1"/>
  <c r="W150" i="4" s="1"/>
  <c r="X150" i="4" s="1"/>
  <c r="Y150" i="4" s="1"/>
  <c r="Z150" i="4" s="1"/>
  <c r="AA150" i="4" s="1"/>
  <c r="AB150" i="4" s="1"/>
  <c r="AC150" i="4" s="1"/>
  <c r="AD150" i="4" s="1"/>
  <c r="AE150" i="4" s="1"/>
  <c r="AF150" i="4" s="1"/>
  <c r="E150" i="4"/>
  <c r="F150" i="4" s="1"/>
  <c r="G150" i="4" s="1"/>
  <c r="H150" i="4" s="1"/>
  <c r="I150" i="4" s="1"/>
  <c r="J150" i="4" s="1"/>
  <c r="C150" i="4"/>
  <c r="D150" i="4" s="1"/>
  <c r="I149" i="4"/>
  <c r="J149" i="4" s="1"/>
  <c r="K149" i="4" s="1"/>
  <c r="L149" i="4" s="1"/>
  <c r="M149" i="4" s="1"/>
  <c r="N149" i="4" s="1"/>
  <c r="O149" i="4" s="1"/>
  <c r="P149" i="4" s="1"/>
  <c r="Q149" i="4" s="1"/>
  <c r="R149" i="4" s="1"/>
  <c r="S149" i="4" s="1"/>
  <c r="T149" i="4" s="1"/>
  <c r="U149" i="4" s="1"/>
  <c r="V149" i="4" s="1"/>
  <c r="W149" i="4" s="1"/>
  <c r="X149" i="4" s="1"/>
  <c r="Y149" i="4" s="1"/>
  <c r="Z149" i="4" s="1"/>
  <c r="AA149" i="4" s="1"/>
  <c r="AB149" i="4" s="1"/>
  <c r="AC149" i="4" s="1"/>
  <c r="AD149" i="4" s="1"/>
  <c r="AE149" i="4" s="1"/>
  <c r="AF149" i="4" s="1"/>
  <c r="C149" i="4"/>
  <c r="D149" i="4" s="1"/>
  <c r="E149" i="4" s="1"/>
  <c r="F149" i="4" s="1"/>
  <c r="G149" i="4" s="1"/>
  <c r="H149" i="4" s="1"/>
  <c r="G147" i="4"/>
  <c r="H147" i="4" s="1"/>
  <c r="I147" i="4" s="1"/>
  <c r="J147" i="4" s="1"/>
  <c r="K147" i="4" s="1"/>
  <c r="L147" i="4" s="1"/>
  <c r="M147" i="4" s="1"/>
  <c r="N147" i="4" s="1"/>
  <c r="O147" i="4" s="1"/>
  <c r="P147" i="4" s="1"/>
  <c r="Q147" i="4" s="1"/>
  <c r="R147" i="4" s="1"/>
  <c r="S147" i="4" s="1"/>
  <c r="T147" i="4" s="1"/>
  <c r="U147" i="4" s="1"/>
  <c r="V147" i="4" s="1"/>
  <c r="W147" i="4" s="1"/>
  <c r="X147" i="4" s="1"/>
  <c r="Y147" i="4" s="1"/>
  <c r="Z147" i="4" s="1"/>
  <c r="AA147" i="4" s="1"/>
  <c r="AB147" i="4" s="1"/>
  <c r="AC147" i="4" s="1"/>
  <c r="AD147" i="4" s="1"/>
  <c r="AE147" i="4" s="1"/>
  <c r="AF147" i="4" s="1"/>
  <c r="E147" i="4"/>
  <c r="F147" i="4" s="1"/>
  <c r="D147" i="4"/>
  <c r="C147" i="4"/>
  <c r="O146" i="4"/>
  <c r="P146" i="4" s="1"/>
  <c r="Q146" i="4" s="1"/>
  <c r="R146" i="4" s="1"/>
  <c r="S146" i="4" s="1"/>
  <c r="T146" i="4" s="1"/>
  <c r="U146" i="4" s="1"/>
  <c r="V146" i="4" s="1"/>
  <c r="W146" i="4" s="1"/>
  <c r="X146" i="4" s="1"/>
  <c r="Y146" i="4" s="1"/>
  <c r="Z146" i="4" s="1"/>
  <c r="AA146" i="4" s="1"/>
  <c r="AB146" i="4" s="1"/>
  <c r="AC146" i="4" s="1"/>
  <c r="AD146" i="4" s="1"/>
  <c r="AE146" i="4" s="1"/>
  <c r="AF146" i="4" s="1"/>
  <c r="C146" i="4"/>
  <c r="D146" i="4" s="1"/>
  <c r="E146" i="4" s="1"/>
  <c r="F146" i="4" s="1"/>
  <c r="G146" i="4" s="1"/>
  <c r="H146" i="4" s="1"/>
  <c r="I146" i="4" s="1"/>
  <c r="J146" i="4" s="1"/>
  <c r="K146" i="4" s="1"/>
  <c r="L146" i="4" s="1"/>
  <c r="M146" i="4" s="1"/>
  <c r="N146" i="4" s="1"/>
  <c r="Y144" i="4"/>
  <c r="Z144" i="4" s="1"/>
  <c r="AA144" i="4" s="1"/>
  <c r="AB144" i="4" s="1"/>
  <c r="AC144" i="4" s="1"/>
  <c r="AD144" i="4" s="1"/>
  <c r="AE144" i="4" s="1"/>
  <c r="AF144" i="4" s="1"/>
  <c r="C144" i="4"/>
  <c r="D144" i="4" s="1"/>
  <c r="E144" i="4" s="1"/>
  <c r="F144" i="4" s="1"/>
  <c r="G144" i="4" s="1"/>
  <c r="H144" i="4" s="1"/>
  <c r="I144" i="4" s="1"/>
  <c r="J144" i="4" s="1"/>
  <c r="K144" i="4" s="1"/>
  <c r="L144" i="4" s="1"/>
  <c r="M144" i="4" s="1"/>
  <c r="N144" i="4" s="1"/>
  <c r="O144" i="4" s="1"/>
  <c r="P144" i="4" s="1"/>
  <c r="Q144" i="4" s="1"/>
  <c r="R144" i="4" s="1"/>
  <c r="S144" i="4" s="1"/>
  <c r="T144" i="4" s="1"/>
  <c r="U144" i="4" s="1"/>
  <c r="V144" i="4" s="1"/>
  <c r="W144" i="4" s="1"/>
  <c r="X144" i="4" s="1"/>
  <c r="K143" i="4"/>
  <c r="L143" i="4" s="1"/>
  <c r="M143" i="4" s="1"/>
  <c r="N143" i="4" s="1"/>
  <c r="O143" i="4" s="1"/>
  <c r="P143" i="4" s="1"/>
  <c r="Q143" i="4" s="1"/>
  <c r="R143" i="4" s="1"/>
  <c r="S143" i="4" s="1"/>
  <c r="T143" i="4" s="1"/>
  <c r="U143" i="4" s="1"/>
  <c r="V143" i="4" s="1"/>
  <c r="W143" i="4" s="1"/>
  <c r="X143" i="4" s="1"/>
  <c r="Y143" i="4" s="1"/>
  <c r="Z143" i="4" s="1"/>
  <c r="AA143" i="4" s="1"/>
  <c r="AB143" i="4" s="1"/>
  <c r="AC143" i="4" s="1"/>
  <c r="AD143" i="4" s="1"/>
  <c r="AE143" i="4" s="1"/>
  <c r="AF143" i="4" s="1"/>
  <c r="C143" i="4"/>
  <c r="D143" i="4" s="1"/>
  <c r="E143" i="4" s="1"/>
  <c r="F143" i="4" s="1"/>
  <c r="G143" i="4" s="1"/>
  <c r="H143" i="4" s="1"/>
  <c r="I143" i="4" s="1"/>
  <c r="J143" i="4" s="1"/>
  <c r="E142" i="4"/>
  <c r="F142" i="4" s="1"/>
  <c r="G142" i="4" s="1"/>
  <c r="H142" i="4" s="1"/>
  <c r="I142" i="4" s="1"/>
  <c r="J142" i="4" s="1"/>
  <c r="K142" i="4" s="1"/>
  <c r="L142" i="4" s="1"/>
  <c r="M142" i="4" s="1"/>
  <c r="N142" i="4" s="1"/>
  <c r="O142" i="4" s="1"/>
  <c r="P142" i="4" s="1"/>
  <c r="Q142" i="4" s="1"/>
  <c r="R142" i="4" s="1"/>
  <c r="S142" i="4" s="1"/>
  <c r="T142" i="4" s="1"/>
  <c r="U142" i="4" s="1"/>
  <c r="V142" i="4" s="1"/>
  <c r="W142" i="4" s="1"/>
  <c r="X142" i="4" s="1"/>
  <c r="Y142" i="4" s="1"/>
  <c r="Z142" i="4" s="1"/>
  <c r="AA142" i="4" s="1"/>
  <c r="AB142" i="4" s="1"/>
  <c r="AC142" i="4" s="1"/>
  <c r="AD142" i="4" s="1"/>
  <c r="AE142" i="4" s="1"/>
  <c r="AF142" i="4" s="1"/>
  <c r="D142" i="4"/>
  <c r="C142" i="4"/>
  <c r="C141" i="4"/>
  <c r="D141" i="4" s="1"/>
  <c r="E141" i="4" s="1"/>
  <c r="F141" i="4" s="1"/>
  <c r="G141" i="4" s="1"/>
  <c r="H141" i="4" s="1"/>
  <c r="I141" i="4" s="1"/>
  <c r="J141" i="4" s="1"/>
  <c r="K141" i="4" s="1"/>
  <c r="L141" i="4" s="1"/>
  <c r="M141" i="4" s="1"/>
  <c r="N141" i="4" s="1"/>
  <c r="O141" i="4" s="1"/>
  <c r="P141" i="4" s="1"/>
  <c r="Q141" i="4" s="1"/>
  <c r="R141" i="4" s="1"/>
  <c r="S141" i="4" s="1"/>
  <c r="T141" i="4" s="1"/>
  <c r="U141" i="4" s="1"/>
  <c r="V141" i="4" s="1"/>
  <c r="W141" i="4" s="1"/>
  <c r="X141" i="4" s="1"/>
  <c r="Y141" i="4" s="1"/>
  <c r="Z141" i="4" s="1"/>
  <c r="AA141" i="4" s="1"/>
  <c r="AB141" i="4" s="1"/>
  <c r="AC141" i="4" s="1"/>
  <c r="AD141" i="4" s="1"/>
  <c r="AE141" i="4" s="1"/>
  <c r="AF141" i="4" s="1"/>
  <c r="I140" i="4"/>
  <c r="J140" i="4" s="1"/>
  <c r="K140" i="4" s="1"/>
  <c r="L140" i="4" s="1"/>
  <c r="M140" i="4" s="1"/>
  <c r="N140" i="4" s="1"/>
  <c r="O140" i="4" s="1"/>
  <c r="P140" i="4" s="1"/>
  <c r="Q140" i="4" s="1"/>
  <c r="R140" i="4" s="1"/>
  <c r="S140" i="4" s="1"/>
  <c r="T140" i="4" s="1"/>
  <c r="U140" i="4" s="1"/>
  <c r="V140" i="4" s="1"/>
  <c r="W140" i="4" s="1"/>
  <c r="X140" i="4" s="1"/>
  <c r="Y140" i="4" s="1"/>
  <c r="Z140" i="4" s="1"/>
  <c r="AA140" i="4" s="1"/>
  <c r="AB140" i="4" s="1"/>
  <c r="AC140" i="4" s="1"/>
  <c r="AD140" i="4" s="1"/>
  <c r="AE140" i="4" s="1"/>
  <c r="AF140" i="4" s="1"/>
  <c r="E140" i="4"/>
  <c r="F140" i="4" s="1"/>
  <c r="G140" i="4" s="1"/>
  <c r="H140" i="4" s="1"/>
  <c r="C140" i="4"/>
  <c r="D140" i="4" s="1"/>
  <c r="G139" i="4"/>
  <c r="H139" i="4" s="1"/>
  <c r="I139" i="4" s="1"/>
  <c r="J139" i="4" s="1"/>
  <c r="K139" i="4" s="1"/>
  <c r="L139" i="4" s="1"/>
  <c r="M139" i="4" s="1"/>
  <c r="N139" i="4" s="1"/>
  <c r="O139" i="4" s="1"/>
  <c r="P139" i="4" s="1"/>
  <c r="Q139" i="4" s="1"/>
  <c r="R139" i="4" s="1"/>
  <c r="S139" i="4" s="1"/>
  <c r="T139" i="4" s="1"/>
  <c r="U139" i="4" s="1"/>
  <c r="V139" i="4" s="1"/>
  <c r="W139" i="4" s="1"/>
  <c r="X139" i="4" s="1"/>
  <c r="Y139" i="4" s="1"/>
  <c r="Z139" i="4" s="1"/>
  <c r="AA139" i="4" s="1"/>
  <c r="AB139" i="4" s="1"/>
  <c r="AC139" i="4" s="1"/>
  <c r="AD139" i="4" s="1"/>
  <c r="AE139" i="4" s="1"/>
  <c r="AF139" i="4" s="1"/>
  <c r="C139" i="4"/>
  <c r="D139" i="4" s="1"/>
  <c r="E139" i="4" s="1"/>
  <c r="F139" i="4" s="1"/>
  <c r="C138" i="4"/>
  <c r="D138" i="4" s="1"/>
  <c r="E138" i="4" s="1"/>
  <c r="F138" i="4" s="1"/>
  <c r="G138" i="4" s="1"/>
  <c r="H138" i="4" s="1"/>
  <c r="I138" i="4" s="1"/>
  <c r="J138" i="4" s="1"/>
  <c r="K138" i="4" s="1"/>
  <c r="L138" i="4" s="1"/>
  <c r="M138" i="4" s="1"/>
  <c r="N138" i="4" s="1"/>
  <c r="O138" i="4" s="1"/>
  <c r="P138" i="4" s="1"/>
  <c r="Q138" i="4" s="1"/>
  <c r="R138" i="4" s="1"/>
  <c r="S138" i="4" s="1"/>
  <c r="T138" i="4" s="1"/>
  <c r="U138" i="4" s="1"/>
  <c r="V138" i="4" s="1"/>
  <c r="W138" i="4" s="1"/>
  <c r="X138" i="4" s="1"/>
  <c r="Y138" i="4" s="1"/>
  <c r="Z138" i="4" s="1"/>
  <c r="AA138" i="4" s="1"/>
  <c r="AB138" i="4" s="1"/>
  <c r="AC138" i="4" s="1"/>
  <c r="AD138" i="4" s="1"/>
  <c r="AE138" i="4" s="1"/>
  <c r="AF138" i="4" s="1"/>
  <c r="C136" i="4"/>
  <c r="D136" i="4" s="1"/>
  <c r="E136" i="4" s="1"/>
  <c r="F136" i="4" s="1"/>
  <c r="G136" i="4" s="1"/>
  <c r="H136" i="4" s="1"/>
  <c r="I136" i="4" s="1"/>
  <c r="J136" i="4" s="1"/>
  <c r="K136" i="4" s="1"/>
  <c r="L136" i="4" s="1"/>
  <c r="M136" i="4" s="1"/>
  <c r="N136" i="4" s="1"/>
  <c r="O136" i="4" s="1"/>
  <c r="P136" i="4" s="1"/>
  <c r="Q136" i="4" s="1"/>
  <c r="R136" i="4" s="1"/>
  <c r="S136" i="4" s="1"/>
  <c r="T136" i="4" s="1"/>
  <c r="U136" i="4" s="1"/>
  <c r="V136" i="4" s="1"/>
  <c r="W136" i="4" s="1"/>
  <c r="X136" i="4" s="1"/>
  <c r="Y136" i="4" s="1"/>
  <c r="Z136" i="4" s="1"/>
  <c r="AA136" i="4" s="1"/>
  <c r="AB136" i="4" s="1"/>
  <c r="AC136" i="4" s="1"/>
  <c r="AD136" i="4" s="1"/>
  <c r="AE136" i="4" s="1"/>
  <c r="AF136" i="4" s="1"/>
  <c r="E135" i="4"/>
  <c r="F135" i="4" s="1"/>
  <c r="G135" i="4" s="1"/>
  <c r="H135" i="4" s="1"/>
  <c r="I135" i="4" s="1"/>
  <c r="J135" i="4" s="1"/>
  <c r="K135" i="4" s="1"/>
  <c r="L135" i="4" s="1"/>
  <c r="M135" i="4" s="1"/>
  <c r="N135" i="4" s="1"/>
  <c r="O135" i="4" s="1"/>
  <c r="P135" i="4" s="1"/>
  <c r="Q135" i="4" s="1"/>
  <c r="R135" i="4" s="1"/>
  <c r="S135" i="4" s="1"/>
  <c r="T135" i="4" s="1"/>
  <c r="U135" i="4" s="1"/>
  <c r="V135" i="4" s="1"/>
  <c r="W135" i="4" s="1"/>
  <c r="X135" i="4" s="1"/>
  <c r="Y135" i="4" s="1"/>
  <c r="Z135" i="4" s="1"/>
  <c r="AA135" i="4" s="1"/>
  <c r="AB135" i="4" s="1"/>
  <c r="AC135" i="4" s="1"/>
  <c r="AD135" i="4" s="1"/>
  <c r="AE135" i="4" s="1"/>
  <c r="AF135" i="4" s="1"/>
  <c r="C135" i="4"/>
  <c r="D135" i="4" s="1"/>
  <c r="C134" i="4"/>
  <c r="D134" i="4" s="1"/>
  <c r="E134" i="4" s="1"/>
  <c r="F134" i="4" s="1"/>
  <c r="G134" i="4" s="1"/>
  <c r="H134" i="4" s="1"/>
  <c r="I134" i="4" s="1"/>
  <c r="J134" i="4" s="1"/>
  <c r="K134" i="4" s="1"/>
  <c r="L134" i="4" s="1"/>
  <c r="M134" i="4" s="1"/>
  <c r="N134" i="4" s="1"/>
  <c r="O134" i="4" s="1"/>
  <c r="P134" i="4" s="1"/>
  <c r="Q134" i="4" s="1"/>
  <c r="R134" i="4" s="1"/>
  <c r="S134" i="4" s="1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S133" i="4"/>
  <c r="T133" i="4" s="1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C133" i="4"/>
  <c r="D133" i="4" s="1"/>
  <c r="E133" i="4" s="1"/>
  <c r="F133" i="4" s="1"/>
  <c r="G133" i="4" s="1"/>
  <c r="H133" i="4" s="1"/>
  <c r="I133" i="4" s="1"/>
  <c r="J133" i="4" s="1"/>
  <c r="K133" i="4" s="1"/>
  <c r="L133" i="4" s="1"/>
  <c r="M133" i="4" s="1"/>
  <c r="N133" i="4" s="1"/>
  <c r="O133" i="4" s="1"/>
  <c r="P133" i="4" s="1"/>
  <c r="Q133" i="4" s="1"/>
  <c r="R133" i="4" s="1"/>
  <c r="C132" i="4"/>
  <c r="D132" i="4" s="1"/>
  <c r="E132" i="4" s="1"/>
  <c r="F132" i="4" s="1"/>
  <c r="G132" i="4" s="1"/>
  <c r="H132" i="4" s="1"/>
  <c r="I132" i="4" s="1"/>
  <c r="J132" i="4" s="1"/>
  <c r="K132" i="4" s="1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C131" i="4"/>
  <c r="D131" i="4" s="1"/>
  <c r="E131" i="4" s="1"/>
  <c r="F131" i="4" s="1"/>
  <c r="G131" i="4" s="1"/>
  <c r="H131" i="4" s="1"/>
  <c r="I131" i="4" s="1"/>
  <c r="J131" i="4" s="1"/>
  <c r="K131" i="4" s="1"/>
  <c r="L131" i="4" s="1"/>
  <c r="M131" i="4" s="1"/>
  <c r="N131" i="4" s="1"/>
  <c r="O131" i="4" s="1"/>
  <c r="P131" i="4" s="1"/>
  <c r="Q131" i="4" s="1"/>
  <c r="R131" i="4" s="1"/>
  <c r="S131" i="4" s="1"/>
  <c r="T131" i="4" s="1"/>
  <c r="U131" i="4" s="1"/>
  <c r="V131" i="4" s="1"/>
  <c r="W131" i="4" s="1"/>
  <c r="X131" i="4" s="1"/>
  <c r="Y131" i="4" s="1"/>
  <c r="Z131" i="4" s="1"/>
  <c r="AA131" i="4" s="1"/>
  <c r="AB131" i="4" s="1"/>
  <c r="AC131" i="4" s="1"/>
  <c r="AD131" i="4" s="1"/>
  <c r="AE131" i="4" s="1"/>
  <c r="AF131" i="4" s="1"/>
  <c r="D130" i="4"/>
  <c r="E130" i="4" s="1"/>
  <c r="F130" i="4" s="1"/>
  <c r="G130" i="4" s="1"/>
  <c r="H130" i="4" s="1"/>
  <c r="I130" i="4" s="1"/>
  <c r="J130" i="4" s="1"/>
  <c r="K130" i="4" s="1"/>
  <c r="L130" i="4" s="1"/>
  <c r="M130" i="4" s="1"/>
  <c r="N130" i="4" s="1"/>
  <c r="O130" i="4" s="1"/>
  <c r="P130" i="4" s="1"/>
  <c r="Q130" i="4" s="1"/>
  <c r="R130" i="4" s="1"/>
  <c r="S130" i="4" s="1"/>
  <c r="T130" i="4" s="1"/>
  <c r="U130" i="4" s="1"/>
  <c r="V130" i="4" s="1"/>
  <c r="W130" i="4" s="1"/>
  <c r="X130" i="4" s="1"/>
  <c r="Y130" i="4" s="1"/>
  <c r="Z130" i="4" s="1"/>
  <c r="AA130" i="4" s="1"/>
  <c r="AB130" i="4" s="1"/>
  <c r="AC130" i="4" s="1"/>
  <c r="AD130" i="4" s="1"/>
  <c r="AE130" i="4" s="1"/>
  <c r="AF130" i="4" s="1"/>
  <c r="C130" i="4"/>
  <c r="C129" i="4"/>
  <c r="D129" i="4" s="1"/>
  <c r="E129" i="4" s="1"/>
  <c r="F129" i="4" s="1"/>
  <c r="G129" i="4" s="1"/>
  <c r="H129" i="4" s="1"/>
  <c r="I129" i="4" s="1"/>
  <c r="J129" i="4" s="1"/>
  <c r="K129" i="4" s="1"/>
  <c r="L129" i="4" s="1"/>
  <c r="M129" i="4" s="1"/>
  <c r="N129" i="4" s="1"/>
  <c r="O129" i="4" s="1"/>
  <c r="P129" i="4" s="1"/>
  <c r="Q129" i="4" s="1"/>
  <c r="R129" i="4" s="1"/>
  <c r="S129" i="4" s="1"/>
  <c r="T129" i="4" s="1"/>
  <c r="U129" i="4" s="1"/>
  <c r="V129" i="4" s="1"/>
  <c r="W129" i="4" s="1"/>
  <c r="X129" i="4" s="1"/>
  <c r="Y129" i="4" s="1"/>
  <c r="Z129" i="4" s="1"/>
  <c r="AA129" i="4" s="1"/>
  <c r="AB129" i="4" s="1"/>
  <c r="AC129" i="4" s="1"/>
  <c r="AD129" i="4" s="1"/>
  <c r="AE129" i="4" s="1"/>
  <c r="AF129" i="4" s="1"/>
  <c r="C127" i="4"/>
  <c r="D127" i="4" s="1"/>
  <c r="E127" i="4" s="1"/>
  <c r="F127" i="4" s="1"/>
  <c r="G127" i="4" s="1"/>
  <c r="H127" i="4" s="1"/>
  <c r="I127" i="4" s="1"/>
  <c r="J127" i="4" s="1"/>
  <c r="K127" i="4" s="1"/>
  <c r="L127" i="4" s="1"/>
  <c r="M127" i="4" s="1"/>
  <c r="N127" i="4" s="1"/>
  <c r="O127" i="4" s="1"/>
  <c r="P127" i="4" s="1"/>
  <c r="Q127" i="4" s="1"/>
  <c r="R127" i="4" s="1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C126" i="4"/>
  <c r="D126" i="4" s="1"/>
  <c r="E126" i="4" s="1"/>
  <c r="F126" i="4" s="1"/>
  <c r="G126" i="4" s="1"/>
  <c r="H126" i="4" s="1"/>
  <c r="I126" i="4" s="1"/>
  <c r="J126" i="4" s="1"/>
  <c r="K126" i="4" s="1"/>
  <c r="L126" i="4" s="1"/>
  <c r="M126" i="4" s="1"/>
  <c r="N126" i="4" s="1"/>
  <c r="O126" i="4" s="1"/>
  <c r="P126" i="4" s="1"/>
  <c r="Q126" i="4" s="1"/>
  <c r="R126" i="4" s="1"/>
  <c r="S126" i="4" s="1"/>
  <c r="T126" i="4" s="1"/>
  <c r="U126" i="4" s="1"/>
  <c r="V126" i="4" s="1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D125" i="4"/>
  <c r="E125" i="4" s="1"/>
  <c r="F125" i="4" s="1"/>
  <c r="G125" i="4" s="1"/>
  <c r="H125" i="4" s="1"/>
  <c r="I125" i="4" s="1"/>
  <c r="J125" i="4" s="1"/>
  <c r="K125" i="4" s="1"/>
  <c r="L125" i="4" s="1"/>
  <c r="M125" i="4" s="1"/>
  <c r="N125" i="4" s="1"/>
  <c r="O125" i="4" s="1"/>
  <c r="P125" i="4" s="1"/>
  <c r="Q125" i="4" s="1"/>
  <c r="R125" i="4" s="1"/>
  <c r="S125" i="4" s="1"/>
  <c r="T125" i="4" s="1"/>
  <c r="U125" i="4" s="1"/>
  <c r="V125" i="4" s="1"/>
  <c r="W125" i="4" s="1"/>
  <c r="X125" i="4" s="1"/>
  <c r="Y125" i="4" s="1"/>
  <c r="Z125" i="4" s="1"/>
  <c r="AA125" i="4" s="1"/>
  <c r="AB125" i="4" s="1"/>
  <c r="AC125" i="4" s="1"/>
  <c r="AD125" i="4" s="1"/>
  <c r="AE125" i="4" s="1"/>
  <c r="AF125" i="4" s="1"/>
  <c r="C125" i="4"/>
  <c r="F124" i="4"/>
  <c r="G124" i="4" s="1"/>
  <c r="H124" i="4" s="1"/>
  <c r="I124" i="4" s="1"/>
  <c r="J124" i="4" s="1"/>
  <c r="K124" i="4" s="1"/>
  <c r="L124" i="4" s="1"/>
  <c r="M124" i="4" s="1"/>
  <c r="N124" i="4" s="1"/>
  <c r="O124" i="4" s="1"/>
  <c r="P124" i="4" s="1"/>
  <c r="Q124" i="4" s="1"/>
  <c r="R124" i="4" s="1"/>
  <c r="S124" i="4" s="1"/>
  <c r="T124" i="4" s="1"/>
  <c r="U124" i="4" s="1"/>
  <c r="V124" i="4" s="1"/>
  <c r="W124" i="4" s="1"/>
  <c r="X124" i="4" s="1"/>
  <c r="Y124" i="4" s="1"/>
  <c r="Z124" i="4" s="1"/>
  <c r="AA124" i="4" s="1"/>
  <c r="AB124" i="4" s="1"/>
  <c r="AC124" i="4" s="1"/>
  <c r="AD124" i="4" s="1"/>
  <c r="AE124" i="4" s="1"/>
  <c r="AF124" i="4" s="1"/>
  <c r="E124" i="4"/>
  <c r="C124" i="4"/>
  <c r="D124" i="4" s="1"/>
  <c r="D123" i="4"/>
  <c r="E123" i="4" s="1"/>
  <c r="F123" i="4" s="1"/>
  <c r="G123" i="4" s="1"/>
  <c r="H123" i="4" s="1"/>
  <c r="I123" i="4" s="1"/>
  <c r="J123" i="4" s="1"/>
  <c r="K123" i="4" s="1"/>
  <c r="L123" i="4" s="1"/>
  <c r="M123" i="4" s="1"/>
  <c r="N123" i="4" s="1"/>
  <c r="O123" i="4" s="1"/>
  <c r="P123" i="4" s="1"/>
  <c r="Q123" i="4" s="1"/>
  <c r="R123" i="4" s="1"/>
  <c r="S123" i="4" s="1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C123" i="4"/>
  <c r="G122" i="4"/>
  <c r="H122" i="4" s="1"/>
  <c r="I122" i="4" s="1"/>
  <c r="J122" i="4" s="1"/>
  <c r="K122" i="4" s="1"/>
  <c r="L122" i="4" s="1"/>
  <c r="M122" i="4" s="1"/>
  <c r="N122" i="4" s="1"/>
  <c r="O122" i="4" s="1"/>
  <c r="P122" i="4" s="1"/>
  <c r="Q122" i="4" s="1"/>
  <c r="R122" i="4" s="1"/>
  <c r="S122" i="4" s="1"/>
  <c r="T122" i="4" s="1"/>
  <c r="U122" i="4" s="1"/>
  <c r="V122" i="4" s="1"/>
  <c r="W122" i="4" s="1"/>
  <c r="X122" i="4" s="1"/>
  <c r="Y122" i="4" s="1"/>
  <c r="Z122" i="4" s="1"/>
  <c r="AA122" i="4" s="1"/>
  <c r="AB122" i="4" s="1"/>
  <c r="AC122" i="4" s="1"/>
  <c r="AD122" i="4" s="1"/>
  <c r="AE122" i="4" s="1"/>
  <c r="AF122" i="4" s="1"/>
  <c r="E122" i="4"/>
  <c r="F122" i="4" s="1"/>
  <c r="C122" i="4"/>
  <c r="D122" i="4" s="1"/>
  <c r="E121" i="4"/>
  <c r="F121" i="4" s="1"/>
  <c r="G121" i="4" s="1"/>
  <c r="H121" i="4" s="1"/>
  <c r="I121" i="4" s="1"/>
  <c r="J121" i="4" s="1"/>
  <c r="K121" i="4" s="1"/>
  <c r="L121" i="4" s="1"/>
  <c r="M121" i="4" s="1"/>
  <c r="N121" i="4" s="1"/>
  <c r="O121" i="4" s="1"/>
  <c r="P121" i="4" s="1"/>
  <c r="Q121" i="4" s="1"/>
  <c r="R121" i="4" s="1"/>
  <c r="S121" i="4" s="1"/>
  <c r="T121" i="4" s="1"/>
  <c r="U121" i="4" s="1"/>
  <c r="V121" i="4" s="1"/>
  <c r="W121" i="4" s="1"/>
  <c r="X121" i="4" s="1"/>
  <c r="Y121" i="4" s="1"/>
  <c r="Z121" i="4" s="1"/>
  <c r="AA121" i="4" s="1"/>
  <c r="AB121" i="4" s="1"/>
  <c r="AC121" i="4" s="1"/>
  <c r="AD121" i="4" s="1"/>
  <c r="AE121" i="4" s="1"/>
  <c r="AF121" i="4" s="1"/>
  <c r="C121" i="4"/>
  <c r="D121" i="4" s="1"/>
  <c r="I120" i="4"/>
  <c r="J120" i="4" s="1"/>
  <c r="K120" i="4" s="1"/>
  <c r="L120" i="4" s="1"/>
  <c r="M120" i="4" s="1"/>
  <c r="N120" i="4" s="1"/>
  <c r="O120" i="4" s="1"/>
  <c r="P120" i="4" s="1"/>
  <c r="Q120" i="4" s="1"/>
  <c r="R120" i="4" s="1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C120" i="4"/>
  <c r="D120" i="4" s="1"/>
  <c r="E120" i="4" s="1"/>
  <c r="F120" i="4" s="1"/>
  <c r="G120" i="4" s="1"/>
  <c r="H120" i="4" s="1"/>
  <c r="C119" i="4"/>
  <c r="D119" i="4" s="1"/>
  <c r="E119" i="4" s="1"/>
  <c r="F119" i="4" s="1"/>
  <c r="G119" i="4" s="1"/>
  <c r="H119" i="4" s="1"/>
  <c r="I119" i="4" s="1"/>
  <c r="J119" i="4" s="1"/>
  <c r="K119" i="4" s="1"/>
  <c r="L119" i="4" s="1"/>
  <c r="M119" i="4" s="1"/>
  <c r="N119" i="4" s="1"/>
  <c r="O119" i="4" s="1"/>
  <c r="P119" i="4" s="1"/>
  <c r="Q119" i="4" s="1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C118" i="4"/>
  <c r="D118" i="4" s="1"/>
  <c r="E118" i="4" s="1"/>
  <c r="F118" i="4" s="1"/>
  <c r="G118" i="4" s="1"/>
  <c r="H118" i="4" s="1"/>
  <c r="I118" i="4" s="1"/>
  <c r="J118" i="4" s="1"/>
  <c r="K118" i="4" s="1"/>
  <c r="L118" i="4" s="1"/>
  <c r="M118" i="4" s="1"/>
  <c r="N118" i="4" s="1"/>
  <c r="O118" i="4" s="1"/>
  <c r="P118" i="4" s="1"/>
  <c r="Q118" i="4" s="1"/>
  <c r="R118" i="4" s="1"/>
  <c r="S118" i="4" s="1"/>
  <c r="T118" i="4" s="1"/>
  <c r="U118" i="4" s="1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C117" i="4"/>
  <c r="D117" i="4" s="1"/>
  <c r="E117" i="4" s="1"/>
  <c r="F117" i="4" s="1"/>
  <c r="G117" i="4" s="1"/>
  <c r="H117" i="4" s="1"/>
  <c r="I117" i="4" s="1"/>
  <c r="J117" i="4" s="1"/>
  <c r="K117" i="4" s="1"/>
  <c r="L117" i="4" s="1"/>
  <c r="M117" i="4" s="1"/>
  <c r="N117" i="4" s="1"/>
  <c r="O117" i="4" s="1"/>
  <c r="P117" i="4" s="1"/>
  <c r="Q117" i="4" s="1"/>
  <c r="R117" i="4" s="1"/>
  <c r="S117" i="4" s="1"/>
  <c r="T117" i="4" s="1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I116" i="4"/>
  <c r="J116" i="4" s="1"/>
  <c r="K116" i="4" s="1"/>
  <c r="L116" i="4" s="1"/>
  <c r="M116" i="4" s="1"/>
  <c r="N116" i="4" s="1"/>
  <c r="O116" i="4" s="1"/>
  <c r="P116" i="4" s="1"/>
  <c r="Q116" i="4" s="1"/>
  <c r="R116" i="4" s="1"/>
  <c r="S116" i="4" s="1"/>
  <c r="T116" i="4" s="1"/>
  <c r="U116" i="4" s="1"/>
  <c r="V116" i="4" s="1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G116" i="4"/>
  <c r="H116" i="4" s="1"/>
  <c r="E116" i="4"/>
  <c r="F116" i="4" s="1"/>
  <c r="D116" i="4"/>
  <c r="C116" i="4"/>
  <c r="E115" i="4"/>
  <c r="F115" i="4" s="1"/>
  <c r="G115" i="4" s="1"/>
  <c r="H115" i="4" s="1"/>
  <c r="I115" i="4" s="1"/>
  <c r="J115" i="4" s="1"/>
  <c r="K115" i="4" s="1"/>
  <c r="L115" i="4" s="1"/>
  <c r="M115" i="4" s="1"/>
  <c r="N115" i="4" s="1"/>
  <c r="O115" i="4" s="1"/>
  <c r="P115" i="4" s="1"/>
  <c r="Q115" i="4" s="1"/>
  <c r="R115" i="4" s="1"/>
  <c r="S115" i="4" s="1"/>
  <c r="T115" i="4" s="1"/>
  <c r="U115" i="4" s="1"/>
  <c r="V115" i="4" s="1"/>
  <c r="W115" i="4" s="1"/>
  <c r="X115" i="4" s="1"/>
  <c r="Y115" i="4" s="1"/>
  <c r="Z115" i="4" s="1"/>
  <c r="AA115" i="4" s="1"/>
  <c r="AB115" i="4" s="1"/>
  <c r="AC115" i="4" s="1"/>
  <c r="AD115" i="4" s="1"/>
  <c r="AE115" i="4" s="1"/>
  <c r="AF115" i="4" s="1"/>
  <c r="C115" i="4"/>
  <c r="D115" i="4" s="1"/>
  <c r="C114" i="4"/>
  <c r="D114" i="4" s="1"/>
  <c r="E114" i="4" s="1"/>
  <c r="F114" i="4" s="1"/>
  <c r="G114" i="4" s="1"/>
  <c r="H114" i="4" s="1"/>
  <c r="I114" i="4" s="1"/>
  <c r="J114" i="4" s="1"/>
  <c r="K114" i="4" s="1"/>
  <c r="L114" i="4" s="1"/>
  <c r="M114" i="4" s="1"/>
  <c r="N114" i="4" s="1"/>
  <c r="O114" i="4" s="1"/>
  <c r="P114" i="4" s="1"/>
  <c r="Q114" i="4" s="1"/>
  <c r="R114" i="4" s="1"/>
  <c r="S114" i="4" s="1"/>
  <c r="T114" i="4" s="1"/>
  <c r="U114" i="4" s="1"/>
  <c r="V114" i="4" s="1"/>
  <c r="W114" i="4" s="1"/>
  <c r="X114" i="4" s="1"/>
  <c r="Y114" i="4" s="1"/>
  <c r="Z114" i="4" s="1"/>
  <c r="AA114" i="4" s="1"/>
  <c r="AB114" i="4" s="1"/>
  <c r="AC114" i="4" s="1"/>
  <c r="AD114" i="4" s="1"/>
  <c r="AE114" i="4" s="1"/>
  <c r="AF114" i="4" s="1"/>
  <c r="G113" i="4"/>
  <c r="H113" i="4" s="1"/>
  <c r="I113" i="4" s="1"/>
  <c r="J113" i="4" s="1"/>
  <c r="K113" i="4" s="1"/>
  <c r="L113" i="4" s="1"/>
  <c r="M113" i="4" s="1"/>
  <c r="N113" i="4" s="1"/>
  <c r="O113" i="4" s="1"/>
  <c r="P113" i="4" s="1"/>
  <c r="Q113" i="4" s="1"/>
  <c r="R113" i="4" s="1"/>
  <c r="S113" i="4" s="1"/>
  <c r="T113" i="4" s="1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D113" i="4"/>
  <c r="E113" i="4" s="1"/>
  <c r="F113" i="4" s="1"/>
  <c r="C113" i="4"/>
  <c r="L112" i="4"/>
  <c r="M112" i="4" s="1"/>
  <c r="N112" i="4" s="1"/>
  <c r="O112" i="4" s="1"/>
  <c r="P112" i="4" s="1"/>
  <c r="Q112" i="4" s="1"/>
  <c r="R112" i="4" s="1"/>
  <c r="S112" i="4" s="1"/>
  <c r="T112" i="4" s="1"/>
  <c r="U112" i="4" s="1"/>
  <c r="V112" i="4" s="1"/>
  <c r="W112" i="4" s="1"/>
  <c r="X112" i="4" s="1"/>
  <c r="Y112" i="4" s="1"/>
  <c r="Z112" i="4" s="1"/>
  <c r="AA112" i="4" s="1"/>
  <c r="AB112" i="4" s="1"/>
  <c r="AC112" i="4" s="1"/>
  <c r="AD112" i="4" s="1"/>
  <c r="AE112" i="4" s="1"/>
  <c r="AF112" i="4" s="1"/>
  <c r="J112" i="4"/>
  <c r="K112" i="4" s="1"/>
  <c r="C112" i="4"/>
  <c r="D112" i="4" s="1"/>
  <c r="E112" i="4" s="1"/>
  <c r="F112" i="4" s="1"/>
  <c r="G112" i="4" s="1"/>
  <c r="H112" i="4" s="1"/>
  <c r="D111" i="4"/>
  <c r="E111" i="4" s="1"/>
  <c r="F111" i="4" s="1"/>
  <c r="G111" i="4" s="1"/>
  <c r="H111" i="4" s="1"/>
  <c r="I111" i="4" s="1"/>
  <c r="J111" i="4" s="1"/>
  <c r="K111" i="4" s="1"/>
  <c r="L111" i="4" s="1"/>
  <c r="M111" i="4" s="1"/>
  <c r="N111" i="4" s="1"/>
  <c r="O111" i="4" s="1"/>
  <c r="P111" i="4" s="1"/>
  <c r="Q111" i="4" s="1"/>
  <c r="R111" i="4" s="1"/>
  <c r="S111" i="4" s="1"/>
  <c r="T111" i="4" s="1"/>
  <c r="U111" i="4" s="1"/>
  <c r="V111" i="4" s="1"/>
  <c r="W111" i="4" s="1"/>
  <c r="X111" i="4" s="1"/>
  <c r="Y111" i="4" s="1"/>
  <c r="Z111" i="4" s="1"/>
  <c r="AA111" i="4" s="1"/>
  <c r="AB111" i="4" s="1"/>
  <c r="AC111" i="4" s="1"/>
  <c r="AD111" i="4" s="1"/>
  <c r="AE111" i="4" s="1"/>
  <c r="AF111" i="4" s="1"/>
  <c r="C111" i="4"/>
  <c r="E110" i="4"/>
  <c r="F110" i="4" s="1"/>
  <c r="G110" i="4" s="1"/>
  <c r="H110" i="4" s="1"/>
  <c r="I110" i="4" s="1"/>
  <c r="J110" i="4" s="1"/>
  <c r="K110" i="4" s="1"/>
  <c r="L110" i="4" s="1"/>
  <c r="M110" i="4" s="1"/>
  <c r="N110" i="4" s="1"/>
  <c r="O110" i="4" s="1"/>
  <c r="P110" i="4" s="1"/>
  <c r="Q110" i="4" s="1"/>
  <c r="R110" i="4" s="1"/>
  <c r="S110" i="4" s="1"/>
  <c r="T110" i="4" s="1"/>
  <c r="U110" i="4" s="1"/>
  <c r="V110" i="4" s="1"/>
  <c r="W110" i="4" s="1"/>
  <c r="X110" i="4" s="1"/>
  <c r="Y110" i="4" s="1"/>
  <c r="Z110" i="4" s="1"/>
  <c r="AA110" i="4" s="1"/>
  <c r="AB110" i="4" s="1"/>
  <c r="AC110" i="4" s="1"/>
  <c r="AD110" i="4" s="1"/>
  <c r="AE110" i="4" s="1"/>
  <c r="AF110" i="4" s="1"/>
  <c r="D110" i="4"/>
  <c r="C110" i="4"/>
  <c r="C108" i="4"/>
  <c r="D108" i="4" s="1"/>
  <c r="E108" i="4" s="1"/>
  <c r="F108" i="4" s="1"/>
  <c r="G108" i="4" s="1"/>
  <c r="H108" i="4" s="1"/>
  <c r="I108" i="4" s="1"/>
  <c r="J108" i="4" s="1"/>
  <c r="K108" i="4" s="1"/>
  <c r="L108" i="4" s="1"/>
  <c r="M108" i="4" s="1"/>
  <c r="N108" i="4" s="1"/>
  <c r="O108" i="4" s="1"/>
  <c r="P108" i="4" s="1"/>
  <c r="Q108" i="4" s="1"/>
  <c r="R108" i="4" s="1"/>
  <c r="S108" i="4" s="1"/>
  <c r="T108" i="4" s="1"/>
  <c r="U108" i="4" s="1"/>
  <c r="V108" i="4" s="1"/>
  <c r="W108" i="4" s="1"/>
  <c r="X108" i="4" s="1"/>
  <c r="Y108" i="4" s="1"/>
  <c r="Z108" i="4" s="1"/>
  <c r="AA108" i="4" s="1"/>
  <c r="AB108" i="4" s="1"/>
  <c r="AC108" i="4" s="1"/>
  <c r="AD108" i="4" s="1"/>
  <c r="AE108" i="4" s="1"/>
  <c r="AF108" i="4" s="1"/>
  <c r="C107" i="4"/>
  <c r="D107" i="4" s="1"/>
  <c r="G105" i="4"/>
  <c r="H105" i="4" s="1"/>
  <c r="I105" i="4" s="1"/>
  <c r="J105" i="4" s="1"/>
  <c r="K105" i="4" s="1"/>
  <c r="L105" i="4" s="1"/>
  <c r="M105" i="4" s="1"/>
  <c r="N105" i="4" s="1"/>
  <c r="O105" i="4" s="1"/>
  <c r="P105" i="4" s="1"/>
  <c r="Q105" i="4" s="1"/>
  <c r="R105" i="4" s="1"/>
  <c r="S105" i="4" s="1"/>
  <c r="T105" i="4" s="1"/>
  <c r="U105" i="4" s="1"/>
  <c r="V105" i="4" s="1"/>
  <c r="W105" i="4" s="1"/>
  <c r="X105" i="4" s="1"/>
  <c r="Y105" i="4" s="1"/>
  <c r="Z105" i="4" s="1"/>
  <c r="AA105" i="4" s="1"/>
  <c r="AB105" i="4" s="1"/>
  <c r="AC105" i="4" s="1"/>
  <c r="AD105" i="4" s="1"/>
  <c r="AE105" i="4" s="1"/>
  <c r="AF105" i="4" s="1"/>
  <c r="F105" i="4"/>
  <c r="D105" i="4"/>
  <c r="E105" i="4" s="1"/>
  <c r="C105" i="4"/>
  <c r="D104" i="4"/>
  <c r="E104" i="4" s="1"/>
  <c r="F104" i="4" s="1"/>
  <c r="G104" i="4" s="1"/>
  <c r="H104" i="4" s="1"/>
  <c r="I104" i="4" s="1"/>
  <c r="J104" i="4" s="1"/>
  <c r="K104" i="4" s="1"/>
  <c r="L104" i="4" s="1"/>
  <c r="M104" i="4" s="1"/>
  <c r="N104" i="4" s="1"/>
  <c r="O104" i="4" s="1"/>
  <c r="P104" i="4" s="1"/>
  <c r="Q104" i="4" s="1"/>
  <c r="R104" i="4" s="1"/>
  <c r="S104" i="4" s="1"/>
  <c r="T104" i="4" s="1"/>
  <c r="U104" i="4" s="1"/>
  <c r="V104" i="4" s="1"/>
  <c r="W104" i="4" s="1"/>
  <c r="X104" i="4" s="1"/>
  <c r="Y104" i="4" s="1"/>
  <c r="Z104" i="4" s="1"/>
  <c r="AA104" i="4" s="1"/>
  <c r="AB104" i="4" s="1"/>
  <c r="AC104" i="4" s="1"/>
  <c r="AD104" i="4" s="1"/>
  <c r="AE104" i="4" s="1"/>
  <c r="AF104" i="4" s="1"/>
  <c r="C104" i="4"/>
  <c r="C103" i="4"/>
  <c r="D103" i="4" s="1"/>
  <c r="E103" i="4" s="1"/>
  <c r="F103" i="4" s="1"/>
  <c r="G103" i="4" s="1"/>
  <c r="H103" i="4" s="1"/>
  <c r="I103" i="4" s="1"/>
  <c r="J103" i="4" s="1"/>
  <c r="K103" i="4" s="1"/>
  <c r="L103" i="4" s="1"/>
  <c r="M103" i="4" s="1"/>
  <c r="N103" i="4" s="1"/>
  <c r="O103" i="4" s="1"/>
  <c r="P103" i="4" s="1"/>
  <c r="Q103" i="4" s="1"/>
  <c r="R103" i="4" s="1"/>
  <c r="S103" i="4" s="1"/>
  <c r="T103" i="4" s="1"/>
  <c r="U103" i="4" s="1"/>
  <c r="V103" i="4" s="1"/>
  <c r="W103" i="4" s="1"/>
  <c r="X103" i="4" s="1"/>
  <c r="Y103" i="4" s="1"/>
  <c r="Z103" i="4" s="1"/>
  <c r="AA103" i="4" s="1"/>
  <c r="AB103" i="4" s="1"/>
  <c r="AC103" i="4" s="1"/>
  <c r="AD103" i="4" s="1"/>
  <c r="AE103" i="4" s="1"/>
  <c r="AF103" i="4" s="1"/>
  <c r="D102" i="4"/>
  <c r="E102" i="4" s="1"/>
  <c r="F102" i="4" s="1"/>
  <c r="G102" i="4" s="1"/>
  <c r="H102" i="4" s="1"/>
  <c r="I102" i="4" s="1"/>
  <c r="J102" i="4" s="1"/>
  <c r="K102" i="4" s="1"/>
  <c r="L102" i="4" s="1"/>
  <c r="M102" i="4" s="1"/>
  <c r="N102" i="4" s="1"/>
  <c r="O102" i="4" s="1"/>
  <c r="P102" i="4" s="1"/>
  <c r="Q102" i="4" s="1"/>
  <c r="R102" i="4" s="1"/>
  <c r="S102" i="4" s="1"/>
  <c r="T102" i="4" s="1"/>
  <c r="U102" i="4" s="1"/>
  <c r="V102" i="4" s="1"/>
  <c r="W102" i="4" s="1"/>
  <c r="X102" i="4" s="1"/>
  <c r="Y102" i="4" s="1"/>
  <c r="Z102" i="4" s="1"/>
  <c r="AA102" i="4" s="1"/>
  <c r="AB102" i="4" s="1"/>
  <c r="AC102" i="4" s="1"/>
  <c r="AD102" i="4" s="1"/>
  <c r="AE102" i="4" s="1"/>
  <c r="AF102" i="4" s="1"/>
  <c r="C102" i="4"/>
  <c r="D101" i="4"/>
  <c r="E101" i="4" s="1"/>
  <c r="C101" i="4"/>
  <c r="C92" i="4" s="1"/>
  <c r="C100" i="4"/>
  <c r="AH98" i="4"/>
  <c r="AI98" i="4" s="1"/>
  <c r="AH97" i="4"/>
  <c r="AI97" i="4" s="1"/>
  <c r="AH96" i="4"/>
  <c r="AI96" i="4" s="1"/>
  <c r="AH95" i="4"/>
  <c r="AI95" i="4" s="1"/>
  <c r="B94" i="4"/>
  <c r="B92" i="4" s="1"/>
  <c r="AH93" i="4"/>
  <c r="AI93" i="4" s="1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I83" i="4"/>
  <c r="AH83" i="4"/>
  <c r="AG81" i="4"/>
  <c r="AI80" i="4"/>
  <c r="AH80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F76" i="4"/>
  <c r="AE76" i="4"/>
  <c r="AD76" i="4"/>
  <c r="AC76" i="4"/>
  <c r="AB76" i="4"/>
  <c r="AB81" i="4" s="1"/>
  <c r="AA76" i="4"/>
  <c r="Z76" i="4"/>
  <c r="Y76" i="4"/>
  <c r="X76" i="4"/>
  <c r="W76" i="4"/>
  <c r="V76" i="4"/>
  <c r="U76" i="4"/>
  <c r="T76" i="4"/>
  <c r="T81" i="4" s="1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F75" i="4"/>
  <c r="AE75" i="4"/>
  <c r="AD75" i="4"/>
  <c r="AC75" i="4"/>
  <c r="AB75" i="4"/>
  <c r="AA75" i="4"/>
  <c r="AA81" i="4" s="1"/>
  <c r="Z75" i="4"/>
  <c r="Z81" i="4" s="1"/>
  <c r="Y75" i="4"/>
  <c r="Y81" i="4" s="1"/>
  <c r="X75" i="4"/>
  <c r="W75" i="4"/>
  <c r="V75" i="4"/>
  <c r="U75" i="4"/>
  <c r="T75" i="4"/>
  <c r="S75" i="4"/>
  <c r="R75" i="4"/>
  <c r="R81" i="4" s="1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I73" i="4"/>
  <c r="AH73" i="4"/>
  <c r="AG71" i="4"/>
  <c r="AG74" i="4" s="1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I70" i="4"/>
  <c r="AH70" i="4"/>
  <c r="AI69" i="4"/>
  <c r="AH69" i="4"/>
  <c r="AI68" i="4"/>
  <c r="AH68" i="4"/>
  <c r="AG67" i="4"/>
  <c r="AG72" i="4" s="1"/>
  <c r="AF67" i="4"/>
  <c r="AF5" i="4" s="1"/>
  <c r="AE67" i="4"/>
  <c r="AE5" i="4" s="1"/>
  <c r="AD67" i="4"/>
  <c r="AC67" i="4"/>
  <c r="AB67" i="4"/>
  <c r="AA67" i="4"/>
  <c r="AA5" i="4" s="1"/>
  <c r="Z67" i="4"/>
  <c r="Y67" i="4"/>
  <c r="X67" i="4"/>
  <c r="W67" i="4"/>
  <c r="W5" i="4" s="1"/>
  <c r="V67" i="4"/>
  <c r="V5" i="4" s="1"/>
  <c r="U67" i="4"/>
  <c r="T67" i="4"/>
  <c r="S67" i="4"/>
  <c r="S5" i="4" s="1"/>
  <c r="R67" i="4"/>
  <c r="Q67" i="4"/>
  <c r="Q5" i="4" s="1"/>
  <c r="P67" i="4"/>
  <c r="P5" i="4" s="1"/>
  <c r="O67" i="4"/>
  <c r="O5" i="4" s="1"/>
  <c r="N67" i="4"/>
  <c r="M67" i="4"/>
  <c r="M5" i="4" s="1"/>
  <c r="L67" i="4"/>
  <c r="L5" i="4" s="1"/>
  <c r="K67" i="4"/>
  <c r="K5" i="4" s="1"/>
  <c r="J67" i="4"/>
  <c r="J74" i="4" s="1"/>
  <c r="I67" i="4"/>
  <c r="I5" i="4" s="1"/>
  <c r="H67" i="4"/>
  <c r="H5" i="4" s="1"/>
  <c r="G67" i="4"/>
  <c r="G5" i="4" s="1"/>
  <c r="F67" i="4"/>
  <c r="F5" i="4" s="1"/>
  <c r="E67" i="4"/>
  <c r="D67" i="4"/>
  <c r="D5" i="4" s="1"/>
  <c r="C67" i="4"/>
  <c r="B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I56" i="4"/>
  <c r="AH56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J55" i="4"/>
  <c r="I55" i="4"/>
  <c r="H55" i="4"/>
  <c r="G55" i="4"/>
  <c r="F55" i="4"/>
  <c r="E55" i="4"/>
  <c r="D55" i="4"/>
  <c r="C55" i="4"/>
  <c r="B55" i="4"/>
  <c r="AI54" i="4"/>
  <c r="AH54" i="4"/>
  <c r="AI53" i="4"/>
  <c r="AH53" i="4"/>
  <c r="AI52" i="4"/>
  <c r="AH52" i="4"/>
  <c r="AG51" i="4"/>
  <c r="AG3" i="4" s="1"/>
  <c r="Y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AG50" i="4"/>
  <c r="B50" i="4"/>
  <c r="B51" i="4" s="1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I37" i="4"/>
  <c r="H37" i="4"/>
  <c r="G37" i="4"/>
  <c r="F37" i="4"/>
  <c r="E37" i="4"/>
  <c r="D37" i="4"/>
  <c r="D74" i="4" s="1"/>
  <c r="C37" i="4"/>
  <c r="B37" i="4"/>
  <c r="B36" i="4"/>
  <c r="AI36" i="4" s="1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D5" i="4"/>
  <c r="AC5" i="4"/>
  <c r="AB5" i="4"/>
  <c r="Z5" i="4"/>
  <c r="Y5" i="4"/>
  <c r="X5" i="4"/>
  <c r="U5" i="4"/>
  <c r="T5" i="4"/>
  <c r="R5" i="4"/>
  <c r="N5" i="4"/>
  <c r="J5" i="4"/>
  <c r="E5" i="4"/>
  <c r="C5" i="4"/>
  <c r="B5" i="4"/>
  <c r="AG4" i="4"/>
  <c r="K4" i="4"/>
  <c r="AG2" i="4"/>
  <c r="E4" i="5"/>
  <c r="E4" i="4"/>
  <c r="F75" i="5" l="1"/>
  <c r="X213" i="5" s="1"/>
  <c r="J82" i="5"/>
  <c r="J73" i="5"/>
  <c r="R73" i="5"/>
  <c r="Z73" i="5"/>
  <c r="R82" i="5"/>
  <c r="Z82" i="5"/>
  <c r="D93" i="5"/>
  <c r="E73" i="5"/>
  <c r="M73" i="5"/>
  <c r="I82" i="5"/>
  <c r="Q82" i="5"/>
  <c r="Y82" i="5"/>
  <c r="B82" i="5"/>
  <c r="E102" i="5"/>
  <c r="E198" i="5"/>
  <c r="B5" i="5"/>
  <c r="N75" i="5"/>
  <c r="K82" i="5"/>
  <c r="S82" i="5"/>
  <c r="AA82" i="5"/>
  <c r="AG6" i="5"/>
  <c r="K73" i="5"/>
  <c r="S73" i="5"/>
  <c r="G82" i="5"/>
  <c r="O82" i="5"/>
  <c r="W82" i="5"/>
  <c r="AE82" i="5"/>
  <c r="H82" i="5"/>
  <c r="P82" i="5"/>
  <c r="X82" i="5"/>
  <c r="AF82" i="5"/>
  <c r="Q75" i="5"/>
  <c r="AI213" i="5" s="1"/>
  <c r="G73" i="5"/>
  <c r="K75" i="5"/>
  <c r="S75" i="5"/>
  <c r="I75" i="5"/>
  <c r="O73" i="5"/>
  <c r="Z102" i="6"/>
  <c r="X191" i="6"/>
  <c r="Y101" i="6"/>
  <c r="AN213" i="6"/>
  <c r="V7" i="6"/>
  <c r="V83" i="6"/>
  <c r="W52" i="6"/>
  <c r="Y193" i="6"/>
  <c r="X199" i="6"/>
  <c r="X51" i="6" s="1"/>
  <c r="X52" i="6" s="1"/>
  <c r="X234" i="6"/>
  <c r="Y198" i="6"/>
  <c r="AF81" i="4"/>
  <c r="AE81" i="4"/>
  <c r="H81" i="4"/>
  <c r="F81" i="4"/>
  <c r="AD81" i="4"/>
  <c r="Y74" i="4"/>
  <c r="Y72" i="4"/>
  <c r="X81" i="4"/>
  <c r="W81" i="4"/>
  <c r="V81" i="4"/>
  <c r="S81" i="4"/>
  <c r="R74" i="4"/>
  <c r="S72" i="4"/>
  <c r="Q81" i="4"/>
  <c r="Q74" i="4"/>
  <c r="Q72" i="4"/>
  <c r="P81" i="4"/>
  <c r="O81" i="4"/>
  <c r="O74" i="4"/>
  <c r="N81" i="4"/>
  <c r="N72" i="4"/>
  <c r="M72" i="4"/>
  <c r="L81" i="4"/>
  <c r="L74" i="4"/>
  <c r="L7" i="4" s="1"/>
  <c r="AH79" i="4"/>
  <c r="K81" i="4"/>
  <c r="L72" i="4"/>
  <c r="K72" i="4"/>
  <c r="J81" i="4"/>
  <c r="I81" i="4"/>
  <c r="I82" i="4" s="1"/>
  <c r="AI79" i="4"/>
  <c r="I74" i="4"/>
  <c r="I72" i="4"/>
  <c r="G74" i="4"/>
  <c r="G7" i="4" s="1"/>
  <c r="G81" i="4"/>
  <c r="F72" i="4"/>
  <c r="E72" i="4"/>
  <c r="D81" i="4"/>
  <c r="D72" i="4"/>
  <c r="AI37" i="4"/>
  <c r="AI75" i="4"/>
  <c r="C81" i="4"/>
  <c r="AI55" i="4"/>
  <c r="C72" i="4"/>
  <c r="H4" i="5"/>
  <c r="AA213" i="5"/>
  <c r="AF213" i="5"/>
  <c r="H75" i="5"/>
  <c r="H73" i="5"/>
  <c r="H83" i="5" s="1"/>
  <c r="P75" i="5"/>
  <c r="P73" i="5"/>
  <c r="D75" i="5"/>
  <c r="L75" i="5"/>
  <c r="T75" i="5"/>
  <c r="D73" i="5"/>
  <c r="L73" i="5"/>
  <c r="T73" i="5"/>
  <c r="E82" i="5"/>
  <c r="M82" i="5"/>
  <c r="U82" i="5"/>
  <c r="AC82" i="5"/>
  <c r="C73" i="5"/>
  <c r="K83" i="5"/>
  <c r="S83" i="5"/>
  <c r="D82" i="5"/>
  <c r="L82" i="5"/>
  <c r="T82" i="5"/>
  <c r="AB82" i="5"/>
  <c r="K5" i="5"/>
  <c r="F73" i="5"/>
  <c r="N73" i="5"/>
  <c r="G75" i="5"/>
  <c r="O75" i="5"/>
  <c r="AG73" i="5"/>
  <c r="AG83" i="5" s="1"/>
  <c r="C5" i="5"/>
  <c r="F82" i="5"/>
  <c r="N82" i="5"/>
  <c r="V82" i="5"/>
  <c r="AD82" i="5"/>
  <c r="I83" i="5"/>
  <c r="I73" i="5"/>
  <c r="H5" i="5"/>
  <c r="Q73" i="5"/>
  <c r="Q83" i="5" s="1"/>
  <c r="P5" i="5"/>
  <c r="X5" i="5"/>
  <c r="AF5" i="5"/>
  <c r="J75" i="5"/>
  <c r="J83" i="5" s="1"/>
  <c r="R75" i="5"/>
  <c r="R83" i="5" s="1"/>
  <c r="Z75" i="5"/>
  <c r="Z83" i="5" s="1"/>
  <c r="AG75" i="5"/>
  <c r="C82" i="5"/>
  <c r="E75" i="5"/>
  <c r="M75" i="5"/>
  <c r="M83" i="5" s="1"/>
  <c r="S210" i="5"/>
  <c r="D210" i="5"/>
  <c r="D191" i="5"/>
  <c r="E101" i="5"/>
  <c r="G193" i="5"/>
  <c r="E196" i="5"/>
  <c r="F196" i="5" s="1"/>
  <c r="G196" i="5" s="1"/>
  <c r="H196" i="5" s="1"/>
  <c r="I196" i="5" s="1"/>
  <c r="J196" i="5" s="1"/>
  <c r="K196" i="5" s="1"/>
  <c r="L196" i="5" s="1"/>
  <c r="M196" i="5" s="1"/>
  <c r="N196" i="5" s="1"/>
  <c r="O196" i="5" s="1"/>
  <c r="P196" i="5" s="1"/>
  <c r="Q196" i="5" s="1"/>
  <c r="R196" i="5" s="1"/>
  <c r="S196" i="5" s="1"/>
  <c r="T196" i="5" s="1"/>
  <c r="U196" i="5" s="1"/>
  <c r="V196" i="5" s="1"/>
  <c r="W196" i="5" s="1"/>
  <c r="X196" i="5" s="1"/>
  <c r="Y196" i="5" s="1"/>
  <c r="Z196" i="5" s="1"/>
  <c r="AA196" i="5" s="1"/>
  <c r="AB196" i="5" s="1"/>
  <c r="AC196" i="5" s="1"/>
  <c r="AD196" i="5" s="1"/>
  <c r="AE196" i="5" s="1"/>
  <c r="AF196" i="5" s="1"/>
  <c r="B196" i="5" s="1"/>
  <c r="D199" i="5"/>
  <c r="H4" i="4"/>
  <c r="AB212" i="4"/>
  <c r="J7" i="4"/>
  <c r="AJ212" i="4"/>
  <c r="R7" i="4"/>
  <c r="AH37" i="4"/>
  <c r="D82" i="4"/>
  <c r="L82" i="4"/>
  <c r="H74" i="4"/>
  <c r="P74" i="4"/>
  <c r="B74" i="4"/>
  <c r="E81" i="4"/>
  <c r="M81" i="4"/>
  <c r="U81" i="4"/>
  <c r="AC81" i="4"/>
  <c r="V212" i="4"/>
  <c r="D7" i="4"/>
  <c r="AA212" i="4"/>
  <c r="I7" i="4"/>
  <c r="AI212" i="4"/>
  <c r="Q7" i="4"/>
  <c r="AQ212" i="4"/>
  <c r="Y7" i="4"/>
  <c r="F101" i="4"/>
  <c r="P72" i="4"/>
  <c r="AI78" i="4"/>
  <c r="H72" i="4"/>
  <c r="Y212" i="4"/>
  <c r="AG212" i="4"/>
  <c r="O7" i="4"/>
  <c r="AI77" i="4"/>
  <c r="E107" i="4"/>
  <c r="F107" i="4" s="1"/>
  <c r="G107" i="4" s="1"/>
  <c r="H107" i="4" s="1"/>
  <c r="I107" i="4" s="1"/>
  <c r="J107" i="4" s="1"/>
  <c r="K107" i="4" s="1"/>
  <c r="L107" i="4" s="1"/>
  <c r="M107" i="4" s="1"/>
  <c r="N107" i="4" s="1"/>
  <c r="O107" i="4" s="1"/>
  <c r="P107" i="4" s="1"/>
  <c r="Q107" i="4" s="1"/>
  <c r="R107" i="4" s="1"/>
  <c r="S107" i="4" s="1"/>
  <c r="T107" i="4" s="1"/>
  <c r="U107" i="4" s="1"/>
  <c r="V107" i="4" s="1"/>
  <c r="W107" i="4" s="1"/>
  <c r="X107" i="4" s="1"/>
  <c r="Y107" i="4" s="1"/>
  <c r="Z107" i="4" s="1"/>
  <c r="AA107" i="4" s="1"/>
  <c r="AB107" i="4" s="1"/>
  <c r="AC107" i="4" s="1"/>
  <c r="AD107" i="4" s="1"/>
  <c r="AE107" i="4" s="1"/>
  <c r="AF107" i="4" s="1"/>
  <c r="AG6" i="4"/>
  <c r="B72" i="4"/>
  <c r="B82" i="4" s="1"/>
  <c r="J72" i="4"/>
  <c r="R72" i="4"/>
  <c r="R82" i="4" s="1"/>
  <c r="AI76" i="4"/>
  <c r="AH77" i="4"/>
  <c r="G72" i="4"/>
  <c r="G82" i="4" s="1"/>
  <c r="O72" i="4"/>
  <c r="O82" i="4" s="1"/>
  <c r="C74" i="4"/>
  <c r="C82" i="4" s="1"/>
  <c r="K74" i="4"/>
  <c r="S74" i="4"/>
  <c r="AH75" i="4"/>
  <c r="B81" i="4"/>
  <c r="AH94" i="4"/>
  <c r="AI94" i="4" s="1"/>
  <c r="AH55" i="4"/>
  <c r="AH67" i="4"/>
  <c r="AH71" i="4"/>
  <c r="AH76" i="4"/>
  <c r="Q82" i="4"/>
  <c r="Y82" i="4"/>
  <c r="AG82" i="4"/>
  <c r="AI67" i="4"/>
  <c r="AI71" i="4"/>
  <c r="E74" i="4"/>
  <c r="M74" i="4"/>
  <c r="C190" i="4"/>
  <c r="F74" i="4"/>
  <c r="N74" i="4"/>
  <c r="AH78" i="4"/>
  <c r="D100" i="4"/>
  <c r="S209" i="4"/>
  <c r="D209" i="4"/>
  <c r="AH36" i="4"/>
  <c r="F192" i="4"/>
  <c r="D193" i="4"/>
  <c r="D197" i="4"/>
  <c r="L83" i="5" l="1"/>
  <c r="E199" i="5"/>
  <c r="G83" i="5"/>
  <c r="T83" i="5"/>
  <c r="F198" i="5"/>
  <c r="D234" i="5"/>
  <c r="F102" i="5"/>
  <c r="E93" i="5"/>
  <c r="AK213" i="5"/>
  <c r="AC213" i="5"/>
  <c r="X75" i="6"/>
  <c r="X73" i="6"/>
  <c r="X83" i="6" s="1"/>
  <c r="Y199" i="6"/>
  <c r="Z193" i="6"/>
  <c r="Z198" i="6"/>
  <c r="Y234" i="6"/>
  <c r="Y191" i="6"/>
  <c r="Z101" i="6"/>
  <c r="Y93" i="6"/>
  <c r="W75" i="6"/>
  <c r="W73" i="6"/>
  <c r="AA102" i="6"/>
  <c r="J82" i="4"/>
  <c r="P82" i="4"/>
  <c r="AD212" i="4"/>
  <c r="H82" i="4"/>
  <c r="E82" i="4"/>
  <c r="V213" i="5"/>
  <c r="W213" i="5"/>
  <c r="AB213" i="5"/>
  <c r="N83" i="5"/>
  <c r="E83" i="5"/>
  <c r="D83" i="5"/>
  <c r="F83" i="5"/>
  <c r="P83" i="5"/>
  <c r="H193" i="5"/>
  <c r="AG213" i="5"/>
  <c r="AH213" i="5"/>
  <c r="AJ213" i="5"/>
  <c r="O83" i="5"/>
  <c r="AL213" i="5"/>
  <c r="AE213" i="5"/>
  <c r="E191" i="5"/>
  <c r="F101" i="5"/>
  <c r="C208" i="5"/>
  <c r="Y213" i="5"/>
  <c r="B208" i="5"/>
  <c r="C75" i="5"/>
  <c r="Z213" i="5"/>
  <c r="AD213" i="5"/>
  <c r="AR213" i="5"/>
  <c r="D233" i="4"/>
  <c r="E197" i="4"/>
  <c r="AE212" i="4"/>
  <c r="M7" i="4"/>
  <c r="AK212" i="4"/>
  <c r="S7" i="4"/>
  <c r="D92" i="4"/>
  <c r="AH212" i="4"/>
  <c r="P7" i="4"/>
  <c r="W212" i="4"/>
  <c r="E7" i="4"/>
  <c r="AC212" i="4"/>
  <c r="K7" i="4"/>
  <c r="G101" i="4"/>
  <c r="D198" i="4"/>
  <c r="E193" i="4"/>
  <c r="U212" i="4"/>
  <c r="C7" i="4"/>
  <c r="E92" i="4"/>
  <c r="T212" i="4"/>
  <c r="B7" i="4"/>
  <c r="Z212" i="4"/>
  <c r="H7" i="4"/>
  <c r="G192" i="4"/>
  <c r="AF212" i="4"/>
  <c r="N7" i="4"/>
  <c r="M82" i="4"/>
  <c r="N82" i="4"/>
  <c r="D190" i="4"/>
  <c r="E100" i="4"/>
  <c r="X212" i="4"/>
  <c r="C207" i="4"/>
  <c r="B207" i="4"/>
  <c r="F7" i="4"/>
  <c r="S82" i="4"/>
  <c r="F82" i="4"/>
  <c r="AI81" i="4"/>
  <c r="AH81" i="4"/>
  <c r="K82" i="4"/>
  <c r="E234" i="5" l="1"/>
  <c r="G198" i="5"/>
  <c r="F199" i="5"/>
  <c r="K6" i="5"/>
  <c r="G102" i="5"/>
  <c r="F93" i="5"/>
  <c r="AA198" i="6"/>
  <c r="Z234" i="6"/>
  <c r="AO213" i="6"/>
  <c r="W7" i="6"/>
  <c r="Z199" i="6"/>
  <c r="Z51" i="6" s="1"/>
  <c r="AA193" i="6"/>
  <c r="W83" i="6"/>
  <c r="AB102" i="6"/>
  <c r="AP213" i="6"/>
  <c r="X7" i="6"/>
  <c r="Z93" i="6"/>
  <c r="Z191" i="6"/>
  <c r="AA101" i="6"/>
  <c r="K6" i="4"/>
  <c r="U213" i="5"/>
  <c r="F191" i="5"/>
  <c r="G101" i="5"/>
  <c r="C83" i="5"/>
  <c r="I193" i="5"/>
  <c r="H101" i="4"/>
  <c r="H192" i="4"/>
  <c r="E190" i="4"/>
  <c r="F100" i="4"/>
  <c r="E233" i="4"/>
  <c r="F197" i="4"/>
  <c r="F193" i="4"/>
  <c r="E198" i="4"/>
  <c r="G93" i="5" l="1"/>
  <c r="H102" i="5"/>
  <c r="F234" i="5"/>
  <c r="H198" i="5"/>
  <c r="G199" i="5"/>
  <c r="AA199" i="6"/>
  <c r="AA51" i="6" s="1"/>
  <c r="AA52" i="6" s="1"/>
  <c r="AB193" i="6"/>
  <c r="AA93" i="6"/>
  <c r="Z52" i="6"/>
  <c r="AC102" i="6"/>
  <c r="AB93" i="6"/>
  <c r="AA191" i="6"/>
  <c r="AB101" i="6"/>
  <c r="AA234" i="6"/>
  <c r="AB198" i="6"/>
  <c r="G191" i="5"/>
  <c r="H101" i="5"/>
  <c r="J193" i="5"/>
  <c r="F190" i="4"/>
  <c r="G100" i="4"/>
  <c r="I192" i="4"/>
  <c r="G193" i="4"/>
  <c r="F198" i="4"/>
  <c r="I101" i="4"/>
  <c r="F233" i="4"/>
  <c r="G197" i="4"/>
  <c r="F92" i="4"/>
  <c r="G234" i="5" l="1"/>
  <c r="I198" i="5"/>
  <c r="H199" i="5"/>
  <c r="H93" i="5"/>
  <c r="I102" i="5"/>
  <c r="AD102" i="6"/>
  <c r="AB234" i="6"/>
  <c r="AC198" i="6"/>
  <c r="Z75" i="6"/>
  <c r="Z73" i="6"/>
  <c r="AB191" i="6"/>
  <c r="AC101" i="6"/>
  <c r="AB199" i="6"/>
  <c r="AB51" i="6" s="1"/>
  <c r="AB52" i="6" s="1"/>
  <c r="AC193" i="6"/>
  <c r="AA75" i="6"/>
  <c r="AA73" i="6"/>
  <c r="AA83" i="6" s="1"/>
  <c r="K193" i="5"/>
  <c r="H191" i="5"/>
  <c r="I101" i="5"/>
  <c r="H193" i="4"/>
  <c r="G198" i="4"/>
  <c r="J101" i="4"/>
  <c r="J192" i="4"/>
  <c r="G233" i="4"/>
  <c r="H197" i="4"/>
  <c r="G92" i="4"/>
  <c r="G190" i="4"/>
  <c r="H100" i="4"/>
  <c r="J102" i="5" l="1"/>
  <c r="I93" i="5"/>
  <c r="H234" i="5"/>
  <c r="J198" i="5"/>
  <c r="I199" i="5"/>
  <c r="AR213" i="6"/>
  <c r="Z7" i="6"/>
  <c r="AD193" i="6"/>
  <c r="AC199" i="6"/>
  <c r="AC51" i="6" s="1"/>
  <c r="AC52" i="6" s="1"/>
  <c r="AC234" i="6"/>
  <c r="AD198" i="6"/>
  <c r="AS213" i="6"/>
  <c r="AA7" i="6"/>
  <c r="AB75" i="6"/>
  <c r="AB73" i="6"/>
  <c r="AB83" i="6" s="1"/>
  <c r="AC93" i="6"/>
  <c r="Z83" i="6"/>
  <c r="AC191" i="6"/>
  <c r="AD101" i="6"/>
  <c r="AE102" i="6"/>
  <c r="L193" i="5"/>
  <c r="I191" i="5"/>
  <c r="J101" i="5"/>
  <c r="H190" i="4"/>
  <c r="I100" i="4"/>
  <c r="K192" i="4"/>
  <c r="K101" i="4"/>
  <c r="H233" i="4"/>
  <c r="I197" i="4"/>
  <c r="H92" i="4"/>
  <c r="I193" i="4"/>
  <c r="H198" i="4"/>
  <c r="I234" i="5" l="1"/>
  <c r="K198" i="5"/>
  <c r="J199" i="5"/>
  <c r="J93" i="5"/>
  <c r="K102" i="5"/>
  <c r="AD234" i="6"/>
  <c r="AE198" i="6"/>
  <c r="AE193" i="6"/>
  <c r="AD199" i="6"/>
  <c r="AT213" i="6"/>
  <c r="AB7" i="6"/>
  <c r="AD93" i="6"/>
  <c r="AF102" i="6"/>
  <c r="AC75" i="6"/>
  <c r="AC73" i="6"/>
  <c r="AC83" i="6" s="1"/>
  <c r="AD191" i="6"/>
  <c r="AE101" i="6"/>
  <c r="J191" i="5"/>
  <c r="K101" i="5"/>
  <c r="M193" i="5"/>
  <c r="L192" i="4"/>
  <c r="J193" i="4"/>
  <c r="I198" i="4"/>
  <c r="I190" i="4"/>
  <c r="J100" i="4"/>
  <c r="J197" i="4"/>
  <c r="I233" i="4"/>
  <c r="I92" i="4"/>
  <c r="L101" i="4"/>
  <c r="K93" i="5" l="1"/>
  <c r="L102" i="5"/>
  <c r="L198" i="5"/>
  <c r="J234" i="5"/>
  <c r="K199" i="5"/>
  <c r="AE191" i="6"/>
  <c r="AF101" i="6"/>
  <c r="AF191" i="6" s="1"/>
  <c r="AF193" i="6"/>
  <c r="AF199" i="6" s="1"/>
  <c r="AE199" i="6"/>
  <c r="AD73" i="6"/>
  <c r="AD75" i="6"/>
  <c r="AU213" i="6"/>
  <c r="AC7" i="6"/>
  <c r="AE234" i="6"/>
  <c r="AF198" i="6"/>
  <c r="AF234" i="6" s="1"/>
  <c r="AE93" i="6"/>
  <c r="AF93" i="6"/>
  <c r="K191" i="5"/>
  <c r="L101" i="5"/>
  <c r="N193" i="5"/>
  <c r="K197" i="4"/>
  <c r="J233" i="4"/>
  <c r="J92" i="4"/>
  <c r="J190" i="4"/>
  <c r="K100" i="4"/>
  <c r="M101" i="4"/>
  <c r="K193" i="4"/>
  <c r="J198" i="4"/>
  <c r="M192" i="4"/>
  <c r="M198" i="5" l="1"/>
  <c r="K234" i="5"/>
  <c r="L199" i="5"/>
  <c r="M102" i="5"/>
  <c r="L93" i="5"/>
  <c r="AD83" i="6"/>
  <c r="AE75" i="6"/>
  <c r="AE73" i="6"/>
  <c r="AE83" i="6" s="1"/>
  <c r="AH51" i="6"/>
  <c r="AI51" i="6"/>
  <c r="AV213" i="6"/>
  <c r="AD7" i="6"/>
  <c r="AH93" i="6"/>
  <c r="AI93" i="6"/>
  <c r="O193" i="5"/>
  <c r="L191" i="5"/>
  <c r="M101" i="5"/>
  <c r="L193" i="4"/>
  <c r="K198" i="4"/>
  <c r="K190" i="4"/>
  <c r="L100" i="4"/>
  <c r="N192" i="4"/>
  <c r="N101" i="4"/>
  <c r="K233" i="4"/>
  <c r="L197" i="4"/>
  <c r="K92" i="4"/>
  <c r="N102" i="5" l="1"/>
  <c r="M93" i="5"/>
  <c r="L234" i="5"/>
  <c r="N198" i="5"/>
  <c r="M199" i="5"/>
  <c r="AF75" i="6"/>
  <c r="AF73" i="6"/>
  <c r="AI52" i="6"/>
  <c r="AH52" i="6"/>
  <c r="AW213" i="6"/>
  <c r="AE7" i="6"/>
  <c r="M191" i="5"/>
  <c r="N101" i="5"/>
  <c r="P193" i="5"/>
  <c r="L190" i="4"/>
  <c r="M100" i="4"/>
  <c r="O101" i="4"/>
  <c r="O192" i="4"/>
  <c r="L233" i="4"/>
  <c r="M197" i="4"/>
  <c r="L92" i="4"/>
  <c r="M193" i="4"/>
  <c r="L198" i="4"/>
  <c r="M234" i="5" l="1"/>
  <c r="O198" i="5"/>
  <c r="N199" i="5"/>
  <c r="O102" i="5"/>
  <c r="N93" i="5"/>
  <c r="AF83" i="6"/>
  <c r="AI73" i="6"/>
  <c r="AH73" i="6"/>
  <c r="AX213" i="6"/>
  <c r="AF7" i="6"/>
  <c r="A7" i="6" s="1"/>
  <c r="AI75" i="6"/>
  <c r="AH75" i="6"/>
  <c r="Q193" i="5"/>
  <c r="N191" i="5"/>
  <c r="O101" i="5"/>
  <c r="M233" i="4"/>
  <c r="N197" i="4"/>
  <c r="M92" i="4"/>
  <c r="P192" i="4"/>
  <c r="P101" i="4"/>
  <c r="N193" i="4"/>
  <c r="M198" i="4"/>
  <c r="M190" i="4"/>
  <c r="N100" i="4"/>
  <c r="P198" i="5" l="1"/>
  <c r="N234" i="5"/>
  <c r="O199" i="5"/>
  <c r="O93" i="5"/>
  <c r="P102" i="5"/>
  <c r="AH83" i="6"/>
  <c r="AI83" i="6"/>
  <c r="O191" i="5"/>
  <c r="P101" i="5"/>
  <c r="R193" i="5"/>
  <c r="O193" i="4"/>
  <c r="N198" i="4"/>
  <c r="Q192" i="4"/>
  <c r="N233" i="4"/>
  <c r="O197" i="4"/>
  <c r="N92" i="4"/>
  <c r="Q101" i="4"/>
  <c r="N190" i="4"/>
  <c r="O100" i="4"/>
  <c r="Q102" i="5" l="1"/>
  <c r="P93" i="5"/>
  <c r="O234" i="5"/>
  <c r="Q198" i="5"/>
  <c r="P199" i="5"/>
  <c r="S193" i="5"/>
  <c r="P191" i="5"/>
  <c r="Q101" i="5"/>
  <c r="O190" i="4"/>
  <c r="P100" i="4"/>
  <c r="R192" i="4"/>
  <c r="O233" i="4"/>
  <c r="P197" i="4"/>
  <c r="O92" i="4"/>
  <c r="R101" i="4"/>
  <c r="P193" i="4"/>
  <c r="O198" i="4"/>
  <c r="P234" i="5" l="1"/>
  <c r="R198" i="5"/>
  <c r="Q199" i="5"/>
  <c r="Q93" i="5"/>
  <c r="R102" i="5"/>
  <c r="Q191" i="5"/>
  <c r="R101" i="5"/>
  <c r="T193" i="5"/>
  <c r="S101" i="4"/>
  <c r="S192" i="4"/>
  <c r="P233" i="4"/>
  <c r="Q197" i="4"/>
  <c r="P92" i="4"/>
  <c r="Q193" i="4"/>
  <c r="P198" i="4"/>
  <c r="P190" i="4"/>
  <c r="Q100" i="4"/>
  <c r="S102" i="5" l="1"/>
  <c r="R93" i="5"/>
  <c r="Q234" i="5"/>
  <c r="S198" i="5"/>
  <c r="R199" i="5"/>
  <c r="U193" i="5"/>
  <c r="R191" i="5"/>
  <c r="S101" i="5"/>
  <c r="R197" i="4"/>
  <c r="Q233" i="4"/>
  <c r="Q92" i="4"/>
  <c r="T192" i="4"/>
  <c r="Q190" i="4"/>
  <c r="R100" i="4"/>
  <c r="R193" i="4"/>
  <c r="Q198" i="4"/>
  <c r="T101" i="4"/>
  <c r="T198" i="5" l="1"/>
  <c r="R234" i="5"/>
  <c r="S199" i="5"/>
  <c r="T102" i="5"/>
  <c r="S93" i="5"/>
  <c r="S191" i="5"/>
  <c r="T101" i="5"/>
  <c r="V193" i="5"/>
  <c r="S193" i="4"/>
  <c r="R198" i="4"/>
  <c r="U101" i="4"/>
  <c r="R190" i="4"/>
  <c r="S100" i="4"/>
  <c r="U192" i="4"/>
  <c r="S197" i="4"/>
  <c r="R233" i="4"/>
  <c r="R92" i="4"/>
  <c r="T93" i="5" l="1"/>
  <c r="U102" i="5"/>
  <c r="U198" i="5"/>
  <c r="S234" i="5"/>
  <c r="T199" i="5"/>
  <c r="W193" i="5"/>
  <c r="T191" i="5"/>
  <c r="U101" i="5"/>
  <c r="S190" i="4"/>
  <c r="T100" i="4"/>
  <c r="V192" i="4"/>
  <c r="V101" i="4"/>
  <c r="S233" i="4"/>
  <c r="T197" i="4"/>
  <c r="S92" i="4"/>
  <c r="T193" i="4"/>
  <c r="S198" i="4"/>
  <c r="T234" i="5" l="1"/>
  <c r="V198" i="5"/>
  <c r="U199" i="5"/>
  <c r="U51" i="5" s="1"/>
  <c r="U52" i="5" s="1"/>
  <c r="V102" i="5"/>
  <c r="U93" i="5"/>
  <c r="U73" i="5"/>
  <c r="U75" i="5"/>
  <c r="U191" i="5"/>
  <c r="V101" i="5"/>
  <c r="X193" i="5"/>
  <c r="T233" i="4"/>
  <c r="U197" i="4"/>
  <c r="T92" i="4"/>
  <c r="W192" i="4"/>
  <c r="W101" i="4"/>
  <c r="U193" i="4"/>
  <c r="T198" i="4"/>
  <c r="T50" i="4" s="1"/>
  <c r="T190" i="4"/>
  <c r="U100" i="4"/>
  <c r="W198" i="5" l="1"/>
  <c r="U234" i="5"/>
  <c r="V199" i="5"/>
  <c r="V51" i="5" s="1"/>
  <c r="V52" i="5" s="1"/>
  <c r="W102" i="5"/>
  <c r="V93" i="5"/>
  <c r="Y193" i="5"/>
  <c r="AM213" i="5"/>
  <c r="V191" i="5"/>
  <c r="W101" i="5"/>
  <c r="U83" i="5"/>
  <c r="X192" i="4"/>
  <c r="X101" i="4"/>
  <c r="U190" i="4"/>
  <c r="V100" i="4"/>
  <c r="U233" i="4"/>
  <c r="V197" i="4"/>
  <c r="U92" i="4"/>
  <c r="V193" i="4"/>
  <c r="U198" i="4"/>
  <c r="U50" i="4" s="1"/>
  <c r="U51" i="4" s="1"/>
  <c r="T51" i="4"/>
  <c r="V75" i="5" l="1"/>
  <c r="V73" i="5"/>
  <c r="V83" i="5" s="1"/>
  <c r="X102" i="5"/>
  <c r="W93" i="5"/>
  <c r="X198" i="5"/>
  <c r="V234" i="5"/>
  <c r="W199" i="5"/>
  <c r="W51" i="5" s="1"/>
  <c r="W52" i="5" s="1"/>
  <c r="W191" i="5"/>
  <c r="X101" i="5"/>
  <c r="Z193" i="5"/>
  <c r="V190" i="4"/>
  <c r="W100" i="4"/>
  <c r="V233" i="4"/>
  <c r="W197" i="4"/>
  <c r="V92" i="4"/>
  <c r="T74" i="4"/>
  <c r="T72" i="4"/>
  <c r="U72" i="4"/>
  <c r="U74" i="4"/>
  <c r="Y101" i="4"/>
  <c r="W193" i="4"/>
  <c r="V198" i="4"/>
  <c r="V50" i="4" s="1"/>
  <c r="Y192" i="4"/>
  <c r="Y102" i="5" l="1"/>
  <c r="X93" i="5"/>
  <c r="W73" i="5"/>
  <c r="W75" i="5"/>
  <c r="Y198" i="5"/>
  <c r="W234" i="5"/>
  <c r="X199" i="5"/>
  <c r="X51" i="5" s="1"/>
  <c r="X52" i="5" s="1"/>
  <c r="AN213" i="5"/>
  <c r="AA193" i="5"/>
  <c r="X191" i="5"/>
  <c r="Y101" i="5"/>
  <c r="Z192" i="4"/>
  <c r="T82" i="4"/>
  <c r="X193" i="4"/>
  <c r="W198" i="4"/>
  <c r="W51" i="4" s="1"/>
  <c r="AL212" i="4"/>
  <c r="T7" i="4"/>
  <c r="Z101" i="4"/>
  <c r="W233" i="4"/>
  <c r="X197" i="4"/>
  <c r="W92" i="4"/>
  <c r="V51" i="4"/>
  <c r="AM212" i="4"/>
  <c r="U7" i="4"/>
  <c r="U82" i="4"/>
  <c r="W190" i="4"/>
  <c r="X100" i="4"/>
  <c r="X73" i="5" l="1"/>
  <c r="X75" i="5"/>
  <c r="X234" i="5"/>
  <c r="Z198" i="5"/>
  <c r="Y199" i="5"/>
  <c r="Y51" i="5" s="1"/>
  <c r="Y52" i="5" s="1"/>
  <c r="Y73" i="5" s="1"/>
  <c r="W83" i="5"/>
  <c r="AO213" i="5"/>
  <c r="Y93" i="5"/>
  <c r="Z102" i="5"/>
  <c r="Y191" i="5"/>
  <c r="Z101" i="5"/>
  <c r="Y75" i="5"/>
  <c r="AB193" i="5"/>
  <c r="W72" i="4"/>
  <c r="W74" i="4"/>
  <c r="X190" i="4"/>
  <c r="Y100" i="4"/>
  <c r="Y193" i="4"/>
  <c r="X198" i="4"/>
  <c r="X50" i="4" s="1"/>
  <c r="X51" i="4" s="1"/>
  <c r="X233" i="4"/>
  <c r="Y197" i="4"/>
  <c r="X92" i="4"/>
  <c r="AA101" i="4"/>
  <c r="AA192" i="4"/>
  <c r="V72" i="4"/>
  <c r="V74" i="4"/>
  <c r="AA198" i="5" l="1"/>
  <c r="Y234" i="5"/>
  <c r="Z199" i="5"/>
  <c r="Z93" i="5"/>
  <c r="AA102" i="5"/>
  <c r="AP213" i="5"/>
  <c r="X83" i="5"/>
  <c r="W82" i="4"/>
  <c r="AQ213" i="5"/>
  <c r="Y83" i="5"/>
  <c r="AC193" i="5"/>
  <c r="Z191" i="5"/>
  <c r="AA101" i="5"/>
  <c r="Z193" i="4"/>
  <c r="Y198" i="4"/>
  <c r="Y190" i="4"/>
  <c r="Z100" i="4"/>
  <c r="X74" i="4"/>
  <c r="X72" i="4"/>
  <c r="Z197" i="4"/>
  <c r="Y233" i="4"/>
  <c r="Y92" i="4"/>
  <c r="AN212" i="4"/>
  <c r="V7" i="4"/>
  <c r="V82" i="4"/>
  <c r="AB101" i="4"/>
  <c r="AO212" i="4"/>
  <c r="W7" i="4"/>
  <c r="AB192" i="4"/>
  <c r="AA93" i="5" l="1"/>
  <c r="AB102" i="5"/>
  <c r="Z234" i="5"/>
  <c r="AB198" i="5"/>
  <c r="AA199" i="5"/>
  <c r="AA51" i="5" s="1"/>
  <c r="AA52" i="5" s="1"/>
  <c r="AA75" i="5" s="1"/>
  <c r="X82" i="4"/>
  <c r="AA191" i="5"/>
  <c r="AB101" i="5"/>
  <c r="AD193" i="5"/>
  <c r="AP212" i="4"/>
  <c r="X7" i="4"/>
  <c r="AA193" i="4"/>
  <c r="Z198" i="4"/>
  <c r="Z50" i="4" s="1"/>
  <c r="Z190" i="4"/>
  <c r="AA100" i="4"/>
  <c r="AC101" i="4"/>
  <c r="AC192" i="4"/>
  <c r="AA197" i="4"/>
  <c r="Z233" i="4"/>
  <c r="Z92" i="4"/>
  <c r="AA73" i="5" l="1"/>
  <c r="AA234" i="5"/>
  <c r="AC198" i="5"/>
  <c r="AB199" i="5"/>
  <c r="AB51" i="5" s="1"/>
  <c r="AB52" i="5" s="1"/>
  <c r="AB93" i="5"/>
  <c r="AC102" i="5"/>
  <c r="AB191" i="5"/>
  <c r="AC101" i="5"/>
  <c r="AE193" i="5"/>
  <c r="AS213" i="5"/>
  <c r="AA83" i="5"/>
  <c r="AB193" i="4"/>
  <c r="AA198" i="4"/>
  <c r="AA50" i="4" s="1"/>
  <c r="AA51" i="4" s="1"/>
  <c r="AD192" i="4"/>
  <c r="AD101" i="4"/>
  <c r="AA190" i="4"/>
  <c r="AB100" i="4"/>
  <c r="Z51" i="4"/>
  <c r="AA233" i="4"/>
  <c r="AB197" i="4"/>
  <c r="AA92" i="4"/>
  <c r="AC93" i="5" l="1"/>
  <c r="AD102" i="5"/>
  <c r="AB75" i="5"/>
  <c r="AB73" i="5"/>
  <c r="AB83" i="5" s="1"/>
  <c r="AB234" i="5"/>
  <c r="AD198" i="5"/>
  <c r="AC199" i="5"/>
  <c r="AC51" i="5" s="1"/>
  <c r="AC52" i="5" s="1"/>
  <c r="AC191" i="5"/>
  <c r="AD101" i="5"/>
  <c r="AF193" i="5"/>
  <c r="AB190" i="4"/>
  <c r="AC100" i="4"/>
  <c r="AB233" i="4"/>
  <c r="AC197" i="4"/>
  <c r="AB92" i="4"/>
  <c r="AE101" i="4"/>
  <c r="AA72" i="4"/>
  <c r="AA74" i="4"/>
  <c r="AE192" i="4"/>
  <c r="Z74" i="4"/>
  <c r="Z72" i="4"/>
  <c r="AC193" i="4"/>
  <c r="AB198" i="4"/>
  <c r="AB50" i="4" s="1"/>
  <c r="AB51" i="4" s="1"/>
  <c r="AC73" i="5" l="1"/>
  <c r="AC75" i="5"/>
  <c r="AT213" i="5"/>
  <c r="AE198" i="5"/>
  <c r="AC234" i="5"/>
  <c r="AD199" i="5"/>
  <c r="AD51" i="5" s="1"/>
  <c r="AD52" i="5" s="1"/>
  <c r="AE102" i="5"/>
  <c r="AD93" i="5"/>
  <c r="AA82" i="4"/>
  <c r="B193" i="5"/>
  <c r="AD191" i="5"/>
  <c r="AE101" i="5"/>
  <c r="AB74" i="4"/>
  <c r="AB72" i="4"/>
  <c r="AB82" i="4" s="1"/>
  <c r="AD193" i="4"/>
  <c r="AC198" i="4"/>
  <c r="AC50" i="4" s="1"/>
  <c r="AC51" i="4" s="1"/>
  <c r="Z82" i="4"/>
  <c r="AC233" i="4"/>
  <c r="AD197" i="4"/>
  <c r="AC92" i="4"/>
  <c r="AF101" i="4"/>
  <c r="AR212" i="4"/>
  <c r="Z7" i="4"/>
  <c r="AF192" i="4"/>
  <c r="AC190" i="4"/>
  <c r="AD100" i="4"/>
  <c r="AS212" i="4"/>
  <c r="AA7" i="4"/>
  <c r="AF198" i="5" l="1"/>
  <c r="AD234" i="5"/>
  <c r="AE199" i="5"/>
  <c r="AE51" i="5" s="1"/>
  <c r="AE52" i="5" s="1"/>
  <c r="AD75" i="5"/>
  <c r="AD73" i="5"/>
  <c r="AD83" i="5" s="1"/>
  <c r="AU213" i="5"/>
  <c r="AF102" i="5"/>
  <c r="AE93" i="5"/>
  <c r="AC83" i="5"/>
  <c r="AE191" i="5"/>
  <c r="AF101" i="5"/>
  <c r="AC74" i="4"/>
  <c r="AC72" i="4"/>
  <c r="AE193" i="4"/>
  <c r="AD198" i="4"/>
  <c r="AD50" i="4" s="1"/>
  <c r="AD51" i="4" s="1"/>
  <c r="AD190" i="4"/>
  <c r="AE100" i="4"/>
  <c r="AD233" i="4"/>
  <c r="AE197" i="4"/>
  <c r="AD92" i="4"/>
  <c r="AT212" i="4"/>
  <c r="AB7" i="4"/>
  <c r="AE75" i="5" l="1"/>
  <c r="AE73" i="5"/>
  <c r="AE83" i="5" s="1"/>
  <c r="B198" i="5"/>
  <c r="AE234" i="5"/>
  <c r="AF199" i="5"/>
  <c r="AF51" i="5" s="1"/>
  <c r="AF52" i="5" s="1"/>
  <c r="AV213" i="5"/>
  <c r="B102" i="5"/>
  <c r="B93" i="5" s="1"/>
  <c r="AF93" i="5"/>
  <c r="AC82" i="4"/>
  <c r="AF191" i="5"/>
  <c r="B101" i="5"/>
  <c r="B191" i="5" s="1"/>
  <c r="AF193" i="4"/>
  <c r="AE198" i="4"/>
  <c r="AE50" i="4" s="1"/>
  <c r="AE51" i="4" s="1"/>
  <c r="AE190" i="4"/>
  <c r="AF100" i="4"/>
  <c r="AF190" i="4" s="1"/>
  <c r="AE233" i="4"/>
  <c r="AF197" i="4"/>
  <c r="AE92" i="4"/>
  <c r="AU212" i="4"/>
  <c r="AC7" i="4"/>
  <c r="AD72" i="4"/>
  <c r="AD74" i="4"/>
  <c r="AF73" i="5" l="1"/>
  <c r="AF75" i="5"/>
  <c r="AI93" i="5"/>
  <c r="AH93" i="5"/>
  <c r="AF234" i="5"/>
  <c r="B199" i="5"/>
  <c r="B51" i="5" s="1"/>
  <c r="B52" i="5" s="1"/>
  <c r="AW213" i="5"/>
  <c r="AF233" i="4"/>
  <c r="AF92" i="4"/>
  <c r="AD82" i="4"/>
  <c r="AE74" i="4"/>
  <c r="AE72" i="4"/>
  <c r="AV212" i="4"/>
  <c r="AD7" i="4"/>
  <c r="AF198" i="4"/>
  <c r="AF50" i="4" s="1"/>
  <c r="B73" i="5" l="1"/>
  <c r="B75" i="5"/>
  <c r="AX213" i="5"/>
  <c r="AF83" i="5"/>
  <c r="AE82" i="4"/>
  <c r="AW212" i="4"/>
  <c r="AE7" i="4"/>
  <c r="AH92" i="4"/>
  <c r="AI92" i="4"/>
  <c r="AF51" i="4"/>
  <c r="AI50" i="4"/>
  <c r="AH50" i="4"/>
  <c r="T213" i="5" l="1"/>
  <c r="A7" i="5"/>
  <c r="B83" i="5"/>
  <c r="AF72" i="4"/>
  <c r="AF74" i="4"/>
  <c r="AH51" i="4"/>
  <c r="AI51" i="4"/>
  <c r="AX212" i="4" l="1"/>
  <c r="AF7" i="4"/>
  <c r="A7" i="4" s="1"/>
  <c r="AI74" i="4"/>
  <c r="AH74" i="4"/>
  <c r="AF82" i="4"/>
  <c r="AI72" i="4"/>
  <c r="AH72" i="4"/>
  <c r="AI82" i="4" l="1"/>
  <c r="AH82" i="4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<sst xmlns="http://schemas.openxmlformats.org/spreadsheetml/2006/main" count="6951" uniqueCount="255">
  <si>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</si>
  <si>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</si>
  <si>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</si>
  <si>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</si>
  <si>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</si>
  <si>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</si>
  <si>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</si>
  <si>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</si>
  <si>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</si>
  <si>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</si>
  <si>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</si>
  <si>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</si>
  <si>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</si>
  <si>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</si>
  <si>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</si>
  <si>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</si>
  <si>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</si>
  <si>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</si>
  <si>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</si>
  <si>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Upper Tama Koshi (456)</t>
  </si>
  <si>
    <t>Khimti Khola (60)</t>
  </si>
  <si>
    <t>Likhu IV (52.4)</t>
  </si>
  <si>
    <t>Upper Marsyangdi "A" (50)</t>
  </si>
  <si>
    <t>Bhotekoshi Khola (45)</t>
  </si>
  <si>
    <t>Mistri Khola (42)</t>
  </si>
  <si>
    <t>Kabeli B-1 (25)</t>
  </si>
  <si>
    <t>Singati Khola (25)</t>
  </si>
  <si>
    <t>Upper Madi (25)</t>
  </si>
  <si>
    <t>Solu Khola (23.5)</t>
  </si>
  <si>
    <t>Upper Chaku A (22.2)</t>
  </si>
  <si>
    <t>Chilime (22.1)</t>
  </si>
  <si>
    <t>Lower Hewa Khola (22.1)</t>
  </si>
  <si>
    <t>Bagmati KholaSmall (22)</t>
  </si>
  <si>
    <t>Sanima Mai Khola (22)</t>
  </si>
  <si>
    <t>Lower Modi (20)</t>
  </si>
  <si>
    <t>Hewa Khola A (14.9)</t>
  </si>
  <si>
    <t>Thapa Khola (13.6)</t>
  </si>
  <si>
    <t>Sikles Khola (13)</t>
  </si>
  <si>
    <t>Jhimruk Khola (12)</t>
  </si>
  <si>
    <t>Upper Mai Khola (12)</t>
  </si>
  <si>
    <t>Namarjun Madi (11.8)</t>
  </si>
  <si>
    <t>Lower Modi 1 (10)</t>
  </si>
  <si>
    <t>Mithila Solar PV Electric Project (10)</t>
  </si>
  <si>
    <t>Other IPP Total</t>
  </si>
  <si>
    <t>Kabeli Corridor</t>
  </si>
  <si>
    <t>Total IPP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</si>
  <si>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</si>
  <si>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</si>
  <si>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</si>
  <si>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</si>
  <si>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</si>
  <si>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</si>
  <si>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</si>
  <si>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</si>
  <si>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</si>
  <si>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</si>
  <si>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</si>
  <si>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</si>
  <si>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</si>
  <si>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</si>
  <si>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</si>
  <si>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</si>
  <si>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</si>
  <si>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</si>
  <si>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</si>
  <si>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</si>
  <si>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</si>
  <si>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</si>
  <si>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</si>
  <si>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</si>
  <si>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</si>
  <si>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>JALESHWOR(33kV)</t>
  </si>
  <si>
    <t>RAJBIRAJ(33kV)</t>
  </si>
  <si>
    <t>RAXAUL(33kV)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</si>
  <si>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</si>
  <si>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</si>
  <si>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</si>
  <si>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</si>
  <si>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</si>
  <si>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</si>
  <si>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</si>
  <si>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</si>
  <si>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</si>
  <si>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</si>
  <si>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</si>
  <si>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</si>
  <si>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</si>
  <si>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</si>
  <si>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</si>
  <si>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</si>
  <si>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</si>
  <si>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</si>
  <si>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</si>
  <si>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</si>
  <si>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</si>
  <si>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</si>
  <si>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Kathmandu Load</t>
  </si>
  <si>
    <t>MRS-SYU</t>
  </si>
  <si>
    <t>KL2-MATA</t>
  </si>
  <si>
    <t>KL1-SYU</t>
  </si>
  <si>
    <t>KHIMTI-LAMOSAGU</t>
  </si>
  <si>
    <t>DHALKE-CHAPUR I</t>
  </si>
  <si>
    <t>BHARATPUR - KAWASOTI</t>
  </si>
  <si>
    <t>Others IPP Detail</t>
  </si>
  <si>
    <t>Iwa Khola (9.9)</t>
  </si>
  <si>
    <t>Sipring Khola (9.658)</t>
  </si>
  <si>
    <t>Super Mai A (9.6)</t>
  </si>
  <si>
    <t>Andhi Khola (9.4)</t>
  </si>
  <si>
    <t>Rudi Khola A (8.8)</t>
  </si>
  <si>
    <t>Api (Naugadh gad Khola) (8.5)</t>
  </si>
  <si>
    <t>Butwal Solar Project (8.5)</t>
  </si>
  <si>
    <t>Ankhu Khola - 1 (8.4)</t>
  </si>
  <si>
    <t>Mai Sana Cascade (8)</t>
  </si>
  <si>
    <t>Taksar Pikhuwa (8)</t>
  </si>
  <si>
    <t>Upper Naugad Gad (8)</t>
  </si>
  <si>
    <t>Super Mai (7.8)</t>
  </si>
  <si>
    <t>Jogmai (7.6)</t>
  </si>
  <si>
    <t>Indrawati - III (7.5)</t>
  </si>
  <si>
    <t>Upper Khorunga (7.5)</t>
  </si>
  <si>
    <t>Molung Khola (7)</t>
  </si>
  <si>
    <t>Sanima Mai Cascade (7)</t>
  </si>
  <si>
    <t>Upper Mardi (7)</t>
  </si>
  <si>
    <t>Rudi Khola B (6.6)</t>
  </si>
  <si>
    <t>Daraudi Khola A (6)</t>
  </si>
  <si>
    <t>Upper Mai C (5.1)</t>
  </si>
  <si>
    <t>Ghalemdi Khola (5)</t>
  </si>
  <si>
    <t>Mailung Khola (5)</t>
  </si>
  <si>
    <t>Pikhuwa Khola (5)</t>
  </si>
  <si>
    <t>Tadi Khola (Thaprek) (5)</t>
  </si>
  <si>
    <t>Upper Hugdi Khola (5)</t>
  </si>
  <si>
    <t>Phawa Khola (4.95)</t>
  </si>
  <si>
    <t>Siuri Khola (4.95)</t>
  </si>
  <si>
    <t>Khorunga Khola (4.8)</t>
  </si>
  <si>
    <t>Mardi Khola (4.8)</t>
  </si>
  <si>
    <t>Padam Khola (4.8)</t>
  </si>
  <si>
    <t>Mai Khola Small (4.5)</t>
  </si>
  <si>
    <t>Hewa Khola (4.455)</t>
  </si>
  <si>
    <t>Bijayapur-1 (4.41)</t>
  </si>
  <si>
    <t>Radhi Khola (4.4)</t>
  </si>
  <si>
    <t>Tungun-Thosne (4.36)</t>
  </si>
  <si>
    <t>Baramchi Khola (4.2)</t>
  </si>
  <si>
    <t>Chandranigahpur Solar (4)</t>
  </si>
  <si>
    <t>Khudi Khola (4)</t>
  </si>
  <si>
    <t>Puwa Khola -1 (4)</t>
  </si>
  <si>
    <t>Sabha Khola (4)</t>
  </si>
  <si>
    <t>Sardi Khola (4)</t>
  </si>
  <si>
    <t>Dwari Khola (3.75)</t>
  </si>
  <si>
    <t>Charanawati Khola (3.52)</t>
  </si>
  <si>
    <t>Kapadi Gad (3.33)</t>
  </si>
  <si>
    <t>Gelun  (3.2)</t>
  </si>
  <si>
    <t>Bhairab Kunda (3)</t>
  </si>
  <si>
    <t>Chaku Khola (3)</t>
  </si>
  <si>
    <t>Everest Sugar &amp; Chemical Inds. Ltd. (3)</t>
  </si>
  <si>
    <t>Midim Karapu (3)</t>
  </si>
  <si>
    <t>Piluwa Khola Small (3)</t>
  </si>
  <si>
    <t>Super Mai Cascade (3)</t>
  </si>
  <si>
    <t>Upper Puwa -1 (3)</t>
  </si>
  <si>
    <t>Upper Rawa (3)</t>
  </si>
  <si>
    <t>Chake Khola (2.83)</t>
  </si>
  <si>
    <t>Daram Khola A (2.5)</t>
  </si>
  <si>
    <t>Sunkoshi Small (2.5)</t>
  </si>
  <si>
    <t>Ridi Khola (2.4)</t>
  </si>
  <si>
    <t>Jiri Khola Small (2.2)</t>
  </si>
  <si>
    <t>Chhandi (2)</t>
  </si>
  <si>
    <t>Jhyadi Khola (2)</t>
  </si>
  <si>
    <t>Khani Khola (2)</t>
  </si>
  <si>
    <t>Lower Chaku Khola (1.8)</t>
  </si>
  <si>
    <t>Middle Chaku (1.8)</t>
  </si>
  <si>
    <t>Thoppal Khola (1.65)</t>
  </si>
  <si>
    <t>Theule Khola (1.5)</t>
  </si>
  <si>
    <t>Kuthali(Suspa) Bukhari (0.998)</t>
  </si>
  <si>
    <t>Hadi Khola Sunkoshi A (0.997)</t>
  </si>
  <si>
    <t>Tallo Chhote Khola (0.997)</t>
  </si>
  <si>
    <t>Jeuligad Small Hydropower Project (0.996)</t>
  </si>
  <si>
    <t>Miya Khola (0.996)</t>
  </si>
  <si>
    <t>Pati Khola Small (0.996)</t>
  </si>
  <si>
    <t>Pheme Khola (0.995)</t>
  </si>
  <si>
    <t>Chhote Khola (0.993)</t>
  </si>
  <si>
    <t>Lower Piluwa Small (0.99)</t>
  </si>
  <si>
    <t>Seti-II (0.979)</t>
  </si>
  <si>
    <t>Idi Khola (0.975)</t>
  </si>
  <si>
    <t>Bishnu Priya Solar Farm Project (0.96)</t>
  </si>
  <si>
    <t>Sisne Khola Small (0.75)</t>
  </si>
  <si>
    <t>Solar KUKL (0.6804)</t>
  </si>
  <si>
    <t>Dhunge-Jiri (0.6)</t>
  </si>
  <si>
    <t>Jhankre Khola Small (0.6)</t>
  </si>
  <si>
    <t>Belkhu (0.518)</t>
  </si>
  <si>
    <t>Rairang Khola (0.5)</t>
  </si>
  <si>
    <t>Sali Nadi (0.25)</t>
  </si>
  <si>
    <t>Syange Khola (0.183)</t>
  </si>
  <si>
    <t>Midim Khola (0.1)</t>
  </si>
  <si>
    <t>Sobuwa Khola-2 MHP (0.09)</t>
  </si>
  <si>
    <t>Leguwa Khola (0.04)</t>
  </si>
  <si>
    <t>Syauri Bhumey 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</si>
  <si>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</si>
  <si>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</si>
  <si>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</si>
  <si>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</si>
  <si>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</si>
  <si>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</si>
  <si>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</si>
  <si>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</si>
  <si>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</si>
  <si>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</si>
  <si>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</si>
  <si>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</si>
  <si>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</si>
  <si>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</si>
  <si>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</si>
  <si>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</si>
  <si>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</si>
  <si>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</si>
  <si>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</si>
  <si>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</si>
  <si>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</si>
  <si>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</si>
  <si>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</si>
  <si>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Tallo Khare Khola(11)</t>
  </si>
  <si>
    <t>ROR</t>
  </si>
  <si>
    <t>NEA ROR</t>
  </si>
  <si>
    <t>UT3A</t>
  </si>
  <si>
    <t>MODI</t>
  </si>
  <si>
    <t>SUNKOSHI</t>
  </si>
  <si>
    <t>PUWA</t>
  </si>
  <si>
    <t>DEVIGHAT</t>
  </si>
  <si>
    <t>TRISHULI</t>
  </si>
  <si>
    <t>GANDAK</t>
  </si>
  <si>
    <t>OTHER SMALL</t>
  </si>
  <si>
    <t>IPP ROR</t>
  </si>
  <si>
    <t>AVERAGE</t>
  </si>
  <si>
    <t>NEA SUB ROR</t>
  </si>
  <si>
    <t>KHIMTI</t>
  </si>
  <si>
    <t>CHILIME</t>
  </si>
  <si>
    <t>PROR</t>
  </si>
  <si>
    <t>NEA PROR</t>
  </si>
  <si>
    <t>CHAMELIYA</t>
  </si>
  <si>
    <t>KALIGANDAKI</t>
  </si>
  <si>
    <t>MIDDLE MARSYANGDI</t>
  </si>
  <si>
    <t>MARSYANGDI</t>
  </si>
  <si>
    <t>U TAMAKOSHI</t>
  </si>
  <si>
    <t>NEA SUB PROR</t>
  </si>
  <si>
    <t>AVAILABILITY FOR PEAK</t>
  </si>
  <si>
    <t>AVERAGE AVAILABILITY</t>
  </si>
  <si>
    <t>TOTAL</t>
  </si>
  <si>
    <t>TOTAL OF AVERAGE AVAILABILITY</t>
  </si>
  <si>
    <t>TOTAL OF AVAILABILITY FOR PEAK</t>
  </si>
  <si>
    <t>Tamakoshi treated as PROR</t>
  </si>
  <si>
    <t>Assumptions:</t>
  </si>
  <si>
    <t>STORAGE</t>
  </si>
  <si>
    <t>Scenario of 2021-11-22</t>
  </si>
  <si>
    <t>N/A</t>
  </si>
  <si>
    <t xml:space="preserve"> </t>
  </si>
  <si>
    <t>*</t>
  </si>
  <si>
    <t>129..1</t>
  </si>
  <si>
    <t>BHARATPUR - HARDI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</si>
</sst>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h:mm;@"/>
    <numFmt numFmtId="165" formatCode="[$-409]d\-mmm\-yyyy;@"/>
    <numFmt numFmtId="166" formatCode="[$-F800]dddd\,\ mmmm\ dd\,\ yyyy"/>
    <numFmt numFmtId="167" formatCode="0.0"/>
    <numFmt numFmtId="168" formatCode="[hh]:mm"/>
    <numFmt numFmtId="169" formatCode="00.00"/>
    <numFmt numFmtId="170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2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7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6">
    <xf numFmtId="0" fontId="0" fillId="0" borderId="0" xfId="0"/>
    <xf numFmtId="0" fontId="0" fillId="0" borderId="0" xfId="0" applyNumberFormat="1"/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3" fontId="9" fillId="3" borderId="0" xfId="1" applyFont="1" applyFill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164" fontId="14" fillId="0" borderId="0" xfId="0" applyNumberFormat="1" applyFont="1" applyFill="1" applyBorder="1" applyAlignment="1"/>
    <xf numFmtId="0" fontId="15" fillId="4" borderId="0" xfId="0" applyFont="1" applyFill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5" fillId="4" borderId="0" xfId="0" applyFont="1" applyFill="1" applyAlignment="1">
      <alignment vertical="center"/>
    </xf>
    <xf numFmtId="167" fontId="0" fillId="5" borderId="0" xfId="0" applyNumberFormat="1" applyFill="1"/>
    <xf numFmtId="0" fontId="0" fillId="5" borderId="0" xfId="0" applyFill="1"/>
    <xf numFmtId="166" fontId="15" fillId="4" borderId="0" xfId="0" applyNumberFormat="1" applyFont="1" applyFill="1" applyAlignment="1">
      <alignment horizontal="left" vertical="center"/>
    </xf>
    <xf numFmtId="0" fontId="18" fillId="3" borderId="0" xfId="0" applyFont="1" applyFill="1"/>
    <xf numFmtId="0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20" fontId="0" fillId="0" borderId="0" xfId="0" applyNumberFormat="1" applyAlignment="1">
      <alignment horizontal="center" vertical="center"/>
    </xf>
    <xf numFmtId="0" fontId="12" fillId="0" borderId="12" xfId="0" applyFont="1" applyBorder="1" applyAlignment="1">
      <alignment vertical="center"/>
    </xf>
    <xf numFmtId="2" fontId="12" fillId="6" borderId="18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2" fillId="0" borderId="26" xfId="0" applyFont="1" applyBorder="1" applyAlignment="1">
      <alignment horizontal="right" vertical="center"/>
    </xf>
    <xf numFmtId="167" fontId="12" fillId="0" borderId="2" xfId="0" applyNumberFormat="1" applyFont="1" applyBorder="1" applyAlignment="1" applyProtection="1">
      <alignment horizontal="center" vertical="center"/>
      <protection locked="0"/>
    </xf>
    <xf numFmtId="167" fontId="12" fillId="8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Border="1" applyAlignment="1" applyProtection="1">
      <alignment horizontal="center" vertical="center"/>
      <protection locked="0"/>
    </xf>
    <xf numFmtId="167" fontId="12" fillId="0" borderId="28" xfId="0" applyNumberFormat="1" applyFont="1" applyBorder="1" applyAlignment="1" applyProtection="1">
      <alignment horizontal="center" vertical="center"/>
      <protection locked="0"/>
    </xf>
    <xf numFmtId="167" fontId="12" fillId="0" borderId="6" xfId="0" applyNumberFormat="1" applyFont="1" applyBorder="1" applyAlignment="1" applyProtection="1">
      <alignment horizontal="center" vertical="center"/>
      <protection locked="0"/>
    </xf>
    <xf numFmtId="167" fontId="12" fillId="0" borderId="29" xfId="0" applyNumberFormat="1" applyFont="1" applyBorder="1" applyAlignment="1" applyProtection="1">
      <alignment horizontal="center" vertical="center"/>
      <protection locked="0"/>
    </xf>
    <xf numFmtId="2" fontId="12" fillId="0" borderId="27" xfId="0" applyNumberFormat="1" applyFont="1" applyBorder="1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67" fontId="0" fillId="0" borderId="0" xfId="0" applyNumberFormat="1" applyProtection="1">
      <protection locked="0"/>
    </xf>
    <xf numFmtId="20" fontId="0" fillId="0" borderId="0" xfId="0" applyNumberFormat="1"/>
    <xf numFmtId="0" fontId="12" fillId="0" borderId="30" xfId="0" applyFont="1" applyBorder="1" applyAlignment="1">
      <alignment horizontal="right" vertical="center"/>
    </xf>
    <xf numFmtId="167" fontId="12" fillId="0" borderId="27" xfId="0" applyNumberFormat="1" applyFont="1" applyBorder="1" applyAlignment="1">
      <alignment horizontal="center" vertical="center"/>
    </xf>
    <xf numFmtId="2" fontId="12" fillId="0" borderId="28" xfId="0" applyNumberFormat="1" applyFont="1" applyBorder="1" applyAlignment="1" applyProtection="1">
      <alignment horizontal="center" vertical="center"/>
      <protection locked="0"/>
    </xf>
    <xf numFmtId="167" fontId="12" fillId="0" borderId="6" xfId="0" applyNumberFormat="1" applyFont="1" applyBorder="1" applyAlignment="1">
      <alignment horizontal="center" vertical="center"/>
    </xf>
    <xf numFmtId="167" fontId="12" fillId="8" borderId="6" xfId="0" applyNumberFormat="1" applyFont="1" applyFill="1" applyBorder="1" applyAlignment="1" applyProtection="1">
      <alignment horizontal="center" vertical="center"/>
      <protection locked="0"/>
    </xf>
    <xf numFmtId="2" fontId="25" fillId="0" borderId="31" xfId="0" applyNumberFormat="1" applyFont="1" applyBorder="1" applyAlignment="1">
      <alignment horizontal="center" vertical="center"/>
    </xf>
    <xf numFmtId="167" fontId="12" fillId="0" borderId="2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2" fontId="25" fillId="0" borderId="33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horizontal="right" vertical="center"/>
    </xf>
    <xf numFmtId="0" fontId="16" fillId="0" borderId="30" xfId="0" applyFont="1" applyBorder="1" applyAlignment="1">
      <alignment horizontal="right" vertical="center"/>
    </xf>
    <xf numFmtId="167" fontId="12" fillId="9" borderId="27" xfId="0" applyNumberFormat="1" applyFont="1" applyFill="1" applyBorder="1" applyAlignment="1" applyProtection="1">
      <alignment horizontal="center" vertical="center"/>
      <protection locked="0"/>
    </xf>
    <xf numFmtId="0" fontId="16" fillId="0" borderId="34" xfId="0" applyFont="1" applyBorder="1" applyAlignment="1">
      <alignment horizontal="left" vertical="center"/>
    </xf>
    <xf numFmtId="167" fontId="16" fillId="0" borderId="35" xfId="0" applyNumberFormat="1" applyFont="1" applyBorder="1" applyAlignment="1">
      <alignment horizontal="center" vertical="center"/>
    </xf>
    <xf numFmtId="167" fontId="12" fillId="8" borderId="24" xfId="0" applyNumberFormat="1" applyFont="1" applyFill="1" applyBorder="1" applyAlignment="1" applyProtection="1">
      <alignment horizontal="center" vertical="center"/>
      <protection locked="0"/>
    </xf>
    <xf numFmtId="0" fontId="27" fillId="0" borderId="0" xfId="0" applyFont="1"/>
    <xf numFmtId="0" fontId="12" fillId="0" borderId="36" xfId="0" applyFont="1" applyBorder="1" applyAlignment="1">
      <alignment horizontal="right" vertical="center"/>
    </xf>
    <xf numFmtId="2" fontId="26" fillId="0" borderId="20" xfId="0" applyNumberFormat="1" applyFont="1" applyBorder="1" applyAlignment="1">
      <alignment horizontal="center" vertical="center"/>
    </xf>
    <xf numFmtId="2" fontId="16" fillId="0" borderId="37" xfId="0" applyNumberFormat="1" applyFont="1" applyBorder="1" applyAlignment="1">
      <alignment horizontal="center" vertical="center"/>
    </xf>
    <xf numFmtId="167" fontId="12" fillId="5" borderId="6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Border="1" applyAlignment="1" applyProtection="1">
      <alignment horizontal="center" vertical="center"/>
      <protection locked="0"/>
    </xf>
    <xf numFmtId="167" fontId="12" fillId="5" borderId="24" xfId="0" applyNumberFormat="1" applyFont="1" applyFill="1" applyBorder="1" applyAlignment="1" applyProtection="1">
      <alignment horizontal="center" vertical="center"/>
      <protection locked="0"/>
    </xf>
    <xf numFmtId="2" fontId="25" fillId="0" borderId="25" xfId="0" applyNumberFormat="1" applyFont="1" applyBorder="1" applyAlignment="1">
      <alignment horizontal="center" vertical="center"/>
    </xf>
    <xf numFmtId="167" fontId="12" fillId="10" borderId="27" xfId="0" applyNumberFormat="1" applyFont="1" applyFill="1" applyBorder="1" applyAlignment="1" applyProtection="1">
      <alignment horizontal="center" vertical="center"/>
      <protection locked="0"/>
    </xf>
    <xf numFmtId="167" fontId="12" fillId="10" borderId="6" xfId="0" applyNumberFormat="1" applyFont="1" applyFill="1" applyBorder="1" applyAlignment="1" applyProtection="1">
      <alignment horizontal="center" vertical="center"/>
      <protection locked="0"/>
    </xf>
    <xf numFmtId="2" fontId="12" fillId="0" borderId="33" xfId="0" applyNumberFormat="1" applyFont="1" applyBorder="1" applyAlignment="1">
      <alignment horizontal="center" vertical="center"/>
    </xf>
    <xf numFmtId="0" fontId="12" fillId="0" borderId="38" xfId="0" applyFont="1" applyBorder="1" applyAlignment="1">
      <alignment horizontal="right" vertical="center"/>
    </xf>
    <xf numFmtId="2" fontId="12" fillId="0" borderId="3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1" fontId="16" fillId="0" borderId="35" xfId="0" applyNumberFormat="1" applyFont="1" applyBorder="1" applyAlignment="1">
      <alignment horizontal="center" vertical="center"/>
    </xf>
    <xf numFmtId="0" fontId="16" fillId="11" borderId="34" xfId="0" applyFont="1" applyFill="1" applyBorder="1" applyAlignment="1">
      <alignment vertical="center" wrapText="1"/>
    </xf>
    <xf numFmtId="167" fontId="12" fillId="0" borderId="35" xfId="0" applyNumberFormat="1" applyFont="1" applyBorder="1" applyAlignment="1" applyProtection="1">
      <alignment horizontal="center" vertical="center"/>
      <protection locked="0"/>
    </xf>
    <xf numFmtId="2" fontId="25" fillId="0" borderId="39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40" xfId="0" applyFont="1" applyBorder="1" applyAlignment="1">
      <alignment vertical="center"/>
    </xf>
    <xf numFmtId="2" fontId="12" fillId="0" borderId="4" xfId="0" applyNumberFormat="1" applyFont="1" applyBorder="1" applyAlignment="1" applyProtection="1">
      <alignment horizontal="center" vertical="center"/>
      <protection locked="0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41" xfId="0" applyNumberFormat="1" applyFont="1" applyBorder="1" applyAlignment="1">
      <alignment horizontal="center" vertical="center"/>
    </xf>
    <xf numFmtId="0" fontId="16" fillId="0" borderId="42" xfId="0" applyFont="1" applyBorder="1" applyAlignment="1">
      <alignment vertical="center"/>
    </xf>
    <xf numFmtId="167" fontId="12" fillId="0" borderId="43" xfId="0" applyNumberFormat="1" applyFont="1" applyBorder="1" applyAlignment="1" applyProtection="1">
      <alignment horizontal="center" vertical="center"/>
      <protection locked="0"/>
    </xf>
    <xf numFmtId="167" fontId="12" fillId="0" borderId="20" xfId="0" applyNumberFormat="1" applyFont="1" applyBorder="1" applyAlignment="1" applyProtection="1">
      <alignment horizontal="center" vertical="center"/>
      <protection locked="0"/>
    </xf>
    <xf numFmtId="2" fontId="12" fillId="0" borderId="44" xfId="0" applyNumberFormat="1" applyFont="1" applyBorder="1" applyAlignment="1">
      <alignment horizontal="center" vertical="center"/>
    </xf>
    <xf numFmtId="0" fontId="16" fillId="0" borderId="45" xfId="0" applyFont="1" applyBorder="1" applyAlignment="1">
      <alignment vertical="center"/>
    </xf>
    <xf numFmtId="167" fontId="12" fillId="0" borderId="43" xfId="0" applyNumberFormat="1" applyFont="1" applyBorder="1" applyAlignment="1" applyProtection="1">
      <alignment horizontal="center"/>
      <protection locked="0"/>
    </xf>
    <xf numFmtId="167" fontId="12" fillId="0" borderId="6" xfId="0" applyNumberFormat="1" applyFont="1" applyBorder="1" applyAlignment="1" applyProtection="1">
      <alignment horizontal="center"/>
      <protection locked="0"/>
    </xf>
    <xf numFmtId="2" fontId="12" fillId="0" borderId="44" xfId="0" applyNumberFormat="1" applyFont="1" applyBorder="1" applyAlignment="1">
      <alignment horizontal="center"/>
    </xf>
    <xf numFmtId="167" fontId="12" fillId="0" borderId="10" xfId="0" applyNumberFormat="1" applyFont="1" applyBorder="1" applyAlignment="1" applyProtection="1">
      <alignment horizontal="center" vertical="center"/>
      <protection locked="0"/>
    </xf>
    <xf numFmtId="167" fontId="12" fillId="0" borderId="8" xfId="0" applyNumberFormat="1" applyFont="1" applyBorder="1" applyAlignment="1" applyProtection="1">
      <alignment horizontal="center" vertical="center"/>
      <protection locked="0"/>
    </xf>
    <xf numFmtId="2" fontId="12" fillId="0" borderId="46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2" fillId="0" borderId="1" xfId="0" applyFont="1" applyBorder="1" applyAlignment="1">
      <alignment vertical="center"/>
    </xf>
    <xf numFmtId="167" fontId="16" fillId="0" borderId="6" xfId="0" applyNumberFormat="1" applyFont="1" applyBorder="1" applyAlignment="1">
      <alignment horizontal="center" vertical="center"/>
    </xf>
    <xf numFmtId="167" fontId="16" fillId="0" borderId="3" xfId="0" applyNumberFormat="1" applyFont="1" applyBorder="1" applyAlignment="1">
      <alignment horizontal="center" vertical="center"/>
    </xf>
    <xf numFmtId="2" fontId="0" fillId="0" borderId="0" xfId="0" applyNumberFormat="1"/>
    <xf numFmtId="0" fontId="12" fillId="0" borderId="40" xfId="0" applyFont="1" applyBorder="1" applyAlignment="1">
      <alignment vertical="center"/>
    </xf>
    <xf numFmtId="167" fontId="12" fillId="0" borderId="2" xfId="0" applyNumberFormat="1" applyFont="1" applyBorder="1" applyAlignment="1">
      <alignment horizontal="center" vertical="center"/>
    </xf>
    <xf numFmtId="167" fontId="12" fillId="0" borderId="47" xfId="0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/>
    </xf>
    <xf numFmtId="164" fontId="0" fillId="0" borderId="0" xfId="0" applyNumberFormat="1" applyProtection="1">
      <protection locked="0"/>
    </xf>
    <xf numFmtId="0" fontId="12" fillId="0" borderId="42" xfId="0" applyFont="1" applyBorder="1" applyAlignment="1">
      <alignment vertical="center"/>
    </xf>
    <xf numFmtId="167" fontId="12" fillId="0" borderId="48" xfId="0" applyNumberFormat="1" applyFont="1" applyBorder="1" applyAlignment="1" applyProtection="1">
      <alignment horizontal="center" vertical="center"/>
      <protection locked="0"/>
    </xf>
    <xf numFmtId="0" fontId="12" fillId="0" borderId="49" xfId="0" applyFont="1" applyBorder="1" applyAlignment="1">
      <alignment vertical="center"/>
    </xf>
    <xf numFmtId="167" fontId="12" fillId="0" borderId="20" xfId="0" applyNumberFormat="1" applyFont="1" applyBorder="1" applyAlignment="1" applyProtection="1">
      <alignment horizontal="center"/>
      <protection locked="0"/>
    </xf>
    <xf numFmtId="167" fontId="12" fillId="0" borderId="50" xfId="0" applyNumberFormat="1" applyFont="1" applyBorder="1" applyAlignment="1" applyProtection="1">
      <alignment horizontal="center"/>
      <protection locked="0"/>
    </xf>
    <xf numFmtId="2" fontId="0" fillId="0" borderId="2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6" fillId="0" borderId="51" xfId="0" applyFont="1" applyBorder="1" applyAlignment="1">
      <alignment vertical="center"/>
    </xf>
    <xf numFmtId="0" fontId="0" fillId="0" borderId="52" xfId="0" applyBorder="1" applyAlignment="1">
      <alignment horizontal="center"/>
    </xf>
    <xf numFmtId="2" fontId="0" fillId="0" borderId="52" xfId="0" applyNumberFormat="1" applyBorder="1" applyAlignment="1">
      <alignment horizontal="center"/>
    </xf>
    <xf numFmtId="167" fontId="0" fillId="0" borderId="0" xfId="0" applyNumberFormat="1" applyBorder="1" applyAlignment="1" applyProtection="1">
      <alignment horizontal="center"/>
      <protection locked="0"/>
    </xf>
    <xf numFmtId="0" fontId="12" fillId="0" borderId="53" xfId="0" applyFont="1" applyBorder="1" applyAlignment="1">
      <alignment vertical="center"/>
    </xf>
    <xf numFmtId="2" fontId="12" fillId="0" borderId="27" xfId="0" applyNumberFormat="1" applyFont="1" applyBorder="1" applyAlignment="1">
      <alignment horizontal="center" vertical="center"/>
    </xf>
    <xf numFmtId="170" fontId="25" fillId="0" borderId="54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2" fontId="12" fillId="0" borderId="6" xfId="0" applyNumberFormat="1" applyFont="1" applyBorder="1" applyAlignment="1">
      <alignment horizontal="center" vertical="center"/>
    </xf>
    <xf numFmtId="170" fontId="25" fillId="0" borderId="43" xfId="0" applyNumberFormat="1" applyFont="1" applyBorder="1" applyAlignment="1">
      <alignment horizontal="center" vertical="center"/>
    </xf>
    <xf numFmtId="170" fontId="25" fillId="0" borderId="55" xfId="0" applyNumberFormat="1" applyFont="1" applyBorder="1" applyAlignment="1">
      <alignment horizontal="center" vertical="center"/>
    </xf>
    <xf numFmtId="0" fontId="12" fillId="0" borderId="56" xfId="0" applyFont="1" applyBorder="1" applyAlignment="1">
      <alignment vertical="center"/>
    </xf>
    <xf numFmtId="2" fontId="12" fillId="0" borderId="9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2" fontId="28" fillId="0" borderId="43" xfId="0" applyNumberFormat="1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2" fontId="28" fillId="0" borderId="55" xfId="0" applyNumberFormat="1" applyFont="1" applyBorder="1" applyAlignment="1">
      <alignment horizontal="center" vertical="center"/>
    </xf>
    <xf numFmtId="0" fontId="12" fillId="0" borderId="57" xfId="0" applyFont="1" applyBorder="1" applyAlignment="1">
      <alignment vertical="center"/>
    </xf>
    <xf numFmtId="2" fontId="12" fillId="0" borderId="35" xfId="0" applyNumberFormat="1" applyFont="1" applyBorder="1" applyAlignment="1">
      <alignment horizontal="center" vertical="center"/>
    </xf>
    <xf numFmtId="2" fontId="0" fillId="0" borderId="58" xfId="0" applyNumberFormat="1" applyBorder="1" applyAlignment="1">
      <alignment horizontal="center"/>
    </xf>
    <xf numFmtId="2" fontId="29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0" fontId="16" fillId="0" borderId="53" xfId="0" applyFont="1" applyBorder="1" applyAlignment="1">
      <alignment vertical="center"/>
    </xf>
    <xf numFmtId="2" fontId="29" fillId="0" borderId="27" xfId="0" applyNumberFormat="1" applyFont="1" applyBorder="1" applyAlignment="1">
      <alignment horizontal="center" vertical="center"/>
    </xf>
    <xf numFmtId="2" fontId="29" fillId="0" borderId="54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2" fontId="29" fillId="0" borderId="6" xfId="0" applyNumberFormat="1" applyFont="1" applyBorder="1" applyAlignment="1">
      <alignment horizontal="center" vertical="center"/>
    </xf>
    <xf numFmtId="2" fontId="29" fillId="0" borderId="43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vertical="center"/>
    </xf>
    <xf numFmtId="2" fontId="29" fillId="0" borderId="8" xfId="0" applyNumberFormat="1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0" fillId="1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1" fillId="13" borderId="0" xfId="0" applyFont="1" applyFill="1"/>
    <xf numFmtId="0" fontId="0" fillId="14" borderId="0" xfId="0" applyFill="1" applyProtection="1">
      <protection locked="0"/>
    </xf>
    <xf numFmtId="0" fontId="0" fillId="0" borderId="0" xfId="0" applyAlignment="1"/>
    <xf numFmtId="0" fontId="16" fillId="0" borderId="0" xfId="0" applyFont="1" applyBorder="1" applyAlignment="1">
      <alignment vertical="top" wrapText="1"/>
    </xf>
    <xf numFmtId="168" fontId="12" fillId="0" borderId="60" xfId="0" applyNumberFormat="1" applyFont="1" applyBorder="1" applyAlignment="1">
      <alignment vertical="center"/>
    </xf>
    <xf numFmtId="168" fontId="12" fillId="0" borderId="20" xfId="0" applyNumberFormat="1" applyFont="1" applyBorder="1" applyAlignment="1">
      <alignment vertical="center"/>
    </xf>
    <xf numFmtId="168" fontId="12" fillId="0" borderId="21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4" borderId="0" xfId="0" applyNumberFormat="1" applyFill="1" applyProtection="1">
      <protection locked="0"/>
    </xf>
    <xf numFmtId="0" fontId="0" fillId="0" borderId="6" xfId="0" applyBorder="1"/>
    <xf numFmtId="167" fontId="0" fillId="0" borderId="6" xfId="0" applyNumberFormat="1" applyBorder="1" applyAlignment="1">
      <alignment horizontal="center"/>
    </xf>
    <xf numFmtId="167" fontId="0" fillId="0" borderId="0" xfId="0" applyNumberFormat="1"/>
    <xf numFmtId="167" fontId="2" fillId="0" borderId="0" xfId="0" applyNumberFormat="1" applyFont="1" applyProtection="1">
      <protection locked="0"/>
    </xf>
    <xf numFmtId="0" fontId="0" fillId="0" borderId="6" xfId="0" applyBorder="1" applyAlignment="1">
      <alignment horizontal="center" vertical="center"/>
    </xf>
    <xf numFmtId="0" fontId="2" fillId="0" borderId="6" xfId="0" applyFont="1" applyBorder="1"/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0" fontId="0" fillId="9" borderId="6" xfId="0" applyFill="1" applyBorder="1"/>
    <xf numFmtId="0" fontId="2" fillId="0" borderId="6" xfId="0" applyFont="1" applyFill="1" applyBorder="1" applyAlignment="1">
      <alignment horizontal="center" vertical="center"/>
    </xf>
    <xf numFmtId="22" fontId="0" fillId="0" borderId="0" xfId="0" applyNumberFormat="1"/>
    <xf numFmtId="0" fontId="0" fillId="0" borderId="6" xfId="0" applyBorder="1" applyAlignment="1">
      <alignment horizontal="center" vertical="center"/>
    </xf>
    <xf numFmtId="167" fontId="33" fillId="15" borderId="42" xfId="0" applyNumberFormat="1" applyFont="1" applyFill="1" applyBorder="1" applyAlignment="1" applyProtection="1">
      <alignment horizontal="center" vertical="top" wrapText="1"/>
      <protection locked="0"/>
    </xf>
    <xf numFmtId="167" fontId="33" fillId="15" borderId="53" xfId="0" applyNumberFormat="1" applyFont="1" applyFill="1" applyBorder="1" applyAlignment="1" applyProtection="1">
      <alignment horizontal="center" vertical="top" wrapText="1"/>
      <protection locked="0"/>
    </xf>
    <xf numFmtId="167" fontId="33" fillId="15" borderId="42" xfId="0" applyNumberFormat="1" applyFont="1" applyFill="1" applyBorder="1" applyAlignment="1">
      <alignment horizontal="center" vertical="top" wrapText="1"/>
    </xf>
    <xf numFmtId="20" fontId="12" fillId="0" borderId="20" xfId="0" applyNumberFormat="1" applyFont="1" applyBorder="1" applyAlignment="1">
      <alignment vertical="center"/>
    </xf>
    <xf numFmtId="167" fontId="12" fillId="0" borderId="62" xfId="0" applyNumberFormat="1" applyFont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textRotation="90"/>
    </xf>
    <xf numFmtId="0" fontId="15" fillId="4" borderId="11" xfId="0" applyFont="1" applyFill="1" applyBorder="1" applyAlignment="1">
      <alignment horizontal="left" vertical="center"/>
    </xf>
    <xf numFmtId="165" fontId="15" fillId="4" borderId="11" xfId="0" applyNumberFormat="1" applyFont="1" applyFill="1" applyBorder="1" applyAlignment="1">
      <alignment horizontal="center" vertical="center"/>
    </xf>
    <xf numFmtId="166" fontId="15" fillId="4" borderId="11" xfId="0" applyNumberFormat="1" applyFont="1" applyFill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2" fillId="0" borderId="15" xfId="0" applyNumberFormat="1" applyFont="1" applyBorder="1" applyAlignment="1">
      <alignment horizontal="center" vertical="center"/>
    </xf>
    <xf numFmtId="2" fontId="23" fillId="0" borderId="16" xfId="0" applyNumberFormat="1" applyFont="1" applyBorder="1" applyAlignment="1">
      <alignment horizontal="center" vertical="center"/>
    </xf>
    <xf numFmtId="2" fontId="23" fillId="0" borderId="17" xfId="0" applyNumberFormat="1" applyFont="1" applyBorder="1" applyAlignment="1">
      <alignment horizontal="center" vertical="center"/>
    </xf>
    <xf numFmtId="168" fontId="12" fillId="0" borderId="21" xfId="0" applyNumberFormat="1" applyFont="1" applyBorder="1" applyAlignment="1">
      <alignment horizontal="center" vertical="center"/>
    </xf>
    <xf numFmtId="168" fontId="12" fillId="0" borderId="9" xfId="0" applyNumberFormat="1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left" vertical="top" wrapText="1"/>
    </xf>
    <xf numFmtId="0" fontId="16" fillId="0" borderId="23" xfId="0" applyFont="1" applyBorder="1" applyAlignment="1">
      <alignment horizontal="left" vertical="top" wrapText="1"/>
    </xf>
    <xf numFmtId="168" fontId="12" fillId="0" borderId="20" xfId="0" applyNumberFormat="1" applyFont="1" applyBorder="1" applyAlignment="1">
      <alignment horizontal="center" vertical="center"/>
    </xf>
    <xf numFmtId="169" fontId="24" fillId="7" borderId="22" xfId="0" applyNumberFormat="1" applyFont="1" applyFill="1" applyBorder="1" applyAlignment="1">
      <alignment horizontal="center" vertical="center" wrapText="1"/>
    </xf>
    <xf numFmtId="169" fontId="24" fillId="7" borderId="25" xfId="0" applyNumberFormat="1" applyFont="1" applyFill="1" applyBorder="1" applyAlignment="1">
      <alignment horizontal="center" vertical="center" wrapText="1"/>
    </xf>
    <xf numFmtId="168" fontId="12" fillId="0" borderId="24" xfId="0" applyNumberFormat="1" applyFont="1" applyBorder="1" applyAlignment="1">
      <alignment horizontal="center" vertical="center"/>
    </xf>
    <xf numFmtId="0" fontId="31" fillId="10" borderId="0" xfId="0" applyFont="1" applyFill="1" applyAlignment="1">
      <alignment horizontal="center"/>
    </xf>
    <xf numFmtId="2" fontId="23" fillId="0" borderId="63" xfId="0" applyNumberFormat="1" applyFont="1" applyBorder="1" applyAlignment="1">
      <alignment horizontal="center" vertical="center"/>
    </xf>
    <xf numFmtId="2" fontId="23" fillId="0" borderId="64" xfId="0" applyNumberFormat="1" applyFont="1" applyBorder="1" applyAlignment="1">
      <alignment horizontal="center" vertical="center"/>
    </xf>
    <xf numFmtId="2" fontId="23" fillId="0" borderId="65" xfId="0" applyNumberFormat="1" applyFont="1" applyBorder="1" applyAlignment="1">
      <alignment horizontal="center" vertical="center"/>
    </xf>
    <xf numFmtId="2" fontId="23" fillId="0" borderId="66" xfId="0" applyNumberFormat="1" applyFont="1" applyBorder="1" applyAlignment="1">
      <alignment horizontal="center" vertical="center"/>
    </xf>
    <xf numFmtId="20" fontId="12" fillId="0" borderId="20" xfId="0" applyNumberFormat="1" applyFont="1" applyBorder="1" applyAlignment="1">
      <alignment horizontal="center" vertical="center"/>
    </xf>
    <xf numFmtId="0" fontId="12" fillId="0" borderId="9" xfId="0" applyNumberFormat="1" applyFont="1" applyBorder="1" applyAlignment="1">
      <alignment horizontal="center" vertical="center"/>
    </xf>
    <xf numFmtId="2" fontId="22" fillId="0" borderId="16" xfId="0" applyNumberFormat="1" applyFont="1" applyBorder="1" applyAlignment="1">
      <alignment horizontal="center" vertical="center"/>
    </xf>
    <xf numFmtId="2" fontId="22" fillId="0" borderId="17" xfId="0" applyNumberFormat="1" applyFont="1" applyBorder="1" applyAlignment="1">
      <alignment horizontal="center" vertical="center"/>
    </xf>
    <xf numFmtId="2" fontId="22" fillId="0" borderId="63" xfId="0" applyNumberFormat="1" applyFont="1" applyBorder="1" applyAlignment="1">
      <alignment horizontal="center" vertical="center"/>
    </xf>
    <xf numFmtId="168" fontId="12" fillId="0" borderId="67" xfId="0" applyNumberFormat="1" applyFont="1" applyBorder="1" applyAlignment="1">
      <alignment horizontal="center" vertical="center"/>
    </xf>
    <xf numFmtId="20" fontId="12" fillId="0" borderId="21" xfId="0" applyNumberFormat="1" applyFont="1" applyBorder="1" applyAlignment="1">
      <alignment horizontal="center" vertical="center"/>
    </xf>
    <xf numFmtId="0" fontId="12" fillId="0" borderId="6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9317"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'1'!$A$210:$A$214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'1'!$T$210:$AX$210</c:f>
              <c:numCache>
                <c:formatCode>General</c:formatCode>
                <c:ptCount val="31"/>
              </c:numCache>
            </c:numRef>
          </c:cat>
          <c:val>
            <c:numRef>
              <c:f>'1'!$T$211:$AX$211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60704"/>
        <c:axId val="143562624"/>
      </c:lineChart>
      <c:catAx>
        <c:axId val="1435607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62624"/>
        <c:crosses val="autoZero"/>
        <c:auto val="1"/>
        <c:lblAlgn val="ctr"/>
        <c:lblOffset val="100"/>
        <c:noMultiLvlLbl val="0"/>
      </c:catAx>
      <c:valAx>
        <c:axId val="143562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6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'2'!$T$211:$AX$211</c:f>
              <c:numCache>
                <c:formatCode>General</c:formatCode>
                <c:ptCount val="31"/>
              </c:numCache>
            </c:numRef>
          </c:cat>
          <c:val>
            <c:numRef>
              <c:f>'2'!$T$212:$AX$212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820160"/>
        <c:axId val="255822464"/>
      </c:lineChart>
      <c:catAx>
        <c:axId val="255820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822464"/>
        <c:crosses val="autoZero"/>
        <c:auto val="1"/>
        <c:lblAlgn val="ctr"/>
        <c:lblOffset val="100"/>
        <c:noMultiLvlLbl val="0"/>
      </c:catAx>
      <c:valAx>
        <c:axId val="2558224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82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'3'!$T$211:$AX$211</c:f>
              <c:numCache>
                <c:formatCode>General</c:formatCode>
                <c:ptCount val="31"/>
              </c:numCache>
            </c:numRef>
          </c:cat>
          <c:val>
            <c:numRef>
              <c:f>'3'!$T$212:$AX$212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400832"/>
        <c:axId val="286345856"/>
      </c:lineChart>
      <c:catAx>
        <c:axId val="2834008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45856"/>
        <c:crosses val="autoZero"/>
        <c:auto val="1"/>
        <c:lblAlgn val="ctr"/>
        <c:lblOffset val="100"/>
        <c:noMultiLvlLbl val="0"/>
      </c:catAx>
      <c:valAx>
        <c:axId val="2863458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40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'4'!$A$211:$A$215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'4'!$T$211:$AX$211</c:f>
              <c:numCache>
                <c:formatCode>General</c:formatCode>
                <c:ptCount val="31"/>
              </c:numCache>
            </c:numRef>
          </c:cat>
          <c:val>
            <c:numRef>
              <c:f>'4'!$T$212:$AX$212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807040"/>
        <c:axId val="294851328"/>
      </c:lineChart>
      <c:catAx>
        <c:axId val="2948070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851328"/>
        <c:crosses val="autoZero"/>
        <c:auto val="1"/>
        <c:lblAlgn val="ctr"/>
        <c:lblOffset val="100"/>
        <c:noMultiLvlLbl val="0"/>
      </c:catAx>
      <c:valAx>
        <c:axId val="2948513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80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'5'!$T$211:$AX$211</c:f>
              <c:numCache>
                <c:formatCode>General</c:formatCode>
                <c:ptCount val="31"/>
              </c:numCache>
            </c:numRef>
          </c:cat>
          <c:val>
            <c:numRef>
              <c:f>'5'!$T$212:$AX$212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416640"/>
        <c:axId val="469925888"/>
      </c:lineChart>
      <c:catAx>
        <c:axId val="4544166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925888"/>
        <c:crosses val="autoZero"/>
        <c:auto val="1"/>
        <c:lblAlgn val="ctr"/>
        <c:lblOffset val="100"/>
        <c:noMultiLvlLbl val="0"/>
      </c:catAx>
      <c:valAx>
        <c:axId val="4699258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1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'6'!$A$211:$A$215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'6'!$T$211:$AX$211</c:f>
              <c:numCache>
                <c:formatCode>General</c:formatCode>
                <c:ptCount val="31"/>
              </c:numCache>
            </c:numRef>
          </c:cat>
          <c:val>
            <c:numRef>
              <c:f>'6'!$T$212:$AX$212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585408"/>
        <c:axId val="201587328"/>
      </c:lineChart>
      <c:catAx>
        <c:axId val="2015854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87328"/>
        <c:crosses val="autoZero"/>
        <c:auto val="1"/>
        <c:lblAlgn val="ctr"/>
        <c:lblOffset val="100"/>
        <c:noMultiLvlLbl val="0"/>
      </c:catAx>
      <c:valAx>
        <c:axId val="2015873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8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'7'!$T$211:$AX$211</c:f>
              <c:numCache>
                <c:formatCode>General</c:formatCode>
                <c:ptCount val="31"/>
              </c:numCache>
            </c:numRef>
          </c:cat>
          <c:val>
            <c:numRef>
              <c:f>'7'!$T$212:$AX$212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023296"/>
        <c:axId val="202025216"/>
      </c:lineChart>
      <c:catAx>
        <c:axId val="2020232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5216"/>
        <c:crosses val="autoZero"/>
        <c:auto val="1"/>
        <c:lblAlgn val="ctr"/>
        <c:lblOffset val="100"/>
        <c:noMultiLvlLbl val="0"/>
      </c:catAx>
      <c:valAx>
        <c:axId val="202025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'8'!$T$211:$AX$211</c:f>
              <c:numCache>
                <c:formatCode>General</c:formatCode>
                <c:ptCount val="31"/>
              </c:numCache>
            </c:numRef>
          </c:cat>
          <c:val>
            <c:numRef>
              <c:f>'8'!$T$212:$AX$212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835584"/>
        <c:axId val="236837504"/>
      </c:lineChart>
      <c:catAx>
        <c:axId val="2368355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837504"/>
        <c:crosses val="autoZero"/>
        <c:auto val="1"/>
        <c:lblAlgn val="ctr"/>
        <c:lblOffset val="100"/>
        <c:noMultiLvlLbl val="0"/>
      </c:catAx>
      <c:valAx>
        <c:axId val="236837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83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'9'!$T$211:$AX$211</c:f>
              <c:numCache>
                <c:formatCode>General</c:formatCode>
                <c:ptCount val="31"/>
              </c:numCache>
            </c:numRef>
          </c:cat>
          <c:val>
            <c:numRef>
              <c:f>'9'!$T$212:$AX$212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080384"/>
        <c:axId val="238082304"/>
      </c:lineChart>
      <c:catAx>
        <c:axId val="238080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82304"/>
        <c:crosses val="autoZero"/>
        <c:auto val="1"/>
        <c:lblAlgn val="ctr"/>
        <c:lblOffset val="100"/>
        <c:noMultiLvlLbl val="0"/>
      </c:catAx>
      <c:valAx>
        <c:axId val="2380823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8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'10'!$T$211:$AX$211</c:f>
              <c:numCache>
                <c:formatCode>General</c:formatCode>
                <c:ptCount val="31"/>
              </c:numCache>
            </c:numRef>
          </c:cat>
          <c:val>
            <c:numRef>
              <c:f>'10'!$T$212:$AX$212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208320"/>
        <c:axId val="239210496"/>
      </c:lineChart>
      <c:catAx>
        <c:axId val="2392083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10496"/>
        <c:crosses val="autoZero"/>
        <c:auto val="1"/>
        <c:lblAlgn val="ctr"/>
        <c:lblOffset val="100"/>
        <c:noMultiLvlLbl val="0"/>
      </c:catAx>
      <c:valAx>
        <c:axId val="239210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0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'11'!$T$211:$AX$211</c:f>
              <c:numCache>
                <c:formatCode>General</c:formatCode>
                <c:ptCount val="31"/>
              </c:numCache>
            </c:numRef>
          </c:cat>
          <c:val>
            <c:numRef>
              <c:f>'11'!$T$212:$AX$212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93184"/>
        <c:axId val="250806656"/>
      </c:lineChart>
      <c:catAx>
        <c:axId val="250493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806656"/>
        <c:crosses val="autoZero"/>
        <c:auto val="1"/>
        <c:lblAlgn val="ctr"/>
        <c:lblOffset val="100"/>
        <c:noMultiLvlLbl val="0"/>
      </c:catAx>
      <c:valAx>
        <c:axId val="2508066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9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'12'!$T$211:$AX$211</c:f>
              <c:numCache>
                <c:formatCode>General</c:formatCode>
                <c:ptCount val="31"/>
              </c:numCache>
            </c:numRef>
          </c:cat>
          <c:val>
            <c:numRef>
              <c:f>'12'!$T$212:$AX$212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819904"/>
        <c:axId val="251826176"/>
      </c:lineChart>
      <c:catAx>
        <c:axId val="251819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26176"/>
        <c:crosses val="autoZero"/>
        <c:auto val="1"/>
        <c:lblAlgn val="ctr"/>
        <c:lblOffset val="100"/>
        <c:noMultiLvlLbl val="0"/>
      </c:catAx>
      <c:valAx>
        <c:axId val="251826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1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'13'!$T$211:$AX$211</c:f>
              <c:numCache>
                <c:formatCode>General</c:formatCode>
                <c:ptCount val="31"/>
              </c:numCache>
            </c:numRef>
          </c:cat>
          <c:val>
            <c:numRef>
              <c:f>'13'!$T$212:$AX$212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066240"/>
        <c:axId val="253068416"/>
      </c:lineChart>
      <c:catAx>
        <c:axId val="253066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068416"/>
        <c:crosses val="autoZero"/>
        <c:auto val="1"/>
        <c:lblAlgn val="ctr"/>
        <c:lblOffset val="100"/>
        <c:noMultiLvlLbl val="0"/>
      </c:catAx>
      <c:valAx>
        <c:axId val="253068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06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'14'!$T$211:$AX$211</c:f>
              <c:numCache>
                <c:formatCode>General</c:formatCode>
                <c:ptCount val="31"/>
              </c:numCache>
            </c:numRef>
          </c:cat>
          <c:val>
            <c:numRef>
              <c:f>'14'!$T$212:$AX$212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591936"/>
        <c:axId val="253593856"/>
      </c:lineChart>
      <c:catAx>
        <c:axId val="253591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93856"/>
        <c:crosses val="autoZero"/>
        <c:auto val="1"/>
        <c:lblAlgn val="ctr"/>
        <c:lblOffset val="100"/>
        <c:noMultiLvlLbl val="0"/>
      </c:catAx>
      <c:valAx>
        <c:axId val="2535938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9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'15'!$T$211:$AX$211</c:f>
              <c:numCache>
                <c:formatCode>General</c:formatCode>
                <c:ptCount val="31"/>
              </c:numCache>
            </c:numRef>
          </c:cat>
          <c:val>
            <c:numRef>
              <c:f>'15'!$T$212:$AX$212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389056"/>
        <c:axId val="255391232"/>
      </c:lineChart>
      <c:catAx>
        <c:axId val="2553890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91232"/>
        <c:crosses val="autoZero"/>
        <c:auto val="1"/>
        <c:lblAlgn val="ctr"/>
        <c:lblOffset val="100"/>
        <c:noMultiLvlLbl val="0"/>
      </c:catAx>
      <c:valAx>
        <c:axId val="2553912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8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'16'!$T$211:$AX$211</c:f>
              <c:numCache>
                <c:formatCode>General</c:formatCode>
                <c:ptCount val="31"/>
              </c:numCache>
            </c:numRef>
          </c:cat>
          <c:val>
            <c:numRef>
              <c:f>'16'!$T$212:$AX$212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151744"/>
        <c:axId val="257153664"/>
      </c:lineChart>
      <c:catAx>
        <c:axId val="2571517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153664"/>
        <c:crosses val="autoZero"/>
        <c:auto val="1"/>
        <c:lblAlgn val="ctr"/>
        <c:lblOffset val="100"/>
        <c:noMultiLvlLbl val="0"/>
      </c:catAx>
      <c:valAx>
        <c:axId val="2571536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15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'17'!$T$211:$AX$211</c:f>
              <c:numCache>
                <c:formatCode>General</c:formatCode>
                <c:ptCount val="31"/>
              </c:numCache>
            </c:numRef>
          </c:cat>
          <c:val>
            <c:numRef>
              <c:f>'17'!$T$212:$AX$212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713280"/>
        <c:axId val="257715200"/>
      </c:lineChart>
      <c:catAx>
        <c:axId val="257713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715200"/>
        <c:crosses val="autoZero"/>
        <c:auto val="1"/>
        <c:lblAlgn val="ctr"/>
        <c:lblOffset val="100"/>
        <c:noMultiLvlLbl val="0"/>
      </c:catAx>
      <c:valAx>
        <c:axId val="2577152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71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'18'!$T$211:$AX$211</c:f>
              <c:numCache>
                <c:formatCode>General</c:formatCode>
                <c:ptCount val="31"/>
              </c:numCache>
            </c:numRef>
          </c:cat>
          <c:val>
            <c:numRef>
              <c:f>'18'!$T$212:$AX$212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298048"/>
        <c:axId val="259299968"/>
      </c:lineChart>
      <c:catAx>
        <c:axId val="2592980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299968"/>
        <c:crosses val="autoZero"/>
        <c:auto val="1"/>
        <c:lblAlgn val="ctr"/>
        <c:lblOffset val="100"/>
        <c:noMultiLvlLbl val="0"/>
      </c:catAx>
      <c:valAx>
        <c:axId val="2592999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29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'19'!$T$211:$AX$211</c:f>
              <c:numCache>
                <c:formatCode>General</c:formatCode>
                <c:ptCount val="31"/>
              </c:numCache>
            </c:numRef>
          </c:cat>
          <c:val>
            <c:numRef>
              <c:f>'19'!$T$212:$AX$212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374912"/>
        <c:axId val="260376832"/>
      </c:lineChart>
      <c:catAx>
        <c:axId val="260374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376832"/>
        <c:crosses val="autoZero"/>
        <c:auto val="1"/>
        <c:lblAlgn val="ctr"/>
        <c:lblOffset val="100"/>
        <c:noMultiLvlLbl val="0"/>
      </c:catAx>
      <c:valAx>
        <c:axId val="2603768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37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'20'!$T$211:$AX$211</c:f>
              <c:numCache>
                <c:formatCode>General</c:formatCode>
                <c:ptCount val="31"/>
              </c:numCache>
            </c:numRef>
          </c:cat>
          <c:val>
            <c:numRef>
              <c:f>'20'!$T$212:$AX$212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022080"/>
        <c:axId val="261024000"/>
      </c:lineChart>
      <c:catAx>
        <c:axId val="2610220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24000"/>
        <c:crosses val="autoZero"/>
        <c:auto val="1"/>
        <c:lblAlgn val="ctr"/>
        <c:lblOffset val="100"/>
        <c:noMultiLvlLbl val="0"/>
      </c:catAx>
      <c:valAx>
        <c:axId val="261024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2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'21'!$T$211:$AX$211</c:f>
              <c:numCache>
                <c:formatCode>General</c:formatCode>
                <c:ptCount val="31"/>
              </c:numCache>
            </c:numRef>
          </c:cat>
          <c:val>
            <c:numRef>
              <c:f>'21'!$T$212:$AX$212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241728"/>
        <c:axId val="263243648"/>
      </c:lineChart>
      <c:catAx>
        <c:axId val="263241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243648"/>
        <c:crosses val="autoZero"/>
        <c:auto val="1"/>
        <c:lblAlgn val="ctr"/>
        <c:lblOffset val="100"/>
        <c:noMultiLvlLbl val="0"/>
      </c:catAx>
      <c:valAx>
        <c:axId val="263243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24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'22'!$T$211:$AX$211</c:f>
              <c:numCache>
                <c:formatCode>General</c:formatCode>
                <c:ptCount val="31"/>
              </c:numCache>
            </c:numRef>
          </c:cat>
          <c:val>
            <c:numRef>
              <c:f>'22'!$T$212:$AX$212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621504"/>
        <c:axId val="265623424"/>
      </c:lineChart>
      <c:catAx>
        <c:axId val="2656215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623424"/>
        <c:crosses val="autoZero"/>
        <c:auto val="1"/>
        <c:lblAlgn val="ctr"/>
        <c:lblOffset val="100"/>
        <c:noMultiLvlLbl val="0"/>
      </c:catAx>
      <c:valAx>
        <c:axId val="265623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62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'23'!$T$211:$AX$211</c:f>
              <c:numCache>
                <c:formatCode>General</c:formatCode>
                <c:ptCount val="31"/>
              </c:numCache>
            </c:numRef>
          </c:cat>
          <c:val>
            <c:numRef>
              <c:f>'23'!$T$212:$AX$212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652288"/>
        <c:axId val="266654464"/>
      </c:lineChart>
      <c:catAx>
        <c:axId val="266652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654464"/>
        <c:crosses val="autoZero"/>
        <c:auto val="1"/>
        <c:lblAlgn val="ctr"/>
        <c:lblOffset val="100"/>
        <c:noMultiLvlLbl val="0"/>
      </c:catAx>
      <c:valAx>
        <c:axId val="2666544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65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'24'!$T$211:$AX$211</c:f>
              <c:numCache>
                <c:formatCode>General</c:formatCode>
                <c:ptCount val="31"/>
              </c:numCache>
            </c:numRef>
          </c:cat>
          <c:val>
            <c:numRef>
              <c:f>'24'!$T$212:$AX$212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311360"/>
        <c:axId val="267317632"/>
      </c:lineChart>
      <c:catAx>
        <c:axId val="267311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auto val="1"/>
        <c:lblAlgn val="ctr"/>
        <c:lblOffset val="100"/>
        <c:noMultiLvlLbl val="0"/>
      </c:cat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'25'!$T$211:$AX$211</c:f>
              <c:numCache>
                <c:formatCode>General</c:formatCode>
                <c:ptCount val="31"/>
              </c:numCache>
            </c:numRef>
          </c:cat>
          <c:val>
            <c:numRef>
              <c:f>'25'!$T$212:$AX$212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599680"/>
        <c:axId val="272642816"/>
      </c:lineChart>
      <c:catAx>
        <c:axId val="272599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42816"/>
        <c:crosses val="autoZero"/>
        <c:auto val="1"/>
        <c:lblAlgn val="ctr"/>
        <c:lblOffset val="100"/>
        <c:noMultiLvlLbl val="0"/>
      </c:catAx>
      <c:valAx>
        <c:axId val="272642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59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'26'!$T$211:$AX$211</c:f>
              <c:numCache>
                <c:formatCode>General</c:formatCode>
                <c:ptCount val="31"/>
              </c:numCache>
            </c:numRef>
          </c:cat>
          <c:val>
            <c:numRef>
              <c:f>'26'!$U$212:$AX$212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427072"/>
        <c:axId val="273429248"/>
      </c:lineChart>
      <c:catAx>
        <c:axId val="273427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429248"/>
        <c:crosses val="autoZero"/>
        <c:auto val="1"/>
        <c:lblAlgn val="ctr"/>
        <c:lblOffset val="100"/>
        <c:noMultiLvlLbl val="0"/>
      </c:catAx>
      <c:valAx>
        <c:axId val="2734292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42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'27'!$T$211:$AX$211</c:f>
              <c:numCache>
                <c:formatCode>General</c:formatCode>
                <c:ptCount val="31"/>
              </c:numCache>
            </c:numRef>
          </c:cat>
          <c:val>
            <c:numRef>
              <c:f>'27'!$U$212:$AX$212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455168"/>
        <c:axId val="274481920"/>
      </c:lineChart>
      <c:catAx>
        <c:axId val="274455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481920"/>
        <c:crosses val="autoZero"/>
        <c:auto val="1"/>
        <c:lblAlgn val="ctr"/>
        <c:lblOffset val="100"/>
        <c:noMultiLvlLbl val="0"/>
      </c:catAx>
      <c:valAx>
        <c:axId val="2744819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45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'28'!$T$211:$AX$211</c:f>
              <c:numCache>
                <c:formatCode>General</c:formatCode>
                <c:ptCount val="31"/>
              </c:numCache>
            </c:numRef>
          </c:cat>
          <c:val>
            <c:numRef>
              <c:f>'28'!$U$212:$AX$212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470592"/>
        <c:axId val="275472768"/>
      </c:lineChart>
      <c:catAx>
        <c:axId val="275470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72768"/>
        <c:crosses val="autoZero"/>
        <c:auto val="1"/>
        <c:lblAlgn val="ctr"/>
        <c:lblOffset val="100"/>
        <c:noMultiLvlLbl val="0"/>
      </c:catAx>
      <c:valAx>
        <c:axId val="2754727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7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'29'!$T$211:$AX$211</c:f>
              <c:numCache>
                <c:formatCode>General</c:formatCode>
                <c:ptCount val="31"/>
              </c:numCache>
            </c:numRef>
          </c:cat>
          <c:val>
            <c:numRef>
              <c:f>'29'!$U$212:$AX$212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04928"/>
        <c:axId val="276227584"/>
      </c:lineChart>
      <c:catAx>
        <c:axId val="276204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27584"/>
        <c:crosses val="autoZero"/>
        <c:auto val="1"/>
        <c:lblAlgn val="ctr"/>
        <c:lblOffset val="100"/>
        <c:noMultiLvlLbl val="0"/>
      </c:catAx>
      <c:valAx>
        <c:axId val="2762275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0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new_sample!$A$211:$A$215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new_sample!$B$211:$B$215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new_sample!$S$213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new_sample!$T$211:$AX$211</c:f>
              <c:numCache>
                <c:formatCode>General</c:formatCode>
                <c:ptCount val="31"/>
              </c:numCache>
            </c:numRef>
          </c:cat>
          <c:val>
            <c:numRef>
              <c:f>new_sample!$U$212:$AX$212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298176"/>
        <c:axId val="277300352"/>
      </c:lineChart>
      <c:catAx>
        <c:axId val="2772981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00352"/>
        <c:crosses val="autoZero"/>
        <c:auto val="1"/>
        <c:lblAlgn val="ctr"/>
        <c:lblOffset val="100"/>
        <c:noMultiLvlLbl val="0"/>
      </c:catAx>
      <c:valAx>
        <c:axId val="277300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29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AC45" sqref="AC4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8" customWidth="1"/>
    <col min="19" max="19" width="7" customWidth="1"/>
    <col min="20" max="21" width="6.85546875" customWidth="1"/>
    <col min="22" max="22" width="7.140625" customWidth="1"/>
    <col min="23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2078/08/1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-84.2</v>
      </c>
      <c r="C5" s="32">
        <f t="shared" ref="C5:AF5" si="0">C67</f>
        <v>-58.1</v>
      </c>
      <c r="D5" s="32">
        <f t="shared" si="0"/>
        <v>-70</v>
      </c>
      <c r="E5" s="32">
        <f t="shared" si="0"/>
        <v>-65</v>
      </c>
      <c r="F5" s="32">
        <f t="shared" si="0"/>
        <v>-40</v>
      </c>
      <c r="G5" s="32">
        <f t="shared" si="0"/>
        <v>-40</v>
      </c>
      <c r="H5" s="32">
        <f t="shared" si="0"/>
        <v>-40</v>
      </c>
      <c r="I5" s="32">
        <f t="shared" si="0"/>
        <v>-55</v>
      </c>
      <c r="J5" s="32">
        <f t="shared" si="0"/>
        <v>-57</v>
      </c>
      <c r="K5" s="32">
        <f t="shared" si="0"/>
        <v>-63.3</v>
      </c>
      <c r="L5" s="32">
        <f t="shared" si="0"/>
        <v>-56.5</v>
      </c>
      <c r="M5" s="32">
        <f t="shared" si="0"/>
        <v>-72</v>
      </c>
      <c r="N5" s="32">
        <f t="shared" si="0"/>
        <v>-70</v>
      </c>
      <c r="O5" s="32">
        <f t="shared" si="0"/>
        <v>-103.3</v>
      </c>
      <c r="P5" s="32">
        <f t="shared" si="0"/>
        <v>-94.2</v>
      </c>
      <c r="Q5" s="32">
        <f t="shared" si="0"/>
        <v>-74.599999999999994</v>
      </c>
      <c r="R5" s="32">
        <f t="shared" si="0"/>
        <v>-58</v>
      </c>
      <c r="S5" s="32">
        <f t="shared" si="0"/>
        <v>-60</v>
      </c>
      <c r="T5" s="32">
        <f t="shared" si="0"/>
        <v>-60.5</v>
      </c>
      <c r="U5" s="32">
        <f t="shared" si="0"/>
        <v>-76</v>
      </c>
      <c r="V5" s="32">
        <f t="shared" si="0"/>
        <v>-77</v>
      </c>
      <c r="W5" s="32">
        <f t="shared" si="0"/>
        <v>-50.02</v>
      </c>
      <c r="X5" s="32">
        <f t="shared" si="0"/>
        <v>-78</v>
      </c>
      <c r="Y5" s="32">
        <f t="shared" si="0"/>
        <v>-78</v>
      </c>
      <c r="Z5" s="32">
        <f t="shared" si="0"/>
        <v>-55.4</v>
      </c>
      <c r="AA5" s="32">
        <f t="shared" si="0"/>
        <v>-49.9</v>
      </c>
      <c r="AB5" s="32">
        <f t="shared" si="0"/>
        <v>-76.5</v>
      </c>
      <c r="AC5" s="32">
        <f t="shared" si="0"/>
        <v>-77</v>
      </c>
      <c r="AD5" s="32">
        <f t="shared" si="0"/>
        <v>-80</v>
      </c>
      <c r="AE5" s="32">
        <f t="shared" si="0"/>
        <v>-41</v>
      </c>
      <c r="AF5" s="32">
        <f t="shared" si="0"/>
        <v>-52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1143MW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Load=759</v>
      </c>
      <c r="B7" s="37">
        <f t="shared" ref="B7:AF7" si="1">B74</f>
        <v>783.04</v>
      </c>
      <c r="C7" s="37">
        <f t="shared" si="1"/>
        <v>770.24</v>
      </c>
      <c r="D7" s="37">
        <f t="shared" si="1"/>
        <v>759.33999999999992</v>
      </c>
      <c r="E7" s="37">
        <f t="shared" si="1"/>
        <v>764.33999999999992</v>
      </c>
      <c r="F7" s="37">
        <f t="shared" si="1"/>
        <v>832.04</v>
      </c>
      <c r="G7" s="37">
        <f t="shared" si="1"/>
        <v>922.43999999999994</v>
      </c>
      <c r="H7" s="37">
        <f t="shared" si="1"/>
        <v>961.74</v>
      </c>
      <c r="I7" s="37">
        <f t="shared" si="1"/>
        <v>1017.24</v>
      </c>
      <c r="J7" s="37">
        <f t="shared" si="1"/>
        <v>1100.3399999999999</v>
      </c>
      <c r="K7" s="37">
        <f t="shared" si="1"/>
        <v>1127.24</v>
      </c>
      <c r="L7" s="37">
        <f>L74</f>
        <v>1142.8399999999999</v>
      </c>
      <c r="M7" s="37">
        <f t="shared" si="1"/>
        <v>1105.04</v>
      </c>
      <c r="N7" s="37">
        <f t="shared" si="1"/>
        <v>1080.74</v>
      </c>
      <c r="O7" s="37">
        <f t="shared" si="1"/>
        <v>1053.54</v>
      </c>
      <c r="P7" s="37">
        <f t="shared" si="1"/>
        <v>985.34000000000015</v>
      </c>
      <c r="Q7" s="37">
        <f t="shared" si="1"/>
        <v>975.1400000000001</v>
      </c>
      <c r="R7" s="37">
        <f t="shared" si="1"/>
        <v>1009.6400000000001</v>
      </c>
      <c r="S7" s="37">
        <f t="shared" si="1"/>
        <v>1039.74</v>
      </c>
      <c r="T7" s="37">
        <f t="shared" si="1"/>
        <v>1031.1400000000001</v>
      </c>
      <c r="U7" s="37">
        <f t="shared" si="1"/>
        <v>1186.2400000000002</v>
      </c>
      <c r="V7" s="37">
        <f t="shared" si="1"/>
        <v>1254.1400000000001</v>
      </c>
      <c r="W7" s="37">
        <f t="shared" si="1"/>
        <v>1388.22</v>
      </c>
      <c r="X7" s="37">
        <f t="shared" si="1"/>
        <v>1351.44</v>
      </c>
      <c r="Y7" s="37">
        <f t="shared" si="1"/>
        <v>1238.54</v>
      </c>
      <c r="Z7" s="37">
        <f t="shared" si="1"/>
        <v>1192.94</v>
      </c>
      <c r="AA7" s="37">
        <f t="shared" si="1"/>
        <v>1125.04</v>
      </c>
      <c r="AB7" s="37">
        <f t="shared" si="1"/>
        <v>1058.74</v>
      </c>
      <c r="AC7" s="37">
        <f t="shared" si="1"/>
        <v>983.54000000000008</v>
      </c>
      <c r="AD7" s="37">
        <f t="shared" si="1"/>
        <v>894.24</v>
      </c>
      <c r="AE7" s="37">
        <f t="shared" si="1"/>
        <v>837.54</v>
      </c>
      <c r="AF7" s="37">
        <f t="shared" si="1"/>
        <v>841.04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80</v>
      </c>
      <c r="C11" s="49">
        <v>80</v>
      </c>
      <c r="D11" s="49">
        <v>80</v>
      </c>
      <c r="E11" s="49">
        <v>80</v>
      </c>
      <c r="F11" s="49">
        <v>80</v>
      </c>
      <c r="G11" s="49">
        <v>80</v>
      </c>
      <c r="H11" s="49">
        <v>80</v>
      </c>
      <c r="I11" s="49">
        <v>80</v>
      </c>
      <c r="J11" s="50">
        <v>160</v>
      </c>
      <c r="K11" s="50">
        <v>200</v>
      </c>
      <c r="L11" s="51">
        <v>210</v>
      </c>
      <c r="M11" s="51">
        <v>210</v>
      </c>
      <c r="N11" s="51">
        <v>160</v>
      </c>
      <c r="O11" s="51">
        <v>160</v>
      </c>
      <c r="P11" s="51">
        <v>160</v>
      </c>
      <c r="Q11" s="52">
        <v>140</v>
      </c>
      <c r="R11" s="52">
        <v>130</v>
      </c>
      <c r="S11" s="52">
        <v>167</v>
      </c>
      <c r="T11" s="52">
        <v>170</v>
      </c>
      <c r="U11" s="52">
        <v>300</v>
      </c>
      <c r="V11" s="52">
        <v>340</v>
      </c>
      <c r="W11" s="54">
        <v>340</v>
      </c>
      <c r="X11" s="54">
        <v>360</v>
      </c>
      <c r="Y11" s="54">
        <v>270</v>
      </c>
      <c r="Z11" s="54">
        <v>270</v>
      </c>
      <c r="AA11" s="49">
        <v>250</v>
      </c>
      <c r="AB11" s="49">
        <v>250</v>
      </c>
      <c r="AC11" s="49">
        <v>200</v>
      </c>
      <c r="AD11" s="49">
        <v>180</v>
      </c>
      <c r="AE11" s="49">
        <v>150</v>
      </c>
      <c r="AF11" s="49">
        <v>150</v>
      </c>
      <c r="AG11" s="55">
        <v>456</v>
      </c>
      <c r="AH11" s="56">
        <f>MAX(B11:AF11)</f>
        <v>360</v>
      </c>
      <c r="AI11" s="57">
        <f>MIN(B11:AF11)</f>
        <v>80</v>
      </c>
      <c r="AK11" s="57">
        <f>250-80</f>
        <v>170</v>
      </c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60">
        <v>40</v>
      </c>
      <c r="C12" s="60">
        <v>40</v>
      </c>
      <c r="D12" s="60">
        <v>40</v>
      </c>
      <c r="E12" s="60">
        <v>40</v>
      </c>
      <c r="F12" s="60">
        <v>40</v>
      </c>
      <c r="G12" s="60">
        <v>40</v>
      </c>
      <c r="H12" s="60">
        <v>40</v>
      </c>
      <c r="I12" s="60">
        <v>60</v>
      </c>
      <c r="J12" s="60">
        <v>60</v>
      </c>
      <c r="K12" s="6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50">
        <v>60</v>
      </c>
      <c r="S12" s="50">
        <v>60</v>
      </c>
      <c r="T12" s="50">
        <v>60</v>
      </c>
      <c r="U12" s="50">
        <v>60</v>
      </c>
      <c r="V12" s="5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51">
        <v>40</v>
      </c>
      <c r="AC12" s="51">
        <v>40</v>
      </c>
      <c r="AD12" s="51">
        <v>40</v>
      </c>
      <c r="AE12" s="51">
        <v>40</v>
      </c>
      <c r="AF12" s="51">
        <v>40</v>
      </c>
      <c r="AG12" s="61">
        <v>60</v>
      </c>
      <c r="AH12" s="56">
        <f t="shared" ref="AH12:AH77" si="2">MAX(B12:AF12)</f>
        <v>60</v>
      </c>
      <c r="AI12" s="57">
        <f t="shared" ref="AI12:AI77" si="3">MIN(B12:AF12)</f>
        <v>40</v>
      </c>
      <c r="AK12" s="57">
        <v>20</v>
      </c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60">
        <v>32</v>
      </c>
      <c r="C13" s="60">
        <v>32</v>
      </c>
      <c r="D13" s="60">
        <v>32</v>
      </c>
      <c r="E13" s="60">
        <v>32</v>
      </c>
      <c r="F13" s="60">
        <v>32</v>
      </c>
      <c r="G13" s="60">
        <v>32</v>
      </c>
      <c r="H13" s="60">
        <v>32</v>
      </c>
      <c r="I13" s="60">
        <v>32</v>
      </c>
      <c r="J13" s="60">
        <v>32</v>
      </c>
      <c r="K13" s="60">
        <v>32</v>
      </c>
      <c r="L13" s="50">
        <v>32</v>
      </c>
      <c r="M13" s="50">
        <v>32</v>
      </c>
      <c r="N13" s="50">
        <v>32</v>
      </c>
      <c r="O13" s="50">
        <v>36</v>
      </c>
      <c r="P13" s="50">
        <v>32</v>
      </c>
      <c r="Q13" s="50">
        <v>32</v>
      </c>
      <c r="R13" s="50">
        <v>32</v>
      </c>
      <c r="S13" s="50">
        <v>32</v>
      </c>
      <c r="T13" s="50">
        <v>32</v>
      </c>
      <c r="U13" s="50">
        <v>32</v>
      </c>
      <c r="V13" s="50">
        <v>32</v>
      </c>
      <c r="W13" s="60">
        <v>34</v>
      </c>
      <c r="X13" s="60">
        <v>34</v>
      </c>
      <c r="Y13" s="60">
        <v>34</v>
      </c>
      <c r="Z13" s="60">
        <v>34</v>
      </c>
      <c r="AA13" s="60">
        <v>34</v>
      </c>
      <c r="AB13" s="60">
        <v>34</v>
      </c>
      <c r="AC13" s="51">
        <v>20</v>
      </c>
      <c r="AD13" s="51">
        <v>20</v>
      </c>
      <c r="AE13" s="51">
        <v>20</v>
      </c>
      <c r="AF13" s="51">
        <v>20</v>
      </c>
      <c r="AG13" s="61">
        <v>52.4</v>
      </c>
      <c r="AH13" s="56">
        <f>MAX(B13:AF13)</f>
        <v>36</v>
      </c>
      <c r="AI13" s="57">
        <f>MIN(B13:AF13)</f>
        <v>20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1">
        <v>25.3</v>
      </c>
      <c r="C14" s="51">
        <v>25.3</v>
      </c>
      <c r="D14" s="51">
        <v>25.3</v>
      </c>
      <c r="E14" s="51">
        <v>25.3</v>
      </c>
      <c r="F14" s="51">
        <v>25.3</v>
      </c>
      <c r="G14" s="51">
        <v>25.3</v>
      </c>
      <c r="H14" s="51">
        <v>25.3</v>
      </c>
      <c r="I14" s="51">
        <v>25.3</v>
      </c>
      <c r="J14" s="51">
        <v>25.3</v>
      </c>
      <c r="K14" s="51">
        <v>25.3</v>
      </c>
      <c r="L14" s="51">
        <v>25.2</v>
      </c>
      <c r="M14" s="51">
        <v>25.2</v>
      </c>
      <c r="N14" s="51">
        <v>25.2</v>
      </c>
      <c r="O14" s="51">
        <v>25.4</v>
      </c>
      <c r="P14" s="51">
        <v>25.4</v>
      </c>
      <c r="Q14" s="51">
        <v>25.4</v>
      </c>
      <c r="R14" s="51">
        <v>25.4</v>
      </c>
      <c r="S14" s="51">
        <v>25.4</v>
      </c>
      <c r="T14" s="51">
        <v>25.4</v>
      </c>
      <c r="U14" s="51">
        <v>25.4</v>
      </c>
      <c r="V14" s="51">
        <v>25.4</v>
      </c>
      <c r="W14" s="62">
        <v>25.4</v>
      </c>
      <c r="X14" s="62">
        <v>25.4</v>
      </c>
      <c r="Y14" s="62">
        <v>25.4</v>
      </c>
      <c r="Z14" s="62">
        <v>25.4</v>
      </c>
      <c r="AA14" s="62">
        <v>25.4</v>
      </c>
      <c r="AB14" s="62">
        <v>25.4</v>
      </c>
      <c r="AC14" s="62">
        <v>25.4</v>
      </c>
      <c r="AD14" s="62">
        <v>25.4</v>
      </c>
      <c r="AE14" s="62">
        <v>25.4</v>
      </c>
      <c r="AF14" s="62">
        <v>25.5</v>
      </c>
      <c r="AG14" s="61">
        <v>50</v>
      </c>
      <c r="AH14" s="56">
        <f t="shared" si="2"/>
        <v>25.5</v>
      </c>
      <c r="AI14" s="57">
        <f t="shared" si="3"/>
        <v>25.2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51">
        <v>36</v>
      </c>
      <c r="C15" s="51">
        <v>36</v>
      </c>
      <c r="D15" s="51">
        <v>32.9</v>
      </c>
      <c r="E15" s="51">
        <v>32.9</v>
      </c>
      <c r="F15" s="51">
        <v>32.9</v>
      </c>
      <c r="G15" s="51">
        <v>32.9</v>
      </c>
      <c r="H15" s="51">
        <v>32.9</v>
      </c>
      <c r="I15" s="51">
        <v>32.9</v>
      </c>
      <c r="J15" s="51">
        <v>38</v>
      </c>
      <c r="K15" s="63">
        <v>32</v>
      </c>
      <c r="L15" s="51">
        <v>32</v>
      </c>
      <c r="M15" s="51">
        <v>32</v>
      </c>
      <c r="N15" s="51">
        <v>32</v>
      </c>
      <c r="O15" s="51">
        <v>32.9</v>
      </c>
      <c r="P15" s="51">
        <v>32.799999999999997</v>
      </c>
      <c r="Q15" s="51">
        <v>32.799999999999997</v>
      </c>
      <c r="R15" s="51">
        <v>32.799999999999997</v>
      </c>
      <c r="S15" s="51">
        <v>32.799999999999997</v>
      </c>
      <c r="T15" s="51">
        <v>32.799999999999997</v>
      </c>
      <c r="U15" s="51">
        <v>32.799999999999997</v>
      </c>
      <c r="V15" s="51">
        <v>32.799999999999997</v>
      </c>
      <c r="W15" s="62">
        <v>33</v>
      </c>
      <c r="X15" s="62">
        <v>33</v>
      </c>
      <c r="Y15" s="62">
        <v>33</v>
      </c>
      <c r="Z15" s="62">
        <v>33</v>
      </c>
      <c r="AA15" s="62">
        <v>33</v>
      </c>
      <c r="AB15" s="62">
        <v>33</v>
      </c>
      <c r="AC15" s="62">
        <v>33</v>
      </c>
      <c r="AD15" s="62">
        <v>32</v>
      </c>
      <c r="AE15" s="62">
        <v>32</v>
      </c>
      <c r="AF15" s="62">
        <v>32</v>
      </c>
      <c r="AG15" s="64">
        <v>45</v>
      </c>
      <c r="AH15" s="56">
        <f t="shared" si="2"/>
        <v>38</v>
      </c>
      <c r="AI15" s="57">
        <f t="shared" si="3"/>
        <v>32</v>
      </c>
      <c r="AK15" s="57">
        <f>45-33</f>
        <v>12</v>
      </c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1">
        <v>23</v>
      </c>
      <c r="C16" s="51">
        <v>23</v>
      </c>
      <c r="D16" s="51">
        <v>23</v>
      </c>
      <c r="E16" s="51">
        <v>23</v>
      </c>
      <c r="F16" s="51">
        <v>23</v>
      </c>
      <c r="G16" s="51">
        <v>23</v>
      </c>
      <c r="H16" s="51">
        <v>23</v>
      </c>
      <c r="I16" s="51">
        <v>23</v>
      </c>
      <c r="J16" s="51">
        <v>23</v>
      </c>
      <c r="K16" s="51">
        <v>23</v>
      </c>
      <c r="L16" s="51">
        <v>23</v>
      </c>
      <c r="M16" s="51">
        <v>23</v>
      </c>
      <c r="N16" s="51">
        <v>23</v>
      </c>
      <c r="O16" s="51">
        <v>23</v>
      </c>
      <c r="P16" s="51">
        <v>23</v>
      </c>
      <c r="Q16" s="51">
        <v>23</v>
      </c>
      <c r="R16" s="51">
        <v>23</v>
      </c>
      <c r="S16" s="51">
        <v>23</v>
      </c>
      <c r="T16" s="51">
        <v>23</v>
      </c>
      <c r="U16" s="51">
        <v>23</v>
      </c>
      <c r="V16" s="51">
        <v>23</v>
      </c>
      <c r="W16" s="65">
        <v>23</v>
      </c>
      <c r="X16" s="65">
        <v>23</v>
      </c>
      <c r="Y16" s="65">
        <v>23</v>
      </c>
      <c r="Z16" s="65">
        <v>23</v>
      </c>
      <c r="AA16" s="65">
        <v>23</v>
      </c>
      <c r="AB16" s="65">
        <v>23</v>
      </c>
      <c r="AC16" s="65">
        <v>23</v>
      </c>
      <c r="AD16" s="65">
        <v>23</v>
      </c>
      <c r="AE16" s="65">
        <v>23</v>
      </c>
      <c r="AF16" s="65">
        <v>23</v>
      </c>
      <c r="AG16" s="61">
        <v>45</v>
      </c>
      <c r="AH16" s="56">
        <f t="shared" si="2"/>
        <v>23</v>
      </c>
      <c r="AI16" s="57">
        <f t="shared" si="3"/>
        <v>23</v>
      </c>
      <c r="AK16" s="57">
        <v>10</v>
      </c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1">
        <v>23</v>
      </c>
      <c r="C17" s="51">
        <v>23</v>
      </c>
      <c r="D17" s="51">
        <v>23</v>
      </c>
      <c r="E17" s="51">
        <v>23</v>
      </c>
      <c r="F17" s="51">
        <v>23</v>
      </c>
      <c r="G17" s="51">
        <v>23</v>
      </c>
      <c r="H17" s="51">
        <v>23</v>
      </c>
      <c r="I17" s="51">
        <v>23</v>
      </c>
      <c r="J17" s="51">
        <v>23</v>
      </c>
      <c r="K17" s="51">
        <v>23</v>
      </c>
      <c r="L17" s="51">
        <v>23</v>
      </c>
      <c r="M17" s="51">
        <v>23</v>
      </c>
      <c r="N17" s="51">
        <v>23</v>
      </c>
      <c r="O17" s="51">
        <v>23</v>
      </c>
      <c r="P17" s="51">
        <v>23</v>
      </c>
      <c r="Q17" s="51">
        <v>23</v>
      </c>
      <c r="R17" s="51">
        <v>23</v>
      </c>
      <c r="S17" s="51">
        <v>23</v>
      </c>
      <c r="T17" s="51">
        <v>23</v>
      </c>
      <c r="U17" s="51">
        <v>23</v>
      </c>
      <c r="V17" s="51">
        <v>23</v>
      </c>
      <c r="W17" s="62">
        <v>23</v>
      </c>
      <c r="X17" s="62">
        <v>23</v>
      </c>
      <c r="Y17" s="62">
        <v>23</v>
      </c>
      <c r="Z17" s="62">
        <v>23</v>
      </c>
      <c r="AA17" s="62">
        <v>23</v>
      </c>
      <c r="AB17" s="62">
        <v>23</v>
      </c>
      <c r="AC17" s="62">
        <v>23</v>
      </c>
      <c r="AD17" s="62">
        <v>23</v>
      </c>
      <c r="AE17" s="62">
        <v>23</v>
      </c>
      <c r="AF17" s="62">
        <v>23</v>
      </c>
      <c r="AG17" s="61">
        <v>42</v>
      </c>
      <c r="AH17" s="56">
        <f t="shared" si="2"/>
        <v>23</v>
      </c>
      <c r="AI17" s="57">
        <f t="shared" si="3"/>
        <v>23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1">
        <v>20</v>
      </c>
      <c r="C18" s="51">
        <v>20</v>
      </c>
      <c r="D18" s="51">
        <v>20</v>
      </c>
      <c r="E18" s="51">
        <v>20</v>
      </c>
      <c r="F18" s="51">
        <v>20</v>
      </c>
      <c r="G18" s="51">
        <v>20</v>
      </c>
      <c r="H18" s="51">
        <v>20</v>
      </c>
      <c r="I18" s="51">
        <v>20</v>
      </c>
      <c r="J18" s="51">
        <v>20</v>
      </c>
      <c r="K18" s="51">
        <v>20</v>
      </c>
      <c r="L18" s="51">
        <v>20</v>
      </c>
      <c r="M18" s="51">
        <v>20</v>
      </c>
      <c r="N18" s="51">
        <v>20</v>
      </c>
      <c r="O18" s="51">
        <v>20</v>
      </c>
      <c r="P18" s="51">
        <v>20</v>
      </c>
      <c r="Q18" s="51">
        <v>20</v>
      </c>
      <c r="R18" s="51">
        <v>20</v>
      </c>
      <c r="S18" s="51">
        <v>20</v>
      </c>
      <c r="T18" s="51">
        <v>20</v>
      </c>
      <c r="U18" s="51">
        <v>20</v>
      </c>
      <c r="V18" s="51">
        <v>20</v>
      </c>
      <c r="W18" s="51">
        <v>20</v>
      </c>
      <c r="X18" s="51">
        <v>20</v>
      </c>
      <c r="Y18" s="51">
        <v>20</v>
      </c>
      <c r="Z18" s="51">
        <v>20</v>
      </c>
      <c r="AA18" s="51">
        <v>20</v>
      </c>
      <c r="AB18" s="51">
        <v>20</v>
      </c>
      <c r="AC18" s="51">
        <v>20</v>
      </c>
      <c r="AD18" s="51">
        <v>20</v>
      </c>
      <c r="AE18" s="51">
        <v>20</v>
      </c>
      <c r="AF18" s="51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7">
        <f>SUM(AK11:AK17)</f>
        <v>212</v>
      </c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1">
        <v>21.4</v>
      </c>
      <c r="C19" s="51">
        <v>21.4</v>
      </c>
      <c r="D19" s="51">
        <v>21.4</v>
      </c>
      <c r="E19" s="51">
        <v>21.4</v>
      </c>
      <c r="F19" s="51">
        <v>21.4</v>
      </c>
      <c r="G19" s="51">
        <v>21.4</v>
      </c>
      <c r="H19" s="51">
        <v>21.4</v>
      </c>
      <c r="I19" s="51">
        <v>21.4</v>
      </c>
      <c r="J19" s="51">
        <v>21.4</v>
      </c>
      <c r="K19" s="51">
        <v>21.4</v>
      </c>
      <c r="L19" s="51">
        <v>21.5</v>
      </c>
      <c r="M19" s="51">
        <v>21.5</v>
      </c>
      <c r="N19" s="51">
        <v>21.5</v>
      </c>
      <c r="O19" s="51">
        <v>21.5</v>
      </c>
      <c r="P19" s="51">
        <v>21.1</v>
      </c>
      <c r="Q19" s="51">
        <v>21.1</v>
      </c>
      <c r="R19" s="51">
        <v>21.1</v>
      </c>
      <c r="S19" s="51">
        <v>21.1</v>
      </c>
      <c r="T19" s="51">
        <v>21.1</v>
      </c>
      <c r="U19" s="51">
        <v>21.1</v>
      </c>
      <c r="V19" s="51">
        <v>21.1</v>
      </c>
      <c r="W19" s="51">
        <v>21.1</v>
      </c>
      <c r="X19" s="51">
        <v>21.1</v>
      </c>
      <c r="Y19" s="51">
        <v>21.1</v>
      </c>
      <c r="Z19" s="51">
        <v>21.1</v>
      </c>
      <c r="AA19" s="51">
        <v>22.1</v>
      </c>
      <c r="AB19" s="51">
        <v>21.1</v>
      </c>
      <c r="AC19" s="51">
        <v>21.1</v>
      </c>
      <c r="AD19" s="51">
        <v>22.2</v>
      </c>
      <c r="AE19" s="51">
        <v>22.2</v>
      </c>
      <c r="AF19" s="51">
        <v>22</v>
      </c>
      <c r="AG19" s="61">
        <v>30</v>
      </c>
      <c r="AH19" s="56">
        <f t="shared" si="2"/>
        <v>22.2</v>
      </c>
      <c r="AI19" s="57">
        <f t="shared" si="3"/>
        <v>21.1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1">
        <v>6.2</v>
      </c>
      <c r="C20" s="51">
        <v>6.2</v>
      </c>
      <c r="D20" s="51">
        <v>6.2</v>
      </c>
      <c r="E20" s="51">
        <v>6.2</v>
      </c>
      <c r="F20" s="51">
        <v>6.2</v>
      </c>
      <c r="G20" s="51">
        <v>6.2</v>
      </c>
      <c r="H20" s="51">
        <v>6.2</v>
      </c>
      <c r="I20" s="51">
        <v>6.2</v>
      </c>
      <c r="J20" s="51">
        <v>6.2</v>
      </c>
      <c r="K20" s="51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1">
        <v>11</v>
      </c>
      <c r="C21" s="51">
        <v>11</v>
      </c>
      <c r="D21" s="51">
        <v>11</v>
      </c>
      <c r="E21" s="51">
        <v>11</v>
      </c>
      <c r="F21" s="51">
        <v>11</v>
      </c>
      <c r="G21" s="51">
        <v>11</v>
      </c>
      <c r="H21" s="51">
        <v>11</v>
      </c>
      <c r="I21" s="51">
        <v>11</v>
      </c>
      <c r="J21" s="51">
        <v>11</v>
      </c>
      <c r="K21" s="51">
        <v>11</v>
      </c>
      <c r="L21" s="51">
        <v>11</v>
      </c>
      <c r="M21" s="51">
        <v>11</v>
      </c>
      <c r="N21" s="51">
        <v>11</v>
      </c>
      <c r="O21" s="51">
        <v>11</v>
      </c>
      <c r="P21" s="51">
        <v>11</v>
      </c>
      <c r="Q21" s="51">
        <v>11</v>
      </c>
      <c r="R21" s="51">
        <v>11</v>
      </c>
      <c r="S21" s="51">
        <v>11</v>
      </c>
      <c r="T21" s="51">
        <v>11</v>
      </c>
      <c r="U21" s="51">
        <v>11</v>
      </c>
      <c r="V21" s="51">
        <v>11</v>
      </c>
      <c r="W21" s="51">
        <v>11</v>
      </c>
      <c r="X21" s="51">
        <v>11</v>
      </c>
      <c r="Y21" s="51">
        <v>11</v>
      </c>
      <c r="Z21" s="51">
        <v>11</v>
      </c>
      <c r="AA21" s="51">
        <v>11</v>
      </c>
      <c r="AB21" s="51">
        <v>11</v>
      </c>
      <c r="AC21" s="51">
        <v>11</v>
      </c>
      <c r="AD21" s="51">
        <v>11</v>
      </c>
      <c r="AE21" s="51">
        <v>11</v>
      </c>
      <c r="AF21" s="51">
        <v>11</v>
      </c>
      <c r="AG21" s="61">
        <v>25</v>
      </c>
      <c r="AH21" s="56">
        <f t="shared" si="2"/>
        <v>11</v>
      </c>
      <c r="AI21" s="57">
        <f t="shared" si="3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23.2</v>
      </c>
      <c r="Q22" s="51">
        <v>23.2</v>
      </c>
      <c r="R22" s="51">
        <v>23.2</v>
      </c>
      <c r="S22" s="51">
        <v>23.2</v>
      </c>
      <c r="T22" s="51">
        <v>23.2</v>
      </c>
      <c r="U22" s="51">
        <v>23.2</v>
      </c>
      <c r="V22" s="51">
        <v>23.2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61">
        <v>25</v>
      </c>
      <c r="AH22" s="56">
        <f t="shared" si="2"/>
        <v>23.2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1">
        <v>8</v>
      </c>
      <c r="C23" s="51">
        <v>8</v>
      </c>
      <c r="D23" s="51">
        <v>8</v>
      </c>
      <c r="E23" s="51">
        <v>8</v>
      </c>
      <c r="F23" s="51">
        <v>8</v>
      </c>
      <c r="G23" s="51">
        <v>8</v>
      </c>
      <c r="H23" s="51">
        <v>8</v>
      </c>
      <c r="I23" s="51">
        <v>8</v>
      </c>
      <c r="J23" s="51">
        <v>8</v>
      </c>
      <c r="K23" s="51">
        <v>8</v>
      </c>
      <c r="L23" s="51">
        <v>8</v>
      </c>
      <c r="M23" s="51">
        <v>8</v>
      </c>
      <c r="N23" s="51">
        <v>8</v>
      </c>
      <c r="O23" s="51">
        <v>8</v>
      </c>
      <c r="P23" s="51">
        <v>8</v>
      </c>
      <c r="Q23" s="51">
        <v>8</v>
      </c>
      <c r="R23" s="51">
        <v>8</v>
      </c>
      <c r="S23" s="51">
        <v>8</v>
      </c>
      <c r="T23" s="51">
        <v>8</v>
      </c>
      <c r="U23" s="51">
        <v>8</v>
      </c>
      <c r="V23" s="51">
        <v>8</v>
      </c>
      <c r="W23" s="51">
        <v>8</v>
      </c>
      <c r="X23" s="51">
        <v>8</v>
      </c>
      <c r="Y23" s="51">
        <v>8</v>
      </c>
      <c r="Z23" s="51">
        <v>8</v>
      </c>
      <c r="AA23" s="51">
        <v>8</v>
      </c>
      <c r="AB23" s="51">
        <v>8</v>
      </c>
      <c r="AC23" s="51">
        <v>8</v>
      </c>
      <c r="AD23" s="51">
        <v>8</v>
      </c>
      <c r="AE23" s="51">
        <v>8</v>
      </c>
      <c r="AF23" s="51">
        <v>8</v>
      </c>
      <c r="AG23" s="61">
        <v>25</v>
      </c>
      <c r="AH23" s="56">
        <f t="shared" si="2"/>
        <v>8</v>
      </c>
      <c r="AI23" s="57">
        <f t="shared" si="3"/>
        <v>8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1">
        <v>16</v>
      </c>
      <c r="C24" s="51">
        <v>16</v>
      </c>
      <c r="D24" s="51">
        <v>16</v>
      </c>
      <c r="E24" s="51">
        <v>16</v>
      </c>
      <c r="F24" s="51">
        <v>16</v>
      </c>
      <c r="G24" s="51">
        <v>16</v>
      </c>
      <c r="H24" s="51">
        <v>16</v>
      </c>
      <c r="I24" s="51">
        <v>16</v>
      </c>
      <c r="J24" s="51">
        <v>16</v>
      </c>
      <c r="K24" s="51">
        <v>16</v>
      </c>
      <c r="L24" s="51">
        <v>16</v>
      </c>
      <c r="M24" s="51">
        <v>16</v>
      </c>
      <c r="N24" s="51">
        <v>16</v>
      </c>
      <c r="O24" s="51">
        <v>16</v>
      </c>
      <c r="P24" s="51">
        <v>16</v>
      </c>
      <c r="Q24" s="51">
        <v>16</v>
      </c>
      <c r="R24" s="51">
        <v>16</v>
      </c>
      <c r="S24" s="51">
        <v>16</v>
      </c>
      <c r="T24" s="51">
        <v>16</v>
      </c>
      <c r="U24" s="51">
        <v>16</v>
      </c>
      <c r="V24" s="51">
        <v>16</v>
      </c>
      <c r="W24" s="51">
        <v>16</v>
      </c>
      <c r="X24" s="51">
        <v>16</v>
      </c>
      <c r="Y24" s="51">
        <v>16</v>
      </c>
      <c r="Z24" s="51">
        <v>16</v>
      </c>
      <c r="AA24" s="51">
        <v>18</v>
      </c>
      <c r="AB24" s="51">
        <v>18</v>
      </c>
      <c r="AC24" s="51">
        <v>18</v>
      </c>
      <c r="AD24" s="51">
        <v>18</v>
      </c>
      <c r="AE24" s="51">
        <v>12</v>
      </c>
      <c r="AF24" s="51">
        <v>12</v>
      </c>
      <c r="AG24" s="61">
        <v>25</v>
      </c>
      <c r="AH24" s="56">
        <f t="shared" si="2"/>
        <v>18</v>
      </c>
      <c r="AI24" s="57">
        <f t="shared" si="3"/>
        <v>12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1">
        <v>20</v>
      </c>
      <c r="C25" s="51">
        <v>20</v>
      </c>
      <c r="D25" s="51">
        <v>20</v>
      </c>
      <c r="E25" s="51">
        <v>20</v>
      </c>
      <c r="F25" s="51">
        <v>20</v>
      </c>
      <c r="G25" s="51">
        <v>20</v>
      </c>
      <c r="H25" s="51">
        <v>20</v>
      </c>
      <c r="I25" s="51">
        <v>20</v>
      </c>
      <c r="J25" s="51">
        <v>20</v>
      </c>
      <c r="K25" s="51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61">
        <v>24.2</v>
      </c>
      <c r="AH25" s="56">
        <f t="shared" si="2"/>
        <v>20</v>
      </c>
      <c r="AI25" s="57">
        <f t="shared" si="3"/>
        <v>20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1">
        <v>4</v>
      </c>
      <c r="C26" s="51">
        <v>4</v>
      </c>
      <c r="D26" s="51">
        <v>4</v>
      </c>
      <c r="E26" s="51">
        <v>4</v>
      </c>
      <c r="F26" s="51">
        <v>4</v>
      </c>
      <c r="G26" s="51">
        <v>4</v>
      </c>
      <c r="H26" s="51">
        <v>4</v>
      </c>
      <c r="I26" s="51">
        <v>4</v>
      </c>
      <c r="J26" s="51">
        <v>4</v>
      </c>
      <c r="K26" s="51">
        <v>4</v>
      </c>
      <c r="L26" s="51">
        <v>4</v>
      </c>
      <c r="M26" s="51">
        <v>4</v>
      </c>
      <c r="N26" s="51">
        <v>4</v>
      </c>
      <c r="O26" s="51">
        <v>4</v>
      </c>
      <c r="P26" s="51">
        <v>4</v>
      </c>
      <c r="Q26" s="51">
        <v>4</v>
      </c>
      <c r="R26" s="51">
        <v>4</v>
      </c>
      <c r="S26" s="51">
        <v>4</v>
      </c>
      <c r="T26" s="51">
        <v>4</v>
      </c>
      <c r="U26" s="51">
        <v>4</v>
      </c>
      <c r="V26" s="51">
        <v>4</v>
      </c>
      <c r="W26" s="51">
        <v>8</v>
      </c>
      <c r="X26" s="51">
        <v>8</v>
      </c>
      <c r="Y26" s="51">
        <v>8</v>
      </c>
      <c r="Z26" s="51">
        <v>8</v>
      </c>
      <c r="AA26" s="51">
        <v>4</v>
      </c>
      <c r="AB26" s="51">
        <v>4</v>
      </c>
      <c r="AC26" s="51">
        <v>4</v>
      </c>
      <c r="AD26" s="51">
        <v>4</v>
      </c>
      <c r="AE26" s="51">
        <v>4</v>
      </c>
      <c r="AF26" s="51">
        <v>4</v>
      </c>
      <c r="AG26" s="61">
        <v>20</v>
      </c>
      <c r="AH26" s="56">
        <f>MAX(B26:AF26)</f>
        <v>8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1">
        <v>9</v>
      </c>
      <c r="C27" s="51">
        <v>9</v>
      </c>
      <c r="D27" s="51">
        <v>9</v>
      </c>
      <c r="E27" s="51">
        <v>9</v>
      </c>
      <c r="F27" s="51">
        <v>9</v>
      </c>
      <c r="G27" s="51">
        <v>9</v>
      </c>
      <c r="H27" s="51">
        <v>9</v>
      </c>
      <c r="I27" s="51">
        <v>9</v>
      </c>
      <c r="J27" s="51">
        <v>9</v>
      </c>
      <c r="K27" s="51">
        <v>9</v>
      </c>
      <c r="L27" s="51">
        <v>9</v>
      </c>
      <c r="M27" s="51">
        <v>9</v>
      </c>
      <c r="N27" s="51">
        <v>9</v>
      </c>
      <c r="O27" s="51">
        <v>9</v>
      </c>
      <c r="P27" s="51">
        <v>9</v>
      </c>
      <c r="Q27" s="51">
        <v>9</v>
      </c>
      <c r="R27" s="51">
        <v>9</v>
      </c>
      <c r="S27" s="51">
        <v>9</v>
      </c>
      <c r="T27" s="51">
        <v>9</v>
      </c>
      <c r="U27" s="51">
        <v>9</v>
      </c>
      <c r="V27" s="51">
        <v>9</v>
      </c>
      <c r="W27" s="51">
        <v>9</v>
      </c>
      <c r="X27" s="51">
        <v>9</v>
      </c>
      <c r="Y27" s="51">
        <v>9</v>
      </c>
      <c r="Z27" s="51">
        <v>9</v>
      </c>
      <c r="AA27" s="51">
        <v>9</v>
      </c>
      <c r="AB27" s="51">
        <v>9</v>
      </c>
      <c r="AC27" s="51">
        <v>9</v>
      </c>
      <c r="AD27" s="51">
        <v>9</v>
      </c>
      <c r="AE27" s="51">
        <v>9</v>
      </c>
      <c r="AF27" s="51">
        <v>9</v>
      </c>
      <c r="AG27" s="61">
        <v>23.5</v>
      </c>
      <c r="AH27" s="56">
        <f t="shared" si="2"/>
        <v>9</v>
      </c>
      <c r="AI27" s="57">
        <f t="shared" si="3"/>
        <v>9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1">
        <v>5</v>
      </c>
      <c r="C28" s="51">
        <v>5</v>
      </c>
      <c r="D28" s="51">
        <v>5</v>
      </c>
      <c r="E28" s="51">
        <v>5</v>
      </c>
      <c r="F28" s="51">
        <v>5</v>
      </c>
      <c r="G28" s="51">
        <v>5</v>
      </c>
      <c r="H28" s="51">
        <v>5</v>
      </c>
      <c r="I28" s="51">
        <v>5</v>
      </c>
      <c r="J28" s="51">
        <v>5</v>
      </c>
      <c r="K28" s="51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61">
        <v>22.1</v>
      </c>
      <c r="AH29" s="56">
        <f t="shared" si="2"/>
        <v>0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51">
        <v>9</v>
      </c>
      <c r="C33" s="51">
        <v>9</v>
      </c>
      <c r="D33" s="51">
        <v>9</v>
      </c>
      <c r="E33" s="51">
        <v>9</v>
      </c>
      <c r="F33" s="51">
        <v>9</v>
      </c>
      <c r="G33" s="51">
        <v>9</v>
      </c>
      <c r="H33" s="51">
        <v>9</v>
      </c>
      <c r="I33" s="51">
        <v>9</v>
      </c>
      <c r="J33" s="51">
        <v>9</v>
      </c>
      <c r="K33" s="51">
        <v>9</v>
      </c>
      <c r="L33" s="51">
        <v>9</v>
      </c>
      <c r="M33" s="51">
        <v>9</v>
      </c>
      <c r="N33" s="51">
        <v>9</v>
      </c>
      <c r="O33" s="51">
        <v>9</v>
      </c>
      <c r="P33" s="51">
        <v>9</v>
      </c>
      <c r="Q33" s="51">
        <v>9</v>
      </c>
      <c r="R33" s="51">
        <v>9</v>
      </c>
      <c r="S33" s="51">
        <v>9</v>
      </c>
      <c r="T33" s="51">
        <v>9</v>
      </c>
      <c r="U33" s="51">
        <v>9</v>
      </c>
      <c r="V33" s="51">
        <v>9</v>
      </c>
      <c r="W33" s="51">
        <v>9</v>
      </c>
      <c r="X33" s="51">
        <v>9</v>
      </c>
      <c r="Y33" s="51">
        <v>9</v>
      </c>
      <c r="Z33" s="51">
        <v>9</v>
      </c>
      <c r="AA33" s="51">
        <v>9</v>
      </c>
      <c r="AB33" s="51">
        <v>9</v>
      </c>
      <c r="AC33" s="51">
        <v>9</v>
      </c>
      <c r="AD33" s="51">
        <v>9</v>
      </c>
      <c r="AE33" s="51">
        <v>9</v>
      </c>
      <c r="AF33" s="51">
        <v>9</v>
      </c>
      <c r="AG33" s="69">
        <v>20</v>
      </c>
      <c r="AH33" s="56">
        <f t="shared" si="2"/>
        <v>9</v>
      </c>
      <c r="AI33" s="57">
        <f t="shared" si="3"/>
        <v>9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42</v>
      </c>
      <c r="B34" s="51">
        <v>0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69">
        <v>15.33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43</v>
      </c>
      <c r="B35" s="63">
        <v>220</v>
      </c>
      <c r="C35" s="63">
        <v>220</v>
      </c>
      <c r="D35" s="63">
        <v>220</v>
      </c>
      <c r="E35" s="63">
        <v>220</v>
      </c>
      <c r="F35" s="63">
        <v>220</v>
      </c>
      <c r="G35" s="63">
        <v>220</v>
      </c>
      <c r="H35" s="63">
        <v>220</v>
      </c>
      <c r="I35" s="63">
        <v>220</v>
      </c>
      <c r="J35" s="63">
        <v>220</v>
      </c>
      <c r="K35" s="63">
        <v>220</v>
      </c>
      <c r="L35" s="63">
        <v>220</v>
      </c>
      <c r="M35" s="63">
        <v>220</v>
      </c>
      <c r="N35" s="63">
        <v>220</v>
      </c>
      <c r="O35" s="63">
        <v>220</v>
      </c>
      <c r="P35" s="63">
        <v>220</v>
      </c>
      <c r="Q35" s="63">
        <v>220</v>
      </c>
      <c r="R35" s="63">
        <v>220</v>
      </c>
      <c r="S35" s="63">
        <v>220</v>
      </c>
      <c r="T35" s="63">
        <v>220</v>
      </c>
      <c r="U35" s="63">
        <v>220</v>
      </c>
      <c r="V35" s="63">
        <v>220</v>
      </c>
      <c r="W35" s="63">
        <v>220</v>
      </c>
      <c r="X35" s="63">
        <v>220</v>
      </c>
      <c r="Y35" s="63">
        <v>220</v>
      </c>
      <c r="Z35" s="63">
        <v>220</v>
      </c>
      <c r="AA35" s="63">
        <v>220</v>
      </c>
      <c r="AB35" s="63">
        <v>220</v>
      </c>
      <c r="AC35" s="63">
        <v>220</v>
      </c>
      <c r="AD35" s="63">
        <v>220</v>
      </c>
      <c r="AE35" s="63">
        <v>220</v>
      </c>
      <c r="AF35" s="63">
        <v>220</v>
      </c>
      <c r="AG35" s="69">
        <v>85</v>
      </c>
      <c r="AH35" s="56">
        <f t="shared" si="2"/>
        <v>220</v>
      </c>
      <c r="AI35" s="57">
        <f t="shared" si="3"/>
        <v>220</v>
      </c>
      <c r="AK35" s="58"/>
    </row>
    <row r="36" spans="1:88" ht="15.75" thickBot="1" x14ac:dyDescent="0.3">
      <c r="A36" s="71" t="s">
        <v>44</v>
      </c>
      <c r="B36" s="72">
        <f>45+60.2</f>
        <v>105.2</v>
      </c>
      <c r="C36" s="72">
        <f t="shared" ref="C36:J36" si="4">45.6+60.4</f>
        <v>106</v>
      </c>
      <c r="D36" s="72">
        <f t="shared" si="4"/>
        <v>106</v>
      </c>
      <c r="E36" s="72">
        <f t="shared" si="4"/>
        <v>106</v>
      </c>
      <c r="F36" s="72">
        <f t="shared" si="4"/>
        <v>106</v>
      </c>
      <c r="G36" s="72">
        <f t="shared" si="4"/>
        <v>106</v>
      </c>
      <c r="H36" s="72">
        <f t="shared" si="4"/>
        <v>106</v>
      </c>
      <c r="I36" s="72">
        <f t="shared" si="4"/>
        <v>106</v>
      </c>
      <c r="J36" s="72">
        <f t="shared" si="4"/>
        <v>106</v>
      </c>
      <c r="K36" s="63">
        <v>99.6</v>
      </c>
      <c r="L36" s="72">
        <v>99.6</v>
      </c>
      <c r="M36" s="72">
        <v>99.6</v>
      </c>
      <c r="N36" s="72">
        <v>98</v>
      </c>
      <c r="O36" s="72">
        <f>55+43.2</f>
        <v>98.2</v>
      </c>
      <c r="P36" s="72">
        <v>111.6</v>
      </c>
      <c r="Q36" s="72">
        <v>110</v>
      </c>
      <c r="R36" s="72">
        <f>56.4+52.3</f>
        <v>108.69999999999999</v>
      </c>
      <c r="S36" s="72">
        <f>51.1+48.3</f>
        <v>99.4</v>
      </c>
      <c r="T36" s="72">
        <f>49.7+56.6</f>
        <v>106.30000000000001</v>
      </c>
      <c r="U36" s="72">
        <f>48.5+59.4</f>
        <v>107.9</v>
      </c>
      <c r="V36" s="72">
        <f>47.7+56.4</f>
        <v>104.1</v>
      </c>
      <c r="W36" s="72">
        <v>101.19999999999999</v>
      </c>
      <c r="X36" s="72">
        <f>48.2+52.9</f>
        <v>101.1</v>
      </c>
      <c r="Y36" s="72">
        <f>48.2+52.7</f>
        <v>100.9</v>
      </c>
      <c r="Z36" s="72">
        <f>48.1+54.1</f>
        <v>102.2</v>
      </c>
      <c r="AA36" s="72">
        <v>105.3</v>
      </c>
      <c r="AB36" s="72">
        <v>106.9</v>
      </c>
      <c r="AC36" s="72">
        <v>107.2</v>
      </c>
      <c r="AD36" s="72">
        <f>49.4+59.1</f>
        <v>108.5</v>
      </c>
      <c r="AE36" s="72">
        <f>49.5+59.2</f>
        <v>108.7</v>
      </c>
      <c r="AF36" s="72">
        <f>49.6+59</f>
        <v>108.6</v>
      </c>
      <c r="AG36" s="69">
        <v>240</v>
      </c>
      <c r="AH36" s="56">
        <f t="shared" si="2"/>
        <v>111.6</v>
      </c>
      <c r="AI36" s="57">
        <f t="shared" si="3"/>
        <v>98</v>
      </c>
      <c r="AK36" s="58"/>
    </row>
    <row r="37" spans="1:88" ht="15.75" thickBot="1" x14ac:dyDescent="0.3">
      <c r="A37" s="73" t="s">
        <v>45</v>
      </c>
      <c r="B37" s="74">
        <f t="shared" ref="B37:AF37" si="5">SUM(B11:B35)</f>
        <v>642.9</v>
      </c>
      <c r="C37" s="74">
        <f t="shared" si="5"/>
        <v>642.9</v>
      </c>
      <c r="D37" s="74">
        <f t="shared" si="5"/>
        <v>639.79999999999995</v>
      </c>
      <c r="E37" s="74">
        <f t="shared" si="5"/>
        <v>639.79999999999995</v>
      </c>
      <c r="F37" s="74">
        <f t="shared" si="5"/>
        <v>639.79999999999995</v>
      </c>
      <c r="G37" s="74">
        <f t="shared" si="5"/>
        <v>639.79999999999995</v>
      </c>
      <c r="H37" s="74">
        <f t="shared" si="5"/>
        <v>639.79999999999995</v>
      </c>
      <c r="I37" s="74">
        <f t="shared" si="5"/>
        <v>659.8</v>
      </c>
      <c r="J37" s="74">
        <f t="shared" ref="J37" si="6">SUM(J11:J35)</f>
        <v>744.9</v>
      </c>
      <c r="K37" s="74">
        <f t="shared" si="5"/>
        <v>778.9</v>
      </c>
      <c r="L37" s="74">
        <f t="shared" si="5"/>
        <v>788.9</v>
      </c>
      <c r="M37" s="74">
        <f t="shared" si="5"/>
        <v>788.9</v>
      </c>
      <c r="N37" s="74">
        <f t="shared" si="5"/>
        <v>738.9</v>
      </c>
      <c r="O37" s="74">
        <f t="shared" si="5"/>
        <v>744</v>
      </c>
      <c r="P37" s="74">
        <f t="shared" si="5"/>
        <v>740.7</v>
      </c>
      <c r="Q37" s="74">
        <f t="shared" si="5"/>
        <v>720.7</v>
      </c>
      <c r="R37" s="74">
        <f t="shared" si="5"/>
        <v>710.7</v>
      </c>
      <c r="S37" s="74">
        <f t="shared" si="5"/>
        <v>747.7</v>
      </c>
      <c r="T37" s="74">
        <f t="shared" si="5"/>
        <v>750.7</v>
      </c>
      <c r="U37" s="74">
        <f t="shared" si="5"/>
        <v>880.70000000000016</v>
      </c>
      <c r="V37" s="74">
        <f t="shared" si="5"/>
        <v>920.70000000000016</v>
      </c>
      <c r="W37" s="74">
        <f t="shared" si="5"/>
        <v>925.7</v>
      </c>
      <c r="X37" s="74">
        <f t="shared" si="5"/>
        <v>945.7</v>
      </c>
      <c r="Y37" s="74">
        <f t="shared" si="5"/>
        <v>855.7</v>
      </c>
      <c r="Z37" s="74">
        <f t="shared" si="5"/>
        <v>855.7</v>
      </c>
      <c r="AA37" s="74">
        <f t="shared" si="5"/>
        <v>834.7</v>
      </c>
      <c r="AB37" s="74">
        <f t="shared" si="5"/>
        <v>813.7</v>
      </c>
      <c r="AC37" s="74">
        <f t="shared" si="5"/>
        <v>749.7</v>
      </c>
      <c r="AD37" s="74">
        <f t="shared" si="5"/>
        <v>729.8</v>
      </c>
      <c r="AE37" s="74">
        <f t="shared" si="5"/>
        <v>693.8</v>
      </c>
      <c r="AF37" s="74">
        <f t="shared" si="5"/>
        <v>693.7</v>
      </c>
      <c r="AG37" s="69">
        <f>SUM(AG11:AG36)</f>
        <v>1481.8299999999997</v>
      </c>
      <c r="AH37" s="56">
        <f t="shared" si="2"/>
        <v>945.7</v>
      </c>
      <c r="AI37" s="57">
        <f t="shared" si="3"/>
        <v>639.79999999999995</v>
      </c>
      <c r="AK37" s="58"/>
    </row>
    <row r="38" spans="1:88" x14ac:dyDescent="0.25">
      <c r="A38" s="59" t="s">
        <v>46</v>
      </c>
      <c r="B38" s="50">
        <v>61.1</v>
      </c>
      <c r="C38" s="63">
        <v>61.3</v>
      </c>
      <c r="D38" s="63">
        <v>62</v>
      </c>
      <c r="E38" s="63">
        <v>62</v>
      </c>
      <c r="F38" s="63">
        <v>77</v>
      </c>
      <c r="G38" s="63">
        <v>101</v>
      </c>
      <c r="H38" s="63">
        <v>101</v>
      </c>
      <c r="I38" s="63">
        <v>145</v>
      </c>
      <c r="J38" s="63">
        <v>145</v>
      </c>
      <c r="K38" s="63">
        <v>145.9</v>
      </c>
      <c r="L38" s="51">
        <v>145.9</v>
      </c>
      <c r="M38" s="51">
        <v>146</v>
      </c>
      <c r="N38" s="51">
        <v>145.80000000000001</v>
      </c>
      <c r="O38" s="51">
        <v>145.69999999999999</v>
      </c>
      <c r="P38" s="51">
        <v>121.4</v>
      </c>
      <c r="Q38" s="51">
        <v>112</v>
      </c>
      <c r="R38" s="51">
        <v>131.5</v>
      </c>
      <c r="S38" s="51">
        <v>131.69999999999999</v>
      </c>
      <c r="T38" s="51">
        <v>121.6</v>
      </c>
      <c r="U38" s="51">
        <v>143.69999999999999</v>
      </c>
      <c r="V38" s="51">
        <v>143.6</v>
      </c>
      <c r="W38" s="51">
        <v>143.80000000000001</v>
      </c>
      <c r="X38" s="51">
        <v>143.5</v>
      </c>
      <c r="Y38" s="51">
        <v>133.1</v>
      </c>
      <c r="Z38" s="51">
        <v>131.5</v>
      </c>
      <c r="AA38" s="51">
        <v>121.6</v>
      </c>
      <c r="AB38" s="51">
        <v>101.3</v>
      </c>
      <c r="AC38" s="51">
        <v>101.8</v>
      </c>
      <c r="AD38" s="51">
        <v>71.099999999999994</v>
      </c>
      <c r="AE38" s="50">
        <v>61.5</v>
      </c>
      <c r="AF38" s="50">
        <v>61</v>
      </c>
      <c r="AG38" s="64">
        <v>144</v>
      </c>
      <c r="AH38" s="56">
        <f t="shared" si="2"/>
        <v>146</v>
      </c>
      <c r="AI38" s="57">
        <f t="shared" si="3"/>
        <v>61</v>
      </c>
      <c r="AK38" s="57">
        <f>(144-61)</f>
        <v>83</v>
      </c>
    </row>
    <row r="39" spans="1:88" x14ac:dyDescent="0.25">
      <c r="A39" s="68" t="s">
        <v>47</v>
      </c>
      <c r="B39" s="63">
        <v>34</v>
      </c>
      <c r="C39" s="63">
        <v>23</v>
      </c>
      <c r="D39" s="63">
        <v>25.7</v>
      </c>
      <c r="E39" s="63">
        <v>25.7</v>
      </c>
      <c r="F39" s="63">
        <v>31</v>
      </c>
      <c r="G39" s="63">
        <v>60</v>
      </c>
      <c r="H39" s="63">
        <v>71</v>
      </c>
      <c r="I39" s="63">
        <v>71.8</v>
      </c>
      <c r="J39" s="63">
        <v>71.8</v>
      </c>
      <c r="K39" s="63">
        <v>71</v>
      </c>
      <c r="L39" s="53">
        <v>70</v>
      </c>
      <c r="M39" s="53">
        <v>60</v>
      </c>
      <c r="N39" s="53">
        <v>71.5</v>
      </c>
      <c r="O39" s="53">
        <v>71.2</v>
      </c>
      <c r="P39" s="53">
        <v>44.9</v>
      </c>
      <c r="Q39" s="53">
        <v>45</v>
      </c>
      <c r="R39" s="53">
        <v>60.4</v>
      </c>
      <c r="S39" s="53">
        <v>60.4</v>
      </c>
      <c r="T39" s="53">
        <v>54</v>
      </c>
      <c r="U39" s="53">
        <v>70.099999999999994</v>
      </c>
      <c r="V39" s="53">
        <v>69.5</v>
      </c>
      <c r="W39" s="53">
        <v>71.599999999999994</v>
      </c>
      <c r="X39" s="53">
        <v>68.3</v>
      </c>
      <c r="Y39" s="53">
        <v>67.3</v>
      </c>
      <c r="Z39" s="53">
        <v>55.3</v>
      </c>
      <c r="AA39" s="53">
        <v>55.9</v>
      </c>
      <c r="AB39" s="53">
        <v>56.9</v>
      </c>
      <c r="AC39" s="53">
        <v>46.3</v>
      </c>
      <c r="AD39" s="53">
        <v>25</v>
      </c>
      <c r="AE39" s="63">
        <v>25.6</v>
      </c>
      <c r="AF39" s="63">
        <v>34.799999999999997</v>
      </c>
      <c r="AG39" s="69">
        <v>70</v>
      </c>
      <c r="AH39" s="56">
        <f t="shared" si="2"/>
        <v>71.8</v>
      </c>
      <c r="AI39" s="57">
        <f t="shared" si="3"/>
        <v>23</v>
      </c>
      <c r="AK39" s="57">
        <f>70-22</f>
        <v>48</v>
      </c>
    </row>
    <row r="40" spans="1:88" x14ac:dyDescent="0.25">
      <c r="A40" s="68" t="s">
        <v>48</v>
      </c>
      <c r="B40" s="63">
        <v>45</v>
      </c>
      <c r="C40" s="63">
        <v>16.899999999999999</v>
      </c>
      <c r="D40" s="63">
        <v>17.600000000000001</v>
      </c>
      <c r="E40" s="63">
        <v>17.600000000000001</v>
      </c>
      <c r="F40" s="63">
        <v>40</v>
      </c>
      <c r="G40" s="63">
        <v>36</v>
      </c>
      <c r="H40" s="63">
        <v>47.8</v>
      </c>
      <c r="I40" s="63">
        <v>47</v>
      </c>
      <c r="J40" s="63">
        <v>47</v>
      </c>
      <c r="K40" s="63">
        <v>46.8</v>
      </c>
      <c r="L40" s="53">
        <v>46.8</v>
      </c>
      <c r="M40" s="53">
        <v>34.4</v>
      </c>
      <c r="N40" s="53">
        <v>46.8</v>
      </c>
      <c r="O40" s="53">
        <v>47.5</v>
      </c>
      <c r="P40" s="53">
        <v>47.8</v>
      </c>
      <c r="Q40" s="53">
        <v>47.3</v>
      </c>
      <c r="R40" s="53">
        <v>41</v>
      </c>
      <c r="S40" s="53">
        <v>47.2</v>
      </c>
      <c r="T40" s="53">
        <v>47.3</v>
      </c>
      <c r="U40" s="53">
        <v>46</v>
      </c>
      <c r="V40" s="53">
        <v>46.7</v>
      </c>
      <c r="W40" s="53">
        <v>46.7</v>
      </c>
      <c r="X40" s="53">
        <v>46.7</v>
      </c>
      <c r="Y40" s="53">
        <v>46.8</v>
      </c>
      <c r="Z40" s="53">
        <v>46.8</v>
      </c>
      <c r="AA40" s="53">
        <v>41.1</v>
      </c>
      <c r="AB40" s="53">
        <v>41</v>
      </c>
      <c r="AC40" s="53">
        <v>41.1</v>
      </c>
      <c r="AD40" s="53">
        <v>41.2</v>
      </c>
      <c r="AE40" s="63">
        <v>17.5</v>
      </c>
      <c r="AF40" s="63">
        <v>22.4</v>
      </c>
      <c r="AG40" s="69">
        <v>69</v>
      </c>
      <c r="AH40" s="56">
        <f t="shared" si="2"/>
        <v>47.8</v>
      </c>
      <c r="AI40" s="57">
        <f t="shared" si="3"/>
        <v>16.899999999999999</v>
      </c>
      <c r="AK40" s="57">
        <f>45-18</f>
        <v>27</v>
      </c>
    </row>
    <row r="41" spans="1:88" x14ac:dyDescent="0.25">
      <c r="A41" s="68" t="s">
        <v>49</v>
      </c>
      <c r="B41" s="63">
        <v>11.6</v>
      </c>
      <c r="C41" s="63">
        <v>11.6</v>
      </c>
      <c r="D41" s="63">
        <v>11.6</v>
      </c>
      <c r="E41" s="63">
        <v>11.6</v>
      </c>
      <c r="F41" s="63">
        <v>11.6</v>
      </c>
      <c r="G41" s="63">
        <v>53</v>
      </c>
      <c r="H41" s="63">
        <v>60.9</v>
      </c>
      <c r="I41" s="63">
        <v>60.9</v>
      </c>
      <c r="J41" s="63">
        <v>60.9</v>
      </c>
      <c r="K41" s="63">
        <v>60.2</v>
      </c>
      <c r="L41" s="53">
        <v>60</v>
      </c>
      <c r="M41" s="53">
        <v>60</v>
      </c>
      <c r="N41" s="53">
        <v>60</v>
      </c>
      <c r="O41" s="53">
        <v>61.2</v>
      </c>
      <c r="P41" s="53">
        <v>43.1</v>
      </c>
      <c r="Q41" s="53">
        <v>43.1</v>
      </c>
      <c r="R41" s="53">
        <v>56</v>
      </c>
      <c r="S41" s="53">
        <v>44.4</v>
      </c>
      <c r="T41" s="53">
        <v>49.7</v>
      </c>
      <c r="U41" s="53">
        <v>50.4</v>
      </c>
      <c r="V41" s="53">
        <v>61.4</v>
      </c>
      <c r="W41" s="53">
        <v>61.4</v>
      </c>
      <c r="X41" s="53">
        <v>61.4</v>
      </c>
      <c r="Y41" s="53">
        <v>49.9</v>
      </c>
      <c r="Z41" s="53">
        <v>49.9</v>
      </c>
      <c r="AA41" s="53">
        <v>39.6</v>
      </c>
      <c r="AB41" s="53">
        <v>39.299999999999997</v>
      </c>
      <c r="AC41" s="53">
        <v>39.299999999999997</v>
      </c>
      <c r="AD41" s="53">
        <v>39.299999999999997</v>
      </c>
      <c r="AE41" s="63">
        <v>11.6</v>
      </c>
      <c r="AF41" s="63">
        <v>12.8</v>
      </c>
      <c r="AG41" s="69">
        <v>60</v>
      </c>
      <c r="AH41" s="56">
        <f t="shared" si="2"/>
        <v>61.4</v>
      </c>
      <c r="AI41" s="57">
        <f t="shared" si="3"/>
        <v>11.6</v>
      </c>
      <c r="AK41" s="57">
        <f>60-12</f>
        <v>48</v>
      </c>
    </row>
    <row r="42" spans="1:88" x14ac:dyDescent="0.25">
      <c r="A42" s="68" t="s">
        <v>50</v>
      </c>
      <c r="B42" s="63">
        <v>14.9</v>
      </c>
      <c r="C42" s="63">
        <v>14.9</v>
      </c>
      <c r="D42" s="63">
        <v>14.9</v>
      </c>
      <c r="E42" s="63">
        <v>14.9</v>
      </c>
      <c r="F42" s="63">
        <v>14.9</v>
      </c>
      <c r="G42" s="63">
        <v>14.9</v>
      </c>
      <c r="H42" s="63">
        <v>23.5</v>
      </c>
      <c r="I42" s="63">
        <v>30</v>
      </c>
      <c r="J42" s="63">
        <v>30</v>
      </c>
      <c r="K42" s="63">
        <v>30</v>
      </c>
      <c r="L42" s="51">
        <v>30</v>
      </c>
      <c r="M42" s="51">
        <v>30</v>
      </c>
      <c r="N42" s="51">
        <v>30</v>
      </c>
      <c r="O42" s="51">
        <v>29.5</v>
      </c>
      <c r="P42" s="51">
        <v>23.9</v>
      </c>
      <c r="Q42" s="51">
        <v>23.9</v>
      </c>
      <c r="R42" s="51">
        <v>10.3</v>
      </c>
      <c r="S42" s="51">
        <v>10.6</v>
      </c>
      <c r="T42" s="51">
        <v>10.6</v>
      </c>
      <c r="U42" s="51">
        <v>10.6</v>
      </c>
      <c r="V42" s="51">
        <v>28.5</v>
      </c>
      <c r="W42" s="51">
        <v>28.5</v>
      </c>
      <c r="X42" s="51">
        <v>29.1</v>
      </c>
      <c r="Y42" s="51">
        <v>29</v>
      </c>
      <c r="Z42" s="51">
        <v>25</v>
      </c>
      <c r="AA42" s="53">
        <v>24.3</v>
      </c>
      <c r="AB42" s="53">
        <v>25.3</v>
      </c>
      <c r="AC42" s="53">
        <v>24.6</v>
      </c>
      <c r="AD42" s="53">
        <v>10.1</v>
      </c>
      <c r="AE42" s="63">
        <v>10.8</v>
      </c>
      <c r="AF42" s="63">
        <v>10.6</v>
      </c>
      <c r="AG42" s="69">
        <v>30</v>
      </c>
      <c r="AH42" s="56">
        <f t="shared" si="2"/>
        <v>30</v>
      </c>
      <c r="AI42" s="57">
        <f t="shared" si="3"/>
        <v>10.1</v>
      </c>
      <c r="AK42" s="58"/>
    </row>
    <row r="43" spans="1:88" x14ac:dyDescent="0.25">
      <c r="A43" s="68" t="s">
        <v>51</v>
      </c>
      <c r="B43" s="63">
        <v>0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63">
        <v>0</v>
      </c>
      <c r="AF43" s="63">
        <v>0</v>
      </c>
      <c r="AG43" s="69">
        <v>25</v>
      </c>
      <c r="AH43" s="56">
        <f t="shared" si="2"/>
        <v>0</v>
      </c>
      <c r="AI43" s="57">
        <f t="shared" si="3"/>
        <v>0</v>
      </c>
      <c r="AK43" s="58"/>
    </row>
    <row r="44" spans="1:88" x14ac:dyDescent="0.25">
      <c r="A44" s="68" t="s">
        <v>52</v>
      </c>
      <c r="B44" s="63">
        <v>16</v>
      </c>
      <c r="C44" s="63">
        <v>16</v>
      </c>
      <c r="D44" s="63">
        <v>16</v>
      </c>
      <c r="E44" s="63">
        <v>16</v>
      </c>
      <c r="F44" s="63">
        <v>16</v>
      </c>
      <c r="G44" s="63">
        <v>16</v>
      </c>
      <c r="H44" s="63">
        <v>16</v>
      </c>
      <c r="I44" s="63">
        <v>16</v>
      </c>
      <c r="J44" s="63">
        <v>16</v>
      </c>
      <c r="K44" s="63">
        <v>16</v>
      </c>
      <c r="L44" s="51">
        <v>16</v>
      </c>
      <c r="M44" s="51">
        <v>16</v>
      </c>
      <c r="N44" s="51">
        <v>16</v>
      </c>
      <c r="O44" s="51">
        <v>16</v>
      </c>
      <c r="P44" s="51">
        <v>16</v>
      </c>
      <c r="Q44" s="51">
        <v>16</v>
      </c>
      <c r="R44" s="51">
        <v>16</v>
      </c>
      <c r="S44" s="51">
        <v>16</v>
      </c>
      <c r="T44" s="51">
        <v>16</v>
      </c>
      <c r="U44" s="51">
        <v>16</v>
      </c>
      <c r="V44" s="51">
        <v>16</v>
      </c>
      <c r="W44" s="51">
        <v>16</v>
      </c>
      <c r="X44" s="51">
        <v>16</v>
      </c>
      <c r="Y44" s="51">
        <v>16</v>
      </c>
      <c r="Z44" s="51">
        <v>16</v>
      </c>
      <c r="AA44" s="51">
        <v>16</v>
      </c>
      <c r="AB44" s="51">
        <v>16</v>
      </c>
      <c r="AC44" s="51">
        <v>16</v>
      </c>
      <c r="AD44" s="51">
        <v>16</v>
      </c>
      <c r="AE44" s="63">
        <v>16</v>
      </c>
      <c r="AF44" s="63">
        <v>16</v>
      </c>
      <c r="AG44" s="69">
        <v>24</v>
      </c>
      <c r="AH44" s="56">
        <f t="shared" si="2"/>
        <v>16</v>
      </c>
      <c r="AI44" s="57">
        <f t="shared" si="3"/>
        <v>16</v>
      </c>
      <c r="AK44" s="58"/>
    </row>
    <row r="45" spans="1:88" x14ac:dyDescent="0.25">
      <c r="A45" s="68" t="s">
        <v>53</v>
      </c>
      <c r="B45" s="63">
        <v>0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63">
        <v>0</v>
      </c>
      <c r="AF45" s="63">
        <v>0</v>
      </c>
      <c r="AG45" s="69">
        <v>15</v>
      </c>
      <c r="AH45" s="56">
        <f t="shared" si="2"/>
        <v>0</v>
      </c>
      <c r="AI45" s="57">
        <f t="shared" si="3"/>
        <v>0</v>
      </c>
      <c r="AK45" s="58"/>
      <c r="AL45" s="76"/>
      <c r="AO45" s="76"/>
    </row>
    <row r="46" spans="1:88" s="76" customFormat="1" x14ac:dyDescent="0.25">
      <c r="A46" s="68" t="s">
        <v>54</v>
      </c>
      <c r="B46" s="63">
        <v>11</v>
      </c>
      <c r="C46" s="63">
        <v>11</v>
      </c>
      <c r="D46" s="63">
        <v>11</v>
      </c>
      <c r="E46" s="63">
        <v>11</v>
      </c>
      <c r="F46" s="63">
        <v>11</v>
      </c>
      <c r="G46" s="63">
        <v>11</v>
      </c>
      <c r="H46" s="63">
        <v>11</v>
      </c>
      <c r="I46" s="63">
        <v>11</v>
      </c>
      <c r="J46" s="63">
        <v>11</v>
      </c>
      <c r="K46" s="63">
        <v>11</v>
      </c>
      <c r="L46" s="51">
        <v>11</v>
      </c>
      <c r="M46" s="51">
        <v>11</v>
      </c>
      <c r="N46" s="51">
        <v>11</v>
      </c>
      <c r="O46" s="51">
        <v>11</v>
      </c>
      <c r="P46" s="51">
        <v>11</v>
      </c>
      <c r="Q46" s="51">
        <v>11</v>
      </c>
      <c r="R46" s="51">
        <v>11</v>
      </c>
      <c r="S46" s="51">
        <v>11</v>
      </c>
      <c r="T46" s="51">
        <v>11</v>
      </c>
      <c r="U46" s="51">
        <v>11</v>
      </c>
      <c r="V46" s="51">
        <v>11</v>
      </c>
      <c r="W46" s="51">
        <v>11</v>
      </c>
      <c r="X46" s="51">
        <v>11</v>
      </c>
      <c r="Y46" s="51">
        <v>11</v>
      </c>
      <c r="Z46" s="51">
        <v>11</v>
      </c>
      <c r="AA46" s="51">
        <v>11</v>
      </c>
      <c r="AB46" s="51">
        <v>11</v>
      </c>
      <c r="AC46" s="51">
        <v>11</v>
      </c>
      <c r="AD46" s="51">
        <v>11</v>
      </c>
      <c r="AE46" s="63">
        <v>11</v>
      </c>
      <c r="AF46" s="63">
        <v>11</v>
      </c>
      <c r="AG46" s="69">
        <v>14.1</v>
      </c>
      <c r="AH46" s="56">
        <f t="shared" si="2"/>
        <v>11</v>
      </c>
      <c r="AI46" s="57">
        <f t="shared" si="3"/>
        <v>11</v>
      </c>
      <c r="AJ46" s="1"/>
      <c r="AK46" s="58"/>
      <c r="AL46"/>
      <c r="AM46"/>
      <c r="AN46"/>
      <c r="AO46"/>
    </row>
    <row r="47" spans="1:88" x14ac:dyDescent="0.25">
      <c r="A47" s="77" t="s">
        <v>55</v>
      </c>
      <c r="B47" s="63">
        <v>12</v>
      </c>
      <c r="C47" s="63">
        <v>12</v>
      </c>
      <c r="D47" s="63">
        <v>12</v>
      </c>
      <c r="E47" s="63">
        <v>12</v>
      </c>
      <c r="F47" s="63">
        <v>12</v>
      </c>
      <c r="G47" s="63">
        <v>12</v>
      </c>
      <c r="H47" s="63">
        <v>12</v>
      </c>
      <c r="I47" s="63">
        <v>12</v>
      </c>
      <c r="J47" s="63">
        <v>12</v>
      </c>
      <c r="K47" s="63">
        <v>12</v>
      </c>
      <c r="L47" s="51">
        <v>12</v>
      </c>
      <c r="M47" s="51">
        <v>12</v>
      </c>
      <c r="N47" s="51">
        <v>12</v>
      </c>
      <c r="O47" s="51">
        <v>12</v>
      </c>
      <c r="P47" s="51">
        <v>12</v>
      </c>
      <c r="Q47" s="51">
        <v>12</v>
      </c>
      <c r="R47" s="51">
        <v>12</v>
      </c>
      <c r="S47" s="51">
        <v>12</v>
      </c>
      <c r="T47" s="51">
        <v>12</v>
      </c>
      <c r="U47" s="51">
        <v>12</v>
      </c>
      <c r="V47" s="51">
        <v>12</v>
      </c>
      <c r="W47" s="51">
        <v>12</v>
      </c>
      <c r="X47" s="51">
        <v>12</v>
      </c>
      <c r="Y47" s="51">
        <v>12</v>
      </c>
      <c r="Z47" s="51">
        <v>12</v>
      </c>
      <c r="AA47" s="51">
        <v>12</v>
      </c>
      <c r="AB47" s="51">
        <v>12</v>
      </c>
      <c r="AC47" s="51">
        <v>12</v>
      </c>
      <c r="AD47" s="51">
        <v>12</v>
      </c>
      <c r="AE47" s="63">
        <v>12</v>
      </c>
      <c r="AF47" s="63">
        <v>12</v>
      </c>
      <c r="AG47" s="69">
        <v>14</v>
      </c>
      <c r="AH47" s="56">
        <f t="shared" si="2"/>
        <v>12</v>
      </c>
      <c r="AI47" s="57">
        <f t="shared" si="3"/>
        <v>12</v>
      </c>
      <c r="AK47" s="58"/>
    </row>
    <row r="48" spans="1:88" x14ac:dyDescent="0.25">
      <c r="A48" s="68" t="s">
        <v>56</v>
      </c>
      <c r="B48" s="63">
        <v>9</v>
      </c>
      <c r="C48" s="63">
        <v>9</v>
      </c>
      <c r="D48" s="63">
        <v>9</v>
      </c>
      <c r="E48" s="63">
        <v>9</v>
      </c>
      <c r="F48" s="63">
        <v>9</v>
      </c>
      <c r="G48" s="63">
        <v>9</v>
      </c>
      <c r="H48" s="63">
        <v>9</v>
      </c>
      <c r="I48" s="63">
        <v>9</v>
      </c>
      <c r="J48" s="63">
        <v>9</v>
      </c>
      <c r="K48" s="63">
        <v>9</v>
      </c>
      <c r="L48" s="51">
        <v>9</v>
      </c>
      <c r="M48" s="51">
        <v>9</v>
      </c>
      <c r="N48" s="51">
        <v>9</v>
      </c>
      <c r="O48" s="51">
        <v>9</v>
      </c>
      <c r="P48" s="51">
        <v>9</v>
      </c>
      <c r="Q48" s="51">
        <v>9</v>
      </c>
      <c r="R48" s="51">
        <v>9</v>
      </c>
      <c r="S48" s="51">
        <v>9</v>
      </c>
      <c r="T48" s="51">
        <v>9</v>
      </c>
      <c r="U48" s="51">
        <v>12</v>
      </c>
      <c r="V48" s="51">
        <v>12</v>
      </c>
      <c r="W48" s="51">
        <v>12</v>
      </c>
      <c r="X48" s="51">
        <v>12</v>
      </c>
      <c r="Y48" s="51">
        <v>12</v>
      </c>
      <c r="Z48" s="51">
        <v>12</v>
      </c>
      <c r="AA48" s="51">
        <v>9</v>
      </c>
      <c r="AB48" s="51">
        <v>9</v>
      </c>
      <c r="AC48" s="51">
        <v>9</v>
      </c>
      <c r="AD48" s="51">
        <v>9</v>
      </c>
      <c r="AE48" s="63">
        <v>9</v>
      </c>
      <c r="AF48" s="63">
        <v>9</v>
      </c>
      <c r="AG48" s="69">
        <v>10.050000000000001</v>
      </c>
      <c r="AH48" s="56">
        <f t="shared" si="2"/>
        <v>12</v>
      </c>
      <c r="AI48" s="57">
        <f t="shared" si="3"/>
        <v>9</v>
      </c>
      <c r="AK48" s="58"/>
    </row>
    <row r="49" spans="1:38" x14ac:dyDescent="0.25">
      <c r="A49" s="68" t="s">
        <v>57</v>
      </c>
      <c r="B49" s="63">
        <v>6.2</v>
      </c>
      <c r="C49" s="63">
        <v>6.2</v>
      </c>
      <c r="D49" s="63">
        <v>6.2</v>
      </c>
      <c r="E49" s="63">
        <v>6.2</v>
      </c>
      <c r="F49" s="63">
        <v>6.2</v>
      </c>
      <c r="G49" s="63">
        <v>6.2</v>
      </c>
      <c r="H49" s="63">
        <v>6.2</v>
      </c>
      <c r="I49" s="63">
        <v>6.2</v>
      </c>
      <c r="J49" s="63">
        <v>6.2</v>
      </c>
      <c r="K49" s="63">
        <v>6.2</v>
      </c>
      <c r="L49" s="51">
        <v>6.2</v>
      </c>
      <c r="M49" s="51">
        <v>6.2</v>
      </c>
      <c r="N49" s="51">
        <v>6.2</v>
      </c>
      <c r="O49" s="51">
        <v>6.2</v>
      </c>
      <c r="P49" s="51">
        <v>6.2</v>
      </c>
      <c r="Q49" s="51">
        <v>6.2</v>
      </c>
      <c r="R49" s="51">
        <v>6.2</v>
      </c>
      <c r="S49" s="51">
        <v>6.2</v>
      </c>
      <c r="T49" s="51">
        <v>6.2</v>
      </c>
      <c r="U49" s="51">
        <v>6.2</v>
      </c>
      <c r="V49" s="51">
        <v>6.2</v>
      </c>
      <c r="W49" s="51">
        <v>6.2</v>
      </c>
      <c r="X49" s="51">
        <v>6.2</v>
      </c>
      <c r="Y49" s="51">
        <v>6.2</v>
      </c>
      <c r="Z49" s="51">
        <v>6.2</v>
      </c>
      <c r="AA49" s="51">
        <v>6.2</v>
      </c>
      <c r="AB49" s="51">
        <v>6.2</v>
      </c>
      <c r="AC49" s="51">
        <v>6.2</v>
      </c>
      <c r="AD49" s="51">
        <v>6.2</v>
      </c>
      <c r="AE49" s="63">
        <v>6.2</v>
      </c>
      <c r="AF49" s="63">
        <v>6.2</v>
      </c>
      <c r="AG49" s="69">
        <v>6.2</v>
      </c>
      <c r="AH49" s="56">
        <f t="shared" si="2"/>
        <v>6.2</v>
      </c>
      <c r="AI49" s="57">
        <f t="shared" si="3"/>
        <v>6.2</v>
      </c>
      <c r="AK49" s="58"/>
    </row>
    <row r="50" spans="1:38" ht="15.75" thickBot="1" x14ac:dyDescent="0.3">
      <c r="A50" s="70" t="s">
        <v>58</v>
      </c>
      <c r="B50" s="78">
        <f t="shared" ref="B50" si="7">B198</f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78">
        <v>3.54</v>
      </c>
      <c r="M50" s="78">
        <v>3.54</v>
      </c>
      <c r="N50" s="78">
        <v>3.54</v>
      </c>
      <c r="O50" s="78">
        <v>3.54</v>
      </c>
      <c r="P50" s="78">
        <v>3.54</v>
      </c>
      <c r="Q50" s="78">
        <v>3.54</v>
      </c>
      <c r="R50" s="78">
        <v>3.54</v>
      </c>
      <c r="S50" s="78">
        <v>3.54</v>
      </c>
      <c r="T50" s="78">
        <f t="shared" ref="T50:AG50" si="8">T198</f>
        <v>3.54</v>
      </c>
      <c r="U50" s="78">
        <f t="shared" si="8"/>
        <v>3.54</v>
      </c>
      <c r="V50" s="78">
        <f t="shared" si="8"/>
        <v>3.54</v>
      </c>
      <c r="W50" s="78">
        <v>3.54</v>
      </c>
      <c r="X50" s="78">
        <f t="shared" si="8"/>
        <v>3.54</v>
      </c>
      <c r="Y50" s="78">
        <v>3.54</v>
      </c>
      <c r="Z50" s="78">
        <f t="shared" si="8"/>
        <v>3.54</v>
      </c>
      <c r="AA50" s="78">
        <f t="shared" si="8"/>
        <v>3.54</v>
      </c>
      <c r="AB50" s="78">
        <f t="shared" si="8"/>
        <v>3.54</v>
      </c>
      <c r="AC50" s="78">
        <f t="shared" si="8"/>
        <v>3.54</v>
      </c>
      <c r="AD50" s="78">
        <f t="shared" si="8"/>
        <v>3.54</v>
      </c>
      <c r="AE50" s="78">
        <f t="shared" si="8"/>
        <v>3.54</v>
      </c>
      <c r="AF50" s="78">
        <f t="shared" si="8"/>
        <v>3.54</v>
      </c>
      <c r="AG50" s="78">
        <f t="shared" si="8"/>
        <v>8.56</v>
      </c>
      <c r="AH50" s="56">
        <f t="shared" si="2"/>
        <v>3.54</v>
      </c>
      <c r="AI50" s="57">
        <f t="shared" si="3"/>
        <v>3.54</v>
      </c>
      <c r="AK50" s="57">
        <f>SUM(AK38:AK41)</f>
        <v>206</v>
      </c>
      <c r="AL50">
        <f>5*AK50</f>
        <v>1030</v>
      </c>
    </row>
    <row r="51" spans="1:38" ht="15.75" thickBot="1" x14ac:dyDescent="0.3">
      <c r="A51" s="73" t="s">
        <v>59</v>
      </c>
      <c r="B51" s="74">
        <f t="shared" ref="B51:AF51" si="9">SUM(B38:B50)</f>
        <v>224.33999999999997</v>
      </c>
      <c r="C51" s="74">
        <f t="shared" si="9"/>
        <v>185.43999999999997</v>
      </c>
      <c r="D51" s="74">
        <f t="shared" si="9"/>
        <v>189.54</v>
      </c>
      <c r="E51" s="74">
        <f t="shared" si="9"/>
        <v>189.54</v>
      </c>
      <c r="F51" s="74">
        <f t="shared" si="9"/>
        <v>232.23999999999998</v>
      </c>
      <c r="G51" s="74">
        <f t="shared" si="9"/>
        <v>322.64</v>
      </c>
      <c r="H51" s="74">
        <f t="shared" si="9"/>
        <v>361.94</v>
      </c>
      <c r="I51" s="74">
        <f t="shared" si="9"/>
        <v>412.44</v>
      </c>
      <c r="J51" s="74">
        <f t="shared" si="9"/>
        <v>412.44</v>
      </c>
      <c r="K51" s="74">
        <f t="shared" si="9"/>
        <v>411.64</v>
      </c>
      <c r="L51" s="74">
        <f t="shared" si="9"/>
        <v>410.44</v>
      </c>
      <c r="M51" s="74">
        <f t="shared" si="9"/>
        <v>388.14</v>
      </c>
      <c r="N51" s="74">
        <f t="shared" si="9"/>
        <v>411.84000000000003</v>
      </c>
      <c r="O51" s="74">
        <f t="shared" si="9"/>
        <v>412.84</v>
      </c>
      <c r="P51" s="74">
        <f t="shared" si="9"/>
        <v>338.84000000000003</v>
      </c>
      <c r="Q51" s="74">
        <f t="shared" si="9"/>
        <v>329.04</v>
      </c>
      <c r="R51" s="74">
        <f t="shared" si="9"/>
        <v>356.94</v>
      </c>
      <c r="S51" s="74">
        <f t="shared" si="9"/>
        <v>352.04</v>
      </c>
      <c r="T51" s="74">
        <f t="shared" si="9"/>
        <v>340.94</v>
      </c>
      <c r="U51" s="74">
        <f t="shared" si="9"/>
        <v>381.53999999999996</v>
      </c>
      <c r="V51" s="74">
        <f t="shared" si="9"/>
        <v>410.44</v>
      </c>
      <c r="W51" s="74">
        <f t="shared" si="9"/>
        <v>412.74</v>
      </c>
      <c r="X51" s="74">
        <f t="shared" si="9"/>
        <v>409.74</v>
      </c>
      <c r="Y51" s="74">
        <f t="shared" si="9"/>
        <v>386.84</v>
      </c>
      <c r="Z51" s="74">
        <f t="shared" si="9"/>
        <v>369.24</v>
      </c>
      <c r="AA51" s="74">
        <f t="shared" si="9"/>
        <v>340.24</v>
      </c>
      <c r="AB51" s="74">
        <f t="shared" si="9"/>
        <v>321.54000000000002</v>
      </c>
      <c r="AC51" s="74">
        <f t="shared" si="9"/>
        <v>310.84000000000003</v>
      </c>
      <c r="AD51" s="74">
        <f t="shared" si="9"/>
        <v>244.44</v>
      </c>
      <c r="AE51" s="74">
        <f t="shared" si="9"/>
        <v>184.73999999999998</v>
      </c>
      <c r="AF51" s="74">
        <f t="shared" si="9"/>
        <v>199.33999999999997</v>
      </c>
      <c r="AG51" s="79">
        <f>SUM(AG38:AG50)</f>
        <v>489.91</v>
      </c>
      <c r="AH51" s="56">
        <f t="shared" si="2"/>
        <v>412.84</v>
      </c>
      <c r="AI51" s="57">
        <f t="shared" si="3"/>
        <v>184.73999999999998</v>
      </c>
      <c r="AK51" s="57">
        <f>AK50+AK18</f>
        <v>418</v>
      </c>
      <c r="AL51">
        <f>5*AK51</f>
        <v>2090</v>
      </c>
    </row>
    <row r="52" spans="1:38" x14ac:dyDescent="0.25">
      <c r="A52" s="59" t="s">
        <v>60</v>
      </c>
      <c r="B52" s="51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0</v>
      </c>
      <c r="V52" s="51">
        <v>0</v>
      </c>
      <c r="W52" s="51">
        <v>59.7</v>
      </c>
      <c r="X52" s="51">
        <v>45</v>
      </c>
      <c r="Y52" s="51">
        <v>45</v>
      </c>
      <c r="Z52" s="51">
        <v>14</v>
      </c>
      <c r="AA52" s="51">
        <v>0</v>
      </c>
      <c r="AB52" s="51">
        <v>0</v>
      </c>
      <c r="AC52" s="51">
        <v>0</v>
      </c>
      <c r="AD52" s="51">
        <v>0</v>
      </c>
      <c r="AE52" s="51">
        <v>0</v>
      </c>
      <c r="AF52" s="51">
        <v>0</v>
      </c>
      <c r="AG52" s="64">
        <v>60</v>
      </c>
      <c r="AH52" s="56">
        <f t="shared" si="2"/>
        <v>59.7</v>
      </c>
      <c r="AI52" s="57">
        <f t="shared" si="3"/>
        <v>0</v>
      </c>
      <c r="AK52" s="58"/>
    </row>
    <row r="53" spans="1:38" x14ac:dyDescent="0.25">
      <c r="A53" s="68" t="s">
        <v>61</v>
      </c>
      <c r="B53" s="5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0</v>
      </c>
      <c r="M53" s="80">
        <v>0</v>
      </c>
      <c r="N53" s="80">
        <v>0</v>
      </c>
      <c r="O53" s="80">
        <v>0</v>
      </c>
      <c r="P53" s="53">
        <v>0</v>
      </c>
      <c r="Q53" s="53">
        <v>0</v>
      </c>
      <c r="R53" s="53">
        <v>0</v>
      </c>
      <c r="S53" s="53">
        <v>0</v>
      </c>
      <c r="T53" s="53">
        <v>0</v>
      </c>
      <c r="U53" s="53">
        <v>0</v>
      </c>
      <c r="V53" s="53">
        <v>0</v>
      </c>
      <c r="W53" s="53">
        <v>29.4</v>
      </c>
      <c r="X53" s="53">
        <v>22</v>
      </c>
      <c r="Y53" s="53">
        <v>22</v>
      </c>
      <c r="Z53" s="53">
        <v>6.9</v>
      </c>
      <c r="AA53" s="53">
        <v>0</v>
      </c>
      <c r="AB53" s="53">
        <v>0</v>
      </c>
      <c r="AC53" s="53">
        <v>0</v>
      </c>
      <c r="AD53" s="53">
        <v>0</v>
      </c>
      <c r="AE53" s="53">
        <v>0</v>
      </c>
      <c r="AF53" s="53">
        <v>0</v>
      </c>
      <c r="AG53" s="69">
        <v>32</v>
      </c>
      <c r="AH53" s="56">
        <f t="shared" si="2"/>
        <v>29.4</v>
      </c>
      <c r="AI53" s="57">
        <f t="shared" si="3"/>
        <v>0</v>
      </c>
      <c r="AK53" s="58"/>
    </row>
    <row r="54" spans="1:38" ht="15.75" thickBot="1" x14ac:dyDescent="0.3">
      <c r="A54" s="77" t="s">
        <v>62</v>
      </c>
      <c r="B54" s="81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82">
        <v>0</v>
      </c>
      <c r="M54" s="82">
        <v>0</v>
      </c>
      <c r="N54" s="82">
        <v>0</v>
      </c>
      <c r="O54" s="82">
        <v>0</v>
      </c>
      <c r="P54" s="81">
        <v>0</v>
      </c>
      <c r="Q54" s="81">
        <v>0</v>
      </c>
      <c r="R54" s="81">
        <v>0</v>
      </c>
      <c r="S54" s="81">
        <v>0</v>
      </c>
      <c r="T54" s="81">
        <v>0</v>
      </c>
      <c r="U54" s="81">
        <v>0</v>
      </c>
      <c r="V54" s="81">
        <v>0</v>
      </c>
      <c r="W54" s="81">
        <v>10.7</v>
      </c>
      <c r="X54" s="81">
        <v>7</v>
      </c>
      <c r="Y54" s="81">
        <v>7</v>
      </c>
      <c r="Z54" s="81">
        <v>2.5</v>
      </c>
      <c r="AA54" s="81">
        <v>0</v>
      </c>
      <c r="AB54" s="81">
        <v>0</v>
      </c>
      <c r="AC54" s="81">
        <v>0</v>
      </c>
      <c r="AD54" s="81">
        <v>0</v>
      </c>
      <c r="AE54" s="81">
        <v>0</v>
      </c>
      <c r="AF54" s="81">
        <v>0</v>
      </c>
      <c r="AG54" s="83">
        <v>14</v>
      </c>
      <c r="AH54" s="56">
        <f t="shared" si="2"/>
        <v>10.7</v>
      </c>
      <c r="AI54" s="57">
        <f t="shared" si="3"/>
        <v>0</v>
      </c>
      <c r="AK54" s="58"/>
    </row>
    <row r="55" spans="1:38" ht="15.75" thickBot="1" x14ac:dyDescent="0.3">
      <c r="A55" s="73" t="s">
        <v>63</v>
      </c>
      <c r="B55" s="74">
        <f t="shared" ref="B55:AF55" si="10">SUM(B52:B54)</f>
        <v>0</v>
      </c>
      <c r="C55" s="74">
        <f t="shared" si="10"/>
        <v>0</v>
      </c>
      <c r="D55" s="74">
        <f t="shared" si="10"/>
        <v>0</v>
      </c>
      <c r="E55" s="74">
        <f t="shared" si="10"/>
        <v>0</v>
      </c>
      <c r="F55" s="74">
        <f t="shared" si="10"/>
        <v>0</v>
      </c>
      <c r="G55" s="74">
        <f t="shared" si="10"/>
        <v>0</v>
      </c>
      <c r="H55" s="74">
        <f t="shared" si="10"/>
        <v>0</v>
      </c>
      <c r="I55" s="74">
        <f t="shared" si="10"/>
        <v>0</v>
      </c>
      <c r="J55" s="74">
        <f t="shared" si="10"/>
        <v>0</v>
      </c>
      <c r="K55" s="74">
        <f t="shared" ref="K55" si="11">SUM(K52:K54)</f>
        <v>0</v>
      </c>
      <c r="L55" s="74">
        <f t="shared" si="10"/>
        <v>0</v>
      </c>
      <c r="M55" s="74">
        <f t="shared" si="10"/>
        <v>0</v>
      </c>
      <c r="N55" s="74">
        <f t="shared" si="10"/>
        <v>0</v>
      </c>
      <c r="O55" s="74">
        <f t="shared" si="10"/>
        <v>0</v>
      </c>
      <c r="P55" s="74">
        <f t="shared" si="10"/>
        <v>0</v>
      </c>
      <c r="Q55" s="74">
        <f t="shared" si="10"/>
        <v>0</v>
      </c>
      <c r="R55" s="74">
        <f t="shared" si="10"/>
        <v>0</v>
      </c>
      <c r="S55" s="74">
        <f t="shared" si="10"/>
        <v>0</v>
      </c>
      <c r="T55" s="74">
        <f t="shared" si="10"/>
        <v>0</v>
      </c>
      <c r="U55" s="74">
        <f t="shared" si="10"/>
        <v>0</v>
      </c>
      <c r="V55" s="74">
        <f t="shared" si="10"/>
        <v>0</v>
      </c>
      <c r="W55" s="74">
        <f t="shared" si="10"/>
        <v>99.8</v>
      </c>
      <c r="X55" s="74">
        <f t="shared" si="10"/>
        <v>74</v>
      </c>
      <c r="Y55" s="74">
        <f t="shared" si="10"/>
        <v>74</v>
      </c>
      <c r="Z55" s="74">
        <f t="shared" si="10"/>
        <v>23.4</v>
      </c>
      <c r="AA55" s="74">
        <f t="shared" si="10"/>
        <v>0</v>
      </c>
      <c r="AB55" s="74">
        <f t="shared" si="10"/>
        <v>0</v>
      </c>
      <c r="AC55" s="74">
        <f t="shared" si="10"/>
        <v>0</v>
      </c>
      <c r="AD55" s="74">
        <f t="shared" si="10"/>
        <v>0</v>
      </c>
      <c r="AE55" s="74">
        <f t="shared" si="10"/>
        <v>0</v>
      </c>
      <c r="AF55" s="74">
        <f t="shared" si="10"/>
        <v>0</v>
      </c>
      <c r="AG55" s="79">
        <f>SUM(AG52:AG54)</f>
        <v>106</v>
      </c>
      <c r="AH55" s="56">
        <f t="shared" si="2"/>
        <v>99.8</v>
      </c>
      <c r="AI55" s="57">
        <f t="shared" si="3"/>
        <v>0</v>
      </c>
      <c r="AK55" s="58"/>
    </row>
    <row r="56" spans="1:38" x14ac:dyDescent="0.25">
      <c r="A56" s="59" t="s">
        <v>64</v>
      </c>
      <c r="B56" s="51">
        <v>0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</v>
      </c>
      <c r="V56" s="51">
        <v>0</v>
      </c>
      <c r="W56" s="51">
        <v>0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64"/>
      <c r="AH56" s="56">
        <f t="shared" si="2"/>
        <v>0</v>
      </c>
      <c r="AI56" s="57">
        <f t="shared" si="3"/>
        <v>0</v>
      </c>
      <c r="AK56" s="58"/>
    </row>
    <row r="57" spans="1:38" x14ac:dyDescent="0.25">
      <c r="A57" s="68" t="s">
        <v>65</v>
      </c>
      <c r="B57" s="53">
        <v>0</v>
      </c>
      <c r="C57" s="53">
        <v>0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3">
        <v>0</v>
      </c>
      <c r="AE57" s="53">
        <v>0</v>
      </c>
      <c r="AF57" s="53">
        <v>0</v>
      </c>
      <c r="AG57" s="69"/>
      <c r="AH57" s="56">
        <f t="shared" si="2"/>
        <v>0</v>
      </c>
      <c r="AI57" s="57">
        <f t="shared" si="3"/>
        <v>0</v>
      </c>
      <c r="AK57" s="58"/>
    </row>
    <row r="58" spans="1:38" x14ac:dyDescent="0.25">
      <c r="A58" s="68" t="s">
        <v>66</v>
      </c>
      <c r="B58" s="53">
        <v>-84.2</v>
      </c>
      <c r="C58" s="53">
        <v>-58.1</v>
      </c>
      <c r="D58" s="53">
        <v>-70</v>
      </c>
      <c r="E58" s="53">
        <v>-65</v>
      </c>
      <c r="F58" s="53">
        <v>-40</v>
      </c>
      <c r="G58" s="51">
        <v>-40</v>
      </c>
      <c r="H58" s="51">
        <v>-40</v>
      </c>
      <c r="I58" s="51">
        <v>-55</v>
      </c>
      <c r="J58" s="51">
        <v>-57</v>
      </c>
      <c r="K58" s="51">
        <v>-63.3</v>
      </c>
      <c r="L58" s="53">
        <v>-56.5</v>
      </c>
      <c r="M58" s="53">
        <v>-72</v>
      </c>
      <c r="N58" s="53">
        <v>-70</v>
      </c>
      <c r="O58" s="53">
        <v>-103.3</v>
      </c>
      <c r="P58" s="53">
        <v>-94.2</v>
      </c>
      <c r="Q58" s="53">
        <v>-74.599999999999994</v>
      </c>
      <c r="R58" s="53">
        <v>-58</v>
      </c>
      <c r="S58" s="53">
        <v>-60</v>
      </c>
      <c r="T58" s="53">
        <v>-60.5</v>
      </c>
      <c r="U58" s="53">
        <v>-76</v>
      </c>
      <c r="V58" s="53">
        <v>-77</v>
      </c>
      <c r="W58" s="53">
        <v>-50.02</v>
      </c>
      <c r="X58" s="53">
        <v>-78</v>
      </c>
      <c r="Y58" s="53">
        <v>-78</v>
      </c>
      <c r="Z58" s="53">
        <v>-55.4</v>
      </c>
      <c r="AA58" s="53">
        <v>-49.9</v>
      </c>
      <c r="AB58" s="53">
        <v>-76.5</v>
      </c>
      <c r="AC58" s="53">
        <v>-77</v>
      </c>
      <c r="AD58" s="53">
        <v>-80</v>
      </c>
      <c r="AE58" s="53">
        <v>-41</v>
      </c>
      <c r="AF58" s="53">
        <v>-52</v>
      </c>
      <c r="AG58" s="86"/>
      <c r="AH58" s="56">
        <f t="shared" si="2"/>
        <v>-40</v>
      </c>
      <c r="AI58" s="57">
        <f t="shared" si="3"/>
        <v>-103.3</v>
      </c>
      <c r="AK58" s="58"/>
    </row>
    <row r="59" spans="1:38" x14ac:dyDescent="0.25">
      <c r="A59" s="68" t="s">
        <v>67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60">
        <v>0</v>
      </c>
      <c r="AF59" s="6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8" x14ac:dyDescent="0.25">
      <c r="A60" s="68" t="s">
        <v>68</v>
      </c>
      <c r="B60" s="51">
        <v>0</v>
      </c>
      <c r="C60" s="51">
        <v>0</v>
      </c>
      <c r="D60" s="51">
        <v>0</v>
      </c>
      <c r="E60" s="51">
        <v>0</v>
      </c>
      <c r="F60" s="51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51">
        <v>0</v>
      </c>
      <c r="M60" s="51">
        <v>0</v>
      </c>
      <c r="N60" s="51">
        <v>0</v>
      </c>
      <c r="O60" s="53">
        <v>0</v>
      </c>
      <c r="P60" s="53">
        <v>0</v>
      </c>
      <c r="Q60" s="51">
        <v>0</v>
      </c>
      <c r="R60" s="51">
        <v>0</v>
      </c>
      <c r="S60" s="51">
        <v>0</v>
      </c>
      <c r="T60" s="51">
        <v>0</v>
      </c>
      <c r="U60" s="51">
        <v>0</v>
      </c>
      <c r="V60" s="51">
        <v>0</v>
      </c>
      <c r="W60" s="51">
        <v>0</v>
      </c>
      <c r="X60" s="51">
        <v>0</v>
      </c>
      <c r="Y60" s="51">
        <v>0</v>
      </c>
      <c r="Z60" s="51">
        <v>0</v>
      </c>
      <c r="AA60" s="51">
        <v>0</v>
      </c>
      <c r="AB60" s="51">
        <v>0</v>
      </c>
      <c r="AC60" s="51">
        <v>0</v>
      </c>
      <c r="AD60" s="51">
        <v>0</v>
      </c>
      <c r="AE60" s="51">
        <v>0</v>
      </c>
      <c r="AF60" s="51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8" x14ac:dyDescent="0.25">
      <c r="A61" s="68" t="s">
        <v>69</v>
      </c>
      <c r="B61" s="62">
        <v>0</v>
      </c>
      <c r="C61" s="62">
        <v>0</v>
      </c>
      <c r="D61" s="62">
        <v>0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53">
        <v>0</v>
      </c>
      <c r="L61" s="53">
        <v>0</v>
      </c>
      <c r="M61" s="62">
        <v>0</v>
      </c>
      <c r="N61" s="62">
        <v>0</v>
      </c>
      <c r="O61" s="53">
        <v>0</v>
      </c>
      <c r="P61" s="53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8" x14ac:dyDescent="0.25">
      <c r="A62" s="68" t="s">
        <v>70</v>
      </c>
      <c r="B62" s="62">
        <v>0</v>
      </c>
      <c r="C62" s="62">
        <v>0</v>
      </c>
      <c r="D62" s="62">
        <v>0</v>
      </c>
      <c r="E62" s="62">
        <v>0</v>
      </c>
      <c r="F62" s="62">
        <v>0</v>
      </c>
      <c r="G62" s="62">
        <v>0</v>
      </c>
      <c r="H62" s="62">
        <v>0</v>
      </c>
      <c r="I62" s="62">
        <v>0</v>
      </c>
      <c r="J62" s="62">
        <v>0</v>
      </c>
      <c r="K62" s="51">
        <v>0</v>
      </c>
      <c r="L62" s="51">
        <v>0</v>
      </c>
      <c r="M62" s="62">
        <v>0</v>
      </c>
      <c r="N62" s="62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8" x14ac:dyDescent="0.25">
      <c r="A63" s="68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53">
        <v>0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62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8" x14ac:dyDescent="0.25">
      <c r="A64" s="68" t="s">
        <v>72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62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87" t="s">
        <v>73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53">
        <v>0</v>
      </c>
      <c r="L65" s="53">
        <v>0</v>
      </c>
      <c r="M65" s="65">
        <v>0</v>
      </c>
      <c r="N65" s="65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62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87" t="s">
        <v>74</v>
      </c>
      <c r="B66" s="65">
        <v>0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51">
        <v>0</v>
      </c>
      <c r="L66" s="51">
        <v>0</v>
      </c>
      <c r="M66" s="65">
        <v>0</v>
      </c>
      <c r="N66" s="65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62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73" t="s">
        <v>75</v>
      </c>
      <c r="B67" s="74">
        <f t="shared" ref="B67:AF67" si="12">SUM(B56:B66)</f>
        <v>-84.2</v>
      </c>
      <c r="C67" s="74">
        <f t="shared" si="12"/>
        <v>-58.1</v>
      </c>
      <c r="D67" s="74">
        <f t="shared" si="12"/>
        <v>-70</v>
      </c>
      <c r="E67" s="74">
        <f t="shared" si="12"/>
        <v>-65</v>
      </c>
      <c r="F67" s="74">
        <f t="shared" si="12"/>
        <v>-40</v>
      </c>
      <c r="G67" s="74">
        <f t="shared" si="12"/>
        <v>-40</v>
      </c>
      <c r="H67" s="74">
        <f t="shared" si="12"/>
        <v>-40</v>
      </c>
      <c r="I67" s="74">
        <f t="shared" si="12"/>
        <v>-55</v>
      </c>
      <c r="J67" s="74">
        <f t="shared" si="12"/>
        <v>-57</v>
      </c>
      <c r="K67" s="74">
        <f t="shared" si="12"/>
        <v>-63.3</v>
      </c>
      <c r="L67" s="74">
        <f t="shared" si="12"/>
        <v>-56.5</v>
      </c>
      <c r="M67" s="74">
        <f t="shared" si="12"/>
        <v>-72</v>
      </c>
      <c r="N67" s="74">
        <f t="shared" si="12"/>
        <v>-70</v>
      </c>
      <c r="O67" s="74">
        <f t="shared" si="12"/>
        <v>-103.3</v>
      </c>
      <c r="P67" s="74">
        <f t="shared" si="12"/>
        <v>-94.2</v>
      </c>
      <c r="Q67" s="74">
        <f t="shared" si="12"/>
        <v>-74.599999999999994</v>
      </c>
      <c r="R67" s="74">
        <f t="shared" si="12"/>
        <v>-58</v>
      </c>
      <c r="S67" s="74">
        <f t="shared" si="12"/>
        <v>-60</v>
      </c>
      <c r="T67" s="74">
        <f t="shared" si="12"/>
        <v>-60.5</v>
      </c>
      <c r="U67" s="74">
        <f t="shared" si="12"/>
        <v>-76</v>
      </c>
      <c r="V67" s="74">
        <f t="shared" si="12"/>
        <v>-77</v>
      </c>
      <c r="W67" s="74">
        <f t="shared" si="12"/>
        <v>-50.02</v>
      </c>
      <c r="X67" s="74">
        <f t="shared" si="12"/>
        <v>-78</v>
      </c>
      <c r="Y67" s="74">
        <f t="shared" si="12"/>
        <v>-78</v>
      </c>
      <c r="Z67" s="74">
        <f t="shared" si="12"/>
        <v>-55.4</v>
      </c>
      <c r="AA67" s="74">
        <f t="shared" si="12"/>
        <v>-49.9</v>
      </c>
      <c r="AB67" s="74">
        <f t="shared" si="12"/>
        <v>-76.5</v>
      </c>
      <c r="AC67" s="74">
        <f t="shared" si="12"/>
        <v>-77</v>
      </c>
      <c r="AD67" s="74">
        <f t="shared" si="12"/>
        <v>-80</v>
      </c>
      <c r="AE67" s="74">
        <f t="shared" si="12"/>
        <v>-41</v>
      </c>
      <c r="AF67" s="74">
        <f t="shared" si="12"/>
        <v>-52</v>
      </c>
      <c r="AG67" s="79">
        <f>SUM(AG56:AG66)</f>
        <v>0</v>
      </c>
      <c r="AH67" s="56">
        <f t="shared" si="2"/>
        <v>-40</v>
      </c>
      <c r="AI67" s="57">
        <f t="shared" si="3"/>
        <v>-103.3</v>
      </c>
      <c r="AK67" s="58"/>
    </row>
    <row r="68" spans="1:88" x14ac:dyDescent="0.25">
      <c r="A68" s="59" t="s">
        <v>76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68" t="s">
        <v>77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2"/>
        <v>0</v>
      </c>
      <c r="AI69" s="57">
        <f t="shared" si="3"/>
        <v>0</v>
      </c>
      <c r="AK69" s="58"/>
    </row>
    <row r="70" spans="1:88" ht="15.75" thickBot="1" x14ac:dyDescent="0.3">
      <c r="A70" s="87" t="s">
        <v>78</v>
      </c>
      <c r="B70" s="65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2"/>
        <v>0</v>
      </c>
      <c r="AI70" s="57">
        <f t="shared" si="3"/>
        <v>0</v>
      </c>
    </row>
    <row r="71" spans="1:88" s="1" customFormat="1" ht="15.75" thickBot="1" x14ac:dyDescent="0.3">
      <c r="A71" s="73" t="s">
        <v>79</v>
      </c>
      <c r="B71" s="74">
        <f t="shared" ref="B71:AF71" si="13">SUM(B68:B70)</f>
        <v>0</v>
      </c>
      <c r="C71" s="74">
        <f t="shared" si="13"/>
        <v>0</v>
      </c>
      <c r="D71" s="74">
        <f t="shared" si="13"/>
        <v>0</v>
      </c>
      <c r="E71" s="74">
        <f t="shared" si="13"/>
        <v>0</v>
      </c>
      <c r="F71" s="74">
        <f t="shared" si="13"/>
        <v>0</v>
      </c>
      <c r="G71" s="74">
        <f t="shared" si="13"/>
        <v>0</v>
      </c>
      <c r="H71" s="74">
        <f t="shared" si="13"/>
        <v>0</v>
      </c>
      <c r="I71" s="74">
        <f t="shared" si="13"/>
        <v>0</v>
      </c>
      <c r="J71" s="74">
        <f t="shared" si="13"/>
        <v>0</v>
      </c>
      <c r="K71" s="74">
        <f t="shared" si="13"/>
        <v>0</v>
      </c>
      <c r="L71" s="74">
        <f t="shared" si="13"/>
        <v>0</v>
      </c>
      <c r="M71" s="74">
        <f t="shared" si="13"/>
        <v>0</v>
      </c>
      <c r="N71" s="74">
        <f t="shared" si="13"/>
        <v>0</v>
      </c>
      <c r="O71" s="74">
        <f t="shared" si="13"/>
        <v>0</v>
      </c>
      <c r="P71" s="74">
        <f t="shared" si="13"/>
        <v>0</v>
      </c>
      <c r="Q71" s="74">
        <f t="shared" si="13"/>
        <v>0</v>
      </c>
      <c r="R71" s="74">
        <f t="shared" si="13"/>
        <v>0</v>
      </c>
      <c r="S71" s="74">
        <f t="shared" si="13"/>
        <v>0</v>
      </c>
      <c r="T71" s="74">
        <f t="shared" si="13"/>
        <v>0</v>
      </c>
      <c r="U71" s="74">
        <f t="shared" si="13"/>
        <v>0</v>
      </c>
      <c r="V71" s="74">
        <f t="shared" si="13"/>
        <v>0</v>
      </c>
      <c r="W71" s="74">
        <f t="shared" si="13"/>
        <v>0</v>
      </c>
      <c r="X71" s="74">
        <f t="shared" si="13"/>
        <v>0</v>
      </c>
      <c r="Y71" s="74">
        <f t="shared" si="13"/>
        <v>0</v>
      </c>
      <c r="Z71" s="74">
        <f t="shared" si="13"/>
        <v>0</v>
      </c>
      <c r="AA71" s="74">
        <f t="shared" si="13"/>
        <v>0</v>
      </c>
      <c r="AB71" s="74">
        <f t="shared" si="13"/>
        <v>0</v>
      </c>
      <c r="AC71" s="74">
        <f t="shared" si="13"/>
        <v>0</v>
      </c>
      <c r="AD71" s="74">
        <f t="shared" si="13"/>
        <v>0</v>
      </c>
      <c r="AE71" s="74">
        <f t="shared" si="13"/>
        <v>0</v>
      </c>
      <c r="AF71" s="74">
        <f t="shared" si="13"/>
        <v>0</v>
      </c>
      <c r="AG71" s="79">
        <f>SUM(AG68:AG70)</f>
        <v>55.4</v>
      </c>
      <c r="AH71" s="56">
        <f t="shared" si="2"/>
        <v>0</v>
      </c>
      <c r="AI71" s="57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80</v>
      </c>
      <c r="B72" s="90">
        <f t="shared" ref="B72:AG72" si="14">B67+B55+B51+B37+B71</f>
        <v>783.04</v>
      </c>
      <c r="C72" s="90">
        <f t="shared" si="14"/>
        <v>770.24</v>
      </c>
      <c r="D72" s="90">
        <f t="shared" si="14"/>
        <v>759.33999999999992</v>
      </c>
      <c r="E72" s="90">
        <f t="shared" si="14"/>
        <v>764.33999999999992</v>
      </c>
      <c r="F72" s="90">
        <f t="shared" si="14"/>
        <v>832.04</v>
      </c>
      <c r="G72" s="90">
        <f t="shared" si="14"/>
        <v>922.43999999999994</v>
      </c>
      <c r="H72" s="90">
        <f t="shared" si="14"/>
        <v>961.74</v>
      </c>
      <c r="I72" s="90">
        <f t="shared" si="14"/>
        <v>1017.24</v>
      </c>
      <c r="J72" s="90">
        <f t="shared" si="14"/>
        <v>1100.3399999999999</v>
      </c>
      <c r="K72" s="90">
        <f t="shared" si="14"/>
        <v>1127.24</v>
      </c>
      <c r="L72" s="90">
        <f t="shared" si="14"/>
        <v>1142.8399999999999</v>
      </c>
      <c r="M72" s="90">
        <f t="shared" si="14"/>
        <v>1105.04</v>
      </c>
      <c r="N72" s="90">
        <f t="shared" si="14"/>
        <v>1080.74</v>
      </c>
      <c r="O72" s="90">
        <f t="shared" si="14"/>
        <v>1053.54</v>
      </c>
      <c r="P72" s="90">
        <f t="shared" si="14"/>
        <v>985.34000000000015</v>
      </c>
      <c r="Q72" s="90">
        <f t="shared" si="14"/>
        <v>975.1400000000001</v>
      </c>
      <c r="R72" s="90">
        <f t="shared" si="14"/>
        <v>1009.6400000000001</v>
      </c>
      <c r="S72" s="90">
        <f t="shared" si="14"/>
        <v>1039.74</v>
      </c>
      <c r="T72" s="90">
        <f t="shared" si="14"/>
        <v>1031.1400000000001</v>
      </c>
      <c r="U72" s="90">
        <f t="shared" si="14"/>
        <v>1186.2400000000002</v>
      </c>
      <c r="V72" s="90">
        <f t="shared" si="14"/>
        <v>1254.1400000000001</v>
      </c>
      <c r="W72" s="90">
        <f t="shared" si="14"/>
        <v>1388.22</v>
      </c>
      <c r="X72" s="90">
        <f t="shared" si="14"/>
        <v>1351.44</v>
      </c>
      <c r="Y72" s="90">
        <f t="shared" si="14"/>
        <v>1238.54</v>
      </c>
      <c r="Z72" s="90">
        <f t="shared" si="14"/>
        <v>1192.94</v>
      </c>
      <c r="AA72" s="90">
        <f t="shared" si="14"/>
        <v>1125.04</v>
      </c>
      <c r="AB72" s="90">
        <f t="shared" si="14"/>
        <v>1058.74</v>
      </c>
      <c r="AC72" s="90">
        <f t="shared" si="14"/>
        <v>983.54000000000008</v>
      </c>
      <c r="AD72" s="90">
        <f t="shared" si="14"/>
        <v>894.24</v>
      </c>
      <c r="AE72" s="90">
        <f t="shared" si="14"/>
        <v>837.54</v>
      </c>
      <c r="AF72" s="90">
        <f t="shared" si="14"/>
        <v>841.04</v>
      </c>
      <c r="AG72" s="90">
        <f t="shared" si="14"/>
        <v>2133.14</v>
      </c>
      <c r="AH72" s="56">
        <f t="shared" si="2"/>
        <v>1388.22</v>
      </c>
      <c r="AI72" s="57">
        <f t="shared" si="3"/>
        <v>759.33999999999992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81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79"/>
      <c r="AH73" s="56">
        <f t="shared" si="2"/>
        <v>0</v>
      </c>
      <c r="AI73" s="57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82</v>
      </c>
      <c r="B74" s="90">
        <f t="shared" ref="B74:AF74" si="15">B71+B67+B55+B51+B37+B73</f>
        <v>783.04</v>
      </c>
      <c r="C74" s="90">
        <f t="shared" si="15"/>
        <v>770.24</v>
      </c>
      <c r="D74" s="90">
        <f t="shared" si="15"/>
        <v>759.33999999999992</v>
      </c>
      <c r="E74" s="90">
        <f t="shared" si="15"/>
        <v>764.33999999999992</v>
      </c>
      <c r="F74" s="90">
        <f t="shared" si="15"/>
        <v>832.04</v>
      </c>
      <c r="G74" s="90">
        <f t="shared" si="15"/>
        <v>922.43999999999994</v>
      </c>
      <c r="H74" s="90">
        <f t="shared" si="15"/>
        <v>961.74</v>
      </c>
      <c r="I74" s="90">
        <f t="shared" si="15"/>
        <v>1017.24</v>
      </c>
      <c r="J74" s="90">
        <f t="shared" si="15"/>
        <v>1100.3399999999999</v>
      </c>
      <c r="K74" s="90">
        <f t="shared" si="15"/>
        <v>1127.24</v>
      </c>
      <c r="L74" s="90">
        <f t="shared" si="15"/>
        <v>1142.8399999999999</v>
      </c>
      <c r="M74" s="90">
        <f t="shared" si="15"/>
        <v>1105.04</v>
      </c>
      <c r="N74" s="90">
        <f t="shared" si="15"/>
        <v>1080.74</v>
      </c>
      <c r="O74" s="90">
        <f t="shared" si="15"/>
        <v>1053.54</v>
      </c>
      <c r="P74" s="90">
        <f t="shared" si="15"/>
        <v>985.34000000000015</v>
      </c>
      <c r="Q74" s="90">
        <f t="shared" si="15"/>
        <v>975.1400000000001</v>
      </c>
      <c r="R74" s="90">
        <f t="shared" si="15"/>
        <v>1009.6400000000001</v>
      </c>
      <c r="S74" s="90">
        <f t="shared" si="15"/>
        <v>1039.74</v>
      </c>
      <c r="T74" s="90">
        <f t="shared" si="15"/>
        <v>1031.1400000000001</v>
      </c>
      <c r="U74" s="90">
        <f t="shared" si="15"/>
        <v>1186.2400000000002</v>
      </c>
      <c r="V74" s="90">
        <f t="shared" si="15"/>
        <v>1254.1400000000001</v>
      </c>
      <c r="W74" s="90">
        <f t="shared" si="15"/>
        <v>1388.22</v>
      </c>
      <c r="X74" s="90">
        <f t="shared" si="15"/>
        <v>1351.44</v>
      </c>
      <c r="Y74" s="90">
        <f t="shared" si="15"/>
        <v>1238.54</v>
      </c>
      <c r="Z74" s="90">
        <f t="shared" si="15"/>
        <v>1192.94</v>
      </c>
      <c r="AA74" s="90">
        <f t="shared" si="15"/>
        <v>1125.04</v>
      </c>
      <c r="AB74" s="90">
        <f t="shared" si="15"/>
        <v>1058.74</v>
      </c>
      <c r="AC74" s="90">
        <f t="shared" si="15"/>
        <v>983.54000000000008</v>
      </c>
      <c r="AD74" s="90">
        <f t="shared" si="15"/>
        <v>894.24</v>
      </c>
      <c r="AE74" s="90">
        <f t="shared" si="15"/>
        <v>837.54</v>
      </c>
      <c r="AF74" s="90">
        <f t="shared" si="15"/>
        <v>841.04</v>
      </c>
      <c r="AG74" s="79">
        <f>AG71+AG67+AG55+AG51+AG37+AG73</f>
        <v>2133.14</v>
      </c>
      <c r="AH74" s="56">
        <f t="shared" si="2"/>
        <v>1388.22</v>
      </c>
      <c r="AI74" s="57">
        <f t="shared" si="3"/>
        <v>759.33999999999992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67</v>
      </c>
      <c r="B75" s="60">
        <f t="shared" ref="B75:AF75" si="16">IF(B59&lt;0,B59*-1,0)</f>
        <v>0</v>
      </c>
      <c r="C75" s="60">
        <f t="shared" si="16"/>
        <v>0</v>
      </c>
      <c r="D75" s="60">
        <f t="shared" si="16"/>
        <v>0</v>
      </c>
      <c r="E75" s="60">
        <f t="shared" si="16"/>
        <v>0</v>
      </c>
      <c r="F75" s="60">
        <f t="shared" si="16"/>
        <v>0</v>
      </c>
      <c r="G75" s="60">
        <f t="shared" si="16"/>
        <v>0</v>
      </c>
      <c r="H75" s="60">
        <f t="shared" si="16"/>
        <v>0</v>
      </c>
      <c r="I75" s="60">
        <f t="shared" si="16"/>
        <v>0</v>
      </c>
      <c r="J75" s="60">
        <f t="shared" si="16"/>
        <v>0</v>
      </c>
      <c r="K75" s="60">
        <f t="shared" si="16"/>
        <v>0</v>
      </c>
      <c r="L75" s="60">
        <f t="shared" si="16"/>
        <v>0</v>
      </c>
      <c r="M75" s="60">
        <f t="shared" si="16"/>
        <v>0</v>
      </c>
      <c r="N75" s="60">
        <f t="shared" si="16"/>
        <v>0</v>
      </c>
      <c r="O75" s="60">
        <f t="shared" si="16"/>
        <v>0</v>
      </c>
      <c r="P75" s="60">
        <f t="shared" si="16"/>
        <v>0</v>
      </c>
      <c r="Q75" s="60">
        <f t="shared" si="16"/>
        <v>0</v>
      </c>
      <c r="R75" s="60">
        <f t="shared" si="16"/>
        <v>0</v>
      </c>
      <c r="S75" s="60">
        <f t="shared" si="16"/>
        <v>0</v>
      </c>
      <c r="T75" s="60">
        <f t="shared" si="16"/>
        <v>0</v>
      </c>
      <c r="U75" s="60">
        <f t="shared" si="16"/>
        <v>0</v>
      </c>
      <c r="V75" s="60">
        <f t="shared" si="16"/>
        <v>0</v>
      </c>
      <c r="W75" s="60">
        <f t="shared" si="16"/>
        <v>0</v>
      </c>
      <c r="X75" s="60">
        <f t="shared" si="16"/>
        <v>0</v>
      </c>
      <c r="Y75" s="60">
        <f t="shared" si="16"/>
        <v>0</v>
      </c>
      <c r="Z75" s="60">
        <f t="shared" si="16"/>
        <v>0</v>
      </c>
      <c r="AA75" s="60">
        <f t="shared" si="16"/>
        <v>0</v>
      </c>
      <c r="AB75" s="60">
        <f t="shared" si="16"/>
        <v>0</v>
      </c>
      <c r="AC75" s="60">
        <f t="shared" si="16"/>
        <v>0</v>
      </c>
      <c r="AD75" s="60">
        <f t="shared" si="16"/>
        <v>0</v>
      </c>
      <c r="AE75" s="60">
        <f t="shared" si="16"/>
        <v>0</v>
      </c>
      <c r="AF75" s="60">
        <f t="shared" si="16"/>
        <v>0</v>
      </c>
      <c r="AG75" s="64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65</v>
      </c>
      <c r="B76" s="60">
        <f t="shared" ref="B76:AF76" si="17">IF(B57&lt;0,B57*-1,0)</f>
        <v>0</v>
      </c>
      <c r="C76" s="60">
        <f t="shared" si="17"/>
        <v>0</v>
      </c>
      <c r="D76" s="60">
        <f t="shared" si="17"/>
        <v>0</v>
      </c>
      <c r="E76" s="60">
        <f t="shared" si="17"/>
        <v>0</v>
      </c>
      <c r="F76" s="60">
        <f t="shared" si="17"/>
        <v>0</v>
      </c>
      <c r="G76" s="60">
        <f t="shared" si="17"/>
        <v>0</v>
      </c>
      <c r="H76" s="60">
        <f t="shared" si="17"/>
        <v>0</v>
      </c>
      <c r="I76" s="60">
        <f t="shared" si="17"/>
        <v>0</v>
      </c>
      <c r="J76" s="60">
        <f t="shared" si="17"/>
        <v>0</v>
      </c>
      <c r="K76" s="60">
        <f t="shared" si="17"/>
        <v>0</v>
      </c>
      <c r="L76" s="60">
        <f t="shared" si="17"/>
        <v>0</v>
      </c>
      <c r="M76" s="60">
        <f t="shared" si="17"/>
        <v>0</v>
      </c>
      <c r="N76" s="60">
        <f t="shared" si="17"/>
        <v>0</v>
      </c>
      <c r="O76" s="60">
        <f t="shared" si="17"/>
        <v>0</v>
      </c>
      <c r="P76" s="60">
        <f t="shared" si="17"/>
        <v>0</v>
      </c>
      <c r="Q76" s="60">
        <f t="shared" si="17"/>
        <v>0</v>
      </c>
      <c r="R76" s="60">
        <f t="shared" si="17"/>
        <v>0</v>
      </c>
      <c r="S76" s="60">
        <f t="shared" si="17"/>
        <v>0</v>
      </c>
      <c r="T76" s="60">
        <f t="shared" si="17"/>
        <v>0</v>
      </c>
      <c r="U76" s="60">
        <f t="shared" si="17"/>
        <v>0</v>
      </c>
      <c r="V76" s="60">
        <f t="shared" si="17"/>
        <v>0</v>
      </c>
      <c r="W76" s="60">
        <f t="shared" si="17"/>
        <v>0</v>
      </c>
      <c r="X76" s="60">
        <f t="shared" si="17"/>
        <v>0</v>
      </c>
      <c r="Y76" s="60">
        <f t="shared" si="17"/>
        <v>0</v>
      </c>
      <c r="Z76" s="60">
        <f t="shared" si="17"/>
        <v>0</v>
      </c>
      <c r="AA76" s="60">
        <f t="shared" si="17"/>
        <v>0</v>
      </c>
      <c r="AB76" s="60">
        <f t="shared" si="17"/>
        <v>0</v>
      </c>
      <c r="AC76" s="60">
        <f t="shared" si="17"/>
        <v>0</v>
      </c>
      <c r="AD76" s="60">
        <f t="shared" si="17"/>
        <v>0</v>
      </c>
      <c r="AE76" s="60">
        <f t="shared" si="17"/>
        <v>0</v>
      </c>
      <c r="AF76" s="60">
        <f t="shared" si="17"/>
        <v>0</v>
      </c>
      <c r="AG76" s="69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 t="shared" ref="B77:AF77" si="18">IF(B60&lt;0,B60*-1,0)</f>
        <v>0</v>
      </c>
      <c r="C77" s="60">
        <f t="shared" si="18"/>
        <v>0</v>
      </c>
      <c r="D77" s="60">
        <f t="shared" si="18"/>
        <v>0</v>
      </c>
      <c r="E77" s="60">
        <f t="shared" si="18"/>
        <v>0</v>
      </c>
      <c r="F77" s="60">
        <f t="shared" si="18"/>
        <v>0</v>
      </c>
      <c r="G77" s="60">
        <f t="shared" si="18"/>
        <v>0</v>
      </c>
      <c r="H77" s="60">
        <f t="shared" si="18"/>
        <v>0</v>
      </c>
      <c r="I77" s="60">
        <f t="shared" si="18"/>
        <v>0</v>
      </c>
      <c r="J77" s="60">
        <f t="shared" si="18"/>
        <v>0</v>
      </c>
      <c r="K77" s="60">
        <f t="shared" si="18"/>
        <v>0</v>
      </c>
      <c r="L77" s="60">
        <f t="shared" si="18"/>
        <v>0</v>
      </c>
      <c r="M77" s="60">
        <f t="shared" si="18"/>
        <v>0</v>
      </c>
      <c r="N77" s="60">
        <f t="shared" si="18"/>
        <v>0</v>
      </c>
      <c r="O77" s="60">
        <f t="shared" si="18"/>
        <v>0</v>
      </c>
      <c r="P77" s="60">
        <f t="shared" si="18"/>
        <v>0</v>
      </c>
      <c r="Q77" s="60">
        <f t="shared" si="18"/>
        <v>0</v>
      </c>
      <c r="R77" s="60">
        <f t="shared" si="18"/>
        <v>0</v>
      </c>
      <c r="S77" s="60">
        <f t="shared" si="18"/>
        <v>0</v>
      </c>
      <c r="T77" s="60">
        <f t="shared" si="18"/>
        <v>0</v>
      </c>
      <c r="U77" s="60">
        <f t="shared" si="18"/>
        <v>0</v>
      </c>
      <c r="V77" s="60">
        <f t="shared" si="18"/>
        <v>0</v>
      </c>
      <c r="W77" s="60">
        <f t="shared" si="18"/>
        <v>0</v>
      </c>
      <c r="X77" s="60">
        <f t="shared" si="18"/>
        <v>0</v>
      </c>
      <c r="Y77" s="60">
        <f t="shared" si="18"/>
        <v>0</v>
      </c>
      <c r="Z77" s="60">
        <f t="shared" si="18"/>
        <v>0</v>
      </c>
      <c r="AA77" s="60">
        <f t="shared" si="18"/>
        <v>0</v>
      </c>
      <c r="AB77" s="60">
        <f t="shared" si="18"/>
        <v>0</v>
      </c>
      <c r="AC77" s="60">
        <f t="shared" si="18"/>
        <v>0</v>
      </c>
      <c r="AD77" s="60">
        <f t="shared" si="18"/>
        <v>0</v>
      </c>
      <c r="AE77" s="60">
        <f t="shared" si="18"/>
        <v>0</v>
      </c>
      <c r="AF77" s="60">
        <f t="shared" si="18"/>
        <v>0</v>
      </c>
      <c r="AG77" s="93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84</v>
      </c>
      <c r="B78" s="60">
        <f t="shared" ref="B78:AF78" si="19">IF(B58&lt;0,B58*-1,0)</f>
        <v>84.2</v>
      </c>
      <c r="C78" s="60">
        <f t="shared" si="19"/>
        <v>58.1</v>
      </c>
      <c r="D78" s="60">
        <f t="shared" si="19"/>
        <v>70</v>
      </c>
      <c r="E78" s="60">
        <f t="shared" si="19"/>
        <v>65</v>
      </c>
      <c r="F78" s="60">
        <f t="shared" si="19"/>
        <v>40</v>
      </c>
      <c r="G78" s="60">
        <f t="shared" si="19"/>
        <v>40</v>
      </c>
      <c r="H78" s="60">
        <f t="shared" si="19"/>
        <v>40</v>
      </c>
      <c r="I78" s="60">
        <f t="shared" si="19"/>
        <v>55</v>
      </c>
      <c r="J78" s="60">
        <f t="shared" si="19"/>
        <v>57</v>
      </c>
      <c r="K78" s="60">
        <f t="shared" si="19"/>
        <v>63.3</v>
      </c>
      <c r="L78" s="60">
        <f t="shared" si="19"/>
        <v>56.5</v>
      </c>
      <c r="M78" s="60">
        <f t="shared" si="19"/>
        <v>72</v>
      </c>
      <c r="N78" s="60">
        <f t="shared" si="19"/>
        <v>70</v>
      </c>
      <c r="O78" s="60">
        <f t="shared" si="19"/>
        <v>103.3</v>
      </c>
      <c r="P78" s="60">
        <f t="shared" si="19"/>
        <v>94.2</v>
      </c>
      <c r="Q78" s="60">
        <f t="shared" si="19"/>
        <v>74.599999999999994</v>
      </c>
      <c r="R78" s="60">
        <f t="shared" si="19"/>
        <v>58</v>
      </c>
      <c r="S78" s="60">
        <f t="shared" si="19"/>
        <v>60</v>
      </c>
      <c r="T78" s="60">
        <f t="shared" si="19"/>
        <v>60.5</v>
      </c>
      <c r="U78" s="60">
        <f t="shared" si="19"/>
        <v>76</v>
      </c>
      <c r="V78" s="60">
        <f t="shared" si="19"/>
        <v>77</v>
      </c>
      <c r="W78" s="60">
        <f t="shared" si="19"/>
        <v>50.02</v>
      </c>
      <c r="X78" s="60">
        <f t="shared" si="19"/>
        <v>78</v>
      </c>
      <c r="Y78" s="60">
        <f t="shared" si="19"/>
        <v>78</v>
      </c>
      <c r="Z78" s="60">
        <f t="shared" si="19"/>
        <v>55.4</v>
      </c>
      <c r="AA78" s="60">
        <f t="shared" si="19"/>
        <v>49.9</v>
      </c>
      <c r="AB78" s="60">
        <f t="shared" si="19"/>
        <v>76.5</v>
      </c>
      <c r="AC78" s="60">
        <f t="shared" si="19"/>
        <v>77</v>
      </c>
      <c r="AD78" s="60">
        <f t="shared" si="19"/>
        <v>80</v>
      </c>
      <c r="AE78" s="60">
        <f t="shared" si="19"/>
        <v>41</v>
      </c>
      <c r="AF78" s="60">
        <f t="shared" si="19"/>
        <v>52</v>
      </c>
      <c r="AG78" s="93"/>
      <c r="AH78" s="56">
        <f t="shared" ref="AH78:AH90" si="20">MAX(B78:AF78)</f>
        <v>103.3</v>
      </c>
      <c r="AI78" s="57">
        <f t="shared" ref="AI78:AI90" si="21">MIN(B78:AF78)</f>
        <v>40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64</v>
      </c>
      <c r="B79" s="60">
        <f t="shared" ref="B79:AF79" si="22">IF(B56&lt;0,B56*-1,0)</f>
        <v>0</v>
      </c>
      <c r="C79" s="60">
        <f t="shared" si="22"/>
        <v>0</v>
      </c>
      <c r="D79" s="60">
        <f t="shared" si="22"/>
        <v>0</v>
      </c>
      <c r="E79" s="60">
        <f t="shared" si="22"/>
        <v>0</v>
      </c>
      <c r="F79" s="60">
        <f t="shared" si="22"/>
        <v>0</v>
      </c>
      <c r="G79" s="60">
        <f t="shared" si="22"/>
        <v>0</v>
      </c>
      <c r="H79" s="60">
        <f t="shared" si="22"/>
        <v>0</v>
      </c>
      <c r="I79" s="60">
        <f t="shared" si="22"/>
        <v>0</v>
      </c>
      <c r="J79" s="60">
        <f t="shared" si="22"/>
        <v>0</v>
      </c>
      <c r="K79" s="60">
        <f t="shared" si="22"/>
        <v>0</v>
      </c>
      <c r="L79" s="60">
        <f t="shared" si="22"/>
        <v>0</v>
      </c>
      <c r="M79" s="60">
        <f t="shared" si="22"/>
        <v>0</v>
      </c>
      <c r="N79" s="60">
        <f t="shared" si="22"/>
        <v>0</v>
      </c>
      <c r="O79" s="60">
        <f t="shared" si="22"/>
        <v>0</v>
      </c>
      <c r="P79" s="60">
        <f t="shared" si="22"/>
        <v>0</v>
      </c>
      <c r="Q79" s="60">
        <f t="shared" si="22"/>
        <v>0</v>
      </c>
      <c r="R79" s="60">
        <f t="shared" si="22"/>
        <v>0</v>
      </c>
      <c r="S79" s="60">
        <f t="shared" si="22"/>
        <v>0</v>
      </c>
      <c r="T79" s="60">
        <f t="shared" si="22"/>
        <v>0</v>
      </c>
      <c r="U79" s="60">
        <f t="shared" si="22"/>
        <v>0</v>
      </c>
      <c r="V79" s="60">
        <f t="shared" si="22"/>
        <v>0</v>
      </c>
      <c r="W79" s="60">
        <f t="shared" si="22"/>
        <v>0</v>
      </c>
      <c r="X79" s="60">
        <f t="shared" si="22"/>
        <v>0</v>
      </c>
      <c r="Y79" s="60">
        <f t="shared" si="22"/>
        <v>0</v>
      </c>
      <c r="Z79" s="60">
        <f t="shared" si="22"/>
        <v>0</v>
      </c>
      <c r="AA79" s="60">
        <f t="shared" si="22"/>
        <v>0</v>
      </c>
      <c r="AB79" s="60">
        <f t="shared" si="22"/>
        <v>0</v>
      </c>
      <c r="AC79" s="60">
        <f t="shared" si="22"/>
        <v>0</v>
      </c>
      <c r="AD79" s="60">
        <f t="shared" si="22"/>
        <v>0</v>
      </c>
      <c r="AE79" s="60">
        <f t="shared" si="22"/>
        <v>0</v>
      </c>
      <c r="AF79" s="60">
        <f t="shared" si="22"/>
        <v>0</v>
      </c>
      <c r="AG79" s="93"/>
      <c r="AH79" s="56">
        <f t="shared" si="20"/>
        <v>0</v>
      </c>
      <c r="AI79" s="57">
        <f t="shared" si="21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85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1"/>
      <c r="S80" s="51"/>
      <c r="T80" s="51"/>
      <c r="U80" s="51"/>
      <c r="V80" s="51"/>
      <c r="W80" s="51"/>
      <c r="X80" s="51"/>
      <c r="Y80" s="51"/>
      <c r="Z80" s="51"/>
      <c r="AA80" s="65"/>
      <c r="AB80" s="65"/>
      <c r="AC80" s="65"/>
      <c r="AD80" s="65"/>
      <c r="AE80" s="65"/>
      <c r="AF80" s="65"/>
      <c r="AG80" s="88"/>
      <c r="AH80" s="56">
        <f t="shared" si="20"/>
        <v>0</v>
      </c>
      <c r="AI80" s="57">
        <f t="shared" si="21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86</v>
      </c>
      <c r="B81" s="74">
        <f t="shared" ref="B81:AG81" si="23">SUM(B75:B80)</f>
        <v>84.2</v>
      </c>
      <c r="C81" s="74">
        <f t="shared" si="23"/>
        <v>58.1</v>
      </c>
      <c r="D81" s="74">
        <f t="shared" si="23"/>
        <v>70</v>
      </c>
      <c r="E81" s="74">
        <f t="shared" si="23"/>
        <v>65</v>
      </c>
      <c r="F81" s="74">
        <f t="shared" si="23"/>
        <v>40</v>
      </c>
      <c r="G81" s="74">
        <f t="shared" si="23"/>
        <v>40</v>
      </c>
      <c r="H81" s="74">
        <f t="shared" si="23"/>
        <v>40</v>
      </c>
      <c r="I81" s="74">
        <f t="shared" si="23"/>
        <v>55</v>
      </c>
      <c r="J81" s="74">
        <f t="shared" si="23"/>
        <v>57</v>
      </c>
      <c r="K81" s="74">
        <f t="shared" si="23"/>
        <v>63.3</v>
      </c>
      <c r="L81" s="74">
        <f t="shared" si="23"/>
        <v>56.5</v>
      </c>
      <c r="M81" s="74">
        <f t="shared" si="23"/>
        <v>72</v>
      </c>
      <c r="N81" s="74">
        <f t="shared" si="23"/>
        <v>70</v>
      </c>
      <c r="O81" s="74">
        <f t="shared" si="23"/>
        <v>103.3</v>
      </c>
      <c r="P81" s="74">
        <f t="shared" si="23"/>
        <v>94.2</v>
      </c>
      <c r="Q81" s="74">
        <f t="shared" si="23"/>
        <v>74.599999999999994</v>
      </c>
      <c r="R81" s="74">
        <f t="shared" si="23"/>
        <v>58</v>
      </c>
      <c r="S81" s="74">
        <f t="shared" si="23"/>
        <v>60</v>
      </c>
      <c r="T81" s="74">
        <f t="shared" si="23"/>
        <v>60.5</v>
      </c>
      <c r="U81" s="74">
        <f t="shared" si="23"/>
        <v>76</v>
      </c>
      <c r="V81" s="74">
        <f t="shared" si="23"/>
        <v>77</v>
      </c>
      <c r="W81" s="74">
        <f t="shared" si="23"/>
        <v>50.02</v>
      </c>
      <c r="X81" s="74">
        <f t="shared" si="23"/>
        <v>78</v>
      </c>
      <c r="Y81" s="74">
        <f t="shared" si="23"/>
        <v>78</v>
      </c>
      <c r="Z81" s="74">
        <f t="shared" si="23"/>
        <v>55.4</v>
      </c>
      <c r="AA81" s="74">
        <f t="shared" si="23"/>
        <v>49.9</v>
      </c>
      <c r="AB81" s="74">
        <f t="shared" si="23"/>
        <v>76.5</v>
      </c>
      <c r="AC81" s="74">
        <f t="shared" si="23"/>
        <v>77</v>
      </c>
      <c r="AD81" s="74">
        <f t="shared" si="23"/>
        <v>80</v>
      </c>
      <c r="AE81" s="74">
        <f t="shared" si="23"/>
        <v>41</v>
      </c>
      <c r="AF81" s="74">
        <f t="shared" si="23"/>
        <v>52</v>
      </c>
      <c r="AG81" s="79">
        <f t="shared" si="23"/>
        <v>0</v>
      </c>
      <c r="AH81" s="56">
        <f t="shared" si="20"/>
        <v>103.3</v>
      </c>
      <c r="AI81" s="57">
        <f t="shared" si="21"/>
        <v>40</v>
      </c>
      <c r="AK81" s="58"/>
    </row>
    <row r="82" spans="1:88" s="1" customFormat="1" ht="15.75" thickBot="1" x14ac:dyDescent="0.3">
      <c r="A82" s="73" t="s">
        <v>87</v>
      </c>
      <c r="B82" s="74">
        <f t="shared" ref="B82:AG82" si="24">SUM(B69:B81)</f>
        <v>1734.48</v>
      </c>
      <c r="C82" s="74">
        <f t="shared" si="24"/>
        <v>1656.6799999999998</v>
      </c>
      <c r="D82" s="74">
        <f t="shared" si="24"/>
        <v>1658.6799999999998</v>
      </c>
      <c r="E82" s="74">
        <f t="shared" si="24"/>
        <v>1658.6799999999998</v>
      </c>
      <c r="F82" s="74">
        <f t="shared" si="24"/>
        <v>1744.08</v>
      </c>
      <c r="G82" s="74">
        <f t="shared" si="24"/>
        <v>1924.8799999999999</v>
      </c>
      <c r="H82" s="74">
        <f t="shared" si="24"/>
        <v>2003.48</v>
      </c>
      <c r="I82" s="74">
        <f t="shared" si="24"/>
        <v>2144.48</v>
      </c>
      <c r="J82" s="74">
        <f t="shared" si="24"/>
        <v>2314.6799999999998</v>
      </c>
      <c r="K82" s="74">
        <f t="shared" si="24"/>
        <v>2381.0800000000004</v>
      </c>
      <c r="L82" s="74">
        <f t="shared" si="24"/>
        <v>2398.6799999999998</v>
      </c>
      <c r="M82" s="74">
        <f t="shared" si="24"/>
        <v>2354.08</v>
      </c>
      <c r="N82" s="74">
        <f t="shared" si="24"/>
        <v>2301.48</v>
      </c>
      <c r="O82" s="74">
        <f t="shared" si="24"/>
        <v>2313.6800000000003</v>
      </c>
      <c r="P82" s="74">
        <f t="shared" si="24"/>
        <v>2159.08</v>
      </c>
      <c r="Q82" s="74">
        <f t="shared" si="24"/>
        <v>2099.48</v>
      </c>
      <c r="R82" s="74">
        <f t="shared" si="24"/>
        <v>2135.2800000000002</v>
      </c>
      <c r="S82" s="74">
        <f t="shared" si="24"/>
        <v>2199.48</v>
      </c>
      <c r="T82" s="74">
        <f t="shared" si="24"/>
        <v>2183.2800000000002</v>
      </c>
      <c r="U82" s="74">
        <f t="shared" si="24"/>
        <v>2524.4800000000005</v>
      </c>
      <c r="V82" s="74">
        <f t="shared" si="24"/>
        <v>2662.28</v>
      </c>
      <c r="W82" s="74">
        <f t="shared" si="24"/>
        <v>2876.48</v>
      </c>
      <c r="X82" s="74">
        <f t="shared" si="24"/>
        <v>2858.88</v>
      </c>
      <c r="Y82" s="74">
        <f t="shared" si="24"/>
        <v>2633.08</v>
      </c>
      <c r="Z82" s="74">
        <f t="shared" si="24"/>
        <v>2496.6800000000003</v>
      </c>
      <c r="AA82" s="74">
        <f t="shared" si="24"/>
        <v>2349.88</v>
      </c>
      <c r="AB82" s="74">
        <f t="shared" si="24"/>
        <v>2270.48</v>
      </c>
      <c r="AC82" s="74">
        <f t="shared" si="24"/>
        <v>2121.08</v>
      </c>
      <c r="AD82" s="74">
        <f t="shared" si="24"/>
        <v>1948.48</v>
      </c>
      <c r="AE82" s="74">
        <f t="shared" si="24"/>
        <v>1757.08</v>
      </c>
      <c r="AF82" s="74">
        <f t="shared" si="24"/>
        <v>1786.08</v>
      </c>
      <c r="AG82" s="79">
        <f t="shared" si="24"/>
        <v>4338.08</v>
      </c>
      <c r="AH82" s="56">
        <f t="shared" si="20"/>
        <v>2876.48</v>
      </c>
      <c r="AI82" s="57">
        <f t="shared" si="21"/>
        <v>1656.6799999999998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88</v>
      </c>
      <c r="B83" s="96">
        <v>49.85</v>
      </c>
      <c r="C83" s="97">
        <v>49.97</v>
      </c>
      <c r="D83" s="97">
        <v>49.79</v>
      </c>
      <c r="E83" s="97">
        <v>50</v>
      </c>
      <c r="F83" s="97">
        <v>50</v>
      </c>
      <c r="G83" s="97">
        <v>50.03</v>
      </c>
      <c r="H83" s="97">
        <v>50.04</v>
      </c>
      <c r="I83" s="97">
        <v>49.94</v>
      </c>
      <c r="J83" s="97">
        <v>49.98</v>
      </c>
      <c r="K83" s="97">
        <v>50.036000000000001</v>
      </c>
      <c r="L83" s="97">
        <v>50.036000000000001</v>
      </c>
      <c r="M83" s="97">
        <v>49.96</v>
      </c>
      <c r="N83" s="97">
        <v>49.862000000000002</v>
      </c>
      <c r="O83" s="97">
        <v>49.767000000000003</v>
      </c>
      <c r="P83" s="97">
        <v>50.04</v>
      </c>
      <c r="Q83" s="97">
        <v>50.045999999999999</v>
      </c>
      <c r="R83" s="97">
        <v>49.97</v>
      </c>
      <c r="S83" s="97">
        <v>50.03</v>
      </c>
      <c r="T83" s="97">
        <v>49.98</v>
      </c>
      <c r="U83" s="97">
        <v>49.77</v>
      </c>
      <c r="V83" s="97">
        <v>49.91</v>
      </c>
      <c r="W83" s="97">
        <v>49.89</v>
      </c>
      <c r="X83" s="97">
        <v>49.89</v>
      </c>
      <c r="Y83" s="97">
        <v>50.05</v>
      </c>
      <c r="Z83" s="97">
        <v>49.86</v>
      </c>
      <c r="AA83" s="97">
        <v>50.005000000000003</v>
      </c>
      <c r="AB83" s="97">
        <v>49.970999999999997</v>
      </c>
      <c r="AC83" s="97">
        <v>49.923000000000002</v>
      </c>
      <c r="AD83" s="97">
        <v>50.05</v>
      </c>
      <c r="AE83" s="97">
        <v>50.02</v>
      </c>
      <c r="AF83" s="96">
        <v>50.01</v>
      </c>
      <c r="AG83" s="98"/>
      <c r="AH83" s="56">
        <f t="shared" si="20"/>
        <v>50.05</v>
      </c>
      <c r="AI83" s="57">
        <f t="shared" si="21"/>
        <v>49.767000000000003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100">
        <v>127.2</v>
      </c>
      <c r="C84" s="53">
        <v>128.19999999999999</v>
      </c>
      <c r="D84" s="53">
        <v>128</v>
      </c>
      <c r="E84" s="53">
        <v>128</v>
      </c>
      <c r="F84" s="53">
        <v>128</v>
      </c>
      <c r="G84" s="53">
        <v>128</v>
      </c>
      <c r="H84" s="53">
        <v>125</v>
      </c>
      <c r="I84" s="53">
        <v>124</v>
      </c>
      <c r="J84" s="53">
        <v>123</v>
      </c>
      <c r="K84" s="53">
        <v>122.9</v>
      </c>
      <c r="L84" s="53">
        <v>122.9</v>
      </c>
      <c r="M84" s="53">
        <v>123.9</v>
      </c>
      <c r="N84" s="53">
        <v>124</v>
      </c>
      <c r="O84" s="53">
        <v>124.1</v>
      </c>
      <c r="P84" s="53">
        <v>125.6</v>
      </c>
      <c r="Q84" s="53">
        <v>125.6</v>
      </c>
      <c r="R84" s="53">
        <v>125.5</v>
      </c>
      <c r="S84" s="53">
        <v>125.5</v>
      </c>
      <c r="T84" s="53">
        <v>126.4</v>
      </c>
      <c r="U84" s="53">
        <v>124.9</v>
      </c>
      <c r="V84" s="53">
        <v>125.7</v>
      </c>
      <c r="W84" s="101">
        <v>127.3</v>
      </c>
      <c r="X84" s="101">
        <v>127.3</v>
      </c>
      <c r="Y84" s="101">
        <v>126.7</v>
      </c>
      <c r="Z84" s="101">
        <v>125.8</v>
      </c>
      <c r="AA84" s="53">
        <v>125.4</v>
      </c>
      <c r="AB84" s="53">
        <v>125.7</v>
      </c>
      <c r="AC84" s="53">
        <v>127.3</v>
      </c>
      <c r="AD84" s="53">
        <v>128.69999999999999</v>
      </c>
      <c r="AE84" s="53">
        <v>127.7</v>
      </c>
      <c r="AF84" s="100">
        <v>126.8</v>
      </c>
      <c r="AG84" s="102"/>
      <c r="AH84" s="56">
        <f t="shared" si="20"/>
        <v>128.69999999999999</v>
      </c>
      <c r="AI84" s="57">
        <f t="shared" si="21"/>
        <v>122.9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100">
        <v>131.19999999999999</v>
      </c>
      <c r="C85" s="53">
        <v>131.9</v>
      </c>
      <c r="D85" s="53">
        <v>131.4</v>
      </c>
      <c r="E85" s="53">
        <v>131.4</v>
      </c>
      <c r="F85" s="53">
        <v>131</v>
      </c>
      <c r="G85" s="53">
        <v>131</v>
      </c>
      <c r="H85" s="53">
        <v>128.5</v>
      </c>
      <c r="I85" s="53">
        <v>127</v>
      </c>
      <c r="J85" s="53">
        <v>126</v>
      </c>
      <c r="K85" s="53">
        <v>125.8</v>
      </c>
      <c r="L85" s="53">
        <v>125.8</v>
      </c>
      <c r="M85" s="53">
        <v>126.8</v>
      </c>
      <c r="N85" s="53">
        <v>126.8</v>
      </c>
      <c r="O85" s="53">
        <v>127.1</v>
      </c>
      <c r="P85" s="53">
        <v>127.8</v>
      </c>
      <c r="Q85" s="53">
        <v>127.5</v>
      </c>
      <c r="R85" s="53">
        <v>127.9</v>
      </c>
      <c r="S85" s="53">
        <v>128.1</v>
      </c>
      <c r="T85" s="53">
        <v>128.69999999999999</v>
      </c>
      <c r="U85" s="53">
        <v>127.4</v>
      </c>
      <c r="V85" s="53">
        <v>127.8</v>
      </c>
      <c r="W85" s="101">
        <v>129</v>
      </c>
      <c r="X85" s="101">
        <v>129</v>
      </c>
      <c r="Y85" s="101">
        <v>128.80000000000001</v>
      </c>
      <c r="Z85" s="101">
        <v>128.1</v>
      </c>
      <c r="AA85" s="53">
        <v>128</v>
      </c>
      <c r="AB85" s="53">
        <v>128.80000000000001</v>
      </c>
      <c r="AC85" s="53">
        <v>130.30000000000001</v>
      </c>
      <c r="AD85" s="53">
        <v>131.80000000000001</v>
      </c>
      <c r="AE85" s="53">
        <v>130.80000000000001</v>
      </c>
      <c r="AF85" s="100">
        <v>130.1</v>
      </c>
      <c r="AG85" s="102"/>
      <c r="AH85" s="56">
        <f t="shared" si="20"/>
        <v>131.9</v>
      </c>
      <c r="AI85" s="57">
        <f t="shared" si="21"/>
        <v>125.8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91</v>
      </c>
      <c r="B86" s="100">
        <v>129.80000000000001</v>
      </c>
      <c r="C86" s="53">
        <v>129.5</v>
      </c>
      <c r="D86" s="53">
        <v>129</v>
      </c>
      <c r="E86" s="53">
        <v>129</v>
      </c>
      <c r="F86" s="53">
        <v>129</v>
      </c>
      <c r="G86" s="53">
        <v>129</v>
      </c>
      <c r="H86" s="53">
        <v>129</v>
      </c>
      <c r="I86" s="53">
        <v>127</v>
      </c>
      <c r="J86" s="53">
        <v>128</v>
      </c>
      <c r="K86" s="53">
        <v>127.8</v>
      </c>
      <c r="L86" s="53">
        <v>127.8</v>
      </c>
      <c r="M86" s="53">
        <v>128</v>
      </c>
      <c r="N86" s="53">
        <v>128</v>
      </c>
      <c r="O86" s="53">
        <v>127</v>
      </c>
      <c r="P86" s="53">
        <v>129.4</v>
      </c>
      <c r="Q86" s="53">
        <v>129.1</v>
      </c>
      <c r="R86" s="53">
        <v>129.1</v>
      </c>
      <c r="S86" s="53">
        <v>127.9</v>
      </c>
      <c r="T86" s="53">
        <v>128.1</v>
      </c>
      <c r="U86" s="53">
        <v>127.5</v>
      </c>
      <c r="V86" s="53">
        <v>126.7</v>
      </c>
      <c r="W86" s="101">
        <v>127.7</v>
      </c>
      <c r="X86" s="101">
        <v>127.7</v>
      </c>
      <c r="Y86" s="101">
        <v>129.5</v>
      </c>
      <c r="Z86" s="101">
        <v>126.6</v>
      </c>
      <c r="AA86" s="53">
        <v>127.9</v>
      </c>
      <c r="AB86" s="53">
        <v>130.6</v>
      </c>
      <c r="AC86" s="53">
        <v>131.1</v>
      </c>
      <c r="AD86" s="53">
        <v>129.30000000000001</v>
      </c>
      <c r="AE86" s="53">
        <v>130.69999999999999</v>
      </c>
      <c r="AF86" s="100">
        <v>129.4</v>
      </c>
      <c r="AG86" s="102"/>
      <c r="AH86" s="56">
        <f t="shared" si="20"/>
        <v>131.1</v>
      </c>
      <c r="AI86" s="57">
        <f t="shared" si="21"/>
        <v>126.6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0">
        <v>133.80000000000001</v>
      </c>
      <c r="C87" s="53">
        <v>133.69999999999999</v>
      </c>
      <c r="D87" s="53">
        <v>133.5</v>
      </c>
      <c r="E87" s="53">
        <v>133.5</v>
      </c>
      <c r="F87" s="53">
        <v>133</v>
      </c>
      <c r="G87" s="53">
        <v>133</v>
      </c>
      <c r="H87" s="53">
        <v>133</v>
      </c>
      <c r="I87" s="53">
        <v>132</v>
      </c>
      <c r="J87" s="53">
        <v>131.9</v>
      </c>
      <c r="K87" s="53">
        <v>130.5</v>
      </c>
      <c r="L87" s="53">
        <v>130.5</v>
      </c>
      <c r="M87" s="53">
        <v>130.1</v>
      </c>
      <c r="N87" s="53">
        <v>130.30000000000001</v>
      </c>
      <c r="O87" s="53">
        <v>131.4</v>
      </c>
      <c r="P87" s="53">
        <v>134.4</v>
      </c>
      <c r="Q87" s="53">
        <v>131.80000000000001</v>
      </c>
      <c r="R87" s="53">
        <v>132.19999999999999</v>
      </c>
      <c r="S87" s="53">
        <v>131.6</v>
      </c>
      <c r="T87" s="53">
        <v>131.30000000000001</v>
      </c>
      <c r="U87" s="53">
        <v>131.6</v>
      </c>
      <c r="V87" s="53">
        <v>131.6</v>
      </c>
      <c r="W87" s="101">
        <v>132.30000000000001</v>
      </c>
      <c r="X87" s="101">
        <v>132.30000000000001</v>
      </c>
      <c r="Y87" s="101">
        <v>134.6</v>
      </c>
      <c r="Z87" s="101">
        <v>132.80000000000001</v>
      </c>
      <c r="AA87" s="53">
        <v>133.69999999999999</v>
      </c>
      <c r="AB87" s="53">
        <v>134.9</v>
      </c>
      <c r="AC87" s="53">
        <v>135.30000000000001</v>
      </c>
      <c r="AD87" s="53">
        <v>136</v>
      </c>
      <c r="AE87" s="53">
        <v>136.30000000000001</v>
      </c>
      <c r="AF87" s="100">
        <v>134</v>
      </c>
      <c r="AG87" s="102"/>
      <c r="AH87" s="56">
        <f t="shared" si="20"/>
        <v>136.30000000000001</v>
      </c>
      <c r="AI87" s="57">
        <f t="shared" si="21"/>
        <v>130.1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93</v>
      </c>
      <c r="B88" s="104">
        <v>131.80000000000001</v>
      </c>
      <c r="C88" s="105">
        <v>132.80000000000001</v>
      </c>
      <c r="D88" s="105">
        <v>133</v>
      </c>
      <c r="E88" s="105">
        <v>133</v>
      </c>
      <c r="F88" s="105">
        <v>133.6</v>
      </c>
      <c r="G88" s="105">
        <v>133.6</v>
      </c>
      <c r="H88" s="105">
        <v>131.69999999999999</v>
      </c>
      <c r="I88" s="105">
        <v>133</v>
      </c>
      <c r="J88" s="105">
        <v>134</v>
      </c>
      <c r="K88" s="105">
        <v>131.5</v>
      </c>
      <c r="L88" s="105">
        <v>131.5</v>
      </c>
      <c r="M88" s="105">
        <v>135</v>
      </c>
      <c r="N88" s="105">
        <v>133.30000000000001</v>
      </c>
      <c r="O88" s="105">
        <v>14.5</v>
      </c>
      <c r="P88" s="105">
        <v>133.30000000000001</v>
      </c>
      <c r="Q88" s="105">
        <v>131.30000000000001</v>
      </c>
      <c r="R88" s="105">
        <v>133.69999999999999</v>
      </c>
      <c r="S88" s="105">
        <v>129.6</v>
      </c>
      <c r="T88" s="105">
        <v>133.4</v>
      </c>
      <c r="U88" s="105">
        <v>135.80000000000001</v>
      </c>
      <c r="V88" s="105">
        <v>135.80000000000001</v>
      </c>
      <c r="W88" s="101">
        <v>134.6</v>
      </c>
      <c r="X88" s="101">
        <v>134.6</v>
      </c>
      <c r="Y88" s="101">
        <v>131.69999999999999</v>
      </c>
      <c r="Z88" s="101">
        <v>131.69999999999999</v>
      </c>
      <c r="AA88" s="105">
        <v>132.1</v>
      </c>
      <c r="AB88" s="105">
        <v>133.69999999999999</v>
      </c>
      <c r="AC88" s="105">
        <v>135.19999999999999</v>
      </c>
      <c r="AD88" s="105">
        <v>132.4</v>
      </c>
      <c r="AE88" s="105">
        <v>130.9</v>
      </c>
      <c r="AF88" s="104">
        <v>131.4</v>
      </c>
      <c r="AG88" s="106"/>
      <c r="AH88" s="56">
        <f t="shared" si="20"/>
        <v>135.80000000000001</v>
      </c>
      <c r="AI88" s="57">
        <f t="shared" si="21"/>
        <v>14.5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94</v>
      </c>
      <c r="B89" s="100">
        <v>133.80000000000001</v>
      </c>
      <c r="C89" s="53">
        <v>134.9</v>
      </c>
      <c r="D89" s="53">
        <v>135</v>
      </c>
      <c r="E89" s="53">
        <v>135</v>
      </c>
      <c r="F89" s="53">
        <v>135</v>
      </c>
      <c r="G89" s="53">
        <v>135</v>
      </c>
      <c r="H89" s="53">
        <v>130</v>
      </c>
      <c r="I89" s="53">
        <v>130</v>
      </c>
      <c r="J89" s="53">
        <v>130</v>
      </c>
      <c r="K89" s="53">
        <v>128.6</v>
      </c>
      <c r="L89" s="53">
        <v>128.6</v>
      </c>
      <c r="M89" s="53">
        <v>130.9</v>
      </c>
      <c r="N89" s="53">
        <v>129.19999999999999</v>
      </c>
      <c r="O89" s="53">
        <v>131.4</v>
      </c>
      <c r="P89" s="53">
        <v>130.4</v>
      </c>
      <c r="Q89" s="53">
        <v>128</v>
      </c>
      <c r="R89" s="53">
        <v>131.19999999999999</v>
      </c>
      <c r="S89" s="53">
        <v>131.30000000000001</v>
      </c>
      <c r="T89" s="53">
        <v>129.4</v>
      </c>
      <c r="U89" s="53">
        <v>133.69999999999999</v>
      </c>
      <c r="V89" s="53">
        <v>133.69999999999999</v>
      </c>
      <c r="W89" s="101">
        <v>131.4</v>
      </c>
      <c r="X89" s="101">
        <v>131.4</v>
      </c>
      <c r="Y89" s="101">
        <v>131.80000000000001</v>
      </c>
      <c r="Z89" s="101">
        <v>131.80000000000001</v>
      </c>
      <c r="AA89" s="53">
        <v>130.69999999999999</v>
      </c>
      <c r="AB89" s="53">
        <v>132.4</v>
      </c>
      <c r="AC89" s="53">
        <v>134</v>
      </c>
      <c r="AD89" s="53">
        <v>133</v>
      </c>
      <c r="AE89" s="53">
        <v>131.19999999999999</v>
      </c>
      <c r="AF89" s="100">
        <v>132.5</v>
      </c>
      <c r="AG89" s="102"/>
      <c r="AH89" s="56">
        <f t="shared" si="20"/>
        <v>135</v>
      </c>
      <c r="AI89" s="57">
        <f t="shared" si="21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95</v>
      </c>
      <c r="B90" s="107">
        <v>66.599999999999994</v>
      </c>
      <c r="C90" s="108">
        <v>67</v>
      </c>
      <c r="D90" s="108">
        <v>66.900000000000006</v>
      </c>
      <c r="E90" s="108">
        <v>66.900000000000006</v>
      </c>
      <c r="F90" s="108">
        <v>66.599999999999994</v>
      </c>
      <c r="G90" s="108">
        <v>66.599999999999994</v>
      </c>
      <c r="H90" s="108">
        <v>65.2</v>
      </c>
      <c r="I90" s="108">
        <v>65</v>
      </c>
      <c r="J90" s="108">
        <v>64.3</v>
      </c>
      <c r="K90" s="108">
        <v>64.400000000000006</v>
      </c>
      <c r="L90" s="108">
        <v>64.400000000000006</v>
      </c>
      <c r="M90" s="108">
        <v>64.900000000000006</v>
      </c>
      <c r="N90" s="108">
        <v>65</v>
      </c>
      <c r="O90" s="108">
        <v>65.099999999999994</v>
      </c>
      <c r="P90" s="108">
        <v>65</v>
      </c>
      <c r="Q90" s="108">
        <v>64.900000000000006</v>
      </c>
      <c r="R90" s="108">
        <v>65.3</v>
      </c>
      <c r="S90" s="108">
        <v>65.3</v>
      </c>
      <c r="T90" s="108">
        <v>65.8</v>
      </c>
      <c r="U90" s="108">
        <v>65.3</v>
      </c>
      <c r="V90" s="108">
        <v>65.3</v>
      </c>
      <c r="W90" s="108">
        <v>65.7</v>
      </c>
      <c r="X90" s="108">
        <v>65.7</v>
      </c>
      <c r="Y90" s="108">
        <v>65.900000000000006</v>
      </c>
      <c r="Z90" s="108">
        <v>65</v>
      </c>
      <c r="AA90" s="108">
        <v>65.2</v>
      </c>
      <c r="AB90" s="108">
        <v>65.599999999999994</v>
      </c>
      <c r="AC90" s="108">
        <v>66.7</v>
      </c>
      <c r="AD90" s="108">
        <v>67</v>
      </c>
      <c r="AE90" s="108">
        <v>66.7</v>
      </c>
      <c r="AF90" s="107">
        <v>66.400000000000006</v>
      </c>
      <c r="AG90" s="109"/>
      <c r="AH90" s="56">
        <f t="shared" si="20"/>
        <v>67</v>
      </c>
      <c r="AI90" s="57">
        <f t="shared" si="21"/>
        <v>64.3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96</v>
      </c>
      <c r="B92" s="114">
        <f>SUM(B15,B18,B21:B22,B41,B43:B44,B46,B48,B93:B96,B101,B107,B113,B122,B124,B136,B143,B146:B147,B154,B156,B158,B162:B164,B166:B168,B173,B179:B180,B182:B184,B192,B197)</f>
        <v>128.94</v>
      </c>
      <c r="C92" s="114">
        <f t="shared" ref="C92:AF92" si="25">SUM(C15,C18,C21:C22,C41,C43:C44,C46,C48,C93:C96,C101,C107,C113,C122,C124,C136,C143,C146:C147,C154,C156,C158,C162:C164,C166:C168,C173,C179:C180,C182:C184,C192,C197)</f>
        <v>125.93999999999998</v>
      </c>
      <c r="D92" s="114">
        <f t="shared" si="25"/>
        <v>159.33999999999997</v>
      </c>
      <c r="E92" s="114">
        <f t="shared" si="25"/>
        <v>164.33999999999997</v>
      </c>
      <c r="F92" s="115">
        <f t="shared" si="25"/>
        <v>156.33999999999997</v>
      </c>
      <c r="G92" s="115">
        <f t="shared" si="25"/>
        <v>193.73999999999998</v>
      </c>
      <c r="H92" s="115">
        <f t="shared" si="25"/>
        <v>218.64</v>
      </c>
      <c r="I92" s="115">
        <f t="shared" si="25"/>
        <v>238.64</v>
      </c>
      <c r="J92" s="115">
        <f t="shared" si="25"/>
        <v>276.74</v>
      </c>
      <c r="K92" s="115">
        <f t="shared" si="25"/>
        <v>313.04000000000002</v>
      </c>
      <c r="L92" s="115">
        <f t="shared" si="25"/>
        <v>310.14000000000004</v>
      </c>
      <c r="M92" s="115">
        <f t="shared" si="25"/>
        <v>283.84000000000003</v>
      </c>
      <c r="N92" s="115">
        <f t="shared" si="25"/>
        <v>274.94000000000005</v>
      </c>
      <c r="O92" s="115">
        <f t="shared" si="25"/>
        <v>262.24000000000007</v>
      </c>
      <c r="P92" s="115">
        <f t="shared" si="25"/>
        <v>256.94</v>
      </c>
      <c r="Q92" s="115">
        <f t="shared" si="25"/>
        <v>249.23999999999998</v>
      </c>
      <c r="R92" s="115">
        <f t="shared" si="25"/>
        <v>252.13999999999996</v>
      </c>
      <c r="S92" s="115">
        <f t="shared" si="25"/>
        <v>262.64000000000004</v>
      </c>
      <c r="T92" s="115">
        <f t="shared" si="25"/>
        <v>277.44</v>
      </c>
      <c r="U92" s="115">
        <f t="shared" si="25"/>
        <v>314.74</v>
      </c>
      <c r="V92" s="115">
        <f t="shared" si="25"/>
        <v>359.24000000000007</v>
      </c>
      <c r="W92" s="115">
        <f t="shared" si="25"/>
        <v>362.84000000000003</v>
      </c>
      <c r="X92" s="115">
        <f t="shared" si="25"/>
        <v>360.64000000000004</v>
      </c>
      <c r="Y92" s="115">
        <f t="shared" si="25"/>
        <v>335.74</v>
      </c>
      <c r="Z92" s="115">
        <f t="shared" si="25"/>
        <v>318.64</v>
      </c>
      <c r="AA92" s="115">
        <f t="shared" si="25"/>
        <v>304.54000000000002</v>
      </c>
      <c r="AB92" s="115">
        <f t="shared" si="25"/>
        <v>276.44000000000005</v>
      </c>
      <c r="AC92" s="115">
        <f t="shared" si="25"/>
        <v>251.53999999999996</v>
      </c>
      <c r="AD92" s="115">
        <f t="shared" si="25"/>
        <v>196.44</v>
      </c>
      <c r="AE92" s="115">
        <f t="shared" si="25"/>
        <v>161.53999999999996</v>
      </c>
      <c r="AF92" s="115">
        <f t="shared" si="25"/>
        <v>142.13999999999999</v>
      </c>
      <c r="AG92" s="116"/>
      <c r="AH92" s="56">
        <f>MAX(B92:AF92)</f>
        <v>362.84000000000003</v>
      </c>
      <c r="AI92" s="57">
        <f>MIN(B92:AF92)</f>
        <v>125.93999999999998</v>
      </c>
    </row>
    <row r="93" spans="1:88" x14ac:dyDescent="0.25">
      <c r="A93" s="117" t="s">
        <v>97</v>
      </c>
      <c r="B93" s="60">
        <v>41.7</v>
      </c>
      <c r="C93" s="60">
        <v>21.5</v>
      </c>
      <c r="D93" s="60">
        <v>58</v>
      </c>
      <c r="E93" s="60">
        <v>59</v>
      </c>
      <c r="F93" s="118">
        <v>44</v>
      </c>
      <c r="G93" s="118">
        <v>46</v>
      </c>
      <c r="H93" s="118">
        <v>55</v>
      </c>
      <c r="I93" s="118">
        <v>70</v>
      </c>
      <c r="J93" s="118">
        <v>61</v>
      </c>
      <c r="K93" s="118">
        <v>48.5</v>
      </c>
      <c r="L93" s="49">
        <v>48.9</v>
      </c>
      <c r="M93" s="118">
        <v>53.6</v>
      </c>
      <c r="N93" s="118">
        <v>70.8</v>
      </c>
      <c r="O93" s="118">
        <v>80</v>
      </c>
      <c r="P93" s="118">
        <v>54.1</v>
      </c>
      <c r="Q93" s="118">
        <v>56.2</v>
      </c>
      <c r="R93" s="118">
        <v>57.9</v>
      </c>
      <c r="S93" s="118">
        <v>53.7</v>
      </c>
      <c r="T93" s="118">
        <v>54.7</v>
      </c>
      <c r="U93" s="49">
        <v>56</v>
      </c>
      <c r="V93" s="49">
        <v>37.4</v>
      </c>
      <c r="W93" s="118">
        <v>34.200000000000003</v>
      </c>
      <c r="X93" s="118">
        <v>32</v>
      </c>
      <c r="Y93" s="118">
        <v>30.2</v>
      </c>
      <c r="Z93" s="118">
        <v>37.1</v>
      </c>
      <c r="AA93" s="49">
        <v>46.1</v>
      </c>
      <c r="AB93" s="49">
        <v>45.2</v>
      </c>
      <c r="AC93" s="49">
        <v>49.7</v>
      </c>
      <c r="AD93" s="49">
        <v>33.5</v>
      </c>
      <c r="AE93" s="49">
        <v>18</v>
      </c>
      <c r="AF93" s="119">
        <v>17.5</v>
      </c>
      <c r="AG93" s="120">
        <v>75</v>
      </c>
      <c r="AH93" s="56">
        <f t="shared" ref="AH93:AH98" si="26">IF(ABS(MAX(B93:AF93))&gt;ABS(MIN(B93:AF93)),MAX(B93:AF93),MIN(B93:AF93))</f>
        <v>80</v>
      </c>
      <c r="AI93" s="121">
        <f t="shared" ref="AI93:AI98" si="27">INDEX($B$9:$AF$9,1,MATCH(AH93,B93:AF93,0))</f>
        <v>0.45833333333333298</v>
      </c>
    </row>
    <row r="94" spans="1:88" x14ac:dyDescent="0.25">
      <c r="A94" s="122" t="s">
        <v>98</v>
      </c>
      <c r="B94" s="62">
        <f>-30.7-36.9</f>
        <v>-67.599999999999994</v>
      </c>
      <c r="C94" s="62">
        <f>-28.1-34.1</f>
        <v>-62.2</v>
      </c>
      <c r="D94" s="62">
        <v>-61</v>
      </c>
      <c r="E94" s="62">
        <v>-60</v>
      </c>
      <c r="F94" s="62">
        <v>-55</v>
      </c>
      <c r="G94" s="62">
        <v>-62</v>
      </c>
      <c r="H94" s="62">
        <v>-60</v>
      </c>
      <c r="I94" s="62">
        <v>-60</v>
      </c>
      <c r="J94" s="62">
        <v>-45</v>
      </c>
      <c r="K94" s="62">
        <v>-29.6</v>
      </c>
      <c r="L94" s="62">
        <v>-30.6</v>
      </c>
      <c r="M94" s="62">
        <v>-40</v>
      </c>
      <c r="N94" s="62">
        <v>-47.6</v>
      </c>
      <c r="O94" s="62">
        <v>-57.6</v>
      </c>
      <c r="P94" s="62">
        <v>-42.6</v>
      </c>
      <c r="Q94" s="62">
        <v>-44.3</v>
      </c>
      <c r="R94" s="62">
        <f>-23.1-27.8</f>
        <v>-50.900000000000006</v>
      </c>
      <c r="S94" s="62">
        <f>-18.3-22.1</f>
        <v>-40.400000000000006</v>
      </c>
      <c r="T94" s="62">
        <f>-18.6-22</f>
        <v>-40.6</v>
      </c>
      <c r="U94" s="62">
        <f>-13.8-17</f>
        <v>-30.8</v>
      </c>
      <c r="V94" s="62">
        <f>-7.4-13.8</f>
        <v>-21.200000000000003</v>
      </c>
      <c r="W94" s="62">
        <f>-1.4-9.5</f>
        <v>-10.9</v>
      </c>
      <c r="X94" s="62">
        <f>-1.4-9.5</f>
        <v>-10.9</v>
      </c>
      <c r="Y94" s="62">
        <f>-2.4-8.5</f>
        <v>-10.9</v>
      </c>
      <c r="Z94" s="62">
        <f>-9.3-13.5</f>
        <v>-22.8</v>
      </c>
      <c r="AA94" s="53">
        <v>-22.3</v>
      </c>
      <c r="AB94" s="53">
        <v>-29.6</v>
      </c>
      <c r="AC94" s="53">
        <v>-38.299999999999997</v>
      </c>
      <c r="AD94" s="53">
        <f>-25.5-30.6</f>
        <v>-56.1</v>
      </c>
      <c r="AE94" s="53">
        <f>-22.4-27</f>
        <v>-49.4</v>
      </c>
      <c r="AF94" s="123">
        <f>-26.7-32.1</f>
        <v>-58.8</v>
      </c>
      <c r="AG94" s="120">
        <v>240</v>
      </c>
      <c r="AH94" s="56">
        <f t="shared" si="26"/>
        <v>-67.599999999999994</v>
      </c>
      <c r="AI94" s="121">
        <f t="shared" si="27"/>
        <v>4.1666666666666664E-2</v>
      </c>
    </row>
    <row r="95" spans="1:88" x14ac:dyDescent="0.25">
      <c r="A95" s="122" t="s">
        <v>99</v>
      </c>
      <c r="B95" s="62">
        <v>-7.2</v>
      </c>
      <c r="C95" s="62">
        <v>-6.9</v>
      </c>
      <c r="D95" s="62">
        <v>-8</v>
      </c>
      <c r="E95" s="62">
        <v>-8</v>
      </c>
      <c r="F95" s="62">
        <v>-6</v>
      </c>
      <c r="G95" s="62">
        <v>-8</v>
      </c>
      <c r="H95" s="62">
        <v>-5</v>
      </c>
      <c r="I95" s="62">
        <v>-3</v>
      </c>
      <c r="J95" s="62">
        <v>0</v>
      </c>
      <c r="K95" s="62">
        <v>6.7</v>
      </c>
      <c r="L95" s="62">
        <v>5.7</v>
      </c>
      <c r="M95" s="62">
        <v>3.8</v>
      </c>
      <c r="N95" s="62">
        <v>2.4</v>
      </c>
      <c r="O95" s="62">
        <v>2.1</v>
      </c>
      <c r="P95" s="62">
        <v>5.3</v>
      </c>
      <c r="Q95" s="62">
        <v>0</v>
      </c>
      <c r="R95" s="62">
        <v>2.2000000000000002</v>
      </c>
      <c r="S95" s="62">
        <v>4.3</v>
      </c>
      <c r="T95" s="62">
        <v>10.5</v>
      </c>
      <c r="U95" s="62">
        <v>12.3</v>
      </c>
      <c r="V95" s="62">
        <v>34.6</v>
      </c>
      <c r="W95" s="62">
        <v>35.4</v>
      </c>
      <c r="X95" s="62">
        <v>35.4</v>
      </c>
      <c r="Y95" s="62">
        <v>36.9</v>
      </c>
      <c r="Z95" s="62">
        <v>30.1</v>
      </c>
      <c r="AA95" s="53">
        <v>14.3</v>
      </c>
      <c r="AB95" s="53">
        <v>8.9</v>
      </c>
      <c r="AC95" s="53">
        <v>10.199999999999999</v>
      </c>
      <c r="AD95" s="53">
        <v>8.5</v>
      </c>
      <c r="AE95" s="53">
        <v>-2.8</v>
      </c>
      <c r="AF95" s="123">
        <v>-10.1</v>
      </c>
      <c r="AG95" s="120">
        <v>60</v>
      </c>
      <c r="AH95" s="56">
        <f t="shared" si="26"/>
        <v>36.9</v>
      </c>
      <c r="AI95" s="121">
        <f t="shared" si="27"/>
        <v>0.79166666666666663</v>
      </c>
    </row>
    <row r="96" spans="1:88" x14ac:dyDescent="0.25">
      <c r="A96" s="124" t="s">
        <v>100</v>
      </c>
      <c r="B96" s="65">
        <v>-9.4</v>
      </c>
      <c r="C96" s="65">
        <v>2.1</v>
      </c>
      <c r="D96" s="65">
        <v>2</v>
      </c>
      <c r="E96" s="65">
        <v>5</v>
      </c>
      <c r="F96" s="65">
        <v>5</v>
      </c>
      <c r="G96" s="65">
        <v>8</v>
      </c>
      <c r="H96" s="65">
        <v>11</v>
      </c>
      <c r="I96" s="65">
        <v>14</v>
      </c>
      <c r="J96" s="65">
        <v>38</v>
      </c>
      <c r="K96" s="65">
        <v>71.400000000000006</v>
      </c>
      <c r="L96" s="65">
        <v>70.3</v>
      </c>
      <c r="M96" s="65">
        <v>50.6</v>
      </c>
      <c r="N96" s="65">
        <v>33.5</v>
      </c>
      <c r="O96" s="65">
        <v>19.8</v>
      </c>
      <c r="P96" s="65">
        <v>39.200000000000003</v>
      </c>
      <c r="Q96" s="65">
        <v>36.4</v>
      </c>
      <c r="R96" s="65">
        <v>29.1</v>
      </c>
      <c r="S96" s="65">
        <v>42.8</v>
      </c>
      <c r="T96" s="65">
        <v>45.3</v>
      </c>
      <c r="U96" s="65">
        <v>66</v>
      </c>
      <c r="V96" s="65">
        <v>86.2</v>
      </c>
      <c r="W96" s="65">
        <v>82.9</v>
      </c>
      <c r="X96" s="65">
        <v>82.9</v>
      </c>
      <c r="Y96" s="65">
        <v>69.8</v>
      </c>
      <c r="Z96" s="65">
        <v>64.5</v>
      </c>
      <c r="AA96" s="125">
        <v>70</v>
      </c>
      <c r="AB96" s="125">
        <v>55.8</v>
      </c>
      <c r="AC96" s="125">
        <v>33.799999999999997</v>
      </c>
      <c r="AD96" s="125">
        <v>15.4</v>
      </c>
      <c r="AE96" s="125">
        <v>28.3</v>
      </c>
      <c r="AF96" s="126">
        <v>24.9</v>
      </c>
      <c r="AG96" s="127">
        <v>120</v>
      </c>
      <c r="AH96" s="56">
        <f t="shared" si="26"/>
        <v>86.2</v>
      </c>
      <c r="AI96" s="121">
        <f t="shared" si="27"/>
        <v>0.72916666666666663</v>
      </c>
    </row>
    <row r="97" spans="1:37" x14ac:dyDescent="0.25">
      <c r="A97" s="124" t="s">
        <v>101</v>
      </c>
      <c r="B97" s="65">
        <v>15.7</v>
      </c>
      <c r="C97" s="65">
        <v>26.8</v>
      </c>
      <c r="D97" s="65">
        <v>20</v>
      </c>
      <c r="E97" s="65">
        <v>26</v>
      </c>
      <c r="F97" s="65">
        <v>24</v>
      </c>
      <c r="G97" s="65">
        <v>26</v>
      </c>
      <c r="H97" s="65">
        <v>27</v>
      </c>
      <c r="I97" s="65">
        <v>22</v>
      </c>
      <c r="J97" s="65">
        <v>39</v>
      </c>
      <c r="K97" s="65">
        <v>63.2</v>
      </c>
      <c r="L97" s="65">
        <v>63.6</v>
      </c>
      <c r="M97" s="65">
        <v>42.5</v>
      </c>
      <c r="N97" s="65">
        <v>32.299999999999997</v>
      </c>
      <c r="O97" s="65">
        <v>23.4</v>
      </c>
      <c r="P97" s="65">
        <v>41.1</v>
      </c>
      <c r="Q97" s="65">
        <v>39.6</v>
      </c>
      <c r="R97" s="65">
        <v>32.9</v>
      </c>
      <c r="S97" s="65">
        <v>45.7</v>
      </c>
      <c r="T97" s="65">
        <v>47.9</v>
      </c>
      <c r="U97" s="65">
        <v>54.3</v>
      </c>
      <c r="V97" s="65">
        <v>65</v>
      </c>
      <c r="W97" s="65">
        <v>62.4</v>
      </c>
      <c r="X97" s="65">
        <v>62.4</v>
      </c>
      <c r="Y97" s="65">
        <v>56.6</v>
      </c>
      <c r="Z97" s="65">
        <v>53</v>
      </c>
      <c r="AA97" s="125">
        <v>59.2</v>
      </c>
      <c r="AB97" s="125">
        <v>55.7</v>
      </c>
      <c r="AC97" s="125">
        <v>39.1</v>
      </c>
      <c r="AD97" s="125">
        <v>29.4</v>
      </c>
      <c r="AE97" s="125">
        <v>45.2</v>
      </c>
      <c r="AF97" s="126">
        <v>44</v>
      </c>
      <c r="AG97" s="127"/>
      <c r="AH97" s="56">
        <f t="shared" si="26"/>
        <v>65</v>
      </c>
      <c r="AI97" s="121">
        <f t="shared" si="27"/>
        <v>0.72916666666666663</v>
      </c>
    </row>
    <row r="98" spans="1:37" ht="15.75" thickBot="1" x14ac:dyDescent="0.3">
      <c r="A98" s="124" t="s">
        <v>102</v>
      </c>
      <c r="B98" s="65">
        <v>36.200000000000003</v>
      </c>
      <c r="C98" s="65">
        <v>38.200000000000003</v>
      </c>
      <c r="D98" s="65">
        <v>33</v>
      </c>
      <c r="E98" s="65">
        <v>20</v>
      </c>
      <c r="F98" s="65">
        <v>29</v>
      </c>
      <c r="G98" s="65">
        <v>36</v>
      </c>
      <c r="H98" s="65">
        <v>37</v>
      </c>
      <c r="I98" s="65">
        <v>22</v>
      </c>
      <c r="J98" s="65">
        <v>26</v>
      </c>
      <c r="K98" s="65">
        <v>33</v>
      </c>
      <c r="L98" s="65">
        <v>33.4</v>
      </c>
      <c r="M98" s="65">
        <v>20.100000000000001</v>
      </c>
      <c r="N98" s="65">
        <v>12.2</v>
      </c>
      <c r="O98" s="65">
        <v>4.0999999999999996</v>
      </c>
      <c r="P98" s="65">
        <v>21.8</v>
      </c>
      <c r="Q98" s="65">
        <v>21.8</v>
      </c>
      <c r="R98" s="65">
        <v>27.9</v>
      </c>
      <c r="S98" s="65">
        <v>28.9</v>
      </c>
      <c r="T98" s="65">
        <v>29.8</v>
      </c>
      <c r="U98" s="65">
        <v>28.6</v>
      </c>
      <c r="V98" s="65">
        <v>45.8</v>
      </c>
      <c r="W98" s="65">
        <v>53.5</v>
      </c>
      <c r="X98" s="65">
        <v>52.6</v>
      </c>
      <c r="Y98" s="65">
        <v>52.2</v>
      </c>
      <c r="Z98" s="65">
        <v>39</v>
      </c>
      <c r="AA98" s="125">
        <v>34.9</v>
      </c>
      <c r="AB98" s="125">
        <v>35.6</v>
      </c>
      <c r="AC98" s="125">
        <v>26.2</v>
      </c>
      <c r="AD98" s="125">
        <v>36.700000000000003</v>
      </c>
      <c r="AE98" s="125">
        <v>46.8</v>
      </c>
      <c r="AF98" s="126">
        <v>55.8</v>
      </c>
      <c r="AG98" s="128"/>
      <c r="AH98" s="56">
        <f t="shared" si="26"/>
        <v>55.8</v>
      </c>
      <c r="AI98" s="121">
        <f t="shared" si="27"/>
        <v>1</v>
      </c>
    </row>
    <row r="99" spans="1:37" ht="15.75" thickBot="1" x14ac:dyDescent="0.3">
      <c r="A99" s="129" t="s">
        <v>103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104</v>
      </c>
      <c r="B100" s="55">
        <v>9.9</v>
      </c>
      <c r="C100" s="134">
        <f t="shared" ref="C100:R105" si="28">B100</f>
        <v>9.9</v>
      </c>
      <c r="D100" s="134">
        <f t="shared" si="28"/>
        <v>9.9</v>
      </c>
      <c r="E100" s="134">
        <f t="shared" si="28"/>
        <v>9.9</v>
      </c>
      <c r="F100" s="134">
        <f t="shared" si="28"/>
        <v>9.9</v>
      </c>
      <c r="G100" s="134">
        <f t="shared" si="28"/>
        <v>9.9</v>
      </c>
      <c r="H100" s="134">
        <f t="shared" si="28"/>
        <v>9.9</v>
      </c>
      <c r="I100" s="134">
        <f t="shared" si="28"/>
        <v>9.9</v>
      </c>
      <c r="J100" s="134">
        <f t="shared" si="28"/>
        <v>9.9</v>
      </c>
      <c r="K100" s="134">
        <f t="shared" si="28"/>
        <v>9.9</v>
      </c>
      <c r="L100" s="134">
        <f t="shared" si="28"/>
        <v>9.9</v>
      </c>
      <c r="M100" s="134">
        <f t="shared" si="28"/>
        <v>9.9</v>
      </c>
      <c r="N100" s="134">
        <f t="shared" si="28"/>
        <v>9.9</v>
      </c>
      <c r="O100" s="134">
        <f t="shared" si="28"/>
        <v>9.9</v>
      </c>
      <c r="P100" s="134">
        <f t="shared" si="28"/>
        <v>9.9</v>
      </c>
      <c r="Q100" s="134">
        <f t="shared" si="28"/>
        <v>9.9</v>
      </c>
      <c r="R100" s="134">
        <f t="shared" si="28"/>
        <v>9.9</v>
      </c>
      <c r="S100" s="134">
        <f t="shared" ref="S100:AF105" si="29">R100</f>
        <v>9.9</v>
      </c>
      <c r="T100" s="134">
        <f t="shared" si="29"/>
        <v>9.9</v>
      </c>
      <c r="U100" s="134">
        <f t="shared" si="29"/>
        <v>9.9</v>
      </c>
      <c r="V100" s="134">
        <f t="shared" si="29"/>
        <v>9.9</v>
      </c>
      <c r="W100" s="134">
        <f t="shared" si="29"/>
        <v>9.9</v>
      </c>
      <c r="X100" s="134">
        <f t="shared" si="29"/>
        <v>9.9</v>
      </c>
      <c r="Y100" s="134">
        <f t="shared" si="29"/>
        <v>9.9</v>
      </c>
      <c r="Z100" s="134">
        <f t="shared" si="29"/>
        <v>9.9</v>
      </c>
      <c r="AA100" s="134">
        <f t="shared" si="29"/>
        <v>9.9</v>
      </c>
      <c r="AB100" s="134">
        <f t="shared" si="29"/>
        <v>9.9</v>
      </c>
      <c r="AC100" s="134">
        <f t="shared" si="29"/>
        <v>9.9</v>
      </c>
      <c r="AD100" s="134">
        <f t="shared" si="29"/>
        <v>9.9</v>
      </c>
      <c r="AE100" s="134">
        <f t="shared" si="29"/>
        <v>9.9</v>
      </c>
      <c r="AF100" s="134">
        <f t="shared" si="29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105</v>
      </c>
      <c r="B101" s="136">
        <v>9.6</v>
      </c>
      <c r="C101" s="137">
        <f t="shared" si="28"/>
        <v>9.6</v>
      </c>
      <c r="D101" s="137">
        <f t="shared" si="28"/>
        <v>9.6</v>
      </c>
      <c r="E101" s="137">
        <f t="shared" si="28"/>
        <v>9.6</v>
      </c>
      <c r="F101" s="137">
        <f t="shared" si="28"/>
        <v>9.6</v>
      </c>
      <c r="G101" s="137">
        <f t="shared" si="28"/>
        <v>9.6</v>
      </c>
      <c r="H101" s="137">
        <f t="shared" si="28"/>
        <v>9.6</v>
      </c>
      <c r="I101" s="137">
        <f t="shared" si="28"/>
        <v>9.6</v>
      </c>
      <c r="J101" s="137">
        <f t="shared" si="28"/>
        <v>9.6</v>
      </c>
      <c r="K101" s="137">
        <f t="shared" si="28"/>
        <v>9.6</v>
      </c>
      <c r="L101" s="137">
        <f t="shared" si="28"/>
        <v>9.6</v>
      </c>
      <c r="M101" s="137">
        <f t="shared" si="28"/>
        <v>9.6</v>
      </c>
      <c r="N101" s="137">
        <f t="shared" si="28"/>
        <v>9.6</v>
      </c>
      <c r="O101" s="137">
        <f t="shared" si="28"/>
        <v>9.6</v>
      </c>
      <c r="P101" s="137">
        <f t="shared" si="28"/>
        <v>9.6</v>
      </c>
      <c r="Q101" s="137">
        <f t="shared" si="28"/>
        <v>9.6</v>
      </c>
      <c r="R101" s="137">
        <f t="shared" si="28"/>
        <v>9.6</v>
      </c>
      <c r="S101" s="137">
        <f t="shared" si="29"/>
        <v>9.6</v>
      </c>
      <c r="T101" s="137">
        <f t="shared" si="29"/>
        <v>9.6</v>
      </c>
      <c r="U101" s="137">
        <f t="shared" si="29"/>
        <v>9.6</v>
      </c>
      <c r="V101" s="137">
        <f t="shared" si="29"/>
        <v>9.6</v>
      </c>
      <c r="W101" s="137">
        <f t="shared" si="29"/>
        <v>9.6</v>
      </c>
      <c r="X101" s="137">
        <f t="shared" si="29"/>
        <v>9.6</v>
      </c>
      <c r="Y101" s="137">
        <f t="shared" si="29"/>
        <v>9.6</v>
      </c>
      <c r="Z101" s="137">
        <f t="shared" si="29"/>
        <v>9.6</v>
      </c>
      <c r="AA101" s="137">
        <f t="shared" si="29"/>
        <v>9.6</v>
      </c>
      <c r="AB101" s="137">
        <f t="shared" si="29"/>
        <v>9.6</v>
      </c>
      <c r="AC101" s="137">
        <f t="shared" si="29"/>
        <v>9.6</v>
      </c>
      <c r="AD101" s="137">
        <f t="shared" si="29"/>
        <v>9.6</v>
      </c>
      <c r="AE101" s="137">
        <f t="shared" si="29"/>
        <v>9.6</v>
      </c>
      <c r="AF101" s="137">
        <f t="shared" si="29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106</v>
      </c>
      <c r="B102" s="136">
        <v>9.98</v>
      </c>
      <c r="C102" s="137">
        <f t="shared" si="28"/>
        <v>9.98</v>
      </c>
      <c r="D102" s="137">
        <f t="shared" si="28"/>
        <v>9.98</v>
      </c>
      <c r="E102" s="137">
        <f t="shared" si="28"/>
        <v>9.98</v>
      </c>
      <c r="F102" s="137">
        <f t="shared" si="28"/>
        <v>9.98</v>
      </c>
      <c r="G102" s="137">
        <f t="shared" si="28"/>
        <v>9.98</v>
      </c>
      <c r="H102" s="137">
        <f t="shared" si="28"/>
        <v>9.98</v>
      </c>
      <c r="I102" s="137">
        <f t="shared" si="28"/>
        <v>9.98</v>
      </c>
      <c r="J102" s="137">
        <f t="shared" si="28"/>
        <v>9.98</v>
      </c>
      <c r="K102" s="137">
        <f t="shared" si="28"/>
        <v>9.98</v>
      </c>
      <c r="L102" s="137">
        <f t="shared" si="28"/>
        <v>9.98</v>
      </c>
      <c r="M102" s="137">
        <f t="shared" si="28"/>
        <v>9.98</v>
      </c>
      <c r="N102" s="137">
        <f t="shared" si="28"/>
        <v>9.98</v>
      </c>
      <c r="O102" s="137">
        <f t="shared" si="28"/>
        <v>9.98</v>
      </c>
      <c r="P102" s="137">
        <f t="shared" si="28"/>
        <v>9.98</v>
      </c>
      <c r="Q102" s="137">
        <f t="shared" si="28"/>
        <v>9.98</v>
      </c>
      <c r="R102" s="137">
        <f t="shared" si="28"/>
        <v>9.98</v>
      </c>
      <c r="S102" s="137">
        <f t="shared" si="29"/>
        <v>9.98</v>
      </c>
      <c r="T102" s="137">
        <f t="shared" si="29"/>
        <v>9.98</v>
      </c>
      <c r="U102" s="137">
        <f t="shared" si="29"/>
        <v>9.98</v>
      </c>
      <c r="V102" s="137">
        <f t="shared" si="29"/>
        <v>9.98</v>
      </c>
      <c r="W102" s="137">
        <f t="shared" si="29"/>
        <v>9.98</v>
      </c>
      <c r="X102" s="137">
        <f t="shared" si="29"/>
        <v>9.98</v>
      </c>
      <c r="Y102" s="137">
        <f t="shared" si="29"/>
        <v>9.98</v>
      </c>
      <c r="Z102" s="137">
        <f t="shared" si="29"/>
        <v>9.98</v>
      </c>
      <c r="AA102" s="137">
        <f t="shared" si="29"/>
        <v>9.98</v>
      </c>
      <c r="AB102" s="137">
        <f t="shared" si="29"/>
        <v>9.98</v>
      </c>
      <c r="AC102" s="137">
        <f t="shared" si="29"/>
        <v>9.98</v>
      </c>
      <c r="AD102" s="137">
        <f t="shared" si="29"/>
        <v>9.98</v>
      </c>
      <c r="AE102" s="137">
        <f t="shared" si="29"/>
        <v>9.98</v>
      </c>
      <c r="AF102" s="137">
        <f t="shared" si="29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107</v>
      </c>
      <c r="B103" s="136">
        <v>9.1</v>
      </c>
      <c r="C103" s="137">
        <f t="shared" si="28"/>
        <v>9.1</v>
      </c>
      <c r="D103" s="137">
        <f t="shared" si="28"/>
        <v>9.1</v>
      </c>
      <c r="E103" s="137">
        <f t="shared" si="28"/>
        <v>9.1</v>
      </c>
      <c r="F103" s="137">
        <f t="shared" si="28"/>
        <v>9.1</v>
      </c>
      <c r="G103" s="137">
        <f t="shared" si="28"/>
        <v>9.1</v>
      </c>
      <c r="H103" s="137">
        <f t="shared" si="28"/>
        <v>9.1</v>
      </c>
      <c r="I103" s="137">
        <f t="shared" si="28"/>
        <v>9.1</v>
      </c>
      <c r="J103" s="137">
        <f t="shared" si="28"/>
        <v>9.1</v>
      </c>
      <c r="K103" s="137">
        <f t="shared" si="28"/>
        <v>9.1</v>
      </c>
      <c r="L103" s="137">
        <f t="shared" si="28"/>
        <v>9.1</v>
      </c>
      <c r="M103" s="137">
        <f t="shared" si="28"/>
        <v>9.1</v>
      </c>
      <c r="N103" s="137">
        <f t="shared" si="28"/>
        <v>9.1</v>
      </c>
      <c r="O103" s="137">
        <f t="shared" si="28"/>
        <v>9.1</v>
      </c>
      <c r="P103" s="137">
        <f t="shared" si="28"/>
        <v>9.1</v>
      </c>
      <c r="Q103" s="137">
        <f t="shared" si="28"/>
        <v>9.1</v>
      </c>
      <c r="R103" s="137">
        <f t="shared" si="28"/>
        <v>9.1</v>
      </c>
      <c r="S103" s="137">
        <f t="shared" si="29"/>
        <v>9.1</v>
      </c>
      <c r="T103" s="137">
        <f t="shared" si="29"/>
        <v>9.1</v>
      </c>
      <c r="U103" s="137">
        <f t="shared" si="29"/>
        <v>9.1</v>
      </c>
      <c r="V103" s="137">
        <f t="shared" si="29"/>
        <v>9.1</v>
      </c>
      <c r="W103" s="137">
        <f t="shared" si="29"/>
        <v>9.1</v>
      </c>
      <c r="X103" s="137">
        <f t="shared" si="29"/>
        <v>9.1</v>
      </c>
      <c r="Y103" s="137">
        <f t="shared" si="29"/>
        <v>9.1</v>
      </c>
      <c r="Z103" s="137">
        <f t="shared" si="29"/>
        <v>9.1</v>
      </c>
      <c r="AA103" s="137">
        <f t="shared" si="29"/>
        <v>9.1</v>
      </c>
      <c r="AB103" s="137">
        <f t="shared" si="29"/>
        <v>9.1</v>
      </c>
      <c r="AC103" s="137">
        <f t="shared" si="29"/>
        <v>9.1</v>
      </c>
      <c r="AD103" s="137">
        <f t="shared" si="29"/>
        <v>9.1</v>
      </c>
      <c r="AE103" s="137">
        <f t="shared" si="29"/>
        <v>9.1</v>
      </c>
      <c r="AF103" s="137">
        <f t="shared" si="29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108</v>
      </c>
      <c r="B104" s="136">
        <v>9.18</v>
      </c>
      <c r="C104" s="137">
        <f t="shared" si="28"/>
        <v>9.18</v>
      </c>
      <c r="D104" s="137">
        <f t="shared" si="28"/>
        <v>9.18</v>
      </c>
      <c r="E104" s="137">
        <f t="shared" si="28"/>
        <v>9.18</v>
      </c>
      <c r="F104" s="137">
        <f t="shared" si="28"/>
        <v>9.18</v>
      </c>
      <c r="G104" s="137">
        <f t="shared" si="28"/>
        <v>9.18</v>
      </c>
      <c r="H104" s="137">
        <f t="shared" si="28"/>
        <v>9.18</v>
      </c>
      <c r="I104" s="137">
        <f t="shared" si="28"/>
        <v>9.18</v>
      </c>
      <c r="J104" s="137">
        <f t="shared" si="28"/>
        <v>9.18</v>
      </c>
      <c r="K104" s="137">
        <f t="shared" si="28"/>
        <v>9.18</v>
      </c>
      <c r="L104" s="137">
        <f t="shared" si="28"/>
        <v>9.18</v>
      </c>
      <c r="M104" s="137">
        <f t="shared" si="28"/>
        <v>9.18</v>
      </c>
      <c r="N104" s="137">
        <f t="shared" si="28"/>
        <v>9.18</v>
      </c>
      <c r="O104" s="137">
        <f t="shared" si="28"/>
        <v>9.18</v>
      </c>
      <c r="P104" s="137">
        <f t="shared" si="28"/>
        <v>9.18</v>
      </c>
      <c r="Q104" s="137">
        <f t="shared" si="28"/>
        <v>9.18</v>
      </c>
      <c r="R104" s="137">
        <f t="shared" si="28"/>
        <v>9.18</v>
      </c>
      <c r="S104" s="137">
        <f t="shared" si="29"/>
        <v>9.18</v>
      </c>
      <c r="T104" s="137">
        <f t="shared" si="29"/>
        <v>9.18</v>
      </c>
      <c r="U104" s="137">
        <f t="shared" si="29"/>
        <v>9.18</v>
      </c>
      <c r="V104" s="137">
        <f t="shared" si="29"/>
        <v>9.18</v>
      </c>
      <c r="W104" s="137">
        <f t="shared" si="29"/>
        <v>9.18</v>
      </c>
      <c r="X104" s="137">
        <f t="shared" si="29"/>
        <v>9.18</v>
      </c>
      <c r="Y104" s="137">
        <f t="shared" si="29"/>
        <v>9.18</v>
      </c>
      <c r="Z104" s="137">
        <f t="shared" si="29"/>
        <v>9.18</v>
      </c>
      <c r="AA104" s="137">
        <f t="shared" si="29"/>
        <v>9.18</v>
      </c>
      <c r="AB104" s="137">
        <f t="shared" si="29"/>
        <v>9.18</v>
      </c>
      <c r="AC104" s="137">
        <f t="shared" si="29"/>
        <v>9.18</v>
      </c>
      <c r="AD104" s="137">
        <f t="shared" si="29"/>
        <v>9.18</v>
      </c>
      <c r="AE104" s="137">
        <f t="shared" si="29"/>
        <v>9.18</v>
      </c>
      <c r="AF104" s="137">
        <f t="shared" si="29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109</v>
      </c>
      <c r="B105" s="136">
        <v>7</v>
      </c>
      <c r="C105" s="137">
        <f t="shared" si="28"/>
        <v>7</v>
      </c>
      <c r="D105" s="137">
        <f t="shared" si="28"/>
        <v>7</v>
      </c>
      <c r="E105" s="137">
        <f t="shared" si="28"/>
        <v>7</v>
      </c>
      <c r="F105" s="137">
        <f t="shared" si="28"/>
        <v>7</v>
      </c>
      <c r="G105" s="137">
        <f t="shared" si="28"/>
        <v>7</v>
      </c>
      <c r="H105" s="137">
        <f t="shared" si="28"/>
        <v>7</v>
      </c>
      <c r="I105" s="137">
        <f t="shared" si="28"/>
        <v>7</v>
      </c>
      <c r="J105" s="137">
        <f t="shared" si="28"/>
        <v>7</v>
      </c>
      <c r="K105" s="137">
        <f t="shared" si="28"/>
        <v>7</v>
      </c>
      <c r="L105" s="137">
        <f t="shared" si="28"/>
        <v>7</v>
      </c>
      <c r="M105" s="137">
        <f t="shared" si="28"/>
        <v>7</v>
      </c>
      <c r="N105" s="137">
        <f t="shared" si="28"/>
        <v>7</v>
      </c>
      <c r="O105" s="137">
        <f t="shared" si="28"/>
        <v>7</v>
      </c>
      <c r="P105" s="137">
        <f t="shared" si="28"/>
        <v>7</v>
      </c>
      <c r="Q105" s="137">
        <f t="shared" si="28"/>
        <v>7</v>
      </c>
      <c r="R105" s="137">
        <f t="shared" si="28"/>
        <v>7</v>
      </c>
      <c r="S105" s="137">
        <f t="shared" si="29"/>
        <v>7</v>
      </c>
      <c r="T105" s="137">
        <f t="shared" si="29"/>
        <v>7</v>
      </c>
      <c r="U105" s="137">
        <f t="shared" si="29"/>
        <v>7</v>
      </c>
      <c r="V105" s="137">
        <f t="shared" si="29"/>
        <v>7</v>
      </c>
      <c r="W105" s="137">
        <f t="shared" si="29"/>
        <v>7</v>
      </c>
      <c r="X105" s="137">
        <f t="shared" si="29"/>
        <v>7</v>
      </c>
      <c r="Y105" s="137">
        <f t="shared" si="29"/>
        <v>7</v>
      </c>
      <c r="Z105" s="137">
        <f t="shared" si="29"/>
        <v>7</v>
      </c>
      <c r="AA105" s="137">
        <f t="shared" si="29"/>
        <v>7</v>
      </c>
      <c r="AB105" s="137">
        <f t="shared" si="29"/>
        <v>7</v>
      </c>
      <c r="AC105" s="137">
        <f t="shared" si="29"/>
        <v>7</v>
      </c>
      <c r="AD105" s="137">
        <f t="shared" si="29"/>
        <v>7</v>
      </c>
      <c r="AE105" s="137">
        <f t="shared" si="29"/>
        <v>7</v>
      </c>
      <c r="AF105" s="137">
        <f t="shared" si="29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110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111</v>
      </c>
      <c r="B107" s="136">
        <v>2.25</v>
      </c>
      <c r="C107" s="137">
        <f t="shared" ref="C107:R108" si="30">B107</f>
        <v>2.25</v>
      </c>
      <c r="D107" s="137">
        <f t="shared" si="30"/>
        <v>2.25</v>
      </c>
      <c r="E107" s="137">
        <f t="shared" si="30"/>
        <v>2.25</v>
      </c>
      <c r="F107" s="137">
        <f t="shared" si="30"/>
        <v>2.25</v>
      </c>
      <c r="G107" s="137">
        <f t="shared" si="30"/>
        <v>2.25</v>
      </c>
      <c r="H107" s="137">
        <f t="shared" si="30"/>
        <v>2.25</v>
      </c>
      <c r="I107" s="137">
        <f t="shared" si="30"/>
        <v>2.25</v>
      </c>
      <c r="J107" s="137">
        <f t="shared" si="30"/>
        <v>2.25</v>
      </c>
      <c r="K107" s="137">
        <f t="shared" si="30"/>
        <v>2.25</v>
      </c>
      <c r="L107" s="137">
        <f t="shared" si="30"/>
        <v>2.25</v>
      </c>
      <c r="M107" s="137">
        <f t="shared" si="30"/>
        <v>2.25</v>
      </c>
      <c r="N107" s="137">
        <f t="shared" si="30"/>
        <v>2.25</v>
      </c>
      <c r="O107" s="137">
        <f t="shared" si="30"/>
        <v>2.25</v>
      </c>
      <c r="P107" s="137">
        <f t="shared" si="30"/>
        <v>2.25</v>
      </c>
      <c r="Q107" s="137">
        <f t="shared" si="30"/>
        <v>2.25</v>
      </c>
      <c r="R107" s="137">
        <f t="shared" si="30"/>
        <v>2.25</v>
      </c>
      <c r="S107" s="137">
        <f t="shared" ref="S107:AF108" si="31">R107</f>
        <v>2.25</v>
      </c>
      <c r="T107" s="137">
        <f t="shared" si="31"/>
        <v>2.25</v>
      </c>
      <c r="U107" s="137">
        <f t="shared" si="31"/>
        <v>2.25</v>
      </c>
      <c r="V107" s="137">
        <f t="shared" si="31"/>
        <v>2.25</v>
      </c>
      <c r="W107" s="137">
        <f t="shared" si="31"/>
        <v>2.25</v>
      </c>
      <c r="X107" s="137">
        <f t="shared" si="31"/>
        <v>2.25</v>
      </c>
      <c r="Y107" s="137">
        <f t="shared" si="31"/>
        <v>2.25</v>
      </c>
      <c r="Z107" s="137">
        <f t="shared" si="31"/>
        <v>2.25</v>
      </c>
      <c r="AA107" s="137">
        <f t="shared" si="31"/>
        <v>2.25</v>
      </c>
      <c r="AB107" s="137">
        <f t="shared" si="31"/>
        <v>2.25</v>
      </c>
      <c r="AC107" s="137">
        <f t="shared" si="31"/>
        <v>2.25</v>
      </c>
      <c r="AD107" s="137">
        <f t="shared" si="31"/>
        <v>2.25</v>
      </c>
      <c r="AE107" s="137">
        <f t="shared" si="31"/>
        <v>2.25</v>
      </c>
      <c r="AF107" s="137">
        <f t="shared" si="31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>
        <v>1.64</v>
      </c>
      <c r="C108" s="137">
        <f t="shared" si="30"/>
        <v>1.64</v>
      </c>
      <c r="D108" s="137">
        <f t="shared" si="30"/>
        <v>1.64</v>
      </c>
      <c r="E108" s="137">
        <f t="shared" si="30"/>
        <v>1.64</v>
      </c>
      <c r="F108" s="137">
        <f t="shared" si="30"/>
        <v>1.64</v>
      </c>
      <c r="G108" s="137">
        <f t="shared" si="30"/>
        <v>1.64</v>
      </c>
      <c r="H108" s="137">
        <f t="shared" si="30"/>
        <v>1.64</v>
      </c>
      <c r="I108" s="137">
        <f t="shared" si="30"/>
        <v>1.64</v>
      </c>
      <c r="J108" s="137">
        <f t="shared" si="30"/>
        <v>1.64</v>
      </c>
      <c r="K108" s="137">
        <f t="shared" si="30"/>
        <v>1.64</v>
      </c>
      <c r="L108" s="137">
        <f t="shared" si="30"/>
        <v>1.64</v>
      </c>
      <c r="M108" s="137">
        <f t="shared" si="30"/>
        <v>1.64</v>
      </c>
      <c r="N108" s="137">
        <f t="shared" si="30"/>
        <v>1.64</v>
      </c>
      <c r="O108" s="137">
        <f t="shared" si="30"/>
        <v>1.64</v>
      </c>
      <c r="P108" s="137">
        <f t="shared" si="30"/>
        <v>1.64</v>
      </c>
      <c r="Q108" s="137">
        <f t="shared" si="30"/>
        <v>1.64</v>
      </c>
      <c r="R108" s="137">
        <f t="shared" si="30"/>
        <v>1.64</v>
      </c>
      <c r="S108" s="137">
        <f t="shared" si="31"/>
        <v>1.64</v>
      </c>
      <c r="T108" s="137">
        <f t="shared" si="31"/>
        <v>1.64</v>
      </c>
      <c r="U108" s="137">
        <f t="shared" si="31"/>
        <v>1.64</v>
      </c>
      <c r="V108" s="137">
        <f t="shared" si="31"/>
        <v>1.64</v>
      </c>
      <c r="W108" s="137">
        <f t="shared" si="31"/>
        <v>1.64</v>
      </c>
      <c r="X108" s="137">
        <f t="shared" si="31"/>
        <v>1.64</v>
      </c>
      <c r="Y108" s="137">
        <f t="shared" si="31"/>
        <v>1.64</v>
      </c>
      <c r="Z108" s="137">
        <f t="shared" si="31"/>
        <v>1.64</v>
      </c>
      <c r="AA108" s="137">
        <f t="shared" si="31"/>
        <v>1.64</v>
      </c>
      <c r="AB108" s="137">
        <f t="shared" si="31"/>
        <v>1.64</v>
      </c>
      <c r="AC108" s="137">
        <f t="shared" si="31"/>
        <v>1.64</v>
      </c>
      <c r="AD108" s="137">
        <f t="shared" si="31"/>
        <v>1.64</v>
      </c>
      <c r="AE108" s="137">
        <f t="shared" si="31"/>
        <v>1.64</v>
      </c>
      <c r="AF108" s="137">
        <f t="shared" si="31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113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114</v>
      </c>
      <c r="B110" s="136">
        <v>1.62</v>
      </c>
      <c r="C110" s="137">
        <f t="shared" ref="C110:R117" si="32">B110</f>
        <v>1.62</v>
      </c>
      <c r="D110" s="137">
        <f t="shared" si="32"/>
        <v>1.62</v>
      </c>
      <c r="E110" s="137">
        <f t="shared" si="32"/>
        <v>1.62</v>
      </c>
      <c r="F110" s="137">
        <f t="shared" si="32"/>
        <v>1.62</v>
      </c>
      <c r="G110" s="137">
        <f t="shared" si="32"/>
        <v>1.62</v>
      </c>
      <c r="H110" s="137">
        <f t="shared" si="32"/>
        <v>1.62</v>
      </c>
      <c r="I110" s="137">
        <f t="shared" si="32"/>
        <v>1.62</v>
      </c>
      <c r="J110" s="137">
        <f t="shared" si="32"/>
        <v>1.62</v>
      </c>
      <c r="K110" s="137">
        <f t="shared" si="32"/>
        <v>1.62</v>
      </c>
      <c r="L110" s="137">
        <f t="shared" si="32"/>
        <v>1.62</v>
      </c>
      <c r="M110" s="137">
        <f t="shared" si="32"/>
        <v>1.62</v>
      </c>
      <c r="N110" s="137">
        <f t="shared" si="32"/>
        <v>1.62</v>
      </c>
      <c r="O110" s="137">
        <f t="shared" si="32"/>
        <v>1.62</v>
      </c>
      <c r="P110" s="137">
        <f t="shared" si="32"/>
        <v>1.62</v>
      </c>
      <c r="Q110" s="137">
        <f t="shared" si="32"/>
        <v>1.62</v>
      </c>
      <c r="R110" s="137">
        <f t="shared" si="32"/>
        <v>1.62</v>
      </c>
      <c r="S110" s="137">
        <f t="shared" ref="S110:AF125" si="33">R110</f>
        <v>1.62</v>
      </c>
      <c r="T110" s="137">
        <f t="shared" si="33"/>
        <v>1.62</v>
      </c>
      <c r="U110" s="137">
        <f t="shared" si="33"/>
        <v>1.62</v>
      </c>
      <c r="V110" s="137">
        <f t="shared" si="33"/>
        <v>1.62</v>
      </c>
      <c r="W110" s="137">
        <f t="shared" si="33"/>
        <v>1.62</v>
      </c>
      <c r="X110" s="137">
        <f t="shared" si="33"/>
        <v>1.62</v>
      </c>
      <c r="Y110" s="137">
        <f t="shared" si="33"/>
        <v>1.62</v>
      </c>
      <c r="Z110" s="137">
        <f t="shared" si="33"/>
        <v>1.62</v>
      </c>
      <c r="AA110" s="137">
        <f t="shared" si="33"/>
        <v>1.62</v>
      </c>
      <c r="AB110" s="137">
        <f t="shared" si="33"/>
        <v>1.62</v>
      </c>
      <c r="AC110" s="137">
        <f t="shared" si="33"/>
        <v>1.62</v>
      </c>
      <c r="AD110" s="137">
        <f t="shared" si="33"/>
        <v>1.62</v>
      </c>
      <c r="AE110" s="137">
        <f t="shared" si="33"/>
        <v>1.62</v>
      </c>
      <c r="AF110" s="137">
        <f t="shared" si="33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8.36</v>
      </c>
      <c r="C111" s="137">
        <f t="shared" si="32"/>
        <v>8.36</v>
      </c>
      <c r="D111" s="137">
        <f t="shared" si="32"/>
        <v>8.36</v>
      </c>
      <c r="E111" s="137">
        <f t="shared" si="32"/>
        <v>8.36</v>
      </c>
      <c r="F111" s="137">
        <f t="shared" si="32"/>
        <v>8.36</v>
      </c>
      <c r="G111" s="137">
        <f t="shared" si="32"/>
        <v>8.36</v>
      </c>
      <c r="H111" s="137">
        <f t="shared" si="32"/>
        <v>8.36</v>
      </c>
      <c r="I111" s="137">
        <f t="shared" si="32"/>
        <v>8.36</v>
      </c>
      <c r="J111" s="137">
        <f t="shared" si="32"/>
        <v>8.36</v>
      </c>
      <c r="K111" s="137">
        <f t="shared" si="32"/>
        <v>8.36</v>
      </c>
      <c r="L111" s="137">
        <f t="shared" si="32"/>
        <v>8.36</v>
      </c>
      <c r="M111" s="137">
        <f t="shared" si="32"/>
        <v>8.36</v>
      </c>
      <c r="N111" s="137">
        <f t="shared" si="32"/>
        <v>8.36</v>
      </c>
      <c r="O111" s="137">
        <f t="shared" si="32"/>
        <v>8.36</v>
      </c>
      <c r="P111" s="137">
        <f t="shared" si="32"/>
        <v>8.36</v>
      </c>
      <c r="Q111" s="137">
        <f t="shared" si="32"/>
        <v>8.36</v>
      </c>
      <c r="R111" s="137">
        <f t="shared" si="32"/>
        <v>8.36</v>
      </c>
      <c r="S111" s="137">
        <f t="shared" si="33"/>
        <v>8.36</v>
      </c>
      <c r="T111" s="137">
        <f t="shared" si="33"/>
        <v>8.36</v>
      </c>
      <c r="U111" s="137">
        <f t="shared" si="33"/>
        <v>8.36</v>
      </c>
      <c r="V111" s="137">
        <f t="shared" si="33"/>
        <v>8.36</v>
      </c>
      <c r="W111" s="137">
        <f t="shared" si="33"/>
        <v>8.36</v>
      </c>
      <c r="X111" s="137">
        <f t="shared" si="33"/>
        <v>8.36</v>
      </c>
      <c r="Y111" s="137">
        <f t="shared" si="33"/>
        <v>8.36</v>
      </c>
      <c r="Z111" s="137">
        <f t="shared" si="33"/>
        <v>8.36</v>
      </c>
      <c r="AA111" s="137">
        <f t="shared" si="33"/>
        <v>8.36</v>
      </c>
      <c r="AB111" s="137">
        <f t="shared" si="33"/>
        <v>8.36</v>
      </c>
      <c r="AC111" s="137">
        <f t="shared" si="33"/>
        <v>8.36</v>
      </c>
      <c r="AD111" s="137">
        <f t="shared" si="33"/>
        <v>8.36</v>
      </c>
      <c r="AE111" s="137">
        <f t="shared" si="33"/>
        <v>8.36</v>
      </c>
      <c r="AF111" s="137">
        <f t="shared" si="33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8</v>
      </c>
      <c r="C112" s="137">
        <f t="shared" si="32"/>
        <v>8</v>
      </c>
      <c r="D112" s="137">
        <f t="shared" si="32"/>
        <v>8</v>
      </c>
      <c r="E112" s="137">
        <f t="shared" si="32"/>
        <v>8</v>
      </c>
      <c r="F112" s="137">
        <f t="shared" si="32"/>
        <v>8</v>
      </c>
      <c r="G112" s="137">
        <f t="shared" si="32"/>
        <v>8</v>
      </c>
      <c r="H112" s="137">
        <f t="shared" si="32"/>
        <v>8</v>
      </c>
      <c r="I112" s="137">
        <v>5.4</v>
      </c>
      <c r="J112" s="137">
        <f t="shared" si="32"/>
        <v>5.4</v>
      </c>
      <c r="K112" s="137">
        <f t="shared" si="32"/>
        <v>5.4</v>
      </c>
      <c r="L112" s="137">
        <f t="shared" si="32"/>
        <v>5.4</v>
      </c>
      <c r="M112" s="137">
        <f t="shared" si="32"/>
        <v>5.4</v>
      </c>
      <c r="N112" s="137">
        <f t="shared" si="32"/>
        <v>5.4</v>
      </c>
      <c r="O112" s="137">
        <f t="shared" si="32"/>
        <v>5.4</v>
      </c>
      <c r="P112" s="137">
        <f t="shared" si="32"/>
        <v>5.4</v>
      </c>
      <c r="Q112" s="137">
        <f t="shared" si="32"/>
        <v>5.4</v>
      </c>
      <c r="R112" s="137">
        <f t="shared" si="32"/>
        <v>5.4</v>
      </c>
      <c r="S112" s="137">
        <f t="shared" si="33"/>
        <v>5.4</v>
      </c>
      <c r="T112" s="137">
        <f t="shared" si="33"/>
        <v>5.4</v>
      </c>
      <c r="U112" s="137">
        <f t="shared" si="33"/>
        <v>5.4</v>
      </c>
      <c r="V112" s="137">
        <f t="shared" si="33"/>
        <v>5.4</v>
      </c>
      <c r="W112" s="137">
        <f t="shared" si="33"/>
        <v>5.4</v>
      </c>
      <c r="X112" s="137">
        <f t="shared" si="33"/>
        <v>5.4</v>
      </c>
      <c r="Y112" s="137">
        <f t="shared" si="33"/>
        <v>5.4</v>
      </c>
      <c r="Z112" s="137">
        <f t="shared" si="33"/>
        <v>5.4</v>
      </c>
      <c r="AA112" s="137">
        <f t="shared" si="33"/>
        <v>5.4</v>
      </c>
      <c r="AB112" s="137">
        <f t="shared" si="33"/>
        <v>5.4</v>
      </c>
      <c r="AC112" s="137">
        <f t="shared" si="33"/>
        <v>5.4</v>
      </c>
      <c r="AD112" s="137">
        <f t="shared" si="33"/>
        <v>5.4</v>
      </c>
      <c r="AE112" s="137">
        <f t="shared" si="33"/>
        <v>5.4</v>
      </c>
      <c r="AF112" s="137">
        <f t="shared" si="33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117</v>
      </c>
      <c r="B113" s="136">
        <v>6.57</v>
      </c>
      <c r="C113" s="137">
        <f t="shared" si="32"/>
        <v>6.57</v>
      </c>
      <c r="D113" s="137">
        <f t="shared" si="32"/>
        <v>6.57</v>
      </c>
      <c r="E113" s="137">
        <f t="shared" si="32"/>
        <v>6.57</v>
      </c>
      <c r="F113" s="137">
        <f t="shared" si="32"/>
        <v>6.57</v>
      </c>
      <c r="G113" s="137">
        <f t="shared" si="32"/>
        <v>6.57</v>
      </c>
      <c r="H113" s="137">
        <f t="shared" si="32"/>
        <v>6.57</v>
      </c>
      <c r="I113" s="137">
        <f t="shared" si="32"/>
        <v>6.57</v>
      </c>
      <c r="J113" s="137">
        <f t="shared" si="32"/>
        <v>6.57</v>
      </c>
      <c r="K113" s="137">
        <f t="shared" si="32"/>
        <v>6.57</v>
      </c>
      <c r="L113" s="137">
        <f t="shared" si="32"/>
        <v>6.57</v>
      </c>
      <c r="M113" s="137">
        <f t="shared" si="32"/>
        <v>6.57</v>
      </c>
      <c r="N113" s="137">
        <f t="shared" si="32"/>
        <v>6.57</v>
      </c>
      <c r="O113" s="137">
        <f t="shared" si="32"/>
        <v>6.57</v>
      </c>
      <c r="P113" s="137">
        <f t="shared" si="32"/>
        <v>6.57</v>
      </c>
      <c r="Q113" s="137">
        <f t="shared" si="32"/>
        <v>6.57</v>
      </c>
      <c r="R113" s="137">
        <f t="shared" si="32"/>
        <v>6.57</v>
      </c>
      <c r="S113" s="137">
        <f t="shared" si="33"/>
        <v>6.57</v>
      </c>
      <c r="T113" s="137">
        <f t="shared" si="33"/>
        <v>6.57</v>
      </c>
      <c r="U113" s="137">
        <f t="shared" si="33"/>
        <v>6.57</v>
      </c>
      <c r="V113" s="137">
        <f t="shared" si="33"/>
        <v>6.57</v>
      </c>
      <c r="W113" s="137">
        <f t="shared" si="33"/>
        <v>6.57</v>
      </c>
      <c r="X113" s="137">
        <f t="shared" si="33"/>
        <v>6.57</v>
      </c>
      <c r="Y113" s="137">
        <f t="shared" si="33"/>
        <v>6.57</v>
      </c>
      <c r="Z113" s="137">
        <f t="shared" si="33"/>
        <v>6.57</v>
      </c>
      <c r="AA113" s="137">
        <f t="shared" si="33"/>
        <v>6.57</v>
      </c>
      <c r="AB113" s="137">
        <f t="shared" si="33"/>
        <v>6.57</v>
      </c>
      <c r="AC113" s="137">
        <f t="shared" si="33"/>
        <v>6.57</v>
      </c>
      <c r="AD113" s="137">
        <f t="shared" si="33"/>
        <v>6.57</v>
      </c>
      <c r="AE113" s="137">
        <f t="shared" si="33"/>
        <v>6.57</v>
      </c>
      <c r="AF113" s="137">
        <f t="shared" si="33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118</v>
      </c>
      <c r="B114" s="136">
        <v>3.43</v>
      </c>
      <c r="C114" s="137">
        <f t="shared" si="32"/>
        <v>3.43</v>
      </c>
      <c r="D114" s="137">
        <f t="shared" si="32"/>
        <v>3.43</v>
      </c>
      <c r="E114" s="137">
        <f t="shared" si="32"/>
        <v>3.43</v>
      </c>
      <c r="F114" s="137">
        <f t="shared" si="32"/>
        <v>3.43</v>
      </c>
      <c r="G114" s="137">
        <f t="shared" si="32"/>
        <v>3.43</v>
      </c>
      <c r="H114" s="137">
        <f t="shared" si="32"/>
        <v>3.43</v>
      </c>
      <c r="I114" s="137">
        <f t="shared" si="32"/>
        <v>3.43</v>
      </c>
      <c r="J114" s="137">
        <f t="shared" si="32"/>
        <v>3.43</v>
      </c>
      <c r="K114" s="137">
        <f t="shared" si="32"/>
        <v>3.43</v>
      </c>
      <c r="L114" s="137">
        <f t="shared" si="32"/>
        <v>3.43</v>
      </c>
      <c r="M114" s="137">
        <f t="shared" si="32"/>
        <v>3.43</v>
      </c>
      <c r="N114" s="137">
        <f t="shared" si="32"/>
        <v>3.43</v>
      </c>
      <c r="O114" s="137">
        <f t="shared" si="32"/>
        <v>3.43</v>
      </c>
      <c r="P114" s="137">
        <f t="shared" si="32"/>
        <v>3.43</v>
      </c>
      <c r="Q114" s="137">
        <f t="shared" si="32"/>
        <v>3.43</v>
      </c>
      <c r="R114" s="137">
        <f t="shared" si="32"/>
        <v>3.43</v>
      </c>
      <c r="S114" s="137">
        <f t="shared" si="33"/>
        <v>3.43</v>
      </c>
      <c r="T114" s="137">
        <f t="shared" si="33"/>
        <v>3.43</v>
      </c>
      <c r="U114" s="137">
        <f t="shared" si="33"/>
        <v>3.43</v>
      </c>
      <c r="V114" s="137">
        <f t="shared" si="33"/>
        <v>3.43</v>
      </c>
      <c r="W114" s="137">
        <f t="shared" si="33"/>
        <v>3.43</v>
      </c>
      <c r="X114" s="137">
        <f t="shared" si="33"/>
        <v>3.43</v>
      </c>
      <c r="Y114" s="137">
        <f t="shared" si="33"/>
        <v>3.43</v>
      </c>
      <c r="Z114" s="137">
        <f t="shared" si="33"/>
        <v>3.43</v>
      </c>
      <c r="AA114" s="137">
        <f t="shared" si="33"/>
        <v>3.43</v>
      </c>
      <c r="AB114" s="137">
        <f t="shared" si="33"/>
        <v>3.43</v>
      </c>
      <c r="AC114" s="137">
        <f t="shared" si="33"/>
        <v>3.43</v>
      </c>
      <c r="AD114" s="137">
        <f t="shared" si="33"/>
        <v>3.43</v>
      </c>
      <c r="AE114" s="137">
        <f t="shared" si="33"/>
        <v>3.43</v>
      </c>
      <c r="AF114" s="137">
        <f t="shared" si="33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119</v>
      </c>
      <c r="B115" s="136">
        <v>2.96</v>
      </c>
      <c r="C115" s="137">
        <f t="shared" si="32"/>
        <v>2.96</v>
      </c>
      <c r="D115" s="137">
        <f t="shared" si="32"/>
        <v>2.96</v>
      </c>
      <c r="E115" s="137">
        <f t="shared" si="32"/>
        <v>2.96</v>
      </c>
      <c r="F115" s="137">
        <f t="shared" si="32"/>
        <v>2.96</v>
      </c>
      <c r="G115" s="137">
        <f t="shared" si="32"/>
        <v>2.96</v>
      </c>
      <c r="H115" s="137">
        <f t="shared" si="32"/>
        <v>2.96</v>
      </c>
      <c r="I115" s="137">
        <f t="shared" si="32"/>
        <v>2.96</v>
      </c>
      <c r="J115" s="137">
        <f t="shared" si="32"/>
        <v>2.96</v>
      </c>
      <c r="K115" s="137">
        <f t="shared" si="32"/>
        <v>2.96</v>
      </c>
      <c r="L115" s="137">
        <f t="shared" si="32"/>
        <v>2.96</v>
      </c>
      <c r="M115" s="137">
        <f t="shared" si="32"/>
        <v>2.96</v>
      </c>
      <c r="N115" s="137">
        <f t="shared" si="32"/>
        <v>2.96</v>
      </c>
      <c r="O115" s="137">
        <f t="shared" si="32"/>
        <v>2.96</v>
      </c>
      <c r="P115" s="137">
        <f t="shared" si="32"/>
        <v>2.96</v>
      </c>
      <c r="Q115" s="137">
        <f t="shared" si="32"/>
        <v>2.96</v>
      </c>
      <c r="R115" s="137">
        <f t="shared" si="32"/>
        <v>2.96</v>
      </c>
      <c r="S115" s="137">
        <f t="shared" si="33"/>
        <v>2.96</v>
      </c>
      <c r="T115" s="137">
        <f t="shared" si="33"/>
        <v>2.96</v>
      </c>
      <c r="U115" s="137">
        <f t="shared" si="33"/>
        <v>2.96</v>
      </c>
      <c r="V115" s="137">
        <f t="shared" si="33"/>
        <v>2.96</v>
      </c>
      <c r="W115" s="137">
        <f t="shared" si="33"/>
        <v>2.96</v>
      </c>
      <c r="X115" s="137">
        <f t="shared" si="33"/>
        <v>2.96</v>
      </c>
      <c r="Y115" s="137">
        <f t="shared" si="33"/>
        <v>2.96</v>
      </c>
      <c r="Z115" s="137">
        <f t="shared" si="33"/>
        <v>2.96</v>
      </c>
      <c r="AA115" s="137">
        <f t="shared" si="33"/>
        <v>2.96</v>
      </c>
      <c r="AB115" s="137">
        <f t="shared" si="33"/>
        <v>2.96</v>
      </c>
      <c r="AC115" s="137">
        <f t="shared" si="33"/>
        <v>2.96</v>
      </c>
      <c r="AD115" s="137">
        <f t="shared" si="33"/>
        <v>2.96</v>
      </c>
      <c r="AE115" s="137">
        <f t="shared" si="33"/>
        <v>2.96</v>
      </c>
      <c r="AF115" s="137">
        <f t="shared" si="33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8</v>
      </c>
      <c r="C116" s="137">
        <f t="shared" si="32"/>
        <v>8</v>
      </c>
      <c r="D116" s="137">
        <f t="shared" si="32"/>
        <v>8</v>
      </c>
      <c r="E116" s="137">
        <f t="shared" si="32"/>
        <v>8</v>
      </c>
      <c r="F116" s="137">
        <f t="shared" si="32"/>
        <v>8</v>
      </c>
      <c r="G116" s="137">
        <f t="shared" si="32"/>
        <v>8</v>
      </c>
      <c r="H116" s="137">
        <f t="shared" si="32"/>
        <v>8</v>
      </c>
      <c r="I116" s="137">
        <f t="shared" si="32"/>
        <v>8</v>
      </c>
      <c r="J116" s="137">
        <f t="shared" si="32"/>
        <v>8</v>
      </c>
      <c r="K116" s="137">
        <f t="shared" si="32"/>
        <v>8</v>
      </c>
      <c r="L116" s="137">
        <f t="shared" si="32"/>
        <v>8</v>
      </c>
      <c r="M116" s="137">
        <f t="shared" si="32"/>
        <v>8</v>
      </c>
      <c r="N116" s="137">
        <f t="shared" si="32"/>
        <v>8</v>
      </c>
      <c r="O116" s="137">
        <f t="shared" si="32"/>
        <v>8</v>
      </c>
      <c r="P116" s="137">
        <f t="shared" si="32"/>
        <v>8</v>
      </c>
      <c r="Q116" s="137">
        <f t="shared" si="32"/>
        <v>8</v>
      </c>
      <c r="R116" s="137">
        <f t="shared" si="32"/>
        <v>8</v>
      </c>
      <c r="S116" s="137">
        <f t="shared" si="33"/>
        <v>8</v>
      </c>
      <c r="T116" s="137">
        <f t="shared" si="33"/>
        <v>8</v>
      </c>
      <c r="U116" s="137">
        <f t="shared" si="33"/>
        <v>8</v>
      </c>
      <c r="V116" s="137">
        <f t="shared" si="33"/>
        <v>8</v>
      </c>
      <c r="W116" s="137">
        <f t="shared" si="33"/>
        <v>8</v>
      </c>
      <c r="X116" s="137">
        <f t="shared" si="33"/>
        <v>8</v>
      </c>
      <c r="Y116" s="137">
        <f t="shared" si="33"/>
        <v>8</v>
      </c>
      <c r="Z116" s="137">
        <f t="shared" si="33"/>
        <v>8</v>
      </c>
      <c r="AA116" s="137">
        <f t="shared" si="33"/>
        <v>8</v>
      </c>
      <c r="AB116" s="137">
        <f t="shared" si="33"/>
        <v>8</v>
      </c>
      <c r="AC116" s="137">
        <f t="shared" si="33"/>
        <v>8</v>
      </c>
      <c r="AD116" s="137">
        <f t="shared" si="33"/>
        <v>8</v>
      </c>
      <c r="AE116" s="137">
        <f t="shared" si="33"/>
        <v>8</v>
      </c>
      <c r="AF116" s="137">
        <f t="shared" si="33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121</v>
      </c>
      <c r="B117" s="136">
        <v>7</v>
      </c>
      <c r="C117" s="137">
        <f>B117</f>
        <v>7</v>
      </c>
      <c r="D117" s="137">
        <f t="shared" si="32"/>
        <v>7</v>
      </c>
      <c r="E117" s="137">
        <f t="shared" si="32"/>
        <v>7</v>
      </c>
      <c r="F117" s="137">
        <f t="shared" si="32"/>
        <v>7</v>
      </c>
      <c r="G117" s="137">
        <f t="shared" si="32"/>
        <v>7</v>
      </c>
      <c r="H117" s="137">
        <f t="shared" si="32"/>
        <v>7</v>
      </c>
      <c r="I117" s="137">
        <f t="shared" si="32"/>
        <v>7</v>
      </c>
      <c r="J117" s="137">
        <f t="shared" si="32"/>
        <v>7</v>
      </c>
      <c r="K117" s="137">
        <f t="shared" si="32"/>
        <v>7</v>
      </c>
      <c r="L117" s="137">
        <f t="shared" si="32"/>
        <v>7</v>
      </c>
      <c r="M117" s="137">
        <f t="shared" si="32"/>
        <v>7</v>
      </c>
      <c r="N117" s="137">
        <f t="shared" si="32"/>
        <v>7</v>
      </c>
      <c r="O117" s="137">
        <f t="shared" si="32"/>
        <v>7</v>
      </c>
      <c r="P117" s="137">
        <f t="shared" si="32"/>
        <v>7</v>
      </c>
      <c r="Q117" s="137">
        <f t="shared" si="32"/>
        <v>7</v>
      </c>
      <c r="R117" s="137">
        <f t="shared" si="32"/>
        <v>7</v>
      </c>
      <c r="S117" s="137">
        <f t="shared" si="33"/>
        <v>7</v>
      </c>
      <c r="T117" s="137">
        <f t="shared" si="33"/>
        <v>7</v>
      </c>
      <c r="U117" s="137">
        <f t="shared" si="33"/>
        <v>7</v>
      </c>
      <c r="V117" s="137">
        <f t="shared" si="33"/>
        <v>7</v>
      </c>
      <c r="W117" s="137">
        <f t="shared" si="33"/>
        <v>7</v>
      </c>
      <c r="X117" s="137">
        <f t="shared" si="33"/>
        <v>7</v>
      </c>
      <c r="Y117" s="137">
        <f t="shared" si="33"/>
        <v>7</v>
      </c>
      <c r="Z117" s="137">
        <f t="shared" si="33"/>
        <v>7</v>
      </c>
      <c r="AA117" s="137">
        <f t="shared" si="33"/>
        <v>7</v>
      </c>
      <c r="AB117" s="137">
        <f t="shared" si="33"/>
        <v>7</v>
      </c>
      <c r="AC117" s="137">
        <f t="shared" si="33"/>
        <v>7</v>
      </c>
      <c r="AD117" s="137">
        <f t="shared" si="33"/>
        <v>7</v>
      </c>
      <c r="AE117" s="137">
        <f t="shared" si="33"/>
        <v>7</v>
      </c>
      <c r="AF117" s="137">
        <f t="shared" si="33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3.47</v>
      </c>
      <c r="C118" s="137">
        <f t="shared" ref="C118:R127" si="34">B118</f>
        <v>3.47</v>
      </c>
      <c r="D118" s="137">
        <f t="shared" si="34"/>
        <v>3.47</v>
      </c>
      <c r="E118" s="137">
        <f t="shared" si="34"/>
        <v>3.47</v>
      </c>
      <c r="F118" s="137">
        <f t="shared" si="34"/>
        <v>3.47</v>
      </c>
      <c r="G118" s="137">
        <f t="shared" si="34"/>
        <v>3.47</v>
      </c>
      <c r="H118" s="137">
        <f t="shared" si="34"/>
        <v>3.47</v>
      </c>
      <c r="I118" s="137">
        <f t="shared" si="34"/>
        <v>3.47</v>
      </c>
      <c r="J118" s="137">
        <f t="shared" si="34"/>
        <v>3.47</v>
      </c>
      <c r="K118" s="137">
        <f t="shared" si="34"/>
        <v>3.47</v>
      </c>
      <c r="L118" s="137">
        <f t="shared" si="34"/>
        <v>3.47</v>
      </c>
      <c r="M118" s="137">
        <f t="shared" si="34"/>
        <v>3.47</v>
      </c>
      <c r="N118" s="137">
        <f t="shared" si="34"/>
        <v>3.47</v>
      </c>
      <c r="O118" s="137">
        <f t="shared" si="34"/>
        <v>3.47</v>
      </c>
      <c r="P118" s="137">
        <f t="shared" si="34"/>
        <v>3.47</v>
      </c>
      <c r="Q118" s="137">
        <f t="shared" si="34"/>
        <v>3.47</v>
      </c>
      <c r="R118" s="137">
        <f t="shared" si="34"/>
        <v>3.47</v>
      </c>
      <c r="S118" s="137">
        <f t="shared" si="33"/>
        <v>3.47</v>
      </c>
      <c r="T118" s="137">
        <f t="shared" si="33"/>
        <v>3.47</v>
      </c>
      <c r="U118" s="137">
        <f t="shared" si="33"/>
        <v>3.47</v>
      </c>
      <c r="V118" s="137">
        <f t="shared" si="33"/>
        <v>3.47</v>
      </c>
      <c r="W118" s="137">
        <f t="shared" si="33"/>
        <v>3.47</v>
      </c>
      <c r="X118" s="137">
        <f t="shared" si="33"/>
        <v>3.47</v>
      </c>
      <c r="Y118" s="137">
        <f t="shared" si="33"/>
        <v>3.47</v>
      </c>
      <c r="Z118" s="137">
        <f t="shared" si="33"/>
        <v>3.47</v>
      </c>
      <c r="AA118" s="137">
        <f t="shared" si="33"/>
        <v>3.47</v>
      </c>
      <c r="AB118" s="137">
        <f t="shared" si="33"/>
        <v>3.47</v>
      </c>
      <c r="AC118" s="137">
        <f t="shared" si="33"/>
        <v>3.47</v>
      </c>
      <c r="AD118" s="137">
        <f t="shared" si="33"/>
        <v>3.47</v>
      </c>
      <c r="AE118" s="137">
        <f t="shared" si="33"/>
        <v>3.47</v>
      </c>
      <c r="AF118" s="137">
        <f t="shared" si="33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2.1</v>
      </c>
      <c r="C119" s="137">
        <f t="shared" si="34"/>
        <v>2.1</v>
      </c>
      <c r="D119" s="137">
        <f t="shared" si="34"/>
        <v>2.1</v>
      </c>
      <c r="E119" s="137">
        <f t="shared" si="34"/>
        <v>2.1</v>
      </c>
      <c r="F119" s="137">
        <f t="shared" si="34"/>
        <v>2.1</v>
      </c>
      <c r="G119" s="137">
        <f t="shared" si="34"/>
        <v>2.1</v>
      </c>
      <c r="H119" s="137">
        <f t="shared" si="34"/>
        <v>2.1</v>
      </c>
      <c r="I119" s="137">
        <f t="shared" si="34"/>
        <v>2.1</v>
      </c>
      <c r="J119" s="137">
        <f t="shared" si="34"/>
        <v>2.1</v>
      </c>
      <c r="K119" s="137">
        <f t="shared" si="34"/>
        <v>2.1</v>
      </c>
      <c r="L119" s="137">
        <f t="shared" si="34"/>
        <v>2.1</v>
      </c>
      <c r="M119" s="137">
        <f t="shared" si="34"/>
        <v>2.1</v>
      </c>
      <c r="N119" s="137">
        <f t="shared" si="34"/>
        <v>2.1</v>
      </c>
      <c r="O119" s="137">
        <f t="shared" si="34"/>
        <v>2.1</v>
      </c>
      <c r="P119" s="137">
        <f t="shared" si="34"/>
        <v>2.1</v>
      </c>
      <c r="Q119" s="137">
        <f t="shared" si="34"/>
        <v>2.1</v>
      </c>
      <c r="R119" s="137">
        <f t="shared" si="34"/>
        <v>2.1</v>
      </c>
      <c r="S119" s="137">
        <f t="shared" si="33"/>
        <v>2.1</v>
      </c>
      <c r="T119" s="137">
        <f t="shared" si="33"/>
        <v>2.1</v>
      </c>
      <c r="U119" s="137">
        <f t="shared" si="33"/>
        <v>2.1</v>
      </c>
      <c r="V119" s="137">
        <f t="shared" si="33"/>
        <v>2.1</v>
      </c>
      <c r="W119" s="137">
        <f t="shared" si="33"/>
        <v>2.1</v>
      </c>
      <c r="X119" s="137">
        <f t="shared" si="33"/>
        <v>2.1</v>
      </c>
      <c r="Y119" s="137">
        <f t="shared" si="33"/>
        <v>2.1</v>
      </c>
      <c r="Z119" s="137">
        <f t="shared" si="33"/>
        <v>2.1</v>
      </c>
      <c r="AA119" s="137">
        <f t="shared" si="33"/>
        <v>2.1</v>
      </c>
      <c r="AB119" s="137">
        <f t="shared" si="33"/>
        <v>2.1</v>
      </c>
      <c r="AC119" s="137">
        <f t="shared" si="33"/>
        <v>2.1</v>
      </c>
      <c r="AD119" s="137">
        <f t="shared" si="33"/>
        <v>2.1</v>
      </c>
      <c r="AE119" s="137">
        <f t="shared" si="33"/>
        <v>2.1</v>
      </c>
      <c r="AF119" s="137">
        <f t="shared" si="33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9.3000000000000007</v>
      </c>
      <c r="C120" s="137">
        <f t="shared" si="34"/>
        <v>9.3000000000000007</v>
      </c>
      <c r="D120" s="137">
        <f t="shared" si="34"/>
        <v>9.3000000000000007</v>
      </c>
      <c r="E120" s="137">
        <f t="shared" si="34"/>
        <v>9.3000000000000007</v>
      </c>
      <c r="F120" s="137">
        <f t="shared" si="34"/>
        <v>9.3000000000000007</v>
      </c>
      <c r="G120" s="137">
        <f t="shared" si="34"/>
        <v>9.3000000000000007</v>
      </c>
      <c r="H120" s="137">
        <f t="shared" si="34"/>
        <v>9.3000000000000007</v>
      </c>
      <c r="I120" s="137">
        <f t="shared" si="34"/>
        <v>9.3000000000000007</v>
      </c>
      <c r="J120" s="137">
        <f t="shared" si="34"/>
        <v>9.3000000000000007</v>
      </c>
      <c r="K120" s="137">
        <f t="shared" si="34"/>
        <v>9.3000000000000007</v>
      </c>
      <c r="L120" s="137">
        <f t="shared" si="34"/>
        <v>9.3000000000000007</v>
      </c>
      <c r="M120" s="137">
        <f t="shared" si="34"/>
        <v>9.3000000000000007</v>
      </c>
      <c r="N120" s="137">
        <f t="shared" si="34"/>
        <v>9.3000000000000007</v>
      </c>
      <c r="O120" s="137">
        <f t="shared" si="34"/>
        <v>9.3000000000000007</v>
      </c>
      <c r="P120" s="137">
        <f t="shared" si="34"/>
        <v>9.3000000000000007</v>
      </c>
      <c r="Q120" s="137">
        <f t="shared" si="34"/>
        <v>9.3000000000000007</v>
      </c>
      <c r="R120" s="137">
        <f t="shared" si="34"/>
        <v>9.3000000000000007</v>
      </c>
      <c r="S120" s="137">
        <f t="shared" si="33"/>
        <v>9.3000000000000007</v>
      </c>
      <c r="T120" s="137">
        <f t="shared" si="33"/>
        <v>9.3000000000000007</v>
      </c>
      <c r="U120" s="137">
        <f t="shared" si="33"/>
        <v>9.3000000000000007</v>
      </c>
      <c r="V120" s="137">
        <f t="shared" si="33"/>
        <v>9.3000000000000007</v>
      </c>
      <c r="W120" s="137">
        <f t="shared" si="33"/>
        <v>9.3000000000000007</v>
      </c>
      <c r="X120" s="137">
        <f t="shared" si="33"/>
        <v>9.3000000000000007</v>
      </c>
      <c r="Y120" s="137">
        <f t="shared" si="33"/>
        <v>9.3000000000000007</v>
      </c>
      <c r="Z120" s="137">
        <f t="shared" si="33"/>
        <v>9.3000000000000007</v>
      </c>
      <c r="AA120" s="137">
        <f t="shared" si="33"/>
        <v>9.3000000000000007</v>
      </c>
      <c r="AB120" s="137">
        <f t="shared" si="33"/>
        <v>9.3000000000000007</v>
      </c>
      <c r="AC120" s="137">
        <f t="shared" si="33"/>
        <v>9.3000000000000007</v>
      </c>
      <c r="AD120" s="137">
        <f t="shared" si="33"/>
        <v>9.3000000000000007</v>
      </c>
      <c r="AE120" s="137">
        <f t="shared" si="33"/>
        <v>9.3000000000000007</v>
      </c>
      <c r="AF120" s="137">
        <f t="shared" si="33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4"/>
        <v>0</v>
      </c>
      <c r="D121" s="137">
        <f t="shared" si="34"/>
        <v>0</v>
      </c>
      <c r="E121" s="137">
        <f t="shared" si="34"/>
        <v>0</v>
      </c>
      <c r="F121" s="137">
        <f t="shared" si="34"/>
        <v>0</v>
      </c>
      <c r="G121" s="137">
        <f t="shared" si="34"/>
        <v>0</v>
      </c>
      <c r="H121" s="137">
        <f t="shared" si="34"/>
        <v>0</v>
      </c>
      <c r="I121" s="137">
        <f t="shared" si="34"/>
        <v>0</v>
      </c>
      <c r="J121" s="137">
        <f t="shared" si="34"/>
        <v>0</v>
      </c>
      <c r="K121" s="137">
        <f t="shared" si="34"/>
        <v>0</v>
      </c>
      <c r="L121" s="137">
        <f t="shared" si="34"/>
        <v>0</v>
      </c>
      <c r="M121" s="137">
        <f t="shared" si="34"/>
        <v>0</v>
      </c>
      <c r="N121" s="137">
        <f t="shared" si="34"/>
        <v>0</v>
      </c>
      <c r="O121" s="137">
        <f t="shared" si="34"/>
        <v>0</v>
      </c>
      <c r="P121" s="137">
        <f t="shared" si="34"/>
        <v>0</v>
      </c>
      <c r="Q121" s="137">
        <f t="shared" si="34"/>
        <v>0</v>
      </c>
      <c r="R121" s="137">
        <f t="shared" si="34"/>
        <v>0</v>
      </c>
      <c r="S121" s="137">
        <f t="shared" si="33"/>
        <v>0</v>
      </c>
      <c r="T121" s="137">
        <f t="shared" si="33"/>
        <v>0</v>
      </c>
      <c r="U121" s="137">
        <f t="shared" si="33"/>
        <v>0</v>
      </c>
      <c r="V121" s="137">
        <f t="shared" si="33"/>
        <v>0</v>
      </c>
      <c r="W121" s="137">
        <f t="shared" si="33"/>
        <v>0</v>
      </c>
      <c r="X121" s="137">
        <f t="shared" si="33"/>
        <v>0</v>
      </c>
      <c r="Y121" s="137">
        <f t="shared" si="33"/>
        <v>0</v>
      </c>
      <c r="Z121" s="137">
        <f t="shared" si="33"/>
        <v>0</v>
      </c>
      <c r="AA121" s="137">
        <f t="shared" si="33"/>
        <v>0</v>
      </c>
      <c r="AB121" s="137">
        <f t="shared" si="33"/>
        <v>0</v>
      </c>
      <c r="AC121" s="137">
        <f t="shared" si="33"/>
        <v>0</v>
      </c>
      <c r="AD121" s="137">
        <f t="shared" si="33"/>
        <v>0</v>
      </c>
      <c r="AE121" s="137">
        <f t="shared" si="33"/>
        <v>0</v>
      </c>
      <c r="AF121" s="137">
        <f t="shared" si="33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0</v>
      </c>
      <c r="C122" s="137">
        <f t="shared" si="34"/>
        <v>0</v>
      </c>
      <c r="D122" s="137">
        <f t="shared" si="34"/>
        <v>0</v>
      </c>
      <c r="E122" s="137">
        <f t="shared" si="34"/>
        <v>0</v>
      </c>
      <c r="F122" s="137">
        <f t="shared" si="34"/>
        <v>0</v>
      </c>
      <c r="G122" s="137">
        <f t="shared" si="34"/>
        <v>0</v>
      </c>
      <c r="H122" s="137">
        <f t="shared" si="34"/>
        <v>0</v>
      </c>
      <c r="I122" s="137">
        <f t="shared" si="34"/>
        <v>0</v>
      </c>
      <c r="J122" s="137">
        <f t="shared" si="34"/>
        <v>0</v>
      </c>
      <c r="K122" s="137">
        <f t="shared" si="34"/>
        <v>0</v>
      </c>
      <c r="L122" s="137">
        <f t="shared" si="34"/>
        <v>0</v>
      </c>
      <c r="M122" s="137">
        <f t="shared" si="34"/>
        <v>0</v>
      </c>
      <c r="N122" s="137">
        <f t="shared" si="34"/>
        <v>0</v>
      </c>
      <c r="O122" s="137">
        <f t="shared" si="34"/>
        <v>0</v>
      </c>
      <c r="P122" s="137">
        <f t="shared" si="34"/>
        <v>0</v>
      </c>
      <c r="Q122" s="137">
        <f t="shared" si="34"/>
        <v>0</v>
      </c>
      <c r="R122" s="137">
        <f t="shared" si="34"/>
        <v>0</v>
      </c>
      <c r="S122" s="137">
        <f t="shared" si="33"/>
        <v>0</v>
      </c>
      <c r="T122" s="137">
        <f t="shared" si="33"/>
        <v>0</v>
      </c>
      <c r="U122" s="137">
        <f t="shared" si="33"/>
        <v>0</v>
      </c>
      <c r="V122" s="137">
        <f t="shared" si="33"/>
        <v>0</v>
      </c>
      <c r="W122" s="137">
        <f t="shared" si="33"/>
        <v>0</v>
      </c>
      <c r="X122" s="137">
        <f t="shared" si="33"/>
        <v>0</v>
      </c>
      <c r="Y122" s="137">
        <f t="shared" si="33"/>
        <v>0</v>
      </c>
      <c r="Z122" s="137">
        <f t="shared" si="33"/>
        <v>0</v>
      </c>
      <c r="AA122" s="137">
        <f t="shared" si="33"/>
        <v>0</v>
      </c>
      <c r="AB122" s="137">
        <f t="shared" si="33"/>
        <v>0</v>
      </c>
      <c r="AC122" s="137">
        <f t="shared" si="33"/>
        <v>0</v>
      </c>
      <c r="AD122" s="137">
        <f t="shared" si="33"/>
        <v>0</v>
      </c>
      <c r="AE122" s="137">
        <f t="shared" si="33"/>
        <v>0</v>
      </c>
      <c r="AF122" s="137">
        <f t="shared" si="33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127</v>
      </c>
      <c r="B123" s="136">
        <v>5</v>
      </c>
      <c r="C123" s="137">
        <f t="shared" si="34"/>
        <v>5</v>
      </c>
      <c r="D123" s="137">
        <f t="shared" si="34"/>
        <v>5</v>
      </c>
      <c r="E123" s="137">
        <f t="shared" si="34"/>
        <v>5</v>
      </c>
      <c r="F123" s="137">
        <f t="shared" si="34"/>
        <v>5</v>
      </c>
      <c r="G123" s="137">
        <f t="shared" si="34"/>
        <v>5</v>
      </c>
      <c r="H123" s="137">
        <f t="shared" si="34"/>
        <v>5</v>
      </c>
      <c r="I123" s="137">
        <f t="shared" si="34"/>
        <v>5</v>
      </c>
      <c r="J123" s="137">
        <f t="shared" si="34"/>
        <v>5</v>
      </c>
      <c r="K123" s="137">
        <f t="shared" si="34"/>
        <v>5</v>
      </c>
      <c r="L123" s="137">
        <f t="shared" si="34"/>
        <v>5</v>
      </c>
      <c r="M123" s="137">
        <f t="shared" si="34"/>
        <v>5</v>
      </c>
      <c r="N123" s="137">
        <f t="shared" si="34"/>
        <v>5</v>
      </c>
      <c r="O123" s="137">
        <f t="shared" si="34"/>
        <v>5</v>
      </c>
      <c r="P123" s="137">
        <f t="shared" si="34"/>
        <v>5</v>
      </c>
      <c r="Q123" s="137">
        <f t="shared" si="34"/>
        <v>5</v>
      </c>
      <c r="R123" s="137">
        <f t="shared" si="34"/>
        <v>5</v>
      </c>
      <c r="S123" s="137">
        <f t="shared" si="33"/>
        <v>5</v>
      </c>
      <c r="T123" s="137">
        <f t="shared" si="33"/>
        <v>5</v>
      </c>
      <c r="U123" s="137">
        <f t="shared" si="33"/>
        <v>5</v>
      </c>
      <c r="V123" s="137">
        <f t="shared" si="33"/>
        <v>5</v>
      </c>
      <c r="W123" s="137">
        <f t="shared" si="33"/>
        <v>5</v>
      </c>
      <c r="X123" s="137">
        <f t="shared" si="33"/>
        <v>5</v>
      </c>
      <c r="Y123" s="137">
        <f t="shared" si="33"/>
        <v>5</v>
      </c>
      <c r="Z123" s="137">
        <f t="shared" si="33"/>
        <v>5</v>
      </c>
      <c r="AA123" s="137">
        <f t="shared" si="33"/>
        <v>5</v>
      </c>
      <c r="AB123" s="137">
        <f t="shared" si="33"/>
        <v>5</v>
      </c>
      <c r="AC123" s="137">
        <f t="shared" si="33"/>
        <v>5</v>
      </c>
      <c r="AD123" s="137">
        <f t="shared" si="33"/>
        <v>5</v>
      </c>
      <c r="AE123" s="137">
        <f t="shared" si="33"/>
        <v>5</v>
      </c>
      <c r="AF123" s="137">
        <f t="shared" si="33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128</v>
      </c>
      <c r="B124" s="136">
        <v>1</v>
      </c>
      <c r="C124" s="137">
        <f t="shared" si="34"/>
        <v>1</v>
      </c>
      <c r="D124" s="137">
        <f t="shared" si="34"/>
        <v>1</v>
      </c>
      <c r="E124" s="137">
        <f t="shared" si="34"/>
        <v>1</v>
      </c>
      <c r="F124" s="137">
        <f t="shared" si="34"/>
        <v>1</v>
      </c>
      <c r="G124" s="137">
        <f t="shared" si="34"/>
        <v>1</v>
      </c>
      <c r="H124" s="137">
        <f t="shared" si="34"/>
        <v>1</v>
      </c>
      <c r="I124" s="137">
        <f t="shared" si="34"/>
        <v>1</v>
      </c>
      <c r="J124" s="137">
        <f t="shared" si="34"/>
        <v>1</v>
      </c>
      <c r="K124" s="137">
        <f t="shared" si="34"/>
        <v>1</v>
      </c>
      <c r="L124" s="137">
        <f t="shared" si="34"/>
        <v>1</v>
      </c>
      <c r="M124" s="137">
        <f t="shared" si="34"/>
        <v>1</v>
      </c>
      <c r="N124" s="137">
        <f t="shared" si="34"/>
        <v>1</v>
      </c>
      <c r="O124" s="137">
        <f t="shared" si="34"/>
        <v>1</v>
      </c>
      <c r="P124" s="137">
        <f t="shared" si="34"/>
        <v>1</v>
      </c>
      <c r="Q124" s="137">
        <f t="shared" si="34"/>
        <v>1</v>
      </c>
      <c r="R124" s="137">
        <f t="shared" si="34"/>
        <v>1</v>
      </c>
      <c r="S124" s="137">
        <f t="shared" si="33"/>
        <v>1</v>
      </c>
      <c r="T124" s="137">
        <f t="shared" si="33"/>
        <v>1</v>
      </c>
      <c r="U124" s="137">
        <f t="shared" si="33"/>
        <v>1</v>
      </c>
      <c r="V124" s="137">
        <f t="shared" si="33"/>
        <v>1</v>
      </c>
      <c r="W124" s="137">
        <f t="shared" si="33"/>
        <v>1</v>
      </c>
      <c r="X124" s="137">
        <f t="shared" si="33"/>
        <v>1</v>
      </c>
      <c r="Y124" s="137">
        <f t="shared" si="33"/>
        <v>1</v>
      </c>
      <c r="Z124" s="137">
        <f t="shared" si="33"/>
        <v>1</v>
      </c>
      <c r="AA124" s="137">
        <f t="shared" si="33"/>
        <v>1</v>
      </c>
      <c r="AB124" s="137">
        <f t="shared" si="33"/>
        <v>1</v>
      </c>
      <c r="AC124" s="137">
        <f t="shared" si="33"/>
        <v>1</v>
      </c>
      <c r="AD124" s="137">
        <f t="shared" si="33"/>
        <v>1</v>
      </c>
      <c r="AE124" s="137">
        <f t="shared" si="33"/>
        <v>1</v>
      </c>
      <c r="AF124" s="137">
        <f t="shared" si="33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129</v>
      </c>
      <c r="B125" s="136">
        <v>1.58</v>
      </c>
      <c r="C125" s="137">
        <f t="shared" si="34"/>
        <v>1.58</v>
      </c>
      <c r="D125" s="137">
        <f t="shared" si="34"/>
        <v>1.58</v>
      </c>
      <c r="E125" s="137">
        <f t="shared" si="34"/>
        <v>1.58</v>
      </c>
      <c r="F125" s="137">
        <f t="shared" si="34"/>
        <v>1.58</v>
      </c>
      <c r="G125" s="137">
        <f t="shared" si="34"/>
        <v>1.58</v>
      </c>
      <c r="H125" s="137">
        <f t="shared" si="34"/>
        <v>1.58</v>
      </c>
      <c r="I125" s="137">
        <f t="shared" si="34"/>
        <v>1.58</v>
      </c>
      <c r="J125" s="137">
        <f t="shared" si="34"/>
        <v>1.58</v>
      </c>
      <c r="K125" s="137">
        <f t="shared" si="34"/>
        <v>1.58</v>
      </c>
      <c r="L125" s="137">
        <f t="shared" si="34"/>
        <v>1.58</v>
      </c>
      <c r="M125" s="137">
        <f t="shared" si="34"/>
        <v>1.58</v>
      </c>
      <c r="N125" s="137">
        <f t="shared" si="34"/>
        <v>1.58</v>
      </c>
      <c r="O125" s="137">
        <f t="shared" si="34"/>
        <v>1.58</v>
      </c>
      <c r="P125" s="137">
        <f t="shared" si="34"/>
        <v>1.58</v>
      </c>
      <c r="Q125" s="137">
        <f t="shared" si="34"/>
        <v>1.58</v>
      </c>
      <c r="R125" s="137">
        <f t="shared" si="34"/>
        <v>1.58</v>
      </c>
      <c r="S125" s="137">
        <f t="shared" si="33"/>
        <v>1.58</v>
      </c>
      <c r="T125" s="137">
        <f t="shared" si="33"/>
        <v>1.58</v>
      </c>
      <c r="U125" s="137">
        <f t="shared" si="33"/>
        <v>1.58</v>
      </c>
      <c r="V125" s="137">
        <f t="shared" si="33"/>
        <v>1.58</v>
      </c>
      <c r="W125" s="137">
        <f t="shared" si="33"/>
        <v>1.58</v>
      </c>
      <c r="X125" s="137">
        <f t="shared" si="33"/>
        <v>1.58</v>
      </c>
      <c r="Y125" s="137">
        <f t="shared" si="33"/>
        <v>1.58</v>
      </c>
      <c r="Z125" s="137">
        <f t="shared" si="33"/>
        <v>1.58</v>
      </c>
      <c r="AA125" s="137">
        <f t="shared" si="33"/>
        <v>1.58</v>
      </c>
      <c r="AB125" s="137">
        <f t="shared" si="33"/>
        <v>1.58</v>
      </c>
      <c r="AC125" s="137">
        <f t="shared" si="33"/>
        <v>1.58</v>
      </c>
      <c r="AD125" s="137">
        <f t="shared" si="33"/>
        <v>1.58</v>
      </c>
      <c r="AE125" s="137">
        <f t="shared" si="33"/>
        <v>1.58</v>
      </c>
      <c r="AF125" s="137">
        <f t="shared" si="33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130</v>
      </c>
      <c r="B126" s="136">
        <v>1.46</v>
      </c>
      <c r="C126" s="137">
        <f t="shared" si="34"/>
        <v>1.46</v>
      </c>
      <c r="D126" s="137">
        <f t="shared" si="34"/>
        <v>1.46</v>
      </c>
      <c r="E126" s="137">
        <f t="shared" si="34"/>
        <v>1.46</v>
      </c>
      <c r="F126" s="137">
        <f t="shared" si="34"/>
        <v>1.46</v>
      </c>
      <c r="G126" s="137">
        <f t="shared" si="34"/>
        <v>1.46</v>
      </c>
      <c r="H126" s="137">
        <f t="shared" si="34"/>
        <v>1.46</v>
      </c>
      <c r="I126" s="137">
        <f t="shared" si="34"/>
        <v>1.46</v>
      </c>
      <c r="J126" s="137">
        <f t="shared" si="34"/>
        <v>1.46</v>
      </c>
      <c r="K126" s="137">
        <f t="shared" si="34"/>
        <v>1.46</v>
      </c>
      <c r="L126" s="137">
        <f t="shared" si="34"/>
        <v>1.46</v>
      </c>
      <c r="M126" s="137">
        <f t="shared" si="34"/>
        <v>1.46</v>
      </c>
      <c r="N126" s="137">
        <f t="shared" si="34"/>
        <v>1.46</v>
      </c>
      <c r="O126" s="137">
        <f t="shared" si="34"/>
        <v>1.46</v>
      </c>
      <c r="P126" s="137">
        <f t="shared" si="34"/>
        <v>1.46</v>
      </c>
      <c r="Q126" s="137">
        <f t="shared" si="34"/>
        <v>1.46</v>
      </c>
      <c r="R126" s="137">
        <f t="shared" si="34"/>
        <v>1.46</v>
      </c>
      <c r="S126" s="137">
        <f t="shared" ref="S126:AF127" si="35">R126</f>
        <v>1.46</v>
      </c>
      <c r="T126" s="137">
        <f t="shared" si="35"/>
        <v>1.46</v>
      </c>
      <c r="U126" s="137">
        <f t="shared" si="35"/>
        <v>1.46</v>
      </c>
      <c r="V126" s="137">
        <f t="shared" si="35"/>
        <v>1.46</v>
      </c>
      <c r="W126" s="137">
        <f t="shared" si="35"/>
        <v>1.46</v>
      </c>
      <c r="X126" s="137">
        <f t="shared" si="35"/>
        <v>1.46</v>
      </c>
      <c r="Y126" s="137">
        <f t="shared" si="35"/>
        <v>1.46</v>
      </c>
      <c r="Z126" s="137">
        <f t="shared" si="35"/>
        <v>1.46</v>
      </c>
      <c r="AA126" s="137">
        <f t="shared" si="35"/>
        <v>1.46</v>
      </c>
      <c r="AB126" s="137">
        <f t="shared" si="35"/>
        <v>1.46</v>
      </c>
      <c r="AC126" s="137">
        <f t="shared" si="35"/>
        <v>1.46</v>
      </c>
      <c r="AD126" s="137">
        <f t="shared" si="35"/>
        <v>1.46</v>
      </c>
      <c r="AE126" s="137">
        <f t="shared" si="35"/>
        <v>1.46</v>
      </c>
      <c r="AF126" s="137">
        <f t="shared" si="35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131</v>
      </c>
      <c r="B127" s="136">
        <v>1.48</v>
      </c>
      <c r="C127" s="137">
        <f t="shared" si="34"/>
        <v>1.48</v>
      </c>
      <c r="D127" s="137">
        <f t="shared" si="34"/>
        <v>1.48</v>
      </c>
      <c r="E127" s="137">
        <f t="shared" si="34"/>
        <v>1.48</v>
      </c>
      <c r="F127" s="137">
        <f t="shared" si="34"/>
        <v>1.48</v>
      </c>
      <c r="G127" s="137">
        <f t="shared" si="34"/>
        <v>1.48</v>
      </c>
      <c r="H127" s="137">
        <f t="shared" si="34"/>
        <v>1.48</v>
      </c>
      <c r="I127" s="137">
        <f t="shared" si="34"/>
        <v>1.48</v>
      </c>
      <c r="J127" s="137">
        <f t="shared" si="34"/>
        <v>1.48</v>
      </c>
      <c r="K127" s="137">
        <f t="shared" si="34"/>
        <v>1.48</v>
      </c>
      <c r="L127" s="137">
        <f t="shared" si="34"/>
        <v>1.48</v>
      </c>
      <c r="M127" s="137">
        <f t="shared" si="34"/>
        <v>1.48</v>
      </c>
      <c r="N127" s="137">
        <f t="shared" si="34"/>
        <v>1.48</v>
      </c>
      <c r="O127" s="137">
        <f t="shared" si="34"/>
        <v>1.48</v>
      </c>
      <c r="P127" s="137">
        <f t="shared" si="34"/>
        <v>1.48</v>
      </c>
      <c r="Q127" s="137">
        <f t="shared" si="34"/>
        <v>1.48</v>
      </c>
      <c r="R127" s="137">
        <f t="shared" si="34"/>
        <v>1.48</v>
      </c>
      <c r="S127" s="137">
        <f t="shared" si="35"/>
        <v>1.48</v>
      </c>
      <c r="T127" s="137">
        <f t="shared" si="35"/>
        <v>1.48</v>
      </c>
      <c r="U127" s="137">
        <f t="shared" si="35"/>
        <v>1.48</v>
      </c>
      <c r="V127" s="137">
        <f t="shared" si="35"/>
        <v>1.48</v>
      </c>
      <c r="W127" s="137">
        <f t="shared" si="35"/>
        <v>1.48</v>
      </c>
      <c r="X127" s="137">
        <f t="shared" si="35"/>
        <v>1.48</v>
      </c>
      <c r="Y127" s="137">
        <f t="shared" si="35"/>
        <v>1.48</v>
      </c>
      <c r="Z127" s="137">
        <f t="shared" si="35"/>
        <v>1.48</v>
      </c>
      <c r="AA127" s="137">
        <f t="shared" si="35"/>
        <v>1.48</v>
      </c>
      <c r="AB127" s="137">
        <f t="shared" si="35"/>
        <v>1.48</v>
      </c>
      <c r="AC127" s="137">
        <f t="shared" si="35"/>
        <v>1.48</v>
      </c>
      <c r="AD127" s="137">
        <f t="shared" si="35"/>
        <v>1.48</v>
      </c>
      <c r="AE127" s="137">
        <f t="shared" si="35"/>
        <v>1.48</v>
      </c>
      <c r="AF127" s="137">
        <f t="shared" si="35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132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2.2000000000000002</v>
      </c>
      <c r="C129" s="137">
        <f t="shared" ref="C129:R136" si="36">B129</f>
        <v>2.2000000000000002</v>
      </c>
      <c r="D129" s="137">
        <f t="shared" si="36"/>
        <v>2.2000000000000002</v>
      </c>
      <c r="E129" s="137">
        <f t="shared" si="36"/>
        <v>2.2000000000000002</v>
      </c>
      <c r="F129" s="137">
        <f t="shared" si="36"/>
        <v>2.2000000000000002</v>
      </c>
      <c r="G129" s="137">
        <f t="shared" si="36"/>
        <v>2.2000000000000002</v>
      </c>
      <c r="H129" s="137">
        <f t="shared" si="36"/>
        <v>2.2000000000000002</v>
      </c>
      <c r="I129" s="137">
        <f t="shared" si="36"/>
        <v>2.2000000000000002</v>
      </c>
      <c r="J129" s="137">
        <f t="shared" si="36"/>
        <v>2.2000000000000002</v>
      </c>
      <c r="K129" s="137">
        <f t="shared" si="36"/>
        <v>2.2000000000000002</v>
      </c>
      <c r="L129" s="137">
        <f t="shared" si="36"/>
        <v>2.2000000000000002</v>
      </c>
      <c r="M129" s="137">
        <f t="shared" si="36"/>
        <v>2.2000000000000002</v>
      </c>
      <c r="N129" s="137">
        <f t="shared" si="36"/>
        <v>2.2000000000000002</v>
      </c>
      <c r="O129" s="137">
        <f t="shared" si="36"/>
        <v>2.2000000000000002</v>
      </c>
      <c r="P129" s="137">
        <f t="shared" si="36"/>
        <v>2.2000000000000002</v>
      </c>
      <c r="Q129" s="137">
        <f t="shared" si="36"/>
        <v>2.2000000000000002</v>
      </c>
      <c r="R129" s="137">
        <f t="shared" si="36"/>
        <v>2.2000000000000002</v>
      </c>
      <c r="S129" s="137">
        <f t="shared" ref="S129:AF136" si="37">R129</f>
        <v>2.2000000000000002</v>
      </c>
      <c r="T129" s="137">
        <f t="shared" si="37"/>
        <v>2.2000000000000002</v>
      </c>
      <c r="U129" s="137">
        <f t="shared" si="37"/>
        <v>2.2000000000000002</v>
      </c>
      <c r="V129" s="137">
        <f t="shared" si="37"/>
        <v>2.2000000000000002</v>
      </c>
      <c r="W129" s="137">
        <f t="shared" si="37"/>
        <v>2.2000000000000002</v>
      </c>
      <c r="X129" s="137">
        <f t="shared" si="37"/>
        <v>2.2000000000000002</v>
      </c>
      <c r="Y129" s="137">
        <f t="shared" si="37"/>
        <v>2.2000000000000002</v>
      </c>
      <c r="Z129" s="137">
        <f t="shared" si="37"/>
        <v>2.2000000000000002</v>
      </c>
      <c r="AA129" s="137">
        <f t="shared" si="37"/>
        <v>2.2000000000000002</v>
      </c>
      <c r="AB129" s="137">
        <f t="shared" si="37"/>
        <v>2.2000000000000002</v>
      </c>
      <c r="AC129" s="137">
        <f t="shared" si="37"/>
        <v>2.2000000000000002</v>
      </c>
      <c r="AD129" s="137">
        <f t="shared" si="37"/>
        <v>2.2000000000000002</v>
      </c>
      <c r="AE129" s="137">
        <f t="shared" si="37"/>
        <v>2.2000000000000002</v>
      </c>
      <c r="AF129" s="137">
        <f t="shared" si="37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2</v>
      </c>
      <c r="C130" s="137">
        <f t="shared" si="36"/>
        <v>2</v>
      </c>
      <c r="D130" s="137">
        <f t="shared" si="36"/>
        <v>2</v>
      </c>
      <c r="E130" s="137">
        <f t="shared" si="36"/>
        <v>2</v>
      </c>
      <c r="F130" s="137">
        <f t="shared" si="36"/>
        <v>2</v>
      </c>
      <c r="G130" s="137">
        <f t="shared" si="36"/>
        <v>2</v>
      </c>
      <c r="H130" s="137">
        <f t="shared" si="36"/>
        <v>2</v>
      </c>
      <c r="I130" s="137">
        <f t="shared" si="36"/>
        <v>2</v>
      </c>
      <c r="J130" s="137">
        <f t="shared" si="36"/>
        <v>2</v>
      </c>
      <c r="K130" s="137">
        <f t="shared" si="36"/>
        <v>2</v>
      </c>
      <c r="L130" s="137">
        <f t="shared" si="36"/>
        <v>2</v>
      </c>
      <c r="M130" s="137">
        <f t="shared" si="36"/>
        <v>2</v>
      </c>
      <c r="N130" s="137">
        <f t="shared" si="36"/>
        <v>2</v>
      </c>
      <c r="O130" s="137">
        <f t="shared" si="36"/>
        <v>2</v>
      </c>
      <c r="P130" s="137">
        <f t="shared" si="36"/>
        <v>2</v>
      </c>
      <c r="Q130" s="137">
        <f t="shared" si="36"/>
        <v>2</v>
      </c>
      <c r="R130" s="137">
        <f t="shared" si="36"/>
        <v>2</v>
      </c>
      <c r="S130" s="137">
        <f t="shared" si="37"/>
        <v>2</v>
      </c>
      <c r="T130" s="137">
        <f t="shared" si="37"/>
        <v>2</v>
      </c>
      <c r="U130" s="137">
        <f t="shared" si="37"/>
        <v>2</v>
      </c>
      <c r="V130" s="137">
        <f t="shared" si="37"/>
        <v>2</v>
      </c>
      <c r="W130" s="137">
        <f t="shared" si="37"/>
        <v>2</v>
      </c>
      <c r="X130" s="137">
        <f t="shared" si="37"/>
        <v>2</v>
      </c>
      <c r="Y130" s="137">
        <f t="shared" si="37"/>
        <v>2</v>
      </c>
      <c r="Z130" s="137">
        <f t="shared" si="37"/>
        <v>2</v>
      </c>
      <c r="AA130" s="137">
        <f t="shared" si="37"/>
        <v>2</v>
      </c>
      <c r="AB130" s="137">
        <f t="shared" si="37"/>
        <v>2</v>
      </c>
      <c r="AC130" s="137">
        <f t="shared" si="37"/>
        <v>2</v>
      </c>
      <c r="AD130" s="137">
        <f t="shared" si="37"/>
        <v>2</v>
      </c>
      <c r="AE130" s="137">
        <f t="shared" si="37"/>
        <v>2</v>
      </c>
      <c r="AF130" s="137">
        <f t="shared" si="37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1.25</v>
      </c>
      <c r="C131" s="137">
        <f t="shared" si="36"/>
        <v>1.25</v>
      </c>
      <c r="D131" s="137">
        <f t="shared" si="36"/>
        <v>1.25</v>
      </c>
      <c r="E131" s="137">
        <f t="shared" si="36"/>
        <v>1.25</v>
      </c>
      <c r="F131" s="137">
        <f t="shared" si="36"/>
        <v>1.25</v>
      </c>
      <c r="G131" s="137">
        <f t="shared" si="36"/>
        <v>1.25</v>
      </c>
      <c r="H131" s="137">
        <f t="shared" si="36"/>
        <v>1.25</v>
      </c>
      <c r="I131" s="137">
        <f t="shared" si="36"/>
        <v>1.25</v>
      </c>
      <c r="J131" s="137">
        <f t="shared" si="36"/>
        <v>1.25</v>
      </c>
      <c r="K131" s="137">
        <f t="shared" si="36"/>
        <v>1.25</v>
      </c>
      <c r="L131" s="137">
        <f t="shared" si="36"/>
        <v>1.25</v>
      </c>
      <c r="M131" s="137">
        <f t="shared" si="36"/>
        <v>1.25</v>
      </c>
      <c r="N131" s="137">
        <f t="shared" si="36"/>
        <v>1.25</v>
      </c>
      <c r="O131" s="137">
        <f t="shared" si="36"/>
        <v>1.25</v>
      </c>
      <c r="P131" s="137">
        <f t="shared" si="36"/>
        <v>1.25</v>
      </c>
      <c r="Q131" s="137">
        <f t="shared" si="36"/>
        <v>1.25</v>
      </c>
      <c r="R131" s="137">
        <f t="shared" si="36"/>
        <v>1.25</v>
      </c>
      <c r="S131" s="137">
        <f t="shared" si="37"/>
        <v>1.25</v>
      </c>
      <c r="T131" s="137">
        <f t="shared" si="37"/>
        <v>1.25</v>
      </c>
      <c r="U131" s="137">
        <f t="shared" si="37"/>
        <v>1.25</v>
      </c>
      <c r="V131" s="137">
        <f t="shared" si="37"/>
        <v>1.25</v>
      </c>
      <c r="W131" s="137">
        <f t="shared" si="37"/>
        <v>1.25</v>
      </c>
      <c r="X131" s="137">
        <f t="shared" si="37"/>
        <v>1.25</v>
      </c>
      <c r="Y131" s="137">
        <f t="shared" si="37"/>
        <v>1.25</v>
      </c>
      <c r="Z131" s="137">
        <f t="shared" si="37"/>
        <v>1.25</v>
      </c>
      <c r="AA131" s="137">
        <f t="shared" si="37"/>
        <v>1.25</v>
      </c>
      <c r="AB131" s="137">
        <f t="shared" si="37"/>
        <v>1.25</v>
      </c>
      <c r="AC131" s="137">
        <f t="shared" si="37"/>
        <v>1.25</v>
      </c>
      <c r="AD131" s="137">
        <f t="shared" si="37"/>
        <v>1.25</v>
      </c>
      <c r="AE131" s="137">
        <f t="shared" si="37"/>
        <v>1.25</v>
      </c>
      <c r="AF131" s="137">
        <f t="shared" si="37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1.1499999999999999</v>
      </c>
      <c r="C132" s="137">
        <f t="shared" si="36"/>
        <v>1.1499999999999999</v>
      </c>
      <c r="D132" s="137">
        <f t="shared" si="36"/>
        <v>1.1499999999999999</v>
      </c>
      <c r="E132" s="137">
        <f t="shared" si="36"/>
        <v>1.1499999999999999</v>
      </c>
      <c r="F132" s="137">
        <f t="shared" si="36"/>
        <v>1.1499999999999999</v>
      </c>
      <c r="G132" s="137">
        <f t="shared" si="36"/>
        <v>1.1499999999999999</v>
      </c>
      <c r="H132" s="137">
        <f t="shared" si="36"/>
        <v>1.1499999999999999</v>
      </c>
      <c r="I132" s="137">
        <f t="shared" si="36"/>
        <v>1.1499999999999999</v>
      </c>
      <c r="J132" s="137">
        <f t="shared" si="36"/>
        <v>1.1499999999999999</v>
      </c>
      <c r="K132" s="137">
        <f t="shared" si="36"/>
        <v>1.1499999999999999</v>
      </c>
      <c r="L132" s="137">
        <f t="shared" si="36"/>
        <v>1.1499999999999999</v>
      </c>
      <c r="M132" s="137">
        <f t="shared" si="36"/>
        <v>1.1499999999999999</v>
      </c>
      <c r="N132" s="137">
        <f t="shared" si="36"/>
        <v>1.1499999999999999</v>
      </c>
      <c r="O132" s="137">
        <f t="shared" si="36"/>
        <v>1.1499999999999999</v>
      </c>
      <c r="P132" s="137">
        <f t="shared" si="36"/>
        <v>1.1499999999999999</v>
      </c>
      <c r="Q132" s="137">
        <f t="shared" si="36"/>
        <v>1.1499999999999999</v>
      </c>
      <c r="R132" s="137">
        <f t="shared" si="36"/>
        <v>1.1499999999999999</v>
      </c>
      <c r="S132" s="137">
        <f t="shared" si="37"/>
        <v>1.1499999999999999</v>
      </c>
      <c r="T132" s="137">
        <f t="shared" si="37"/>
        <v>1.1499999999999999</v>
      </c>
      <c r="U132" s="137">
        <f t="shared" si="37"/>
        <v>1.1499999999999999</v>
      </c>
      <c r="V132" s="137">
        <f t="shared" si="37"/>
        <v>1.1499999999999999</v>
      </c>
      <c r="W132" s="137">
        <f t="shared" si="37"/>
        <v>1.1499999999999999</v>
      </c>
      <c r="X132" s="137">
        <f t="shared" si="37"/>
        <v>1.1499999999999999</v>
      </c>
      <c r="Y132" s="137">
        <f t="shared" si="37"/>
        <v>1.1499999999999999</v>
      </c>
      <c r="Z132" s="137">
        <f t="shared" si="37"/>
        <v>1.1499999999999999</v>
      </c>
      <c r="AA132" s="137">
        <f t="shared" si="37"/>
        <v>1.1499999999999999</v>
      </c>
      <c r="AB132" s="137">
        <f t="shared" si="37"/>
        <v>1.1499999999999999</v>
      </c>
      <c r="AC132" s="137">
        <f t="shared" si="37"/>
        <v>1.1499999999999999</v>
      </c>
      <c r="AD132" s="137">
        <f t="shared" si="37"/>
        <v>1.1499999999999999</v>
      </c>
      <c r="AE132" s="137">
        <f t="shared" si="37"/>
        <v>1.1499999999999999</v>
      </c>
      <c r="AF132" s="137">
        <f t="shared" si="37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137</v>
      </c>
      <c r="B133" s="136">
        <v>2.133</v>
      </c>
      <c r="C133" s="137">
        <f t="shared" si="36"/>
        <v>2.133</v>
      </c>
      <c r="D133" s="137">
        <f t="shared" si="36"/>
        <v>2.133</v>
      </c>
      <c r="E133" s="137">
        <f t="shared" si="36"/>
        <v>2.133</v>
      </c>
      <c r="F133" s="137">
        <f t="shared" si="36"/>
        <v>2.133</v>
      </c>
      <c r="G133" s="137">
        <f t="shared" si="36"/>
        <v>2.133</v>
      </c>
      <c r="H133" s="137">
        <f t="shared" si="36"/>
        <v>2.133</v>
      </c>
      <c r="I133" s="137">
        <f t="shared" si="36"/>
        <v>2.133</v>
      </c>
      <c r="J133" s="137">
        <f t="shared" si="36"/>
        <v>2.133</v>
      </c>
      <c r="K133" s="137">
        <f t="shared" si="36"/>
        <v>2.133</v>
      </c>
      <c r="L133" s="137">
        <f t="shared" si="36"/>
        <v>2.133</v>
      </c>
      <c r="M133" s="137">
        <f t="shared" si="36"/>
        <v>2.133</v>
      </c>
      <c r="N133" s="137">
        <f t="shared" si="36"/>
        <v>2.133</v>
      </c>
      <c r="O133" s="137">
        <f t="shared" si="36"/>
        <v>2.133</v>
      </c>
      <c r="P133" s="137">
        <f t="shared" si="36"/>
        <v>2.133</v>
      </c>
      <c r="Q133" s="137">
        <f t="shared" si="36"/>
        <v>2.133</v>
      </c>
      <c r="R133" s="137">
        <f t="shared" si="36"/>
        <v>2.133</v>
      </c>
      <c r="S133" s="137">
        <f t="shared" si="37"/>
        <v>2.133</v>
      </c>
      <c r="T133" s="137">
        <f t="shared" si="37"/>
        <v>2.133</v>
      </c>
      <c r="U133" s="137">
        <f t="shared" si="37"/>
        <v>2.133</v>
      </c>
      <c r="V133" s="137">
        <f t="shared" si="37"/>
        <v>2.133</v>
      </c>
      <c r="W133" s="137">
        <f t="shared" si="37"/>
        <v>2.133</v>
      </c>
      <c r="X133" s="137">
        <f t="shared" si="37"/>
        <v>2.133</v>
      </c>
      <c r="Y133" s="137">
        <f t="shared" si="37"/>
        <v>2.133</v>
      </c>
      <c r="Z133" s="137">
        <f t="shared" si="37"/>
        <v>2.133</v>
      </c>
      <c r="AA133" s="137">
        <f t="shared" si="37"/>
        <v>2.133</v>
      </c>
      <c r="AB133" s="137">
        <f t="shared" si="37"/>
        <v>2.133</v>
      </c>
      <c r="AC133" s="137">
        <f t="shared" si="37"/>
        <v>2.133</v>
      </c>
      <c r="AD133" s="137">
        <f t="shared" si="37"/>
        <v>2.133</v>
      </c>
      <c r="AE133" s="137">
        <f t="shared" si="37"/>
        <v>2.133</v>
      </c>
      <c r="AF133" s="137">
        <f t="shared" si="37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138</v>
      </c>
      <c r="B134" s="136">
        <v>2.09</v>
      </c>
      <c r="C134" s="137">
        <f t="shared" si="36"/>
        <v>2.09</v>
      </c>
      <c r="D134" s="137">
        <f t="shared" si="36"/>
        <v>2.09</v>
      </c>
      <c r="E134" s="137">
        <f t="shared" si="36"/>
        <v>2.09</v>
      </c>
      <c r="F134" s="137">
        <f t="shared" si="36"/>
        <v>2.09</v>
      </c>
      <c r="G134" s="137">
        <f t="shared" si="36"/>
        <v>2.09</v>
      </c>
      <c r="H134" s="137">
        <f t="shared" si="36"/>
        <v>2.09</v>
      </c>
      <c r="I134" s="137">
        <f t="shared" si="36"/>
        <v>2.09</v>
      </c>
      <c r="J134" s="137">
        <f t="shared" si="36"/>
        <v>2.09</v>
      </c>
      <c r="K134" s="137">
        <f t="shared" si="36"/>
        <v>2.09</v>
      </c>
      <c r="L134" s="137">
        <f t="shared" si="36"/>
        <v>2.09</v>
      </c>
      <c r="M134" s="137">
        <f t="shared" si="36"/>
        <v>2.09</v>
      </c>
      <c r="N134" s="137">
        <f t="shared" si="36"/>
        <v>2.09</v>
      </c>
      <c r="O134" s="137">
        <f t="shared" si="36"/>
        <v>2.09</v>
      </c>
      <c r="P134" s="137">
        <f t="shared" si="36"/>
        <v>2.09</v>
      </c>
      <c r="Q134" s="137">
        <f t="shared" si="36"/>
        <v>2.09</v>
      </c>
      <c r="R134" s="137">
        <f t="shared" si="36"/>
        <v>2.09</v>
      </c>
      <c r="S134" s="137">
        <f t="shared" si="37"/>
        <v>2.09</v>
      </c>
      <c r="T134" s="137">
        <f t="shared" si="37"/>
        <v>2.09</v>
      </c>
      <c r="U134" s="137">
        <f t="shared" si="37"/>
        <v>2.09</v>
      </c>
      <c r="V134" s="137">
        <f t="shared" si="37"/>
        <v>2.09</v>
      </c>
      <c r="W134" s="137">
        <f t="shared" si="37"/>
        <v>2.09</v>
      </c>
      <c r="X134" s="137">
        <f t="shared" si="37"/>
        <v>2.09</v>
      </c>
      <c r="Y134" s="137">
        <f t="shared" si="37"/>
        <v>2.09</v>
      </c>
      <c r="Z134" s="137">
        <f t="shared" si="37"/>
        <v>2.09</v>
      </c>
      <c r="AA134" s="137">
        <f t="shared" si="37"/>
        <v>2.09</v>
      </c>
      <c r="AB134" s="137">
        <f t="shared" si="37"/>
        <v>2.09</v>
      </c>
      <c r="AC134" s="137">
        <f t="shared" si="37"/>
        <v>2.09</v>
      </c>
      <c r="AD134" s="137">
        <f t="shared" si="37"/>
        <v>2.09</v>
      </c>
      <c r="AE134" s="137">
        <f t="shared" si="37"/>
        <v>2.09</v>
      </c>
      <c r="AF134" s="137">
        <f t="shared" si="37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139</v>
      </c>
      <c r="B135" s="136">
        <v>1.1399999999999999</v>
      </c>
      <c r="C135" s="137">
        <f t="shared" si="36"/>
        <v>1.1399999999999999</v>
      </c>
      <c r="D135" s="137">
        <f t="shared" si="36"/>
        <v>1.1399999999999999</v>
      </c>
      <c r="E135" s="137">
        <f t="shared" si="36"/>
        <v>1.1399999999999999</v>
      </c>
      <c r="F135" s="137">
        <f t="shared" si="36"/>
        <v>1.1399999999999999</v>
      </c>
      <c r="G135" s="137">
        <f t="shared" si="36"/>
        <v>1.1399999999999999</v>
      </c>
      <c r="H135" s="137">
        <f t="shared" si="36"/>
        <v>1.1399999999999999</v>
      </c>
      <c r="I135" s="137">
        <f t="shared" si="36"/>
        <v>1.1399999999999999</v>
      </c>
      <c r="J135" s="137">
        <f t="shared" si="36"/>
        <v>1.1399999999999999</v>
      </c>
      <c r="K135" s="137">
        <f t="shared" si="36"/>
        <v>1.1399999999999999</v>
      </c>
      <c r="L135" s="137">
        <f t="shared" si="36"/>
        <v>1.1399999999999999</v>
      </c>
      <c r="M135" s="137">
        <f t="shared" si="36"/>
        <v>1.1399999999999999</v>
      </c>
      <c r="N135" s="137">
        <f t="shared" si="36"/>
        <v>1.1399999999999999</v>
      </c>
      <c r="O135" s="137">
        <f t="shared" si="36"/>
        <v>1.1399999999999999</v>
      </c>
      <c r="P135" s="137">
        <f t="shared" si="36"/>
        <v>1.1399999999999999</v>
      </c>
      <c r="Q135" s="137">
        <f t="shared" si="36"/>
        <v>1.1399999999999999</v>
      </c>
      <c r="R135" s="137">
        <f t="shared" si="36"/>
        <v>1.1399999999999999</v>
      </c>
      <c r="S135" s="137">
        <f t="shared" si="37"/>
        <v>1.1399999999999999</v>
      </c>
      <c r="T135" s="137">
        <f t="shared" si="37"/>
        <v>1.1399999999999999</v>
      </c>
      <c r="U135" s="137">
        <f t="shared" si="37"/>
        <v>1.1399999999999999</v>
      </c>
      <c r="V135" s="137">
        <f t="shared" si="37"/>
        <v>1.1399999999999999</v>
      </c>
      <c r="W135" s="137">
        <f t="shared" si="37"/>
        <v>1.1399999999999999</v>
      </c>
      <c r="X135" s="137">
        <f t="shared" si="37"/>
        <v>1.1399999999999999</v>
      </c>
      <c r="Y135" s="137">
        <f t="shared" si="37"/>
        <v>1.1399999999999999</v>
      </c>
      <c r="Z135" s="137">
        <f t="shared" si="37"/>
        <v>1.1399999999999999</v>
      </c>
      <c r="AA135" s="137">
        <f t="shared" si="37"/>
        <v>1.1399999999999999</v>
      </c>
      <c r="AB135" s="137">
        <f t="shared" si="37"/>
        <v>1.1399999999999999</v>
      </c>
      <c r="AC135" s="137">
        <f t="shared" si="37"/>
        <v>1.1399999999999999</v>
      </c>
      <c r="AD135" s="137">
        <f t="shared" si="37"/>
        <v>1.1399999999999999</v>
      </c>
      <c r="AE135" s="137">
        <f t="shared" si="37"/>
        <v>1.1399999999999999</v>
      </c>
      <c r="AF135" s="137">
        <f t="shared" si="37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>
        <v>0.82</v>
      </c>
      <c r="C136" s="137">
        <f t="shared" si="36"/>
        <v>0.82</v>
      </c>
      <c r="D136" s="137">
        <f t="shared" si="36"/>
        <v>0.82</v>
      </c>
      <c r="E136" s="137">
        <f t="shared" si="36"/>
        <v>0.82</v>
      </c>
      <c r="F136" s="137">
        <f t="shared" si="36"/>
        <v>0.82</v>
      </c>
      <c r="G136" s="137">
        <f t="shared" si="36"/>
        <v>0.82</v>
      </c>
      <c r="H136" s="137">
        <f t="shared" si="36"/>
        <v>0.82</v>
      </c>
      <c r="I136" s="137">
        <f t="shared" si="36"/>
        <v>0.82</v>
      </c>
      <c r="J136" s="137">
        <f t="shared" si="36"/>
        <v>0.82</v>
      </c>
      <c r="K136" s="137">
        <f t="shared" si="36"/>
        <v>0.82</v>
      </c>
      <c r="L136" s="137">
        <f t="shared" si="36"/>
        <v>0.82</v>
      </c>
      <c r="M136" s="137">
        <f t="shared" si="36"/>
        <v>0.82</v>
      </c>
      <c r="N136" s="137">
        <f t="shared" si="36"/>
        <v>0.82</v>
      </c>
      <c r="O136" s="137">
        <f t="shared" si="36"/>
        <v>0.82</v>
      </c>
      <c r="P136" s="137">
        <f t="shared" si="36"/>
        <v>0.82</v>
      </c>
      <c r="Q136" s="137">
        <f t="shared" si="36"/>
        <v>0.82</v>
      </c>
      <c r="R136" s="137">
        <f t="shared" si="36"/>
        <v>0.82</v>
      </c>
      <c r="S136" s="137">
        <f t="shared" si="37"/>
        <v>0.82</v>
      </c>
      <c r="T136" s="137">
        <f t="shared" si="37"/>
        <v>0.82</v>
      </c>
      <c r="U136" s="137">
        <f t="shared" si="37"/>
        <v>0.82</v>
      </c>
      <c r="V136" s="137">
        <f t="shared" si="37"/>
        <v>0.82</v>
      </c>
      <c r="W136" s="137">
        <f t="shared" si="37"/>
        <v>0.82</v>
      </c>
      <c r="X136" s="137">
        <f t="shared" si="37"/>
        <v>0.82</v>
      </c>
      <c r="Y136" s="137">
        <f t="shared" si="37"/>
        <v>0.82</v>
      </c>
      <c r="Z136" s="137">
        <f t="shared" si="37"/>
        <v>0.82</v>
      </c>
      <c r="AA136" s="137">
        <f t="shared" si="37"/>
        <v>0.82</v>
      </c>
      <c r="AB136" s="137">
        <f t="shared" si="37"/>
        <v>0.82</v>
      </c>
      <c r="AC136" s="137">
        <f t="shared" si="37"/>
        <v>0.82</v>
      </c>
      <c r="AD136" s="137">
        <f t="shared" si="37"/>
        <v>0.82</v>
      </c>
      <c r="AE136" s="137">
        <f t="shared" si="37"/>
        <v>0.82</v>
      </c>
      <c r="AF136" s="137">
        <f t="shared" si="37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141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2</v>
      </c>
      <c r="C138" s="137">
        <f t="shared" ref="C138:R144" si="38">B138</f>
        <v>2</v>
      </c>
      <c r="D138" s="137">
        <f t="shared" si="38"/>
        <v>2</v>
      </c>
      <c r="E138" s="137">
        <f t="shared" si="38"/>
        <v>2</v>
      </c>
      <c r="F138" s="137">
        <f t="shared" si="38"/>
        <v>2</v>
      </c>
      <c r="G138" s="137">
        <f t="shared" si="38"/>
        <v>2</v>
      </c>
      <c r="H138" s="137">
        <f t="shared" si="38"/>
        <v>2</v>
      </c>
      <c r="I138" s="137">
        <f t="shared" si="38"/>
        <v>2</v>
      </c>
      <c r="J138" s="137">
        <f t="shared" si="38"/>
        <v>2</v>
      </c>
      <c r="K138" s="137">
        <f t="shared" si="38"/>
        <v>2</v>
      </c>
      <c r="L138" s="137">
        <f t="shared" si="38"/>
        <v>2</v>
      </c>
      <c r="M138" s="137">
        <f t="shared" si="38"/>
        <v>2</v>
      </c>
      <c r="N138" s="137">
        <f t="shared" si="38"/>
        <v>2</v>
      </c>
      <c r="O138" s="137">
        <f t="shared" si="38"/>
        <v>2</v>
      </c>
      <c r="P138" s="137">
        <f t="shared" si="38"/>
        <v>2</v>
      </c>
      <c r="Q138" s="137">
        <f t="shared" si="38"/>
        <v>2</v>
      </c>
      <c r="R138" s="137">
        <f t="shared" si="38"/>
        <v>2</v>
      </c>
      <c r="S138" s="137">
        <f t="shared" ref="S138:AF144" si="39">R138</f>
        <v>2</v>
      </c>
      <c r="T138" s="137">
        <f t="shared" si="39"/>
        <v>2</v>
      </c>
      <c r="U138" s="137">
        <f t="shared" si="39"/>
        <v>2</v>
      </c>
      <c r="V138" s="137">
        <f t="shared" si="39"/>
        <v>2</v>
      </c>
      <c r="W138" s="137">
        <f t="shared" si="39"/>
        <v>2</v>
      </c>
      <c r="X138" s="137">
        <f t="shared" si="39"/>
        <v>2</v>
      </c>
      <c r="Y138" s="137">
        <f t="shared" si="39"/>
        <v>2</v>
      </c>
      <c r="Z138" s="137">
        <f t="shared" si="39"/>
        <v>2</v>
      </c>
      <c r="AA138" s="137">
        <f t="shared" si="39"/>
        <v>2</v>
      </c>
      <c r="AB138" s="137">
        <f t="shared" si="39"/>
        <v>2</v>
      </c>
      <c r="AC138" s="137">
        <f t="shared" si="39"/>
        <v>2</v>
      </c>
      <c r="AD138" s="137">
        <f t="shared" si="39"/>
        <v>2</v>
      </c>
      <c r="AE138" s="137">
        <f t="shared" si="39"/>
        <v>2</v>
      </c>
      <c r="AF138" s="137">
        <f t="shared" si="39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5.61</v>
      </c>
      <c r="C139" s="137">
        <f t="shared" si="38"/>
        <v>5.61</v>
      </c>
      <c r="D139" s="137">
        <f t="shared" si="38"/>
        <v>5.61</v>
      </c>
      <c r="E139" s="137">
        <f t="shared" si="38"/>
        <v>5.61</v>
      </c>
      <c r="F139" s="137">
        <f t="shared" si="38"/>
        <v>5.61</v>
      </c>
      <c r="G139" s="137">
        <f t="shared" si="38"/>
        <v>5.61</v>
      </c>
      <c r="H139" s="137">
        <f t="shared" si="38"/>
        <v>5.61</v>
      </c>
      <c r="I139" s="137">
        <f t="shared" si="38"/>
        <v>5.61</v>
      </c>
      <c r="J139" s="137">
        <f t="shared" si="38"/>
        <v>5.61</v>
      </c>
      <c r="K139" s="137">
        <f t="shared" si="38"/>
        <v>5.61</v>
      </c>
      <c r="L139" s="137">
        <f t="shared" si="38"/>
        <v>5.61</v>
      </c>
      <c r="M139" s="137">
        <f t="shared" si="38"/>
        <v>5.61</v>
      </c>
      <c r="N139" s="137">
        <f t="shared" si="38"/>
        <v>5.61</v>
      </c>
      <c r="O139" s="137">
        <f t="shared" si="38"/>
        <v>5.61</v>
      </c>
      <c r="P139" s="137">
        <f t="shared" si="38"/>
        <v>5.61</v>
      </c>
      <c r="Q139" s="137">
        <f t="shared" si="38"/>
        <v>5.61</v>
      </c>
      <c r="R139" s="137">
        <f t="shared" si="38"/>
        <v>5.61</v>
      </c>
      <c r="S139" s="137">
        <f t="shared" si="39"/>
        <v>5.61</v>
      </c>
      <c r="T139" s="137">
        <f t="shared" si="39"/>
        <v>5.61</v>
      </c>
      <c r="U139" s="137">
        <f t="shared" si="39"/>
        <v>5.61</v>
      </c>
      <c r="V139" s="137">
        <f t="shared" si="39"/>
        <v>5.61</v>
      </c>
      <c r="W139" s="137">
        <f t="shared" si="39"/>
        <v>5.61</v>
      </c>
      <c r="X139" s="137">
        <f t="shared" si="39"/>
        <v>5.61</v>
      </c>
      <c r="Y139" s="137">
        <f t="shared" si="39"/>
        <v>5.61</v>
      </c>
      <c r="Z139" s="137">
        <f t="shared" si="39"/>
        <v>5.61</v>
      </c>
      <c r="AA139" s="137">
        <f t="shared" si="39"/>
        <v>5.61</v>
      </c>
      <c r="AB139" s="137">
        <f t="shared" si="39"/>
        <v>5.61</v>
      </c>
      <c r="AC139" s="137">
        <f t="shared" si="39"/>
        <v>5.61</v>
      </c>
      <c r="AD139" s="137">
        <f t="shared" si="39"/>
        <v>5.61</v>
      </c>
      <c r="AE139" s="137">
        <f t="shared" si="39"/>
        <v>5.61</v>
      </c>
      <c r="AF139" s="137">
        <f t="shared" si="39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8"/>
        <v>1.25</v>
      </c>
      <c r="D140" s="137">
        <f t="shared" si="38"/>
        <v>1.25</v>
      </c>
      <c r="E140" s="137">
        <f t="shared" si="38"/>
        <v>1.25</v>
      </c>
      <c r="F140" s="137">
        <f t="shared" si="38"/>
        <v>1.25</v>
      </c>
      <c r="G140" s="137">
        <f t="shared" si="38"/>
        <v>1.25</v>
      </c>
      <c r="H140" s="137">
        <f t="shared" si="38"/>
        <v>1.25</v>
      </c>
      <c r="I140" s="137">
        <f t="shared" si="38"/>
        <v>1.25</v>
      </c>
      <c r="J140" s="137">
        <f t="shared" si="38"/>
        <v>1.25</v>
      </c>
      <c r="K140" s="137">
        <f t="shared" si="38"/>
        <v>1.25</v>
      </c>
      <c r="L140" s="137">
        <f t="shared" si="38"/>
        <v>1.25</v>
      </c>
      <c r="M140" s="137">
        <f t="shared" si="38"/>
        <v>1.25</v>
      </c>
      <c r="N140" s="137">
        <f t="shared" si="38"/>
        <v>1.25</v>
      </c>
      <c r="O140" s="137">
        <f t="shared" si="38"/>
        <v>1.25</v>
      </c>
      <c r="P140" s="137">
        <f t="shared" si="38"/>
        <v>1.25</v>
      </c>
      <c r="Q140" s="137">
        <f t="shared" si="38"/>
        <v>1.25</v>
      </c>
      <c r="R140" s="137">
        <f t="shared" si="38"/>
        <v>1.25</v>
      </c>
      <c r="S140" s="137">
        <f t="shared" si="39"/>
        <v>1.25</v>
      </c>
      <c r="T140" s="137">
        <f t="shared" si="39"/>
        <v>1.25</v>
      </c>
      <c r="U140" s="137">
        <f t="shared" si="39"/>
        <v>1.25</v>
      </c>
      <c r="V140" s="137">
        <f t="shared" si="39"/>
        <v>1.25</v>
      </c>
      <c r="W140" s="137">
        <f t="shared" si="39"/>
        <v>1.25</v>
      </c>
      <c r="X140" s="137">
        <f t="shared" si="39"/>
        <v>1.25</v>
      </c>
      <c r="Y140" s="137">
        <f t="shared" si="39"/>
        <v>1.25</v>
      </c>
      <c r="Z140" s="137">
        <f t="shared" si="39"/>
        <v>1.25</v>
      </c>
      <c r="AA140" s="137">
        <f t="shared" si="39"/>
        <v>1.25</v>
      </c>
      <c r="AB140" s="137">
        <f t="shared" si="39"/>
        <v>1.25</v>
      </c>
      <c r="AC140" s="137">
        <f t="shared" si="39"/>
        <v>1.25</v>
      </c>
      <c r="AD140" s="137">
        <f t="shared" si="39"/>
        <v>1.25</v>
      </c>
      <c r="AE140" s="137">
        <f t="shared" si="39"/>
        <v>1.25</v>
      </c>
      <c r="AF140" s="137">
        <f t="shared" si="39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1.25</v>
      </c>
      <c r="C141" s="137">
        <f t="shared" si="38"/>
        <v>1.25</v>
      </c>
      <c r="D141" s="137">
        <f t="shared" si="38"/>
        <v>1.25</v>
      </c>
      <c r="E141" s="137">
        <f t="shared" si="38"/>
        <v>1.25</v>
      </c>
      <c r="F141" s="137">
        <f t="shared" si="38"/>
        <v>1.25</v>
      </c>
      <c r="G141" s="137">
        <f t="shared" si="38"/>
        <v>1.25</v>
      </c>
      <c r="H141" s="137">
        <f t="shared" si="38"/>
        <v>1.25</v>
      </c>
      <c r="I141" s="137">
        <f t="shared" si="38"/>
        <v>1.25</v>
      </c>
      <c r="J141" s="137">
        <f t="shared" si="38"/>
        <v>1.25</v>
      </c>
      <c r="K141" s="137">
        <f t="shared" si="38"/>
        <v>1.25</v>
      </c>
      <c r="L141" s="137">
        <f t="shared" si="38"/>
        <v>1.25</v>
      </c>
      <c r="M141" s="137">
        <f t="shared" si="38"/>
        <v>1.25</v>
      </c>
      <c r="N141" s="137">
        <f t="shared" si="38"/>
        <v>1.25</v>
      </c>
      <c r="O141" s="137">
        <f t="shared" si="38"/>
        <v>1.25</v>
      </c>
      <c r="P141" s="137">
        <f t="shared" si="38"/>
        <v>1.25</v>
      </c>
      <c r="Q141" s="137">
        <f t="shared" si="38"/>
        <v>1.25</v>
      </c>
      <c r="R141" s="137">
        <f t="shared" si="38"/>
        <v>1.25</v>
      </c>
      <c r="S141" s="137">
        <f t="shared" si="39"/>
        <v>1.25</v>
      </c>
      <c r="T141" s="137">
        <f t="shared" si="39"/>
        <v>1.25</v>
      </c>
      <c r="U141" s="137">
        <f t="shared" si="39"/>
        <v>1.25</v>
      </c>
      <c r="V141" s="137">
        <f t="shared" si="39"/>
        <v>1.25</v>
      </c>
      <c r="W141" s="137">
        <f t="shared" si="39"/>
        <v>1.25</v>
      </c>
      <c r="X141" s="137">
        <f t="shared" si="39"/>
        <v>1.25</v>
      </c>
      <c r="Y141" s="137">
        <f t="shared" si="39"/>
        <v>1.25</v>
      </c>
      <c r="Z141" s="137">
        <f t="shared" si="39"/>
        <v>1.25</v>
      </c>
      <c r="AA141" s="137">
        <f t="shared" si="39"/>
        <v>1.25</v>
      </c>
      <c r="AB141" s="137">
        <f t="shared" si="39"/>
        <v>1.25</v>
      </c>
      <c r="AC141" s="137">
        <f t="shared" si="39"/>
        <v>1.25</v>
      </c>
      <c r="AD141" s="137">
        <f t="shared" si="39"/>
        <v>1.25</v>
      </c>
      <c r="AE141" s="137">
        <f t="shared" si="39"/>
        <v>1.25</v>
      </c>
      <c r="AF141" s="137">
        <f t="shared" si="39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146</v>
      </c>
      <c r="B142" s="136">
        <v>1.46</v>
      </c>
      <c r="C142" s="137">
        <f t="shared" si="38"/>
        <v>1.46</v>
      </c>
      <c r="D142" s="137">
        <f t="shared" si="38"/>
        <v>1.46</v>
      </c>
      <c r="E142" s="137">
        <f t="shared" si="38"/>
        <v>1.46</v>
      </c>
      <c r="F142" s="137">
        <f t="shared" si="38"/>
        <v>1.46</v>
      </c>
      <c r="G142" s="137">
        <f t="shared" si="38"/>
        <v>1.46</v>
      </c>
      <c r="H142" s="137">
        <f t="shared" si="38"/>
        <v>1.46</v>
      </c>
      <c r="I142" s="137">
        <f t="shared" si="38"/>
        <v>1.46</v>
      </c>
      <c r="J142" s="137">
        <f t="shared" si="38"/>
        <v>1.46</v>
      </c>
      <c r="K142" s="137">
        <f t="shared" si="38"/>
        <v>1.46</v>
      </c>
      <c r="L142" s="137">
        <f t="shared" si="38"/>
        <v>1.46</v>
      </c>
      <c r="M142" s="137">
        <f t="shared" si="38"/>
        <v>1.46</v>
      </c>
      <c r="N142" s="137">
        <f t="shared" si="38"/>
        <v>1.46</v>
      </c>
      <c r="O142" s="137">
        <f t="shared" si="38"/>
        <v>1.46</v>
      </c>
      <c r="P142" s="137">
        <f t="shared" si="38"/>
        <v>1.46</v>
      </c>
      <c r="Q142" s="137">
        <f t="shared" si="38"/>
        <v>1.46</v>
      </c>
      <c r="R142" s="137">
        <f t="shared" si="38"/>
        <v>1.46</v>
      </c>
      <c r="S142" s="137">
        <f t="shared" si="39"/>
        <v>1.46</v>
      </c>
      <c r="T142" s="137">
        <f t="shared" si="39"/>
        <v>1.46</v>
      </c>
      <c r="U142" s="137">
        <f t="shared" si="39"/>
        <v>1.46</v>
      </c>
      <c r="V142" s="137">
        <f t="shared" si="39"/>
        <v>1.46</v>
      </c>
      <c r="W142" s="137">
        <f t="shared" si="39"/>
        <v>1.46</v>
      </c>
      <c r="X142" s="137">
        <f t="shared" si="39"/>
        <v>1.46</v>
      </c>
      <c r="Y142" s="137">
        <f t="shared" si="39"/>
        <v>1.46</v>
      </c>
      <c r="Z142" s="137">
        <f t="shared" si="39"/>
        <v>1.46</v>
      </c>
      <c r="AA142" s="137">
        <f t="shared" si="39"/>
        <v>1.46</v>
      </c>
      <c r="AB142" s="137">
        <f t="shared" si="39"/>
        <v>1.46</v>
      </c>
      <c r="AC142" s="137">
        <f t="shared" si="39"/>
        <v>1.46</v>
      </c>
      <c r="AD142" s="137">
        <f t="shared" si="39"/>
        <v>1.46</v>
      </c>
      <c r="AE142" s="137">
        <f t="shared" si="39"/>
        <v>1.46</v>
      </c>
      <c r="AF142" s="137">
        <f t="shared" si="39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147</v>
      </c>
      <c r="B143" s="136">
        <v>3</v>
      </c>
      <c r="C143" s="137">
        <f t="shared" si="38"/>
        <v>3</v>
      </c>
      <c r="D143" s="137">
        <f t="shared" si="38"/>
        <v>3</v>
      </c>
      <c r="E143" s="137">
        <f t="shared" si="38"/>
        <v>3</v>
      </c>
      <c r="F143" s="137">
        <f t="shared" si="38"/>
        <v>3</v>
      </c>
      <c r="G143" s="137">
        <f t="shared" si="38"/>
        <v>3</v>
      </c>
      <c r="H143" s="137">
        <f t="shared" si="38"/>
        <v>3</v>
      </c>
      <c r="I143" s="137">
        <f t="shared" si="38"/>
        <v>3</v>
      </c>
      <c r="J143" s="137">
        <f t="shared" si="38"/>
        <v>3</v>
      </c>
      <c r="K143" s="137">
        <f t="shared" si="38"/>
        <v>3</v>
      </c>
      <c r="L143" s="137">
        <f t="shared" si="38"/>
        <v>3</v>
      </c>
      <c r="M143" s="137">
        <f t="shared" si="38"/>
        <v>3</v>
      </c>
      <c r="N143" s="137">
        <f t="shared" si="38"/>
        <v>3</v>
      </c>
      <c r="O143" s="137">
        <f t="shared" si="38"/>
        <v>3</v>
      </c>
      <c r="P143" s="137">
        <f t="shared" si="38"/>
        <v>3</v>
      </c>
      <c r="Q143" s="137">
        <f t="shared" si="38"/>
        <v>3</v>
      </c>
      <c r="R143" s="137">
        <f t="shared" si="38"/>
        <v>3</v>
      </c>
      <c r="S143" s="137">
        <f t="shared" si="39"/>
        <v>3</v>
      </c>
      <c r="T143" s="137">
        <f t="shared" si="39"/>
        <v>3</v>
      </c>
      <c r="U143" s="137">
        <f t="shared" si="39"/>
        <v>3</v>
      </c>
      <c r="V143" s="137">
        <f t="shared" si="39"/>
        <v>3</v>
      </c>
      <c r="W143" s="137">
        <f t="shared" si="39"/>
        <v>3</v>
      </c>
      <c r="X143" s="137">
        <f t="shared" si="39"/>
        <v>3</v>
      </c>
      <c r="Y143" s="137">
        <f t="shared" si="39"/>
        <v>3</v>
      </c>
      <c r="Z143" s="137">
        <f t="shared" si="39"/>
        <v>3</v>
      </c>
      <c r="AA143" s="137">
        <f t="shared" si="39"/>
        <v>3</v>
      </c>
      <c r="AB143" s="137">
        <f t="shared" si="39"/>
        <v>3</v>
      </c>
      <c r="AC143" s="137">
        <f t="shared" si="39"/>
        <v>3</v>
      </c>
      <c r="AD143" s="137">
        <f t="shared" si="39"/>
        <v>3</v>
      </c>
      <c r="AE143" s="137">
        <f t="shared" si="39"/>
        <v>3</v>
      </c>
      <c r="AF143" s="137">
        <f t="shared" si="39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148</v>
      </c>
      <c r="B144" s="136">
        <v>3.3</v>
      </c>
      <c r="C144" s="137">
        <f t="shared" si="38"/>
        <v>3.3</v>
      </c>
      <c r="D144" s="137">
        <f t="shared" si="38"/>
        <v>3.3</v>
      </c>
      <c r="E144" s="137">
        <f t="shared" si="38"/>
        <v>3.3</v>
      </c>
      <c r="F144" s="137">
        <f t="shared" si="38"/>
        <v>3.3</v>
      </c>
      <c r="G144" s="137">
        <f t="shared" si="38"/>
        <v>3.3</v>
      </c>
      <c r="H144" s="137">
        <f t="shared" si="38"/>
        <v>3.3</v>
      </c>
      <c r="I144" s="137">
        <f t="shared" si="38"/>
        <v>3.3</v>
      </c>
      <c r="J144" s="137">
        <f t="shared" si="38"/>
        <v>3.3</v>
      </c>
      <c r="K144" s="137">
        <f t="shared" si="38"/>
        <v>3.3</v>
      </c>
      <c r="L144" s="137">
        <f t="shared" si="38"/>
        <v>3.3</v>
      </c>
      <c r="M144" s="137">
        <f t="shared" si="38"/>
        <v>3.3</v>
      </c>
      <c r="N144" s="137">
        <f t="shared" si="38"/>
        <v>3.3</v>
      </c>
      <c r="O144" s="137">
        <f t="shared" si="38"/>
        <v>3.3</v>
      </c>
      <c r="P144" s="137">
        <f t="shared" si="38"/>
        <v>3.3</v>
      </c>
      <c r="Q144" s="137">
        <f t="shared" si="38"/>
        <v>3.3</v>
      </c>
      <c r="R144" s="137">
        <f t="shared" si="38"/>
        <v>3.3</v>
      </c>
      <c r="S144" s="137">
        <f t="shared" si="39"/>
        <v>3.3</v>
      </c>
      <c r="T144" s="137">
        <f t="shared" si="39"/>
        <v>3.3</v>
      </c>
      <c r="U144" s="137">
        <f t="shared" si="39"/>
        <v>3.3</v>
      </c>
      <c r="V144" s="137">
        <f t="shared" si="39"/>
        <v>3.3</v>
      </c>
      <c r="W144" s="137">
        <f t="shared" si="39"/>
        <v>3.3</v>
      </c>
      <c r="X144" s="137">
        <f t="shared" si="39"/>
        <v>3.3</v>
      </c>
      <c r="Y144" s="137">
        <f t="shared" si="39"/>
        <v>3.3</v>
      </c>
      <c r="Z144" s="137">
        <f t="shared" si="39"/>
        <v>3.3</v>
      </c>
      <c r="AA144" s="137">
        <f t="shared" si="39"/>
        <v>3.3</v>
      </c>
      <c r="AB144" s="137">
        <f t="shared" si="39"/>
        <v>3.3</v>
      </c>
      <c r="AC144" s="137">
        <f t="shared" si="39"/>
        <v>3.3</v>
      </c>
      <c r="AD144" s="137">
        <f t="shared" si="39"/>
        <v>3.3</v>
      </c>
      <c r="AE144" s="137">
        <f t="shared" si="39"/>
        <v>3.3</v>
      </c>
      <c r="AF144" s="137">
        <f t="shared" si="39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149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150</v>
      </c>
      <c r="B146" s="136">
        <v>1.76</v>
      </c>
      <c r="C146" s="137">
        <f t="shared" ref="C146:R147" si="40">B146</f>
        <v>1.76</v>
      </c>
      <c r="D146" s="137">
        <f t="shared" si="40"/>
        <v>1.76</v>
      </c>
      <c r="E146" s="137">
        <f t="shared" si="40"/>
        <v>1.76</v>
      </c>
      <c r="F146" s="137">
        <f t="shared" si="40"/>
        <v>1.76</v>
      </c>
      <c r="G146" s="137">
        <f t="shared" si="40"/>
        <v>1.76</v>
      </c>
      <c r="H146" s="137">
        <f t="shared" si="40"/>
        <v>1.76</v>
      </c>
      <c r="I146" s="137">
        <f t="shared" si="40"/>
        <v>1.76</v>
      </c>
      <c r="J146" s="137">
        <f t="shared" si="40"/>
        <v>1.76</v>
      </c>
      <c r="K146" s="137">
        <f t="shared" si="40"/>
        <v>1.76</v>
      </c>
      <c r="L146" s="137">
        <f t="shared" si="40"/>
        <v>1.76</v>
      </c>
      <c r="M146" s="137">
        <f t="shared" si="40"/>
        <v>1.76</v>
      </c>
      <c r="N146" s="137">
        <f t="shared" si="40"/>
        <v>1.76</v>
      </c>
      <c r="O146" s="137">
        <f t="shared" si="40"/>
        <v>1.76</v>
      </c>
      <c r="P146" s="137">
        <f t="shared" si="40"/>
        <v>1.76</v>
      </c>
      <c r="Q146" s="137">
        <f t="shared" si="40"/>
        <v>1.76</v>
      </c>
      <c r="R146" s="137">
        <f t="shared" si="40"/>
        <v>1.76</v>
      </c>
      <c r="S146" s="137">
        <f t="shared" ref="S146:AF147" si="41">R146</f>
        <v>1.76</v>
      </c>
      <c r="T146" s="137">
        <f t="shared" si="41"/>
        <v>1.76</v>
      </c>
      <c r="U146" s="137">
        <f t="shared" si="41"/>
        <v>1.76</v>
      </c>
      <c r="V146" s="137">
        <f t="shared" si="41"/>
        <v>1.76</v>
      </c>
      <c r="W146" s="137">
        <f t="shared" si="41"/>
        <v>1.76</v>
      </c>
      <c r="X146" s="137">
        <f t="shared" si="41"/>
        <v>1.76</v>
      </c>
      <c r="Y146" s="137">
        <f t="shared" si="41"/>
        <v>1.76</v>
      </c>
      <c r="Z146" s="137">
        <f t="shared" si="41"/>
        <v>1.76</v>
      </c>
      <c r="AA146" s="137">
        <f t="shared" si="41"/>
        <v>1.76</v>
      </c>
      <c r="AB146" s="137">
        <f t="shared" si="41"/>
        <v>1.76</v>
      </c>
      <c r="AC146" s="137">
        <f t="shared" si="41"/>
        <v>1.76</v>
      </c>
      <c r="AD146" s="137">
        <f t="shared" si="41"/>
        <v>1.76</v>
      </c>
      <c r="AE146" s="137">
        <f t="shared" si="41"/>
        <v>1.76</v>
      </c>
      <c r="AF146" s="137">
        <f t="shared" si="41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151</v>
      </c>
      <c r="B147" s="136">
        <v>0</v>
      </c>
      <c r="C147" s="137">
        <f t="shared" si="40"/>
        <v>0</v>
      </c>
      <c r="D147" s="137">
        <f t="shared" si="40"/>
        <v>0</v>
      </c>
      <c r="E147" s="137">
        <f t="shared" si="40"/>
        <v>0</v>
      </c>
      <c r="F147" s="137">
        <f t="shared" si="40"/>
        <v>0</v>
      </c>
      <c r="G147" s="137">
        <f t="shared" si="40"/>
        <v>0</v>
      </c>
      <c r="H147" s="137">
        <f t="shared" si="40"/>
        <v>0</v>
      </c>
      <c r="I147" s="137">
        <f t="shared" si="40"/>
        <v>0</v>
      </c>
      <c r="J147" s="137">
        <f t="shared" si="40"/>
        <v>0</v>
      </c>
      <c r="K147" s="137">
        <f t="shared" si="40"/>
        <v>0</v>
      </c>
      <c r="L147" s="137">
        <f t="shared" si="40"/>
        <v>0</v>
      </c>
      <c r="M147" s="137">
        <f t="shared" si="40"/>
        <v>0</v>
      </c>
      <c r="N147" s="137">
        <f t="shared" si="40"/>
        <v>0</v>
      </c>
      <c r="O147" s="137">
        <f t="shared" si="40"/>
        <v>0</v>
      </c>
      <c r="P147" s="137">
        <f t="shared" si="40"/>
        <v>0</v>
      </c>
      <c r="Q147" s="137">
        <f t="shared" si="40"/>
        <v>0</v>
      </c>
      <c r="R147" s="137">
        <f t="shared" si="40"/>
        <v>0</v>
      </c>
      <c r="S147" s="137">
        <f t="shared" si="41"/>
        <v>0</v>
      </c>
      <c r="T147" s="137">
        <f t="shared" si="41"/>
        <v>0</v>
      </c>
      <c r="U147" s="137">
        <f t="shared" si="41"/>
        <v>0</v>
      </c>
      <c r="V147" s="137">
        <f t="shared" si="41"/>
        <v>0</v>
      </c>
      <c r="W147" s="137">
        <f t="shared" si="41"/>
        <v>0</v>
      </c>
      <c r="X147" s="137">
        <f t="shared" si="41"/>
        <v>0</v>
      </c>
      <c r="Y147" s="137">
        <f t="shared" si="41"/>
        <v>0</v>
      </c>
      <c r="Z147" s="137">
        <f t="shared" si="41"/>
        <v>0</v>
      </c>
      <c r="AA147" s="137">
        <f t="shared" si="41"/>
        <v>0</v>
      </c>
      <c r="AB147" s="137">
        <f t="shared" si="41"/>
        <v>0</v>
      </c>
      <c r="AC147" s="137">
        <f t="shared" si="41"/>
        <v>0</v>
      </c>
      <c r="AD147" s="137">
        <f t="shared" si="41"/>
        <v>0</v>
      </c>
      <c r="AE147" s="137">
        <f t="shared" si="41"/>
        <v>0</v>
      </c>
      <c r="AF147" s="137">
        <f t="shared" si="41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0.1</v>
      </c>
      <c r="C149" s="137">
        <f t="shared" ref="C149:R152" si="42">B149</f>
        <v>0.1</v>
      </c>
      <c r="D149" s="137">
        <f t="shared" si="42"/>
        <v>0.1</v>
      </c>
      <c r="E149" s="137">
        <f t="shared" si="42"/>
        <v>0.1</v>
      </c>
      <c r="F149" s="137">
        <f t="shared" si="42"/>
        <v>0.1</v>
      </c>
      <c r="G149" s="137">
        <f t="shared" si="42"/>
        <v>0.1</v>
      </c>
      <c r="H149" s="137">
        <f t="shared" si="42"/>
        <v>0.1</v>
      </c>
      <c r="I149" s="137">
        <f t="shared" si="42"/>
        <v>0.1</v>
      </c>
      <c r="J149" s="137">
        <f t="shared" si="42"/>
        <v>0.1</v>
      </c>
      <c r="K149" s="137">
        <f t="shared" si="42"/>
        <v>0.1</v>
      </c>
      <c r="L149" s="137">
        <f t="shared" si="42"/>
        <v>0.1</v>
      </c>
      <c r="M149" s="137">
        <f t="shared" si="42"/>
        <v>0.1</v>
      </c>
      <c r="N149" s="137">
        <f t="shared" si="42"/>
        <v>0.1</v>
      </c>
      <c r="O149" s="137">
        <f t="shared" si="42"/>
        <v>0.1</v>
      </c>
      <c r="P149" s="137">
        <f t="shared" si="42"/>
        <v>0.1</v>
      </c>
      <c r="Q149" s="137">
        <f t="shared" si="42"/>
        <v>0.1</v>
      </c>
      <c r="R149" s="137">
        <f t="shared" si="42"/>
        <v>0.1</v>
      </c>
      <c r="S149" s="137">
        <f t="shared" ref="S149:AF152" si="43">R149</f>
        <v>0.1</v>
      </c>
      <c r="T149" s="137">
        <f t="shared" si="43"/>
        <v>0.1</v>
      </c>
      <c r="U149" s="137">
        <f t="shared" si="43"/>
        <v>0.1</v>
      </c>
      <c r="V149" s="137">
        <f t="shared" si="43"/>
        <v>0.1</v>
      </c>
      <c r="W149" s="137">
        <f t="shared" si="43"/>
        <v>0.1</v>
      </c>
      <c r="X149" s="137">
        <f t="shared" si="43"/>
        <v>0.1</v>
      </c>
      <c r="Y149" s="137">
        <f t="shared" si="43"/>
        <v>0.1</v>
      </c>
      <c r="Z149" s="137">
        <f t="shared" si="43"/>
        <v>0.1</v>
      </c>
      <c r="AA149" s="137">
        <f t="shared" si="43"/>
        <v>0.1</v>
      </c>
      <c r="AB149" s="137">
        <f t="shared" si="43"/>
        <v>0.1</v>
      </c>
      <c r="AC149" s="137">
        <f t="shared" si="43"/>
        <v>0.1</v>
      </c>
      <c r="AD149" s="137">
        <f t="shared" si="43"/>
        <v>0.1</v>
      </c>
      <c r="AE149" s="137">
        <f t="shared" si="43"/>
        <v>0.1</v>
      </c>
      <c r="AF149" s="137">
        <f t="shared" si="43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2.0499999999999998</v>
      </c>
      <c r="C150" s="137">
        <f t="shared" si="42"/>
        <v>2.0499999999999998</v>
      </c>
      <c r="D150" s="137">
        <f t="shared" si="42"/>
        <v>2.0499999999999998</v>
      </c>
      <c r="E150" s="137">
        <f t="shared" si="42"/>
        <v>2.0499999999999998</v>
      </c>
      <c r="F150" s="137">
        <f t="shared" si="42"/>
        <v>2.0499999999999998</v>
      </c>
      <c r="G150" s="137">
        <f t="shared" si="42"/>
        <v>2.0499999999999998</v>
      </c>
      <c r="H150" s="137">
        <f t="shared" si="42"/>
        <v>2.0499999999999998</v>
      </c>
      <c r="I150" s="137">
        <f t="shared" si="42"/>
        <v>2.0499999999999998</v>
      </c>
      <c r="J150" s="137">
        <f t="shared" si="42"/>
        <v>2.0499999999999998</v>
      </c>
      <c r="K150" s="137">
        <f t="shared" si="42"/>
        <v>2.0499999999999998</v>
      </c>
      <c r="L150" s="137">
        <f t="shared" si="42"/>
        <v>2.0499999999999998</v>
      </c>
      <c r="M150" s="137">
        <f t="shared" si="42"/>
        <v>2.0499999999999998</v>
      </c>
      <c r="N150" s="137">
        <f t="shared" si="42"/>
        <v>2.0499999999999998</v>
      </c>
      <c r="O150" s="137">
        <f t="shared" si="42"/>
        <v>2.0499999999999998</v>
      </c>
      <c r="P150" s="137">
        <f t="shared" si="42"/>
        <v>2.0499999999999998</v>
      </c>
      <c r="Q150" s="137">
        <f t="shared" si="42"/>
        <v>2.0499999999999998</v>
      </c>
      <c r="R150" s="137">
        <f t="shared" si="42"/>
        <v>2.0499999999999998</v>
      </c>
      <c r="S150" s="137">
        <f t="shared" si="43"/>
        <v>2.0499999999999998</v>
      </c>
      <c r="T150" s="137">
        <f t="shared" si="43"/>
        <v>2.0499999999999998</v>
      </c>
      <c r="U150" s="137">
        <f t="shared" si="43"/>
        <v>2.0499999999999998</v>
      </c>
      <c r="V150" s="137">
        <f t="shared" si="43"/>
        <v>2.0499999999999998</v>
      </c>
      <c r="W150" s="137">
        <f t="shared" si="43"/>
        <v>2.0499999999999998</v>
      </c>
      <c r="X150" s="137">
        <f t="shared" si="43"/>
        <v>2.0499999999999998</v>
      </c>
      <c r="Y150" s="137">
        <f t="shared" si="43"/>
        <v>2.0499999999999998</v>
      </c>
      <c r="Z150" s="137">
        <f t="shared" si="43"/>
        <v>2.0499999999999998</v>
      </c>
      <c r="AA150" s="137">
        <f t="shared" si="43"/>
        <v>2.0499999999999998</v>
      </c>
      <c r="AB150" s="137">
        <f t="shared" si="43"/>
        <v>2.0499999999999998</v>
      </c>
      <c r="AC150" s="137">
        <f t="shared" si="43"/>
        <v>2.0499999999999998</v>
      </c>
      <c r="AD150" s="137">
        <f t="shared" si="43"/>
        <v>2.0499999999999998</v>
      </c>
      <c r="AE150" s="137">
        <f t="shared" si="43"/>
        <v>2.0499999999999998</v>
      </c>
      <c r="AF150" s="137">
        <f t="shared" si="43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2.7</v>
      </c>
      <c r="C151" s="137">
        <f t="shared" si="42"/>
        <v>2.7</v>
      </c>
      <c r="D151" s="137">
        <f t="shared" si="42"/>
        <v>2.7</v>
      </c>
      <c r="E151" s="137">
        <f t="shared" si="42"/>
        <v>2.7</v>
      </c>
      <c r="F151" s="137">
        <f t="shared" si="42"/>
        <v>2.7</v>
      </c>
      <c r="G151" s="137">
        <f t="shared" si="42"/>
        <v>2.7</v>
      </c>
      <c r="H151" s="137">
        <f t="shared" si="42"/>
        <v>2.7</v>
      </c>
      <c r="I151" s="137">
        <f t="shared" si="42"/>
        <v>2.7</v>
      </c>
      <c r="J151" s="137">
        <f t="shared" si="42"/>
        <v>2.7</v>
      </c>
      <c r="K151" s="137">
        <f t="shared" si="42"/>
        <v>2.7</v>
      </c>
      <c r="L151" s="137">
        <f t="shared" si="42"/>
        <v>2.7</v>
      </c>
      <c r="M151" s="137">
        <f t="shared" si="42"/>
        <v>2.7</v>
      </c>
      <c r="N151" s="137">
        <f t="shared" si="42"/>
        <v>2.7</v>
      </c>
      <c r="O151" s="137">
        <f t="shared" si="42"/>
        <v>2.7</v>
      </c>
      <c r="P151" s="137">
        <f t="shared" si="42"/>
        <v>2.7</v>
      </c>
      <c r="Q151" s="137">
        <f t="shared" si="42"/>
        <v>2.7</v>
      </c>
      <c r="R151" s="137">
        <f t="shared" si="42"/>
        <v>2.7</v>
      </c>
      <c r="S151" s="137">
        <f t="shared" si="43"/>
        <v>2.7</v>
      </c>
      <c r="T151" s="137">
        <f t="shared" si="43"/>
        <v>2.7</v>
      </c>
      <c r="U151" s="137">
        <f t="shared" si="43"/>
        <v>2.7</v>
      </c>
      <c r="V151" s="137">
        <f t="shared" si="43"/>
        <v>2.7</v>
      </c>
      <c r="W151" s="137">
        <f t="shared" si="43"/>
        <v>2.7</v>
      </c>
      <c r="X151" s="137">
        <f t="shared" si="43"/>
        <v>2.7</v>
      </c>
      <c r="Y151" s="137">
        <f t="shared" si="43"/>
        <v>2.7</v>
      </c>
      <c r="Z151" s="137">
        <f t="shared" si="43"/>
        <v>2.7</v>
      </c>
      <c r="AA151" s="137">
        <f t="shared" si="43"/>
        <v>2.7</v>
      </c>
      <c r="AB151" s="137">
        <f t="shared" si="43"/>
        <v>2.7</v>
      </c>
      <c r="AC151" s="137">
        <f t="shared" si="43"/>
        <v>2.7</v>
      </c>
      <c r="AD151" s="137">
        <f t="shared" si="43"/>
        <v>2.7</v>
      </c>
      <c r="AE151" s="137">
        <f t="shared" si="43"/>
        <v>2.7</v>
      </c>
      <c r="AF151" s="137">
        <f t="shared" si="43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>
        <v>2.15</v>
      </c>
      <c r="C152" s="137">
        <f t="shared" si="42"/>
        <v>2.15</v>
      </c>
      <c r="D152" s="137">
        <f t="shared" si="42"/>
        <v>2.15</v>
      </c>
      <c r="E152" s="137">
        <f t="shared" si="42"/>
        <v>2.15</v>
      </c>
      <c r="F152" s="137">
        <f t="shared" si="42"/>
        <v>2.15</v>
      </c>
      <c r="G152" s="137">
        <f t="shared" si="42"/>
        <v>2.15</v>
      </c>
      <c r="H152" s="137">
        <f t="shared" si="42"/>
        <v>2.15</v>
      </c>
      <c r="I152" s="137">
        <f t="shared" si="42"/>
        <v>2.15</v>
      </c>
      <c r="J152" s="137">
        <f t="shared" si="42"/>
        <v>2.15</v>
      </c>
      <c r="K152" s="137">
        <f t="shared" si="42"/>
        <v>2.15</v>
      </c>
      <c r="L152" s="137">
        <f t="shared" si="42"/>
        <v>2.15</v>
      </c>
      <c r="M152" s="137">
        <f t="shared" si="42"/>
        <v>2.15</v>
      </c>
      <c r="N152" s="137">
        <f t="shared" si="42"/>
        <v>2.15</v>
      </c>
      <c r="O152" s="137">
        <f t="shared" si="42"/>
        <v>2.15</v>
      </c>
      <c r="P152" s="137">
        <f t="shared" si="42"/>
        <v>2.15</v>
      </c>
      <c r="Q152" s="137">
        <f t="shared" si="42"/>
        <v>2.15</v>
      </c>
      <c r="R152" s="137">
        <f t="shared" si="42"/>
        <v>2.15</v>
      </c>
      <c r="S152" s="137">
        <f t="shared" si="43"/>
        <v>2.15</v>
      </c>
      <c r="T152" s="137">
        <f t="shared" si="43"/>
        <v>2.15</v>
      </c>
      <c r="U152" s="137">
        <f t="shared" si="43"/>
        <v>2.15</v>
      </c>
      <c r="V152" s="137">
        <f t="shared" si="43"/>
        <v>2.15</v>
      </c>
      <c r="W152" s="137">
        <f t="shared" si="43"/>
        <v>2.15</v>
      </c>
      <c r="X152" s="137">
        <f t="shared" si="43"/>
        <v>2.15</v>
      </c>
      <c r="Y152" s="137">
        <f t="shared" si="43"/>
        <v>2.15</v>
      </c>
      <c r="Z152" s="137">
        <f t="shared" si="43"/>
        <v>2.15</v>
      </c>
      <c r="AA152" s="137">
        <f t="shared" si="43"/>
        <v>2.15</v>
      </c>
      <c r="AB152" s="137">
        <f t="shared" si="43"/>
        <v>2.15</v>
      </c>
      <c r="AC152" s="137">
        <f t="shared" si="43"/>
        <v>2.15</v>
      </c>
      <c r="AD152" s="137">
        <f t="shared" si="43"/>
        <v>2.15</v>
      </c>
      <c r="AE152" s="137">
        <f t="shared" si="43"/>
        <v>2.15</v>
      </c>
      <c r="AF152" s="137">
        <f t="shared" si="43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0.9</v>
      </c>
      <c r="C154" s="137">
        <f t="shared" ref="C154:R166" si="44">B154</f>
        <v>0.9</v>
      </c>
      <c r="D154" s="137">
        <f t="shared" si="44"/>
        <v>0.9</v>
      </c>
      <c r="E154" s="137">
        <f t="shared" si="44"/>
        <v>0.9</v>
      </c>
      <c r="F154" s="137">
        <f t="shared" si="44"/>
        <v>0.9</v>
      </c>
      <c r="G154" s="137">
        <f t="shared" si="44"/>
        <v>0.9</v>
      </c>
      <c r="H154" s="137">
        <f t="shared" si="44"/>
        <v>0.9</v>
      </c>
      <c r="I154" s="137">
        <f t="shared" si="44"/>
        <v>0.9</v>
      </c>
      <c r="J154" s="137">
        <f t="shared" si="44"/>
        <v>0.9</v>
      </c>
      <c r="K154" s="137">
        <f t="shared" si="44"/>
        <v>0.9</v>
      </c>
      <c r="L154" s="137">
        <f t="shared" si="44"/>
        <v>0.9</v>
      </c>
      <c r="M154" s="137">
        <f t="shared" si="44"/>
        <v>0.9</v>
      </c>
      <c r="N154" s="137">
        <f t="shared" si="44"/>
        <v>0.9</v>
      </c>
      <c r="O154" s="137">
        <f t="shared" si="44"/>
        <v>0.9</v>
      </c>
      <c r="P154" s="137">
        <f t="shared" si="44"/>
        <v>0.9</v>
      </c>
      <c r="Q154" s="137">
        <f t="shared" si="44"/>
        <v>0.9</v>
      </c>
      <c r="R154" s="137">
        <f t="shared" si="44"/>
        <v>0.9</v>
      </c>
      <c r="S154" s="137">
        <f t="shared" ref="R154:AF166" si="45">R154</f>
        <v>0.9</v>
      </c>
      <c r="T154" s="137">
        <f t="shared" si="45"/>
        <v>0.9</v>
      </c>
      <c r="U154" s="137">
        <f t="shared" si="45"/>
        <v>0.9</v>
      </c>
      <c r="V154" s="137">
        <f t="shared" si="45"/>
        <v>0.9</v>
      </c>
      <c r="W154" s="137">
        <f t="shared" si="45"/>
        <v>0.9</v>
      </c>
      <c r="X154" s="137">
        <f t="shared" si="45"/>
        <v>0.9</v>
      </c>
      <c r="Y154" s="137">
        <f t="shared" si="45"/>
        <v>0.9</v>
      </c>
      <c r="Z154" s="137">
        <f t="shared" si="45"/>
        <v>0.9</v>
      </c>
      <c r="AA154" s="137">
        <f t="shared" si="45"/>
        <v>0.9</v>
      </c>
      <c r="AB154" s="137">
        <f t="shared" si="45"/>
        <v>0.9</v>
      </c>
      <c r="AC154" s="137">
        <f t="shared" si="45"/>
        <v>0.9</v>
      </c>
      <c r="AD154" s="137">
        <f t="shared" si="45"/>
        <v>0.9</v>
      </c>
      <c r="AE154" s="137">
        <f t="shared" si="45"/>
        <v>0.9</v>
      </c>
      <c r="AF154" s="137">
        <f t="shared" si="45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159</v>
      </c>
      <c r="B155" s="136">
        <v>1.08</v>
      </c>
      <c r="C155" s="137">
        <f t="shared" si="44"/>
        <v>1.08</v>
      </c>
      <c r="D155" s="137">
        <f t="shared" si="44"/>
        <v>1.08</v>
      </c>
      <c r="E155" s="137">
        <f t="shared" si="44"/>
        <v>1.08</v>
      </c>
      <c r="F155" s="137">
        <f t="shared" si="44"/>
        <v>1.08</v>
      </c>
      <c r="G155" s="137">
        <f t="shared" si="44"/>
        <v>1.08</v>
      </c>
      <c r="H155" s="137">
        <f t="shared" si="44"/>
        <v>1.08</v>
      </c>
      <c r="I155" s="137">
        <f t="shared" si="44"/>
        <v>1.08</v>
      </c>
      <c r="J155" s="137">
        <f t="shared" si="44"/>
        <v>1.08</v>
      </c>
      <c r="K155" s="137">
        <f t="shared" si="44"/>
        <v>1.08</v>
      </c>
      <c r="L155" s="137">
        <f t="shared" si="44"/>
        <v>1.08</v>
      </c>
      <c r="M155" s="137">
        <f t="shared" si="44"/>
        <v>1.08</v>
      </c>
      <c r="N155" s="137">
        <f t="shared" si="44"/>
        <v>1.08</v>
      </c>
      <c r="O155" s="137">
        <f t="shared" si="44"/>
        <v>1.08</v>
      </c>
      <c r="P155" s="137">
        <f t="shared" si="44"/>
        <v>1.08</v>
      </c>
      <c r="Q155" s="137">
        <f t="shared" si="44"/>
        <v>1.08</v>
      </c>
      <c r="R155" s="137">
        <f t="shared" si="44"/>
        <v>1.08</v>
      </c>
      <c r="S155" s="137">
        <f t="shared" si="45"/>
        <v>1.08</v>
      </c>
      <c r="T155" s="137">
        <f t="shared" si="45"/>
        <v>1.08</v>
      </c>
      <c r="U155" s="137">
        <f t="shared" si="45"/>
        <v>1.08</v>
      </c>
      <c r="V155" s="137">
        <f t="shared" si="45"/>
        <v>1.08</v>
      </c>
      <c r="W155" s="137">
        <f t="shared" si="45"/>
        <v>1.08</v>
      </c>
      <c r="X155" s="137">
        <f t="shared" si="45"/>
        <v>1.08</v>
      </c>
      <c r="Y155" s="137">
        <f t="shared" si="45"/>
        <v>1.08</v>
      </c>
      <c r="Z155" s="137">
        <f t="shared" si="45"/>
        <v>1.08</v>
      </c>
      <c r="AA155" s="137">
        <f t="shared" si="45"/>
        <v>1.08</v>
      </c>
      <c r="AB155" s="137">
        <f t="shared" si="45"/>
        <v>1.08</v>
      </c>
      <c r="AC155" s="137">
        <f t="shared" si="45"/>
        <v>1.08</v>
      </c>
      <c r="AD155" s="137">
        <f t="shared" si="45"/>
        <v>1.08</v>
      </c>
      <c r="AE155" s="137">
        <f t="shared" si="45"/>
        <v>1.08</v>
      </c>
      <c r="AF155" s="137">
        <f t="shared" si="45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160</v>
      </c>
      <c r="B156" s="136">
        <v>2.37</v>
      </c>
      <c r="C156" s="137">
        <f t="shared" si="44"/>
        <v>2.37</v>
      </c>
      <c r="D156" s="137">
        <f t="shared" si="44"/>
        <v>2.37</v>
      </c>
      <c r="E156" s="137">
        <f t="shared" si="44"/>
        <v>2.37</v>
      </c>
      <c r="F156" s="137">
        <f t="shared" si="44"/>
        <v>2.37</v>
      </c>
      <c r="G156" s="137">
        <f t="shared" si="44"/>
        <v>2.37</v>
      </c>
      <c r="H156" s="137">
        <f t="shared" si="44"/>
        <v>2.37</v>
      </c>
      <c r="I156" s="137">
        <f t="shared" si="44"/>
        <v>2.37</v>
      </c>
      <c r="J156" s="137">
        <f t="shared" si="44"/>
        <v>2.37</v>
      </c>
      <c r="K156" s="137">
        <f t="shared" si="44"/>
        <v>2.37</v>
      </c>
      <c r="L156" s="137">
        <f t="shared" si="44"/>
        <v>2.37</v>
      </c>
      <c r="M156" s="137">
        <f t="shared" si="44"/>
        <v>2.37</v>
      </c>
      <c r="N156" s="137">
        <f t="shared" si="44"/>
        <v>2.37</v>
      </c>
      <c r="O156" s="137">
        <f t="shared" si="44"/>
        <v>2.37</v>
      </c>
      <c r="P156" s="137">
        <f t="shared" si="44"/>
        <v>2.37</v>
      </c>
      <c r="Q156" s="137">
        <f t="shared" si="44"/>
        <v>2.37</v>
      </c>
      <c r="R156" s="137">
        <f t="shared" si="44"/>
        <v>2.37</v>
      </c>
      <c r="S156" s="137">
        <f t="shared" si="45"/>
        <v>2.37</v>
      </c>
      <c r="T156" s="137">
        <f t="shared" si="45"/>
        <v>2.37</v>
      </c>
      <c r="U156" s="137">
        <f t="shared" si="45"/>
        <v>2.37</v>
      </c>
      <c r="V156" s="137">
        <f t="shared" si="45"/>
        <v>2.37</v>
      </c>
      <c r="W156" s="137">
        <f t="shared" si="45"/>
        <v>2.37</v>
      </c>
      <c r="X156" s="137">
        <f t="shared" si="45"/>
        <v>2.37</v>
      </c>
      <c r="Y156" s="137">
        <f t="shared" si="45"/>
        <v>2.37</v>
      </c>
      <c r="Z156" s="137">
        <f t="shared" si="45"/>
        <v>2.37</v>
      </c>
      <c r="AA156" s="137">
        <f t="shared" si="45"/>
        <v>2.37</v>
      </c>
      <c r="AB156" s="137">
        <f t="shared" si="45"/>
        <v>2.37</v>
      </c>
      <c r="AC156" s="137">
        <f t="shared" si="45"/>
        <v>2.37</v>
      </c>
      <c r="AD156" s="137">
        <f t="shared" si="45"/>
        <v>2.37</v>
      </c>
      <c r="AE156" s="137">
        <f t="shared" si="45"/>
        <v>2.37</v>
      </c>
      <c r="AF156" s="137">
        <f t="shared" si="45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161</v>
      </c>
      <c r="B157" s="136">
        <v>1.81</v>
      </c>
      <c r="C157" s="137">
        <f t="shared" si="44"/>
        <v>1.81</v>
      </c>
      <c r="D157" s="137">
        <f t="shared" si="44"/>
        <v>1.81</v>
      </c>
      <c r="E157" s="137">
        <f t="shared" si="44"/>
        <v>1.81</v>
      </c>
      <c r="F157" s="137">
        <f t="shared" si="44"/>
        <v>1.81</v>
      </c>
      <c r="G157" s="137">
        <f t="shared" si="44"/>
        <v>1.81</v>
      </c>
      <c r="H157" s="137">
        <f t="shared" si="44"/>
        <v>1.81</v>
      </c>
      <c r="I157" s="137">
        <f t="shared" si="44"/>
        <v>1.81</v>
      </c>
      <c r="J157" s="137">
        <f t="shared" si="44"/>
        <v>1.81</v>
      </c>
      <c r="K157" s="137">
        <f t="shared" si="44"/>
        <v>1.81</v>
      </c>
      <c r="L157" s="137">
        <f t="shared" si="44"/>
        <v>1.81</v>
      </c>
      <c r="M157" s="137">
        <f t="shared" si="44"/>
        <v>1.81</v>
      </c>
      <c r="N157" s="137">
        <f t="shared" si="44"/>
        <v>1.81</v>
      </c>
      <c r="O157" s="137">
        <f t="shared" si="44"/>
        <v>1.81</v>
      </c>
      <c r="P157" s="137">
        <f t="shared" si="44"/>
        <v>1.81</v>
      </c>
      <c r="Q157" s="137">
        <f t="shared" si="44"/>
        <v>1.81</v>
      </c>
      <c r="R157" s="137">
        <f t="shared" si="44"/>
        <v>1.81</v>
      </c>
      <c r="S157" s="137">
        <f t="shared" si="45"/>
        <v>1.81</v>
      </c>
      <c r="T157" s="137">
        <f t="shared" si="45"/>
        <v>1.81</v>
      </c>
      <c r="U157" s="137">
        <f t="shared" si="45"/>
        <v>1.81</v>
      </c>
      <c r="V157" s="137">
        <f t="shared" si="45"/>
        <v>1.81</v>
      </c>
      <c r="W157" s="137">
        <f t="shared" si="45"/>
        <v>1.81</v>
      </c>
      <c r="X157" s="137">
        <f t="shared" si="45"/>
        <v>1.81</v>
      </c>
      <c r="Y157" s="137">
        <f t="shared" si="45"/>
        <v>1.81</v>
      </c>
      <c r="Z157" s="137">
        <f t="shared" si="45"/>
        <v>1.81</v>
      </c>
      <c r="AA157" s="137">
        <f t="shared" si="45"/>
        <v>1.81</v>
      </c>
      <c r="AB157" s="137">
        <f t="shared" si="45"/>
        <v>1.81</v>
      </c>
      <c r="AC157" s="137">
        <f t="shared" si="45"/>
        <v>1.81</v>
      </c>
      <c r="AD157" s="137">
        <f t="shared" si="45"/>
        <v>1.81</v>
      </c>
      <c r="AE157" s="137">
        <f t="shared" si="45"/>
        <v>1.81</v>
      </c>
      <c r="AF157" s="137">
        <f t="shared" si="45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162</v>
      </c>
      <c r="B158" s="136">
        <v>1.0900000000000001</v>
      </c>
      <c r="C158" s="137">
        <f t="shared" si="44"/>
        <v>1.0900000000000001</v>
      </c>
      <c r="D158" s="137">
        <f t="shared" si="44"/>
        <v>1.0900000000000001</v>
      </c>
      <c r="E158" s="137">
        <f t="shared" si="44"/>
        <v>1.0900000000000001</v>
      </c>
      <c r="F158" s="137">
        <f t="shared" si="44"/>
        <v>1.0900000000000001</v>
      </c>
      <c r="G158" s="137">
        <f t="shared" si="44"/>
        <v>1.0900000000000001</v>
      </c>
      <c r="H158" s="137">
        <f t="shared" si="44"/>
        <v>1.0900000000000001</v>
      </c>
      <c r="I158" s="137">
        <f t="shared" si="44"/>
        <v>1.0900000000000001</v>
      </c>
      <c r="J158" s="137">
        <f t="shared" si="44"/>
        <v>1.0900000000000001</v>
      </c>
      <c r="K158" s="137">
        <f t="shared" si="44"/>
        <v>1.0900000000000001</v>
      </c>
      <c r="L158" s="137">
        <f t="shared" si="44"/>
        <v>1.0900000000000001</v>
      </c>
      <c r="M158" s="137">
        <f t="shared" si="44"/>
        <v>1.0900000000000001</v>
      </c>
      <c r="N158" s="137">
        <f t="shared" si="44"/>
        <v>1.0900000000000001</v>
      </c>
      <c r="O158" s="137">
        <f t="shared" si="44"/>
        <v>1.0900000000000001</v>
      </c>
      <c r="P158" s="137">
        <f t="shared" si="44"/>
        <v>1.0900000000000001</v>
      </c>
      <c r="Q158" s="137">
        <f t="shared" si="44"/>
        <v>1.0900000000000001</v>
      </c>
      <c r="R158" s="137">
        <f t="shared" si="44"/>
        <v>1.0900000000000001</v>
      </c>
      <c r="S158" s="137">
        <f t="shared" si="45"/>
        <v>1.0900000000000001</v>
      </c>
      <c r="T158" s="137">
        <f t="shared" si="45"/>
        <v>1.0900000000000001</v>
      </c>
      <c r="U158" s="137">
        <f t="shared" si="45"/>
        <v>1.0900000000000001</v>
      </c>
      <c r="V158" s="137">
        <f t="shared" si="45"/>
        <v>1.0900000000000001</v>
      </c>
      <c r="W158" s="137">
        <f t="shared" si="45"/>
        <v>1.0900000000000001</v>
      </c>
      <c r="X158" s="137">
        <f t="shared" si="45"/>
        <v>1.0900000000000001</v>
      </c>
      <c r="Y158" s="137">
        <f t="shared" si="45"/>
        <v>1.0900000000000001</v>
      </c>
      <c r="Z158" s="137">
        <f t="shared" si="45"/>
        <v>1.0900000000000001</v>
      </c>
      <c r="AA158" s="137">
        <f t="shared" si="45"/>
        <v>1.0900000000000001</v>
      </c>
      <c r="AB158" s="137">
        <f t="shared" si="45"/>
        <v>1.0900000000000001</v>
      </c>
      <c r="AC158" s="137">
        <f t="shared" si="45"/>
        <v>1.0900000000000001</v>
      </c>
      <c r="AD158" s="137">
        <f t="shared" si="45"/>
        <v>1.0900000000000001</v>
      </c>
      <c r="AE158" s="137">
        <f t="shared" si="45"/>
        <v>1.0900000000000001</v>
      </c>
      <c r="AF158" s="137">
        <f t="shared" si="45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163</v>
      </c>
      <c r="B159" s="136">
        <v>1.58</v>
      </c>
      <c r="C159" s="137">
        <f t="shared" si="44"/>
        <v>1.58</v>
      </c>
      <c r="D159" s="137">
        <f t="shared" si="44"/>
        <v>1.58</v>
      </c>
      <c r="E159" s="137">
        <f t="shared" si="44"/>
        <v>1.58</v>
      </c>
      <c r="F159" s="137">
        <f t="shared" si="44"/>
        <v>1.58</v>
      </c>
      <c r="G159" s="137">
        <f t="shared" si="44"/>
        <v>1.58</v>
      </c>
      <c r="H159" s="137">
        <f t="shared" si="44"/>
        <v>1.58</v>
      </c>
      <c r="I159" s="137">
        <f t="shared" si="44"/>
        <v>1.58</v>
      </c>
      <c r="J159" s="137">
        <f t="shared" si="44"/>
        <v>1.58</v>
      </c>
      <c r="K159" s="137">
        <f t="shared" si="44"/>
        <v>1.58</v>
      </c>
      <c r="L159" s="137">
        <f t="shared" si="44"/>
        <v>1.58</v>
      </c>
      <c r="M159" s="137">
        <f t="shared" si="44"/>
        <v>1.58</v>
      </c>
      <c r="N159" s="137">
        <f t="shared" si="44"/>
        <v>1.58</v>
      </c>
      <c r="O159" s="137">
        <f t="shared" si="44"/>
        <v>1.58</v>
      </c>
      <c r="P159" s="137">
        <f t="shared" si="44"/>
        <v>1.58</v>
      </c>
      <c r="Q159" s="137">
        <f t="shared" si="44"/>
        <v>1.58</v>
      </c>
      <c r="R159" s="137">
        <f t="shared" si="44"/>
        <v>1.58</v>
      </c>
      <c r="S159" s="137">
        <f t="shared" si="45"/>
        <v>1.58</v>
      </c>
      <c r="T159" s="137">
        <f t="shared" si="45"/>
        <v>1.58</v>
      </c>
      <c r="U159" s="137">
        <f t="shared" si="45"/>
        <v>1.58</v>
      </c>
      <c r="V159" s="137">
        <f t="shared" si="45"/>
        <v>1.58</v>
      </c>
      <c r="W159" s="137">
        <f t="shared" si="45"/>
        <v>1.58</v>
      </c>
      <c r="X159" s="137">
        <f t="shared" si="45"/>
        <v>1.58</v>
      </c>
      <c r="Y159" s="137">
        <f t="shared" si="45"/>
        <v>1.58</v>
      </c>
      <c r="Z159" s="137">
        <f t="shared" si="45"/>
        <v>1.58</v>
      </c>
      <c r="AA159" s="137">
        <f t="shared" si="45"/>
        <v>1.58</v>
      </c>
      <c r="AB159" s="137">
        <f t="shared" si="45"/>
        <v>1.58</v>
      </c>
      <c r="AC159" s="137">
        <f t="shared" si="45"/>
        <v>1.58</v>
      </c>
      <c r="AD159" s="137">
        <f t="shared" si="45"/>
        <v>1.58</v>
      </c>
      <c r="AE159" s="137">
        <f t="shared" si="45"/>
        <v>1.58</v>
      </c>
      <c r="AF159" s="137">
        <f t="shared" si="45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2</v>
      </c>
      <c r="C160" s="137">
        <f t="shared" si="44"/>
        <v>2</v>
      </c>
      <c r="D160" s="137">
        <f t="shared" si="44"/>
        <v>2</v>
      </c>
      <c r="E160" s="137">
        <f t="shared" si="44"/>
        <v>2</v>
      </c>
      <c r="F160" s="137">
        <f t="shared" si="44"/>
        <v>2</v>
      </c>
      <c r="G160" s="137">
        <f t="shared" si="44"/>
        <v>2</v>
      </c>
      <c r="H160" s="137">
        <f t="shared" si="44"/>
        <v>2</v>
      </c>
      <c r="I160" s="137">
        <f t="shared" si="44"/>
        <v>2</v>
      </c>
      <c r="J160" s="137">
        <f t="shared" si="44"/>
        <v>2</v>
      </c>
      <c r="K160" s="137">
        <f t="shared" si="44"/>
        <v>2</v>
      </c>
      <c r="L160" s="137">
        <f t="shared" si="44"/>
        <v>2</v>
      </c>
      <c r="M160" s="137">
        <f t="shared" si="44"/>
        <v>2</v>
      </c>
      <c r="N160" s="137">
        <f t="shared" si="44"/>
        <v>2</v>
      </c>
      <c r="O160" s="137">
        <f t="shared" si="44"/>
        <v>2</v>
      </c>
      <c r="P160" s="137">
        <f t="shared" si="44"/>
        <v>2</v>
      </c>
      <c r="Q160" s="137">
        <f t="shared" si="44"/>
        <v>2</v>
      </c>
      <c r="R160" s="137">
        <f t="shared" si="44"/>
        <v>2</v>
      </c>
      <c r="S160" s="137">
        <f t="shared" si="45"/>
        <v>2</v>
      </c>
      <c r="T160" s="137">
        <f t="shared" si="45"/>
        <v>2</v>
      </c>
      <c r="U160" s="137">
        <f t="shared" si="45"/>
        <v>2</v>
      </c>
      <c r="V160" s="137">
        <f t="shared" si="45"/>
        <v>2</v>
      </c>
      <c r="W160" s="137">
        <f t="shared" si="45"/>
        <v>2</v>
      </c>
      <c r="X160" s="137">
        <f t="shared" si="45"/>
        <v>2</v>
      </c>
      <c r="Y160" s="137">
        <f t="shared" si="45"/>
        <v>2</v>
      </c>
      <c r="Z160" s="137">
        <f t="shared" si="45"/>
        <v>2</v>
      </c>
      <c r="AA160" s="137">
        <f t="shared" si="45"/>
        <v>2</v>
      </c>
      <c r="AB160" s="137">
        <f t="shared" si="45"/>
        <v>2</v>
      </c>
      <c r="AC160" s="137">
        <f t="shared" si="45"/>
        <v>2</v>
      </c>
      <c r="AD160" s="137">
        <f t="shared" si="45"/>
        <v>2</v>
      </c>
      <c r="AE160" s="137">
        <f t="shared" si="45"/>
        <v>2</v>
      </c>
      <c r="AF160" s="137">
        <f t="shared" si="45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0.47</v>
      </c>
      <c r="C161" s="137">
        <f t="shared" si="44"/>
        <v>0.47</v>
      </c>
      <c r="D161" s="137">
        <f t="shared" si="44"/>
        <v>0.47</v>
      </c>
      <c r="E161" s="137">
        <f t="shared" si="44"/>
        <v>0.47</v>
      </c>
      <c r="F161" s="137">
        <f t="shared" si="44"/>
        <v>0.47</v>
      </c>
      <c r="G161" s="137">
        <f t="shared" si="44"/>
        <v>0.47</v>
      </c>
      <c r="H161" s="137">
        <f t="shared" si="44"/>
        <v>0.47</v>
      </c>
      <c r="I161" s="137">
        <f t="shared" si="44"/>
        <v>0.47</v>
      </c>
      <c r="J161" s="137">
        <f t="shared" si="44"/>
        <v>0.47</v>
      </c>
      <c r="K161" s="137">
        <f t="shared" si="44"/>
        <v>0.47</v>
      </c>
      <c r="L161" s="137">
        <f t="shared" si="44"/>
        <v>0.47</v>
      </c>
      <c r="M161" s="137">
        <f t="shared" si="44"/>
        <v>0.47</v>
      </c>
      <c r="N161" s="137">
        <f t="shared" si="44"/>
        <v>0.47</v>
      </c>
      <c r="O161" s="137">
        <f t="shared" si="44"/>
        <v>0.47</v>
      </c>
      <c r="P161" s="137">
        <f t="shared" si="44"/>
        <v>0.47</v>
      </c>
      <c r="Q161" s="137">
        <f t="shared" si="44"/>
        <v>0.47</v>
      </c>
      <c r="R161" s="137">
        <f t="shared" si="44"/>
        <v>0.47</v>
      </c>
      <c r="S161" s="137">
        <f t="shared" si="45"/>
        <v>0.47</v>
      </c>
      <c r="T161" s="137">
        <f t="shared" si="45"/>
        <v>0.47</v>
      </c>
      <c r="U161" s="137">
        <f t="shared" si="45"/>
        <v>0.47</v>
      </c>
      <c r="V161" s="137">
        <f t="shared" si="45"/>
        <v>0.47</v>
      </c>
      <c r="W161" s="137">
        <f t="shared" si="45"/>
        <v>0.47</v>
      </c>
      <c r="X161" s="137">
        <f t="shared" si="45"/>
        <v>0.47</v>
      </c>
      <c r="Y161" s="137">
        <f t="shared" si="45"/>
        <v>0.47</v>
      </c>
      <c r="Z161" s="137">
        <f t="shared" si="45"/>
        <v>0.47</v>
      </c>
      <c r="AA161" s="137">
        <f t="shared" si="45"/>
        <v>0.47</v>
      </c>
      <c r="AB161" s="137">
        <f t="shared" si="45"/>
        <v>0.47</v>
      </c>
      <c r="AC161" s="137">
        <f t="shared" si="45"/>
        <v>0.47</v>
      </c>
      <c r="AD161" s="137">
        <f t="shared" si="45"/>
        <v>0.47</v>
      </c>
      <c r="AE161" s="137">
        <f t="shared" si="45"/>
        <v>0.47</v>
      </c>
      <c r="AF161" s="137">
        <f t="shared" si="45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4"/>
        <v>0</v>
      </c>
      <c r="D162" s="137">
        <f t="shared" si="44"/>
        <v>0</v>
      </c>
      <c r="E162" s="137">
        <f t="shared" si="44"/>
        <v>0</v>
      </c>
      <c r="F162" s="137">
        <f t="shared" si="44"/>
        <v>0</v>
      </c>
      <c r="G162" s="137">
        <f t="shared" si="44"/>
        <v>0</v>
      </c>
      <c r="H162" s="137">
        <f t="shared" si="44"/>
        <v>0</v>
      </c>
      <c r="I162" s="137">
        <f t="shared" si="44"/>
        <v>0</v>
      </c>
      <c r="J162" s="137">
        <f t="shared" si="44"/>
        <v>0</v>
      </c>
      <c r="K162" s="137">
        <f t="shared" si="44"/>
        <v>0</v>
      </c>
      <c r="L162" s="137">
        <f t="shared" si="44"/>
        <v>0</v>
      </c>
      <c r="M162" s="137">
        <f t="shared" si="44"/>
        <v>0</v>
      </c>
      <c r="N162" s="137">
        <f t="shared" si="44"/>
        <v>0</v>
      </c>
      <c r="O162" s="137">
        <f t="shared" si="44"/>
        <v>0</v>
      </c>
      <c r="P162" s="137">
        <f t="shared" si="44"/>
        <v>0</v>
      </c>
      <c r="Q162" s="137">
        <f t="shared" si="44"/>
        <v>0</v>
      </c>
      <c r="R162" s="137">
        <f t="shared" si="44"/>
        <v>0</v>
      </c>
      <c r="S162" s="137">
        <f t="shared" si="45"/>
        <v>0</v>
      </c>
      <c r="T162" s="137">
        <f t="shared" si="45"/>
        <v>0</v>
      </c>
      <c r="U162" s="137">
        <f t="shared" si="45"/>
        <v>0</v>
      </c>
      <c r="V162" s="137">
        <f t="shared" si="45"/>
        <v>0</v>
      </c>
      <c r="W162" s="137">
        <f t="shared" si="45"/>
        <v>0</v>
      </c>
      <c r="X162" s="137">
        <f t="shared" si="45"/>
        <v>0</v>
      </c>
      <c r="Y162" s="137">
        <f t="shared" si="45"/>
        <v>0</v>
      </c>
      <c r="Z162" s="137">
        <f t="shared" si="45"/>
        <v>0</v>
      </c>
      <c r="AA162" s="137">
        <f t="shared" si="45"/>
        <v>0</v>
      </c>
      <c r="AB162" s="137">
        <f t="shared" si="45"/>
        <v>0</v>
      </c>
      <c r="AC162" s="137">
        <f t="shared" si="45"/>
        <v>0</v>
      </c>
      <c r="AD162" s="137">
        <f t="shared" si="45"/>
        <v>0</v>
      </c>
      <c r="AE162" s="137">
        <f t="shared" si="45"/>
        <v>0</v>
      </c>
      <c r="AF162" s="137">
        <f t="shared" si="45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</v>
      </c>
      <c r="C163" s="137">
        <f t="shared" si="44"/>
        <v>0</v>
      </c>
      <c r="D163" s="137">
        <f t="shared" si="44"/>
        <v>0</v>
      </c>
      <c r="E163" s="137">
        <f t="shared" si="44"/>
        <v>0</v>
      </c>
      <c r="F163" s="137">
        <f t="shared" si="44"/>
        <v>0</v>
      </c>
      <c r="G163" s="137">
        <f t="shared" si="44"/>
        <v>0</v>
      </c>
      <c r="H163" s="137">
        <f t="shared" si="44"/>
        <v>0</v>
      </c>
      <c r="I163" s="137">
        <f t="shared" si="44"/>
        <v>0</v>
      </c>
      <c r="J163" s="137">
        <f t="shared" si="44"/>
        <v>0</v>
      </c>
      <c r="K163" s="137">
        <f t="shared" si="44"/>
        <v>0</v>
      </c>
      <c r="L163" s="137">
        <f t="shared" si="44"/>
        <v>0</v>
      </c>
      <c r="M163" s="137">
        <f t="shared" si="44"/>
        <v>0</v>
      </c>
      <c r="N163" s="137">
        <f t="shared" si="44"/>
        <v>0</v>
      </c>
      <c r="O163" s="137">
        <f t="shared" si="44"/>
        <v>0</v>
      </c>
      <c r="P163" s="137">
        <f t="shared" si="44"/>
        <v>0</v>
      </c>
      <c r="Q163" s="137">
        <f t="shared" si="44"/>
        <v>0</v>
      </c>
      <c r="R163" s="137">
        <f t="shared" si="45"/>
        <v>0</v>
      </c>
      <c r="S163" s="137">
        <f t="shared" si="45"/>
        <v>0</v>
      </c>
      <c r="T163" s="137">
        <f t="shared" si="45"/>
        <v>0</v>
      </c>
      <c r="U163" s="137">
        <f t="shared" si="45"/>
        <v>0</v>
      </c>
      <c r="V163" s="137">
        <f t="shared" si="45"/>
        <v>0</v>
      </c>
      <c r="W163" s="137">
        <f t="shared" si="45"/>
        <v>0</v>
      </c>
      <c r="X163" s="137">
        <f t="shared" si="45"/>
        <v>0</v>
      </c>
      <c r="Y163" s="137">
        <f t="shared" si="45"/>
        <v>0</v>
      </c>
      <c r="Z163" s="137">
        <f t="shared" si="45"/>
        <v>0</v>
      </c>
      <c r="AA163" s="137">
        <f t="shared" si="45"/>
        <v>0</v>
      </c>
      <c r="AB163" s="137">
        <f t="shared" si="45"/>
        <v>0</v>
      </c>
      <c r="AC163" s="137">
        <f t="shared" si="45"/>
        <v>0</v>
      </c>
      <c r="AD163" s="137">
        <f t="shared" si="45"/>
        <v>0</v>
      </c>
      <c r="AE163" s="137">
        <f t="shared" si="45"/>
        <v>0</v>
      </c>
      <c r="AF163" s="137">
        <f t="shared" si="45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0.8</v>
      </c>
      <c r="C164" s="137">
        <f t="shared" si="44"/>
        <v>0.8</v>
      </c>
      <c r="D164" s="137">
        <f t="shared" si="44"/>
        <v>0.8</v>
      </c>
      <c r="E164" s="137">
        <f t="shared" si="44"/>
        <v>0.8</v>
      </c>
      <c r="F164" s="137">
        <f t="shared" si="44"/>
        <v>0.8</v>
      </c>
      <c r="G164" s="137">
        <f t="shared" si="44"/>
        <v>0.8</v>
      </c>
      <c r="H164" s="137">
        <f t="shared" si="44"/>
        <v>0.8</v>
      </c>
      <c r="I164" s="137">
        <f t="shared" si="44"/>
        <v>0.8</v>
      </c>
      <c r="J164" s="137">
        <f t="shared" si="44"/>
        <v>0.8</v>
      </c>
      <c r="K164" s="137">
        <f t="shared" si="44"/>
        <v>0.8</v>
      </c>
      <c r="L164" s="137">
        <f t="shared" si="44"/>
        <v>0.8</v>
      </c>
      <c r="M164" s="137">
        <f t="shared" si="44"/>
        <v>0.8</v>
      </c>
      <c r="N164" s="137">
        <f t="shared" si="44"/>
        <v>0.8</v>
      </c>
      <c r="O164" s="137">
        <f t="shared" si="44"/>
        <v>0.8</v>
      </c>
      <c r="P164" s="137">
        <f t="shared" si="44"/>
        <v>0.8</v>
      </c>
      <c r="Q164" s="137">
        <f t="shared" si="44"/>
        <v>0.8</v>
      </c>
      <c r="R164" s="137">
        <f t="shared" si="45"/>
        <v>0.8</v>
      </c>
      <c r="S164" s="137">
        <f t="shared" si="45"/>
        <v>0.8</v>
      </c>
      <c r="T164" s="137">
        <f t="shared" si="45"/>
        <v>0.8</v>
      </c>
      <c r="U164" s="137">
        <f t="shared" si="45"/>
        <v>0.8</v>
      </c>
      <c r="V164" s="137">
        <f t="shared" si="45"/>
        <v>0.8</v>
      </c>
      <c r="W164" s="137">
        <f t="shared" si="45"/>
        <v>0.8</v>
      </c>
      <c r="X164" s="137">
        <f t="shared" si="45"/>
        <v>0.8</v>
      </c>
      <c r="Y164" s="137">
        <f t="shared" si="45"/>
        <v>0.8</v>
      </c>
      <c r="Z164" s="137">
        <f t="shared" si="45"/>
        <v>0.8</v>
      </c>
      <c r="AA164" s="137">
        <f t="shared" si="45"/>
        <v>0.8</v>
      </c>
      <c r="AB164" s="137">
        <f t="shared" si="45"/>
        <v>0.8</v>
      </c>
      <c r="AC164" s="137">
        <f t="shared" si="45"/>
        <v>0.8</v>
      </c>
      <c r="AD164" s="137">
        <f t="shared" si="45"/>
        <v>0.8</v>
      </c>
      <c r="AE164" s="137">
        <f t="shared" si="45"/>
        <v>0.8</v>
      </c>
      <c r="AF164" s="137">
        <f t="shared" si="45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1.5</v>
      </c>
      <c r="C165" s="137">
        <f t="shared" si="44"/>
        <v>1.5</v>
      </c>
      <c r="D165" s="137">
        <f t="shared" si="44"/>
        <v>1.5</v>
      </c>
      <c r="E165" s="137">
        <f t="shared" si="44"/>
        <v>1.5</v>
      </c>
      <c r="F165" s="137">
        <f t="shared" si="44"/>
        <v>1.5</v>
      </c>
      <c r="G165" s="137">
        <f t="shared" si="44"/>
        <v>1.5</v>
      </c>
      <c r="H165" s="137">
        <f t="shared" si="44"/>
        <v>1.5</v>
      </c>
      <c r="I165" s="137">
        <f t="shared" si="44"/>
        <v>1.5</v>
      </c>
      <c r="J165" s="137">
        <f t="shared" si="44"/>
        <v>1.5</v>
      </c>
      <c r="K165" s="137">
        <f t="shared" si="44"/>
        <v>1.5</v>
      </c>
      <c r="L165" s="137">
        <f t="shared" si="44"/>
        <v>1.5</v>
      </c>
      <c r="M165" s="137">
        <f t="shared" si="44"/>
        <v>1.5</v>
      </c>
      <c r="N165" s="137">
        <f t="shared" si="44"/>
        <v>1.5</v>
      </c>
      <c r="O165" s="137">
        <f t="shared" si="44"/>
        <v>1.5</v>
      </c>
      <c r="P165" s="137">
        <f t="shared" si="44"/>
        <v>1.5</v>
      </c>
      <c r="Q165" s="137">
        <f t="shared" si="44"/>
        <v>1.5</v>
      </c>
      <c r="R165" s="137">
        <f t="shared" si="45"/>
        <v>1.5</v>
      </c>
      <c r="S165" s="137">
        <f t="shared" si="45"/>
        <v>1.5</v>
      </c>
      <c r="T165" s="137">
        <f t="shared" si="45"/>
        <v>1.5</v>
      </c>
      <c r="U165" s="137">
        <f t="shared" si="45"/>
        <v>1.5</v>
      </c>
      <c r="V165" s="137">
        <f t="shared" si="45"/>
        <v>1.5</v>
      </c>
      <c r="W165" s="137">
        <f t="shared" si="45"/>
        <v>1.5</v>
      </c>
      <c r="X165" s="137">
        <f t="shared" si="45"/>
        <v>1.5</v>
      </c>
      <c r="Y165" s="137">
        <f t="shared" si="45"/>
        <v>1.5</v>
      </c>
      <c r="Z165" s="137">
        <f t="shared" si="45"/>
        <v>1.5</v>
      </c>
      <c r="AA165" s="137">
        <f t="shared" si="45"/>
        <v>1.5</v>
      </c>
      <c r="AB165" s="137">
        <f t="shared" si="45"/>
        <v>1.5</v>
      </c>
      <c r="AC165" s="137">
        <f t="shared" si="45"/>
        <v>1.5</v>
      </c>
      <c r="AD165" s="137">
        <f t="shared" si="45"/>
        <v>1.5</v>
      </c>
      <c r="AE165" s="137">
        <f t="shared" si="45"/>
        <v>1.5</v>
      </c>
      <c r="AF165" s="137">
        <f t="shared" si="45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>
        <v>1</v>
      </c>
      <c r="C166" s="137">
        <f t="shared" si="44"/>
        <v>1</v>
      </c>
      <c r="D166" s="137">
        <f t="shared" si="44"/>
        <v>1</v>
      </c>
      <c r="E166" s="137">
        <f t="shared" si="44"/>
        <v>1</v>
      </c>
      <c r="F166" s="137">
        <f t="shared" si="44"/>
        <v>1</v>
      </c>
      <c r="G166" s="137">
        <f t="shared" si="44"/>
        <v>1</v>
      </c>
      <c r="H166" s="137">
        <f t="shared" si="44"/>
        <v>1</v>
      </c>
      <c r="I166" s="137">
        <f t="shared" si="44"/>
        <v>1</v>
      </c>
      <c r="J166" s="137">
        <f t="shared" si="44"/>
        <v>1</v>
      </c>
      <c r="K166" s="137">
        <f t="shared" si="44"/>
        <v>1</v>
      </c>
      <c r="L166" s="137">
        <f t="shared" si="44"/>
        <v>1</v>
      </c>
      <c r="M166" s="137">
        <f t="shared" si="44"/>
        <v>1</v>
      </c>
      <c r="N166" s="137">
        <f t="shared" si="44"/>
        <v>1</v>
      </c>
      <c r="O166" s="137">
        <f t="shared" si="44"/>
        <v>1</v>
      </c>
      <c r="P166" s="137">
        <f t="shared" si="44"/>
        <v>1</v>
      </c>
      <c r="Q166" s="137">
        <f t="shared" si="44"/>
        <v>1</v>
      </c>
      <c r="R166" s="137">
        <f t="shared" si="45"/>
        <v>1</v>
      </c>
      <c r="S166" s="137">
        <f t="shared" si="45"/>
        <v>1</v>
      </c>
      <c r="T166" s="137">
        <f t="shared" si="45"/>
        <v>1</v>
      </c>
      <c r="U166" s="137">
        <f t="shared" si="45"/>
        <v>1</v>
      </c>
      <c r="V166" s="137">
        <f t="shared" si="45"/>
        <v>1</v>
      </c>
      <c r="W166" s="137">
        <f t="shared" si="45"/>
        <v>1</v>
      </c>
      <c r="X166" s="137">
        <f t="shared" si="45"/>
        <v>1</v>
      </c>
      <c r="Y166" s="137">
        <f t="shared" si="45"/>
        <v>1</v>
      </c>
      <c r="Z166" s="137">
        <f t="shared" si="45"/>
        <v>1</v>
      </c>
      <c r="AA166" s="137">
        <f t="shared" si="45"/>
        <v>1</v>
      </c>
      <c r="AB166" s="137">
        <f t="shared" si="45"/>
        <v>1</v>
      </c>
      <c r="AC166" s="137">
        <f t="shared" si="45"/>
        <v>1</v>
      </c>
      <c r="AD166" s="137">
        <f t="shared" si="45"/>
        <v>1</v>
      </c>
      <c r="AE166" s="137">
        <f t="shared" si="45"/>
        <v>1</v>
      </c>
      <c r="AF166" s="137">
        <f t="shared" si="45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171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172</v>
      </c>
      <c r="B168" s="136">
        <v>1</v>
      </c>
      <c r="C168" s="137">
        <f t="shared" ref="C168:R175" si="46">B168</f>
        <v>1</v>
      </c>
      <c r="D168" s="137">
        <f t="shared" si="46"/>
        <v>1</v>
      </c>
      <c r="E168" s="137">
        <f t="shared" si="46"/>
        <v>1</v>
      </c>
      <c r="F168" s="137">
        <f t="shared" si="46"/>
        <v>1</v>
      </c>
      <c r="G168" s="137">
        <f t="shared" si="46"/>
        <v>1</v>
      </c>
      <c r="H168" s="137">
        <f t="shared" si="46"/>
        <v>1</v>
      </c>
      <c r="I168" s="137">
        <f t="shared" si="46"/>
        <v>1</v>
      </c>
      <c r="J168" s="137">
        <f t="shared" si="46"/>
        <v>1</v>
      </c>
      <c r="K168" s="137">
        <f t="shared" si="46"/>
        <v>1</v>
      </c>
      <c r="L168" s="137">
        <f t="shared" si="46"/>
        <v>1</v>
      </c>
      <c r="M168" s="137">
        <f t="shared" si="46"/>
        <v>1</v>
      </c>
      <c r="N168" s="137">
        <f t="shared" si="46"/>
        <v>1</v>
      </c>
      <c r="O168" s="137">
        <f t="shared" si="46"/>
        <v>1</v>
      </c>
      <c r="P168" s="137">
        <f t="shared" si="46"/>
        <v>1</v>
      </c>
      <c r="Q168" s="137">
        <f t="shared" si="46"/>
        <v>1</v>
      </c>
      <c r="R168" s="137">
        <f t="shared" si="46"/>
        <v>1</v>
      </c>
      <c r="S168" s="137">
        <f t="shared" ref="R168:AF175" si="47">R168</f>
        <v>1</v>
      </c>
      <c r="T168" s="137">
        <f t="shared" si="47"/>
        <v>1</v>
      </c>
      <c r="U168" s="137">
        <f t="shared" si="47"/>
        <v>1</v>
      </c>
      <c r="V168" s="137">
        <f t="shared" si="47"/>
        <v>1</v>
      </c>
      <c r="W168" s="137">
        <f t="shared" si="47"/>
        <v>1</v>
      </c>
      <c r="X168" s="137">
        <f t="shared" si="47"/>
        <v>1</v>
      </c>
      <c r="Y168" s="137">
        <f t="shared" si="47"/>
        <v>1</v>
      </c>
      <c r="Z168" s="137">
        <f t="shared" si="47"/>
        <v>1</v>
      </c>
      <c r="AA168" s="137">
        <f t="shared" si="47"/>
        <v>1</v>
      </c>
      <c r="AB168" s="137">
        <f t="shared" si="47"/>
        <v>1</v>
      </c>
      <c r="AC168" s="137">
        <f t="shared" si="47"/>
        <v>1</v>
      </c>
      <c r="AD168" s="137">
        <f t="shared" si="47"/>
        <v>1</v>
      </c>
      <c r="AE168" s="137">
        <f t="shared" si="47"/>
        <v>1</v>
      </c>
      <c r="AF168" s="137">
        <f t="shared" si="47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0.42</v>
      </c>
      <c r="C169" s="137">
        <f t="shared" si="46"/>
        <v>0.42</v>
      </c>
      <c r="D169" s="137">
        <f t="shared" si="46"/>
        <v>0.42</v>
      </c>
      <c r="E169" s="137">
        <f t="shared" si="46"/>
        <v>0.42</v>
      </c>
      <c r="F169" s="137">
        <f t="shared" si="46"/>
        <v>0.42</v>
      </c>
      <c r="G169" s="137">
        <f t="shared" si="46"/>
        <v>0.42</v>
      </c>
      <c r="H169" s="137">
        <f t="shared" si="46"/>
        <v>0.42</v>
      </c>
      <c r="I169" s="137">
        <f t="shared" si="46"/>
        <v>0.42</v>
      </c>
      <c r="J169" s="137">
        <f t="shared" si="46"/>
        <v>0.42</v>
      </c>
      <c r="K169" s="137">
        <f t="shared" si="46"/>
        <v>0.42</v>
      </c>
      <c r="L169" s="137">
        <f t="shared" si="46"/>
        <v>0.42</v>
      </c>
      <c r="M169" s="137">
        <f t="shared" si="46"/>
        <v>0.42</v>
      </c>
      <c r="N169" s="137">
        <f t="shared" si="46"/>
        <v>0.42</v>
      </c>
      <c r="O169" s="137">
        <f t="shared" si="46"/>
        <v>0.42</v>
      </c>
      <c r="P169" s="137">
        <f t="shared" si="46"/>
        <v>0.42</v>
      </c>
      <c r="Q169" s="137">
        <f t="shared" si="46"/>
        <v>0.42</v>
      </c>
      <c r="R169" s="137">
        <f t="shared" si="47"/>
        <v>0.42</v>
      </c>
      <c r="S169" s="137">
        <f t="shared" si="47"/>
        <v>0.42</v>
      </c>
      <c r="T169" s="137">
        <f t="shared" si="47"/>
        <v>0.42</v>
      </c>
      <c r="U169" s="137">
        <f t="shared" si="47"/>
        <v>0.42</v>
      </c>
      <c r="V169" s="137">
        <f t="shared" si="47"/>
        <v>0.42</v>
      </c>
      <c r="W169" s="137">
        <f t="shared" si="47"/>
        <v>0.42</v>
      </c>
      <c r="X169" s="137">
        <f t="shared" si="47"/>
        <v>0.42</v>
      </c>
      <c r="Y169" s="137">
        <f t="shared" si="47"/>
        <v>0.42</v>
      </c>
      <c r="Z169" s="137">
        <f t="shared" si="47"/>
        <v>0.42</v>
      </c>
      <c r="AA169" s="137">
        <f t="shared" si="47"/>
        <v>0.42</v>
      </c>
      <c r="AB169" s="137">
        <f t="shared" si="47"/>
        <v>0.42</v>
      </c>
      <c r="AC169" s="137">
        <f t="shared" si="47"/>
        <v>0.42</v>
      </c>
      <c r="AD169" s="137">
        <f t="shared" si="47"/>
        <v>0.42</v>
      </c>
      <c r="AE169" s="137">
        <f t="shared" si="47"/>
        <v>0.42</v>
      </c>
      <c r="AF169" s="137">
        <f t="shared" si="47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174</v>
      </c>
      <c r="B170" s="136">
        <v>0.46</v>
      </c>
      <c r="C170" s="137">
        <f t="shared" si="46"/>
        <v>0.46</v>
      </c>
      <c r="D170" s="137">
        <f t="shared" si="46"/>
        <v>0.46</v>
      </c>
      <c r="E170" s="137">
        <f t="shared" si="46"/>
        <v>0.46</v>
      </c>
      <c r="F170" s="137">
        <f t="shared" si="46"/>
        <v>0.46</v>
      </c>
      <c r="G170" s="137">
        <f t="shared" si="46"/>
        <v>0.46</v>
      </c>
      <c r="H170" s="137">
        <f t="shared" si="46"/>
        <v>0.46</v>
      </c>
      <c r="I170" s="137">
        <f t="shared" si="46"/>
        <v>0.46</v>
      </c>
      <c r="J170" s="137">
        <f t="shared" si="46"/>
        <v>0.46</v>
      </c>
      <c r="K170" s="137">
        <f t="shared" si="46"/>
        <v>0.46</v>
      </c>
      <c r="L170" s="137">
        <f t="shared" si="46"/>
        <v>0.46</v>
      </c>
      <c r="M170" s="137">
        <f t="shared" si="46"/>
        <v>0.46</v>
      </c>
      <c r="N170" s="137">
        <f t="shared" si="46"/>
        <v>0.46</v>
      </c>
      <c r="O170" s="137">
        <f t="shared" si="46"/>
        <v>0.46</v>
      </c>
      <c r="P170" s="137">
        <f t="shared" si="46"/>
        <v>0.46</v>
      </c>
      <c r="Q170" s="137">
        <f t="shared" si="46"/>
        <v>0.46</v>
      </c>
      <c r="R170" s="137">
        <f t="shared" si="47"/>
        <v>0.46</v>
      </c>
      <c r="S170" s="137">
        <f t="shared" si="47"/>
        <v>0.46</v>
      </c>
      <c r="T170" s="137">
        <f t="shared" si="47"/>
        <v>0.46</v>
      </c>
      <c r="U170" s="137">
        <f t="shared" si="47"/>
        <v>0.46</v>
      </c>
      <c r="V170" s="137">
        <f t="shared" si="47"/>
        <v>0.46</v>
      </c>
      <c r="W170" s="137">
        <f t="shared" si="47"/>
        <v>0.46</v>
      </c>
      <c r="X170" s="137">
        <f t="shared" si="47"/>
        <v>0.46</v>
      </c>
      <c r="Y170" s="137">
        <f t="shared" si="47"/>
        <v>0.46</v>
      </c>
      <c r="Z170" s="137">
        <f t="shared" si="47"/>
        <v>0.46</v>
      </c>
      <c r="AA170" s="137">
        <f t="shared" si="47"/>
        <v>0.46</v>
      </c>
      <c r="AB170" s="137">
        <f t="shared" si="47"/>
        <v>0.46</v>
      </c>
      <c r="AC170" s="137">
        <f t="shared" si="47"/>
        <v>0.46</v>
      </c>
      <c r="AD170" s="137">
        <f t="shared" si="47"/>
        <v>0.46</v>
      </c>
      <c r="AE170" s="137">
        <f t="shared" si="47"/>
        <v>0.46</v>
      </c>
      <c r="AF170" s="137">
        <f t="shared" si="47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0.85</v>
      </c>
      <c r="C171" s="137">
        <f t="shared" si="46"/>
        <v>0.85</v>
      </c>
      <c r="D171" s="137">
        <f t="shared" si="46"/>
        <v>0.85</v>
      </c>
      <c r="E171" s="137">
        <f t="shared" si="46"/>
        <v>0.85</v>
      </c>
      <c r="F171" s="137">
        <f t="shared" si="46"/>
        <v>0.85</v>
      </c>
      <c r="G171" s="137">
        <f t="shared" si="46"/>
        <v>0.85</v>
      </c>
      <c r="H171" s="137">
        <f t="shared" si="46"/>
        <v>0.85</v>
      </c>
      <c r="I171" s="137">
        <f t="shared" si="46"/>
        <v>0.85</v>
      </c>
      <c r="J171" s="137">
        <f t="shared" si="46"/>
        <v>0.85</v>
      </c>
      <c r="K171" s="137">
        <f t="shared" si="46"/>
        <v>0.85</v>
      </c>
      <c r="L171" s="137">
        <f t="shared" si="46"/>
        <v>0.85</v>
      </c>
      <c r="M171" s="137">
        <f t="shared" si="46"/>
        <v>0.85</v>
      </c>
      <c r="N171" s="137">
        <f t="shared" si="46"/>
        <v>0.85</v>
      </c>
      <c r="O171" s="137">
        <f t="shared" si="46"/>
        <v>0.85</v>
      </c>
      <c r="P171" s="137">
        <f t="shared" si="46"/>
        <v>0.85</v>
      </c>
      <c r="Q171" s="137">
        <f t="shared" si="46"/>
        <v>0.85</v>
      </c>
      <c r="R171" s="137">
        <f t="shared" si="47"/>
        <v>0.85</v>
      </c>
      <c r="S171" s="137">
        <f t="shared" si="47"/>
        <v>0.85</v>
      </c>
      <c r="T171" s="137">
        <f t="shared" si="47"/>
        <v>0.85</v>
      </c>
      <c r="U171" s="137">
        <f t="shared" si="47"/>
        <v>0.85</v>
      </c>
      <c r="V171" s="137">
        <f t="shared" si="47"/>
        <v>0.85</v>
      </c>
      <c r="W171" s="137">
        <f t="shared" si="47"/>
        <v>0.85</v>
      </c>
      <c r="X171" s="137">
        <f t="shared" si="47"/>
        <v>0.85</v>
      </c>
      <c r="Y171" s="137">
        <f t="shared" si="47"/>
        <v>0.85</v>
      </c>
      <c r="Z171" s="137">
        <f t="shared" si="47"/>
        <v>0.85</v>
      </c>
      <c r="AA171" s="137">
        <f t="shared" si="47"/>
        <v>0.85</v>
      </c>
      <c r="AB171" s="137">
        <f t="shared" si="47"/>
        <v>0.85</v>
      </c>
      <c r="AC171" s="137">
        <f t="shared" si="47"/>
        <v>0.85</v>
      </c>
      <c r="AD171" s="137">
        <f t="shared" si="47"/>
        <v>0.85</v>
      </c>
      <c r="AE171" s="137">
        <f t="shared" si="47"/>
        <v>0.85</v>
      </c>
      <c r="AF171" s="137">
        <f t="shared" si="47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176</v>
      </c>
      <c r="B172" s="136">
        <v>0.9</v>
      </c>
      <c r="C172" s="137">
        <f t="shared" si="46"/>
        <v>0.9</v>
      </c>
      <c r="D172" s="137">
        <f t="shared" si="46"/>
        <v>0.9</v>
      </c>
      <c r="E172" s="137">
        <f t="shared" si="46"/>
        <v>0.9</v>
      </c>
      <c r="F172" s="137">
        <f t="shared" si="46"/>
        <v>0.9</v>
      </c>
      <c r="G172" s="137">
        <f t="shared" si="46"/>
        <v>0.9</v>
      </c>
      <c r="H172" s="137">
        <f t="shared" si="46"/>
        <v>0.9</v>
      </c>
      <c r="I172" s="137">
        <f t="shared" si="46"/>
        <v>0.9</v>
      </c>
      <c r="J172" s="137">
        <f t="shared" si="46"/>
        <v>0.9</v>
      </c>
      <c r="K172" s="137">
        <f t="shared" si="46"/>
        <v>0.9</v>
      </c>
      <c r="L172" s="137">
        <f t="shared" si="46"/>
        <v>0.9</v>
      </c>
      <c r="M172" s="137">
        <f t="shared" si="46"/>
        <v>0.9</v>
      </c>
      <c r="N172" s="137">
        <f t="shared" si="46"/>
        <v>0.9</v>
      </c>
      <c r="O172" s="137">
        <f t="shared" si="46"/>
        <v>0.9</v>
      </c>
      <c r="P172" s="137">
        <f t="shared" si="46"/>
        <v>0.9</v>
      </c>
      <c r="Q172" s="137">
        <f t="shared" si="46"/>
        <v>0.9</v>
      </c>
      <c r="R172" s="137">
        <f t="shared" si="47"/>
        <v>0.9</v>
      </c>
      <c r="S172" s="137">
        <f t="shared" si="47"/>
        <v>0.9</v>
      </c>
      <c r="T172" s="137">
        <f t="shared" si="47"/>
        <v>0.9</v>
      </c>
      <c r="U172" s="137">
        <f t="shared" si="47"/>
        <v>0.9</v>
      </c>
      <c r="V172" s="137">
        <f t="shared" si="47"/>
        <v>0.9</v>
      </c>
      <c r="W172" s="137">
        <f t="shared" si="47"/>
        <v>0.9</v>
      </c>
      <c r="X172" s="137">
        <f t="shared" si="47"/>
        <v>0.9</v>
      </c>
      <c r="Y172" s="137">
        <f t="shared" si="47"/>
        <v>0.9</v>
      </c>
      <c r="Z172" s="137">
        <f t="shared" si="47"/>
        <v>0.9</v>
      </c>
      <c r="AA172" s="137">
        <f t="shared" si="47"/>
        <v>0.9</v>
      </c>
      <c r="AB172" s="137">
        <f t="shared" si="47"/>
        <v>0.9</v>
      </c>
      <c r="AC172" s="137">
        <f t="shared" si="47"/>
        <v>0.9</v>
      </c>
      <c r="AD172" s="137">
        <f t="shared" si="47"/>
        <v>0.9</v>
      </c>
      <c r="AE172" s="137">
        <f t="shared" si="47"/>
        <v>0.9</v>
      </c>
      <c r="AF172" s="137">
        <f t="shared" si="47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177</v>
      </c>
      <c r="B173" s="136">
        <v>0.44</v>
      </c>
      <c r="C173" s="137">
        <f t="shared" si="46"/>
        <v>0.44</v>
      </c>
      <c r="D173" s="137">
        <f t="shared" si="46"/>
        <v>0.44</v>
      </c>
      <c r="E173" s="137">
        <f t="shared" si="46"/>
        <v>0.44</v>
      </c>
      <c r="F173" s="137">
        <f t="shared" si="46"/>
        <v>0.44</v>
      </c>
      <c r="G173" s="137">
        <f t="shared" si="46"/>
        <v>0.44</v>
      </c>
      <c r="H173" s="137">
        <f t="shared" si="46"/>
        <v>0.44</v>
      </c>
      <c r="I173" s="137">
        <f t="shared" si="46"/>
        <v>0.44</v>
      </c>
      <c r="J173" s="137">
        <f t="shared" si="46"/>
        <v>0.44</v>
      </c>
      <c r="K173" s="137">
        <f t="shared" si="46"/>
        <v>0.44</v>
      </c>
      <c r="L173" s="137">
        <f t="shared" si="46"/>
        <v>0.44</v>
      </c>
      <c r="M173" s="137">
        <f t="shared" si="46"/>
        <v>0.44</v>
      </c>
      <c r="N173" s="137">
        <f t="shared" si="46"/>
        <v>0.44</v>
      </c>
      <c r="O173" s="137">
        <f t="shared" si="46"/>
        <v>0.44</v>
      </c>
      <c r="P173" s="137">
        <f t="shared" si="46"/>
        <v>0.44</v>
      </c>
      <c r="Q173" s="137">
        <f t="shared" si="46"/>
        <v>0.44</v>
      </c>
      <c r="R173" s="137">
        <f t="shared" si="47"/>
        <v>0.44</v>
      </c>
      <c r="S173" s="137">
        <f t="shared" si="47"/>
        <v>0.44</v>
      </c>
      <c r="T173" s="137">
        <f t="shared" si="47"/>
        <v>0.44</v>
      </c>
      <c r="U173" s="137">
        <f t="shared" si="47"/>
        <v>0.44</v>
      </c>
      <c r="V173" s="137">
        <f t="shared" si="47"/>
        <v>0.44</v>
      </c>
      <c r="W173" s="137">
        <f t="shared" si="47"/>
        <v>0.44</v>
      </c>
      <c r="X173" s="137">
        <f t="shared" si="47"/>
        <v>0.44</v>
      </c>
      <c r="Y173" s="137">
        <f t="shared" si="47"/>
        <v>0.44</v>
      </c>
      <c r="Z173" s="137">
        <f t="shared" si="47"/>
        <v>0.44</v>
      </c>
      <c r="AA173" s="137">
        <f t="shared" si="47"/>
        <v>0.44</v>
      </c>
      <c r="AB173" s="137">
        <f t="shared" si="47"/>
        <v>0.44</v>
      </c>
      <c r="AC173" s="137">
        <f t="shared" si="47"/>
        <v>0.44</v>
      </c>
      <c r="AD173" s="137">
        <f t="shared" si="47"/>
        <v>0.44</v>
      </c>
      <c r="AE173" s="137">
        <f t="shared" si="47"/>
        <v>0.44</v>
      </c>
      <c r="AF173" s="137">
        <f t="shared" si="47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2.1</v>
      </c>
      <c r="C174" s="137">
        <f t="shared" si="46"/>
        <v>2.1</v>
      </c>
      <c r="D174" s="137">
        <f t="shared" si="46"/>
        <v>2.1</v>
      </c>
      <c r="E174" s="137">
        <f t="shared" si="46"/>
        <v>2.1</v>
      </c>
      <c r="F174" s="137">
        <f t="shared" si="46"/>
        <v>2.1</v>
      </c>
      <c r="G174" s="137">
        <f t="shared" si="46"/>
        <v>2.1</v>
      </c>
      <c r="H174" s="137">
        <f t="shared" si="46"/>
        <v>2.1</v>
      </c>
      <c r="I174" s="137">
        <f t="shared" si="46"/>
        <v>2.1</v>
      </c>
      <c r="J174" s="137">
        <f t="shared" si="46"/>
        <v>2.1</v>
      </c>
      <c r="K174" s="137">
        <f t="shared" si="46"/>
        <v>2.1</v>
      </c>
      <c r="L174" s="137">
        <f t="shared" si="46"/>
        <v>2.1</v>
      </c>
      <c r="M174" s="137">
        <f t="shared" si="46"/>
        <v>2.1</v>
      </c>
      <c r="N174" s="137">
        <f t="shared" si="46"/>
        <v>2.1</v>
      </c>
      <c r="O174" s="137">
        <f t="shared" si="46"/>
        <v>2.1</v>
      </c>
      <c r="P174" s="137">
        <f t="shared" si="46"/>
        <v>2.1</v>
      </c>
      <c r="Q174" s="137">
        <f t="shared" si="46"/>
        <v>2.1</v>
      </c>
      <c r="R174" s="137">
        <f t="shared" si="47"/>
        <v>2.1</v>
      </c>
      <c r="S174" s="137">
        <f t="shared" si="47"/>
        <v>2.1</v>
      </c>
      <c r="T174" s="137">
        <f t="shared" si="47"/>
        <v>2.1</v>
      </c>
      <c r="U174" s="137">
        <f t="shared" si="47"/>
        <v>2.1</v>
      </c>
      <c r="V174" s="137">
        <f t="shared" si="47"/>
        <v>2.1</v>
      </c>
      <c r="W174" s="137">
        <f t="shared" si="47"/>
        <v>2.1</v>
      </c>
      <c r="X174" s="137">
        <f t="shared" si="47"/>
        <v>2.1</v>
      </c>
      <c r="Y174" s="137">
        <f t="shared" si="47"/>
        <v>2.1</v>
      </c>
      <c r="Z174" s="137">
        <f t="shared" si="47"/>
        <v>2.1</v>
      </c>
      <c r="AA174" s="137">
        <f t="shared" si="47"/>
        <v>2.1</v>
      </c>
      <c r="AB174" s="137">
        <f t="shared" si="47"/>
        <v>2.1</v>
      </c>
      <c r="AC174" s="137">
        <f t="shared" si="47"/>
        <v>2.1</v>
      </c>
      <c r="AD174" s="137">
        <f t="shared" si="47"/>
        <v>2.1</v>
      </c>
      <c r="AE174" s="137">
        <f t="shared" si="47"/>
        <v>2.1</v>
      </c>
      <c r="AF174" s="137">
        <f t="shared" si="47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>
        <v>0.9</v>
      </c>
      <c r="C175" s="137">
        <f t="shared" si="46"/>
        <v>0.9</v>
      </c>
      <c r="D175" s="137">
        <f t="shared" si="46"/>
        <v>0.9</v>
      </c>
      <c r="E175" s="137">
        <f t="shared" si="46"/>
        <v>0.9</v>
      </c>
      <c r="F175" s="137">
        <f t="shared" si="46"/>
        <v>0.9</v>
      </c>
      <c r="G175" s="137">
        <f t="shared" si="46"/>
        <v>0.9</v>
      </c>
      <c r="H175" s="137">
        <f t="shared" si="46"/>
        <v>0.9</v>
      </c>
      <c r="I175" s="137">
        <f t="shared" si="46"/>
        <v>0.9</v>
      </c>
      <c r="J175" s="137">
        <f t="shared" si="46"/>
        <v>0.9</v>
      </c>
      <c r="K175" s="137">
        <f t="shared" si="46"/>
        <v>0.9</v>
      </c>
      <c r="L175" s="137">
        <f t="shared" si="46"/>
        <v>0.9</v>
      </c>
      <c r="M175" s="137">
        <f t="shared" si="46"/>
        <v>0.9</v>
      </c>
      <c r="N175" s="137">
        <f t="shared" si="46"/>
        <v>0.9</v>
      </c>
      <c r="O175" s="137">
        <f t="shared" si="46"/>
        <v>0.9</v>
      </c>
      <c r="P175" s="137">
        <f t="shared" si="46"/>
        <v>0.9</v>
      </c>
      <c r="Q175" s="137">
        <f t="shared" si="46"/>
        <v>0.9</v>
      </c>
      <c r="R175" s="137">
        <f t="shared" si="47"/>
        <v>0.9</v>
      </c>
      <c r="S175" s="137">
        <f t="shared" si="47"/>
        <v>0.9</v>
      </c>
      <c r="T175" s="137">
        <f t="shared" si="47"/>
        <v>0.9</v>
      </c>
      <c r="U175" s="137">
        <f t="shared" si="47"/>
        <v>0.9</v>
      </c>
      <c r="V175" s="137">
        <f t="shared" si="47"/>
        <v>0.9</v>
      </c>
      <c r="W175" s="137">
        <f t="shared" si="47"/>
        <v>0.9</v>
      </c>
      <c r="X175" s="137">
        <f t="shared" si="47"/>
        <v>0.9</v>
      </c>
      <c r="Y175" s="137">
        <f t="shared" si="47"/>
        <v>0.9</v>
      </c>
      <c r="Z175" s="137">
        <f t="shared" si="47"/>
        <v>0.9</v>
      </c>
      <c r="AA175" s="137">
        <f t="shared" si="47"/>
        <v>0.9</v>
      </c>
      <c r="AB175" s="137">
        <f t="shared" si="47"/>
        <v>0.9</v>
      </c>
      <c r="AC175" s="137">
        <f t="shared" si="47"/>
        <v>0.9</v>
      </c>
      <c r="AD175" s="137">
        <f t="shared" si="47"/>
        <v>0.9</v>
      </c>
      <c r="AE175" s="137">
        <f t="shared" si="47"/>
        <v>0.9</v>
      </c>
      <c r="AF175" s="137">
        <f t="shared" si="47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180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0.57999999999999996</v>
      </c>
      <c r="C177" s="137">
        <f t="shared" ref="C177:R189" si="48">B177</f>
        <v>0.57999999999999996</v>
      </c>
      <c r="D177" s="137">
        <f t="shared" si="48"/>
        <v>0.57999999999999996</v>
      </c>
      <c r="E177" s="137">
        <f t="shared" si="48"/>
        <v>0.57999999999999996</v>
      </c>
      <c r="F177" s="137">
        <f t="shared" si="48"/>
        <v>0.57999999999999996</v>
      </c>
      <c r="G177" s="137">
        <f t="shared" si="48"/>
        <v>0.57999999999999996</v>
      </c>
      <c r="H177" s="137">
        <f t="shared" si="48"/>
        <v>0.57999999999999996</v>
      </c>
      <c r="I177" s="137">
        <f t="shared" si="48"/>
        <v>0.57999999999999996</v>
      </c>
      <c r="J177" s="137">
        <f t="shared" si="48"/>
        <v>0.57999999999999996</v>
      </c>
      <c r="K177" s="137">
        <f t="shared" si="48"/>
        <v>0.57999999999999996</v>
      </c>
      <c r="L177" s="137">
        <f t="shared" si="48"/>
        <v>0.57999999999999996</v>
      </c>
      <c r="M177" s="137">
        <f t="shared" si="48"/>
        <v>0.57999999999999996</v>
      </c>
      <c r="N177" s="137">
        <f t="shared" si="48"/>
        <v>0.57999999999999996</v>
      </c>
      <c r="O177" s="137">
        <f t="shared" si="48"/>
        <v>0.57999999999999996</v>
      </c>
      <c r="P177" s="137">
        <f t="shared" si="48"/>
        <v>0.57999999999999996</v>
      </c>
      <c r="Q177" s="137">
        <f t="shared" si="48"/>
        <v>0.57999999999999996</v>
      </c>
      <c r="R177" s="137">
        <f t="shared" si="48"/>
        <v>0.57999999999999996</v>
      </c>
      <c r="S177" s="137">
        <f t="shared" ref="R177:AF189" si="49">R177</f>
        <v>0.57999999999999996</v>
      </c>
      <c r="T177" s="137">
        <f t="shared" si="49"/>
        <v>0.57999999999999996</v>
      </c>
      <c r="U177" s="137">
        <f t="shared" si="49"/>
        <v>0.57999999999999996</v>
      </c>
      <c r="V177" s="137">
        <f t="shared" si="49"/>
        <v>0.57999999999999996</v>
      </c>
      <c r="W177" s="137">
        <f t="shared" si="49"/>
        <v>0.57999999999999996</v>
      </c>
      <c r="X177" s="137">
        <f t="shared" si="49"/>
        <v>0.57999999999999996</v>
      </c>
      <c r="Y177" s="137">
        <f t="shared" si="49"/>
        <v>0.57999999999999996</v>
      </c>
      <c r="Z177" s="137">
        <f t="shared" si="49"/>
        <v>0.57999999999999996</v>
      </c>
      <c r="AA177" s="137">
        <f t="shared" si="49"/>
        <v>0.57999999999999996</v>
      </c>
      <c r="AB177" s="137">
        <f t="shared" si="49"/>
        <v>0.57999999999999996</v>
      </c>
      <c r="AC177" s="137">
        <f t="shared" si="49"/>
        <v>0.57999999999999996</v>
      </c>
      <c r="AD177" s="137">
        <f t="shared" si="49"/>
        <v>0.57999999999999996</v>
      </c>
      <c r="AE177" s="137">
        <f t="shared" si="49"/>
        <v>0.57999999999999996</v>
      </c>
      <c r="AF177" s="137">
        <f t="shared" si="49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182</v>
      </c>
      <c r="B178" s="136">
        <v>0.8</v>
      </c>
      <c r="C178" s="137">
        <f t="shared" si="48"/>
        <v>0.8</v>
      </c>
      <c r="D178" s="137">
        <f t="shared" si="48"/>
        <v>0.8</v>
      </c>
      <c r="E178" s="137">
        <f t="shared" si="48"/>
        <v>0.8</v>
      </c>
      <c r="F178" s="137">
        <f t="shared" si="48"/>
        <v>0.8</v>
      </c>
      <c r="G178" s="137">
        <f t="shared" si="48"/>
        <v>0.8</v>
      </c>
      <c r="H178" s="137">
        <f t="shared" si="48"/>
        <v>0.8</v>
      </c>
      <c r="I178" s="137">
        <f t="shared" si="48"/>
        <v>0.8</v>
      </c>
      <c r="J178" s="137">
        <f t="shared" si="48"/>
        <v>0.8</v>
      </c>
      <c r="K178" s="137">
        <f t="shared" si="48"/>
        <v>0.8</v>
      </c>
      <c r="L178" s="137">
        <f t="shared" si="48"/>
        <v>0.8</v>
      </c>
      <c r="M178" s="137">
        <f t="shared" si="48"/>
        <v>0.8</v>
      </c>
      <c r="N178" s="137">
        <f t="shared" si="48"/>
        <v>0.8</v>
      </c>
      <c r="O178" s="137">
        <f t="shared" si="48"/>
        <v>0.8</v>
      </c>
      <c r="P178" s="137">
        <f t="shared" si="48"/>
        <v>0.8</v>
      </c>
      <c r="Q178" s="137">
        <f t="shared" si="48"/>
        <v>0.8</v>
      </c>
      <c r="R178" s="137">
        <f t="shared" si="48"/>
        <v>0.8</v>
      </c>
      <c r="S178" s="137">
        <f t="shared" si="49"/>
        <v>0.8</v>
      </c>
      <c r="T178" s="137">
        <f t="shared" si="49"/>
        <v>0.8</v>
      </c>
      <c r="U178" s="137">
        <f t="shared" si="49"/>
        <v>0.8</v>
      </c>
      <c r="V178" s="137">
        <f t="shared" si="49"/>
        <v>0.8</v>
      </c>
      <c r="W178" s="137">
        <f t="shared" si="49"/>
        <v>0.8</v>
      </c>
      <c r="X178" s="137">
        <f t="shared" si="49"/>
        <v>0.8</v>
      </c>
      <c r="Y178" s="137">
        <f t="shared" si="49"/>
        <v>0.8</v>
      </c>
      <c r="Z178" s="137">
        <f t="shared" si="49"/>
        <v>0.8</v>
      </c>
      <c r="AA178" s="137">
        <f t="shared" si="49"/>
        <v>0.8</v>
      </c>
      <c r="AB178" s="137">
        <f t="shared" si="49"/>
        <v>0.8</v>
      </c>
      <c r="AC178" s="137">
        <f t="shared" si="49"/>
        <v>0.8</v>
      </c>
      <c r="AD178" s="137">
        <f t="shared" si="49"/>
        <v>0.8</v>
      </c>
      <c r="AE178" s="137">
        <f t="shared" si="49"/>
        <v>0.8</v>
      </c>
      <c r="AF178" s="137">
        <f t="shared" si="49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183</v>
      </c>
      <c r="B179" s="136">
        <v>0</v>
      </c>
      <c r="C179" s="137">
        <f t="shared" si="48"/>
        <v>0</v>
      </c>
      <c r="D179" s="137">
        <f t="shared" si="48"/>
        <v>0</v>
      </c>
      <c r="E179" s="137">
        <f t="shared" si="48"/>
        <v>0</v>
      </c>
      <c r="F179" s="137">
        <f t="shared" si="48"/>
        <v>0</v>
      </c>
      <c r="G179" s="137">
        <f t="shared" si="48"/>
        <v>0</v>
      </c>
      <c r="H179" s="137">
        <f t="shared" si="48"/>
        <v>0</v>
      </c>
      <c r="I179" s="137">
        <f t="shared" si="48"/>
        <v>0</v>
      </c>
      <c r="J179" s="137">
        <f t="shared" si="48"/>
        <v>0</v>
      </c>
      <c r="K179" s="137">
        <f t="shared" si="48"/>
        <v>0</v>
      </c>
      <c r="L179" s="137">
        <f t="shared" si="48"/>
        <v>0</v>
      </c>
      <c r="M179" s="137">
        <f t="shared" si="48"/>
        <v>0</v>
      </c>
      <c r="N179" s="137">
        <f t="shared" si="48"/>
        <v>0</v>
      </c>
      <c r="O179" s="137">
        <f t="shared" si="48"/>
        <v>0</v>
      </c>
      <c r="P179" s="137">
        <f t="shared" si="48"/>
        <v>0</v>
      </c>
      <c r="Q179" s="137">
        <f t="shared" si="48"/>
        <v>0</v>
      </c>
      <c r="R179" s="137">
        <f t="shared" si="48"/>
        <v>0</v>
      </c>
      <c r="S179" s="137">
        <f t="shared" si="49"/>
        <v>0</v>
      </c>
      <c r="T179" s="137">
        <f t="shared" si="49"/>
        <v>0</v>
      </c>
      <c r="U179" s="137">
        <f t="shared" si="49"/>
        <v>0</v>
      </c>
      <c r="V179" s="137">
        <f t="shared" si="49"/>
        <v>0</v>
      </c>
      <c r="W179" s="137">
        <f t="shared" si="49"/>
        <v>0</v>
      </c>
      <c r="X179" s="137">
        <f t="shared" si="49"/>
        <v>0</v>
      </c>
      <c r="Y179" s="137">
        <f t="shared" si="49"/>
        <v>0</v>
      </c>
      <c r="Z179" s="137">
        <f t="shared" si="49"/>
        <v>0</v>
      </c>
      <c r="AA179" s="137">
        <f t="shared" si="49"/>
        <v>0</v>
      </c>
      <c r="AB179" s="137">
        <f t="shared" si="49"/>
        <v>0</v>
      </c>
      <c r="AC179" s="137">
        <f t="shared" si="49"/>
        <v>0</v>
      </c>
      <c r="AD179" s="137">
        <f t="shared" si="49"/>
        <v>0</v>
      </c>
      <c r="AE179" s="137">
        <f t="shared" si="49"/>
        <v>0</v>
      </c>
      <c r="AF179" s="137">
        <f t="shared" si="49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8"/>
        <v>0.6</v>
      </c>
      <c r="D180" s="137">
        <f t="shared" si="48"/>
        <v>0.6</v>
      </c>
      <c r="E180" s="137">
        <f t="shared" si="48"/>
        <v>0.6</v>
      </c>
      <c r="F180" s="137">
        <f t="shared" si="48"/>
        <v>0.6</v>
      </c>
      <c r="G180" s="137">
        <f t="shared" si="48"/>
        <v>0.6</v>
      </c>
      <c r="H180" s="137">
        <f t="shared" si="48"/>
        <v>0.6</v>
      </c>
      <c r="I180" s="137">
        <f t="shared" si="48"/>
        <v>0.6</v>
      </c>
      <c r="J180" s="137">
        <f t="shared" si="48"/>
        <v>0.6</v>
      </c>
      <c r="K180" s="137">
        <f t="shared" si="48"/>
        <v>0.6</v>
      </c>
      <c r="L180" s="137">
        <f t="shared" si="48"/>
        <v>0.6</v>
      </c>
      <c r="M180" s="137">
        <f t="shared" si="48"/>
        <v>0.6</v>
      </c>
      <c r="N180" s="137">
        <f t="shared" si="48"/>
        <v>0.6</v>
      </c>
      <c r="O180" s="137">
        <f t="shared" si="48"/>
        <v>0.6</v>
      </c>
      <c r="P180" s="137">
        <f t="shared" si="48"/>
        <v>0.6</v>
      </c>
      <c r="Q180" s="137">
        <f t="shared" si="48"/>
        <v>0.6</v>
      </c>
      <c r="R180" s="137">
        <f t="shared" si="48"/>
        <v>0.6</v>
      </c>
      <c r="S180" s="137">
        <f t="shared" si="49"/>
        <v>0.6</v>
      </c>
      <c r="T180" s="137">
        <f t="shared" si="49"/>
        <v>0.6</v>
      </c>
      <c r="U180" s="137">
        <f t="shared" si="49"/>
        <v>0.6</v>
      </c>
      <c r="V180" s="137">
        <f t="shared" si="49"/>
        <v>0.6</v>
      </c>
      <c r="W180" s="137">
        <f t="shared" si="49"/>
        <v>0.6</v>
      </c>
      <c r="X180" s="137">
        <f t="shared" si="49"/>
        <v>0.6</v>
      </c>
      <c r="Y180" s="137">
        <f t="shared" si="49"/>
        <v>0.6</v>
      </c>
      <c r="Z180" s="137">
        <f t="shared" si="49"/>
        <v>0.6</v>
      </c>
      <c r="AA180" s="137">
        <f t="shared" si="49"/>
        <v>0.6</v>
      </c>
      <c r="AB180" s="137">
        <f t="shared" si="49"/>
        <v>0.6</v>
      </c>
      <c r="AC180" s="137">
        <f t="shared" si="49"/>
        <v>0.6</v>
      </c>
      <c r="AD180" s="137">
        <f t="shared" si="49"/>
        <v>0.6</v>
      </c>
      <c r="AE180" s="137">
        <f t="shared" si="49"/>
        <v>0.6</v>
      </c>
      <c r="AF180" s="137">
        <f t="shared" si="49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185</v>
      </c>
      <c r="B181" s="136">
        <v>0.6</v>
      </c>
      <c r="C181" s="137">
        <f t="shared" si="48"/>
        <v>0.6</v>
      </c>
      <c r="D181" s="137">
        <f t="shared" si="48"/>
        <v>0.6</v>
      </c>
      <c r="E181" s="137">
        <f t="shared" si="48"/>
        <v>0.6</v>
      </c>
      <c r="F181" s="137">
        <f t="shared" si="48"/>
        <v>0.6</v>
      </c>
      <c r="G181" s="137">
        <f t="shared" si="48"/>
        <v>0.6</v>
      </c>
      <c r="H181" s="137">
        <f t="shared" si="48"/>
        <v>0.6</v>
      </c>
      <c r="I181" s="137">
        <f t="shared" si="48"/>
        <v>0.6</v>
      </c>
      <c r="J181" s="137">
        <f t="shared" si="48"/>
        <v>0.6</v>
      </c>
      <c r="K181" s="137">
        <f t="shared" si="48"/>
        <v>0.6</v>
      </c>
      <c r="L181" s="137">
        <f t="shared" si="48"/>
        <v>0.6</v>
      </c>
      <c r="M181" s="137">
        <f t="shared" si="48"/>
        <v>0.6</v>
      </c>
      <c r="N181" s="137">
        <f t="shared" si="48"/>
        <v>0.6</v>
      </c>
      <c r="O181" s="137">
        <f t="shared" si="48"/>
        <v>0.6</v>
      </c>
      <c r="P181" s="137">
        <f t="shared" si="48"/>
        <v>0.6</v>
      </c>
      <c r="Q181" s="137">
        <f t="shared" si="48"/>
        <v>0.6</v>
      </c>
      <c r="R181" s="137">
        <f t="shared" si="48"/>
        <v>0.6</v>
      </c>
      <c r="S181" s="137">
        <f t="shared" si="49"/>
        <v>0.6</v>
      </c>
      <c r="T181" s="137">
        <f t="shared" si="49"/>
        <v>0.6</v>
      </c>
      <c r="U181" s="137">
        <f t="shared" si="49"/>
        <v>0.6</v>
      </c>
      <c r="V181" s="137">
        <f t="shared" si="49"/>
        <v>0.6</v>
      </c>
      <c r="W181" s="137">
        <f t="shared" si="49"/>
        <v>0.6</v>
      </c>
      <c r="X181" s="137">
        <f t="shared" si="49"/>
        <v>0.6</v>
      </c>
      <c r="Y181" s="137">
        <f t="shared" si="49"/>
        <v>0.6</v>
      </c>
      <c r="Z181" s="137">
        <f t="shared" si="49"/>
        <v>0.6</v>
      </c>
      <c r="AA181" s="137">
        <f t="shared" si="49"/>
        <v>0.6</v>
      </c>
      <c r="AB181" s="137">
        <f t="shared" si="49"/>
        <v>0.6</v>
      </c>
      <c r="AC181" s="137">
        <f t="shared" si="49"/>
        <v>0.6</v>
      </c>
      <c r="AD181" s="137">
        <f t="shared" si="49"/>
        <v>0.6</v>
      </c>
      <c r="AE181" s="137">
        <f t="shared" si="49"/>
        <v>0.6</v>
      </c>
      <c r="AF181" s="137">
        <f t="shared" si="49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0.35</v>
      </c>
      <c r="C182" s="137">
        <f t="shared" si="48"/>
        <v>0.35</v>
      </c>
      <c r="D182" s="137">
        <f t="shared" si="48"/>
        <v>0.35</v>
      </c>
      <c r="E182" s="137">
        <f t="shared" si="48"/>
        <v>0.35</v>
      </c>
      <c r="F182" s="137">
        <f t="shared" si="48"/>
        <v>0.35</v>
      </c>
      <c r="G182" s="137">
        <f t="shared" si="48"/>
        <v>0.35</v>
      </c>
      <c r="H182" s="137">
        <f t="shared" si="48"/>
        <v>0.35</v>
      </c>
      <c r="I182" s="137">
        <f t="shared" si="48"/>
        <v>0.35</v>
      </c>
      <c r="J182" s="137">
        <f t="shared" si="48"/>
        <v>0.35</v>
      </c>
      <c r="K182" s="137">
        <f t="shared" si="48"/>
        <v>0.35</v>
      </c>
      <c r="L182" s="137">
        <f t="shared" si="48"/>
        <v>0.35</v>
      </c>
      <c r="M182" s="137">
        <f t="shared" si="48"/>
        <v>0.35</v>
      </c>
      <c r="N182" s="137">
        <f t="shared" si="48"/>
        <v>0.35</v>
      </c>
      <c r="O182" s="137">
        <f t="shared" si="48"/>
        <v>0.35</v>
      </c>
      <c r="P182" s="137">
        <f t="shared" si="48"/>
        <v>0.35</v>
      </c>
      <c r="Q182" s="137">
        <f t="shared" si="48"/>
        <v>0.35</v>
      </c>
      <c r="R182" s="137">
        <f t="shared" si="48"/>
        <v>0.35</v>
      </c>
      <c r="S182" s="137">
        <f t="shared" si="49"/>
        <v>0.35</v>
      </c>
      <c r="T182" s="137">
        <f t="shared" si="49"/>
        <v>0.35</v>
      </c>
      <c r="U182" s="137">
        <f t="shared" si="49"/>
        <v>0.35</v>
      </c>
      <c r="V182" s="137">
        <f t="shared" si="49"/>
        <v>0.35</v>
      </c>
      <c r="W182" s="137">
        <f t="shared" si="49"/>
        <v>0.35</v>
      </c>
      <c r="X182" s="137">
        <f t="shared" si="49"/>
        <v>0.35</v>
      </c>
      <c r="Y182" s="137">
        <f t="shared" si="49"/>
        <v>0.35</v>
      </c>
      <c r="Z182" s="137">
        <f t="shared" si="49"/>
        <v>0.35</v>
      </c>
      <c r="AA182" s="137">
        <f t="shared" si="49"/>
        <v>0.35</v>
      </c>
      <c r="AB182" s="137">
        <f t="shared" si="49"/>
        <v>0.35</v>
      </c>
      <c r="AC182" s="137">
        <f t="shared" si="49"/>
        <v>0.35</v>
      </c>
      <c r="AD182" s="137">
        <f t="shared" si="49"/>
        <v>0.35</v>
      </c>
      <c r="AE182" s="137">
        <f t="shared" si="49"/>
        <v>0.35</v>
      </c>
      <c r="AF182" s="137">
        <f t="shared" si="49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187</v>
      </c>
      <c r="B183" s="136">
        <v>0.28999999999999998</v>
      </c>
      <c r="C183" s="137">
        <f t="shared" si="48"/>
        <v>0.28999999999999998</v>
      </c>
      <c r="D183" s="137">
        <f t="shared" si="48"/>
        <v>0.28999999999999998</v>
      </c>
      <c r="E183" s="137">
        <f t="shared" si="48"/>
        <v>0.28999999999999998</v>
      </c>
      <c r="F183" s="137">
        <f t="shared" si="48"/>
        <v>0.28999999999999998</v>
      </c>
      <c r="G183" s="137">
        <f t="shared" si="48"/>
        <v>0.28999999999999998</v>
      </c>
      <c r="H183" s="137">
        <f t="shared" si="48"/>
        <v>0.28999999999999998</v>
      </c>
      <c r="I183" s="137">
        <f t="shared" si="48"/>
        <v>0.28999999999999998</v>
      </c>
      <c r="J183" s="137">
        <f t="shared" si="48"/>
        <v>0.28999999999999998</v>
      </c>
      <c r="K183" s="137">
        <f t="shared" si="48"/>
        <v>0.28999999999999998</v>
      </c>
      <c r="L183" s="137">
        <f t="shared" si="48"/>
        <v>0.28999999999999998</v>
      </c>
      <c r="M183" s="137">
        <f t="shared" si="48"/>
        <v>0.28999999999999998</v>
      </c>
      <c r="N183" s="137">
        <f t="shared" si="48"/>
        <v>0.28999999999999998</v>
      </c>
      <c r="O183" s="137">
        <f t="shared" si="48"/>
        <v>0.28999999999999998</v>
      </c>
      <c r="P183" s="137">
        <f t="shared" si="48"/>
        <v>0.28999999999999998</v>
      </c>
      <c r="Q183" s="137">
        <f t="shared" si="48"/>
        <v>0.28999999999999998</v>
      </c>
      <c r="R183" s="137">
        <f t="shared" si="48"/>
        <v>0.28999999999999998</v>
      </c>
      <c r="S183" s="137">
        <f t="shared" si="49"/>
        <v>0.28999999999999998</v>
      </c>
      <c r="T183" s="137">
        <f t="shared" si="49"/>
        <v>0.28999999999999998</v>
      </c>
      <c r="U183" s="137">
        <f t="shared" si="49"/>
        <v>0.28999999999999998</v>
      </c>
      <c r="V183" s="137">
        <f t="shared" si="49"/>
        <v>0.28999999999999998</v>
      </c>
      <c r="W183" s="137">
        <f t="shared" si="49"/>
        <v>0.28999999999999998</v>
      </c>
      <c r="X183" s="137">
        <f t="shared" si="49"/>
        <v>0.28999999999999998</v>
      </c>
      <c r="Y183" s="137">
        <f t="shared" si="49"/>
        <v>0.28999999999999998</v>
      </c>
      <c r="Z183" s="137">
        <f t="shared" si="49"/>
        <v>0.28999999999999998</v>
      </c>
      <c r="AA183" s="137">
        <f t="shared" si="49"/>
        <v>0.28999999999999998</v>
      </c>
      <c r="AB183" s="137">
        <f t="shared" si="49"/>
        <v>0.28999999999999998</v>
      </c>
      <c r="AC183" s="137">
        <f t="shared" si="49"/>
        <v>0.28999999999999998</v>
      </c>
      <c r="AD183" s="137">
        <f t="shared" si="49"/>
        <v>0.28999999999999998</v>
      </c>
      <c r="AE183" s="137">
        <f t="shared" si="49"/>
        <v>0.28999999999999998</v>
      </c>
      <c r="AF183" s="137">
        <f t="shared" si="49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0.06</v>
      </c>
      <c r="C184" s="137">
        <f t="shared" si="48"/>
        <v>0.06</v>
      </c>
      <c r="D184" s="137">
        <f t="shared" si="48"/>
        <v>0.06</v>
      </c>
      <c r="E184" s="137">
        <f t="shared" si="48"/>
        <v>0.06</v>
      </c>
      <c r="F184" s="137">
        <f t="shared" si="48"/>
        <v>0.06</v>
      </c>
      <c r="G184" s="137">
        <f t="shared" si="48"/>
        <v>0.06</v>
      </c>
      <c r="H184" s="137">
        <f t="shared" si="48"/>
        <v>0.06</v>
      </c>
      <c r="I184" s="137">
        <f t="shared" si="48"/>
        <v>0.06</v>
      </c>
      <c r="J184" s="137">
        <f t="shared" si="48"/>
        <v>0.06</v>
      </c>
      <c r="K184" s="137">
        <f t="shared" si="48"/>
        <v>0.06</v>
      </c>
      <c r="L184" s="137">
        <f t="shared" si="48"/>
        <v>0.06</v>
      </c>
      <c r="M184" s="137">
        <f t="shared" si="48"/>
        <v>0.06</v>
      </c>
      <c r="N184" s="137">
        <f t="shared" si="48"/>
        <v>0.06</v>
      </c>
      <c r="O184" s="137">
        <f t="shared" si="48"/>
        <v>0.06</v>
      </c>
      <c r="P184" s="137">
        <f t="shared" si="48"/>
        <v>0.06</v>
      </c>
      <c r="Q184" s="137">
        <f t="shared" si="48"/>
        <v>0.06</v>
      </c>
      <c r="R184" s="137">
        <f t="shared" si="48"/>
        <v>0.06</v>
      </c>
      <c r="S184" s="137">
        <f t="shared" si="49"/>
        <v>0.06</v>
      </c>
      <c r="T184" s="137">
        <f t="shared" si="49"/>
        <v>0.06</v>
      </c>
      <c r="U184" s="137">
        <f t="shared" si="49"/>
        <v>0.06</v>
      </c>
      <c r="V184" s="137">
        <f t="shared" si="49"/>
        <v>0.06</v>
      </c>
      <c r="W184" s="137">
        <f t="shared" si="49"/>
        <v>0.06</v>
      </c>
      <c r="X184" s="137">
        <f t="shared" si="49"/>
        <v>0.06</v>
      </c>
      <c r="Y184" s="137">
        <f t="shared" si="49"/>
        <v>0.06</v>
      </c>
      <c r="Z184" s="137">
        <f t="shared" si="49"/>
        <v>0.06</v>
      </c>
      <c r="AA184" s="137">
        <f t="shared" si="49"/>
        <v>0.06</v>
      </c>
      <c r="AB184" s="137">
        <f t="shared" si="49"/>
        <v>0.06</v>
      </c>
      <c r="AC184" s="137">
        <f t="shared" si="49"/>
        <v>0.06</v>
      </c>
      <c r="AD184" s="137">
        <f t="shared" si="49"/>
        <v>0.06</v>
      </c>
      <c r="AE184" s="137">
        <f t="shared" si="49"/>
        <v>0.06</v>
      </c>
      <c r="AF184" s="137">
        <f t="shared" si="49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0.11</v>
      </c>
      <c r="C185" s="137">
        <f t="shared" si="48"/>
        <v>0.11</v>
      </c>
      <c r="D185" s="137">
        <f t="shared" si="48"/>
        <v>0.11</v>
      </c>
      <c r="E185" s="137">
        <f t="shared" si="48"/>
        <v>0.11</v>
      </c>
      <c r="F185" s="137">
        <f t="shared" si="48"/>
        <v>0.11</v>
      </c>
      <c r="G185" s="137">
        <f t="shared" si="48"/>
        <v>0.11</v>
      </c>
      <c r="H185" s="137">
        <f t="shared" si="48"/>
        <v>0.11</v>
      </c>
      <c r="I185" s="137">
        <f t="shared" si="48"/>
        <v>0.11</v>
      </c>
      <c r="J185" s="137">
        <f t="shared" si="48"/>
        <v>0.11</v>
      </c>
      <c r="K185" s="137">
        <f t="shared" si="48"/>
        <v>0.11</v>
      </c>
      <c r="L185" s="137">
        <f t="shared" si="48"/>
        <v>0.11</v>
      </c>
      <c r="M185" s="137">
        <f t="shared" si="48"/>
        <v>0.11</v>
      </c>
      <c r="N185" s="137">
        <f t="shared" si="48"/>
        <v>0.11</v>
      </c>
      <c r="O185" s="137">
        <f t="shared" si="48"/>
        <v>0.11</v>
      </c>
      <c r="P185" s="137">
        <f t="shared" si="48"/>
        <v>0.11</v>
      </c>
      <c r="Q185" s="137">
        <f t="shared" si="48"/>
        <v>0.11</v>
      </c>
      <c r="R185" s="137">
        <f t="shared" si="48"/>
        <v>0.11</v>
      </c>
      <c r="S185" s="137">
        <f t="shared" si="49"/>
        <v>0.11</v>
      </c>
      <c r="T185" s="137">
        <f t="shared" si="49"/>
        <v>0.11</v>
      </c>
      <c r="U185" s="137">
        <f t="shared" si="49"/>
        <v>0.11</v>
      </c>
      <c r="V185" s="137">
        <f t="shared" si="49"/>
        <v>0.11</v>
      </c>
      <c r="W185" s="137">
        <f t="shared" si="49"/>
        <v>0.11</v>
      </c>
      <c r="X185" s="137">
        <f t="shared" si="49"/>
        <v>0.11</v>
      </c>
      <c r="Y185" s="137">
        <f t="shared" si="49"/>
        <v>0.11</v>
      </c>
      <c r="Z185" s="137">
        <f t="shared" si="49"/>
        <v>0.11</v>
      </c>
      <c r="AA185" s="137">
        <f t="shared" si="49"/>
        <v>0.11</v>
      </c>
      <c r="AB185" s="137">
        <f t="shared" si="49"/>
        <v>0.11</v>
      </c>
      <c r="AC185" s="137">
        <f t="shared" si="49"/>
        <v>0.11</v>
      </c>
      <c r="AD185" s="137">
        <f t="shared" si="49"/>
        <v>0.11</v>
      </c>
      <c r="AE185" s="137">
        <f t="shared" si="49"/>
        <v>0.11</v>
      </c>
      <c r="AF185" s="137">
        <f t="shared" si="49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190</v>
      </c>
      <c r="B186" s="136">
        <v>0.1</v>
      </c>
      <c r="C186" s="137">
        <f t="shared" si="48"/>
        <v>0.1</v>
      </c>
      <c r="D186" s="137">
        <f t="shared" si="48"/>
        <v>0.1</v>
      </c>
      <c r="E186" s="137">
        <f t="shared" si="48"/>
        <v>0.1</v>
      </c>
      <c r="F186" s="137">
        <f t="shared" si="48"/>
        <v>0.1</v>
      </c>
      <c r="G186" s="137">
        <f t="shared" si="48"/>
        <v>0.1</v>
      </c>
      <c r="H186" s="137">
        <f t="shared" si="48"/>
        <v>0.1</v>
      </c>
      <c r="I186" s="137">
        <f t="shared" si="48"/>
        <v>0.1</v>
      </c>
      <c r="J186" s="137">
        <f t="shared" si="48"/>
        <v>0.1</v>
      </c>
      <c r="K186" s="137">
        <f t="shared" si="48"/>
        <v>0.1</v>
      </c>
      <c r="L186" s="137">
        <f t="shared" si="48"/>
        <v>0.1</v>
      </c>
      <c r="M186" s="137">
        <f t="shared" si="48"/>
        <v>0.1</v>
      </c>
      <c r="N186" s="137">
        <f t="shared" si="48"/>
        <v>0.1</v>
      </c>
      <c r="O186" s="137">
        <f t="shared" si="48"/>
        <v>0.1</v>
      </c>
      <c r="P186" s="137">
        <f t="shared" si="48"/>
        <v>0.1</v>
      </c>
      <c r="Q186" s="137">
        <f t="shared" si="48"/>
        <v>0.1</v>
      </c>
      <c r="R186" s="137">
        <f t="shared" si="49"/>
        <v>0.1</v>
      </c>
      <c r="S186" s="137">
        <f t="shared" si="49"/>
        <v>0.1</v>
      </c>
      <c r="T186" s="137">
        <f t="shared" si="49"/>
        <v>0.1</v>
      </c>
      <c r="U186" s="137">
        <f t="shared" si="49"/>
        <v>0.1</v>
      </c>
      <c r="V186" s="137">
        <f t="shared" si="49"/>
        <v>0.1</v>
      </c>
      <c r="W186" s="137">
        <f t="shared" si="49"/>
        <v>0.1</v>
      </c>
      <c r="X186" s="137">
        <f t="shared" si="49"/>
        <v>0.1</v>
      </c>
      <c r="Y186" s="137">
        <f t="shared" si="49"/>
        <v>0.1</v>
      </c>
      <c r="Z186" s="137">
        <f t="shared" si="49"/>
        <v>0.1</v>
      </c>
      <c r="AA186" s="137">
        <f t="shared" si="49"/>
        <v>0.1</v>
      </c>
      <c r="AB186" s="137">
        <f t="shared" si="49"/>
        <v>0.1</v>
      </c>
      <c r="AC186" s="137">
        <f t="shared" si="49"/>
        <v>0.1</v>
      </c>
      <c r="AD186" s="137">
        <f t="shared" si="49"/>
        <v>0.1</v>
      </c>
      <c r="AE186" s="137">
        <f t="shared" si="49"/>
        <v>0.1</v>
      </c>
      <c r="AF186" s="137">
        <f t="shared" si="49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191</v>
      </c>
      <c r="B187" s="136">
        <v>0.09</v>
      </c>
      <c r="C187" s="137">
        <f t="shared" si="48"/>
        <v>0.09</v>
      </c>
      <c r="D187" s="137">
        <f t="shared" si="48"/>
        <v>0.09</v>
      </c>
      <c r="E187" s="137">
        <f t="shared" si="48"/>
        <v>0.09</v>
      </c>
      <c r="F187" s="137">
        <f t="shared" si="48"/>
        <v>0.09</v>
      </c>
      <c r="G187" s="137">
        <f t="shared" si="48"/>
        <v>0.09</v>
      </c>
      <c r="H187" s="137">
        <f t="shared" si="48"/>
        <v>0.09</v>
      </c>
      <c r="I187" s="137">
        <f t="shared" si="48"/>
        <v>0.09</v>
      </c>
      <c r="J187" s="137">
        <f t="shared" si="48"/>
        <v>0.09</v>
      </c>
      <c r="K187" s="137">
        <f t="shared" si="48"/>
        <v>0.09</v>
      </c>
      <c r="L187" s="137">
        <f t="shared" si="48"/>
        <v>0.09</v>
      </c>
      <c r="M187" s="137">
        <f t="shared" si="48"/>
        <v>0.09</v>
      </c>
      <c r="N187" s="137">
        <f t="shared" si="48"/>
        <v>0.09</v>
      </c>
      <c r="O187" s="137">
        <f t="shared" si="48"/>
        <v>0.09</v>
      </c>
      <c r="P187" s="137">
        <f t="shared" si="48"/>
        <v>0.09</v>
      </c>
      <c r="Q187" s="137">
        <f t="shared" si="48"/>
        <v>0.09</v>
      </c>
      <c r="R187" s="137">
        <f t="shared" si="49"/>
        <v>0.09</v>
      </c>
      <c r="S187" s="137">
        <f t="shared" si="49"/>
        <v>0.09</v>
      </c>
      <c r="T187" s="137">
        <f t="shared" si="49"/>
        <v>0.09</v>
      </c>
      <c r="U187" s="137">
        <f t="shared" si="49"/>
        <v>0.09</v>
      </c>
      <c r="V187" s="137">
        <f t="shared" si="49"/>
        <v>0.09</v>
      </c>
      <c r="W187" s="137">
        <f t="shared" si="49"/>
        <v>0.09</v>
      </c>
      <c r="X187" s="137">
        <f t="shared" si="49"/>
        <v>0.09</v>
      </c>
      <c r="Y187" s="137">
        <f t="shared" si="49"/>
        <v>0.09</v>
      </c>
      <c r="Z187" s="137">
        <f t="shared" si="49"/>
        <v>0.09</v>
      </c>
      <c r="AA187" s="137">
        <f t="shared" si="49"/>
        <v>0.09</v>
      </c>
      <c r="AB187" s="137">
        <f t="shared" si="49"/>
        <v>0.09</v>
      </c>
      <c r="AC187" s="137">
        <f t="shared" si="49"/>
        <v>0.09</v>
      </c>
      <c r="AD187" s="137">
        <f t="shared" si="49"/>
        <v>0.09</v>
      </c>
      <c r="AE187" s="137">
        <f t="shared" si="49"/>
        <v>0.09</v>
      </c>
      <c r="AF187" s="137">
        <f t="shared" si="49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192</v>
      </c>
      <c r="B188" s="55">
        <v>0.04</v>
      </c>
      <c r="C188" s="137">
        <f t="shared" si="48"/>
        <v>0.04</v>
      </c>
      <c r="D188" s="137">
        <f t="shared" si="48"/>
        <v>0.04</v>
      </c>
      <c r="E188" s="137">
        <f t="shared" si="48"/>
        <v>0.04</v>
      </c>
      <c r="F188" s="137">
        <f t="shared" si="48"/>
        <v>0.04</v>
      </c>
      <c r="G188" s="137">
        <f t="shared" si="48"/>
        <v>0.04</v>
      </c>
      <c r="H188" s="137">
        <f t="shared" si="48"/>
        <v>0.04</v>
      </c>
      <c r="I188" s="137">
        <f t="shared" si="48"/>
        <v>0.04</v>
      </c>
      <c r="J188" s="137">
        <f t="shared" si="48"/>
        <v>0.04</v>
      </c>
      <c r="K188" s="137">
        <f t="shared" si="48"/>
        <v>0.04</v>
      </c>
      <c r="L188" s="137">
        <f t="shared" si="48"/>
        <v>0.04</v>
      </c>
      <c r="M188" s="137">
        <f t="shared" si="48"/>
        <v>0.04</v>
      </c>
      <c r="N188" s="137">
        <f t="shared" si="48"/>
        <v>0.04</v>
      </c>
      <c r="O188" s="137">
        <f t="shared" si="48"/>
        <v>0.04</v>
      </c>
      <c r="P188" s="137">
        <f t="shared" si="48"/>
        <v>0.04</v>
      </c>
      <c r="Q188" s="137">
        <f t="shared" si="48"/>
        <v>0.04</v>
      </c>
      <c r="R188" s="137">
        <f t="shared" si="49"/>
        <v>0.04</v>
      </c>
      <c r="S188" s="137">
        <f t="shared" si="49"/>
        <v>0.04</v>
      </c>
      <c r="T188" s="137">
        <f t="shared" si="49"/>
        <v>0.04</v>
      </c>
      <c r="U188" s="137">
        <f t="shared" si="49"/>
        <v>0.04</v>
      </c>
      <c r="V188" s="137">
        <f t="shared" si="49"/>
        <v>0.04</v>
      </c>
      <c r="W188" s="137">
        <f t="shared" si="49"/>
        <v>0.04</v>
      </c>
      <c r="X188" s="137">
        <f t="shared" si="49"/>
        <v>0.04</v>
      </c>
      <c r="Y188" s="137">
        <f t="shared" si="49"/>
        <v>0.04</v>
      </c>
      <c r="Z188" s="137">
        <f t="shared" si="49"/>
        <v>0.04</v>
      </c>
      <c r="AA188" s="137">
        <f t="shared" si="49"/>
        <v>0.04</v>
      </c>
      <c r="AB188" s="137">
        <f t="shared" si="49"/>
        <v>0.04</v>
      </c>
      <c r="AC188" s="137">
        <f t="shared" si="49"/>
        <v>0.04</v>
      </c>
      <c r="AD188" s="137">
        <f t="shared" si="49"/>
        <v>0.04</v>
      </c>
      <c r="AE188" s="137">
        <f t="shared" si="49"/>
        <v>0.04</v>
      </c>
      <c r="AF188" s="137">
        <f t="shared" si="49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193</v>
      </c>
      <c r="B189" s="55">
        <v>2.3E-2</v>
      </c>
      <c r="C189" s="137">
        <f>B189</f>
        <v>2.3E-2</v>
      </c>
      <c r="D189" s="137">
        <f t="shared" si="48"/>
        <v>2.3E-2</v>
      </c>
      <c r="E189" s="137">
        <f t="shared" si="48"/>
        <v>2.3E-2</v>
      </c>
      <c r="F189" s="137">
        <f t="shared" si="48"/>
        <v>2.3E-2</v>
      </c>
      <c r="G189" s="137">
        <f t="shared" si="48"/>
        <v>2.3E-2</v>
      </c>
      <c r="H189" s="137">
        <f t="shared" si="48"/>
        <v>2.3E-2</v>
      </c>
      <c r="I189" s="137">
        <f t="shared" si="48"/>
        <v>2.3E-2</v>
      </c>
      <c r="J189" s="137">
        <f t="shared" si="48"/>
        <v>2.3E-2</v>
      </c>
      <c r="K189" s="137">
        <f t="shared" si="48"/>
        <v>2.3E-2</v>
      </c>
      <c r="L189" s="137">
        <f t="shared" si="48"/>
        <v>2.3E-2</v>
      </c>
      <c r="M189" s="137">
        <f t="shared" si="48"/>
        <v>2.3E-2</v>
      </c>
      <c r="N189" s="137">
        <f t="shared" si="48"/>
        <v>2.3E-2</v>
      </c>
      <c r="O189" s="137">
        <f t="shared" si="48"/>
        <v>2.3E-2</v>
      </c>
      <c r="P189" s="137">
        <f t="shared" si="48"/>
        <v>2.3E-2</v>
      </c>
      <c r="Q189" s="137">
        <f t="shared" si="48"/>
        <v>2.3E-2</v>
      </c>
      <c r="R189" s="137">
        <f t="shared" si="49"/>
        <v>2.3E-2</v>
      </c>
      <c r="S189" s="137">
        <f t="shared" si="49"/>
        <v>2.3E-2</v>
      </c>
      <c r="T189" s="137">
        <f t="shared" si="49"/>
        <v>2.3E-2</v>
      </c>
      <c r="U189" s="137">
        <f t="shared" si="49"/>
        <v>2.3E-2</v>
      </c>
      <c r="V189" s="137">
        <f t="shared" si="49"/>
        <v>2.3E-2</v>
      </c>
      <c r="W189" s="137">
        <f t="shared" si="49"/>
        <v>2.3E-2</v>
      </c>
      <c r="X189" s="137">
        <f t="shared" si="49"/>
        <v>2.3E-2</v>
      </c>
      <c r="Y189" s="137">
        <f t="shared" si="49"/>
        <v>2.3E-2</v>
      </c>
      <c r="Z189" s="137">
        <f t="shared" si="49"/>
        <v>2.3E-2</v>
      </c>
      <c r="AA189" s="137">
        <f t="shared" si="49"/>
        <v>2.3E-2</v>
      </c>
      <c r="AB189" s="137">
        <f t="shared" si="49"/>
        <v>2.3E-2</v>
      </c>
      <c r="AC189" s="137">
        <f t="shared" si="49"/>
        <v>2.3E-2</v>
      </c>
      <c r="AD189" s="137">
        <f t="shared" si="49"/>
        <v>2.3E-2</v>
      </c>
      <c r="AE189" s="137">
        <f t="shared" si="49"/>
        <v>2.3E-2</v>
      </c>
      <c r="AF189" s="137">
        <f t="shared" si="49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194</v>
      </c>
      <c r="B190" s="141">
        <f t="shared" ref="B190:AG190" si="50">SUM(B100:B189)</f>
        <v>194.70600000000002</v>
      </c>
      <c r="C190" s="141">
        <f t="shared" si="50"/>
        <v>194.70600000000002</v>
      </c>
      <c r="D190" s="141">
        <f t="shared" si="50"/>
        <v>194.70600000000002</v>
      </c>
      <c r="E190" s="141">
        <f t="shared" si="50"/>
        <v>194.70600000000002</v>
      </c>
      <c r="F190" s="141">
        <f t="shared" si="50"/>
        <v>194.70600000000002</v>
      </c>
      <c r="G190" s="141">
        <f t="shared" si="50"/>
        <v>194.70600000000002</v>
      </c>
      <c r="H190" s="141">
        <f t="shared" si="50"/>
        <v>194.70600000000002</v>
      </c>
      <c r="I190" s="141">
        <f t="shared" si="50"/>
        <v>192.10600000000005</v>
      </c>
      <c r="J190" s="141">
        <f t="shared" si="50"/>
        <v>192.10600000000005</v>
      </c>
      <c r="K190" s="141">
        <f t="shared" si="50"/>
        <v>192.10600000000005</v>
      </c>
      <c r="L190" s="141">
        <f t="shared" si="50"/>
        <v>192.10600000000005</v>
      </c>
      <c r="M190" s="141">
        <f t="shared" si="50"/>
        <v>192.10600000000005</v>
      </c>
      <c r="N190" s="141">
        <f t="shared" si="50"/>
        <v>192.10600000000005</v>
      </c>
      <c r="O190" s="141">
        <f t="shared" si="50"/>
        <v>192.10600000000005</v>
      </c>
      <c r="P190" s="141">
        <f t="shared" si="50"/>
        <v>192.10600000000005</v>
      </c>
      <c r="Q190" s="141">
        <f t="shared" si="50"/>
        <v>192.10600000000005</v>
      </c>
      <c r="R190" s="141">
        <f t="shared" si="50"/>
        <v>192.10600000000005</v>
      </c>
      <c r="S190" s="141">
        <f t="shared" si="50"/>
        <v>192.10600000000005</v>
      </c>
      <c r="T190" s="141">
        <f t="shared" si="50"/>
        <v>192.10600000000005</v>
      </c>
      <c r="U190" s="141">
        <f t="shared" si="50"/>
        <v>192.10600000000005</v>
      </c>
      <c r="V190" s="141">
        <f t="shared" si="50"/>
        <v>192.10600000000005</v>
      </c>
      <c r="W190" s="141">
        <f t="shared" si="50"/>
        <v>192.10600000000005</v>
      </c>
      <c r="X190" s="141">
        <f t="shared" si="50"/>
        <v>192.10600000000005</v>
      </c>
      <c r="Y190" s="141">
        <f t="shared" si="50"/>
        <v>192.10600000000005</v>
      </c>
      <c r="Z190" s="141">
        <f t="shared" si="50"/>
        <v>192.10600000000005</v>
      </c>
      <c r="AA190" s="141">
        <f t="shared" si="50"/>
        <v>192.10600000000005</v>
      </c>
      <c r="AB190" s="141">
        <f t="shared" si="50"/>
        <v>192.10600000000005</v>
      </c>
      <c r="AC190" s="141">
        <f t="shared" si="50"/>
        <v>192.10600000000005</v>
      </c>
      <c r="AD190" s="141">
        <f t="shared" si="50"/>
        <v>192.10600000000005</v>
      </c>
      <c r="AE190" s="141">
        <f t="shared" si="50"/>
        <v>192.10600000000005</v>
      </c>
      <c r="AF190" s="141">
        <f t="shared" si="50"/>
        <v>192.10600000000005</v>
      </c>
      <c r="AG190" s="142">
        <f t="shared" si="50"/>
        <v>412.72299999999984</v>
      </c>
      <c r="AH190" s="56"/>
      <c r="AI190" s="57"/>
      <c r="AK190" s="58"/>
    </row>
    <row r="191" spans="1:37" ht="15.75" thickBot="1" x14ac:dyDescent="0.3">
      <c r="A191" s="28" t="s">
        <v>58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195</v>
      </c>
      <c r="B192" s="143">
        <v>0.3</v>
      </c>
      <c r="C192" s="143">
        <f t="shared" ref="C192:R197" si="51">B192</f>
        <v>0.3</v>
      </c>
      <c r="D192" s="143">
        <f t="shared" si="51"/>
        <v>0.3</v>
      </c>
      <c r="E192" s="143">
        <f t="shared" si="51"/>
        <v>0.3</v>
      </c>
      <c r="F192" s="143">
        <f t="shared" si="51"/>
        <v>0.3</v>
      </c>
      <c r="G192" s="143">
        <f t="shared" si="51"/>
        <v>0.3</v>
      </c>
      <c r="H192" s="143">
        <f t="shared" si="51"/>
        <v>0.3</v>
      </c>
      <c r="I192" s="143">
        <f t="shared" si="51"/>
        <v>0.3</v>
      </c>
      <c r="J192" s="143">
        <f t="shared" si="51"/>
        <v>0.3</v>
      </c>
      <c r="K192" s="143">
        <f t="shared" si="51"/>
        <v>0.3</v>
      </c>
      <c r="L192" s="143">
        <f t="shared" si="51"/>
        <v>0.3</v>
      </c>
      <c r="M192" s="143">
        <f t="shared" si="51"/>
        <v>0.3</v>
      </c>
      <c r="N192" s="143">
        <f t="shared" si="51"/>
        <v>0.3</v>
      </c>
      <c r="O192" s="143">
        <f t="shared" si="51"/>
        <v>0.3</v>
      </c>
      <c r="P192" s="143">
        <f t="shared" si="51"/>
        <v>0.3</v>
      </c>
      <c r="Q192" s="143">
        <f t="shared" si="51"/>
        <v>0.3</v>
      </c>
      <c r="R192" s="143">
        <f t="shared" si="51"/>
        <v>0.3</v>
      </c>
      <c r="S192" s="143">
        <f t="shared" ref="S192:AF197" si="52">R192</f>
        <v>0.3</v>
      </c>
      <c r="T192" s="143">
        <f t="shared" si="52"/>
        <v>0.3</v>
      </c>
      <c r="U192" s="143">
        <f t="shared" si="52"/>
        <v>0.3</v>
      </c>
      <c r="V192" s="143">
        <f t="shared" si="52"/>
        <v>0.3</v>
      </c>
      <c r="W192" s="143">
        <f t="shared" si="52"/>
        <v>0.3</v>
      </c>
      <c r="X192" s="143">
        <f t="shared" si="52"/>
        <v>0.3</v>
      </c>
      <c r="Y192" s="143">
        <f t="shared" si="52"/>
        <v>0.3</v>
      </c>
      <c r="Z192" s="143">
        <f t="shared" si="52"/>
        <v>0.3</v>
      </c>
      <c r="AA192" s="143">
        <f t="shared" si="52"/>
        <v>0.3</v>
      </c>
      <c r="AB192" s="143">
        <f t="shared" si="52"/>
        <v>0.3</v>
      </c>
      <c r="AC192" s="143">
        <f t="shared" si="52"/>
        <v>0.3</v>
      </c>
      <c r="AD192" s="143">
        <f t="shared" si="52"/>
        <v>0.3</v>
      </c>
      <c r="AE192" s="143">
        <f t="shared" si="52"/>
        <v>0.3</v>
      </c>
      <c r="AF192" s="143">
        <f t="shared" si="52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196</v>
      </c>
      <c r="B193" s="137">
        <v>0.4</v>
      </c>
      <c r="C193" s="137">
        <f t="shared" si="51"/>
        <v>0.4</v>
      </c>
      <c r="D193" s="137">
        <f t="shared" si="51"/>
        <v>0.4</v>
      </c>
      <c r="E193" s="137">
        <f t="shared" si="51"/>
        <v>0.4</v>
      </c>
      <c r="F193" s="137">
        <f t="shared" si="51"/>
        <v>0.4</v>
      </c>
      <c r="G193" s="137">
        <f t="shared" si="51"/>
        <v>0.4</v>
      </c>
      <c r="H193" s="137">
        <f t="shared" si="51"/>
        <v>0.4</v>
      </c>
      <c r="I193" s="137">
        <f t="shared" si="51"/>
        <v>0.4</v>
      </c>
      <c r="J193" s="137">
        <f t="shared" si="51"/>
        <v>0.4</v>
      </c>
      <c r="K193" s="137">
        <f t="shared" si="51"/>
        <v>0.4</v>
      </c>
      <c r="L193" s="137">
        <f t="shared" si="51"/>
        <v>0.4</v>
      </c>
      <c r="M193" s="137">
        <f t="shared" si="51"/>
        <v>0.4</v>
      </c>
      <c r="N193" s="137">
        <f t="shared" si="51"/>
        <v>0.4</v>
      </c>
      <c r="O193" s="137">
        <f t="shared" si="51"/>
        <v>0.4</v>
      </c>
      <c r="P193" s="137">
        <f t="shared" si="51"/>
        <v>0.4</v>
      </c>
      <c r="Q193" s="137">
        <f t="shared" si="51"/>
        <v>0.4</v>
      </c>
      <c r="R193" s="137">
        <f t="shared" si="51"/>
        <v>0.4</v>
      </c>
      <c r="S193" s="137">
        <f t="shared" si="52"/>
        <v>0.4</v>
      </c>
      <c r="T193" s="137">
        <f t="shared" si="52"/>
        <v>0.4</v>
      </c>
      <c r="U193" s="137">
        <f t="shared" si="52"/>
        <v>0.4</v>
      </c>
      <c r="V193" s="137">
        <f>U193</f>
        <v>0.4</v>
      </c>
      <c r="W193" s="137">
        <f>V193</f>
        <v>0.4</v>
      </c>
      <c r="X193" s="137">
        <f t="shared" si="52"/>
        <v>0.4</v>
      </c>
      <c r="Y193" s="137">
        <f t="shared" si="52"/>
        <v>0.4</v>
      </c>
      <c r="Z193" s="137">
        <f t="shared" si="52"/>
        <v>0.4</v>
      </c>
      <c r="AA193" s="137">
        <f t="shared" si="52"/>
        <v>0.4</v>
      </c>
      <c r="AB193" s="137">
        <f t="shared" si="52"/>
        <v>0.4</v>
      </c>
      <c r="AC193" s="137">
        <f t="shared" si="52"/>
        <v>0.4</v>
      </c>
      <c r="AD193" s="137">
        <f t="shared" si="52"/>
        <v>0.4</v>
      </c>
      <c r="AE193" s="137">
        <f t="shared" si="52"/>
        <v>0.4</v>
      </c>
      <c r="AF193" s="137">
        <f t="shared" si="52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197</v>
      </c>
      <c r="B194" s="137">
        <v>1.5</v>
      </c>
      <c r="C194" s="137">
        <f t="shared" si="51"/>
        <v>1.5</v>
      </c>
      <c r="D194" s="137">
        <f t="shared" si="51"/>
        <v>1.5</v>
      </c>
      <c r="E194" s="137">
        <f t="shared" si="51"/>
        <v>1.5</v>
      </c>
      <c r="F194" s="137">
        <f t="shared" si="51"/>
        <v>1.5</v>
      </c>
      <c r="G194" s="137">
        <f t="shared" si="51"/>
        <v>1.5</v>
      </c>
      <c r="H194" s="137">
        <f t="shared" si="51"/>
        <v>1.5</v>
      </c>
      <c r="I194" s="137">
        <f t="shared" si="51"/>
        <v>1.5</v>
      </c>
      <c r="J194" s="137">
        <f t="shared" si="51"/>
        <v>1.5</v>
      </c>
      <c r="K194" s="137">
        <f t="shared" si="51"/>
        <v>1.5</v>
      </c>
      <c r="L194" s="137">
        <f t="shared" si="51"/>
        <v>1.5</v>
      </c>
      <c r="M194" s="137">
        <f t="shared" si="51"/>
        <v>1.5</v>
      </c>
      <c r="N194" s="137">
        <f t="shared" si="51"/>
        <v>1.5</v>
      </c>
      <c r="O194" s="137">
        <f t="shared" si="51"/>
        <v>1.5</v>
      </c>
      <c r="P194" s="137">
        <f t="shared" si="51"/>
        <v>1.5</v>
      </c>
      <c r="Q194" s="137">
        <f t="shared" si="51"/>
        <v>1.5</v>
      </c>
      <c r="R194" s="137">
        <f t="shared" si="51"/>
        <v>1.5</v>
      </c>
      <c r="S194" s="137">
        <f t="shared" si="52"/>
        <v>1.5</v>
      </c>
      <c r="T194" s="137">
        <f t="shared" si="52"/>
        <v>1.5</v>
      </c>
      <c r="U194" s="137">
        <f t="shared" si="52"/>
        <v>1.5</v>
      </c>
      <c r="V194" s="137">
        <f t="shared" si="52"/>
        <v>1.5</v>
      </c>
      <c r="W194" s="137">
        <f t="shared" si="52"/>
        <v>1.5</v>
      </c>
      <c r="X194" s="137">
        <f t="shared" si="52"/>
        <v>1.5</v>
      </c>
      <c r="Y194" s="137">
        <f t="shared" si="52"/>
        <v>1.5</v>
      </c>
      <c r="Z194" s="137">
        <f t="shared" si="52"/>
        <v>1.5</v>
      </c>
      <c r="AA194" s="137">
        <f t="shared" si="52"/>
        <v>1.5</v>
      </c>
      <c r="AB194" s="137">
        <f t="shared" si="52"/>
        <v>1.5</v>
      </c>
      <c r="AC194" s="137">
        <f t="shared" si="52"/>
        <v>1.5</v>
      </c>
      <c r="AD194" s="137">
        <f t="shared" si="52"/>
        <v>1.5</v>
      </c>
      <c r="AE194" s="137">
        <f t="shared" si="52"/>
        <v>1.5</v>
      </c>
      <c r="AF194" s="137">
        <f t="shared" si="52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198</v>
      </c>
      <c r="B195" s="137">
        <v>0.3</v>
      </c>
      <c r="C195" s="137">
        <f t="shared" si="51"/>
        <v>0.3</v>
      </c>
      <c r="D195" s="137">
        <f t="shared" si="51"/>
        <v>0.3</v>
      </c>
      <c r="E195" s="137">
        <f t="shared" si="51"/>
        <v>0.3</v>
      </c>
      <c r="F195" s="137">
        <f t="shared" si="51"/>
        <v>0.3</v>
      </c>
      <c r="G195" s="137">
        <f t="shared" si="51"/>
        <v>0.3</v>
      </c>
      <c r="H195" s="137">
        <f t="shared" si="51"/>
        <v>0.3</v>
      </c>
      <c r="I195" s="137">
        <f t="shared" si="51"/>
        <v>0.3</v>
      </c>
      <c r="J195" s="137">
        <f t="shared" si="51"/>
        <v>0.3</v>
      </c>
      <c r="K195" s="137">
        <f t="shared" si="51"/>
        <v>0.3</v>
      </c>
      <c r="L195" s="137">
        <f t="shared" si="51"/>
        <v>0.3</v>
      </c>
      <c r="M195" s="137">
        <f t="shared" si="51"/>
        <v>0.3</v>
      </c>
      <c r="N195" s="137">
        <f t="shared" si="51"/>
        <v>0.3</v>
      </c>
      <c r="O195" s="137">
        <f t="shared" si="51"/>
        <v>0.3</v>
      </c>
      <c r="P195" s="137">
        <f t="shared" si="51"/>
        <v>0.3</v>
      </c>
      <c r="Q195" s="137">
        <f t="shared" si="51"/>
        <v>0.3</v>
      </c>
      <c r="R195" s="137">
        <f t="shared" si="51"/>
        <v>0.3</v>
      </c>
      <c r="S195" s="137">
        <f t="shared" si="52"/>
        <v>0.3</v>
      </c>
      <c r="T195" s="137">
        <f t="shared" si="52"/>
        <v>0.3</v>
      </c>
      <c r="U195" s="137">
        <f t="shared" si="52"/>
        <v>0.3</v>
      </c>
      <c r="V195" s="137">
        <f t="shared" si="52"/>
        <v>0.3</v>
      </c>
      <c r="W195" s="137">
        <f t="shared" si="52"/>
        <v>0.3</v>
      </c>
      <c r="X195" s="137">
        <f t="shared" si="52"/>
        <v>0.3</v>
      </c>
      <c r="Y195" s="137">
        <f t="shared" si="52"/>
        <v>0.3</v>
      </c>
      <c r="Z195" s="137">
        <f t="shared" si="52"/>
        <v>0.3</v>
      </c>
      <c r="AA195" s="137">
        <f t="shared" si="52"/>
        <v>0.3</v>
      </c>
      <c r="AB195" s="137">
        <f t="shared" si="52"/>
        <v>0.3</v>
      </c>
      <c r="AC195" s="137">
        <f t="shared" si="52"/>
        <v>0.3</v>
      </c>
      <c r="AD195" s="137">
        <f t="shared" si="52"/>
        <v>0.3</v>
      </c>
      <c r="AE195" s="137">
        <f t="shared" si="52"/>
        <v>0.3</v>
      </c>
      <c r="AF195" s="137">
        <f t="shared" si="52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199</v>
      </c>
      <c r="B196" s="137">
        <v>0.4</v>
      </c>
      <c r="C196" s="137">
        <f t="shared" si="51"/>
        <v>0.4</v>
      </c>
      <c r="D196" s="137">
        <f t="shared" si="51"/>
        <v>0.4</v>
      </c>
      <c r="E196" s="137">
        <f t="shared" si="51"/>
        <v>0.4</v>
      </c>
      <c r="F196" s="137">
        <f t="shared" si="51"/>
        <v>0.4</v>
      </c>
      <c r="G196" s="137">
        <f t="shared" si="51"/>
        <v>0.4</v>
      </c>
      <c r="H196" s="137">
        <f t="shared" si="51"/>
        <v>0.4</v>
      </c>
      <c r="I196" s="137">
        <f t="shared" si="51"/>
        <v>0.4</v>
      </c>
      <c r="J196" s="137">
        <f t="shared" si="51"/>
        <v>0.4</v>
      </c>
      <c r="K196" s="137">
        <f t="shared" si="51"/>
        <v>0.4</v>
      </c>
      <c r="L196" s="137">
        <f t="shared" si="51"/>
        <v>0.4</v>
      </c>
      <c r="M196" s="137">
        <f t="shared" si="51"/>
        <v>0.4</v>
      </c>
      <c r="N196" s="137">
        <f t="shared" si="51"/>
        <v>0.4</v>
      </c>
      <c r="O196" s="137">
        <f t="shared" si="51"/>
        <v>0.4</v>
      </c>
      <c r="P196" s="137">
        <f t="shared" si="51"/>
        <v>0.4</v>
      </c>
      <c r="Q196" s="137">
        <f t="shared" si="51"/>
        <v>0.4</v>
      </c>
      <c r="R196" s="137">
        <f t="shared" si="51"/>
        <v>0.4</v>
      </c>
      <c r="S196" s="137">
        <f t="shared" si="52"/>
        <v>0.4</v>
      </c>
      <c r="T196" s="137">
        <f t="shared" si="52"/>
        <v>0.4</v>
      </c>
      <c r="U196" s="137">
        <f t="shared" si="52"/>
        <v>0.4</v>
      </c>
      <c r="V196" s="137">
        <f t="shared" si="52"/>
        <v>0.4</v>
      </c>
      <c r="W196" s="137">
        <f t="shared" si="52"/>
        <v>0.4</v>
      </c>
      <c r="X196" s="137">
        <f t="shared" si="52"/>
        <v>0.4</v>
      </c>
      <c r="Y196" s="137">
        <f t="shared" si="52"/>
        <v>0.4</v>
      </c>
      <c r="Z196" s="137">
        <f t="shared" si="52"/>
        <v>0.4</v>
      </c>
      <c r="AA196" s="137">
        <f t="shared" si="52"/>
        <v>0.4</v>
      </c>
      <c r="AB196" s="137">
        <f t="shared" si="52"/>
        <v>0.4</v>
      </c>
      <c r="AC196" s="137">
        <f t="shared" si="52"/>
        <v>0.4</v>
      </c>
      <c r="AD196" s="137">
        <f t="shared" si="52"/>
        <v>0.4</v>
      </c>
      <c r="AE196" s="137">
        <f t="shared" si="52"/>
        <v>0.4</v>
      </c>
      <c r="AF196" s="137">
        <f t="shared" si="52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200</v>
      </c>
      <c r="B197" s="146">
        <v>0.64</v>
      </c>
      <c r="C197" s="146">
        <f t="shared" si="51"/>
        <v>0.64</v>
      </c>
      <c r="D197" s="146">
        <f t="shared" si="51"/>
        <v>0.64</v>
      </c>
      <c r="E197" s="146">
        <f t="shared" si="51"/>
        <v>0.64</v>
      </c>
      <c r="F197" s="146">
        <f t="shared" si="51"/>
        <v>0.64</v>
      </c>
      <c r="G197" s="146">
        <f t="shared" si="51"/>
        <v>0.64</v>
      </c>
      <c r="H197" s="146">
        <f t="shared" si="51"/>
        <v>0.64</v>
      </c>
      <c r="I197" s="146">
        <f t="shared" si="51"/>
        <v>0.64</v>
      </c>
      <c r="J197" s="146">
        <f t="shared" si="51"/>
        <v>0.64</v>
      </c>
      <c r="K197" s="146">
        <f t="shared" si="51"/>
        <v>0.64</v>
      </c>
      <c r="L197" s="146">
        <f t="shared" si="51"/>
        <v>0.64</v>
      </c>
      <c r="M197" s="146">
        <f t="shared" si="51"/>
        <v>0.64</v>
      </c>
      <c r="N197" s="146">
        <f t="shared" si="51"/>
        <v>0.64</v>
      </c>
      <c r="O197" s="146">
        <f t="shared" si="51"/>
        <v>0.64</v>
      </c>
      <c r="P197" s="146">
        <f t="shared" si="51"/>
        <v>0.64</v>
      </c>
      <c r="Q197" s="146">
        <f t="shared" si="51"/>
        <v>0.64</v>
      </c>
      <c r="R197" s="146">
        <f t="shared" si="51"/>
        <v>0.64</v>
      </c>
      <c r="S197" s="146">
        <f t="shared" si="52"/>
        <v>0.64</v>
      </c>
      <c r="T197" s="146">
        <f t="shared" si="52"/>
        <v>0.64</v>
      </c>
      <c r="U197" s="146">
        <f t="shared" si="52"/>
        <v>0.64</v>
      </c>
      <c r="V197" s="146">
        <f t="shared" si="52"/>
        <v>0.64</v>
      </c>
      <c r="W197" s="146">
        <f t="shared" si="52"/>
        <v>0.64</v>
      </c>
      <c r="X197" s="146">
        <f t="shared" si="52"/>
        <v>0.64</v>
      </c>
      <c r="Y197" s="146">
        <f t="shared" si="52"/>
        <v>0.64</v>
      </c>
      <c r="Z197" s="146">
        <f t="shared" si="52"/>
        <v>0.64</v>
      </c>
      <c r="AA197" s="146">
        <f t="shared" si="52"/>
        <v>0.64</v>
      </c>
      <c r="AB197" s="146">
        <f t="shared" si="52"/>
        <v>0.64</v>
      </c>
      <c r="AC197" s="146">
        <f t="shared" si="52"/>
        <v>0.64</v>
      </c>
      <c r="AD197" s="146">
        <f t="shared" si="52"/>
        <v>0.64</v>
      </c>
      <c r="AE197" s="146">
        <f t="shared" si="52"/>
        <v>0.64</v>
      </c>
      <c r="AF197" s="146">
        <f t="shared" si="52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58</v>
      </c>
      <c r="B198" s="149">
        <f>SUM(B192:B197)</f>
        <v>3.54</v>
      </c>
      <c r="C198" s="149">
        <f t="shared" ref="C198:K198" si="53">SUM(C192:C197)</f>
        <v>3.54</v>
      </c>
      <c r="D198" s="149">
        <f t="shared" si="53"/>
        <v>3.54</v>
      </c>
      <c r="E198" s="149">
        <f t="shared" si="53"/>
        <v>3.54</v>
      </c>
      <c r="F198" s="149">
        <f t="shared" si="53"/>
        <v>3.54</v>
      </c>
      <c r="G198" s="149">
        <f t="shared" si="53"/>
        <v>3.54</v>
      </c>
      <c r="H198" s="149">
        <f t="shared" si="53"/>
        <v>3.54</v>
      </c>
      <c r="I198" s="149">
        <f t="shared" si="53"/>
        <v>3.54</v>
      </c>
      <c r="J198" s="149">
        <f t="shared" si="53"/>
        <v>3.54</v>
      </c>
      <c r="K198" s="149">
        <f t="shared" si="53"/>
        <v>3.54</v>
      </c>
      <c r="L198" s="149">
        <f>SUM(L192:L197)</f>
        <v>3.54</v>
      </c>
      <c r="M198" s="149">
        <f t="shared" ref="M198:R198" si="54">SUM(M192:M197)</f>
        <v>3.54</v>
      </c>
      <c r="N198" s="149">
        <f t="shared" si="54"/>
        <v>3.54</v>
      </c>
      <c r="O198" s="149">
        <f t="shared" si="54"/>
        <v>3.54</v>
      </c>
      <c r="P198" s="149">
        <f t="shared" si="54"/>
        <v>3.54</v>
      </c>
      <c r="Q198" s="149">
        <f t="shared" si="54"/>
        <v>3.54</v>
      </c>
      <c r="R198" s="149">
        <f t="shared" si="54"/>
        <v>3.54</v>
      </c>
      <c r="S198" s="149">
        <f>SUM(S192:S197)</f>
        <v>3.54</v>
      </c>
      <c r="T198" s="149">
        <f t="shared" ref="T198:AG198" si="55">SUM(T192:T197)</f>
        <v>3.54</v>
      </c>
      <c r="U198" s="149">
        <f t="shared" si="55"/>
        <v>3.54</v>
      </c>
      <c r="V198" s="149">
        <f t="shared" si="55"/>
        <v>3.54</v>
      </c>
      <c r="W198" s="149">
        <f t="shared" si="55"/>
        <v>3.54</v>
      </c>
      <c r="X198" s="149">
        <f t="shared" si="55"/>
        <v>3.54</v>
      </c>
      <c r="Y198" s="149">
        <f t="shared" si="55"/>
        <v>3.54</v>
      </c>
      <c r="Z198" s="149">
        <f t="shared" si="55"/>
        <v>3.54</v>
      </c>
      <c r="AA198" s="149">
        <f t="shared" si="55"/>
        <v>3.54</v>
      </c>
      <c r="AB198" s="149">
        <f t="shared" si="55"/>
        <v>3.54</v>
      </c>
      <c r="AC198" s="149">
        <f t="shared" si="55"/>
        <v>3.54</v>
      </c>
      <c r="AD198" s="149">
        <f t="shared" si="55"/>
        <v>3.54</v>
      </c>
      <c r="AE198" s="149">
        <f t="shared" si="55"/>
        <v>3.54</v>
      </c>
      <c r="AF198" s="149">
        <f t="shared" si="55"/>
        <v>3.54</v>
      </c>
      <c r="AG198" s="150">
        <f t="shared" si="55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201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202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205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206</v>
      </c>
      <c r="B207" s="163">
        <f>MAX(F74:M74)</f>
        <v>1142.8399999999999</v>
      </c>
      <c r="C207" s="164">
        <f>INDEX(F9:M9,1,MATCH(MAX(F74:M74),F74:M74,0))</f>
        <v>0.33333333333333331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1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19" t="s">
        <v>207</v>
      </c>
      <c r="B209" s="219"/>
      <c r="C209" s="47"/>
      <c r="D209" s="165" t="str">
        <f ca="1">"Pie Chart of Daily Peak Demand(Inclusive of Export) of Nepal ("&amp;A4&amp;" "&amp;B4&amp;")"</f>
        <v>Pie Chart of Daily Peak Demand(Inclusive of Export) of Nepal (Nepali Date: 2078/08/1)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"Daily Load Curve(Excluding of Export) of Nepal ("&amp;A4&amp;" "&amp;B4&amp;")"</f>
        <v>Daily Load Curve(Excluding of Export) of Nepal (Nepali Date: 2078/08/1)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208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209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210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211</v>
      </c>
      <c r="T212" s="173">
        <f t="shared" ref="T212:AX212" si="56">B74</f>
        <v>783.04</v>
      </c>
      <c r="U212" s="173">
        <f t="shared" si="56"/>
        <v>770.24</v>
      </c>
      <c r="V212" s="173">
        <f t="shared" si="56"/>
        <v>759.33999999999992</v>
      </c>
      <c r="W212" s="173">
        <f t="shared" si="56"/>
        <v>764.33999999999992</v>
      </c>
      <c r="X212" s="173">
        <f t="shared" si="56"/>
        <v>832.04</v>
      </c>
      <c r="Y212" s="173">
        <f t="shared" si="56"/>
        <v>922.43999999999994</v>
      </c>
      <c r="Z212" s="173">
        <f t="shared" si="56"/>
        <v>961.74</v>
      </c>
      <c r="AA212" s="173">
        <f t="shared" si="56"/>
        <v>1017.24</v>
      </c>
      <c r="AB212" s="173">
        <f t="shared" si="56"/>
        <v>1100.3399999999999</v>
      </c>
      <c r="AC212" s="173">
        <f t="shared" si="56"/>
        <v>1127.24</v>
      </c>
      <c r="AD212" s="173">
        <f t="shared" si="56"/>
        <v>1142.8399999999999</v>
      </c>
      <c r="AE212" s="173">
        <f t="shared" si="56"/>
        <v>1105.04</v>
      </c>
      <c r="AF212" s="173">
        <f t="shared" si="56"/>
        <v>1080.74</v>
      </c>
      <c r="AG212" s="173">
        <f t="shared" si="56"/>
        <v>1053.54</v>
      </c>
      <c r="AH212" s="173">
        <f t="shared" si="56"/>
        <v>985.34000000000015</v>
      </c>
      <c r="AI212" s="173">
        <f t="shared" si="56"/>
        <v>975.1400000000001</v>
      </c>
      <c r="AJ212" s="173">
        <f t="shared" si="56"/>
        <v>1009.6400000000001</v>
      </c>
      <c r="AK212" s="173">
        <f t="shared" si="56"/>
        <v>1039.74</v>
      </c>
      <c r="AL212" s="173">
        <f t="shared" si="56"/>
        <v>1031.1400000000001</v>
      </c>
      <c r="AM212" s="173">
        <f t="shared" si="56"/>
        <v>1186.2400000000002</v>
      </c>
      <c r="AN212" s="173">
        <f t="shared" si="56"/>
        <v>1254.1400000000001</v>
      </c>
      <c r="AO212" s="173">
        <f t="shared" si="56"/>
        <v>1388.22</v>
      </c>
      <c r="AP212" s="173">
        <f t="shared" si="56"/>
        <v>1351.44</v>
      </c>
      <c r="AQ212" s="173">
        <f t="shared" si="56"/>
        <v>1238.54</v>
      </c>
      <c r="AR212" s="173">
        <f t="shared" si="56"/>
        <v>1192.94</v>
      </c>
      <c r="AS212" s="173">
        <f t="shared" si="56"/>
        <v>1125.04</v>
      </c>
      <c r="AT212" s="173">
        <f t="shared" si="56"/>
        <v>1058.74</v>
      </c>
      <c r="AU212" s="173">
        <f t="shared" si="56"/>
        <v>983.54000000000008</v>
      </c>
      <c r="AV212" s="173">
        <f t="shared" si="56"/>
        <v>894.24</v>
      </c>
      <c r="AW212" s="173">
        <f t="shared" si="56"/>
        <v>837.54</v>
      </c>
      <c r="AX212" s="173">
        <f t="shared" si="56"/>
        <v>841.04</v>
      </c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201</v>
      </c>
      <c r="B233" s="176">
        <f t="shared" ref="B233:AF233" si="57">B197</f>
        <v>0.64</v>
      </c>
      <c r="C233" s="176">
        <f t="shared" si="57"/>
        <v>0.64</v>
      </c>
      <c r="D233" s="176">
        <f t="shared" si="57"/>
        <v>0.64</v>
      </c>
      <c r="E233" s="176">
        <f t="shared" si="57"/>
        <v>0.64</v>
      </c>
      <c r="F233" s="176">
        <f t="shared" si="57"/>
        <v>0.64</v>
      </c>
      <c r="G233" s="176">
        <f t="shared" si="57"/>
        <v>0.64</v>
      </c>
      <c r="H233" s="176">
        <f t="shared" si="57"/>
        <v>0.64</v>
      </c>
      <c r="I233" s="176">
        <f t="shared" si="57"/>
        <v>0.64</v>
      </c>
      <c r="J233" s="176">
        <f t="shared" si="57"/>
        <v>0.64</v>
      </c>
      <c r="K233" s="176">
        <f t="shared" si="57"/>
        <v>0.64</v>
      </c>
      <c r="L233" s="176">
        <f t="shared" si="57"/>
        <v>0.64</v>
      </c>
      <c r="M233" s="176">
        <f t="shared" si="57"/>
        <v>0.64</v>
      </c>
      <c r="N233" s="176">
        <f t="shared" si="57"/>
        <v>0.64</v>
      </c>
      <c r="O233" s="176">
        <f t="shared" si="57"/>
        <v>0.64</v>
      </c>
      <c r="P233" s="176">
        <f t="shared" si="57"/>
        <v>0.64</v>
      </c>
      <c r="Q233" s="176">
        <f t="shared" si="57"/>
        <v>0.64</v>
      </c>
      <c r="R233" s="176">
        <f t="shared" si="57"/>
        <v>0.64</v>
      </c>
      <c r="S233" s="176">
        <f t="shared" si="57"/>
        <v>0.64</v>
      </c>
      <c r="T233" s="176">
        <f t="shared" si="57"/>
        <v>0.64</v>
      </c>
      <c r="U233" s="176">
        <f t="shared" si="57"/>
        <v>0.64</v>
      </c>
      <c r="V233" s="176">
        <f t="shared" si="57"/>
        <v>0.64</v>
      </c>
      <c r="W233" s="176">
        <f t="shared" si="57"/>
        <v>0.64</v>
      </c>
      <c r="X233" s="176">
        <f t="shared" si="57"/>
        <v>0.64</v>
      </c>
      <c r="Y233" s="176">
        <f t="shared" si="57"/>
        <v>0.64</v>
      </c>
      <c r="Z233" s="176">
        <f t="shared" si="57"/>
        <v>0.64</v>
      </c>
      <c r="AA233" s="176">
        <f t="shared" si="57"/>
        <v>0.64</v>
      </c>
      <c r="AB233" s="176">
        <f t="shared" si="57"/>
        <v>0.64</v>
      </c>
      <c r="AC233" s="176">
        <f t="shared" si="57"/>
        <v>0.64</v>
      </c>
      <c r="AD233" s="176">
        <f t="shared" si="57"/>
        <v>0.64</v>
      </c>
      <c r="AE233" s="176">
        <f t="shared" si="57"/>
        <v>0.64</v>
      </c>
      <c r="AF233" s="176">
        <f t="shared" si="57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8">IF(C201&lt;100,"",C201-520)</f>
        <v/>
      </c>
      <c r="D234" s="120" t="str">
        <f t="shared" si="58"/>
        <v/>
      </c>
      <c r="E234" s="120" t="str">
        <f t="shared" si="58"/>
        <v/>
      </c>
      <c r="F234" s="120" t="str">
        <f t="shared" si="58"/>
        <v/>
      </c>
      <c r="G234" s="120" t="str">
        <f t="shared" si="58"/>
        <v/>
      </c>
      <c r="H234" s="120" t="str">
        <f t="shared" si="58"/>
        <v/>
      </c>
      <c r="I234" s="120" t="str">
        <f t="shared" si="58"/>
        <v/>
      </c>
      <c r="J234" s="120" t="str">
        <f t="shared" si="58"/>
        <v/>
      </c>
      <c r="K234" s="120" t="str">
        <f t="shared" si="58"/>
        <v/>
      </c>
      <c r="L234" s="120" t="str">
        <f t="shared" si="58"/>
        <v/>
      </c>
      <c r="M234" s="120" t="str">
        <f t="shared" si="58"/>
        <v/>
      </c>
      <c r="N234" s="120" t="str">
        <f t="shared" si="58"/>
        <v/>
      </c>
      <c r="O234" s="120" t="str">
        <f t="shared" si="58"/>
        <v/>
      </c>
      <c r="P234" s="120" t="str">
        <f t="shared" si="58"/>
        <v/>
      </c>
      <c r="Q234" s="120" t="str">
        <f t="shared" si="58"/>
        <v/>
      </c>
      <c r="R234" s="120" t="str">
        <f t="shared" si="58"/>
        <v/>
      </c>
      <c r="S234" s="120" t="str">
        <f t="shared" si="58"/>
        <v/>
      </c>
      <c r="T234" s="120" t="str">
        <f t="shared" si="58"/>
        <v/>
      </c>
      <c r="U234" s="120" t="str">
        <f t="shared" si="58"/>
        <v/>
      </c>
      <c r="V234" s="120" t="str">
        <f t="shared" si="58"/>
        <v/>
      </c>
      <c r="W234" s="120" t="str">
        <f t="shared" si="58"/>
        <v/>
      </c>
      <c r="X234" s="120" t="str">
        <f t="shared" si="58"/>
        <v/>
      </c>
      <c r="Y234" s="120" t="str">
        <f t="shared" si="58"/>
        <v/>
      </c>
      <c r="Z234" s="120" t="str">
        <f t="shared" si="58"/>
        <v/>
      </c>
      <c r="AA234" s="120" t="str">
        <f t="shared" si="58"/>
        <v/>
      </c>
      <c r="AB234" s="120" t="str">
        <f t="shared" si="58"/>
        <v/>
      </c>
      <c r="AC234" s="120" t="str">
        <f t="shared" si="58"/>
        <v/>
      </c>
      <c r="AD234" s="120" t="str">
        <f t="shared" si="58"/>
        <v/>
      </c>
      <c r="AE234" s="120" t="str">
        <f t="shared" si="58"/>
        <v/>
      </c>
      <c r="AF234" s="120" t="str">
        <f t="shared" si="58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9">IF(B202&lt;100,"",B202-620)</f>
        <v/>
      </c>
      <c r="C235" s="120" t="str">
        <f t="shared" si="59"/>
        <v/>
      </c>
      <c r="D235" s="120" t="str">
        <f t="shared" si="59"/>
        <v/>
      </c>
      <c r="E235" s="120" t="str">
        <f t="shared" si="59"/>
        <v/>
      </c>
      <c r="F235" s="120" t="str">
        <f t="shared" si="59"/>
        <v/>
      </c>
      <c r="G235" s="120" t="str">
        <f t="shared" si="59"/>
        <v/>
      </c>
      <c r="H235" s="120" t="str">
        <f t="shared" si="59"/>
        <v/>
      </c>
      <c r="I235" s="120" t="str">
        <f t="shared" si="59"/>
        <v/>
      </c>
      <c r="J235" s="120" t="str">
        <f t="shared" si="59"/>
        <v/>
      </c>
      <c r="K235" s="120" t="str">
        <f t="shared" si="59"/>
        <v/>
      </c>
      <c r="L235" s="120" t="str">
        <f t="shared" si="59"/>
        <v/>
      </c>
      <c r="M235" s="120" t="str">
        <f t="shared" si="59"/>
        <v/>
      </c>
      <c r="N235" s="120" t="str">
        <f t="shared" si="59"/>
        <v/>
      </c>
      <c r="O235" s="120" t="str">
        <f t="shared" si="59"/>
        <v/>
      </c>
      <c r="P235" s="120" t="str">
        <f t="shared" si="59"/>
        <v/>
      </c>
      <c r="Q235" s="120" t="str">
        <f t="shared" si="59"/>
        <v/>
      </c>
      <c r="R235" s="120" t="str">
        <f t="shared" si="59"/>
        <v/>
      </c>
      <c r="S235" s="120" t="str">
        <f t="shared" si="59"/>
        <v/>
      </c>
      <c r="T235" s="120" t="str">
        <f t="shared" si="59"/>
        <v/>
      </c>
      <c r="U235" s="120" t="str">
        <f t="shared" si="59"/>
        <v/>
      </c>
      <c r="V235" s="120" t="str">
        <f t="shared" si="59"/>
        <v/>
      </c>
      <c r="W235" s="120" t="str">
        <f t="shared" si="59"/>
        <v/>
      </c>
      <c r="X235" s="120" t="str">
        <f t="shared" si="59"/>
        <v/>
      </c>
      <c r="Y235" s="120" t="str">
        <f t="shared" si="59"/>
        <v/>
      </c>
      <c r="Z235" s="120" t="str">
        <f t="shared" si="59"/>
        <v/>
      </c>
      <c r="AA235" s="120" t="str">
        <f t="shared" si="59"/>
        <v/>
      </c>
      <c r="AB235" s="120" t="str">
        <f t="shared" si="59"/>
        <v/>
      </c>
      <c r="AC235" s="120" t="str">
        <f t="shared" si="59"/>
        <v/>
      </c>
      <c r="AD235" s="120" t="str">
        <f t="shared" si="59"/>
        <v/>
      </c>
      <c r="AE235" s="120" t="str">
        <f t="shared" si="59"/>
        <v/>
      </c>
      <c r="AF235" s="120" t="str">
        <f t="shared" si="59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60">IF(B203&lt;100,"",B203-330)</f>
        <v/>
      </c>
      <c r="C236" s="120" t="str">
        <f t="shared" si="60"/>
        <v/>
      </c>
      <c r="D236" s="120" t="str">
        <f t="shared" si="60"/>
        <v/>
      </c>
      <c r="E236" s="120" t="str">
        <f t="shared" si="60"/>
        <v/>
      </c>
      <c r="F236" s="120" t="str">
        <f t="shared" si="60"/>
        <v/>
      </c>
      <c r="G236" s="120" t="str">
        <f t="shared" si="60"/>
        <v/>
      </c>
      <c r="H236" s="120" t="str">
        <f t="shared" si="60"/>
        <v/>
      </c>
      <c r="I236" s="120" t="str">
        <f t="shared" si="60"/>
        <v/>
      </c>
      <c r="J236" s="120" t="str">
        <f t="shared" si="60"/>
        <v/>
      </c>
      <c r="K236" s="120" t="str">
        <f t="shared" si="60"/>
        <v/>
      </c>
      <c r="L236" s="120" t="str">
        <f t="shared" si="60"/>
        <v/>
      </c>
      <c r="M236" s="120" t="str">
        <f t="shared" si="60"/>
        <v/>
      </c>
      <c r="N236" s="120" t="str">
        <f t="shared" si="60"/>
        <v/>
      </c>
      <c r="O236" s="120" t="str">
        <f t="shared" si="60"/>
        <v/>
      </c>
      <c r="P236" s="120" t="str">
        <f t="shared" si="60"/>
        <v/>
      </c>
      <c r="Q236" s="120" t="str">
        <f t="shared" si="60"/>
        <v/>
      </c>
      <c r="R236" s="120" t="str">
        <f t="shared" si="60"/>
        <v/>
      </c>
      <c r="S236" s="120" t="str">
        <f t="shared" si="60"/>
        <v/>
      </c>
      <c r="T236" s="120" t="str">
        <f t="shared" si="60"/>
        <v/>
      </c>
      <c r="U236" s="120" t="str">
        <f t="shared" si="60"/>
        <v/>
      </c>
      <c r="V236" s="120" t="str">
        <f t="shared" si="60"/>
        <v/>
      </c>
      <c r="W236" s="120" t="str">
        <f t="shared" si="60"/>
        <v/>
      </c>
      <c r="X236" s="120" t="str">
        <f t="shared" si="60"/>
        <v/>
      </c>
      <c r="Y236" s="120" t="str">
        <f t="shared" si="60"/>
        <v/>
      </c>
      <c r="Z236" s="120" t="str">
        <f t="shared" si="60"/>
        <v/>
      </c>
      <c r="AA236" s="120" t="str">
        <f t="shared" si="60"/>
        <v/>
      </c>
      <c r="AB236" s="120" t="str">
        <f t="shared" si="60"/>
        <v/>
      </c>
      <c r="AC236" s="120" t="str">
        <f t="shared" si="60"/>
        <v/>
      </c>
      <c r="AD236" s="120" t="str">
        <f t="shared" si="60"/>
        <v/>
      </c>
      <c r="AE236" s="120" t="str">
        <f t="shared" si="60"/>
        <v/>
      </c>
      <c r="AF236" s="120" t="str">
        <f t="shared" si="60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61">IF(C204&lt;100,"",C204-1500)</f>
        <v/>
      </c>
      <c r="D237" s="120" t="str">
        <f t="shared" si="61"/>
        <v/>
      </c>
      <c r="E237" s="120" t="str">
        <f t="shared" si="61"/>
        <v/>
      </c>
      <c r="F237" s="120" t="str">
        <f t="shared" si="61"/>
        <v/>
      </c>
      <c r="G237" s="120" t="str">
        <f t="shared" si="61"/>
        <v/>
      </c>
      <c r="H237" s="120" t="str">
        <f t="shared" si="61"/>
        <v/>
      </c>
      <c r="I237" s="120" t="str">
        <f t="shared" si="61"/>
        <v/>
      </c>
      <c r="J237" s="120" t="str">
        <f t="shared" si="61"/>
        <v/>
      </c>
      <c r="K237" s="120" t="str">
        <f t="shared" si="61"/>
        <v/>
      </c>
      <c r="L237" s="120" t="str">
        <f t="shared" si="61"/>
        <v/>
      </c>
      <c r="M237" s="120" t="str">
        <f t="shared" si="61"/>
        <v/>
      </c>
      <c r="N237" s="120" t="str">
        <f t="shared" si="61"/>
        <v/>
      </c>
      <c r="O237" s="120" t="str">
        <f t="shared" si="61"/>
        <v/>
      </c>
      <c r="P237" s="120" t="str">
        <f t="shared" si="61"/>
        <v/>
      </c>
      <c r="Q237" s="120" t="str">
        <f t="shared" si="61"/>
        <v/>
      </c>
      <c r="R237" s="120" t="str">
        <f t="shared" si="61"/>
        <v/>
      </c>
      <c r="S237" s="120" t="str">
        <f t="shared" si="61"/>
        <v/>
      </c>
      <c r="T237" s="120" t="str">
        <f t="shared" si="61"/>
        <v/>
      </c>
      <c r="U237" s="120" t="str">
        <f t="shared" si="61"/>
        <v/>
      </c>
      <c r="V237" s="120" t="str">
        <f t="shared" si="61"/>
        <v/>
      </c>
      <c r="W237" s="120" t="str">
        <f t="shared" si="61"/>
        <v/>
      </c>
      <c r="X237" s="120" t="str">
        <f t="shared" si="61"/>
        <v/>
      </c>
      <c r="Y237" s="120" t="str">
        <f t="shared" si="61"/>
        <v/>
      </c>
      <c r="Z237" s="120" t="str">
        <f t="shared" si="61"/>
        <v/>
      </c>
      <c r="AA237" s="120" t="str">
        <f t="shared" si="61"/>
        <v/>
      </c>
      <c r="AB237" s="120" t="str">
        <f t="shared" si="61"/>
        <v/>
      </c>
      <c r="AC237" s="120" t="str">
        <f t="shared" si="61"/>
        <v/>
      </c>
      <c r="AD237" s="120" t="str">
        <f t="shared" si="61"/>
        <v/>
      </c>
      <c r="AE237" s="120" t="str">
        <f t="shared" si="61"/>
        <v/>
      </c>
      <c r="AF237" s="120" t="str">
        <f t="shared" si="61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7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7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9316" priority="372">
      <formula>S$9&gt;=20/24</formula>
    </cfRule>
    <cfRule type="expression" dxfId="9315" priority="373">
      <formula>AND(S$9&gt;=14/24,S$9&lt;20/24)</formula>
    </cfRule>
    <cfRule type="expression" dxfId="9314" priority="374">
      <formula>AND(S$9&gt;=8/24,S$9&lt;14/24)</formula>
    </cfRule>
    <cfRule type="expression" dxfId="9313" priority="375">
      <formula>S$9&lt;8/24</formula>
    </cfRule>
  </conditionalFormatting>
  <conditionalFormatting sqref="B8:AF10 AA80:AF80 C80:Q80 C81:AF81 C192:AF198 AE56:AF59 C67:AF71 M61:M66 T211:AX211 G60:H60 N60:N66 L57:Q58 AA39:AD42 AA83:AF90 C73:AF77 C79:AF79 F56:K58 D56:E59 F59:H59 J59:N59 I59:I60 J60:M60 C55:AF55 N16:P16 L16:M23 N17:N23 P17:P32 O59:Q66 L36:V36 Q16:V32 L11:V14 M38:V41 O44:V47 L52:AF54 W11:AC11 W39:Z41 W84:Z90 AB12:AC12 AC13 R57:AC66 AD11:AF13 W18:AF30">
    <cfRule type="expression" dxfId="9312" priority="368">
      <formula>B$9&gt;=20/24</formula>
    </cfRule>
    <cfRule type="expression" dxfId="9311" priority="369">
      <formula>AND(B$9&gt;=14/24,B$9&lt;20/24)</formula>
    </cfRule>
    <cfRule type="expression" dxfId="9310" priority="370">
      <formula>AND(B$9&gt;=8/24,B$9&lt;14/24)</formula>
    </cfRule>
    <cfRule type="expression" dxfId="9309" priority="371">
      <formula>B$9&lt;8/24</formula>
    </cfRule>
  </conditionalFormatting>
  <conditionalFormatting sqref="B190:AF190">
    <cfRule type="expression" dxfId="9308" priority="364">
      <formula>B$9&gt;=20/24</formula>
    </cfRule>
    <cfRule type="expression" dxfId="9307" priority="365">
      <formula>AND(B$9&gt;=14/24,B$9&lt;20/24)</formula>
    </cfRule>
    <cfRule type="expression" dxfId="9306" priority="366">
      <formula>AND(B$9&gt;=8/24,B$9&lt;14/24)</formula>
    </cfRule>
    <cfRule type="expression" dxfId="9305" priority="367">
      <formula>B$9&lt;8/24</formula>
    </cfRule>
  </conditionalFormatting>
  <conditionalFormatting sqref="AL4:AL6">
    <cfRule type="iconSet" priority="363">
      <iconSet iconSet="3TrafficLights2" reverse="1">
        <cfvo type="percent" val="0"/>
        <cfvo type="num" val="1"/>
        <cfvo type="num" val="1"/>
      </iconSet>
    </cfRule>
  </conditionalFormatting>
  <conditionalFormatting sqref="L56:AC56">
    <cfRule type="expression" dxfId="9304" priority="359">
      <formula>L$9&gt;=20/24</formula>
    </cfRule>
    <cfRule type="expression" dxfId="9303" priority="360">
      <formula>AND(L$9&gt;=14/24,L$9&lt;20/24)</formula>
    </cfRule>
    <cfRule type="expression" dxfId="9302" priority="361">
      <formula>AND(L$9&gt;=8/24,L$9&lt;14/24)</formula>
    </cfRule>
    <cfRule type="expression" dxfId="9301" priority="362">
      <formula>L$9&lt;8/24</formula>
    </cfRule>
  </conditionalFormatting>
  <conditionalFormatting sqref="M42:V42">
    <cfRule type="expression" dxfId="9300" priority="355">
      <formula>M$9&gt;=20/24</formula>
    </cfRule>
    <cfRule type="expression" dxfId="9299" priority="356">
      <formula>AND(M$9&gt;=14/24,M$9&lt;20/24)</formula>
    </cfRule>
    <cfRule type="expression" dxfId="9298" priority="357">
      <formula>AND(M$9&gt;=8/24,M$9&lt;14/24)</formula>
    </cfRule>
    <cfRule type="expression" dxfId="9297" priority="358">
      <formula>M$9&lt;8/24</formula>
    </cfRule>
  </conditionalFormatting>
  <conditionalFormatting sqref="W38:AD38">
    <cfRule type="expression" dxfId="9296" priority="347">
      <formula>W$9&gt;=20/24</formula>
    </cfRule>
    <cfRule type="expression" dxfId="9295" priority="348">
      <formula>AND(W$9&gt;=14/24,W$9&lt;20/24)</formula>
    </cfRule>
    <cfRule type="expression" dxfId="9294" priority="349">
      <formula>AND(W$9&gt;=8/24,W$9&lt;14/24)</formula>
    </cfRule>
    <cfRule type="expression" dxfId="9293" priority="350">
      <formula>W$9&lt;8/24</formula>
    </cfRule>
  </conditionalFormatting>
  <conditionalFormatting sqref="AD56">
    <cfRule type="expression" dxfId="9292" priority="343">
      <formula>AD$9&gt;=20/24</formula>
    </cfRule>
    <cfRule type="expression" dxfId="9291" priority="344">
      <formula>AND(AD$9&gt;=14/24,AD$9&lt;20/24)</formula>
    </cfRule>
    <cfRule type="expression" dxfId="9290" priority="345">
      <formula>AND(AD$9&gt;=8/24,AD$9&lt;14/24)</formula>
    </cfRule>
    <cfRule type="expression" dxfId="9289" priority="346">
      <formula>AD$9&lt;8/24</formula>
    </cfRule>
  </conditionalFormatting>
  <conditionalFormatting sqref="R80:Z80">
    <cfRule type="expression" dxfId="9288" priority="339">
      <formula>R$9&gt;=20/24</formula>
    </cfRule>
    <cfRule type="expression" dxfId="9287" priority="340">
      <formula>AND(R$9&gt;=14/24,R$9&lt;20/24)</formula>
    </cfRule>
    <cfRule type="expression" dxfId="9286" priority="341">
      <formula>AND(R$9&gt;=8/24,R$9&lt;14/24)</formula>
    </cfRule>
    <cfRule type="expression" dxfId="9285" priority="342">
      <formula>R$9&lt;8/24</formula>
    </cfRule>
  </conditionalFormatting>
  <conditionalFormatting sqref="W83:Z83">
    <cfRule type="expression" dxfId="9284" priority="335">
      <formula>W$9&gt;=20/24</formula>
    </cfRule>
    <cfRule type="expression" dxfId="9283" priority="336">
      <formula>AND(W$9&gt;=14/24,W$9&lt;20/24)</formula>
    </cfRule>
    <cfRule type="expression" dxfId="9282" priority="337">
      <formula>AND(W$9&gt;=8/24,W$9&lt;14/24)</formula>
    </cfRule>
    <cfRule type="expression" dxfId="9281" priority="338">
      <formula>W$9&lt;8/24</formula>
    </cfRule>
  </conditionalFormatting>
  <conditionalFormatting sqref="P34:V34">
    <cfRule type="expression" dxfId="9280" priority="331">
      <formula>P$9&gt;=20/24</formula>
    </cfRule>
    <cfRule type="expression" dxfId="9279" priority="332">
      <formula>AND(P$9&gt;=14/24,P$9&lt;20/24)</formula>
    </cfRule>
    <cfRule type="expression" dxfId="9278" priority="333">
      <formula>AND(P$9&gt;=8/24,P$9&lt;14/24)</formula>
    </cfRule>
    <cfRule type="expression" dxfId="9277" priority="334">
      <formula>P$9&lt;8/24</formula>
    </cfRule>
  </conditionalFormatting>
  <conditionalFormatting sqref="O48:T48">
    <cfRule type="expression" dxfId="9276" priority="327">
      <formula>O$9&gt;=20/24</formula>
    </cfRule>
    <cfRule type="expression" dxfId="9275" priority="328">
      <formula>AND(O$9&gt;=14/24,O$9&lt;20/24)</formula>
    </cfRule>
    <cfRule type="expression" dxfId="9274" priority="329">
      <formula>AND(O$9&gt;=8/24,O$9&lt;14/24)</formula>
    </cfRule>
    <cfRule type="expression" dxfId="9273" priority="330">
      <formula>O$9&lt;8/24</formula>
    </cfRule>
  </conditionalFormatting>
  <conditionalFormatting sqref="O49:T49">
    <cfRule type="expression" dxfId="9272" priority="323">
      <formula>O$9&gt;=20/24</formula>
    </cfRule>
    <cfRule type="expression" dxfId="9271" priority="324">
      <formula>AND(O$9&gt;=14/24,O$9&lt;20/24)</formula>
    </cfRule>
    <cfRule type="expression" dxfId="9270" priority="325">
      <formula>AND(O$9&gt;=8/24,O$9&lt;14/24)</formula>
    </cfRule>
    <cfRule type="expression" dxfId="9269" priority="326">
      <formula>O$9&lt;8/24</formula>
    </cfRule>
  </conditionalFormatting>
  <conditionalFormatting sqref="O44:V47">
    <cfRule type="expression" dxfId="9268" priority="319">
      <formula>O$9&gt;=20/24</formula>
    </cfRule>
    <cfRule type="expression" dxfId="9267" priority="320">
      <formula>AND(O$9&gt;=14/24,O$9&lt;20/24)</formula>
    </cfRule>
    <cfRule type="expression" dxfId="9266" priority="321">
      <formula>AND(O$9&gt;=8/24,O$9&lt;14/24)</formula>
    </cfRule>
    <cfRule type="expression" dxfId="9265" priority="322">
      <formula>O$9&lt;8/24</formula>
    </cfRule>
  </conditionalFormatting>
  <conditionalFormatting sqref="W36:AF36">
    <cfRule type="expression" dxfId="9264" priority="315">
      <formula>W$9&gt;=20/24</formula>
    </cfRule>
    <cfRule type="expression" dxfId="9263" priority="316">
      <formula>AND(W$9&gt;=14/24,W$9&lt;20/24)</formula>
    </cfRule>
    <cfRule type="expression" dxfId="9262" priority="317">
      <formula>AND(W$9&gt;=8/24,W$9&lt;14/24)</formula>
    </cfRule>
    <cfRule type="expression" dxfId="9261" priority="318">
      <formula>W$9&lt;8/24</formula>
    </cfRule>
  </conditionalFormatting>
  <conditionalFormatting sqref="W31:AF32 W34:AF34">
    <cfRule type="expression" dxfId="9260" priority="311">
      <formula>W$9&gt;=20/24</formula>
    </cfRule>
    <cfRule type="expression" dxfId="9259" priority="312">
      <formula>AND(W$9&gt;=14/24,W$9&lt;20/24)</formula>
    </cfRule>
    <cfRule type="expression" dxfId="9258" priority="313">
      <formula>AND(W$9&gt;=8/24,W$9&lt;14/24)</formula>
    </cfRule>
    <cfRule type="expression" dxfId="9257" priority="314">
      <formula>W$9&lt;8/24</formula>
    </cfRule>
  </conditionalFormatting>
  <conditionalFormatting sqref="W42:Z42 W44:AD47">
    <cfRule type="expression" dxfId="9256" priority="307">
      <formula>W$9&gt;=20/24</formula>
    </cfRule>
    <cfRule type="expression" dxfId="9255" priority="308">
      <formula>AND(W$9&gt;=14/24,W$9&lt;20/24)</formula>
    </cfRule>
    <cfRule type="expression" dxfId="9254" priority="309">
      <formula>AND(W$9&gt;=8/24,W$9&lt;14/24)</formula>
    </cfRule>
    <cfRule type="expression" dxfId="9253" priority="310">
      <formula>W$9&lt;8/24</formula>
    </cfRule>
  </conditionalFormatting>
  <conditionalFormatting sqref="U48:AD48">
    <cfRule type="expression" dxfId="9252" priority="303">
      <formula>U$9&gt;=20/24</formula>
    </cfRule>
    <cfRule type="expression" dxfId="9251" priority="304">
      <formula>AND(U$9&gt;=14/24,U$9&lt;20/24)</formula>
    </cfRule>
    <cfRule type="expression" dxfId="9250" priority="305">
      <formula>AND(U$9&gt;=8/24,U$9&lt;14/24)</formula>
    </cfRule>
    <cfRule type="expression" dxfId="9249" priority="306">
      <formula>U$9&lt;8/24</formula>
    </cfRule>
  </conditionalFormatting>
  <conditionalFormatting sqref="U49:AD49">
    <cfRule type="expression" dxfId="9248" priority="299">
      <formula>U$9&gt;=20/24</formula>
    </cfRule>
    <cfRule type="expression" dxfId="9247" priority="300">
      <formula>AND(U$9&gt;=14/24,U$9&lt;20/24)</formula>
    </cfRule>
    <cfRule type="expression" dxfId="9246" priority="301">
      <formula>AND(U$9&gt;=8/24,U$9&lt;14/24)</formula>
    </cfRule>
    <cfRule type="expression" dxfId="9245" priority="302">
      <formula>U$9&lt;8/24</formula>
    </cfRule>
  </conditionalFormatting>
  <conditionalFormatting sqref="AE60:AF66 AD59:AD66">
    <cfRule type="expression" dxfId="9244" priority="295">
      <formula>AD$9&gt;=20/24</formula>
    </cfRule>
    <cfRule type="expression" dxfId="9243" priority="296">
      <formula>AND(AD$9&gt;=14/24,AD$9&lt;20/24)</formula>
    </cfRule>
    <cfRule type="expression" dxfId="9242" priority="297">
      <formula>AND(AD$9&gt;=8/24,AD$9&lt;14/24)</formula>
    </cfRule>
    <cfRule type="expression" dxfId="9241" priority="298">
      <formula>AD$9&lt;8/24</formula>
    </cfRule>
  </conditionalFormatting>
  <conditionalFormatting sqref="AA93:AF96">
    <cfRule type="expression" dxfId="9240" priority="291">
      <formula>AA$9&gt;=20/24</formula>
    </cfRule>
    <cfRule type="expression" dxfId="9239" priority="292">
      <formula>AND(AA$9&gt;=14/24,AA$9&lt;20/24)</formula>
    </cfRule>
    <cfRule type="expression" dxfId="9238" priority="293">
      <formula>AND(AA$9&gt;=8/24,AA$9&lt;14/24)</formula>
    </cfRule>
    <cfRule type="expression" dxfId="9237" priority="294">
      <formula>AA$9&lt;8/24</formula>
    </cfRule>
  </conditionalFormatting>
  <conditionalFormatting sqref="K61:K66">
    <cfRule type="expression" dxfId="9236" priority="287">
      <formula>K$9&gt;=20/24</formula>
    </cfRule>
    <cfRule type="expression" dxfId="9235" priority="288">
      <formula>AND(K$9&gt;=14/24,K$9&lt;20/24)</formula>
    </cfRule>
    <cfRule type="expression" dxfId="9234" priority="289">
      <formula>AND(K$9&gt;=8/24,K$9&lt;14/24)</formula>
    </cfRule>
    <cfRule type="expression" dxfId="9233" priority="290">
      <formula>K$9&lt;8/24</formula>
    </cfRule>
  </conditionalFormatting>
  <conditionalFormatting sqref="U93:Z96">
    <cfRule type="expression" dxfId="9232" priority="283">
      <formula>U$9&gt;=20/24</formula>
    </cfRule>
    <cfRule type="expression" dxfId="9231" priority="284">
      <formula>AND(U$9&gt;=14/24,U$9&lt;20/24)</formula>
    </cfRule>
    <cfRule type="expression" dxfId="9230" priority="285">
      <formula>AND(U$9&gt;=8/24,U$9&lt;14/24)</formula>
    </cfRule>
    <cfRule type="expression" dxfId="9229" priority="286">
      <formula>U$9&lt;8/24</formula>
    </cfRule>
  </conditionalFormatting>
  <conditionalFormatting sqref="L12:L14 J11:L11 D41 C38:D40 E38:I41 H42:I42 C37:AF37 J38:K42 C50:K50 M50:AG50 N16:P16 L16:M23 N17:N23 P17:P32 Q16:V32 M11:V14 C51:AF55 W11:AC11 K36:AC36 M38:AF42 AB12:AC12 AC13 P34:AC35 O44:AF49 AD11:AF13 AD34:AF36 W18:AF32">
    <cfRule type="expression" dxfId="9228" priority="282">
      <formula>C11&gt;$AG11</formula>
    </cfRule>
  </conditionalFormatting>
  <conditionalFormatting sqref="A99:A155 A83:A96 A11:A14 A16:A32 A44:A71 A79:A81 A73:A77 A34:A42 A168:A199">
    <cfRule type="expression" dxfId="9227" priority="281">
      <formula>$AH11=0</formula>
    </cfRule>
  </conditionalFormatting>
  <conditionalFormatting sqref="AA97:AF97">
    <cfRule type="expression" dxfId="9226" priority="277">
      <formula>AA$9&gt;=20/24</formula>
    </cfRule>
    <cfRule type="expression" dxfId="9225" priority="278">
      <formula>AND(AA$9&gt;=14/24,AA$9&lt;20/24)</formula>
    </cfRule>
    <cfRule type="expression" dxfId="9224" priority="279">
      <formula>AND(AA$9&gt;=8/24,AA$9&lt;14/24)</formula>
    </cfRule>
    <cfRule type="expression" dxfId="9223" priority="280">
      <formula>AA$9&lt;8/24</formula>
    </cfRule>
  </conditionalFormatting>
  <conditionalFormatting sqref="U97:Z97">
    <cfRule type="expression" dxfId="9222" priority="273">
      <formula>U$9&gt;=20/24</formula>
    </cfRule>
    <cfRule type="expression" dxfId="9221" priority="274">
      <formula>AND(U$9&gt;=14/24,U$9&lt;20/24)</formula>
    </cfRule>
    <cfRule type="expression" dxfId="9220" priority="275">
      <formula>AND(U$9&gt;=8/24,U$9&lt;14/24)</formula>
    </cfRule>
    <cfRule type="expression" dxfId="9219" priority="276">
      <formula>U$9&lt;8/24</formula>
    </cfRule>
  </conditionalFormatting>
  <conditionalFormatting sqref="A97">
    <cfRule type="expression" dxfId="9218" priority="272">
      <formula>$AH97=0</formula>
    </cfRule>
  </conditionalFormatting>
  <conditionalFormatting sqref="P35:AF35">
    <cfRule type="expression" dxfId="9217" priority="268">
      <formula>P$9&gt;=20/24</formula>
    </cfRule>
    <cfRule type="expression" dxfId="9216" priority="269">
      <formula>AND(P$9&gt;=14/24,P$9&lt;20/24)</formula>
    </cfRule>
    <cfRule type="expression" dxfId="9215" priority="270">
      <formula>AND(P$9&gt;=8/24,P$9&lt;14/24)</formula>
    </cfRule>
    <cfRule type="expression" dxfId="9214" priority="271">
      <formula>P$9&lt;8/24</formula>
    </cfRule>
  </conditionalFormatting>
  <conditionalFormatting sqref="W35:AF35">
    <cfRule type="expression" dxfId="9213" priority="264">
      <formula>W$9&gt;=20/24</formula>
    </cfRule>
    <cfRule type="expression" dxfId="9212" priority="265">
      <formula>AND(W$9&gt;=14/24,W$9&lt;20/24)</formula>
    </cfRule>
    <cfRule type="expression" dxfId="9211" priority="266">
      <formula>AND(W$9&gt;=8/24,W$9&lt;14/24)</formula>
    </cfRule>
    <cfRule type="expression" dxfId="9210" priority="267">
      <formula>W$9&lt;8/24</formula>
    </cfRule>
  </conditionalFormatting>
  <conditionalFormatting sqref="L61:L66">
    <cfRule type="expression" dxfId="9209" priority="256">
      <formula>L$9&gt;=20/24</formula>
    </cfRule>
    <cfRule type="expression" dxfId="9208" priority="257">
      <formula>AND(L$9&gt;=14/24,L$9&lt;20/24)</formula>
    </cfRule>
    <cfRule type="expression" dxfId="9207" priority="258">
      <formula>AND(L$9&gt;=8/24,L$9&lt;14/24)</formula>
    </cfRule>
    <cfRule type="expression" dxfId="9206" priority="259">
      <formula>L$9&lt;8/24</formula>
    </cfRule>
  </conditionalFormatting>
  <conditionalFormatting sqref="AL32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P33:V33">
    <cfRule type="expression" dxfId="9205" priority="247">
      <formula>P$9&gt;=20/24</formula>
    </cfRule>
    <cfRule type="expression" dxfId="9204" priority="248">
      <formula>AND(P$9&gt;=14/24,P$9&lt;20/24)</formula>
    </cfRule>
    <cfRule type="expression" dxfId="9203" priority="249">
      <formula>AND(P$9&gt;=8/24,P$9&lt;14/24)</formula>
    </cfRule>
    <cfRule type="expression" dxfId="9202" priority="250">
      <formula>P$9&lt;8/24</formula>
    </cfRule>
  </conditionalFormatting>
  <conditionalFormatting sqref="W33:AF33">
    <cfRule type="expression" dxfId="9201" priority="243">
      <formula>W$9&gt;=20/24</formula>
    </cfRule>
    <cfRule type="expression" dxfId="9200" priority="244">
      <formula>AND(W$9&gt;=14/24,W$9&lt;20/24)</formula>
    </cfRule>
    <cfRule type="expression" dxfId="9199" priority="245">
      <formula>AND(W$9&gt;=8/24,W$9&lt;14/24)</formula>
    </cfRule>
    <cfRule type="expression" dxfId="9198" priority="246">
      <formula>W$9&lt;8/24</formula>
    </cfRule>
  </conditionalFormatting>
  <conditionalFormatting sqref="P33:AF33">
    <cfRule type="expression" dxfId="9197" priority="242">
      <formula>P33&gt;$AG33</formula>
    </cfRule>
  </conditionalFormatting>
  <conditionalFormatting sqref="A33">
    <cfRule type="expression" dxfId="9196" priority="241">
      <formula>$AH33=0</formula>
    </cfRule>
  </conditionalFormatting>
  <conditionalFormatting sqref="C82:AF82">
    <cfRule type="expression" dxfId="9195" priority="237">
      <formula>C$9&gt;=20/24</formula>
    </cfRule>
    <cfRule type="expression" dxfId="9194" priority="238">
      <formula>AND(C$9&gt;=14/24,C$9&lt;20/24)</formula>
    </cfRule>
    <cfRule type="expression" dxfId="9193" priority="239">
      <formula>AND(C$9&gt;=8/24,C$9&lt;14/24)</formula>
    </cfRule>
    <cfRule type="expression" dxfId="9192" priority="240">
      <formula>C$9&lt;8/24</formula>
    </cfRule>
  </conditionalFormatting>
  <conditionalFormatting sqref="A82">
    <cfRule type="expression" dxfId="9191" priority="236">
      <formula>$AH82=0</formula>
    </cfRule>
  </conditionalFormatting>
  <conditionalFormatting sqref="L15:V15">
    <cfRule type="expression" dxfId="9190" priority="228">
      <formula>L$9&gt;=20/24</formula>
    </cfRule>
    <cfRule type="expression" dxfId="9189" priority="229">
      <formula>AND(L$9&gt;=14/24,L$9&lt;20/24)</formula>
    </cfRule>
    <cfRule type="expression" dxfId="9188" priority="230">
      <formula>AND(L$9&gt;=8/24,L$9&lt;14/24)</formula>
    </cfRule>
    <cfRule type="expression" dxfId="9187" priority="231">
      <formula>L$9&lt;8/24</formula>
    </cfRule>
  </conditionalFormatting>
  <conditionalFormatting sqref="K15:V15">
    <cfRule type="expression" dxfId="9186" priority="227">
      <formula>K15&gt;$AG15</formula>
    </cfRule>
  </conditionalFormatting>
  <conditionalFormatting sqref="A15">
    <cfRule type="expression" dxfId="9185" priority="226">
      <formula>$AH15=0</formula>
    </cfRule>
  </conditionalFormatting>
  <conditionalFormatting sqref="A162:A167">
    <cfRule type="expression" dxfId="9184" priority="225">
      <formula>$AH162=0</formula>
    </cfRule>
  </conditionalFormatting>
  <conditionalFormatting sqref="A156:A161">
    <cfRule type="expression" dxfId="9183" priority="224">
      <formula>$AH156=0</formula>
    </cfRule>
  </conditionalFormatting>
  <conditionalFormatting sqref="AA43:AD43">
    <cfRule type="expression" dxfId="9182" priority="220">
      <formula>AA$9&gt;=20/24</formula>
    </cfRule>
    <cfRule type="expression" dxfId="9181" priority="221">
      <formula>AND(AA$9&gt;=14/24,AA$9&lt;20/24)</formula>
    </cfRule>
    <cfRule type="expression" dxfId="9180" priority="222">
      <formula>AND(AA$9&gt;=8/24,AA$9&lt;14/24)</formula>
    </cfRule>
    <cfRule type="expression" dxfId="9179" priority="223">
      <formula>AA$9&lt;8/24</formula>
    </cfRule>
  </conditionalFormatting>
  <conditionalFormatting sqref="N43:V43">
    <cfRule type="expression" dxfId="9178" priority="216">
      <formula>N$9&gt;=20/24</formula>
    </cfRule>
    <cfRule type="expression" dxfId="9177" priority="217">
      <formula>AND(N$9&gt;=14/24,N$9&lt;20/24)</formula>
    </cfRule>
    <cfRule type="expression" dxfId="9176" priority="218">
      <formula>AND(N$9&gt;=8/24,N$9&lt;14/24)</formula>
    </cfRule>
    <cfRule type="expression" dxfId="9175" priority="219">
      <formula>N$9&lt;8/24</formula>
    </cfRule>
  </conditionalFormatting>
  <conditionalFormatting sqref="W43:Z43">
    <cfRule type="expression" dxfId="9174" priority="212">
      <formula>W$9&gt;=20/24</formula>
    </cfRule>
    <cfRule type="expression" dxfId="9173" priority="213">
      <formula>AND(W$9&gt;=14/24,W$9&lt;20/24)</formula>
    </cfRule>
    <cfRule type="expression" dxfId="9172" priority="214">
      <formula>AND(W$9&gt;=8/24,W$9&lt;14/24)</formula>
    </cfRule>
    <cfRule type="expression" dxfId="9171" priority="215">
      <formula>W$9&lt;8/24</formula>
    </cfRule>
  </conditionalFormatting>
  <conditionalFormatting sqref="I43:K43 N43:AF43">
    <cfRule type="expression" dxfId="9170" priority="211">
      <formula>I43&gt;$AG43</formula>
    </cfRule>
  </conditionalFormatting>
  <conditionalFormatting sqref="A43">
    <cfRule type="expression" dxfId="9169" priority="210">
      <formula>$AH43=0</formula>
    </cfRule>
  </conditionalFormatting>
  <conditionalFormatting sqref="C78:AF78">
    <cfRule type="expression" dxfId="9168" priority="206">
      <formula>C$9&gt;=20/24</formula>
    </cfRule>
    <cfRule type="expression" dxfId="9167" priority="207">
      <formula>AND(C$9&gt;=14/24,C$9&lt;20/24)</formula>
    </cfRule>
    <cfRule type="expression" dxfId="9166" priority="208">
      <formula>AND(C$9&gt;=8/24,C$9&lt;14/24)</formula>
    </cfRule>
    <cfRule type="expression" dxfId="9165" priority="209">
      <formula>C$9&lt;8/24</formula>
    </cfRule>
  </conditionalFormatting>
  <conditionalFormatting sqref="A78">
    <cfRule type="expression" dxfId="9164" priority="205">
      <formula>$AH78=0</formula>
    </cfRule>
  </conditionalFormatting>
  <conditionalFormatting sqref="C72:AG72">
    <cfRule type="expression" dxfId="9163" priority="201">
      <formula>C$9&gt;=20/24</formula>
    </cfRule>
    <cfRule type="expression" dxfId="9162" priority="202">
      <formula>AND(C$9&gt;=14/24,C$9&lt;20/24)</formula>
    </cfRule>
    <cfRule type="expression" dxfId="9161" priority="203">
      <formula>AND(C$9&gt;=8/24,C$9&lt;14/24)</formula>
    </cfRule>
    <cfRule type="expression" dxfId="9160" priority="204">
      <formula>C$9&lt;8/24</formula>
    </cfRule>
  </conditionalFormatting>
  <conditionalFormatting sqref="A72">
    <cfRule type="expression" dxfId="9159" priority="200">
      <formula>$AH72=0</formula>
    </cfRule>
  </conditionalFormatting>
  <conditionalFormatting sqref="AL33:AL34 AL7:AL31">
    <cfRule type="iconSet" priority="378">
      <iconSet iconSet="3TrafficLights2" reverse="1">
        <cfvo type="percent" val="0"/>
        <cfvo type="num" val="1"/>
        <cfvo type="num" val="1"/>
      </iconSet>
    </cfRule>
  </conditionalFormatting>
  <conditionalFormatting sqref="C83:V90">
    <cfRule type="expression" dxfId="9158" priority="188">
      <formula>C$9&gt;=20/24</formula>
    </cfRule>
    <cfRule type="expression" dxfId="9157" priority="189">
      <formula>AND(C$9&gt;=14/24,C$9&lt;20/24)</formula>
    </cfRule>
    <cfRule type="expression" dxfId="9156" priority="190">
      <formula>AND(C$9&gt;=8/24,C$9&lt;14/24)</formula>
    </cfRule>
    <cfRule type="expression" dxfId="9155" priority="191">
      <formula>C$9&lt;8/24</formula>
    </cfRule>
  </conditionalFormatting>
  <conditionalFormatting sqref="F94:L96 B93:E96">
    <cfRule type="expression" dxfId="9154" priority="180">
      <formula>B$9&gt;=20/24</formula>
    </cfRule>
    <cfRule type="expression" dxfId="9153" priority="181">
      <formula>AND(B$9&gt;=14/24,B$9&lt;20/24)</formula>
    </cfRule>
    <cfRule type="expression" dxfId="9152" priority="182">
      <formula>AND(B$9&gt;=8/24,B$9&lt;14/24)</formula>
    </cfRule>
    <cfRule type="expression" dxfId="9151" priority="183">
      <formula>B$9&lt;8/24</formula>
    </cfRule>
  </conditionalFormatting>
  <conditionalFormatting sqref="M94:Q96 N93:Q93">
    <cfRule type="expression" dxfId="9150" priority="176">
      <formula>M$9&gt;=20/24</formula>
    </cfRule>
    <cfRule type="expression" dxfId="9149" priority="177">
      <formula>AND(M$9&gt;=14/24,M$9&lt;20/24)</formula>
    </cfRule>
    <cfRule type="expression" dxfId="9148" priority="178">
      <formula>AND(M$9&gt;=8/24,M$9&lt;14/24)</formula>
    </cfRule>
    <cfRule type="expression" dxfId="9147" priority="179">
      <formula>M$9&lt;8/24</formula>
    </cfRule>
  </conditionalFormatting>
  <conditionalFormatting sqref="R93:T96">
    <cfRule type="expression" dxfId="9146" priority="172">
      <formula>R$9&gt;=20/24</formula>
    </cfRule>
    <cfRule type="expression" dxfId="9145" priority="173">
      <formula>AND(R$9&gt;=14/24,R$9&lt;20/24)</formula>
    </cfRule>
    <cfRule type="expression" dxfId="9144" priority="174">
      <formula>AND(R$9&gt;=8/24,R$9&lt;14/24)</formula>
    </cfRule>
    <cfRule type="expression" dxfId="9143" priority="175">
      <formula>R$9&lt;8/24</formula>
    </cfRule>
  </conditionalFormatting>
  <conditionalFormatting sqref="B97:L97">
    <cfRule type="expression" dxfId="9142" priority="168">
      <formula>B$9&gt;=20/24</formula>
    </cfRule>
    <cfRule type="expression" dxfId="9141" priority="169">
      <formula>AND(B$9&gt;=14/24,B$9&lt;20/24)</formula>
    </cfRule>
    <cfRule type="expression" dxfId="9140" priority="170">
      <formula>AND(B$9&gt;=8/24,B$9&lt;14/24)</formula>
    </cfRule>
    <cfRule type="expression" dxfId="9139" priority="171">
      <formula>B$9&lt;8/24</formula>
    </cfRule>
  </conditionalFormatting>
  <conditionalFormatting sqref="M97:Q97">
    <cfRule type="expression" dxfId="9138" priority="164">
      <formula>M$9&gt;=20/24</formula>
    </cfRule>
    <cfRule type="expression" dxfId="9137" priority="165">
      <formula>AND(M$9&gt;=14/24,M$9&lt;20/24)</formula>
    </cfRule>
    <cfRule type="expression" dxfId="9136" priority="166">
      <formula>AND(M$9&gt;=8/24,M$9&lt;14/24)</formula>
    </cfRule>
    <cfRule type="expression" dxfId="9135" priority="167">
      <formula>M$9&lt;8/24</formula>
    </cfRule>
  </conditionalFormatting>
  <conditionalFormatting sqref="R97:T97">
    <cfRule type="expression" dxfId="9134" priority="160">
      <formula>R$9&gt;=20/24</formula>
    </cfRule>
    <cfRule type="expression" dxfId="9133" priority="161">
      <formula>AND(R$9&gt;=14/24,R$9&lt;20/24)</formula>
    </cfRule>
    <cfRule type="expression" dxfId="9132" priority="162">
      <formula>AND(R$9&gt;=8/24,R$9&lt;14/24)</formula>
    </cfRule>
    <cfRule type="expression" dxfId="9131" priority="163">
      <formula>R$9&lt;8/24</formula>
    </cfRule>
  </conditionalFormatting>
  <conditionalFormatting sqref="L93:M93">
    <cfRule type="expression" dxfId="9130" priority="156">
      <formula>L$9&gt;=20/24</formula>
    </cfRule>
    <cfRule type="expression" dxfId="9129" priority="157">
      <formula>AND(L$9&gt;=14/24,L$9&lt;20/24)</formula>
    </cfRule>
    <cfRule type="expression" dxfId="9128" priority="158">
      <formula>AND(L$9&gt;=8/24,L$9&lt;14/24)</formula>
    </cfRule>
    <cfRule type="expression" dxfId="9127" priority="159">
      <formula>L$9&lt;8/24</formula>
    </cfRule>
  </conditionalFormatting>
  <conditionalFormatting sqref="F93:K93">
    <cfRule type="expression" dxfId="9126" priority="152">
      <formula>F$9&gt;=20/24</formula>
    </cfRule>
    <cfRule type="expression" dxfId="9125" priority="153">
      <formula>AND(F$9&gt;=14/24,F$9&lt;20/24)</formula>
    </cfRule>
    <cfRule type="expression" dxfId="9124" priority="154">
      <formula>AND(F$9&gt;=8/24,F$9&lt;14/24)</formula>
    </cfRule>
    <cfRule type="expression" dxfId="9123" priority="155">
      <formula>F$9&lt;8/24</formula>
    </cfRule>
  </conditionalFormatting>
  <conditionalFormatting sqref="U93:V93">
    <cfRule type="expression" dxfId="9122" priority="148">
      <formula>U$9&gt;=20/24</formula>
    </cfRule>
    <cfRule type="expression" dxfId="9121" priority="149">
      <formula>AND(U$9&gt;=14/24,U$9&lt;20/24)</formula>
    </cfRule>
    <cfRule type="expression" dxfId="9120" priority="150">
      <formula>AND(U$9&gt;=8/24,U$9&lt;14/24)</formula>
    </cfRule>
    <cfRule type="expression" dxfId="9119" priority="151">
      <formula>U$9&lt;8/24</formula>
    </cfRule>
  </conditionalFormatting>
  <conditionalFormatting sqref="M93:T93">
    <cfRule type="expression" dxfId="9118" priority="144">
      <formula>M$9&gt;=20/24</formula>
    </cfRule>
    <cfRule type="expression" dxfId="9117" priority="145">
      <formula>AND(M$9&gt;=14/24,M$9&lt;20/24)</formula>
    </cfRule>
    <cfRule type="expression" dxfId="9116" priority="146">
      <formula>AND(M$9&gt;=8/24,M$9&lt;14/24)</formula>
    </cfRule>
    <cfRule type="expression" dxfId="9115" priority="147">
      <formula>M$9&lt;8/24</formula>
    </cfRule>
  </conditionalFormatting>
  <conditionalFormatting sqref="AA98:AF98">
    <cfRule type="expression" dxfId="9114" priority="140">
      <formula>AA$9&gt;=20/24</formula>
    </cfRule>
    <cfRule type="expression" dxfId="9113" priority="141">
      <formula>AND(AA$9&gt;=14/24,AA$9&lt;20/24)</formula>
    </cfRule>
    <cfRule type="expression" dxfId="9112" priority="142">
      <formula>AND(AA$9&gt;=8/24,AA$9&lt;14/24)</formula>
    </cfRule>
    <cfRule type="expression" dxfId="9111" priority="143">
      <formula>AA$9&lt;8/24</formula>
    </cfRule>
  </conditionalFormatting>
  <conditionalFormatting sqref="U98:Z98">
    <cfRule type="expression" dxfId="9110" priority="136">
      <formula>U$9&gt;=20/24</formula>
    </cfRule>
    <cfRule type="expression" dxfId="9109" priority="137">
      <formula>AND(U$9&gt;=14/24,U$9&lt;20/24)</formula>
    </cfRule>
    <cfRule type="expression" dxfId="9108" priority="138">
      <formula>AND(U$9&gt;=8/24,U$9&lt;14/24)</formula>
    </cfRule>
    <cfRule type="expression" dxfId="9107" priority="139">
      <formula>U$9&lt;8/24</formula>
    </cfRule>
  </conditionalFormatting>
  <conditionalFormatting sqref="A98">
    <cfRule type="expression" dxfId="9106" priority="135">
      <formula>$AH98=0</formula>
    </cfRule>
  </conditionalFormatting>
  <conditionalFormatting sqref="B98:L98">
    <cfRule type="expression" dxfId="9105" priority="131">
      <formula>B$9&gt;=20/24</formula>
    </cfRule>
    <cfRule type="expression" dxfId="9104" priority="132">
      <formula>AND(B$9&gt;=14/24,B$9&lt;20/24)</formula>
    </cfRule>
    <cfRule type="expression" dxfId="9103" priority="133">
      <formula>AND(B$9&gt;=8/24,B$9&lt;14/24)</formula>
    </cfRule>
    <cfRule type="expression" dxfId="9102" priority="134">
      <formula>B$9&lt;8/24</formula>
    </cfRule>
  </conditionalFormatting>
  <conditionalFormatting sqref="M98:Q98">
    <cfRule type="expression" dxfId="9101" priority="127">
      <formula>M$9&gt;=20/24</formula>
    </cfRule>
    <cfRule type="expression" dxfId="9100" priority="128">
      <formula>AND(M$9&gt;=14/24,M$9&lt;20/24)</formula>
    </cfRule>
    <cfRule type="expression" dxfId="9099" priority="129">
      <formula>AND(M$9&gt;=8/24,M$9&lt;14/24)</formula>
    </cfRule>
    <cfRule type="expression" dxfId="9098" priority="130">
      <formula>M$9&lt;8/24</formula>
    </cfRule>
  </conditionalFormatting>
  <conditionalFormatting sqref="R98:T98">
    <cfRule type="expression" dxfId="9097" priority="123">
      <formula>R$9&gt;=20/24</formula>
    </cfRule>
    <cfRule type="expression" dxfId="9096" priority="124">
      <formula>AND(R$9&gt;=14/24,R$9&lt;20/24)</formula>
    </cfRule>
    <cfRule type="expression" dxfId="9095" priority="125">
      <formula>AND(R$9&gt;=8/24,R$9&lt;14/24)</formula>
    </cfRule>
    <cfRule type="expression" dxfId="9094" priority="126">
      <formula>R$9&lt;8/24</formula>
    </cfRule>
  </conditionalFormatting>
  <conditionalFormatting sqref="W12:AA16 AB13:AB16 AC14:AF16">
    <cfRule type="expression" dxfId="9093" priority="119">
      <formula>W$9&gt;=20/24</formula>
    </cfRule>
    <cfRule type="expression" dxfId="9092" priority="120">
      <formula>AND(W$9&gt;=14/24,W$9&lt;20/24)</formula>
    </cfRule>
    <cfRule type="expression" dxfId="9091" priority="121">
      <formula>AND(W$9&gt;=8/24,W$9&lt;14/24)</formula>
    </cfRule>
    <cfRule type="expression" dxfId="9090" priority="122">
      <formula>W$9&lt;8/24</formula>
    </cfRule>
  </conditionalFormatting>
  <conditionalFormatting sqref="W17:AF17">
    <cfRule type="expression" dxfId="9089" priority="115">
      <formula>W$9&gt;=20/24</formula>
    </cfRule>
    <cfRule type="expression" dxfId="9088" priority="116">
      <formula>AND(W$9&gt;=14/24,W$9&lt;20/24)</formula>
    </cfRule>
    <cfRule type="expression" dxfId="9087" priority="117">
      <formula>AND(W$9&gt;=8/24,W$9&lt;14/24)</formula>
    </cfRule>
    <cfRule type="expression" dxfId="9086" priority="118">
      <formula>W$9&lt;8/24</formula>
    </cfRule>
  </conditionalFormatting>
  <conditionalFormatting sqref="W12:AA13 AB13">
    <cfRule type="expression" dxfId="9085" priority="111">
      <formula>W$9&gt;=20/24</formula>
    </cfRule>
    <cfRule type="expression" dxfId="9084" priority="112">
      <formula>AND(W$9&gt;=14/24,W$9&lt;20/24)</formula>
    </cfRule>
    <cfRule type="expression" dxfId="9083" priority="113">
      <formula>AND(W$9&gt;=8/24,W$9&lt;14/24)</formula>
    </cfRule>
    <cfRule type="expression" dxfId="9082" priority="114">
      <formula>W$9&lt;8/24</formula>
    </cfRule>
  </conditionalFormatting>
  <conditionalFormatting sqref="AD57:AD58">
    <cfRule type="expression" dxfId="9081" priority="107">
      <formula>AD$9&gt;=20/24</formula>
    </cfRule>
    <cfRule type="expression" dxfId="9080" priority="108">
      <formula>AND(AD$9&gt;=14/24,AD$9&lt;20/24)</formula>
    </cfRule>
    <cfRule type="expression" dxfId="9079" priority="109">
      <formula>AND(AD$9&gt;=8/24,AD$9&lt;14/24)</formula>
    </cfRule>
    <cfRule type="expression" dxfId="9078" priority="110">
      <formula>AD$9&lt;8/24</formula>
    </cfRule>
  </conditionalFormatting>
  <conditionalFormatting sqref="B83:B90 B67:B71 B73:B77 B79:B81 B52:B59 C56:C59 B11:I11">
    <cfRule type="expression" dxfId="9077" priority="103">
      <formula>B$9&gt;=20/24</formula>
    </cfRule>
    <cfRule type="expression" dxfId="9076" priority="104">
      <formula>AND(B$9&gt;=14/24,B$9&lt;20/24)</formula>
    </cfRule>
    <cfRule type="expression" dxfId="9075" priority="105">
      <formula>AND(B$9&gt;=8/24,B$9&lt;14/24)</formula>
    </cfRule>
    <cfRule type="expression" dxfId="9074" priority="106">
      <formula>B$9&lt;8/24</formula>
    </cfRule>
  </conditionalFormatting>
  <conditionalFormatting sqref="B36:J36">
    <cfRule type="expression" dxfId="9073" priority="99">
      <formula>B$9&gt;=20/24</formula>
    </cfRule>
    <cfRule type="expression" dxfId="9072" priority="100">
      <formula>AND(B$9&gt;=14/24,B$9&lt;20/24)</formula>
    </cfRule>
    <cfRule type="expression" dxfId="9071" priority="101">
      <formula>AND(B$9&gt;=8/24,B$9&lt;14/24)</formula>
    </cfRule>
    <cfRule type="expression" dxfId="9070" priority="102">
      <formula>B$9&lt;8/24</formula>
    </cfRule>
  </conditionalFormatting>
  <conditionalFormatting sqref="B60:F66 G61:J66">
    <cfRule type="expression" dxfId="9069" priority="95">
      <formula>B$9&gt;=20/24</formula>
    </cfRule>
    <cfRule type="expression" dxfId="9068" priority="96">
      <formula>AND(B$9&gt;=14/24,B$9&lt;20/24)</formula>
    </cfRule>
    <cfRule type="expression" dxfId="9067" priority="97">
      <formula>AND(B$9&gt;=8/24,B$9&lt;14/24)</formula>
    </cfRule>
    <cfRule type="expression" dxfId="9066" priority="98">
      <formula>B$9&lt;8/24</formula>
    </cfRule>
  </conditionalFormatting>
  <conditionalFormatting sqref="B44:B55 B36:B42 C41:C42 D42:G42 B11:I11 C36:J36 C44:K49">
    <cfRule type="expression" dxfId="9065" priority="94">
      <formula>B11&gt;$AG11</formula>
    </cfRule>
  </conditionalFormatting>
  <conditionalFormatting sqref="B82">
    <cfRule type="expression" dxfId="9064" priority="90">
      <formula>B$9&gt;=20/24</formula>
    </cfRule>
    <cfRule type="expression" dxfId="9063" priority="91">
      <formula>AND(B$9&gt;=14/24,B$9&lt;20/24)</formula>
    </cfRule>
    <cfRule type="expression" dxfId="9062" priority="92">
      <formula>AND(B$9&gt;=8/24,B$9&lt;14/24)</formula>
    </cfRule>
    <cfRule type="expression" dxfId="9061" priority="93">
      <formula>B$9&lt;8/24</formula>
    </cfRule>
  </conditionalFormatting>
  <conditionalFormatting sqref="B43:H43">
    <cfRule type="expression" dxfId="9060" priority="89">
      <formula>B43&gt;$AG43</formula>
    </cfRule>
  </conditionalFormatting>
  <conditionalFormatting sqref="B78">
    <cfRule type="expression" dxfId="9059" priority="85">
      <formula>B$9&gt;=20/24</formula>
    </cfRule>
    <cfRule type="expression" dxfId="9058" priority="86">
      <formula>AND(B$9&gt;=14/24,B$9&lt;20/24)</formula>
    </cfRule>
    <cfRule type="expression" dxfId="9057" priority="87">
      <formula>AND(B$9&gt;=8/24,B$9&lt;14/24)</formula>
    </cfRule>
    <cfRule type="expression" dxfId="9056" priority="88">
      <formula>B$9&lt;8/24</formula>
    </cfRule>
  </conditionalFormatting>
  <conditionalFormatting sqref="B72">
    <cfRule type="expression" dxfId="9055" priority="81">
      <formula>B$9&gt;=20/24</formula>
    </cfRule>
    <cfRule type="expression" dxfId="9054" priority="82">
      <formula>AND(B$9&gt;=14/24,B$9&lt;20/24)</formula>
    </cfRule>
    <cfRule type="expression" dxfId="9053" priority="83">
      <formula>AND(B$9&gt;=8/24,B$9&lt;14/24)</formula>
    </cfRule>
    <cfRule type="expression" dxfId="9052" priority="84">
      <formula>B$9&lt;8/24</formula>
    </cfRule>
  </conditionalFormatting>
  <conditionalFormatting sqref="B14:K14 B16:K32 L24:N32">
    <cfRule type="expression" dxfId="9051" priority="77">
      <formula>B$9&gt;=20/24</formula>
    </cfRule>
    <cfRule type="expression" dxfId="9050" priority="78">
      <formula>AND(B$9&gt;=14/24,B$9&lt;20/24)</formula>
    </cfRule>
    <cfRule type="expression" dxfId="9049" priority="79">
      <formula>AND(B$9&gt;=8/24,B$9&lt;14/24)</formula>
    </cfRule>
    <cfRule type="expression" dxfId="9048" priority="80">
      <formula>B$9&lt;8/24</formula>
    </cfRule>
  </conditionalFormatting>
  <conditionalFormatting sqref="B34:N34">
    <cfRule type="expression" dxfId="9047" priority="73">
      <formula>B$9&gt;=20/24</formula>
    </cfRule>
    <cfRule type="expression" dxfId="9046" priority="74">
      <formula>AND(B$9&gt;=14/24,B$9&lt;20/24)</formula>
    </cfRule>
    <cfRule type="expression" dxfId="9045" priority="75">
      <formula>AND(B$9&gt;=8/24,B$9&lt;14/24)</formula>
    </cfRule>
    <cfRule type="expression" dxfId="9044" priority="76">
      <formula>B$9&lt;8/24</formula>
    </cfRule>
  </conditionalFormatting>
  <conditionalFormatting sqref="B14:K14 B16:K32 L24:N32 B34:N35">
    <cfRule type="expression" dxfId="9043" priority="72">
      <formula>B14&gt;$AG14</formula>
    </cfRule>
  </conditionalFormatting>
  <conditionalFormatting sqref="B35:N35">
    <cfRule type="expression" dxfId="9042" priority="68">
      <formula>B$9&gt;=20/24</formula>
    </cfRule>
    <cfRule type="expression" dxfId="9041" priority="69">
      <formula>AND(B$9&gt;=14/24,B$9&lt;20/24)</formula>
    </cfRule>
    <cfRule type="expression" dxfId="9040" priority="70">
      <formula>AND(B$9&gt;=8/24,B$9&lt;14/24)</formula>
    </cfRule>
    <cfRule type="expression" dxfId="9039" priority="71">
      <formula>B$9&lt;8/24</formula>
    </cfRule>
  </conditionalFormatting>
  <conditionalFormatting sqref="B33:N33">
    <cfRule type="expression" dxfId="9038" priority="64">
      <formula>B$9&gt;=20/24</formula>
    </cfRule>
    <cfRule type="expression" dxfId="9037" priority="65">
      <formula>AND(B$9&gt;=14/24,B$9&lt;20/24)</formula>
    </cfRule>
    <cfRule type="expression" dxfId="9036" priority="66">
      <formula>AND(B$9&gt;=8/24,B$9&lt;14/24)</formula>
    </cfRule>
    <cfRule type="expression" dxfId="9035" priority="67">
      <formula>B$9&lt;8/24</formula>
    </cfRule>
  </conditionalFormatting>
  <conditionalFormatting sqref="B33:N33">
    <cfRule type="expression" dxfId="9034" priority="63">
      <formula>B33&gt;$AG33</formula>
    </cfRule>
  </conditionalFormatting>
  <conditionalFormatting sqref="B15:J15">
    <cfRule type="expression" dxfId="9033" priority="59">
      <formula>B$9&gt;=20/24</formula>
    </cfRule>
    <cfRule type="expression" dxfId="9032" priority="60">
      <formula>AND(B$9&gt;=14/24,B$9&lt;20/24)</formula>
    </cfRule>
    <cfRule type="expression" dxfId="9031" priority="61">
      <formula>AND(B$9&gt;=8/24,B$9&lt;14/24)</formula>
    </cfRule>
    <cfRule type="expression" dxfId="9030" priority="62">
      <formula>B$9&lt;8/24</formula>
    </cfRule>
  </conditionalFormatting>
  <conditionalFormatting sqref="B15:J15">
    <cfRule type="expression" dxfId="9029" priority="58">
      <formula>B15&gt;$AG15</formula>
    </cfRule>
  </conditionalFormatting>
  <conditionalFormatting sqref="B12:K13">
    <cfRule type="expression" dxfId="9028" priority="54">
      <formula>B$9&gt;=20/24</formula>
    </cfRule>
    <cfRule type="expression" dxfId="9027" priority="55">
      <formula>AND(B$9&gt;=14/24,B$9&lt;20/24)</formula>
    </cfRule>
    <cfRule type="expression" dxfId="9026" priority="56">
      <formula>AND(B$9&gt;=8/24,B$9&lt;14/24)</formula>
    </cfRule>
    <cfRule type="expression" dxfId="9025" priority="57">
      <formula>B$9&lt;8/24</formula>
    </cfRule>
  </conditionalFormatting>
  <conditionalFormatting sqref="B12:K13">
    <cfRule type="expression" dxfId="9024" priority="50">
      <formula>B$9&gt;=20/24</formula>
    </cfRule>
    <cfRule type="expression" dxfId="9023" priority="51">
      <formula>AND(B$9&gt;=14/24,B$9&lt;20/24)</formula>
    </cfRule>
    <cfRule type="expression" dxfId="9022" priority="52">
      <formula>AND(B$9&gt;=8/24,B$9&lt;14/24)</formula>
    </cfRule>
    <cfRule type="expression" dxfId="9021" priority="53">
      <formula>B$9&lt;8/24</formula>
    </cfRule>
  </conditionalFormatting>
  <conditionalFormatting sqref="L38:L41 L44:N47">
    <cfRule type="expression" dxfId="9020" priority="46">
      <formula>L$9&gt;=20/24</formula>
    </cfRule>
    <cfRule type="expression" dxfId="9019" priority="47">
      <formula>AND(L$9&gt;=14/24,L$9&lt;20/24)</formula>
    </cfRule>
    <cfRule type="expression" dxfId="9018" priority="48">
      <formula>AND(L$9&gt;=8/24,L$9&lt;14/24)</formula>
    </cfRule>
    <cfRule type="expression" dxfId="9017" priority="49">
      <formula>L$9&lt;8/24</formula>
    </cfRule>
  </conditionalFormatting>
  <conditionalFormatting sqref="L42">
    <cfRule type="expression" dxfId="9016" priority="42">
      <formula>L$9&gt;=20/24</formula>
    </cfRule>
    <cfRule type="expression" dxfId="9015" priority="43">
      <formula>AND(L$9&gt;=14/24,L$9&lt;20/24)</formula>
    </cfRule>
    <cfRule type="expression" dxfId="9014" priority="44">
      <formula>AND(L$9&gt;=8/24,L$9&lt;14/24)</formula>
    </cfRule>
    <cfRule type="expression" dxfId="9013" priority="45">
      <formula>L$9&lt;8/24</formula>
    </cfRule>
  </conditionalFormatting>
  <conditionalFormatting sqref="L48:N48">
    <cfRule type="expression" dxfId="9012" priority="38">
      <formula>L$9&gt;=20/24</formula>
    </cfRule>
    <cfRule type="expression" dxfId="9011" priority="39">
      <formula>AND(L$9&gt;=14/24,L$9&lt;20/24)</formula>
    </cfRule>
    <cfRule type="expression" dxfId="9010" priority="40">
      <formula>AND(L$9&gt;=8/24,L$9&lt;14/24)</formula>
    </cfRule>
    <cfRule type="expression" dxfId="9009" priority="41">
      <formula>L$9&lt;8/24</formula>
    </cfRule>
  </conditionalFormatting>
  <conditionalFormatting sqref="L49:N49">
    <cfRule type="expression" dxfId="9008" priority="34">
      <formula>L$9&gt;=20/24</formula>
    </cfRule>
    <cfRule type="expression" dxfId="9007" priority="35">
      <formula>AND(L$9&gt;=14/24,L$9&lt;20/24)</formula>
    </cfRule>
    <cfRule type="expression" dxfId="9006" priority="36">
      <formula>AND(L$9&gt;=8/24,L$9&lt;14/24)</formula>
    </cfRule>
    <cfRule type="expression" dxfId="9005" priority="37">
      <formula>L$9&lt;8/24</formula>
    </cfRule>
  </conditionalFormatting>
  <conditionalFormatting sqref="L44:N47">
    <cfRule type="expression" dxfId="9004" priority="30">
      <formula>L$9&gt;=20/24</formula>
    </cfRule>
    <cfRule type="expression" dxfId="9003" priority="31">
      <formula>AND(L$9&gt;=14/24,L$9&lt;20/24)</formula>
    </cfRule>
    <cfRule type="expression" dxfId="9002" priority="32">
      <formula>AND(L$9&gt;=8/24,L$9&lt;14/24)</formula>
    </cfRule>
    <cfRule type="expression" dxfId="9001" priority="33">
      <formula>L$9&lt;8/24</formula>
    </cfRule>
  </conditionalFormatting>
  <conditionalFormatting sqref="L38:L42 L44:L50 M44:N49">
    <cfRule type="expression" dxfId="9000" priority="29">
      <formula>L38&gt;$AG38</formula>
    </cfRule>
  </conditionalFormatting>
  <conditionalFormatting sqref="L43:M43">
    <cfRule type="expression" dxfId="8999" priority="25">
      <formula>L$9&gt;=20/24</formula>
    </cfRule>
    <cfRule type="expression" dxfId="8998" priority="26">
      <formula>AND(L$9&gt;=14/24,L$9&lt;20/24)</formula>
    </cfRule>
    <cfRule type="expression" dxfId="8997" priority="27">
      <formula>AND(L$9&gt;=8/24,L$9&lt;14/24)</formula>
    </cfRule>
    <cfRule type="expression" dxfId="8996" priority="28">
      <formula>L$9&lt;8/24</formula>
    </cfRule>
  </conditionalFormatting>
  <conditionalFormatting sqref="L43:M43">
    <cfRule type="expression" dxfId="8995" priority="24">
      <formula>L43&gt;$AG43</formula>
    </cfRule>
  </conditionalFormatting>
  <conditionalFormatting sqref="O17:O23">
    <cfRule type="expression" dxfId="8994" priority="20">
      <formula>O$9&gt;=20/24</formula>
    </cfRule>
    <cfRule type="expression" dxfId="8993" priority="21">
      <formula>AND(O$9&gt;=14/24,O$9&lt;20/24)</formula>
    </cfRule>
    <cfRule type="expression" dxfId="8992" priority="22">
      <formula>AND(O$9&gt;=8/24,O$9&lt;14/24)</formula>
    </cfRule>
    <cfRule type="expression" dxfId="8991" priority="23">
      <formula>O$9&lt;8/24</formula>
    </cfRule>
  </conditionalFormatting>
  <conditionalFormatting sqref="O17:O23">
    <cfRule type="expression" dxfId="8990" priority="19">
      <formula>O17&gt;$AG17</formula>
    </cfRule>
  </conditionalFormatting>
  <conditionalFormatting sqref="O24:O32">
    <cfRule type="expression" dxfId="8989" priority="15">
      <formula>O$9&gt;=20/24</formula>
    </cfRule>
    <cfRule type="expression" dxfId="8988" priority="16">
      <formula>AND(O$9&gt;=14/24,O$9&lt;20/24)</formula>
    </cfRule>
    <cfRule type="expression" dxfId="8987" priority="17">
      <formula>AND(O$9&gt;=8/24,O$9&lt;14/24)</formula>
    </cfRule>
    <cfRule type="expression" dxfId="8986" priority="18">
      <formula>O$9&lt;8/24</formula>
    </cfRule>
  </conditionalFormatting>
  <conditionalFormatting sqref="O34">
    <cfRule type="expression" dxfId="8985" priority="11">
      <formula>O$9&gt;=20/24</formula>
    </cfRule>
    <cfRule type="expression" dxfId="8984" priority="12">
      <formula>AND(O$9&gt;=14/24,O$9&lt;20/24)</formula>
    </cfRule>
    <cfRule type="expression" dxfId="8983" priority="13">
      <formula>AND(O$9&gt;=8/24,O$9&lt;14/24)</formula>
    </cfRule>
    <cfRule type="expression" dxfId="8982" priority="14">
      <formula>O$9&lt;8/24</formula>
    </cfRule>
  </conditionalFormatting>
  <conditionalFormatting sqref="O24:O32 O34:O35">
    <cfRule type="expression" dxfId="8981" priority="10">
      <formula>O24&gt;$AG24</formula>
    </cfRule>
  </conditionalFormatting>
  <conditionalFormatting sqref="O35">
    <cfRule type="expression" dxfId="8980" priority="6">
      <formula>O$9&gt;=20/24</formula>
    </cfRule>
    <cfRule type="expression" dxfId="8979" priority="7">
      <formula>AND(O$9&gt;=14/24,O$9&lt;20/24)</formula>
    </cfRule>
    <cfRule type="expression" dxfId="8978" priority="8">
      <formula>AND(O$9&gt;=8/24,O$9&lt;14/24)</formula>
    </cfRule>
    <cfRule type="expression" dxfId="8977" priority="9">
      <formula>O$9&lt;8/24</formula>
    </cfRule>
  </conditionalFormatting>
  <conditionalFormatting sqref="O33">
    <cfRule type="expression" dxfId="8976" priority="2">
      <formula>O$9&gt;=20/24</formula>
    </cfRule>
    <cfRule type="expression" dxfId="8975" priority="3">
      <formula>AND(O$9&gt;=14/24,O$9&lt;20/24)</formula>
    </cfRule>
    <cfRule type="expression" dxfId="8974" priority="4">
      <formula>AND(O$9&gt;=8/24,O$9&lt;14/24)</formula>
    </cfRule>
    <cfRule type="expression" dxfId="8973" priority="5">
      <formula>O$9&lt;8/24</formula>
    </cfRule>
  </conditionalFormatting>
  <conditionalFormatting sqref="O33">
    <cfRule type="expression" dxfId="8972" priority="1">
      <formula>O33&gt;$AG33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Z94" sqref="Z94:Z9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2078/08/2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-45</v>
      </c>
      <c r="C5" s="32">
        <f t="shared" ref="C5:AF5" si="0">C68</f>
        <v>-61</v>
      </c>
      <c r="D5" s="32">
        <f t="shared" si="0"/>
        <v>-46.3</v>
      </c>
      <c r="E5" s="32">
        <f t="shared" si="0"/>
        <v>-65.8</v>
      </c>
      <c r="F5" s="32">
        <f t="shared" si="0"/>
        <v>-60.3</v>
      </c>
      <c r="G5" s="32">
        <f t="shared" si="0"/>
        <v>-61</v>
      </c>
      <c r="H5" s="32">
        <f t="shared" si="0"/>
        <v>-73.400000000000006</v>
      </c>
      <c r="I5" s="32">
        <f t="shared" si="0"/>
        <v>-34.6</v>
      </c>
      <c r="J5" s="32">
        <f t="shared" si="0"/>
        <v>-64.099999999999994</v>
      </c>
      <c r="K5" s="32">
        <f t="shared" si="0"/>
        <v>-52</v>
      </c>
      <c r="L5" s="32">
        <f t="shared" si="0"/>
        <v>-63</v>
      </c>
      <c r="M5" s="32">
        <f t="shared" si="0"/>
        <v>-71</v>
      </c>
      <c r="N5" s="32">
        <f t="shared" si="0"/>
        <v>-47.4</v>
      </c>
      <c r="O5" s="32">
        <f t="shared" si="0"/>
        <v>-40.299999999999997</v>
      </c>
      <c r="P5" s="32">
        <f t="shared" si="0"/>
        <v>-37.799999999999997</v>
      </c>
      <c r="Q5" s="32">
        <f t="shared" si="0"/>
        <v>-49.6</v>
      </c>
      <c r="R5" s="32">
        <f t="shared" si="0"/>
        <v>-78</v>
      </c>
      <c r="S5" s="32">
        <f t="shared" si="0"/>
        <v>-67</v>
      </c>
      <c r="T5" s="32">
        <f t="shared" si="0"/>
        <v>-69</v>
      </c>
      <c r="U5" s="32">
        <f t="shared" si="0"/>
        <v>-50</v>
      </c>
      <c r="V5" s="32">
        <f t="shared" si="0"/>
        <v>-40</v>
      </c>
      <c r="W5" s="32">
        <f t="shared" si="0"/>
        <v>-40</v>
      </c>
      <c r="X5" s="32">
        <f t="shared" si="0"/>
        <v>-80</v>
      </c>
      <c r="Y5" s="32">
        <f t="shared" si="0"/>
        <v>-74</v>
      </c>
      <c r="Z5" s="32">
        <f t="shared" si="0"/>
        <v>-56</v>
      </c>
      <c r="AA5" s="32">
        <f t="shared" si="0"/>
        <v>-87</v>
      </c>
      <c r="AB5" s="32">
        <f t="shared" si="0"/>
        <v>-50</v>
      </c>
      <c r="AC5" s="32">
        <f t="shared" si="0"/>
        <v>-88</v>
      </c>
      <c r="AD5" s="32">
        <f t="shared" si="0"/>
        <v>-69</v>
      </c>
      <c r="AE5" s="32">
        <f t="shared" si="0"/>
        <v>-51.2</v>
      </c>
      <c r="AF5" s="32">
        <f t="shared" si="0"/>
        <v>-63.8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1261MW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Load=756</v>
      </c>
      <c r="B7" s="37">
        <f t="shared" ref="B7:AF7" si="1">B75</f>
        <v>755.74</v>
      </c>
      <c r="C7" s="37">
        <f t="shared" si="1"/>
        <v>797.64</v>
      </c>
      <c r="D7" s="37">
        <f t="shared" si="1"/>
        <v>805.94</v>
      </c>
      <c r="E7" s="37">
        <f t="shared" si="1"/>
        <v>786.44</v>
      </c>
      <c r="F7" s="37">
        <f t="shared" si="1"/>
        <v>879.84</v>
      </c>
      <c r="G7" s="37">
        <f t="shared" si="1"/>
        <v>917.84</v>
      </c>
      <c r="H7" s="37">
        <f t="shared" si="1"/>
        <v>1004.44</v>
      </c>
      <c r="I7" s="37">
        <f t="shared" si="1"/>
        <v>1111.7399999999998</v>
      </c>
      <c r="J7" s="37">
        <f t="shared" si="1"/>
        <v>1160.7399999999998</v>
      </c>
      <c r="K7" s="37">
        <f t="shared" si="1"/>
        <v>1248.24</v>
      </c>
      <c r="L7" s="37">
        <f>L75</f>
        <v>1260.8400000000001</v>
      </c>
      <c r="M7" s="37">
        <f t="shared" si="1"/>
        <v>1224.1400000000001</v>
      </c>
      <c r="N7" s="37">
        <f t="shared" si="1"/>
        <v>1149.24</v>
      </c>
      <c r="O7" s="37">
        <f t="shared" si="1"/>
        <v>1113.6400000000001</v>
      </c>
      <c r="P7" s="37">
        <f t="shared" si="1"/>
        <v>1096.8399999999999</v>
      </c>
      <c r="Q7" s="37">
        <f t="shared" si="1"/>
        <v>1066.3399999999999</v>
      </c>
      <c r="R7" s="37">
        <f t="shared" si="1"/>
        <v>1049.44</v>
      </c>
      <c r="S7" s="37">
        <f t="shared" si="1"/>
        <v>1079.94</v>
      </c>
      <c r="T7" s="37">
        <f t="shared" si="1"/>
        <v>1100.94</v>
      </c>
      <c r="U7" s="37">
        <f t="shared" si="1"/>
        <v>1208.7399999999998</v>
      </c>
      <c r="V7" s="37">
        <f t="shared" si="1"/>
        <v>1341.6399999999999</v>
      </c>
      <c r="W7" s="37">
        <f t="shared" si="1"/>
        <v>1479.74</v>
      </c>
      <c r="X7" s="37">
        <f t="shared" si="1"/>
        <v>1340.24</v>
      </c>
      <c r="Y7" s="37">
        <f t="shared" si="1"/>
        <v>1285.1399999999999</v>
      </c>
      <c r="Z7" s="37">
        <f t="shared" si="1"/>
        <v>1248.6399999999999</v>
      </c>
      <c r="AA7" s="37">
        <f t="shared" si="1"/>
        <v>1160.7399999999998</v>
      </c>
      <c r="AB7" s="37">
        <f t="shared" si="1"/>
        <v>1091.6399999999999</v>
      </c>
      <c r="AC7" s="37">
        <f t="shared" si="1"/>
        <v>1005.54</v>
      </c>
      <c r="AD7" s="37">
        <f t="shared" si="1"/>
        <v>994.24</v>
      </c>
      <c r="AE7" s="37">
        <f t="shared" si="1"/>
        <v>933.93</v>
      </c>
      <c r="AF7" s="37">
        <f t="shared" si="1"/>
        <v>883.64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130</v>
      </c>
      <c r="C11" s="50">
        <v>120</v>
      </c>
      <c r="D11" s="50">
        <v>120</v>
      </c>
      <c r="E11" s="50">
        <v>120</v>
      </c>
      <c r="F11" s="50">
        <v>170</v>
      </c>
      <c r="G11" s="50">
        <v>200</v>
      </c>
      <c r="H11" s="50">
        <v>230</v>
      </c>
      <c r="I11" s="50">
        <v>230</v>
      </c>
      <c r="J11" s="50">
        <v>250</v>
      </c>
      <c r="K11" s="50">
        <v>320</v>
      </c>
      <c r="L11" s="51">
        <v>300</v>
      </c>
      <c r="M11" s="51">
        <v>260</v>
      </c>
      <c r="N11" s="51">
        <v>200</v>
      </c>
      <c r="O11" s="51">
        <v>200</v>
      </c>
      <c r="P11" s="51">
        <v>200</v>
      </c>
      <c r="Q11" s="52">
        <v>180</v>
      </c>
      <c r="R11" s="53">
        <v>180</v>
      </c>
      <c r="S11" s="53">
        <v>230</v>
      </c>
      <c r="T11" s="53">
        <v>230</v>
      </c>
      <c r="U11" s="53">
        <v>250</v>
      </c>
      <c r="V11" s="53">
        <v>345</v>
      </c>
      <c r="W11" s="53">
        <v>400</v>
      </c>
      <c r="X11" s="53">
        <v>340</v>
      </c>
      <c r="Y11" s="53">
        <v>300</v>
      </c>
      <c r="Z11" s="53">
        <v>270</v>
      </c>
      <c r="AA11" s="53">
        <v>245</v>
      </c>
      <c r="AB11" s="53">
        <v>200</v>
      </c>
      <c r="AC11" s="53">
        <v>190</v>
      </c>
      <c r="AD11" s="49">
        <v>180</v>
      </c>
      <c r="AE11" s="49">
        <v>160</v>
      </c>
      <c r="AF11" s="49">
        <v>140</v>
      </c>
      <c r="AG11" s="55">
        <v>456</v>
      </c>
      <c r="AH11" s="56">
        <f>MAX(B11:AF11)</f>
        <v>400</v>
      </c>
      <c r="AI11" s="57">
        <f>MIN(B11:AF11)</f>
        <v>120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1">
        <v>40</v>
      </c>
      <c r="C12" s="51">
        <v>40</v>
      </c>
      <c r="D12" s="51">
        <v>40</v>
      </c>
      <c r="E12" s="51">
        <v>40</v>
      </c>
      <c r="F12" s="51">
        <v>40</v>
      </c>
      <c r="G12" s="51">
        <v>40</v>
      </c>
      <c r="H12" s="50">
        <v>50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60">
        <v>60</v>
      </c>
      <c r="S12" s="60">
        <v>60</v>
      </c>
      <c r="T12" s="6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60</v>
      </c>
      <c r="AD12" s="51">
        <v>50</v>
      </c>
      <c r="AE12" s="51">
        <v>50</v>
      </c>
      <c r="AF12" s="51">
        <v>50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1">
        <v>20</v>
      </c>
      <c r="C13" s="51">
        <v>20</v>
      </c>
      <c r="D13" s="51">
        <v>20</v>
      </c>
      <c r="E13" s="51">
        <v>20</v>
      </c>
      <c r="F13" s="51">
        <v>20</v>
      </c>
      <c r="G13" s="51">
        <v>20</v>
      </c>
      <c r="H13" s="51">
        <v>20</v>
      </c>
      <c r="I13" s="50">
        <v>34</v>
      </c>
      <c r="J13" s="50">
        <v>34</v>
      </c>
      <c r="K13" s="50">
        <v>34</v>
      </c>
      <c r="L13" s="50">
        <v>34</v>
      </c>
      <c r="M13" s="50">
        <v>34</v>
      </c>
      <c r="N13" s="50">
        <v>34</v>
      </c>
      <c r="O13" s="50">
        <v>34</v>
      </c>
      <c r="P13" s="50">
        <v>34</v>
      </c>
      <c r="Q13" s="50">
        <v>34</v>
      </c>
      <c r="R13" s="60">
        <v>34</v>
      </c>
      <c r="S13" s="60">
        <v>34</v>
      </c>
      <c r="T13" s="60">
        <v>34</v>
      </c>
      <c r="U13" s="60">
        <v>34</v>
      </c>
      <c r="V13" s="60">
        <v>34</v>
      </c>
      <c r="W13" s="60">
        <v>34</v>
      </c>
      <c r="X13" s="60">
        <v>34</v>
      </c>
      <c r="Y13" s="60">
        <v>34</v>
      </c>
      <c r="Z13" s="60">
        <v>34</v>
      </c>
      <c r="AA13" s="60">
        <v>38</v>
      </c>
      <c r="AB13" s="60">
        <v>38</v>
      </c>
      <c r="AC13" s="60">
        <v>33.1</v>
      </c>
      <c r="AD13" s="60">
        <v>33.1</v>
      </c>
      <c r="AE13" s="60">
        <v>33.1</v>
      </c>
      <c r="AF13" s="60">
        <v>33.1</v>
      </c>
      <c r="AG13" s="61">
        <v>52.4</v>
      </c>
      <c r="AH13" s="56">
        <f>MAX(B13:AF13)</f>
        <v>38</v>
      </c>
      <c r="AI13" s="57">
        <f>MIN(B13:AF13)</f>
        <v>20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2">
        <v>25.5</v>
      </c>
      <c r="C14" s="62">
        <v>25.5</v>
      </c>
      <c r="D14" s="62">
        <v>25.5</v>
      </c>
      <c r="E14" s="62">
        <v>25.5</v>
      </c>
      <c r="F14" s="62">
        <v>25.5</v>
      </c>
      <c r="G14" s="62">
        <v>25.5</v>
      </c>
      <c r="H14" s="62">
        <v>25.5</v>
      </c>
      <c r="I14" s="62">
        <v>25.5</v>
      </c>
      <c r="J14" s="62">
        <v>25.5</v>
      </c>
      <c r="K14" s="62">
        <v>25.5</v>
      </c>
      <c r="L14" s="50">
        <v>25.5</v>
      </c>
      <c r="M14" s="51">
        <v>25.3</v>
      </c>
      <c r="N14" s="51">
        <v>25.3</v>
      </c>
      <c r="O14" s="51">
        <v>25.5</v>
      </c>
      <c r="P14" s="51">
        <v>25.1</v>
      </c>
      <c r="Q14" s="51">
        <v>25.4</v>
      </c>
      <c r="R14" s="62">
        <v>25.4</v>
      </c>
      <c r="S14" s="62">
        <v>25.4</v>
      </c>
      <c r="T14" s="62">
        <v>25.4</v>
      </c>
      <c r="U14" s="62">
        <v>25.4</v>
      </c>
      <c r="V14" s="62">
        <v>25.4</v>
      </c>
      <c r="W14" s="62">
        <v>25.4</v>
      </c>
      <c r="X14" s="62">
        <v>25.4</v>
      </c>
      <c r="Y14" s="62">
        <v>25.4</v>
      </c>
      <c r="Z14" s="62">
        <v>25.4</v>
      </c>
      <c r="AA14" s="62">
        <v>25.4</v>
      </c>
      <c r="AB14" s="62">
        <v>25.4</v>
      </c>
      <c r="AC14" s="62">
        <v>25.4</v>
      </c>
      <c r="AD14" s="62">
        <v>25.4</v>
      </c>
      <c r="AE14" s="62">
        <v>25.4</v>
      </c>
      <c r="AF14" s="62">
        <v>25.4</v>
      </c>
      <c r="AG14" s="61">
        <v>50</v>
      </c>
      <c r="AH14" s="56">
        <f t="shared" si="2"/>
        <v>25.5</v>
      </c>
      <c r="AI14" s="57">
        <f t="shared" si="3"/>
        <v>25.1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2">
        <v>32</v>
      </c>
      <c r="C15" s="62">
        <v>32</v>
      </c>
      <c r="D15" s="62">
        <v>32</v>
      </c>
      <c r="E15" s="62">
        <v>32</v>
      </c>
      <c r="F15" s="62">
        <v>32</v>
      </c>
      <c r="G15" s="62">
        <v>32</v>
      </c>
      <c r="H15" s="62">
        <v>32</v>
      </c>
      <c r="I15" s="62">
        <v>32</v>
      </c>
      <c r="J15" s="62">
        <v>32</v>
      </c>
      <c r="K15" s="62">
        <v>32</v>
      </c>
      <c r="L15" s="62">
        <v>32</v>
      </c>
      <c r="M15" s="51">
        <v>32.6</v>
      </c>
      <c r="N15" s="51">
        <v>32.6</v>
      </c>
      <c r="O15" s="51">
        <v>38.299999999999997</v>
      </c>
      <c r="P15" s="51">
        <v>36.9</v>
      </c>
      <c r="Q15" s="51">
        <v>37.9</v>
      </c>
      <c r="R15" s="62">
        <v>37.9</v>
      </c>
      <c r="S15" s="62">
        <v>37.9</v>
      </c>
      <c r="T15" s="62">
        <v>37.9</v>
      </c>
      <c r="U15" s="62">
        <v>37.9</v>
      </c>
      <c r="V15" s="62">
        <v>38</v>
      </c>
      <c r="W15" s="62">
        <v>38</v>
      </c>
      <c r="X15" s="62">
        <v>38</v>
      </c>
      <c r="Y15" s="62">
        <v>38</v>
      </c>
      <c r="Z15" s="62">
        <v>38</v>
      </c>
      <c r="AA15" s="62">
        <v>38</v>
      </c>
      <c r="AB15" s="62">
        <v>38</v>
      </c>
      <c r="AC15" s="62">
        <v>38</v>
      </c>
      <c r="AD15" s="62">
        <v>38</v>
      </c>
      <c r="AE15" s="62">
        <v>38</v>
      </c>
      <c r="AF15" s="62">
        <v>38</v>
      </c>
      <c r="AG15" s="64">
        <v>45</v>
      </c>
      <c r="AH15" s="56">
        <f t="shared" si="2"/>
        <v>38.299999999999997</v>
      </c>
      <c r="AI15" s="57">
        <f t="shared" si="3"/>
        <v>32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65">
        <v>23</v>
      </c>
      <c r="C16" s="65">
        <v>23</v>
      </c>
      <c r="D16" s="65">
        <v>23</v>
      </c>
      <c r="E16" s="65">
        <v>23</v>
      </c>
      <c r="F16" s="65">
        <v>23</v>
      </c>
      <c r="G16" s="65">
        <v>23</v>
      </c>
      <c r="H16" s="65">
        <v>23</v>
      </c>
      <c r="I16" s="65">
        <v>23</v>
      </c>
      <c r="J16" s="65">
        <v>23</v>
      </c>
      <c r="K16" s="65">
        <v>23</v>
      </c>
      <c r="L16" s="65">
        <v>23</v>
      </c>
      <c r="M16" s="51">
        <v>23</v>
      </c>
      <c r="N16" s="51">
        <v>23</v>
      </c>
      <c r="O16" s="51">
        <v>23</v>
      </c>
      <c r="P16" s="51">
        <v>23</v>
      </c>
      <c r="Q16" s="51">
        <v>23</v>
      </c>
      <c r="R16" s="65">
        <v>23</v>
      </c>
      <c r="S16" s="65">
        <v>23</v>
      </c>
      <c r="T16" s="65">
        <v>23</v>
      </c>
      <c r="U16" s="65">
        <v>23</v>
      </c>
      <c r="V16" s="65">
        <v>23</v>
      </c>
      <c r="W16" s="65">
        <v>27</v>
      </c>
      <c r="X16" s="65">
        <v>27</v>
      </c>
      <c r="Y16" s="65">
        <v>27</v>
      </c>
      <c r="Z16" s="65">
        <v>27</v>
      </c>
      <c r="AA16" s="65">
        <v>27</v>
      </c>
      <c r="AB16" s="65">
        <v>27</v>
      </c>
      <c r="AC16" s="65">
        <v>27</v>
      </c>
      <c r="AD16" s="65">
        <v>27</v>
      </c>
      <c r="AE16" s="65">
        <v>27</v>
      </c>
      <c r="AF16" s="65">
        <v>27</v>
      </c>
      <c r="AG16" s="61">
        <v>45</v>
      </c>
      <c r="AH16" s="56">
        <f t="shared" si="2"/>
        <v>27</v>
      </c>
      <c r="AI16" s="57">
        <f t="shared" si="3"/>
        <v>23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62">
        <v>23</v>
      </c>
      <c r="C17" s="62">
        <v>23</v>
      </c>
      <c r="D17" s="62">
        <v>23</v>
      </c>
      <c r="E17" s="62">
        <v>23</v>
      </c>
      <c r="F17" s="62">
        <v>23</v>
      </c>
      <c r="G17" s="62">
        <v>23</v>
      </c>
      <c r="H17" s="62">
        <v>23</v>
      </c>
      <c r="I17" s="62">
        <v>23</v>
      </c>
      <c r="J17" s="62">
        <v>23</v>
      </c>
      <c r="K17" s="62">
        <v>23</v>
      </c>
      <c r="L17" s="62">
        <v>23</v>
      </c>
      <c r="M17" s="51">
        <v>23</v>
      </c>
      <c r="N17" s="51">
        <v>23</v>
      </c>
      <c r="O17" s="51">
        <v>23</v>
      </c>
      <c r="P17" s="51">
        <v>23</v>
      </c>
      <c r="Q17" s="51">
        <v>23</v>
      </c>
      <c r="R17" s="62">
        <v>23</v>
      </c>
      <c r="S17" s="62">
        <v>23</v>
      </c>
      <c r="T17" s="62">
        <v>23</v>
      </c>
      <c r="U17" s="62">
        <v>23</v>
      </c>
      <c r="V17" s="62">
        <v>23</v>
      </c>
      <c r="W17" s="62">
        <v>23</v>
      </c>
      <c r="X17" s="62">
        <v>23</v>
      </c>
      <c r="Y17" s="62">
        <v>23</v>
      </c>
      <c r="Z17" s="62">
        <v>23</v>
      </c>
      <c r="AA17" s="62">
        <v>23</v>
      </c>
      <c r="AB17" s="62">
        <v>23</v>
      </c>
      <c r="AC17" s="62">
        <v>23</v>
      </c>
      <c r="AD17" s="62">
        <v>23</v>
      </c>
      <c r="AE17" s="62">
        <v>23</v>
      </c>
      <c r="AF17" s="62">
        <v>23</v>
      </c>
      <c r="AG17" s="61">
        <v>42</v>
      </c>
      <c r="AH17" s="56">
        <f t="shared" si="2"/>
        <v>23</v>
      </c>
      <c r="AI17" s="57">
        <f t="shared" si="3"/>
        <v>23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1">
        <v>20</v>
      </c>
      <c r="C18" s="51">
        <v>20</v>
      </c>
      <c r="D18" s="51">
        <v>20</v>
      </c>
      <c r="E18" s="51">
        <v>20</v>
      </c>
      <c r="F18" s="51">
        <v>20</v>
      </c>
      <c r="G18" s="51">
        <v>20</v>
      </c>
      <c r="H18" s="51">
        <v>20</v>
      </c>
      <c r="I18" s="51">
        <v>20</v>
      </c>
      <c r="J18" s="51">
        <v>20</v>
      </c>
      <c r="K18" s="51">
        <v>20</v>
      </c>
      <c r="L18" s="51">
        <v>20</v>
      </c>
      <c r="M18" s="51">
        <v>20</v>
      </c>
      <c r="N18" s="51">
        <v>20</v>
      </c>
      <c r="O18" s="51">
        <v>20</v>
      </c>
      <c r="P18" s="51">
        <v>20</v>
      </c>
      <c r="Q18" s="51">
        <v>20</v>
      </c>
      <c r="R18" s="51">
        <v>20</v>
      </c>
      <c r="S18" s="51">
        <v>20</v>
      </c>
      <c r="T18" s="51">
        <v>20</v>
      </c>
      <c r="U18" s="51">
        <v>20</v>
      </c>
      <c r="V18" s="51">
        <v>20</v>
      </c>
      <c r="W18" s="51">
        <v>20</v>
      </c>
      <c r="X18" s="51">
        <v>20</v>
      </c>
      <c r="Y18" s="51">
        <v>20</v>
      </c>
      <c r="Z18" s="51">
        <v>20</v>
      </c>
      <c r="AA18" s="51">
        <v>20</v>
      </c>
      <c r="AB18" s="51">
        <v>20</v>
      </c>
      <c r="AC18" s="51">
        <v>20</v>
      </c>
      <c r="AD18" s="51">
        <v>20</v>
      </c>
      <c r="AE18" s="51">
        <v>20</v>
      </c>
      <c r="AF18" s="51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1">
        <v>22</v>
      </c>
      <c r="C19" s="51">
        <v>22</v>
      </c>
      <c r="D19" s="51">
        <v>22</v>
      </c>
      <c r="E19" s="51">
        <v>22</v>
      </c>
      <c r="F19" s="51">
        <v>22</v>
      </c>
      <c r="G19" s="51">
        <v>22</v>
      </c>
      <c r="H19" s="51">
        <v>22</v>
      </c>
      <c r="I19" s="51">
        <v>21.4</v>
      </c>
      <c r="J19" s="51">
        <v>21.4</v>
      </c>
      <c r="K19" s="51">
        <v>21.4</v>
      </c>
      <c r="L19" s="51">
        <v>21.4</v>
      </c>
      <c r="M19" s="51">
        <v>21.5</v>
      </c>
      <c r="N19" s="51">
        <v>21.5</v>
      </c>
      <c r="O19" s="51">
        <v>21.5</v>
      </c>
      <c r="P19" s="51">
        <v>22.4</v>
      </c>
      <c r="Q19" s="51">
        <v>21.5</v>
      </c>
      <c r="R19" s="51">
        <v>21.5</v>
      </c>
      <c r="S19" s="51">
        <v>21.5</v>
      </c>
      <c r="T19" s="51">
        <v>21.5</v>
      </c>
      <c r="U19" s="51">
        <v>21.5</v>
      </c>
      <c r="V19" s="51">
        <v>21.5</v>
      </c>
      <c r="W19" s="51">
        <v>20.5</v>
      </c>
      <c r="X19" s="51">
        <v>20.5</v>
      </c>
      <c r="Y19" s="51">
        <v>20.5</v>
      </c>
      <c r="Z19" s="51">
        <v>20.5</v>
      </c>
      <c r="AA19" s="51">
        <v>20.5</v>
      </c>
      <c r="AB19" s="51">
        <v>20.5</v>
      </c>
      <c r="AC19" s="51">
        <v>20.5</v>
      </c>
      <c r="AD19" s="51">
        <v>20.5</v>
      </c>
      <c r="AE19" s="51">
        <v>20.5</v>
      </c>
      <c r="AF19" s="51">
        <v>20.5</v>
      </c>
      <c r="AG19" s="61">
        <v>30</v>
      </c>
      <c r="AH19" s="56">
        <f t="shared" si="2"/>
        <v>22.4</v>
      </c>
      <c r="AI19" s="57">
        <f t="shared" si="3"/>
        <v>20.5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1">
        <v>6.2</v>
      </c>
      <c r="C20" s="51">
        <v>6.2</v>
      </c>
      <c r="D20" s="51">
        <v>6.2</v>
      </c>
      <c r="E20" s="51">
        <v>6.2</v>
      </c>
      <c r="F20" s="51">
        <v>6.2</v>
      </c>
      <c r="G20" s="51">
        <v>6.2</v>
      </c>
      <c r="H20" s="51">
        <v>6.2</v>
      </c>
      <c r="I20" s="51">
        <v>6.2</v>
      </c>
      <c r="J20" s="51">
        <v>6.2</v>
      </c>
      <c r="K20" s="51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1">
        <v>11</v>
      </c>
      <c r="C21" s="51">
        <v>11</v>
      </c>
      <c r="D21" s="51">
        <v>11</v>
      </c>
      <c r="E21" s="51">
        <v>11</v>
      </c>
      <c r="F21" s="51">
        <v>11</v>
      </c>
      <c r="G21" s="51">
        <v>11</v>
      </c>
      <c r="H21" s="51">
        <v>11</v>
      </c>
      <c r="I21" s="51">
        <v>11</v>
      </c>
      <c r="J21" s="51">
        <v>11</v>
      </c>
      <c r="K21" s="51">
        <v>11</v>
      </c>
      <c r="L21" s="51">
        <v>11</v>
      </c>
      <c r="M21" s="51">
        <v>11</v>
      </c>
      <c r="N21" s="51">
        <v>11</v>
      </c>
      <c r="O21" s="51">
        <v>10</v>
      </c>
      <c r="P21" s="51">
        <v>10</v>
      </c>
      <c r="Q21" s="51">
        <v>10</v>
      </c>
      <c r="R21" s="51">
        <v>10</v>
      </c>
      <c r="S21" s="51">
        <v>10</v>
      </c>
      <c r="T21" s="51">
        <v>10</v>
      </c>
      <c r="U21" s="51">
        <v>10</v>
      </c>
      <c r="V21" s="51">
        <v>10</v>
      </c>
      <c r="W21" s="51">
        <v>10</v>
      </c>
      <c r="X21" s="51">
        <v>10</v>
      </c>
      <c r="Y21" s="51">
        <v>10</v>
      </c>
      <c r="Z21" s="51">
        <v>10</v>
      </c>
      <c r="AA21" s="51">
        <v>10</v>
      </c>
      <c r="AB21" s="51">
        <v>10</v>
      </c>
      <c r="AC21" s="51">
        <v>10</v>
      </c>
      <c r="AD21" s="51">
        <v>10</v>
      </c>
      <c r="AE21" s="51">
        <v>10</v>
      </c>
      <c r="AF21" s="51">
        <v>10</v>
      </c>
      <c r="AG21" s="61">
        <v>25</v>
      </c>
      <c r="AH21" s="56">
        <f t="shared" si="2"/>
        <v>11</v>
      </c>
      <c r="AI21" s="57">
        <f t="shared" si="3"/>
        <v>10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22.1</v>
      </c>
      <c r="N22" s="51">
        <v>22.1</v>
      </c>
      <c r="O22" s="51">
        <v>22.4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61">
        <v>25</v>
      </c>
      <c r="AH22" s="56">
        <f t="shared" si="2"/>
        <v>22.4</v>
      </c>
      <c r="AI22" s="57">
        <f t="shared" si="3"/>
        <v>0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1">
        <v>8</v>
      </c>
      <c r="C23" s="51">
        <v>8</v>
      </c>
      <c r="D23" s="51">
        <v>8</v>
      </c>
      <c r="E23" s="51">
        <v>8</v>
      </c>
      <c r="F23" s="51">
        <v>8</v>
      </c>
      <c r="G23" s="51">
        <v>8</v>
      </c>
      <c r="H23" s="51">
        <v>8</v>
      </c>
      <c r="I23" s="51">
        <v>8</v>
      </c>
      <c r="J23" s="51">
        <v>8</v>
      </c>
      <c r="K23" s="51">
        <v>8</v>
      </c>
      <c r="L23" s="51">
        <v>8</v>
      </c>
      <c r="M23" s="51">
        <v>10</v>
      </c>
      <c r="N23" s="51">
        <v>10</v>
      </c>
      <c r="O23" s="51">
        <v>13.8</v>
      </c>
      <c r="P23" s="51">
        <v>13.8</v>
      </c>
      <c r="Q23" s="51">
        <v>13.8</v>
      </c>
      <c r="R23" s="51">
        <v>13.8</v>
      </c>
      <c r="S23" s="51">
        <v>13.8</v>
      </c>
      <c r="T23" s="51">
        <v>13.8</v>
      </c>
      <c r="U23" s="51">
        <v>13.8</v>
      </c>
      <c r="V23" s="51">
        <v>13.8</v>
      </c>
      <c r="W23" s="51">
        <v>13.8</v>
      </c>
      <c r="X23" s="51">
        <v>13.8</v>
      </c>
      <c r="Y23" s="51">
        <v>13.8</v>
      </c>
      <c r="Z23" s="51">
        <v>13.8</v>
      </c>
      <c r="AA23" s="51">
        <v>13.8</v>
      </c>
      <c r="AB23" s="51">
        <v>13.8</v>
      </c>
      <c r="AC23" s="51">
        <v>13.8</v>
      </c>
      <c r="AD23" s="51">
        <v>13.8</v>
      </c>
      <c r="AE23" s="51">
        <v>13.8</v>
      </c>
      <c r="AF23" s="51">
        <v>13.8</v>
      </c>
      <c r="AG23" s="61">
        <v>25</v>
      </c>
      <c r="AH23" s="56">
        <f t="shared" si="2"/>
        <v>13.8</v>
      </c>
      <c r="AI23" s="57">
        <f t="shared" si="3"/>
        <v>8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1">
        <v>12</v>
      </c>
      <c r="C24" s="51">
        <v>12</v>
      </c>
      <c r="D24" s="51">
        <v>12</v>
      </c>
      <c r="E24" s="51">
        <v>12</v>
      </c>
      <c r="F24" s="51">
        <v>12</v>
      </c>
      <c r="G24" s="51">
        <v>12</v>
      </c>
      <c r="H24" s="51">
        <v>12</v>
      </c>
      <c r="I24" s="51">
        <v>12</v>
      </c>
      <c r="J24" s="51">
        <v>12</v>
      </c>
      <c r="K24" s="51">
        <v>12</v>
      </c>
      <c r="L24" s="51">
        <v>12</v>
      </c>
      <c r="M24" s="51">
        <v>15</v>
      </c>
      <c r="N24" s="51">
        <v>15</v>
      </c>
      <c r="O24" s="51">
        <v>15</v>
      </c>
      <c r="P24" s="51">
        <v>13</v>
      </c>
      <c r="Q24" s="51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16</v>
      </c>
      <c r="X24" s="51">
        <v>16</v>
      </c>
      <c r="Y24" s="51">
        <v>16</v>
      </c>
      <c r="Z24" s="51">
        <v>16</v>
      </c>
      <c r="AA24" s="51">
        <v>16</v>
      </c>
      <c r="AB24" s="51">
        <v>16</v>
      </c>
      <c r="AC24" s="51">
        <v>16</v>
      </c>
      <c r="AD24" s="51">
        <v>16</v>
      </c>
      <c r="AE24" s="51">
        <v>16</v>
      </c>
      <c r="AF24" s="51">
        <v>16</v>
      </c>
      <c r="AG24" s="61">
        <v>25</v>
      </c>
      <c r="AH24" s="56">
        <f t="shared" si="2"/>
        <v>16</v>
      </c>
      <c r="AI24" s="57">
        <f t="shared" si="3"/>
        <v>12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1">
        <v>20</v>
      </c>
      <c r="C25" s="51">
        <v>20</v>
      </c>
      <c r="D25" s="51">
        <v>20</v>
      </c>
      <c r="E25" s="51">
        <v>20</v>
      </c>
      <c r="F25" s="51">
        <v>20</v>
      </c>
      <c r="G25" s="51">
        <v>20</v>
      </c>
      <c r="H25" s="51">
        <v>20</v>
      </c>
      <c r="I25" s="51">
        <v>20</v>
      </c>
      <c r="J25" s="51">
        <v>20</v>
      </c>
      <c r="K25" s="51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61">
        <v>24.2</v>
      </c>
      <c r="AH25" s="56">
        <f t="shared" si="2"/>
        <v>20</v>
      </c>
      <c r="AI25" s="57">
        <f t="shared" si="3"/>
        <v>20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1">
        <v>4</v>
      </c>
      <c r="C26" s="51">
        <v>4</v>
      </c>
      <c r="D26" s="51">
        <v>4</v>
      </c>
      <c r="E26" s="51">
        <v>4</v>
      </c>
      <c r="F26" s="51">
        <v>4</v>
      </c>
      <c r="G26" s="51">
        <v>4</v>
      </c>
      <c r="H26" s="51">
        <v>6.6</v>
      </c>
      <c r="I26" s="51">
        <v>6.6</v>
      </c>
      <c r="J26" s="51">
        <v>6.6</v>
      </c>
      <c r="K26" s="50">
        <v>12</v>
      </c>
      <c r="L26" s="51">
        <v>6</v>
      </c>
      <c r="M26" s="51">
        <v>6</v>
      </c>
      <c r="N26" s="51">
        <v>6</v>
      </c>
      <c r="O26" s="51">
        <v>6</v>
      </c>
      <c r="P26" s="51">
        <v>6</v>
      </c>
      <c r="Q26" s="51">
        <v>6</v>
      </c>
      <c r="R26" s="51">
        <v>6</v>
      </c>
      <c r="S26" s="51">
        <v>6</v>
      </c>
      <c r="T26" s="51">
        <v>6</v>
      </c>
      <c r="U26" s="51">
        <v>6</v>
      </c>
      <c r="V26" s="51">
        <v>10</v>
      </c>
      <c r="W26" s="51">
        <v>20</v>
      </c>
      <c r="X26" s="51">
        <v>20</v>
      </c>
      <c r="Y26" s="51">
        <v>20</v>
      </c>
      <c r="Z26" s="51">
        <v>20</v>
      </c>
      <c r="AA26" s="51">
        <v>20</v>
      </c>
      <c r="AB26" s="51">
        <v>20</v>
      </c>
      <c r="AC26" s="51">
        <v>20</v>
      </c>
      <c r="AD26" s="51">
        <v>20</v>
      </c>
      <c r="AE26" s="51">
        <v>20</v>
      </c>
      <c r="AF26" s="51">
        <v>20</v>
      </c>
      <c r="AG26" s="61">
        <v>20</v>
      </c>
      <c r="AH26" s="56">
        <f>MAX(B26:AF26)</f>
        <v>20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1">
        <v>9</v>
      </c>
      <c r="C27" s="51">
        <v>9</v>
      </c>
      <c r="D27" s="51">
        <v>9</v>
      </c>
      <c r="E27" s="51">
        <v>9</v>
      </c>
      <c r="F27" s="51">
        <v>9</v>
      </c>
      <c r="G27" s="51">
        <v>9</v>
      </c>
      <c r="H27" s="51">
        <v>9</v>
      </c>
      <c r="I27" s="51">
        <v>9</v>
      </c>
      <c r="J27" s="51">
        <v>9</v>
      </c>
      <c r="K27" s="51">
        <v>9</v>
      </c>
      <c r="L27" s="51">
        <v>9</v>
      </c>
      <c r="M27" s="51">
        <v>9</v>
      </c>
      <c r="N27" s="51">
        <v>9</v>
      </c>
      <c r="O27" s="51">
        <v>7.4</v>
      </c>
      <c r="P27" s="51">
        <v>7.4</v>
      </c>
      <c r="Q27" s="51">
        <v>7.4</v>
      </c>
      <c r="R27" s="51">
        <v>7.4</v>
      </c>
      <c r="S27" s="51">
        <v>7.4</v>
      </c>
      <c r="T27" s="51">
        <v>7.4</v>
      </c>
      <c r="U27" s="51">
        <v>7.4</v>
      </c>
      <c r="V27" s="51">
        <v>7.4</v>
      </c>
      <c r="W27" s="51">
        <v>7.4</v>
      </c>
      <c r="X27" s="51">
        <v>7.4</v>
      </c>
      <c r="Y27" s="51">
        <v>7.4</v>
      </c>
      <c r="Z27" s="51">
        <v>7.4</v>
      </c>
      <c r="AA27" s="51">
        <v>7.4</v>
      </c>
      <c r="AB27" s="51">
        <v>7.4</v>
      </c>
      <c r="AC27" s="51">
        <v>7.4</v>
      </c>
      <c r="AD27" s="50">
        <v>4</v>
      </c>
      <c r="AE27" s="50">
        <v>4</v>
      </c>
      <c r="AF27" s="50">
        <v>4</v>
      </c>
      <c r="AG27" s="61">
        <v>23.5</v>
      </c>
      <c r="AH27" s="56">
        <f t="shared" si="2"/>
        <v>9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1">
        <v>5</v>
      </c>
      <c r="C28" s="51">
        <v>5</v>
      </c>
      <c r="D28" s="51">
        <v>5</v>
      </c>
      <c r="E28" s="51">
        <v>5</v>
      </c>
      <c r="F28" s="51">
        <v>5</v>
      </c>
      <c r="G28" s="51">
        <v>5</v>
      </c>
      <c r="H28" s="51">
        <v>5</v>
      </c>
      <c r="I28" s="51">
        <v>5</v>
      </c>
      <c r="J28" s="51">
        <v>5</v>
      </c>
      <c r="K28" s="51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69">
        <v>11</v>
      </c>
      <c r="AH33" s="56">
        <f t="shared" ref="AH33" si="4">MAX(B33:AF33)</f>
        <v>0</v>
      </c>
      <c r="AI33" s="57">
        <f t="shared" ref="AI33" si="5">MIN(B33:AF33)</f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1">
        <v>9</v>
      </c>
      <c r="C34" s="51">
        <v>9</v>
      </c>
      <c r="D34" s="51">
        <v>9</v>
      </c>
      <c r="E34" s="51">
        <v>9</v>
      </c>
      <c r="F34" s="51">
        <v>9</v>
      </c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220</v>
      </c>
      <c r="C36" s="63">
        <v>220</v>
      </c>
      <c r="D36" s="63">
        <v>220</v>
      </c>
      <c r="E36" s="63">
        <v>220</v>
      </c>
      <c r="F36" s="63">
        <v>220</v>
      </c>
      <c r="G36" s="63">
        <v>220</v>
      </c>
      <c r="H36" s="63">
        <v>220</v>
      </c>
      <c r="I36" s="63">
        <v>220</v>
      </c>
      <c r="J36" s="63">
        <v>220</v>
      </c>
      <c r="K36" s="63">
        <v>220</v>
      </c>
      <c r="L36" s="63">
        <v>220</v>
      </c>
      <c r="M36" s="63">
        <v>220</v>
      </c>
      <c r="N36" s="63">
        <v>220</v>
      </c>
      <c r="O36" s="63">
        <v>220</v>
      </c>
      <c r="P36" s="63">
        <v>220</v>
      </c>
      <c r="Q36" s="63">
        <v>220</v>
      </c>
      <c r="R36" s="63">
        <v>220</v>
      </c>
      <c r="S36" s="63">
        <v>220</v>
      </c>
      <c r="T36" s="63">
        <v>220</v>
      </c>
      <c r="U36" s="63">
        <v>220</v>
      </c>
      <c r="V36" s="63">
        <v>220</v>
      </c>
      <c r="W36" s="63">
        <v>220</v>
      </c>
      <c r="X36" s="63">
        <v>220</v>
      </c>
      <c r="Y36" s="63">
        <v>220</v>
      </c>
      <c r="Z36" s="63">
        <v>220</v>
      </c>
      <c r="AA36" s="63">
        <v>220</v>
      </c>
      <c r="AB36" s="63">
        <v>220</v>
      </c>
      <c r="AC36" s="63">
        <v>220</v>
      </c>
      <c r="AD36" s="63">
        <v>220</v>
      </c>
      <c r="AE36" s="63">
        <v>220</v>
      </c>
      <c r="AF36" s="63">
        <v>220</v>
      </c>
      <c r="AG36" s="69">
        <v>85</v>
      </c>
      <c r="AH36" s="56">
        <f t="shared" si="2"/>
        <v>220</v>
      </c>
      <c r="AI36" s="57">
        <f t="shared" si="3"/>
        <v>220</v>
      </c>
      <c r="AK36" s="58"/>
    </row>
    <row r="37" spans="1:88" ht="15.75" thickBot="1" x14ac:dyDescent="0.3">
      <c r="A37" s="71" t="s">
        <v>44</v>
      </c>
      <c r="B37" s="72">
        <f>49.6+59.4</f>
        <v>109</v>
      </c>
      <c r="C37" s="72">
        <f>51.7+59.2</f>
        <v>110.9</v>
      </c>
      <c r="D37" s="63">
        <v>102</v>
      </c>
      <c r="E37" s="63">
        <v>113.6</v>
      </c>
      <c r="F37" s="63">
        <v>111.9</v>
      </c>
      <c r="G37" s="63">
        <v>111.9</v>
      </c>
      <c r="H37" s="63">
        <v>108.8</v>
      </c>
      <c r="I37" s="63">
        <v>108.8</v>
      </c>
      <c r="J37" s="63">
        <v>111.2</v>
      </c>
      <c r="K37" s="63">
        <v>110.6</v>
      </c>
      <c r="L37" s="72">
        <v>107.2</v>
      </c>
      <c r="M37" s="72">
        <f>50+57.7</f>
        <v>107.7</v>
      </c>
      <c r="N37" s="72">
        <f>48.8+58.2</f>
        <v>107</v>
      </c>
      <c r="O37" s="72">
        <f>49.9+59.8</f>
        <v>109.69999999999999</v>
      </c>
      <c r="P37" s="72">
        <f>60.3+52</f>
        <v>112.3</v>
      </c>
      <c r="Q37" s="72">
        <f>49.9+56.4</f>
        <v>106.3</v>
      </c>
      <c r="R37" s="72">
        <f>50.1+58.5</f>
        <v>108.6</v>
      </c>
      <c r="S37" s="72">
        <v>106</v>
      </c>
      <c r="T37" s="72">
        <v>102</v>
      </c>
      <c r="U37" s="72">
        <v>102</v>
      </c>
      <c r="V37" s="72">
        <v>102</v>
      </c>
      <c r="W37" s="72">
        <v>102</v>
      </c>
      <c r="X37" s="72">
        <v>102</v>
      </c>
      <c r="Y37" s="72">
        <v>102</v>
      </c>
      <c r="Z37" s="72">
        <v>102</v>
      </c>
      <c r="AA37" s="72">
        <f>47.8+55.4</f>
        <v>103.19999999999999</v>
      </c>
      <c r="AB37" s="72">
        <f>47.8+55.5</f>
        <v>103.3</v>
      </c>
      <c r="AC37" s="72">
        <f>48.4+56.3</f>
        <v>104.69999999999999</v>
      </c>
      <c r="AD37" s="72">
        <f>48.4+56.3</f>
        <v>104.69999999999999</v>
      </c>
      <c r="AE37" s="72">
        <f>48.8+58.1</f>
        <v>106.9</v>
      </c>
      <c r="AF37" s="72">
        <f>47.9+58.1</f>
        <v>106</v>
      </c>
      <c r="AG37" s="69">
        <v>240</v>
      </c>
      <c r="AH37" s="56">
        <f t="shared" si="2"/>
        <v>113.6</v>
      </c>
      <c r="AI37" s="57">
        <f t="shared" si="3"/>
        <v>102</v>
      </c>
      <c r="AK37" s="58"/>
    </row>
    <row r="38" spans="1:88" ht="15.75" thickBot="1" x14ac:dyDescent="0.3">
      <c r="A38" s="73" t="s">
        <v>45</v>
      </c>
      <c r="B38" s="74">
        <f t="shared" ref="B38" si="6">SUM(B11:B36)</f>
        <v>673.7</v>
      </c>
      <c r="C38" s="74">
        <f t="shared" ref="C38:AF38" si="7">SUM(C11:C36)</f>
        <v>663.7</v>
      </c>
      <c r="D38" s="74">
        <f t="shared" si="7"/>
        <v>663.7</v>
      </c>
      <c r="E38" s="74">
        <f t="shared" si="7"/>
        <v>663.7</v>
      </c>
      <c r="F38" s="74">
        <f t="shared" si="7"/>
        <v>713.7</v>
      </c>
      <c r="G38" s="74">
        <f t="shared" si="7"/>
        <v>743.7</v>
      </c>
      <c r="H38" s="74">
        <f t="shared" si="7"/>
        <v>786.30000000000007</v>
      </c>
      <c r="I38" s="74">
        <f t="shared" si="7"/>
        <v>809.69999999999993</v>
      </c>
      <c r="J38" s="74">
        <f t="shared" si="7"/>
        <v>829.69999999999993</v>
      </c>
      <c r="K38" s="74">
        <f t="shared" si="7"/>
        <v>905.1</v>
      </c>
      <c r="L38" s="74">
        <f t="shared" si="7"/>
        <v>879.1</v>
      </c>
      <c r="M38" s="74">
        <f t="shared" si="7"/>
        <v>844.7</v>
      </c>
      <c r="N38" s="74">
        <f t="shared" si="7"/>
        <v>784.7</v>
      </c>
      <c r="O38" s="74">
        <f t="shared" si="7"/>
        <v>798.1</v>
      </c>
      <c r="P38" s="74">
        <f t="shared" si="7"/>
        <v>772.8</v>
      </c>
      <c r="Q38" s="74">
        <f t="shared" si="7"/>
        <v>753.19999999999993</v>
      </c>
      <c r="R38" s="74">
        <f t="shared" si="7"/>
        <v>753.19999999999993</v>
      </c>
      <c r="S38" s="74">
        <f t="shared" si="7"/>
        <v>803.19999999999993</v>
      </c>
      <c r="T38" s="74">
        <f t="shared" si="7"/>
        <v>803.19999999999993</v>
      </c>
      <c r="U38" s="74">
        <f t="shared" si="7"/>
        <v>845.19999999999993</v>
      </c>
      <c r="V38" s="74">
        <f t="shared" si="7"/>
        <v>944.3</v>
      </c>
      <c r="W38" s="74">
        <f t="shared" si="7"/>
        <v>1015.3</v>
      </c>
      <c r="X38" s="74">
        <f t="shared" si="7"/>
        <v>955.3</v>
      </c>
      <c r="Y38" s="74">
        <f t="shared" si="7"/>
        <v>915.3</v>
      </c>
      <c r="Z38" s="74">
        <f t="shared" si="7"/>
        <v>885.3</v>
      </c>
      <c r="AA38" s="74">
        <f t="shared" si="7"/>
        <v>864.29999999999984</v>
      </c>
      <c r="AB38" s="74">
        <f t="shared" si="7"/>
        <v>819.3</v>
      </c>
      <c r="AC38" s="74">
        <f t="shared" si="7"/>
        <v>804.4</v>
      </c>
      <c r="AD38" s="74">
        <f t="shared" si="7"/>
        <v>781</v>
      </c>
      <c r="AE38" s="74">
        <f t="shared" si="7"/>
        <v>761</v>
      </c>
      <c r="AF38" s="74">
        <f t="shared" si="7"/>
        <v>741</v>
      </c>
      <c r="AG38" s="69">
        <f>SUM(AG11:AG37)</f>
        <v>1492.8299999999997</v>
      </c>
      <c r="AH38" s="56">
        <f t="shared" si="2"/>
        <v>1015.3</v>
      </c>
      <c r="AI38" s="57">
        <f t="shared" si="3"/>
        <v>663.7</v>
      </c>
      <c r="AK38" s="58"/>
    </row>
    <row r="39" spans="1:88" x14ac:dyDescent="0.25">
      <c r="A39" s="59" t="s">
        <v>46</v>
      </c>
      <c r="B39" s="50"/>
      <c r="C39" s="63">
        <v>61.5</v>
      </c>
      <c r="D39" s="63">
        <v>62</v>
      </c>
      <c r="E39" s="63">
        <v>62</v>
      </c>
      <c r="F39" s="63">
        <v>97.2</v>
      </c>
      <c r="G39" s="63">
        <v>96.1</v>
      </c>
      <c r="H39" s="63">
        <v>130.19999999999999</v>
      </c>
      <c r="I39" s="63">
        <v>145.80000000000001</v>
      </c>
      <c r="J39" s="63">
        <v>146</v>
      </c>
      <c r="K39" s="63">
        <v>146</v>
      </c>
      <c r="L39" s="51">
        <v>146</v>
      </c>
      <c r="M39" s="51">
        <v>146</v>
      </c>
      <c r="N39" s="51">
        <v>137.9</v>
      </c>
      <c r="O39" s="51">
        <v>122.5</v>
      </c>
      <c r="P39" s="51">
        <v>121.7</v>
      </c>
      <c r="Q39" s="51">
        <v>121.7</v>
      </c>
      <c r="R39" s="51">
        <v>121.8</v>
      </c>
      <c r="S39" s="51">
        <v>102</v>
      </c>
      <c r="T39" s="51">
        <v>125</v>
      </c>
      <c r="U39" s="51">
        <v>146</v>
      </c>
      <c r="V39" s="51">
        <v>145.80000000000001</v>
      </c>
      <c r="W39" s="51">
        <v>145.6</v>
      </c>
      <c r="X39" s="51">
        <v>145.6</v>
      </c>
      <c r="Y39" s="51">
        <v>146</v>
      </c>
      <c r="Z39" s="51">
        <v>146</v>
      </c>
      <c r="AA39" s="51">
        <v>141.9</v>
      </c>
      <c r="AB39" s="51">
        <v>111</v>
      </c>
      <c r="AC39" s="51">
        <v>111.5</v>
      </c>
      <c r="AD39" s="51">
        <v>111.5</v>
      </c>
      <c r="AE39" s="51">
        <v>90.2</v>
      </c>
      <c r="AF39" s="51">
        <v>71.2</v>
      </c>
      <c r="AG39" s="64">
        <v>144</v>
      </c>
      <c r="AH39" s="56">
        <f t="shared" si="2"/>
        <v>146</v>
      </c>
      <c r="AI39" s="57">
        <f t="shared" si="3"/>
        <v>61.5</v>
      </c>
      <c r="AK39" s="58"/>
    </row>
    <row r="40" spans="1:88" x14ac:dyDescent="0.25">
      <c r="A40" s="68" t="s">
        <v>47</v>
      </c>
      <c r="B40" s="63">
        <v>23.3</v>
      </c>
      <c r="C40" s="63">
        <v>25.7</v>
      </c>
      <c r="D40" s="63">
        <v>22.8</v>
      </c>
      <c r="E40" s="63">
        <v>22.8</v>
      </c>
      <c r="F40" s="63">
        <v>35.299999999999997</v>
      </c>
      <c r="G40" s="63">
        <v>35.4</v>
      </c>
      <c r="H40" s="63">
        <v>34.700000000000003</v>
      </c>
      <c r="I40" s="63">
        <v>34.5</v>
      </c>
      <c r="J40" s="63">
        <v>71.3</v>
      </c>
      <c r="K40" s="63">
        <v>71.3</v>
      </c>
      <c r="L40" s="53">
        <v>71.3</v>
      </c>
      <c r="M40" s="53">
        <v>70.7</v>
      </c>
      <c r="N40" s="53">
        <v>71</v>
      </c>
      <c r="O40" s="53">
        <v>55.5</v>
      </c>
      <c r="P40" s="53">
        <v>59.8</v>
      </c>
      <c r="Q40" s="53">
        <v>49.4</v>
      </c>
      <c r="R40" s="53">
        <v>60.2</v>
      </c>
      <c r="S40" s="53">
        <v>55</v>
      </c>
      <c r="T40" s="53">
        <v>56</v>
      </c>
      <c r="U40" s="53">
        <v>69.599999999999994</v>
      </c>
      <c r="V40" s="53">
        <v>69.7</v>
      </c>
      <c r="W40" s="53">
        <v>70</v>
      </c>
      <c r="X40" s="53">
        <v>70</v>
      </c>
      <c r="Y40" s="53">
        <v>70</v>
      </c>
      <c r="Z40" s="53">
        <v>70</v>
      </c>
      <c r="AA40" s="53">
        <v>65.8</v>
      </c>
      <c r="AB40" s="53">
        <v>60.5</v>
      </c>
      <c r="AC40" s="53">
        <v>46</v>
      </c>
      <c r="AD40" s="53">
        <v>46</v>
      </c>
      <c r="AE40" s="53">
        <v>35</v>
      </c>
      <c r="AF40" s="53">
        <v>35.299999999999997</v>
      </c>
      <c r="AG40" s="69">
        <v>70</v>
      </c>
      <c r="AH40" s="56">
        <f t="shared" si="2"/>
        <v>71.3</v>
      </c>
      <c r="AI40" s="57">
        <f t="shared" si="3"/>
        <v>22.8</v>
      </c>
      <c r="AK40" s="58"/>
    </row>
    <row r="41" spans="1:88" x14ac:dyDescent="0.25">
      <c r="A41" s="68" t="s">
        <v>48</v>
      </c>
      <c r="B41" s="63">
        <v>22.6</v>
      </c>
      <c r="C41" s="63">
        <v>22.4</v>
      </c>
      <c r="D41" s="63">
        <v>18.399999999999999</v>
      </c>
      <c r="E41" s="63">
        <v>18.399999999999999</v>
      </c>
      <c r="F41" s="63">
        <v>0</v>
      </c>
      <c r="G41" s="63">
        <v>0</v>
      </c>
      <c r="H41" s="63">
        <v>23.3</v>
      </c>
      <c r="I41" s="63">
        <v>23.5</v>
      </c>
      <c r="J41" s="63">
        <v>45</v>
      </c>
      <c r="K41" s="63">
        <v>45</v>
      </c>
      <c r="L41" s="53">
        <v>45</v>
      </c>
      <c r="M41" s="53">
        <v>46.6</v>
      </c>
      <c r="N41" s="53">
        <v>47</v>
      </c>
      <c r="O41" s="53">
        <v>46.1</v>
      </c>
      <c r="P41" s="53">
        <v>45.5</v>
      </c>
      <c r="Q41" s="53">
        <v>46.6</v>
      </c>
      <c r="R41" s="53">
        <v>46.6</v>
      </c>
      <c r="S41" s="53">
        <v>41</v>
      </c>
      <c r="T41" s="53">
        <v>40</v>
      </c>
      <c r="U41" s="53">
        <v>47.6</v>
      </c>
      <c r="V41" s="53">
        <v>46.6</v>
      </c>
      <c r="W41" s="53">
        <v>46.5</v>
      </c>
      <c r="X41" s="53">
        <v>46.5</v>
      </c>
      <c r="Y41" s="53">
        <v>46.5</v>
      </c>
      <c r="Z41" s="53">
        <v>46.5</v>
      </c>
      <c r="AA41" s="53">
        <v>46.3</v>
      </c>
      <c r="AB41" s="53">
        <v>34.5</v>
      </c>
      <c r="AC41" s="53">
        <v>36.1</v>
      </c>
      <c r="AD41" s="53">
        <v>36.1</v>
      </c>
      <c r="AE41" s="53">
        <v>19.09</v>
      </c>
      <c r="AF41" s="53">
        <v>20.100000000000001</v>
      </c>
      <c r="AG41" s="69">
        <v>69</v>
      </c>
      <c r="AH41" s="56">
        <f t="shared" si="2"/>
        <v>47.6</v>
      </c>
      <c r="AI41" s="57">
        <f t="shared" si="3"/>
        <v>0</v>
      </c>
      <c r="AK41" s="58"/>
    </row>
    <row r="42" spans="1:88" x14ac:dyDescent="0.25">
      <c r="A42" s="68" t="s">
        <v>49</v>
      </c>
      <c r="B42" s="63">
        <v>12.8</v>
      </c>
      <c r="C42" s="63">
        <v>12.8</v>
      </c>
      <c r="D42" s="63">
        <v>12.8</v>
      </c>
      <c r="E42" s="63">
        <v>12.8</v>
      </c>
      <c r="F42" s="63">
        <v>21.4</v>
      </c>
      <c r="G42" s="63">
        <v>31</v>
      </c>
      <c r="H42" s="63">
        <v>30.7</v>
      </c>
      <c r="I42" s="63">
        <v>60.2</v>
      </c>
      <c r="J42" s="63">
        <v>60.2</v>
      </c>
      <c r="K42" s="63">
        <v>60.2</v>
      </c>
      <c r="L42" s="53">
        <v>60.2</v>
      </c>
      <c r="M42" s="53">
        <v>60.2</v>
      </c>
      <c r="N42" s="53">
        <v>50.4</v>
      </c>
      <c r="O42" s="53">
        <v>38</v>
      </c>
      <c r="P42" s="53">
        <v>51.1</v>
      </c>
      <c r="Q42" s="53">
        <v>61.4</v>
      </c>
      <c r="R42" s="53">
        <v>61.4</v>
      </c>
      <c r="S42" s="53">
        <v>61.7</v>
      </c>
      <c r="T42" s="53">
        <v>61.7</v>
      </c>
      <c r="U42" s="53">
        <v>61.4</v>
      </c>
      <c r="V42" s="53">
        <v>61.5</v>
      </c>
      <c r="W42" s="53">
        <v>61.4</v>
      </c>
      <c r="X42" s="53">
        <v>61.4</v>
      </c>
      <c r="Y42" s="53">
        <v>61.4</v>
      </c>
      <c r="Z42" s="53">
        <v>61.4</v>
      </c>
      <c r="AA42" s="53">
        <v>49.1</v>
      </c>
      <c r="AB42" s="53">
        <v>50.9</v>
      </c>
      <c r="AC42" s="53">
        <v>30.2</v>
      </c>
      <c r="AD42" s="53">
        <v>30.2</v>
      </c>
      <c r="AE42" s="53">
        <v>21.4</v>
      </c>
      <c r="AF42" s="53">
        <v>21.4</v>
      </c>
      <c r="AG42" s="69">
        <v>60</v>
      </c>
      <c r="AH42" s="56">
        <f t="shared" si="2"/>
        <v>61.7</v>
      </c>
      <c r="AI42" s="57">
        <f t="shared" si="3"/>
        <v>12.8</v>
      </c>
      <c r="AK42" s="58"/>
    </row>
    <row r="43" spans="1:88" x14ac:dyDescent="0.25">
      <c r="A43" s="68" t="s">
        <v>50</v>
      </c>
      <c r="B43" s="63">
        <v>10.6</v>
      </c>
      <c r="C43" s="63">
        <v>14.8</v>
      </c>
      <c r="D43" s="63">
        <v>14.8</v>
      </c>
      <c r="E43" s="63">
        <v>14.8</v>
      </c>
      <c r="F43" s="63">
        <v>14.8</v>
      </c>
      <c r="G43" s="63">
        <v>14.9</v>
      </c>
      <c r="H43" s="63">
        <v>14.9</v>
      </c>
      <c r="I43" s="63">
        <v>14.9</v>
      </c>
      <c r="J43" s="63">
        <v>14.9</v>
      </c>
      <c r="K43" s="63">
        <v>14.9</v>
      </c>
      <c r="L43" s="51">
        <v>25</v>
      </c>
      <c r="M43" s="51">
        <v>25</v>
      </c>
      <c r="N43" s="51">
        <v>24.4</v>
      </c>
      <c r="O43" s="51">
        <v>24.4</v>
      </c>
      <c r="P43" s="51">
        <v>24</v>
      </c>
      <c r="Q43" s="51">
        <v>23.9</v>
      </c>
      <c r="R43" s="51">
        <v>24.5</v>
      </c>
      <c r="S43" s="51">
        <v>24.3</v>
      </c>
      <c r="T43" s="51">
        <v>24.3</v>
      </c>
      <c r="U43" s="51">
        <v>29.2</v>
      </c>
      <c r="V43" s="51">
        <v>29</v>
      </c>
      <c r="W43" s="51">
        <v>29</v>
      </c>
      <c r="X43" s="51">
        <v>29</v>
      </c>
      <c r="Y43" s="51">
        <v>29</v>
      </c>
      <c r="Z43" s="51">
        <v>29</v>
      </c>
      <c r="AA43" s="51">
        <v>14.9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69">
        <v>30</v>
      </c>
      <c r="AH43" s="56">
        <f t="shared" si="2"/>
        <v>29.2</v>
      </c>
      <c r="AI43" s="57">
        <f t="shared" si="3"/>
        <v>0</v>
      </c>
      <c r="AK43" s="58"/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63">
        <v>16</v>
      </c>
      <c r="C45" s="75">
        <v>16</v>
      </c>
      <c r="D45" s="75">
        <v>16</v>
      </c>
      <c r="E45" s="75">
        <v>16</v>
      </c>
      <c r="F45" s="75">
        <v>16</v>
      </c>
      <c r="G45" s="75">
        <v>16</v>
      </c>
      <c r="H45" s="75">
        <v>16</v>
      </c>
      <c r="I45" s="75">
        <v>16</v>
      </c>
      <c r="J45" s="75">
        <v>16</v>
      </c>
      <c r="K45" s="75">
        <v>16</v>
      </c>
      <c r="L45" s="51">
        <v>16</v>
      </c>
      <c r="M45" s="51">
        <v>16</v>
      </c>
      <c r="N45" s="51">
        <v>16</v>
      </c>
      <c r="O45" s="51">
        <v>16</v>
      </c>
      <c r="P45" s="51">
        <v>16</v>
      </c>
      <c r="Q45" s="51">
        <v>16</v>
      </c>
      <c r="R45" s="51">
        <v>16</v>
      </c>
      <c r="S45" s="51">
        <v>16</v>
      </c>
      <c r="T45" s="51">
        <v>16</v>
      </c>
      <c r="U45" s="51">
        <v>16</v>
      </c>
      <c r="V45" s="51">
        <v>16</v>
      </c>
      <c r="W45" s="51">
        <v>18</v>
      </c>
      <c r="X45" s="51">
        <v>18</v>
      </c>
      <c r="Y45" s="51">
        <v>18</v>
      </c>
      <c r="Z45" s="51">
        <v>18</v>
      </c>
      <c r="AA45" s="51">
        <v>17</v>
      </c>
      <c r="AB45" s="51">
        <v>17</v>
      </c>
      <c r="AC45" s="51">
        <v>16.899999999999999</v>
      </c>
      <c r="AD45" s="51">
        <v>10</v>
      </c>
      <c r="AE45" s="51">
        <v>10</v>
      </c>
      <c r="AF45" s="51">
        <v>10</v>
      </c>
      <c r="AG45" s="69">
        <v>24</v>
      </c>
      <c r="AH45" s="56">
        <f t="shared" si="2"/>
        <v>18</v>
      </c>
      <c r="AI45" s="57">
        <f t="shared" si="3"/>
        <v>10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3.1</v>
      </c>
      <c r="X46" s="51">
        <v>3.1</v>
      </c>
      <c r="Y46" s="51">
        <v>3.1</v>
      </c>
      <c r="Z46" s="51">
        <v>3.1</v>
      </c>
      <c r="AA46" s="51">
        <v>3.1</v>
      </c>
      <c r="AB46" s="51">
        <v>3.1</v>
      </c>
      <c r="AC46" s="51">
        <v>3.1</v>
      </c>
      <c r="AD46" s="51">
        <v>3.1</v>
      </c>
      <c r="AE46" s="51">
        <v>3.1</v>
      </c>
      <c r="AF46" s="51">
        <v>3.1</v>
      </c>
      <c r="AG46" s="69">
        <v>15</v>
      </c>
      <c r="AH46" s="56">
        <f t="shared" si="2"/>
        <v>3.1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11</v>
      </c>
      <c r="C47" s="63">
        <v>11</v>
      </c>
      <c r="D47" s="63">
        <v>11</v>
      </c>
      <c r="E47" s="63">
        <v>11</v>
      </c>
      <c r="F47" s="63">
        <v>11</v>
      </c>
      <c r="G47" s="63">
        <v>11</v>
      </c>
      <c r="H47" s="63">
        <v>11</v>
      </c>
      <c r="I47" s="63">
        <v>11</v>
      </c>
      <c r="J47" s="63">
        <v>11</v>
      </c>
      <c r="K47" s="63">
        <v>11</v>
      </c>
      <c r="L47" s="51">
        <v>11</v>
      </c>
      <c r="M47" s="51">
        <v>11</v>
      </c>
      <c r="N47" s="51">
        <v>11</v>
      </c>
      <c r="O47" s="51">
        <v>13</v>
      </c>
      <c r="P47" s="51">
        <v>13</v>
      </c>
      <c r="Q47" s="51">
        <v>13</v>
      </c>
      <c r="R47" s="51">
        <v>13</v>
      </c>
      <c r="S47" s="51">
        <v>13</v>
      </c>
      <c r="T47" s="51">
        <v>13</v>
      </c>
      <c r="U47" s="51">
        <v>13</v>
      </c>
      <c r="V47" s="51">
        <v>13</v>
      </c>
      <c r="W47" s="51">
        <v>12</v>
      </c>
      <c r="X47" s="51">
        <v>12</v>
      </c>
      <c r="Y47" s="51">
        <v>12</v>
      </c>
      <c r="Z47" s="51">
        <v>12</v>
      </c>
      <c r="AA47" s="51">
        <v>12</v>
      </c>
      <c r="AB47" s="51">
        <v>12</v>
      </c>
      <c r="AC47" s="51">
        <v>12</v>
      </c>
      <c r="AD47" s="51">
        <v>12</v>
      </c>
      <c r="AE47" s="51">
        <v>12</v>
      </c>
      <c r="AF47" s="51">
        <v>12</v>
      </c>
      <c r="AG47" s="69">
        <v>14.1</v>
      </c>
      <c r="AH47" s="56">
        <f t="shared" si="2"/>
        <v>13</v>
      </c>
      <c r="AI47" s="57">
        <f t="shared" si="3"/>
        <v>11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63">
        <v>12</v>
      </c>
      <c r="C48" s="75">
        <v>12</v>
      </c>
      <c r="D48" s="75">
        <v>12</v>
      </c>
      <c r="E48" s="75">
        <v>12</v>
      </c>
      <c r="F48" s="75">
        <v>12</v>
      </c>
      <c r="G48" s="75">
        <v>12</v>
      </c>
      <c r="H48" s="75">
        <v>12</v>
      </c>
      <c r="I48" s="75">
        <v>12</v>
      </c>
      <c r="J48" s="75">
        <v>12</v>
      </c>
      <c r="K48" s="75">
        <v>12</v>
      </c>
      <c r="L48" s="51">
        <v>12</v>
      </c>
      <c r="M48" s="51">
        <v>12</v>
      </c>
      <c r="N48" s="51">
        <v>12</v>
      </c>
      <c r="O48" s="51">
        <v>12</v>
      </c>
      <c r="P48" s="51">
        <v>12</v>
      </c>
      <c r="Q48" s="51">
        <v>12</v>
      </c>
      <c r="R48" s="51">
        <v>12</v>
      </c>
      <c r="S48" s="51">
        <v>12</v>
      </c>
      <c r="T48" s="51">
        <v>12</v>
      </c>
      <c r="U48" s="51">
        <v>12</v>
      </c>
      <c r="V48" s="51">
        <v>12</v>
      </c>
      <c r="W48" s="51">
        <v>14</v>
      </c>
      <c r="X48" s="51">
        <v>14</v>
      </c>
      <c r="Y48" s="51">
        <v>14</v>
      </c>
      <c r="Z48" s="51">
        <v>14</v>
      </c>
      <c r="AA48" s="51">
        <v>14</v>
      </c>
      <c r="AB48" s="51">
        <v>14</v>
      </c>
      <c r="AC48" s="51">
        <v>14</v>
      </c>
      <c r="AD48" s="51">
        <v>14</v>
      </c>
      <c r="AE48" s="51">
        <v>14</v>
      </c>
      <c r="AF48" s="51">
        <v>14</v>
      </c>
      <c r="AG48" s="69">
        <v>14</v>
      </c>
      <c r="AH48" s="56">
        <f t="shared" si="2"/>
        <v>14</v>
      </c>
      <c r="AI48" s="57">
        <f t="shared" si="3"/>
        <v>12</v>
      </c>
      <c r="AK48" s="58"/>
    </row>
    <row r="49" spans="1:37" x14ac:dyDescent="0.25">
      <c r="A49" s="68" t="s">
        <v>56</v>
      </c>
      <c r="B49" s="63">
        <v>9</v>
      </c>
      <c r="C49" s="63">
        <v>9</v>
      </c>
      <c r="D49" s="63">
        <v>9</v>
      </c>
      <c r="E49" s="63">
        <v>9</v>
      </c>
      <c r="F49" s="63">
        <v>9</v>
      </c>
      <c r="G49" s="63">
        <v>9</v>
      </c>
      <c r="H49" s="63">
        <v>9</v>
      </c>
      <c r="I49" s="63">
        <v>9</v>
      </c>
      <c r="J49" s="63">
        <v>9</v>
      </c>
      <c r="K49" s="63">
        <v>9</v>
      </c>
      <c r="L49" s="51">
        <v>9</v>
      </c>
      <c r="M49" s="51">
        <v>9</v>
      </c>
      <c r="N49" s="51">
        <v>9</v>
      </c>
      <c r="O49" s="51">
        <v>9</v>
      </c>
      <c r="P49" s="51">
        <v>9</v>
      </c>
      <c r="Q49" s="51">
        <v>9</v>
      </c>
      <c r="R49" s="51">
        <v>9</v>
      </c>
      <c r="S49" s="51">
        <v>9</v>
      </c>
      <c r="T49" s="51">
        <v>9</v>
      </c>
      <c r="U49" s="51">
        <v>9</v>
      </c>
      <c r="V49" s="51">
        <v>9</v>
      </c>
      <c r="W49" s="51">
        <v>9.6</v>
      </c>
      <c r="X49" s="51">
        <v>9.6</v>
      </c>
      <c r="Y49" s="51">
        <v>9.6</v>
      </c>
      <c r="Z49" s="51">
        <v>9.6</v>
      </c>
      <c r="AA49" s="51">
        <v>9.6</v>
      </c>
      <c r="AB49" s="51">
        <v>9.6</v>
      </c>
      <c r="AC49" s="51">
        <v>9.6</v>
      </c>
      <c r="AD49" s="51">
        <v>9.6</v>
      </c>
      <c r="AE49" s="51">
        <v>9.6</v>
      </c>
      <c r="AF49" s="51">
        <v>9.6</v>
      </c>
      <c r="AG49" s="69">
        <v>10.050000000000001</v>
      </c>
      <c r="AH49" s="56">
        <f t="shared" si="2"/>
        <v>9.6</v>
      </c>
      <c r="AI49" s="57">
        <f t="shared" si="3"/>
        <v>9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f t="shared" ref="B51" si="8">B199</f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9">T199</f>
        <v>3.54</v>
      </c>
      <c r="U51" s="78">
        <f t="shared" si="9"/>
        <v>3.54</v>
      </c>
      <c r="V51" s="78">
        <f t="shared" si="9"/>
        <v>3.54</v>
      </c>
      <c r="W51" s="78">
        <v>3.54</v>
      </c>
      <c r="X51" s="78">
        <f t="shared" si="9"/>
        <v>3.54</v>
      </c>
      <c r="Y51" s="78">
        <v>3.54</v>
      </c>
      <c r="Z51" s="78">
        <f t="shared" si="9"/>
        <v>3.54</v>
      </c>
      <c r="AA51" s="78">
        <f t="shared" si="9"/>
        <v>3.54</v>
      </c>
      <c r="AB51" s="78">
        <f t="shared" si="9"/>
        <v>3.54</v>
      </c>
      <c r="AC51" s="78">
        <f t="shared" si="9"/>
        <v>3.54</v>
      </c>
      <c r="AD51" s="78">
        <f t="shared" si="9"/>
        <v>3.54</v>
      </c>
      <c r="AE51" s="78">
        <f t="shared" ref="AE51" si="10">AE199</f>
        <v>3.54</v>
      </c>
      <c r="AF51" s="78">
        <v>3.54</v>
      </c>
      <c r="AG51" s="78">
        <f t="shared" si="9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" si="11">SUM(B39:B51)</f>
        <v>127.04</v>
      </c>
      <c r="C52" s="74">
        <f t="shared" ref="C52:AF52" si="12">SUM(C39:C51)</f>
        <v>194.93999999999997</v>
      </c>
      <c r="D52" s="74">
        <f t="shared" si="12"/>
        <v>188.53999999999996</v>
      </c>
      <c r="E52" s="74">
        <f t="shared" si="12"/>
        <v>188.53999999999996</v>
      </c>
      <c r="F52" s="74">
        <f t="shared" si="12"/>
        <v>226.44</v>
      </c>
      <c r="G52" s="74">
        <f t="shared" si="12"/>
        <v>235.14</v>
      </c>
      <c r="H52" s="74">
        <f t="shared" si="12"/>
        <v>291.53999999999996</v>
      </c>
      <c r="I52" s="74">
        <f t="shared" si="12"/>
        <v>336.64</v>
      </c>
      <c r="J52" s="74">
        <f t="shared" si="12"/>
        <v>395.14</v>
      </c>
      <c r="K52" s="74">
        <f t="shared" si="12"/>
        <v>395.14</v>
      </c>
      <c r="L52" s="74">
        <f t="shared" si="12"/>
        <v>405.24</v>
      </c>
      <c r="M52" s="74">
        <f t="shared" si="12"/>
        <v>406.24</v>
      </c>
      <c r="N52" s="74">
        <f t="shared" si="12"/>
        <v>388.44</v>
      </c>
      <c r="O52" s="74">
        <f t="shared" si="12"/>
        <v>346.24</v>
      </c>
      <c r="P52" s="74">
        <f t="shared" si="12"/>
        <v>361.84000000000003</v>
      </c>
      <c r="Q52" s="74">
        <f t="shared" si="12"/>
        <v>362.73999999999995</v>
      </c>
      <c r="R52" s="74">
        <f t="shared" si="12"/>
        <v>374.24</v>
      </c>
      <c r="S52" s="74">
        <f t="shared" si="12"/>
        <v>343.74</v>
      </c>
      <c r="T52" s="74">
        <f t="shared" si="12"/>
        <v>366.74</v>
      </c>
      <c r="U52" s="74">
        <f t="shared" si="12"/>
        <v>413.53999999999996</v>
      </c>
      <c r="V52" s="74">
        <f t="shared" si="12"/>
        <v>412.34000000000003</v>
      </c>
      <c r="W52" s="74">
        <f t="shared" si="12"/>
        <v>418.94000000000005</v>
      </c>
      <c r="X52" s="74">
        <f t="shared" si="12"/>
        <v>418.94000000000005</v>
      </c>
      <c r="Y52" s="74">
        <f t="shared" si="12"/>
        <v>419.34000000000003</v>
      </c>
      <c r="Z52" s="74">
        <f t="shared" si="12"/>
        <v>419.34000000000003</v>
      </c>
      <c r="AA52" s="74">
        <f t="shared" si="12"/>
        <v>383.44000000000005</v>
      </c>
      <c r="AB52" s="74">
        <f t="shared" si="12"/>
        <v>322.34000000000003</v>
      </c>
      <c r="AC52" s="74">
        <f t="shared" si="12"/>
        <v>289.14</v>
      </c>
      <c r="AD52" s="74">
        <f t="shared" si="12"/>
        <v>282.24</v>
      </c>
      <c r="AE52" s="74">
        <f t="shared" si="12"/>
        <v>224.12999999999997</v>
      </c>
      <c r="AF52" s="74">
        <f t="shared" si="12"/>
        <v>206.43999999999997</v>
      </c>
      <c r="AG52" s="79">
        <f>SUM(AG39:AG51)</f>
        <v>489.91</v>
      </c>
      <c r="AH52" s="56">
        <f t="shared" si="2"/>
        <v>419.34000000000003</v>
      </c>
      <c r="AI52" s="57">
        <f t="shared" si="3"/>
        <v>127.04</v>
      </c>
      <c r="AK52" s="58"/>
    </row>
    <row r="53" spans="1:37" x14ac:dyDescent="0.25">
      <c r="A53" s="59" t="s">
        <v>60</v>
      </c>
      <c r="B53" s="51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20.3</v>
      </c>
      <c r="M53" s="80">
        <v>20</v>
      </c>
      <c r="N53" s="80">
        <v>14.2</v>
      </c>
      <c r="O53" s="80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  <c r="V53" s="51">
        <v>14</v>
      </c>
      <c r="W53" s="51">
        <v>50</v>
      </c>
      <c r="X53" s="51">
        <v>25</v>
      </c>
      <c r="Y53" s="51">
        <v>14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50</v>
      </c>
      <c r="AI53" s="57">
        <f t="shared" si="3"/>
        <v>0</v>
      </c>
      <c r="AK53" s="58"/>
    </row>
    <row r="54" spans="1:37" x14ac:dyDescent="0.25">
      <c r="A54" s="68" t="s">
        <v>61</v>
      </c>
      <c r="B54" s="5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80">
        <v>14.1</v>
      </c>
      <c r="M54" s="80">
        <v>10.4</v>
      </c>
      <c r="N54" s="80">
        <v>6.8</v>
      </c>
      <c r="O54" s="80">
        <v>7</v>
      </c>
      <c r="P54" s="53">
        <v>0</v>
      </c>
      <c r="Q54" s="53">
        <v>0</v>
      </c>
      <c r="R54" s="51">
        <v>0</v>
      </c>
      <c r="S54" s="51">
        <v>0</v>
      </c>
      <c r="T54" s="51">
        <v>0</v>
      </c>
      <c r="U54" s="51">
        <v>0</v>
      </c>
      <c r="V54" s="53">
        <v>8</v>
      </c>
      <c r="W54" s="53">
        <v>25.5</v>
      </c>
      <c r="X54" s="53">
        <v>15</v>
      </c>
      <c r="Y54" s="53">
        <v>7.5</v>
      </c>
      <c r="Z54" s="53">
        <v>0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25.5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81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82">
        <v>5.0999999999999996</v>
      </c>
      <c r="M55" s="82">
        <v>3.8</v>
      </c>
      <c r="N55" s="82">
        <v>2.5</v>
      </c>
      <c r="O55" s="82">
        <v>2.6</v>
      </c>
      <c r="P55" s="81">
        <v>0</v>
      </c>
      <c r="Q55" s="81">
        <v>0</v>
      </c>
      <c r="R55" s="51">
        <v>0</v>
      </c>
      <c r="S55" s="51">
        <v>0</v>
      </c>
      <c r="T55" s="51">
        <v>0</v>
      </c>
      <c r="U55" s="51">
        <v>0</v>
      </c>
      <c r="V55" s="81">
        <v>3</v>
      </c>
      <c r="W55" s="81">
        <v>10</v>
      </c>
      <c r="X55" s="81">
        <v>6</v>
      </c>
      <c r="Y55" s="81">
        <v>3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 t="shared" ref="B56" si="13">SUM(B53:B55)</f>
        <v>0</v>
      </c>
      <c r="C56" s="74">
        <f t="shared" ref="C56:AF56" si="14">SUM(C53:C55)</f>
        <v>0</v>
      </c>
      <c r="D56" s="74">
        <f t="shared" si="14"/>
        <v>0</v>
      </c>
      <c r="E56" s="74">
        <f t="shared" si="14"/>
        <v>0</v>
      </c>
      <c r="F56" s="74">
        <f t="shared" si="14"/>
        <v>0</v>
      </c>
      <c r="G56" s="74">
        <f t="shared" si="14"/>
        <v>0</v>
      </c>
      <c r="H56" s="74">
        <f t="shared" si="14"/>
        <v>0</v>
      </c>
      <c r="I56" s="74">
        <f t="shared" si="14"/>
        <v>0</v>
      </c>
      <c r="J56" s="74">
        <f t="shared" si="14"/>
        <v>0</v>
      </c>
      <c r="K56" s="74">
        <f t="shared" si="14"/>
        <v>0</v>
      </c>
      <c r="L56" s="74">
        <f t="shared" si="14"/>
        <v>39.5</v>
      </c>
      <c r="M56" s="74">
        <f t="shared" si="14"/>
        <v>34.199999999999996</v>
      </c>
      <c r="N56" s="74">
        <f t="shared" si="14"/>
        <v>23.5</v>
      </c>
      <c r="O56" s="74">
        <f t="shared" si="14"/>
        <v>9.6</v>
      </c>
      <c r="P56" s="74">
        <f t="shared" si="14"/>
        <v>0</v>
      </c>
      <c r="Q56" s="74">
        <f t="shared" si="14"/>
        <v>0</v>
      </c>
      <c r="R56" s="74">
        <f t="shared" si="14"/>
        <v>0</v>
      </c>
      <c r="S56" s="74">
        <f t="shared" si="14"/>
        <v>0</v>
      </c>
      <c r="T56" s="74">
        <f t="shared" si="14"/>
        <v>0</v>
      </c>
      <c r="U56" s="74">
        <f t="shared" si="14"/>
        <v>0</v>
      </c>
      <c r="V56" s="74">
        <f t="shared" si="14"/>
        <v>25</v>
      </c>
      <c r="W56" s="74">
        <f t="shared" si="14"/>
        <v>85.5</v>
      </c>
      <c r="X56" s="74">
        <f t="shared" si="14"/>
        <v>46</v>
      </c>
      <c r="Y56" s="74">
        <f t="shared" si="14"/>
        <v>24.5</v>
      </c>
      <c r="Z56" s="74">
        <f t="shared" si="14"/>
        <v>0</v>
      </c>
      <c r="AA56" s="74">
        <f t="shared" si="14"/>
        <v>0</v>
      </c>
      <c r="AB56" s="74">
        <f t="shared" si="14"/>
        <v>0</v>
      </c>
      <c r="AC56" s="74">
        <f t="shared" si="14"/>
        <v>0</v>
      </c>
      <c r="AD56" s="74">
        <f t="shared" si="14"/>
        <v>0</v>
      </c>
      <c r="AE56" s="74">
        <f t="shared" si="14"/>
        <v>0</v>
      </c>
      <c r="AF56" s="74">
        <f t="shared" si="14"/>
        <v>0</v>
      </c>
      <c r="AG56" s="79">
        <f>SUM(AG53:AG55)</f>
        <v>106</v>
      </c>
      <c r="AH56" s="56">
        <f t="shared" si="2"/>
        <v>85.5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0</v>
      </c>
      <c r="AE58" s="51">
        <v>0</v>
      </c>
      <c r="AF58" s="51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-45</v>
      </c>
      <c r="C59" s="53">
        <v>-61</v>
      </c>
      <c r="D59" s="53">
        <v>-46.3</v>
      </c>
      <c r="E59" s="53">
        <v>-65.8</v>
      </c>
      <c r="F59" s="53">
        <v>-60.3</v>
      </c>
      <c r="G59" s="53">
        <v>-61</v>
      </c>
      <c r="H59" s="53">
        <v>-73.400000000000006</v>
      </c>
      <c r="I59" s="53">
        <v>-34.6</v>
      </c>
      <c r="J59" s="53">
        <v>-64.099999999999994</v>
      </c>
      <c r="K59" s="53">
        <v>-52</v>
      </c>
      <c r="L59" s="53">
        <v>-63</v>
      </c>
      <c r="M59" s="53">
        <v>-71</v>
      </c>
      <c r="N59" s="53">
        <v>-47.4</v>
      </c>
      <c r="O59" s="53">
        <v>-40.299999999999997</v>
      </c>
      <c r="P59" s="53">
        <v>-37.799999999999997</v>
      </c>
      <c r="Q59" s="53">
        <v>-49.6</v>
      </c>
      <c r="R59" s="53">
        <v>-78</v>
      </c>
      <c r="S59" s="53">
        <v>-67</v>
      </c>
      <c r="T59" s="53">
        <v>-69</v>
      </c>
      <c r="U59" s="53">
        <v>-50</v>
      </c>
      <c r="V59" s="53">
        <v>-40</v>
      </c>
      <c r="W59" s="53">
        <v>-40</v>
      </c>
      <c r="X59" s="53">
        <v>-80</v>
      </c>
      <c r="Y59" s="53">
        <v>-74</v>
      </c>
      <c r="Z59" s="53">
        <v>-56</v>
      </c>
      <c r="AA59" s="53">
        <v>-87</v>
      </c>
      <c r="AB59" s="53">
        <v>-50</v>
      </c>
      <c r="AC59" s="53">
        <v>-88</v>
      </c>
      <c r="AD59" s="60">
        <v>-69</v>
      </c>
      <c r="AE59" s="60">
        <v>-51.2</v>
      </c>
      <c r="AF59" s="60">
        <v>-63.8</v>
      </c>
      <c r="AG59" s="86"/>
      <c r="AH59" s="56">
        <f t="shared" si="2"/>
        <v>-34.6</v>
      </c>
      <c r="AI59" s="57">
        <f t="shared" si="3"/>
        <v>-88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51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51">
        <v>0</v>
      </c>
      <c r="N61" s="51">
        <v>0</v>
      </c>
      <c r="O61" s="51">
        <v>0</v>
      </c>
      <c r="P61" s="53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2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62">
        <v>0</v>
      </c>
      <c r="N62" s="62">
        <v>0</v>
      </c>
      <c r="O62" s="62">
        <v>0</v>
      </c>
      <c r="P62" s="53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2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2">
        <v>0</v>
      </c>
      <c r="N63" s="62">
        <v>0</v>
      </c>
      <c r="O63" s="62">
        <v>0</v>
      </c>
      <c r="P63" s="53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53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53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5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5">
        <v>0</v>
      </c>
      <c r="N66" s="65">
        <v>0</v>
      </c>
      <c r="O66" s="65">
        <v>0</v>
      </c>
      <c r="P66" s="53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5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5">
        <v>0</v>
      </c>
      <c r="N67" s="65">
        <v>0</v>
      </c>
      <c r="O67" s="65">
        <v>0</v>
      </c>
      <c r="P67" s="53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 t="shared" ref="B68" si="15">SUM(B57:B67)</f>
        <v>-45</v>
      </c>
      <c r="C68" s="74">
        <f t="shared" ref="C68:AF68" si="16">SUM(C57:C67)</f>
        <v>-61</v>
      </c>
      <c r="D68" s="74">
        <f t="shared" si="16"/>
        <v>-46.3</v>
      </c>
      <c r="E68" s="74">
        <f t="shared" si="16"/>
        <v>-65.8</v>
      </c>
      <c r="F68" s="74">
        <f t="shared" si="16"/>
        <v>-60.3</v>
      </c>
      <c r="G68" s="74">
        <f t="shared" si="16"/>
        <v>-61</v>
      </c>
      <c r="H68" s="74">
        <f t="shared" si="16"/>
        <v>-73.400000000000006</v>
      </c>
      <c r="I68" s="74">
        <f t="shared" si="16"/>
        <v>-34.6</v>
      </c>
      <c r="J68" s="74">
        <f t="shared" si="16"/>
        <v>-64.099999999999994</v>
      </c>
      <c r="K68" s="74">
        <f t="shared" si="16"/>
        <v>-52</v>
      </c>
      <c r="L68" s="74">
        <f t="shared" si="16"/>
        <v>-63</v>
      </c>
      <c r="M68" s="74">
        <f t="shared" si="16"/>
        <v>-71</v>
      </c>
      <c r="N68" s="74">
        <f t="shared" si="16"/>
        <v>-47.4</v>
      </c>
      <c r="O68" s="74">
        <f t="shared" si="16"/>
        <v>-40.299999999999997</v>
      </c>
      <c r="P68" s="74">
        <f t="shared" si="16"/>
        <v>-37.799999999999997</v>
      </c>
      <c r="Q68" s="74">
        <f t="shared" si="16"/>
        <v>-49.6</v>
      </c>
      <c r="R68" s="74">
        <f t="shared" si="16"/>
        <v>-78</v>
      </c>
      <c r="S68" s="74">
        <f t="shared" si="16"/>
        <v>-67</v>
      </c>
      <c r="T68" s="74">
        <f t="shared" si="16"/>
        <v>-69</v>
      </c>
      <c r="U68" s="74">
        <f t="shared" si="16"/>
        <v>-50</v>
      </c>
      <c r="V68" s="74">
        <f t="shared" si="16"/>
        <v>-40</v>
      </c>
      <c r="W68" s="74">
        <f t="shared" si="16"/>
        <v>-40</v>
      </c>
      <c r="X68" s="74">
        <f t="shared" si="16"/>
        <v>-80</v>
      </c>
      <c r="Y68" s="74">
        <f t="shared" si="16"/>
        <v>-74</v>
      </c>
      <c r="Z68" s="74">
        <f t="shared" si="16"/>
        <v>-56</v>
      </c>
      <c r="AA68" s="74">
        <f t="shared" si="16"/>
        <v>-87</v>
      </c>
      <c r="AB68" s="74">
        <f t="shared" si="16"/>
        <v>-50</v>
      </c>
      <c r="AC68" s="74">
        <f t="shared" si="16"/>
        <v>-88</v>
      </c>
      <c r="AD68" s="74">
        <f t="shared" si="16"/>
        <v>-69</v>
      </c>
      <c r="AE68" s="74">
        <f t="shared" si="16"/>
        <v>-51.2</v>
      </c>
      <c r="AF68" s="74">
        <f t="shared" si="16"/>
        <v>-63.8</v>
      </c>
      <c r="AG68" s="79">
        <f>SUM(AG57:AG67)</f>
        <v>0</v>
      </c>
      <c r="AH68" s="56">
        <f t="shared" si="2"/>
        <v>-34.6</v>
      </c>
      <c r="AI68" s="57">
        <f t="shared" si="3"/>
        <v>-88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5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 t="shared" ref="B72" si="17">SUM(B69:B71)</f>
        <v>0</v>
      </c>
      <c r="C72" s="74">
        <f t="shared" ref="C72:AF72" si="18">SUM(C69:C71)</f>
        <v>0</v>
      </c>
      <c r="D72" s="74">
        <f t="shared" si="18"/>
        <v>0</v>
      </c>
      <c r="E72" s="74">
        <f t="shared" si="18"/>
        <v>0</v>
      </c>
      <c r="F72" s="74">
        <f t="shared" si="18"/>
        <v>0</v>
      </c>
      <c r="G72" s="74">
        <f t="shared" si="18"/>
        <v>0</v>
      </c>
      <c r="H72" s="74">
        <f t="shared" si="18"/>
        <v>0</v>
      </c>
      <c r="I72" s="74">
        <f t="shared" si="18"/>
        <v>0</v>
      </c>
      <c r="J72" s="74">
        <f t="shared" si="18"/>
        <v>0</v>
      </c>
      <c r="K72" s="74">
        <f t="shared" si="18"/>
        <v>0</v>
      </c>
      <c r="L72" s="74">
        <f t="shared" si="18"/>
        <v>0</v>
      </c>
      <c r="M72" s="74">
        <f t="shared" si="18"/>
        <v>0</v>
      </c>
      <c r="N72" s="74">
        <f t="shared" si="18"/>
        <v>0</v>
      </c>
      <c r="O72" s="74">
        <f t="shared" si="18"/>
        <v>0</v>
      </c>
      <c r="P72" s="74">
        <f t="shared" si="18"/>
        <v>0</v>
      </c>
      <c r="Q72" s="74">
        <f t="shared" si="18"/>
        <v>0</v>
      </c>
      <c r="R72" s="74">
        <f t="shared" si="18"/>
        <v>0</v>
      </c>
      <c r="S72" s="74">
        <f t="shared" si="18"/>
        <v>0</v>
      </c>
      <c r="T72" s="74">
        <f t="shared" si="18"/>
        <v>0</v>
      </c>
      <c r="U72" s="74">
        <f t="shared" si="18"/>
        <v>0</v>
      </c>
      <c r="V72" s="74">
        <f t="shared" si="18"/>
        <v>0</v>
      </c>
      <c r="W72" s="74">
        <f t="shared" si="18"/>
        <v>0</v>
      </c>
      <c r="X72" s="74">
        <f t="shared" si="18"/>
        <v>0</v>
      </c>
      <c r="Y72" s="74">
        <f t="shared" si="18"/>
        <v>0</v>
      </c>
      <c r="Z72" s="74">
        <f t="shared" si="18"/>
        <v>0</v>
      </c>
      <c r="AA72" s="74">
        <f t="shared" si="18"/>
        <v>0</v>
      </c>
      <c r="AB72" s="74">
        <f t="shared" si="18"/>
        <v>0</v>
      </c>
      <c r="AC72" s="74">
        <f t="shared" si="18"/>
        <v>0</v>
      </c>
      <c r="AD72" s="74">
        <f t="shared" si="18"/>
        <v>0</v>
      </c>
      <c r="AE72" s="74">
        <f t="shared" si="18"/>
        <v>0</v>
      </c>
      <c r="AF72" s="74">
        <f t="shared" si="18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 t="shared" ref="B73" si="19">B68+B56+B52+B38+B72</f>
        <v>755.74</v>
      </c>
      <c r="C73" s="90">
        <f t="shared" ref="C73:AG73" si="20">C68+C56+C52+C38+C72</f>
        <v>797.64</v>
      </c>
      <c r="D73" s="90">
        <f t="shared" si="20"/>
        <v>805.94</v>
      </c>
      <c r="E73" s="90">
        <f t="shared" si="20"/>
        <v>786.44</v>
      </c>
      <c r="F73" s="90">
        <f t="shared" si="20"/>
        <v>879.84</v>
      </c>
      <c r="G73" s="90">
        <f t="shared" si="20"/>
        <v>917.84</v>
      </c>
      <c r="H73" s="90">
        <f t="shared" si="20"/>
        <v>1004.44</v>
      </c>
      <c r="I73" s="90">
        <f t="shared" si="20"/>
        <v>1111.7399999999998</v>
      </c>
      <c r="J73" s="90">
        <f t="shared" si="20"/>
        <v>1160.7399999999998</v>
      </c>
      <c r="K73" s="90">
        <f t="shared" si="20"/>
        <v>1248.24</v>
      </c>
      <c r="L73" s="90">
        <f t="shared" si="20"/>
        <v>1260.8400000000001</v>
      </c>
      <c r="M73" s="90">
        <f t="shared" si="20"/>
        <v>1214.1400000000001</v>
      </c>
      <c r="N73" s="90">
        <f t="shared" si="20"/>
        <v>1149.24</v>
      </c>
      <c r="O73" s="90">
        <f t="shared" si="20"/>
        <v>1113.6400000000001</v>
      </c>
      <c r="P73" s="90">
        <f t="shared" si="20"/>
        <v>1096.8399999999999</v>
      </c>
      <c r="Q73" s="90">
        <f t="shared" si="20"/>
        <v>1066.3399999999999</v>
      </c>
      <c r="R73" s="90">
        <f t="shared" si="20"/>
        <v>1049.44</v>
      </c>
      <c r="S73" s="90">
        <f t="shared" si="20"/>
        <v>1079.94</v>
      </c>
      <c r="T73" s="90">
        <f t="shared" si="20"/>
        <v>1100.94</v>
      </c>
      <c r="U73" s="90">
        <f t="shared" si="20"/>
        <v>1208.7399999999998</v>
      </c>
      <c r="V73" s="90">
        <f t="shared" si="20"/>
        <v>1341.6399999999999</v>
      </c>
      <c r="W73" s="90">
        <f t="shared" si="20"/>
        <v>1479.74</v>
      </c>
      <c r="X73" s="90">
        <f t="shared" si="20"/>
        <v>1340.24</v>
      </c>
      <c r="Y73" s="90">
        <f t="shared" si="20"/>
        <v>1285.1399999999999</v>
      </c>
      <c r="Z73" s="90">
        <f t="shared" si="20"/>
        <v>1248.6399999999999</v>
      </c>
      <c r="AA73" s="90">
        <f t="shared" si="20"/>
        <v>1160.7399999999998</v>
      </c>
      <c r="AB73" s="90">
        <f t="shared" si="20"/>
        <v>1091.6399999999999</v>
      </c>
      <c r="AC73" s="90">
        <f t="shared" si="20"/>
        <v>1005.54</v>
      </c>
      <c r="AD73" s="90">
        <f t="shared" si="20"/>
        <v>994.24</v>
      </c>
      <c r="AE73" s="90">
        <f t="shared" si="20"/>
        <v>933.93</v>
      </c>
      <c r="AF73" s="90">
        <f t="shared" si="20"/>
        <v>883.64</v>
      </c>
      <c r="AG73" s="90">
        <f t="shared" si="20"/>
        <v>2144.14</v>
      </c>
      <c r="AH73" s="56">
        <f t="shared" si="2"/>
        <v>1479.74</v>
      </c>
      <c r="AI73" s="57">
        <f t="shared" si="3"/>
        <v>755.74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>
        <v>10</v>
      </c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10</v>
      </c>
      <c r="AI74" s="57">
        <f t="shared" si="3"/>
        <v>10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 t="shared" ref="B75" si="21">B72+B68+B56+B52+B38+B74</f>
        <v>755.74</v>
      </c>
      <c r="C75" s="90">
        <f t="shared" ref="C75:AF75" si="22">C72+C68+C56+C52+C38+C74</f>
        <v>797.64</v>
      </c>
      <c r="D75" s="90">
        <f t="shared" si="22"/>
        <v>805.94</v>
      </c>
      <c r="E75" s="90">
        <f t="shared" si="22"/>
        <v>786.44</v>
      </c>
      <c r="F75" s="90">
        <f t="shared" si="22"/>
        <v>879.84</v>
      </c>
      <c r="G75" s="90">
        <f t="shared" si="22"/>
        <v>917.84</v>
      </c>
      <c r="H75" s="90">
        <f t="shared" si="22"/>
        <v>1004.44</v>
      </c>
      <c r="I75" s="90">
        <f t="shared" si="22"/>
        <v>1111.7399999999998</v>
      </c>
      <c r="J75" s="90">
        <f t="shared" si="22"/>
        <v>1160.7399999999998</v>
      </c>
      <c r="K75" s="90">
        <f t="shared" si="22"/>
        <v>1248.24</v>
      </c>
      <c r="L75" s="90">
        <f t="shared" si="22"/>
        <v>1260.8400000000001</v>
      </c>
      <c r="M75" s="90">
        <f t="shared" si="22"/>
        <v>1224.1400000000001</v>
      </c>
      <c r="N75" s="90">
        <f t="shared" si="22"/>
        <v>1149.24</v>
      </c>
      <c r="O75" s="90">
        <f t="shared" si="22"/>
        <v>1113.6400000000001</v>
      </c>
      <c r="P75" s="90">
        <f t="shared" si="22"/>
        <v>1096.8399999999999</v>
      </c>
      <c r="Q75" s="90">
        <f t="shared" si="22"/>
        <v>1066.3399999999999</v>
      </c>
      <c r="R75" s="90">
        <f t="shared" si="22"/>
        <v>1049.44</v>
      </c>
      <c r="S75" s="90">
        <f t="shared" si="22"/>
        <v>1079.94</v>
      </c>
      <c r="T75" s="90">
        <f t="shared" si="22"/>
        <v>1100.94</v>
      </c>
      <c r="U75" s="90">
        <f t="shared" si="22"/>
        <v>1208.7399999999998</v>
      </c>
      <c r="V75" s="90">
        <f t="shared" si="22"/>
        <v>1341.6399999999999</v>
      </c>
      <c r="W75" s="90">
        <f t="shared" si="22"/>
        <v>1479.74</v>
      </c>
      <c r="X75" s="90">
        <f t="shared" si="22"/>
        <v>1340.24</v>
      </c>
      <c r="Y75" s="90">
        <f t="shared" si="22"/>
        <v>1285.1399999999999</v>
      </c>
      <c r="Z75" s="90">
        <f t="shared" si="22"/>
        <v>1248.6399999999999</v>
      </c>
      <c r="AA75" s="90">
        <f t="shared" si="22"/>
        <v>1160.7399999999998</v>
      </c>
      <c r="AB75" s="90">
        <f t="shared" si="22"/>
        <v>1091.6399999999999</v>
      </c>
      <c r="AC75" s="90">
        <f t="shared" si="22"/>
        <v>1005.54</v>
      </c>
      <c r="AD75" s="90">
        <f t="shared" si="22"/>
        <v>994.24</v>
      </c>
      <c r="AE75" s="90">
        <f t="shared" si="22"/>
        <v>933.93</v>
      </c>
      <c r="AF75" s="90">
        <f t="shared" si="22"/>
        <v>883.64</v>
      </c>
      <c r="AG75" s="79">
        <f>AG72+AG68+AG56+AG52+AG38+AG74</f>
        <v>2144.14</v>
      </c>
      <c r="AH75" s="56">
        <f t="shared" si="2"/>
        <v>1479.74</v>
      </c>
      <c r="AI75" s="57">
        <f t="shared" si="3"/>
        <v>755.74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 t="shared" ref="B76" si="23">IF(B60&lt;0,B60*-1,0)</f>
        <v>0</v>
      </c>
      <c r="C76" s="60">
        <f t="shared" ref="C76:AF76" si="24">IF(C60&lt;0,C60*-1,0)</f>
        <v>0</v>
      </c>
      <c r="D76" s="60">
        <f t="shared" si="24"/>
        <v>0</v>
      </c>
      <c r="E76" s="60">
        <f t="shared" si="24"/>
        <v>0</v>
      </c>
      <c r="F76" s="60">
        <f t="shared" si="24"/>
        <v>0</v>
      </c>
      <c r="G76" s="60">
        <f t="shared" si="24"/>
        <v>0</v>
      </c>
      <c r="H76" s="60">
        <f t="shared" si="24"/>
        <v>0</v>
      </c>
      <c r="I76" s="60">
        <f t="shared" si="24"/>
        <v>0</v>
      </c>
      <c r="J76" s="60">
        <f t="shared" si="24"/>
        <v>0</v>
      </c>
      <c r="K76" s="60">
        <f t="shared" si="24"/>
        <v>0</v>
      </c>
      <c r="L76" s="60">
        <f t="shared" si="24"/>
        <v>0</v>
      </c>
      <c r="M76" s="60">
        <f t="shared" si="24"/>
        <v>0</v>
      </c>
      <c r="N76" s="60">
        <f t="shared" si="24"/>
        <v>0</v>
      </c>
      <c r="O76" s="60">
        <f t="shared" si="24"/>
        <v>0</v>
      </c>
      <c r="P76" s="60">
        <f t="shared" si="24"/>
        <v>0</v>
      </c>
      <c r="Q76" s="60">
        <f t="shared" si="24"/>
        <v>0</v>
      </c>
      <c r="R76" s="60">
        <f t="shared" si="24"/>
        <v>0</v>
      </c>
      <c r="S76" s="60">
        <f t="shared" si="24"/>
        <v>0</v>
      </c>
      <c r="T76" s="60">
        <f t="shared" si="24"/>
        <v>0</v>
      </c>
      <c r="U76" s="60">
        <f t="shared" si="24"/>
        <v>0</v>
      </c>
      <c r="V76" s="60">
        <f t="shared" si="24"/>
        <v>0</v>
      </c>
      <c r="W76" s="60">
        <f t="shared" si="24"/>
        <v>0</v>
      </c>
      <c r="X76" s="60">
        <f t="shared" si="24"/>
        <v>0</v>
      </c>
      <c r="Y76" s="60">
        <f t="shared" si="24"/>
        <v>0</v>
      </c>
      <c r="Z76" s="60">
        <f t="shared" si="24"/>
        <v>0</v>
      </c>
      <c r="AA76" s="60">
        <f t="shared" si="24"/>
        <v>0</v>
      </c>
      <c r="AB76" s="60">
        <f t="shared" si="24"/>
        <v>0</v>
      </c>
      <c r="AC76" s="60">
        <f t="shared" si="24"/>
        <v>0</v>
      </c>
      <c r="AD76" s="60">
        <f t="shared" si="24"/>
        <v>0</v>
      </c>
      <c r="AE76" s="60">
        <f t="shared" si="24"/>
        <v>0</v>
      </c>
      <c r="AF76" s="60">
        <f t="shared" si="24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 t="shared" ref="B77" si="25">IF(B58&lt;0,B58*-1,0)</f>
        <v>0</v>
      </c>
      <c r="C77" s="60">
        <f t="shared" ref="C77:AF77" si="26">IF(C58&lt;0,C58*-1,0)</f>
        <v>0</v>
      </c>
      <c r="D77" s="60">
        <f t="shared" si="26"/>
        <v>0</v>
      </c>
      <c r="E77" s="60">
        <f t="shared" si="26"/>
        <v>0</v>
      </c>
      <c r="F77" s="60">
        <f t="shared" si="26"/>
        <v>0</v>
      </c>
      <c r="G77" s="60">
        <f t="shared" si="26"/>
        <v>0</v>
      </c>
      <c r="H77" s="60">
        <f t="shared" si="26"/>
        <v>0</v>
      </c>
      <c r="I77" s="60">
        <f t="shared" si="26"/>
        <v>0</v>
      </c>
      <c r="J77" s="60">
        <f t="shared" si="26"/>
        <v>0</v>
      </c>
      <c r="K77" s="60">
        <f t="shared" si="26"/>
        <v>0</v>
      </c>
      <c r="L77" s="60">
        <f t="shared" si="26"/>
        <v>0</v>
      </c>
      <c r="M77" s="60">
        <f t="shared" si="26"/>
        <v>0</v>
      </c>
      <c r="N77" s="60">
        <f t="shared" si="26"/>
        <v>0</v>
      </c>
      <c r="O77" s="60">
        <f t="shared" si="26"/>
        <v>0</v>
      </c>
      <c r="P77" s="60">
        <f t="shared" si="26"/>
        <v>0</v>
      </c>
      <c r="Q77" s="60">
        <f t="shared" si="26"/>
        <v>0</v>
      </c>
      <c r="R77" s="60">
        <f t="shared" si="26"/>
        <v>0</v>
      </c>
      <c r="S77" s="60">
        <f t="shared" si="26"/>
        <v>0</v>
      </c>
      <c r="T77" s="60">
        <f t="shared" si="26"/>
        <v>0</v>
      </c>
      <c r="U77" s="60">
        <f t="shared" si="26"/>
        <v>0</v>
      </c>
      <c r="V77" s="60">
        <f t="shared" si="26"/>
        <v>0</v>
      </c>
      <c r="W77" s="60">
        <f t="shared" si="26"/>
        <v>0</v>
      </c>
      <c r="X77" s="60">
        <f t="shared" si="26"/>
        <v>0</v>
      </c>
      <c r="Y77" s="60">
        <f t="shared" si="26"/>
        <v>0</v>
      </c>
      <c r="Z77" s="60">
        <f t="shared" si="26"/>
        <v>0</v>
      </c>
      <c r="AA77" s="60">
        <f t="shared" si="26"/>
        <v>0</v>
      </c>
      <c r="AB77" s="60">
        <f t="shared" si="26"/>
        <v>0</v>
      </c>
      <c r="AC77" s="60">
        <f t="shared" si="26"/>
        <v>0</v>
      </c>
      <c r="AD77" s="60">
        <f t="shared" si="26"/>
        <v>0</v>
      </c>
      <c r="AE77" s="60">
        <f t="shared" si="26"/>
        <v>0</v>
      </c>
      <c r="AF77" s="60">
        <f t="shared" si="26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 t="shared" ref="B78" si="27">IF(B61&lt;0,B61*-1,0)</f>
        <v>0</v>
      </c>
      <c r="C78" s="60">
        <f t="shared" ref="C78:AF78" si="28">IF(C61&lt;0,C61*-1,0)</f>
        <v>0</v>
      </c>
      <c r="D78" s="60">
        <f t="shared" si="28"/>
        <v>0</v>
      </c>
      <c r="E78" s="60">
        <f t="shared" si="28"/>
        <v>0</v>
      </c>
      <c r="F78" s="60">
        <f t="shared" si="28"/>
        <v>0</v>
      </c>
      <c r="G78" s="60">
        <f t="shared" si="28"/>
        <v>0</v>
      </c>
      <c r="H78" s="60">
        <f t="shared" si="28"/>
        <v>0</v>
      </c>
      <c r="I78" s="60">
        <f t="shared" si="28"/>
        <v>0</v>
      </c>
      <c r="J78" s="60">
        <f t="shared" si="28"/>
        <v>0</v>
      </c>
      <c r="K78" s="60">
        <f t="shared" si="28"/>
        <v>0</v>
      </c>
      <c r="L78" s="60">
        <f t="shared" si="28"/>
        <v>0</v>
      </c>
      <c r="M78" s="60">
        <f t="shared" si="28"/>
        <v>0</v>
      </c>
      <c r="N78" s="60">
        <f t="shared" si="28"/>
        <v>0</v>
      </c>
      <c r="O78" s="60">
        <f t="shared" si="28"/>
        <v>0</v>
      </c>
      <c r="P78" s="60">
        <f t="shared" si="28"/>
        <v>0</v>
      </c>
      <c r="Q78" s="60">
        <f t="shared" si="28"/>
        <v>0</v>
      </c>
      <c r="R78" s="60">
        <f t="shared" si="28"/>
        <v>0</v>
      </c>
      <c r="S78" s="60">
        <f t="shared" si="28"/>
        <v>0</v>
      </c>
      <c r="T78" s="60">
        <f t="shared" si="28"/>
        <v>0</v>
      </c>
      <c r="U78" s="60">
        <f t="shared" si="28"/>
        <v>0</v>
      </c>
      <c r="V78" s="60">
        <f t="shared" si="28"/>
        <v>0</v>
      </c>
      <c r="W78" s="60">
        <f t="shared" si="28"/>
        <v>0</v>
      </c>
      <c r="X78" s="60">
        <f t="shared" si="28"/>
        <v>0</v>
      </c>
      <c r="Y78" s="60">
        <f t="shared" si="28"/>
        <v>0</v>
      </c>
      <c r="Z78" s="60">
        <f t="shared" si="28"/>
        <v>0</v>
      </c>
      <c r="AA78" s="60">
        <f t="shared" si="28"/>
        <v>0</v>
      </c>
      <c r="AB78" s="60">
        <f t="shared" si="28"/>
        <v>0</v>
      </c>
      <c r="AC78" s="60">
        <f t="shared" si="28"/>
        <v>0</v>
      </c>
      <c r="AD78" s="60">
        <f t="shared" si="28"/>
        <v>0</v>
      </c>
      <c r="AE78" s="60">
        <f t="shared" si="28"/>
        <v>0</v>
      </c>
      <c r="AF78" s="60">
        <f t="shared" si="28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 t="shared" ref="B79" si="29">IF(B59&lt;0,B59*-1,0)</f>
        <v>45</v>
      </c>
      <c r="C79" s="60">
        <f t="shared" ref="C79:AF79" si="30">IF(C59&lt;0,C59*-1,0)</f>
        <v>61</v>
      </c>
      <c r="D79" s="60">
        <f t="shared" si="30"/>
        <v>46.3</v>
      </c>
      <c r="E79" s="60">
        <f t="shared" si="30"/>
        <v>65.8</v>
      </c>
      <c r="F79" s="60">
        <f t="shared" si="30"/>
        <v>60.3</v>
      </c>
      <c r="G79" s="60">
        <f t="shared" si="30"/>
        <v>61</v>
      </c>
      <c r="H79" s="60">
        <f t="shared" si="30"/>
        <v>73.400000000000006</v>
      </c>
      <c r="I79" s="60">
        <f t="shared" si="30"/>
        <v>34.6</v>
      </c>
      <c r="J79" s="60">
        <f t="shared" si="30"/>
        <v>64.099999999999994</v>
      </c>
      <c r="K79" s="60">
        <f t="shared" si="30"/>
        <v>52</v>
      </c>
      <c r="L79" s="60">
        <f t="shared" si="30"/>
        <v>63</v>
      </c>
      <c r="M79" s="60">
        <f t="shared" si="30"/>
        <v>71</v>
      </c>
      <c r="N79" s="60">
        <f t="shared" si="30"/>
        <v>47.4</v>
      </c>
      <c r="O79" s="60">
        <f t="shared" si="30"/>
        <v>40.299999999999997</v>
      </c>
      <c r="P79" s="60">
        <f t="shared" si="30"/>
        <v>37.799999999999997</v>
      </c>
      <c r="Q79" s="60">
        <f t="shared" si="30"/>
        <v>49.6</v>
      </c>
      <c r="R79" s="60">
        <f t="shared" si="30"/>
        <v>78</v>
      </c>
      <c r="S79" s="60">
        <f t="shared" si="30"/>
        <v>67</v>
      </c>
      <c r="T79" s="60">
        <f t="shared" si="30"/>
        <v>69</v>
      </c>
      <c r="U79" s="60">
        <f t="shared" si="30"/>
        <v>50</v>
      </c>
      <c r="V79" s="60">
        <f t="shared" si="30"/>
        <v>40</v>
      </c>
      <c r="W79" s="60">
        <f t="shared" si="30"/>
        <v>40</v>
      </c>
      <c r="X79" s="60">
        <f t="shared" si="30"/>
        <v>80</v>
      </c>
      <c r="Y79" s="60">
        <f t="shared" si="30"/>
        <v>74</v>
      </c>
      <c r="Z79" s="60">
        <f t="shared" si="30"/>
        <v>56</v>
      </c>
      <c r="AA79" s="60">
        <f t="shared" si="30"/>
        <v>87</v>
      </c>
      <c r="AB79" s="60">
        <f t="shared" si="30"/>
        <v>50</v>
      </c>
      <c r="AC79" s="60">
        <f t="shared" si="30"/>
        <v>88</v>
      </c>
      <c r="AD79" s="60">
        <f t="shared" si="30"/>
        <v>69</v>
      </c>
      <c r="AE79" s="60">
        <f t="shared" si="30"/>
        <v>51.2</v>
      </c>
      <c r="AF79" s="60">
        <f t="shared" si="30"/>
        <v>63.8</v>
      </c>
      <c r="AG79" s="93"/>
      <c r="AH79" s="56">
        <f t="shared" ref="AH79:AH91" si="31">MAX(B79:AF79)</f>
        <v>88</v>
      </c>
      <c r="AI79" s="57">
        <f t="shared" ref="AI79:AI91" si="32">MIN(B79:AF79)</f>
        <v>34.6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 t="shared" ref="B80" si="33">IF(B57&lt;0,B57*-1,0)</f>
        <v>0</v>
      </c>
      <c r="C80" s="60">
        <f t="shared" ref="C80:AF80" si="34">IF(C57&lt;0,C57*-1,0)</f>
        <v>0</v>
      </c>
      <c r="D80" s="60">
        <f t="shared" si="34"/>
        <v>0</v>
      </c>
      <c r="E80" s="60">
        <f t="shared" si="34"/>
        <v>0</v>
      </c>
      <c r="F80" s="60">
        <f t="shared" si="34"/>
        <v>0</v>
      </c>
      <c r="G80" s="60">
        <f t="shared" si="34"/>
        <v>0</v>
      </c>
      <c r="H80" s="60">
        <f t="shared" si="34"/>
        <v>0</v>
      </c>
      <c r="I80" s="60">
        <f t="shared" si="34"/>
        <v>0</v>
      </c>
      <c r="J80" s="60">
        <f t="shared" si="34"/>
        <v>0</v>
      </c>
      <c r="K80" s="60">
        <f t="shared" si="34"/>
        <v>0</v>
      </c>
      <c r="L80" s="60">
        <f t="shared" si="34"/>
        <v>0</v>
      </c>
      <c r="M80" s="60">
        <f t="shared" si="34"/>
        <v>0</v>
      </c>
      <c r="N80" s="60">
        <f t="shared" si="34"/>
        <v>0</v>
      </c>
      <c r="O80" s="60">
        <f t="shared" si="34"/>
        <v>0</v>
      </c>
      <c r="P80" s="60">
        <f t="shared" si="34"/>
        <v>0</v>
      </c>
      <c r="Q80" s="60">
        <f t="shared" si="34"/>
        <v>0</v>
      </c>
      <c r="R80" s="60">
        <f t="shared" si="34"/>
        <v>0</v>
      </c>
      <c r="S80" s="60">
        <f t="shared" si="34"/>
        <v>0</v>
      </c>
      <c r="T80" s="60">
        <f t="shared" si="34"/>
        <v>0</v>
      </c>
      <c r="U80" s="60">
        <f t="shared" si="34"/>
        <v>0</v>
      </c>
      <c r="V80" s="60">
        <f t="shared" si="34"/>
        <v>0</v>
      </c>
      <c r="W80" s="60">
        <f t="shared" si="34"/>
        <v>0</v>
      </c>
      <c r="X80" s="60">
        <f t="shared" si="34"/>
        <v>0</v>
      </c>
      <c r="Y80" s="60">
        <f t="shared" si="34"/>
        <v>0</v>
      </c>
      <c r="Z80" s="60">
        <f t="shared" si="34"/>
        <v>0</v>
      </c>
      <c r="AA80" s="60">
        <f t="shared" si="34"/>
        <v>0</v>
      </c>
      <c r="AB80" s="60">
        <f t="shared" si="34"/>
        <v>0</v>
      </c>
      <c r="AC80" s="60">
        <f t="shared" si="34"/>
        <v>0</v>
      </c>
      <c r="AD80" s="60">
        <f t="shared" si="34"/>
        <v>0</v>
      </c>
      <c r="AE80" s="60">
        <f t="shared" si="34"/>
        <v>0</v>
      </c>
      <c r="AF80" s="60">
        <f t="shared" si="34"/>
        <v>0</v>
      </c>
      <c r="AG80" s="93"/>
      <c r="AH80" s="56">
        <f t="shared" si="31"/>
        <v>0</v>
      </c>
      <c r="AI80" s="57">
        <f t="shared" si="3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31"/>
        <v>0</v>
      </c>
      <c r="AI81" s="57">
        <f t="shared" si="3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" si="35">SUM(B76:B81)</f>
        <v>45</v>
      </c>
      <c r="C82" s="74">
        <f t="shared" ref="C82:AG82" si="36">SUM(C76:C81)</f>
        <v>61</v>
      </c>
      <c r="D82" s="74">
        <f t="shared" si="36"/>
        <v>46.3</v>
      </c>
      <c r="E82" s="74">
        <f t="shared" si="36"/>
        <v>65.8</v>
      </c>
      <c r="F82" s="74">
        <f t="shared" si="36"/>
        <v>60.3</v>
      </c>
      <c r="G82" s="74">
        <f t="shared" si="36"/>
        <v>61</v>
      </c>
      <c r="H82" s="74">
        <f t="shared" si="36"/>
        <v>73.400000000000006</v>
      </c>
      <c r="I82" s="74">
        <f t="shared" si="36"/>
        <v>34.6</v>
      </c>
      <c r="J82" s="74">
        <f t="shared" si="36"/>
        <v>64.099999999999994</v>
      </c>
      <c r="K82" s="74">
        <f t="shared" si="36"/>
        <v>52</v>
      </c>
      <c r="L82" s="74">
        <f t="shared" si="36"/>
        <v>63</v>
      </c>
      <c r="M82" s="74">
        <f t="shared" si="36"/>
        <v>71</v>
      </c>
      <c r="N82" s="74">
        <f t="shared" si="36"/>
        <v>47.4</v>
      </c>
      <c r="O82" s="74">
        <f t="shared" si="36"/>
        <v>40.299999999999997</v>
      </c>
      <c r="P82" s="74">
        <f t="shared" si="36"/>
        <v>37.799999999999997</v>
      </c>
      <c r="Q82" s="74">
        <f t="shared" si="36"/>
        <v>49.6</v>
      </c>
      <c r="R82" s="74">
        <f t="shared" si="36"/>
        <v>78</v>
      </c>
      <c r="S82" s="74">
        <f t="shared" si="36"/>
        <v>67</v>
      </c>
      <c r="T82" s="74">
        <f t="shared" si="36"/>
        <v>69</v>
      </c>
      <c r="U82" s="74">
        <f t="shared" si="36"/>
        <v>50</v>
      </c>
      <c r="V82" s="74">
        <f t="shared" si="36"/>
        <v>40</v>
      </c>
      <c r="W82" s="74">
        <f t="shared" si="36"/>
        <v>40</v>
      </c>
      <c r="X82" s="74">
        <f t="shared" si="36"/>
        <v>80</v>
      </c>
      <c r="Y82" s="74">
        <f t="shared" si="36"/>
        <v>74</v>
      </c>
      <c r="Z82" s="74">
        <f t="shared" si="36"/>
        <v>56</v>
      </c>
      <c r="AA82" s="74">
        <f t="shared" si="36"/>
        <v>87</v>
      </c>
      <c r="AB82" s="74">
        <f t="shared" si="36"/>
        <v>50</v>
      </c>
      <c r="AC82" s="74">
        <f t="shared" si="36"/>
        <v>88</v>
      </c>
      <c r="AD82" s="74">
        <f t="shared" si="36"/>
        <v>69</v>
      </c>
      <c r="AE82" s="74">
        <f t="shared" si="36"/>
        <v>51.2</v>
      </c>
      <c r="AF82" s="74">
        <f t="shared" si="36"/>
        <v>63.8</v>
      </c>
      <c r="AG82" s="79">
        <f t="shared" si="36"/>
        <v>0</v>
      </c>
      <c r="AH82" s="56">
        <f t="shared" si="31"/>
        <v>88</v>
      </c>
      <c r="AI82" s="57">
        <f t="shared" si="32"/>
        <v>34.6</v>
      </c>
      <c r="AK82" s="58"/>
    </row>
    <row r="83" spans="1:88" s="1" customFormat="1" ht="15.75" thickBot="1" x14ac:dyDescent="0.3">
      <c r="A83" s="73" t="s">
        <v>87</v>
      </c>
      <c r="B83" s="74">
        <f t="shared" ref="B83" si="37">SUM(B70:B82)</f>
        <v>1601.48</v>
      </c>
      <c r="C83" s="74">
        <f t="shared" ref="C83:AG83" si="38">SUM(C70:C82)</f>
        <v>1717.28</v>
      </c>
      <c r="D83" s="74">
        <f t="shared" si="38"/>
        <v>1704.48</v>
      </c>
      <c r="E83" s="74">
        <f t="shared" si="38"/>
        <v>1704.48</v>
      </c>
      <c r="F83" s="74">
        <f t="shared" si="38"/>
        <v>1880.28</v>
      </c>
      <c r="G83" s="74">
        <f t="shared" si="38"/>
        <v>1957.68</v>
      </c>
      <c r="H83" s="74">
        <f t="shared" si="38"/>
        <v>2155.6800000000003</v>
      </c>
      <c r="I83" s="74">
        <f t="shared" si="38"/>
        <v>2292.6799999999994</v>
      </c>
      <c r="J83" s="74">
        <f t="shared" si="38"/>
        <v>2449.6799999999994</v>
      </c>
      <c r="K83" s="74">
        <f t="shared" si="38"/>
        <v>2600.48</v>
      </c>
      <c r="L83" s="74">
        <f t="shared" si="38"/>
        <v>2647.6800000000003</v>
      </c>
      <c r="M83" s="74">
        <f t="shared" si="38"/>
        <v>2590.2800000000002</v>
      </c>
      <c r="N83" s="74">
        <f t="shared" si="38"/>
        <v>2393.2800000000002</v>
      </c>
      <c r="O83" s="74">
        <f t="shared" si="38"/>
        <v>2307.8800000000006</v>
      </c>
      <c r="P83" s="74">
        <f t="shared" si="38"/>
        <v>2269.2800000000002</v>
      </c>
      <c r="Q83" s="74">
        <f t="shared" si="38"/>
        <v>2231.8799999999997</v>
      </c>
      <c r="R83" s="74">
        <f t="shared" si="38"/>
        <v>2254.88</v>
      </c>
      <c r="S83" s="74">
        <f t="shared" si="38"/>
        <v>2293.88</v>
      </c>
      <c r="T83" s="74">
        <f t="shared" si="38"/>
        <v>2339.88</v>
      </c>
      <c r="U83" s="74">
        <f t="shared" si="38"/>
        <v>2517.4799999999996</v>
      </c>
      <c r="V83" s="74">
        <f t="shared" si="38"/>
        <v>2763.2799999999997</v>
      </c>
      <c r="W83" s="74">
        <f t="shared" si="38"/>
        <v>3039.48</v>
      </c>
      <c r="X83" s="74">
        <f t="shared" si="38"/>
        <v>2840.48</v>
      </c>
      <c r="Y83" s="74">
        <f t="shared" si="38"/>
        <v>2718.2799999999997</v>
      </c>
      <c r="Z83" s="74">
        <f t="shared" si="38"/>
        <v>2609.2799999999997</v>
      </c>
      <c r="AA83" s="74">
        <f t="shared" si="38"/>
        <v>2495.4799999999996</v>
      </c>
      <c r="AB83" s="74">
        <f t="shared" si="38"/>
        <v>2283.2799999999997</v>
      </c>
      <c r="AC83" s="74">
        <f t="shared" si="38"/>
        <v>2187.08</v>
      </c>
      <c r="AD83" s="74">
        <f t="shared" si="38"/>
        <v>2126.48</v>
      </c>
      <c r="AE83" s="74">
        <f t="shared" si="38"/>
        <v>1970.26</v>
      </c>
      <c r="AF83" s="74">
        <f t="shared" si="38"/>
        <v>1894.8799999999999</v>
      </c>
      <c r="AG83" s="79">
        <f t="shared" si="38"/>
        <v>4360.08</v>
      </c>
      <c r="AH83" s="56">
        <f t="shared" si="31"/>
        <v>3039.48</v>
      </c>
      <c r="AI83" s="57">
        <f t="shared" si="32"/>
        <v>1601.48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6">
        <v>49.96</v>
      </c>
      <c r="C84" s="97">
        <v>49.8</v>
      </c>
      <c r="D84" s="97">
        <v>49.997</v>
      </c>
      <c r="E84" s="97">
        <v>50.07</v>
      </c>
      <c r="F84" s="97">
        <v>49.999000000000002</v>
      </c>
      <c r="G84" s="97">
        <v>50.05</v>
      </c>
      <c r="H84" s="97">
        <v>50.027999999999999</v>
      </c>
      <c r="I84" s="97">
        <v>50.011000000000003</v>
      </c>
      <c r="J84" s="97">
        <v>49.899000000000001</v>
      </c>
      <c r="K84" s="97">
        <v>49.911999999999999</v>
      </c>
      <c r="L84" s="97">
        <v>49.914000000000001</v>
      </c>
      <c r="M84" s="97">
        <v>50.017000000000003</v>
      </c>
      <c r="N84" s="97">
        <v>49.835999999999999</v>
      </c>
      <c r="O84" s="97">
        <v>49.942999999999998</v>
      </c>
      <c r="P84" s="97">
        <v>50.1</v>
      </c>
      <c r="Q84" s="97">
        <v>50.057000000000002</v>
      </c>
      <c r="R84" s="97">
        <v>50.033999999999999</v>
      </c>
      <c r="S84" s="97">
        <v>49.945</v>
      </c>
      <c r="T84" s="97">
        <v>49.933999999999997</v>
      </c>
      <c r="U84" s="97">
        <v>50.05</v>
      </c>
      <c r="V84" s="97">
        <v>49.921999999999997</v>
      </c>
      <c r="W84" s="97">
        <v>50.021000000000001</v>
      </c>
      <c r="X84" s="97">
        <v>50.021000000000001</v>
      </c>
      <c r="Y84" s="97">
        <v>50.048000000000002</v>
      </c>
      <c r="Z84" s="97">
        <v>50.027999999999999</v>
      </c>
      <c r="AA84" s="97">
        <v>49.98</v>
      </c>
      <c r="AB84" s="97">
        <v>50.04</v>
      </c>
      <c r="AC84" s="97">
        <v>49.76</v>
      </c>
      <c r="AD84" s="97">
        <v>50.1</v>
      </c>
      <c r="AE84" s="97">
        <v>50.06</v>
      </c>
      <c r="AF84" s="97">
        <v>50.06</v>
      </c>
      <c r="AG84" s="98"/>
      <c r="AH84" s="56">
        <f t="shared" si="31"/>
        <v>50.1</v>
      </c>
      <c r="AI84" s="57">
        <f t="shared" si="32"/>
        <v>49.76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100">
        <v>127.9</v>
      </c>
      <c r="C85" s="53">
        <v>128.4</v>
      </c>
      <c r="D85" s="53">
        <v>127.7</v>
      </c>
      <c r="E85" s="53">
        <v>128.5</v>
      </c>
      <c r="F85" s="53">
        <v>127.1</v>
      </c>
      <c r="G85" s="53">
        <v>126.6</v>
      </c>
      <c r="H85" s="53">
        <v>126.8</v>
      </c>
      <c r="I85" s="53">
        <v>124.7</v>
      </c>
      <c r="J85" s="53">
        <v>124.8</v>
      </c>
      <c r="K85" s="53">
        <v>122.6</v>
      </c>
      <c r="L85" s="53">
        <v>124.7</v>
      </c>
      <c r="M85" s="53">
        <v>125.4</v>
      </c>
      <c r="N85" s="53">
        <v>125</v>
      </c>
      <c r="O85" s="53">
        <v>125.6</v>
      </c>
      <c r="P85" s="53">
        <v>124.6</v>
      </c>
      <c r="Q85" s="53">
        <v>125.6</v>
      </c>
      <c r="R85" s="53">
        <v>125.8</v>
      </c>
      <c r="S85" s="53">
        <v>125.9</v>
      </c>
      <c r="T85" s="101">
        <v>126.3</v>
      </c>
      <c r="U85" s="101">
        <v>125</v>
      </c>
      <c r="V85" s="101">
        <v>125.6</v>
      </c>
      <c r="W85" s="101">
        <v>125.6</v>
      </c>
      <c r="X85" s="101">
        <v>125.2</v>
      </c>
      <c r="Y85" s="101">
        <v>125.6</v>
      </c>
      <c r="Z85" s="101">
        <v>125.1</v>
      </c>
      <c r="AA85" s="101">
        <v>127.3</v>
      </c>
      <c r="AB85" s="53">
        <v>127.9</v>
      </c>
      <c r="AC85" s="53">
        <v>127.7</v>
      </c>
      <c r="AD85" s="53">
        <v>128.80000000000001</v>
      </c>
      <c r="AE85" s="53">
        <v>128.80000000000001</v>
      </c>
      <c r="AF85" s="53">
        <v>128.4</v>
      </c>
      <c r="AG85" s="102"/>
      <c r="AH85" s="56">
        <f t="shared" si="31"/>
        <v>128.80000000000001</v>
      </c>
      <c r="AI85" s="57">
        <f t="shared" si="32"/>
        <v>122.6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100">
        <v>130.80000000000001</v>
      </c>
      <c r="C86" s="53">
        <v>131.30000000000001</v>
      </c>
      <c r="D86" s="53">
        <v>131.19999999999999</v>
      </c>
      <c r="E86" s="53">
        <v>131.6</v>
      </c>
      <c r="F86" s="53">
        <v>130.30000000000001</v>
      </c>
      <c r="G86" s="53">
        <v>129.4</v>
      </c>
      <c r="H86" s="53">
        <v>128.80000000000001</v>
      </c>
      <c r="I86" s="53">
        <v>127.5</v>
      </c>
      <c r="J86" s="53">
        <v>127.4</v>
      </c>
      <c r="K86" s="53">
        <v>125</v>
      </c>
      <c r="L86" s="53">
        <v>127.1</v>
      </c>
      <c r="M86" s="53">
        <v>127.7</v>
      </c>
      <c r="N86" s="53">
        <v>127.7</v>
      </c>
      <c r="O86" s="53">
        <v>128</v>
      </c>
      <c r="P86" s="53">
        <v>127.4</v>
      </c>
      <c r="Q86" s="53">
        <v>128.19999999999999</v>
      </c>
      <c r="R86" s="53">
        <v>128.4</v>
      </c>
      <c r="S86" s="53">
        <v>128.5</v>
      </c>
      <c r="T86" s="101">
        <v>128.5</v>
      </c>
      <c r="U86" s="101">
        <v>128</v>
      </c>
      <c r="V86" s="101">
        <v>127.6</v>
      </c>
      <c r="W86" s="101">
        <v>127.6</v>
      </c>
      <c r="X86" s="101">
        <v>128</v>
      </c>
      <c r="Y86" s="101">
        <v>127.8</v>
      </c>
      <c r="Z86" s="101">
        <v>127.6</v>
      </c>
      <c r="AA86" s="101">
        <v>129.5</v>
      </c>
      <c r="AB86" s="53">
        <v>130.5</v>
      </c>
      <c r="AC86" s="53">
        <v>130.5</v>
      </c>
      <c r="AD86" s="53">
        <v>131.19999999999999</v>
      </c>
      <c r="AE86" s="53">
        <v>131.69999999999999</v>
      </c>
      <c r="AF86" s="53">
        <v>131.4</v>
      </c>
      <c r="AG86" s="102"/>
      <c r="AH86" s="56">
        <f t="shared" si="31"/>
        <v>131.69999999999999</v>
      </c>
      <c r="AI86" s="57">
        <f t="shared" si="32"/>
        <v>125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100">
        <v>129.19999999999999</v>
      </c>
      <c r="C87" s="53">
        <v>131.1</v>
      </c>
      <c r="D87" s="53">
        <v>130.69999999999999</v>
      </c>
      <c r="E87" s="53">
        <v>128.6</v>
      </c>
      <c r="F87" s="53">
        <v>129.4</v>
      </c>
      <c r="G87" s="53">
        <v>129.30000000000001</v>
      </c>
      <c r="H87" s="53">
        <v>127.5</v>
      </c>
      <c r="I87" s="53">
        <v>126</v>
      </c>
      <c r="J87" s="53">
        <v>127.3</v>
      </c>
      <c r="K87" s="53">
        <v>125.7</v>
      </c>
      <c r="L87" s="53">
        <v>126.7</v>
      </c>
      <c r="M87" s="53">
        <v>129</v>
      </c>
      <c r="N87" s="53">
        <v>128.6</v>
      </c>
      <c r="O87" s="53">
        <v>128.9</v>
      </c>
      <c r="P87" s="53">
        <v>129.69999999999999</v>
      </c>
      <c r="Q87" s="53">
        <v>127.7</v>
      </c>
      <c r="R87" s="53">
        <v>127.2</v>
      </c>
      <c r="S87" s="53">
        <v>127.6</v>
      </c>
      <c r="T87" s="53">
        <v>127.2</v>
      </c>
      <c r="U87" s="53">
        <v>126.4</v>
      </c>
      <c r="V87" s="53">
        <v>125.6</v>
      </c>
      <c r="W87" s="53">
        <v>125.6</v>
      </c>
      <c r="X87" s="101">
        <v>129.30000000000001</v>
      </c>
      <c r="Y87" s="101">
        <v>129.9</v>
      </c>
      <c r="Z87" s="101">
        <v>130.19999999999999</v>
      </c>
      <c r="AA87" s="101">
        <v>129.9</v>
      </c>
      <c r="AB87" s="53">
        <v>127.1</v>
      </c>
      <c r="AC87" s="53">
        <v>128.5</v>
      </c>
      <c r="AD87" s="53">
        <v>129.5</v>
      </c>
      <c r="AE87" s="53">
        <v>128.5</v>
      </c>
      <c r="AF87" s="53">
        <v>130.4</v>
      </c>
      <c r="AG87" s="102"/>
      <c r="AH87" s="56">
        <f t="shared" si="31"/>
        <v>131.1</v>
      </c>
      <c r="AI87" s="57">
        <f t="shared" si="32"/>
        <v>125.6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0">
        <v>133</v>
      </c>
      <c r="C88" s="53">
        <v>134.9</v>
      </c>
      <c r="D88" s="53">
        <v>134.1</v>
      </c>
      <c r="E88" s="53">
        <v>132.69999999999999</v>
      </c>
      <c r="F88" s="53">
        <v>132.69999999999999</v>
      </c>
      <c r="G88" s="53">
        <v>132.6</v>
      </c>
      <c r="H88" s="53">
        <v>131.19999999999999</v>
      </c>
      <c r="I88" s="53">
        <v>128.69999999999999</v>
      </c>
      <c r="J88" s="53">
        <v>131</v>
      </c>
      <c r="K88" s="53">
        <v>130.9</v>
      </c>
      <c r="L88" s="53">
        <v>131.1</v>
      </c>
      <c r="M88" s="53">
        <v>133.1</v>
      </c>
      <c r="N88" s="53">
        <v>133.30000000000001</v>
      </c>
      <c r="O88" s="53">
        <v>133.4</v>
      </c>
      <c r="P88" s="53">
        <v>132.69999999999999</v>
      </c>
      <c r="Q88" s="53">
        <v>131.19999999999999</v>
      </c>
      <c r="R88" s="53">
        <v>130.5</v>
      </c>
      <c r="S88" s="53">
        <v>131.69999999999999</v>
      </c>
      <c r="T88" s="53">
        <v>131.5</v>
      </c>
      <c r="U88" s="53">
        <v>131.69999999999999</v>
      </c>
      <c r="V88" s="53">
        <v>129.6</v>
      </c>
      <c r="W88" s="53">
        <v>129.6</v>
      </c>
      <c r="X88" s="101">
        <v>134.1</v>
      </c>
      <c r="Y88" s="101">
        <v>134</v>
      </c>
      <c r="Z88" s="101">
        <v>134.30000000000001</v>
      </c>
      <c r="AA88" s="101">
        <v>132.9</v>
      </c>
      <c r="AB88" s="53">
        <v>131.5</v>
      </c>
      <c r="AC88" s="53">
        <v>132.80000000000001</v>
      </c>
      <c r="AD88" s="53">
        <v>134.1</v>
      </c>
      <c r="AE88" s="53">
        <v>132.80000000000001</v>
      </c>
      <c r="AF88" s="53">
        <v>133.80000000000001</v>
      </c>
      <c r="AG88" s="102"/>
      <c r="AH88" s="56">
        <f t="shared" si="31"/>
        <v>134.9</v>
      </c>
      <c r="AI88" s="57">
        <f t="shared" si="32"/>
        <v>128.69999999999999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4">
        <v>132.30000000000001</v>
      </c>
      <c r="C89" s="105">
        <v>133.9</v>
      </c>
      <c r="D89" s="105">
        <v>135.69999999999999</v>
      </c>
      <c r="E89" s="105">
        <v>132</v>
      </c>
      <c r="F89" s="105">
        <v>133.30000000000001</v>
      </c>
      <c r="G89" s="105">
        <v>133.80000000000001</v>
      </c>
      <c r="H89" s="105">
        <v>134.30000000000001</v>
      </c>
      <c r="I89" s="105">
        <v>132.80000000000001</v>
      </c>
      <c r="J89" s="105">
        <v>134.80000000000001</v>
      </c>
      <c r="K89" s="105">
        <v>132.4</v>
      </c>
      <c r="L89" s="105">
        <v>134.19999999999999</v>
      </c>
      <c r="M89" s="105">
        <v>133.5</v>
      </c>
      <c r="N89" s="105">
        <v>132.1</v>
      </c>
      <c r="O89" s="105">
        <v>134.1</v>
      </c>
      <c r="P89" s="105">
        <v>134.19999999999999</v>
      </c>
      <c r="Q89" s="105">
        <v>134.80000000000001</v>
      </c>
      <c r="R89" s="105">
        <v>134.19999999999999</v>
      </c>
      <c r="S89" s="105">
        <v>135.80000000000001</v>
      </c>
      <c r="T89" s="105">
        <v>136.80000000000001</v>
      </c>
      <c r="U89" s="105">
        <v>136.19999999999999</v>
      </c>
      <c r="V89" s="105">
        <v>132.4</v>
      </c>
      <c r="W89" s="105">
        <v>132.4</v>
      </c>
      <c r="X89" s="101">
        <v>137.4</v>
      </c>
      <c r="Y89" s="101">
        <v>136.19999999999999</v>
      </c>
      <c r="Z89" s="101">
        <v>136.5</v>
      </c>
      <c r="AA89" s="101">
        <v>136.9</v>
      </c>
      <c r="AB89" s="105">
        <v>133.9</v>
      </c>
      <c r="AC89" s="105">
        <v>133.80000000000001</v>
      </c>
      <c r="AD89" s="105">
        <v>132.69999999999999</v>
      </c>
      <c r="AE89" s="105">
        <v>133.4</v>
      </c>
      <c r="AF89" s="105">
        <v>133</v>
      </c>
      <c r="AG89" s="106"/>
      <c r="AH89" s="56">
        <f t="shared" si="31"/>
        <v>137.4</v>
      </c>
      <c r="AI89" s="57">
        <f t="shared" si="32"/>
        <v>132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100">
        <v>133.4</v>
      </c>
      <c r="C90" s="53">
        <v>132.80000000000001</v>
      </c>
      <c r="D90" s="53">
        <v>133.4</v>
      </c>
      <c r="E90" s="53">
        <v>130.4</v>
      </c>
      <c r="F90" s="53">
        <v>133.30000000000001</v>
      </c>
      <c r="G90" s="53">
        <v>133.5</v>
      </c>
      <c r="H90" s="53">
        <v>132.30000000000001</v>
      </c>
      <c r="I90" s="53">
        <v>130.6</v>
      </c>
      <c r="J90" s="53">
        <v>130.69999999999999</v>
      </c>
      <c r="K90" s="53">
        <v>130.4</v>
      </c>
      <c r="L90" s="53">
        <v>130</v>
      </c>
      <c r="M90" s="53">
        <v>130</v>
      </c>
      <c r="N90" s="53">
        <v>128</v>
      </c>
      <c r="O90" s="53">
        <v>131.5</v>
      </c>
      <c r="P90" s="53">
        <v>131.4</v>
      </c>
      <c r="Q90" s="53">
        <v>131.69999999999999</v>
      </c>
      <c r="R90" s="53">
        <v>131</v>
      </c>
      <c r="S90" s="53">
        <v>133.6</v>
      </c>
      <c r="T90" s="53">
        <v>133.6</v>
      </c>
      <c r="U90" s="53">
        <v>134</v>
      </c>
      <c r="V90" s="53">
        <v>129.30000000000001</v>
      </c>
      <c r="W90" s="53">
        <v>129.30000000000001</v>
      </c>
      <c r="X90" s="101">
        <v>136.69999999999999</v>
      </c>
      <c r="Y90" s="101">
        <v>137.30000000000001</v>
      </c>
      <c r="Z90" s="101">
        <v>136.9</v>
      </c>
      <c r="AA90" s="101">
        <v>137.6</v>
      </c>
      <c r="AB90" s="53">
        <v>129.69999999999999</v>
      </c>
      <c r="AC90" s="53">
        <v>134.1</v>
      </c>
      <c r="AD90" s="53">
        <v>135.30000000000001</v>
      </c>
      <c r="AE90" s="53">
        <v>133.30000000000001</v>
      </c>
      <c r="AF90" s="53">
        <v>133.4</v>
      </c>
      <c r="AG90" s="102"/>
      <c r="AH90" s="56">
        <f t="shared" si="31"/>
        <v>137.6</v>
      </c>
      <c r="AI90" s="57">
        <f t="shared" si="32"/>
        <v>128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7">
        <v>66.400000000000006</v>
      </c>
      <c r="C91" s="108">
        <v>67.2</v>
      </c>
      <c r="D91" s="108">
        <v>66.900000000000006</v>
      </c>
      <c r="E91" s="108">
        <v>67.2</v>
      </c>
      <c r="F91" s="108">
        <v>66.5</v>
      </c>
      <c r="G91" s="108">
        <v>66</v>
      </c>
      <c r="H91" s="108">
        <v>65.7</v>
      </c>
      <c r="I91" s="108">
        <v>65</v>
      </c>
      <c r="J91" s="108">
        <v>65</v>
      </c>
      <c r="K91" s="108">
        <v>64.2</v>
      </c>
      <c r="L91" s="108">
        <v>64.900000000000006</v>
      </c>
      <c r="M91" s="108">
        <v>65.3</v>
      </c>
      <c r="N91" s="108">
        <v>65.2</v>
      </c>
      <c r="O91" s="108">
        <v>65.2</v>
      </c>
      <c r="P91" s="108">
        <v>65.099999999999994</v>
      </c>
      <c r="Q91" s="108">
        <v>65.3</v>
      </c>
      <c r="R91" s="108">
        <v>65.400000000000006</v>
      </c>
      <c r="S91" s="108">
        <v>65.400000000000006</v>
      </c>
      <c r="T91" s="108">
        <v>65.400000000000006</v>
      </c>
      <c r="U91" s="108">
        <v>65</v>
      </c>
      <c r="V91" s="108">
        <v>64.8</v>
      </c>
      <c r="W91" s="108">
        <v>64.8</v>
      </c>
      <c r="X91" s="108">
        <v>65.3</v>
      </c>
      <c r="Y91" s="108">
        <v>65</v>
      </c>
      <c r="Z91" s="108">
        <v>64.900000000000006</v>
      </c>
      <c r="AA91" s="108">
        <v>65.7</v>
      </c>
      <c r="AB91" s="108">
        <v>66.2</v>
      </c>
      <c r="AC91" s="108">
        <v>66.599999999999994</v>
      </c>
      <c r="AD91" s="108">
        <v>66.599999999999994</v>
      </c>
      <c r="AE91" s="108">
        <v>67</v>
      </c>
      <c r="AF91" s="108">
        <v>66.8</v>
      </c>
      <c r="AG91" s="109"/>
      <c r="AH91" s="56">
        <f t="shared" si="31"/>
        <v>67.2</v>
      </c>
      <c r="AI91" s="57">
        <f t="shared" si="32"/>
        <v>64.2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5">
        <f t="shared" ref="B93" si="39">SUM(B15,B18,B21:B22,B42,B44:B45,B47,B49,B94:B97,B102,B108,B114,B123,B125,B137,B144,B147:B148,B155,B157,B159,B163:B165,B167:B169,B174,B180:B181,B183:B185,B193,B198)</f>
        <v>135.44</v>
      </c>
      <c r="C93" s="114">
        <f t="shared" ref="C93:AF93" si="40">SUM(C15,C18,C21:C22,C42,C44:C45,C47,C49,C94:C97,C102,C108,C114,C123,C125,C137,C144,C147:C148,C155,C157,C159,C163:C165,C167:C169,C174,C180:C181,C183:C185,C193,C198)</f>
        <v>133.34</v>
      </c>
      <c r="D93" s="114">
        <f t="shared" si="40"/>
        <v>132.04</v>
      </c>
      <c r="E93" s="114">
        <f t="shared" si="40"/>
        <v>136.94</v>
      </c>
      <c r="F93" s="115">
        <f t="shared" si="40"/>
        <v>161.54</v>
      </c>
      <c r="G93" s="115">
        <f t="shared" si="40"/>
        <v>191.64</v>
      </c>
      <c r="H93" s="115">
        <f t="shared" si="40"/>
        <v>227.24</v>
      </c>
      <c r="I93" s="115">
        <f t="shared" si="40"/>
        <v>266.83999999999997</v>
      </c>
      <c r="J93" s="115">
        <f t="shared" si="40"/>
        <v>297.14000000000004</v>
      </c>
      <c r="K93" s="115">
        <f t="shared" si="40"/>
        <v>319.34000000000003</v>
      </c>
      <c r="L93" s="115">
        <f t="shared" si="40"/>
        <v>323.84000000000003</v>
      </c>
      <c r="M93" s="115">
        <f t="shared" si="40"/>
        <v>292.94000000000005</v>
      </c>
      <c r="N93" s="115">
        <f t="shared" si="40"/>
        <v>288.14000000000004</v>
      </c>
      <c r="O93" s="115">
        <f t="shared" si="40"/>
        <v>284.54000000000002</v>
      </c>
      <c r="P93" s="115">
        <f t="shared" si="40"/>
        <v>268.94000000000005</v>
      </c>
      <c r="Q93" s="115">
        <f t="shared" si="40"/>
        <v>266.14000000000004</v>
      </c>
      <c r="R93" s="115">
        <f t="shared" si="40"/>
        <v>263.84000000000003</v>
      </c>
      <c r="S93" s="115">
        <f t="shared" si="40"/>
        <v>270.44000000000005</v>
      </c>
      <c r="T93" s="115">
        <f t="shared" si="40"/>
        <v>277.44000000000005</v>
      </c>
      <c r="U93" s="115">
        <f t="shared" si="40"/>
        <v>304.14000000000004</v>
      </c>
      <c r="V93" s="115">
        <f t="shared" si="40"/>
        <v>366.34000000000003</v>
      </c>
      <c r="W93" s="115">
        <f t="shared" si="40"/>
        <v>376.84000000000003</v>
      </c>
      <c r="X93" s="115">
        <f t="shared" si="40"/>
        <v>359.34000000000003</v>
      </c>
      <c r="Y93" s="115">
        <f t="shared" si="40"/>
        <v>342.84000000000003</v>
      </c>
      <c r="Z93" s="115">
        <f t="shared" si="40"/>
        <v>334.84000000000003</v>
      </c>
      <c r="AA93" s="115">
        <f t="shared" si="40"/>
        <v>306.04000000000002</v>
      </c>
      <c r="AB93" s="115">
        <f t="shared" si="40"/>
        <v>282.14</v>
      </c>
      <c r="AC93" s="115">
        <f t="shared" si="40"/>
        <v>244.23999999999995</v>
      </c>
      <c r="AD93" s="115">
        <f t="shared" si="40"/>
        <v>225.13999999999996</v>
      </c>
      <c r="AE93" s="115">
        <f t="shared" si="40"/>
        <v>166.23999999999998</v>
      </c>
      <c r="AF93" s="115">
        <f t="shared" si="40"/>
        <v>154.54</v>
      </c>
      <c r="AG93" s="116"/>
      <c r="AH93" s="56">
        <f>MAX(B93:AF93)</f>
        <v>376.84000000000003</v>
      </c>
      <c r="AI93" s="57">
        <f>MIN(B93:AF93)</f>
        <v>132.04</v>
      </c>
    </row>
    <row r="94" spans="1:88" x14ac:dyDescent="0.25">
      <c r="A94" s="117" t="s">
        <v>97</v>
      </c>
      <c r="B94" s="119">
        <v>15.5</v>
      </c>
      <c r="C94" s="60">
        <v>24.6</v>
      </c>
      <c r="D94" s="60">
        <v>22.4</v>
      </c>
      <c r="E94" s="60">
        <v>19.3</v>
      </c>
      <c r="F94" s="118">
        <v>15.1</v>
      </c>
      <c r="G94" s="118">
        <v>9</v>
      </c>
      <c r="H94" s="118">
        <v>24.8</v>
      </c>
      <c r="I94" s="118">
        <v>17.600000000000001</v>
      </c>
      <c r="J94" s="118">
        <v>38.299999999999997</v>
      </c>
      <c r="K94" s="118">
        <v>34</v>
      </c>
      <c r="L94" s="49">
        <v>30</v>
      </c>
      <c r="M94" s="118">
        <v>47.4</v>
      </c>
      <c r="N94" s="118">
        <v>46.2</v>
      </c>
      <c r="O94" s="118">
        <v>45.5</v>
      </c>
      <c r="P94" s="118">
        <v>53.3</v>
      </c>
      <c r="Q94" s="118">
        <v>48.8</v>
      </c>
      <c r="R94" s="118">
        <v>50.4</v>
      </c>
      <c r="S94" s="118">
        <v>52</v>
      </c>
      <c r="T94" s="49">
        <v>40</v>
      </c>
      <c r="U94" s="49">
        <v>47</v>
      </c>
      <c r="V94" s="49">
        <v>27</v>
      </c>
      <c r="W94" s="118">
        <v>24</v>
      </c>
      <c r="X94" s="118">
        <v>35.5</v>
      </c>
      <c r="Y94" s="118">
        <v>49</v>
      </c>
      <c r="Z94" s="118">
        <v>53</v>
      </c>
      <c r="AA94" s="118">
        <v>57.3</v>
      </c>
      <c r="AB94" s="118">
        <v>40.200000000000003</v>
      </c>
      <c r="AC94" s="118">
        <v>43</v>
      </c>
      <c r="AD94" s="118">
        <v>22.7</v>
      </c>
      <c r="AE94" s="118">
        <v>24.6</v>
      </c>
      <c r="AF94" s="118">
        <v>17.399999999999999</v>
      </c>
      <c r="AG94" s="120">
        <v>75</v>
      </c>
      <c r="AH94" s="56">
        <f t="shared" ref="AH94:AH99" si="41">IF(ABS(MAX(B94:AF94))&gt;ABS(MIN(B94:AF94)),MAX(B94:AF94),MIN(B94:AF94))</f>
        <v>57.3</v>
      </c>
      <c r="AI94" s="121">
        <f t="shared" ref="AI94:AI99" si="42">INDEX($B$9:$AF$9,1,MATCH(AH94,B94:AF94,0))</f>
        <v>0.83333333333333337</v>
      </c>
    </row>
    <row r="95" spans="1:88" x14ac:dyDescent="0.25">
      <c r="A95" s="122" t="s">
        <v>98</v>
      </c>
      <c r="B95" s="123">
        <f>-27.1-32.4</f>
        <v>-59.5</v>
      </c>
      <c r="C95" s="62">
        <f>-28.3-34.2</f>
        <v>-62.5</v>
      </c>
      <c r="D95" s="62">
        <v>-63</v>
      </c>
      <c r="E95" s="62">
        <v>-59.7</v>
      </c>
      <c r="F95" s="62">
        <v>-53.6</v>
      </c>
      <c r="G95" s="62">
        <v>-45</v>
      </c>
      <c r="H95" s="62">
        <v>-47.2</v>
      </c>
      <c r="I95" s="62">
        <v>-40.200000000000003</v>
      </c>
      <c r="J95" s="62">
        <v>-35.799999999999997</v>
      </c>
      <c r="K95" s="62">
        <v>-32.700000000000003</v>
      </c>
      <c r="L95" s="62">
        <v>-23.5</v>
      </c>
      <c r="M95" s="62">
        <v>-40</v>
      </c>
      <c r="N95" s="62">
        <v>-35</v>
      </c>
      <c r="O95" s="62">
        <v>-29.8</v>
      </c>
      <c r="P95" s="62">
        <v>-38.5</v>
      </c>
      <c r="Q95" s="62">
        <v>-42.8</v>
      </c>
      <c r="R95" s="62">
        <v>-41.9</v>
      </c>
      <c r="S95" s="62">
        <v>-55</v>
      </c>
      <c r="T95" s="62">
        <v>-38</v>
      </c>
      <c r="U95" s="62">
        <v>-40</v>
      </c>
      <c r="V95" s="62">
        <v>-15</v>
      </c>
      <c r="W95" s="62">
        <v>-10</v>
      </c>
      <c r="X95" s="62">
        <v>-17</v>
      </c>
      <c r="Y95" s="62">
        <v>-22</v>
      </c>
      <c r="Z95" s="62">
        <v>-25</v>
      </c>
      <c r="AA95" s="62">
        <f>-13.6-16.7</f>
        <v>-30.299999999999997</v>
      </c>
      <c r="AB95" s="62">
        <f>-16.4-19.5</f>
        <v>-35.9</v>
      </c>
      <c r="AC95" s="62">
        <f>-18.6-22.2</f>
        <v>-40.799999999999997</v>
      </c>
      <c r="AD95" s="62">
        <v>-21.2</v>
      </c>
      <c r="AE95" s="62">
        <f>-25.7-30.9</f>
        <v>-56.599999999999994</v>
      </c>
      <c r="AF95" s="62">
        <f>-28.3-33.7</f>
        <v>-62</v>
      </c>
      <c r="AG95" s="120">
        <v>240</v>
      </c>
      <c r="AH95" s="56">
        <f t="shared" si="41"/>
        <v>-63</v>
      </c>
      <c r="AI95" s="121">
        <f t="shared" si="42"/>
        <v>0.125</v>
      </c>
    </row>
    <row r="96" spans="1:88" x14ac:dyDescent="0.25">
      <c r="A96" s="122" t="s">
        <v>99</v>
      </c>
      <c r="B96" s="123">
        <v>-8.5</v>
      </c>
      <c r="C96" s="62">
        <v>-5.0999999999999996</v>
      </c>
      <c r="D96" s="62">
        <v>-10.9</v>
      </c>
      <c r="E96" s="62">
        <v>-4</v>
      </c>
      <c r="F96" s="62">
        <v>-5.3</v>
      </c>
      <c r="G96" s="62">
        <v>-4.5</v>
      </c>
      <c r="H96" s="62">
        <v>2.9</v>
      </c>
      <c r="I96" s="62">
        <v>4.5</v>
      </c>
      <c r="J96" s="62">
        <v>5.9</v>
      </c>
      <c r="K96" s="62">
        <v>13.3</v>
      </c>
      <c r="L96" s="62">
        <v>18.7</v>
      </c>
      <c r="M96" s="62">
        <v>14.1</v>
      </c>
      <c r="N96" s="62">
        <v>13.4</v>
      </c>
      <c r="O96" s="62">
        <v>6</v>
      </c>
      <c r="P96" s="62">
        <v>6.1</v>
      </c>
      <c r="Q96" s="62">
        <v>6.6</v>
      </c>
      <c r="R96" s="62">
        <v>7</v>
      </c>
      <c r="S96" s="62">
        <v>10</v>
      </c>
      <c r="T96" s="62">
        <v>13</v>
      </c>
      <c r="U96" s="62">
        <v>8</v>
      </c>
      <c r="V96" s="62">
        <v>31</v>
      </c>
      <c r="W96" s="62">
        <v>39</v>
      </c>
      <c r="X96" s="62">
        <v>27</v>
      </c>
      <c r="Y96" s="62">
        <v>10</v>
      </c>
      <c r="Z96" s="62">
        <v>10</v>
      </c>
      <c r="AA96" s="62">
        <v>17.7</v>
      </c>
      <c r="AB96" s="62">
        <v>13.1</v>
      </c>
      <c r="AC96" s="62">
        <v>10.8</v>
      </c>
      <c r="AD96" s="62">
        <v>4.4000000000000004</v>
      </c>
      <c r="AE96" s="62">
        <v>0.4</v>
      </c>
      <c r="AF96" s="62">
        <v>-5.8</v>
      </c>
      <c r="AG96" s="120">
        <v>60</v>
      </c>
      <c r="AH96" s="56">
        <f t="shared" si="41"/>
        <v>39</v>
      </c>
      <c r="AI96" s="121">
        <f t="shared" si="42"/>
        <v>0.75</v>
      </c>
    </row>
    <row r="97" spans="1:37" x14ac:dyDescent="0.25">
      <c r="A97" s="124" t="s">
        <v>100</v>
      </c>
      <c r="B97" s="126">
        <v>19.3</v>
      </c>
      <c r="C97" s="65">
        <v>7.7</v>
      </c>
      <c r="D97" s="65">
        <v>14.9</v>
      </c>
      <c r="E97" s="65">
        <v>12.7</v>
      </c>
      <c r="F97" s="65">
        <v>28.1</v>
      </c>
      <c r="G97" s="65">
        <v>45.3</v>
      </c>
      <c r="H97" s="65">
        <v>60.2</v>
      </c>
      <c r="I97" s="65">
        <v>68.900000000000006</v>
      </c>
      <c r="J97" s="65">
        <v>72.7</v>
      </c>
      <c r="K97" s="65">
        <v>88.7</v>
      </c>
      <c r="L97" s="65">
        <v>82.6</v>
      </c>
      <c r="M97" s="65">
        <v>54.7</v>
      </c>
      <c r="N97" s="65">
        <v>56.6</v>
      </c>
      <c r="O97" s="65">
        <v>61.3</v>
      </c>
      <c r="P97" s="65">
        <v>57.2</v>
      </c>
      <c r="Q97" s="65">
        <v>51.4</v>
      </c>
      <c r="R97" s="65">
        <v>46.2</v>
      </c>
      <c r="S97" s="65">
        <v>61</v>
      </c>
      <c r="T97" s="65">
        <v>60</v>
      </c>
      <c r="U97" s="65">
        <v>65</v>
      </c>
      <c r="V97" s="65">
        <v>99</v>
      </c>
      <c r="W97" s="65">
        <v>98</v>
      </c>
      <c r="X97" s="65">
        <v>88</v>
      </c>
      <c r="Y97" s="65">
        <v>80</v>
      </c>
      <c r="Z97" s="65">
        <v>71</v>
      </c>
      <c r="AA97" s="65">
        <v>48.8</v>
      </c>
      <c r="AB97" s="65">
        <v>50.4</v>
      </c>
      <c r="AC97" s="65">
        <v>37.700000000000003</v>
      </c>
      <c r="AD97" s="65">
        <v>32.6</v>
      </c>
      <c r="AE97" s="65">
        <v>20</v>
      </c>
      <c r="AF97" s="65">
        <v>27.1</v>
      </c>
      <c r="AG97" s="127">
        <v>120</v>
      </c>
      <c r="AH97" s="56">
        <f t="shared" si="41"/>
        <v>99</v>
      </c>
      <c r="AI97" s="121">
        <f t="shared" si="42"/>
        <v>0.72916666666666663</v>
      </c>
    </row>
    <row r="98" spans="1:37" x14ac:dyDescent="0.25">
      <c r="A98" s="124" t="s">
        <v>101</v>
      </c>
      <c r="B98" s="126">
        <v>36.799999999999997</v>
      </c>
      <c r="C98" s="65">
        <v>28.8</v>
      </c>
      <c r="D98" s="65">
        <v>36.799999999999997</v>
      </c>
      <c r="E98" s="65">
        <v>31.1</v>
      </c>
      <c r="F98" s="65">
        <v>39.5</v>
      </c>
      <c r="G98" s="65">
        <v>52.1</v>
      </c>
      <c r="H98" s="65">
        <v>46.5</v>
      </c>
      <c r="I98" s="65">
        <v>61.8</v>
      </c>
      <c r="J98" s="65">
        <v>60.6</v>
      </c>
      <c r="K98" s="65">
        <v>72.8</v>
      </c>
      <c r="L98" s="65">
        <v>68.7</v>
      </c>
      <c r="M98" s="65">
        <v>47.6</v>
      </c>
      <c r="N98" s="65">
        <v>51.3</v>
      </c>
      <c r="O98" s="65">
        <v>56.9</v>
      </c>
      <c r="P98" s="65">
        <v>56</v>
      </c>
      <c r="Q98" s="65">
        <v>50</v>
      </c>
      <c r="R98" s="65">
        <v>47.6</v>
      </c>
      <c r="S98" s="65">
        <v>58</v>
      </c>
      <c r="T98" s="65">
        <v>54</v>
      </c>
      <c r="U98" s="65">
        <v>57</v>
      </c>
      <c r="V98" s="65">
        <v>75</v>
      </c>
      <c r="W98" s="65">
        <v>74</v>
      </c>
      <c r="X98" s="65">
        <v>69</v>
      </c>
      <c r="Y98" s="65">
        <v>63</v>
      </c>
      <c r="Z98" s="65">
        <v>58</v>
      </c>
      <c r="AA98" s="65">
        <v>40</v>
      </c>
      <c r="AB98" s="65">
        <v>46.2</v>
      </c>
      <c r="AC98" s="65">
        <v>33.9</v>
      </c>
      <c r="AD98" s="65">
        <v>40.799999999999997</v>
      </c>
      <c r="AE98" s="65">
        <v>31.4</v>
      </c>
      <c r="AF98" s="65">
        <v>38.299999999999997</v>
      </c>
      <c r="AG98" s="127"/>
      <c r="AH98" s="56">
        <f t="shared" si="41"/>
        <v>75</v>
      </c>
      <c r="AI98" s="121">
        <f t="shared" si="42"/>
        <v>0.72916666666666663</v>
      </c>
    </row>
    <row r="99" spans="1:37" ht="15.75" thickBot="1" x14ac:dyDescent="0.3">
      <c r="A99" s="124" t="s">
        <v>102</v>
      </c>
      <c r="B99" s="126">
        <v>49.9</v>
      </c>
      <c r="C99" s="65">
        <v>44.1</v>
      </c>
      <c r="D99" s="65">
        <v>40.4</v>
      </c>
      <c r="E99" s="65">
        <v>43</v>
      </c>
      <c r="F99" s="65">
        <v>39</v>
      </c>
      <c r="G99" s="65">
        <v>49.1</v>
      </c>
      <c r="H99" s="65">
        <v>42.2</v>
      </c>
      <c r="I99" s="65">
        <v>47.7</v>
      </c>
      <c r="J99" s="65">
        <v>50.5</v>
      </c>
      <c r="K99" s="65">
        <v>55</v>
      </c>
      <c r="L99" s="65">
        <v>49.1</v>
      </c>
      <c r="M99" s="65">
        <v>41.7</v>
      </c>
      <c r="N99" s="65">
        <v>41.8</v>
      </c>
      <c r="O99" s="65">
        <v>36.700000000000003</v>
      </c>
      <c r="P99" s="65">
        <v>33</v>
      </c>
      <c r="Q99" s="65">
        <v>27.2</v>
      </c>
      <c r="R99" s="65">
        <v>33.4</v>
      </c>
      <c r="S99" s="65">
        <v>37</v>
      </c>
      <c r="T99" s="65">
        <v>40</v>
      </c>
      <c r="U99" s="65">
        <v>43</v>
      </c>
      <c r="V99" s="65">
        <v>61</v>
      </c>
      <c r="W99" s="65">
        <v>62</v>
      </c>
      <c r="X99" s="65">
        <v>49</v>
      </c>
      <c r="Y99" s="65">
        <v>41</v>
      </c>
      <c r="Z99" s="65">
        <v>38</v>
      </c>
      <c r="AA99" s="65">
        <v>28.2</v>
      </c>
      <c r="AB99" s="65">
        <v>41.7</v>
      </c>
      <c r="AC99" s="65">
        <v>33.299999999999997</v>
      </c>
      <c r="AD99" s="65">
        <v>47</v>
      </c>
      <c r="AE99" s="65">
        <v>45.8</v>
      </c>
      <c r="AF99" s="65">
        <v>54.9</v>
      </c>
      <c r="AG99" s="128"/>
      <c r="AH99" s="56">
        <f t="shared" si="41"/>
        <v>62</v>
      </c>
      <c r="AI99" s="121">
        <f t="shared" si="42"/>
        <v>0.75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43">B101</f>
        <v>9.9</v>
      </c>
      <c r="D101" s="134">
        <f t="shared" si="43"/>
        <v>9.9</v>
      </c>
      <c r="E101" s="134">
        <f t="shared" si="43"/>
        <v>9.9</v>
      </c>
      <c r="F101" s="134">
        <f t="shared" si="43"/>
        <v>9.9</v>
      </c>
      <c r="G101" s="134">
        <f t="shared" si="43"/>
        <v>9.9</v>
      </c>
      <c r="H101" s="134">
        <f t="shared" si="43"/>
        <v>9.9</v>
      </c>
      <c r="I101" s="134">
        <f t="shared" si="43"/>
        <v>9.9</v>
      </c>
      <c r="J101" s="134">
        <f t="shared" si="43"/>
        <v>9.9</v>
      </c>
      <c r="K101" s="134">
        <f t="shared" si="43"/>
        <v>9.9</v>
      </c>
      <c r="L101" s="134">
        <f t="shared" si="43"/>
        <v>9.9</v>
      </c>
      <c r="M101" s="134">
        <f t="shared" si="43"/>
        <v>9.9</v>
      </c>
      <c r="N101" s="134">
        <f t="shared" si="43"/>
        <v>9.9</v>
      </c>
      <c r="O101" s="134">
        <f t="shared" si="43"/>
        <v>9.9</v>
      </c>
      <c r="P101" s="134">
        <f t="shared" si="43"/>
        <v>9.9</v>
      </c>
      <c r="Q101" s="134">
        <f t="shared" si="43"/>
        <v>9.9</v>
      </c>
      <c r="R101" s="134">
        <f t="shared" si="43"/>
        <v>9.9</v>
      </c>
      <c r="S101" s="134">
        <f t="shared" ref="S101:AF106" si="44">R101</f>
        <v>9.9</v>
      </c>
      <c r="T101" s="134">
        <f t="shared" si="44"/>
        <v>9.9</v>
      </c>
      <c r="U101" s="134">
        <f t="shared" si="44"/>
        <v>9.9</v>
      </c>
      <c r="V101" s="134">
        <f t="shared" si="44"/>
        <v>9.9</v>
      </c>
      <c r="W101" s="134">
        <f t="shared" si="44"/>
        <v>9.9</v>
      </c>
      <c r="X101" s="134">
        <f t="shared" si="44"/>
        <v>9.9</v>
      </c>
      <c r="Y101" s="134">
        <f t="shared" si="44"/>
        <v>9.9</v>
      </c>
      <c r="Z101" s="134">
        <f t="shared" si="44"/>
        <v>9.9</v>
      </c>
      <c r="AA101" s="134">
        <f t="shared" si="44"/>
        <v>9.9</v>
      </c>
      <c r="AB101" s="134">
        <f t="shared" si="44"/>
        <v>9.9</v>
      </c>
      <c r="AC101" s="134">
        <f t="shared" si="44"/>
        <v>9.9</v>
      </c>
      <c r="AD101" s="134">
        <f t="shared" si="44"/>
        <v>9.9</v>
      </c>
      <c r="AE101" s="134">
        <f t="shared" si="44"/>
        <v>9.9</v>
      </c>
      <c r="AF101" s="134">
        <f t="shared" si="44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43"/>
        <v>9.6</v>
      </c>
      <c r="D102" s="137">
        <f t="shared" si="43"/>
        <v>9.6</v>
      </c>
      <c r="E102" s="137">
        <f t="shared" si="43"/>
        <v>9.6</v>
      </c>
      <c r="F102" s="137">
        <f t="shared" si="43"/>
        <v>9.6</v>
      </c>
      <c r="G102" s="137">
        <f t="shared" si="43"/>
        <v>9.6</v>
      </c>
      <c r="H102" s="137">
        <f t="shared" si="43"/>
        <v>9.6</v>
      </c>
      <c r="I102" s="137">
        <f t="shared" si="43"/>
        <v>9.6</v>
      </c>
      <c r="J102" s="137">
        <f t="shared" si="43"/>
        <v>9.6</v>
      </c>
      <c r="K102" s="137">
        <f t="shared" si="43"/>
        <v>9.6</v>
      </c>
      <c r="L102" s="137">
        <f t="shared" si="43"/>
        <v>9.6</v>
      </c>
      <c r="M102" s="137">
        <f t="shared" si="43"/>
        <v>9.6</v>
      </c>
      <c r="N102" s="137">
        <f t="shared" si="43"/>
        <v>9.6</v>
      </c>
      <c r="O102" s="137">
        <f t="shared" si="43"/>
        <v>9.6</v>
      </c>
      <c r="P102" s="137">
        <f t="shared" si="43"/>
        <v>9.6</v>
      </c>
      <c r="Q102" s="137">
        <f t="shared" si="43"/>
        <v>9.6</v>
      </c>
      <c r="R102" s="137">
        <f t="shared" si="43"/>
        <v>9.6</v>
      </c>
      <c r="S102" s="137">
        <f t="shared" si="44"/>
        <v>9.6</v>
      </c>
      <c r="T102" s="137">
        <f t="shared" si="44"/>
        <v>9.6</v>
      </c>
      <c r="U102" s="137">
        <f t="shared" si="44"/>
        <v>9.6</v>
      </c>
      <c r="V102" s="137">
        <f t="shared" si="44"/>
        <v>9.6</v>
      </c>
      <c r="W102" s="137">
        <f t="shared" si="44"/>
        <v>9.6</v>
      </c>
      <c r="X102" s="137">
        <f t="shared" si="44"/>
        <v>9.6</v>
      </c>
      <c r="Y102" s="137">
        <f t="shared" si="44"/>
        <v>9.6</v>
      </c>
      <c r="Z102" s="137">
        <f t="shared" si="44"/>
        <v>9.6</v>
      </c>
      <c r="AA102" s="137">
        <f t="shared" si="44"/>
        <v>9.6</v>
      </c>
      <c r="AB102" s="137">
        <f t="shared" si="44"/>
        <v>9.6</v>
      </c>
      <c r="AC102" s="137">
        <f t="shared" si="44"/>
        <v>9.6</v>
      </c>
      <c r="AD102" s="137">
        <f t="shared" si="44"/>
        <v>9.6</v>
      </c>
      <c r="AE102" s="137">
        <f t="shared" si="44"/>
        <v>9.6</v>
      </c>
      <c r="AF102" s="137">
        <f t="shared" si="44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43"/>
        <v>9.98</v>
      </c>
      <c r="D103" s="137">
        <f t="shared" si="43"/>
        <v>9.98</v>
      </c>
      <c r="E103" s="137">
        <f t="shared" si="43"/>
        <v>9.98</v>
      </c>
      <c r="F103" s="137">
        <f t="shared" si="43"/>
        <v>9.98</v>
      </c>
      <c r="G103" s="137">
        <f t="shared" si="43"/>
        <v>9.98</v>
      </c>
      <c r="H103" s="137">
        <f t="shared" si="43"/>
        <v>9.98</v>
      </c>
      <c r="I103" s="137">
        <f t="shared" si="43"/>
        <v>9.98</v>
      </c>
      <c r="J103" s="137">
        <f t="shared" si="43"/>
        <v>9.98</v>
      </c>
      <c r="K103" s="137">
        <f t="shared" si="43"/>
        <v>9.98</v>
      </c>
      <c r="L103" s="137">
        <f t="shared" si="43"/>
        <v>9.98</v>
      </c>
      <c r="M103" s="137">
        <f t="shared" si="43"/>
        <v>9.98</v>
      </c>
      <c r="N103" s="137">
        <f t="shared" si="43"/>
        <v>9.98</v>
      </c>
      <c r="O103" s="137">
        <f t="shared" si="43"/>
        <v>9.98</v>
      </c>
      <c r="P103" s="137">
        <f t="shared" si="43"/>
        <v>9.98</v>
      </c>
      <c r="Q103" s="137">
        <f t="shared" si="43"/>
        <v>9.98</v>
      </c>
      <c r="R103" s="137">
        <f t="shared" si="43"/>
        <v>9.98</v>
      </c>
      <c r="S103" s="137">
        <f t="shared" si="44"/>
        <v>9.98</v>
      </c>
      <c r="T103" s="137">
        <f t="shared" si="44"/>
        <v>9.98</v>
      </c>
      <c r="U103" s="137">
        <f t="shared" si="44"/>
        <v>9.98</v>
      </c>
      <c r="V103" s="137">
        <f t="shared" si="44"/>
        <v>9.98</v>
      </c>
      <c r="W103" s="137">
        <f t="shared" si="44"/>
        <v>9.98</v>
      </c>
      <c r="X103" s="137">
        <f t="shared" si="44"/>
        <v>9.98</v>
      </c>
      <c r="Y103" s="137">
        <f t="shared" si="44"/>
        <v>9.98</v>
      </c>
      <c r="Z103" s="137">
        <f t="shared" si="44"/>
        <v>9.98</v>
      </c>
      <c r="AA103" s="137">
        <f t="shared" si="44"/>
        <v>9.98</v>
      </c>
      <c r="AB103" s="137">
        <f t="shared" si="44"/>
        <v>9.98</v>
      </c>
      <c r="AC103" s="137">
        <f t="shared" si="44"/>
        <v>9.98</v>
      </c>
      <c r="AD103" s="137">
        <f t="shared" si="44"/>
        <v>9.98</v>
      </c>
      <c r="AE103" s="137">
        <f t="shared" si="44"/>
        <v>9.98</v>
      </c>
      <c r="AF103" s="137">
        <f t="shared" si="44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43"/>
        <v>9.1</v>
      </c>
      <c r="D104" s="137">
        <f t="shared" si="43"/>
        <v>9.1</v>
      </c>
      <c r="E104" s="137">
        <f t="shared" si="43"/>
        <v>9.1</v>
      </c>
      <c r="F104" s="137">
        <f t="shared" si="43"/>
        <v>9.1</v>
      </c>
      <c r="G104" s="137">
        <f t="shared" si="43"/>
        <v>9.1</v>
      </c>
      <c r="H104" s="137">
        <f t="shared" si="43"/>
        <v>9.1</v>
      </c>
      <c r="I104" s="137">
        <f t="shared" si="43"/>
        <v>9.1</v>
      </c>
      <c r="J104" s="137">
        <f t="shared" si="43"/>
        <v>9.1</v>
      </c>
      <c r="K104" s="137">
        <f t="shared" si="43"/>
        <v>9.1</v>
      </c>
      <c r="L104" s="137">
        <f t="shared" si="43"/>
        <v>9.1</v>
      </c>
      <c r="M104" s="137">
        <f t="shared" si="43"/>
        <v>9.1</v>
      </c>
      <c r="N104" s="137">
        <f t="shared" si="43"/>
        <v>9.1</v>
      </c>
      <c r="O104" s="137">
        <f t="shared" si="43"/>
        <v>9.1</v>
      </c>
      <c r="P104" s="137">
        <f t="shared" si="43"/>
        <v>9.1</v>
      </c>
      <c r="Q104" s="137">
        <f t="shared" si="43"/>
        <v>9.1</v>
      </c>
      <c r="R104" s="137">
        <f t="shared" si="43"/>
        <v>9.1</v>
      </c>
      <c r="S104" s="137">
        <f t="shared" si="44"/>
        <v>9.1</v>
      </c>
      <c r="T104" s="137">
        <f t="shared" si="44"/>
        <v>9.1</v>
      </c>
      <c r="U104" s="137">
        <f t="shared" si="44"/>
        <v>9.1</v>
      </c>
      <c r="V104" s="137">
        <f t="shared" si="44"/>
        <v>9.1</v>
      </c>
      <c r="W104" s="137">
        <f t="shared" si="44"/>
        <v>9.1</v>
      </c>
      <c r="X104" s="137">
        <f t="shared" si="44"/>
        <v>9.1</v>
      </c>
      <c r="Y104" s="137">
        <f t="shared" si="44"/>
        <v>9.1</v>
      </c>
      <c r="Z104" s="137">
        <f t="shared" si="44"/>
        <v>9.1</v>
      </c>
      <c r="AA104" s="137">
        <f t="shared" si="44"/>
        <v>9.1</v>
      </c>
      <c r="AB104" s="137">
        <f t="shared" si="44"/>
        <v>9.1</v>
      </c>
      <c r="AC104" s="137">
        <f t="shared" si="44"/>
        <v>9.1</v>
      </c>
      <c r="AD104" s="137">
        <f t="shared" si="44"/>
        <v>9.1</v>
      </c>
      <c r="AE104" s="137">
        <f t="shared" si="44"/>
        <v>9.1</v>
      </c>
      <c r="AF104" s="137">
        <f t="shared" si="44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43"/>
        <v>9.18</v>
      </c>
      <c r="D105" s="137">
        <f t="shared" si="43"/>
        <v>9.18</v>
      </c>
      <c r="E105" s="137">
        <f t="shared" si="43"/>
        <v>9.18</v>
      </c>
      <c r="F105" s="137">
        <f t="shared" si="43"/>
        <v>9.18</v>
      </c>
      <c r="G105" s="137">
        <f t="shared" si="43"/>
        <v>9.18</v>
      </c>
      <c r="H105" s="137">
        <f t="shared" si="43"/>
        <v>9.18</v>
      </c>
      <c r="I105" s="137">
        <f t="shared" si="43"/>
        <v>9.18</v>
      </c>
      <c r="J105" s="137">
        <f t="shared" si="43"/>
        <v>9.18</v>
      </c>
      <c r="K105" s="137">
        <f t="shared" si="43"/>
        <v>9.18</v>
      </c>
      <c r="L105" s="137">
        <f t="shared" si="43"/>
        <v>9.18</v>
      </c>
      <c r="M105" s="137">
        <f t="shared" si="43"/>
        <v>9.18</v>
      </c>
      <c r="N105" s="137">
        <f t="shared" si="43"/>
        <v>9.18</v>
      </c>
      <c r="O105" s="137">
        <f t="shared" si="43"/>
        <v>9.18</v>
      </c>
      <c r="P105" s="137">
        <f t="shared" si="43"/>
        <v>9.18</v>
      </c>
      <c r="Q105" s="137">
        <f t="shared" si="43"/>
        <v>9.18</v>
      </c>
      <c r="R105" s="137">
        <f t="shared" si="43"/>
        <v>9.18</v>
      </c>
      <c r="S105" s="137">
        <f t="shared" si="44"/>
        <v>9.18</v>
      </c>
      <c r="T105" s="137">
        <f t="shared" si="44"/>
        <v>9.18</v>
      </c>
      <c r="U105" s="137">
        <f t="shared" si="44"/>
        <v>9.18</v>
      </c>
      <c r="V105" s="137">
        <f t="shared" si="44"/>
        <v>9.18</v>
      </c>
      <c r="W105" s="137">
        <f t="shared" si="44"/>
        <v>9.18</v>
      </c>
      <c r="X105" s="137">
        <f t="shared" si="44"/>
        <v>9.18</v>
      </c>
      <c r="Y105" s="137">
        <f t="shared" si="44"/>
        <v>9.18</v>
      </c>
      <c r="Z105" s="137">
        <f t="shared" si="44"/>
        <v>9.18</v>
      </c>
      <c r="AA105" s="137">
        <f t="shared" si="44"/>
        <v>9.18</v>
      </c>
      <c r="AB105" s="137">
        <f t="shared" si="44"/>
        <v>9.18</v>
      </c>
      <c r="AC105" s="137">
        <f t="shared" si="44"/>
        <v>9.18</v>
      </c>
      <c r="AD105" s="137">
        <f t="shared" si="44"/>
        <v>9.18</v>
      </c>
      <c r="AE105" s="137">
        <f t="shared" si="44"/>
        <v>9.18</v>
      </c>
      <c r="AF105" s="137">
        <f t="shared" si="44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43"/>
        <v>7</v>
      </c>
      <c r="D106" s="137">
        <f t="shared" si="43"/>
        <v>7</v>
      </c>
      <c r="E106" s="137">
        <f t="shared" si="43"/>
        <v>7</v>
      </c>
      <c r="F106" s="137">
        <f t="shared" si="43"/>
        <v>7</v>
      </c>
      <c r="G106" s="137">
        <f t="shared" si="43"/>
        <v>7</v>
      </c>
      <c r="H106" s="137">
        <f t="shared" si="43"/>
        <v>7</v>
      </c>
      <c r="I106" s="137">
        <f t="shared" si="43"/>
        <v>7</v>
      </c>
      <c r="J106" s="137">
        <f t="shared" si="43"/>
        <v>7</v>
      </c>
      <c r="K106" s="137">
        <f t="shared" si="43"/>
        <v>7</v>
      </c>
      <c r="L106" s="137">
        <f t="shared" si="43"/>
        <v>7</v>
      </c>
      <c r="M106" s="137">
        <f t="shared" si="43"/>
        <v>7</v>
      </c>
      <c r="N106" s="137">
        <f t="shared" si="43"/>
        <v>7</v>
      </c>
      <c r="O106" s="137">
        <f t="shared" si="43"/>
        <v>7</v>
      </c>
      <c r="P106" s="137">
        <f t="shared" si="43"/>
        <v>7</v>
      </c>
      <c r="Q106" s="137">
        <f t="shared" si="43"/>
        <v>7</v>
      </c>
      <c r="R106" s="137">
        <f t="shared" si="43"/>
        <v>7</v>
      </c>
      <c r="S106" s="137">
        <f t="shared" si="44"/>
        <v>7</v>
      </c>
      <c r="T106" s="137">
        <f t="shared" si="44"/>
        <v>7</v>
      </c>
      <c r="U106" s="137">
        <f t="shared" si="44"/>
        <v>7</v>
      </c>
      <c r="V106" s="137">
        <f t="shared" si="44"/>
        <v>7</v>
      </c>
      <c r="W106" s="137">
        <f t="shared" si="44"/>
        <v>7</v>
      </c>
      <c r="X106" s="137">
        <f t="shared" si="44"/>
        <v>7</v>
      </c>
      <c r="Y106" s="137">
        <f t="shared" si="44"/>
        <v>7</v>
      </c>
      <c r="Z106" s="137">
        <f t="shared" si="44"/>
        <v>7</v>
      </c>
      <c r="AA106" s="137">
        <f t="shared" si="44"/>
        <v>7</v>
      </c>
      <c r="AB106" s="137">
        <f t="shared" si="44"/>
        <v>7</v>
      </c>
      <c r="AC106" s="137">
        <f t="shared" si="44"/>
        <v>7</v>
      </c>
      <c r="AD106" s="137">
        <f t="shared" si="44"/>
        <v>7</v>
      </c>
      <c r="AE106" s="137">
        <f t="shared" si="44"/>
        <v>7</v>
      </c>
      <c r="AF106" s="137">
        <f t="shared" si="44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45">B108</f>
        <v>2.25</v>
      </c>
      <c r="D108" s="137">
        <f t="shared" si="45"/>
        <v>2.25</v>
      </c>
      <c r="E108" s="137">
        <f t="shared" si="45"/>
        <v>2.25</v>
      </c>
      <c r="F108" s="137">
        <f t="shared" si="45"/>
        <v>2.25</v>
      </c>
      <c r="G108" s="137">
        <f t="shared" si="45"/>
        <v>2.25</v>
      </c>
      <c r="H108" s="137">
        <f t="shared" si="45"/>
        <v>2.25</v>
      </c>
      <c r="I108" s="137">
        <f t="shared" si="45"/>
        <v>2.25</v>
      </c>
      <c r="J108" s="137">
        <f t="shared" si="45"/>
        <v>2.25</v>
      </c>
      <c r="K108" s="137">
        <f t="shared" si="45"/>
        <v>2.25</v>
      </c>
      <c r="L108" s="137">
        <f t="shared" si="45"/>
        <v>2.25</v>
      </c>
      <c r="M108" s="137">
        <f t="shared" si="45"/>
        <v>2.25</v>
      </c>
      <c r="N108" s="137">
        <f t="shared" si="45"/>
        <v>2.25</v>
      </c>
      <c r="O108" s="137">
        <f t="shared" si="45"/>
        <v>2.25</v>
      </c>
      <c r="P108" s="137">
        <f t="shared" si="45"/>
        <v>2.25</v>
      </c>
      <c r="Q108" s="137">
        <f t="shared" si="45"/>
        <v>2.25</v>
      </c>
      <c r="R108" s="137">
        <f t="shared" si="45"/>
        <v>2.25</v>
      </c>
      <c r="S108" s="137">
        <f t="shared" ref="S108:AF109" si="46">R108</f>
        <v>2.25</v>
      </c>
      <c r="T108" s="137">
        <f t="shared" si="46"/>
        <v>2.25</v>
      </c>
      <c r="U108" s="137">
        <f t="shared" si="46"/>
        <v>2.25</v>
      </c>
      <c r="V108" s="137">
        <f t="shared" si="46"/>
        <v>2.25</v>
      </c>
      <c r="W108" s="137">
        <f t="shared" si="46"/>
        <v>2.25</v>
      </c>
      <c r="X108" s="137">
        <f t="shared" si="46"/>
        <v>2.25</v>
      </c>
      <c r="Y108" s="137">
        <f t="shared" si="46"/>
        <v>2.25</v>
      </c>
      <c r="Z108" s="137">
        <f t="shared" si="46"/>
        <v>2.25</v>
      </c>
      <c r="AA108" s="137">
        <f t="shared" si="46"/>
        <v>2.25</v>
      </c>
      <c r="AB108" s="137">
        <f t="shared" si="46"/>
        <v>2.25</v>
      </c>
      <c r="AC108" s="137">
        <f t="shared" si="46"/>
        <v>2.25</v>
      </c>
      <c r="AD108" s="137">
        <f t="shared" si="46"/>
        <v>2.25</v>
      </c>
      <c r="AE108" s="137">
        <f t="shared" si="46"/>
        <v>2.25</v>
      </c>
      <c r="AF108" s="137">
        <f t="shared" si="46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45"/>
        <v>1.64</v>
      </c>
      <c r="D109" s="137">
        <f t="shared" si="45"/>
        <v>1.64</v>
      </c>
      <c r="E109" s="137">
        <f t="shared" si="45"/>
        <v>1.64</v>
      </c>
      <c r="F109" s="137">
        <f t="shared" si="45"/>
        <v>1.64</v>
      </c>
      <c r="G109" s="137">
        <f t="shared" si="45"/>
        <v>1.64</v>
      </c>
      <c r="H109" s="137">
        <f t="shared" si="45"/>
        <v>1.64</v>
      </c>
      <c r="I109" s="137">
        <f t="shared" si="45"/>
        <v>1.64</v>
      </c>
      <c r="J109" s="137">
        <f t="shared" si="45"/>
        <v>1.64</v>
      </c>
      <c r="K109" s="137">
        <f t="shared" si="45"/>
        <v>1.64</v>
      </c>
      <c r="L109" s="137">
        <f t="shared" si="45"/>
        <v>1.64</v>
      </c>
      <c r="M109" s="137">
        <f t="shared" si="45"/>
        <v>1.64</v>
      </c>
      <c r="N109" s="137">
        <f t="shared" si="45"/>
        <v>1.64</v>
      </c>
      <c r="O109" s="137">
        <f t="shared" si="45"/>
        <v>1.64</v>
      </c>
      <c r="P109" s="137">
        <f t="shared" si="45"/>
        <v>1.64</v>
      </c>
      <c r="Q109" s="137">
        <f t="shared" si="45"/>
        <v>1.64</v>
      </c>
      <c r="R109" s="137">
        <f t="shared" si="45"/>
        <v>1.64</v>
      </c>
      <c r="S109" s="137">
        <f t="shared" si="46"/>
        <v>1.64</v>
      </c>
      <c r="T109" s="137">
        <f t="shared" si="46"/>
        <v>1.64</v>
      </c>
      <c r="U109" s="137">
        <f t="shared" si="46"/>
        <v>1.64</v>
      </c>
      <c r="V109" s="137">
        <f t="shared" si="46"/>
        <v>1.64</v>
      </c>
      <c r="W109" s="137">
        <f t="shared" si="46"/>
        <v>1.64</v>
      </c>
      <c r="X109" s="137">
        <f t="shared" si="46"/>
        <v>1.64</v>
      </c>
      <c r="Y109" s="137">
        <f t="shared" si="46"/>
        <v>1.64</v>
      </c>
      <c r="Z109" s="137">
        <f t="shared" si="46"/>
        <v>1.64</v>
      </c>
      <c r="AA109" s="137">
        <f t="shared" si="46"/>
        <v>1.64</v>
      </c>
      <c r="AB109" s="137">
        <f t="shared" si="46"/>
        <v>1.64</v>
      </c>
      <c r="AC109" s="137">
        <f t="shared" si="46"/>
        <v>1.64</v>
      </c>
      <c r="AD109" s="137">
        <f t="shared" si="46"/>
        <v>1.64</v>
      </c>
      <c r="AE109" s="137">
        <f t="shared" si="46"/>
        <v>1.64</v>
      </c>
      <c r="AF109" s="137">
        <f t="shared" si="46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47">B111</f>
        <v>1.62</v>
      </c>
      <c r="D111" s="137">
        <f t="shared" si="47"/>
        <v>1.62</v>
      </c>
      <c r="E111" s="137">
        <f t="shared" si="47"/>
        <v>1.62</v>
      </c>
      <c r="F111" s="137">
        <f t="shared" si="47"/>
        <v>1.62</v>
      </c>
      <c r="G111" s="137">
        <f t="shared" si="47"/>
        <v>1.62</v>
      </c>
      <c r="H111" s="137">
        <f t="shared" si="47"/>
        <v>1.62</v>
      </c>
      <c r="I111" s="137">
        <f t="shared" si="47"/>
        <v>1.62</v>
      </c>
      <c r="J111" s="137">
        <f t="shared" si="47"/>
        <v>1.62</v>
      </c>
      <c r="K111" s="137">
        <f t="shared" si="47"/>
        <v>1.62</v>
      </c>
      <c r="L111" s="137">
        <f t="shared" si="47"/>
        <v>1.62</v>
      </c>
      <c r="M111" s="137">
        <f t="shared" si="47"/>
        <v>1.62</v>
      </c>
      <c r="N111" s="137">
        <f t="shared" si="47"/>
        <v>1.62</v>
      </c>
      <c r="O111" s="137">
        <f t="shared" si="47"/>
        <v>1.62</v>
      </c>
      <c r="P111" s="137">
        <f t="shared" si="47"/>
        <v>1.62</v>
      </c>
      <c r="Q111" s="137">
        <f t="shared" si="47"/>
        <v>1.62</v>
      </c>
      <c r="R111" s="137">
        <f t="shared" si="47"/>
        <v>1.62</v>
      </c>
      <c r="S111" s="137">
        <f t="shared" ref="S111:AF126" si="48">R111</f>
        <v>1.62</v>
      </c>
      <c r="T111" s="137">
        <f t="shared" si="48"/>
        <v>1.62</v>
      </c>
      <c r="U111" s="137">
        <f t="shared" si="48"/>
        <v>1.62</v>
      </c>
      <c r="V111" s="137">
        <f t="shared" si="48"/>
        <v>1.62</v>
      </c>
      <c r="W111" s="137">
        <f t="shared" si="48"/>
        <v>1.62</v>
      </c>
      <c r="X111" s="137">
        <f t="shared" si="48"/>
        <v>1.62</v>
      </c>
      <c r="Y111" s="137">
        <f t="shared" si="48"/>
        <v>1.62</v>
      </c>
      <c r="Z111" s="137">
        <f t="shared" si="48"/>
        <v>1.62</v>
      </c>
      <c r="AA111" s="137">
        <f t="shared" si="48"/>
        <v>1.62</v>
      </c>
      <c r="AB111" s="137">
        <f t="shared" si="48"/>
        <v>1.62</v>
      </c>
      <c r="AC111" s="137">
        <f t="shared" si="48"/>
        <v>1.62</v>
      </c>
      <c r="AD111" s="137">
        <f t="shared" si="48"/>
        <v>1.62</v>
      </c>
      <c r="AE111" s="137">
        <f t="shared" si="48"/>
        <v>1.62</v>
      </c>
      <c r="AF111" s="137">
        <f t="shared" si="48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47"/>
        <v>8.36</v>
      </c>
      <c r="D112" s="137">
        <f t="shared" si="47"/>
        <v>8.36</v>
      </c>
      <c r="E112" s="137">
        <f t="shared" si="47"/>
        <v>8.36</v>
      </c>
      <c r="F112" s="137">
        <f t="shared" si="47"/>
        <v>8.36</v>
      </c>
      <c r="G112" s="137">
        <f t="shared" si="47"/>
        <v>8.36</v>
      </c>
      <c r="H112" s="137">
        <f t="shared" si="47"/>
        <v>8.36</v>
      </c>
      <c r="I112" s="137">
        <f t="shared" si="47"/>
        <v>8.36</v>
      </c>
      <c r="J112" s="137">
        <f t="shared" si="47"/>
        <v>8.36</v>
      </c>
      <c r="K112" s="137">
        <f t="shared" si="47"/>
        <v>8.36</v>
      </c>
      <c r="L112" s="137">
        <f t="shared" si="47"/>
        <v>8.36</v>
      </c>
      <c r="M112" s="137">
        <f t="shared" si="47"/>
        <v>8.36</v>
      </c>
      <c r="N112" s="137">
        <f t="shared" si="47"/>
        <v>8.36</v>
      </c>
      <c r="O112" s="137">
        <f t="shared" si="47"/>
        <v>8.36</v>
      </c>
      <c r="P112" s="137">
        <f t="shared" si="47"/>
        <v>8.36</v>
      </c>
      <c r="Q112" s="137">
        <f t="shared" si="47"/>
        <v>8.36</v>
      </c>
      <c r="R112" s="137">
        <f t="shared" si="47"/>
        <v>8.36</v>
      </c>
      <c r="S112" s="137">
        <f t="shared" si="48"/>
        <v>8.36</v>
      </c>
      <c r="T112" s="137">
        <f t="shared" si="48"/>
        <v>8.36</v>
      </c>
      <c r="U112" s="137">
        <f t="shared" si="48"/>
        <v>8.36</v>
      </c>
      <c r="V112" s="137">
        <f t="shared" si="48"/>
        <v>8.36</v>
      </c>
      <c r="W112" s="137">
        <f t="shared" si="48"/>
        <v>8.36</v>
      </c>
      <c r="X112" s="137">
        <f t="shared" si="48"/>
        <v>8.36</v>
      </c>
      <c r="Y112" s="137">
        <f t="shared" si="48"/>
        <v>8.36</v>
      </c>
      <c r="Z112" s="137">
        <f t="shared" si="48"/>
        <v>8.36</v>
      </c>
      <c r="AA112" s="137">
        <f t="shared" si="48"/>
        <v>8.36</v>
      </c>
      <c r="AB112" s="137">
        <f t="shared" si="48"/>
        <v>8.36</v>
      </c>
      <c r="AC112" s="137">
        <f t="shared" si="48"/>
        <v>8.36</v>
      </c>
      <c r="AD112" s="137">
        <f t="shared" si="48"/>
        <v>8.36</v>
      </c>
      <c r="AE112" s="137">
        <f t="shared" si="48"/>
        <v>8.36</v>
      </c>
      <c r="AF112" s="137">
        <f t="shared" si="48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47"/>
        <v>8</v>
      </c>
      <c r="D113" s="137">
        <f t="shared" si="47"/>
        <v>8</v>
      </c>
      <c r="E113" s="137">
        <f t="shared" si="47"/>
        <v>8</v>
      </c>
      <c r="F113" s="137">
        <f t="shared" si="47"/>
        <v>8</v>
      </c>
      <c r="G113" s="137">
        <f t="shared" si="47"/>
        <v>8</v>
      </c>
      <c r="H113" s="137">
        <f t="shared" si="47"/>
        <v>8</v>
      </c>
      <c r="I113" s="137">
        <v>5.4</v>
      </c>
      <c r="J113" s="137">
        <f t="shared" si="47"/>
        <v>5.4</v>
      </c>
      <c r="K113" s="137">
        <f t="shared" si="47"/>
        <v>5.4</v>
      </c>
      <c r="L113" s="137">
        <f t="shared" si="47"/>
        <v>5.4</v>
      </c>
      <c r="M113" s="137">
        <f t="shared" si="47"/>
        <v>5.4</v>
      </c>
      <c r="N113" s="137">
        <f t="shared" si="47"/>
        <v>5.4</v>
      </c>
      <c r="O113" s="137">
        <f t="shared" si="47"/>
        <v>5.4</v>
      </c>
      <c r="P113" s="137">
        <f t="shared" si="47"/>
        <v>5.4</v>
      </c>
      <c r="Q113" s="137">
        <f t="shared" si="47"/>
        <v>5.4</v>
      </c>
      <c r="R113" s="137">
        <f t="shared" si="47"/>
        <v>5.4</v>
      </c>
      <c r="S113" s="137">
        <f t="shared" si="48"/>
        <v>5.4</v>
      </c>
      <c r="T113" s="137">
        <f t="shared" si="48"/>
        <v>5.4</v>
      </c>
      <c r="U113" s="137">
        <f t="shared" si="48"/>
        <v>5.4</v>
      </c>
      <c r="V113" s="137">
        <f t="shared" si="48"/>
        <v>5.4</v>
      </c>
      <c r="W113" s="137">
        <f t="shared" si="48"/>
        <v>5.4</v>
      </c>
      <c r="X113" s="137">
        <f t="shared" si="48"/>
        <v>5.4</v>
      </c>
      <c r="Y113" s="137">
        <f t="shared" si="48"/>
        <v>5.4</v>
      </c>
      <c r="Z113" s="137">
        <f t="shared" si="48"/>
        <v>5.4</v>
      </c>
      <c r="AA113" s="137">
        <f t="shared" si="48"/>
        <v>5.4</v>
      </c>
      <c r="AB113" s="137">
        <f t="shared" si="48"/>
        <v>5.4</v>
      </c>
      <c r="AC113" s="137">
        <f t="shared" si="48"/>
        <v>5.4</v>
      </c>
      <c r="AD113" s="137">
        <f t="shared" si="48"/>
        <v>5.4</v>
      </c>
      <c r="AE113" s="137">
        <f t="shared" si="48"/>
        <v>5.4</v>
      </c>
      <c r="AF113" s="137">
        <f t="shared" si="48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47"/>
        <v>6.57</v>
      </c>
      <c r="D114" s="137">
        <f t="shared" si="47"/>
        <v>6.57</v>
      </c>
      <c r="E114" s="137">
        <f t="shared" si="47"/>
        <v>6.57</v>
      </c>
      <c r="F114" s="137">
        <f t="shared" si="47"/>
        <v>6.57</v>
      </c>
      <c r="G114" s="137">
        <f t="shared" si="47"/>
        <v>6.57</v>
      </c>
      <c r="H114" s="137">
        <f t="shared" si="47"/>
        <v>6.57</v>
      </c>
      <c r="I114" s="137">
        <f t="shared" si="47"/>
        <v>6.57</v>
      </c>
      <c r="J114" s="137">
        <f t="shared" si="47"/>
        <v>6.57</v>
      </c>
      <c r="K114" s="137">
        <f t="shared" si="47"/>
        <v>6.57</v>
      </c>
      <c r="L114" s="137">
        <f t="shared" si="47"/>
        <v>6.57</v>
      </c>
      <c r="M114" s="137">
        <f t="shared" si="47"/>
        <v>6.57</v>
      </c>
      <c r="N114" s="137">
        <f t="shared" si="47"/>
        <v>6.57</v>
      </c>
      <c r="O114" s="137">
        <f t="shared" si="47"/>
        <v>6.57</v>
      </c>
      <c r="P114" s="137">
        <f t="shared" si="47"/>
        <v>6.57</v>
      </c>
      <c r="Q114" s="137">
        <f t="shared" si="47"/>
        <v>6.57</v>
      </c>
      <c r="R114" s="137">
        <f t="shared" si="47"/>
        <v>6.57</v>
      </c>
      <c r="S114" s="137">
        <f t="shared" si="48"/>
        <v>6.57</v>
      </c>
      <c r="T114" s="137">
        <f t="shared" si="48"/>
        <v>6.57</v>
      </c>
      <c r="U114" s="137">
        <f t="shared" si="48"/>
        <v>6.57</v>
      </c>
      <c r="V114" s="137">
        <f t="shared" si="48"/>
        <v>6.57</v>
      </c>
      <c r="W114" s="137">
        <f t="shared" si="48"/>
        <v>6.57</v>
      </c>
      <c r="X114" s="137">
        <f t="shared" si="48"/>
        <v>6.57</v>
      </c>
      <c r="Y114" s="137">
        <f t="shared" si="48"/>
        <v>6.57</v>
      </c>
      <c r="Z114" s="137">
        <f t="shared" si="48"/>
        <v>6.57</v>
      </c>
      <c r="AA114" s="137">
        <f t="shared" si="48"/>
        <v>6.57</v>
      </c>
      <c r="AB114" s="137">
        <f t="shared" si="48"/>
        <v>6.57</v>
      </c>
      <c r="AC114" s="137">
        <f t="shared" si="48"/>
        <v>6.57</v>
      </c>
      <c r="AD114" s="137">
        <f t="shared" si="48"/>
        <v>6.57</v>
      </c>
      <c r="AE114" s="137">
        <f t="shared" si="48"/>
        <v>6.57</v>
      </c>
      <c r="AF114" s="137">
        <f t="shared" si="48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47"/>
        <v>3.43</v>
      </c>
      <c r="D115" s="137">
        <f t="shared" si="47"/>
        <v>3.43</v>
      </c>
      <c r="E115" s="137">
        <f t="shared" si="47"/>
        <v>3.43</v>
      </c>
      <c r="F115" s="137">
        <f t="shared" si="47"/>
        <v>3.43</v>
      </c>
      <c r="G115" s="137">
        <f t="shared" si="47"/>
        <v>3.43</v>
      </c>
      <c r="H115" s="137">
        <f t="shared" si="47"/>
        <v>3.43</v>
      </c>
      <c r="I115" s="137">
        <f t="shared" si="47"/>
        <v>3.43</v>
      </c>
      <c r="J115" s="137">
        <f t="shared" si="47"/>
        <v>3.43</v>
      </c>
      <c r="K115" s="137">
        <f t="shared" si="47"/>
        <v>3.43</v>
      </c>
      <c r="L115" s="137">
        <f t="shared" si="47"/>
        <v>3.43</v>
      </c>
      <c r="M115" s="137">
        <f t="shared" si="47"/>
        <v>3.43</v>
      </c>
      <c r="N115" s="137">
        <f t="shared" si="47"/>
        <v>3.43</v>
      </c>
      <c r="O115" s="137">
        <f t="shared" si="47"/>
        <v>3.43</v>
      </c>
      <c r="P115" s="137">
        <f t="shared" si="47"/>
        <v>3.43</v>
      </c>
      <c r="Q115" s="137">
        <f t="shared" si="47"/>
        <v>3.43</v>
      </c>
      <c r="R115" s="137">
        <f t="shared" si="47"/>
        <v>3.43</v>
      </c>
      <c r="S115" s="137">
        <f t="shared" si="48"/>
        <v>3.43</v>
      </c>
      <c r="T115" s="137">
        <f t="shared" si="48"/>
        <v>3.43</v>
      </c>
      <c r="U115" s="137">
        <f t="shared" si="48"/>
        <v>3.43</v>
      </c>
      <c r="V115" s="137">
        <f t="shared" si="48"/>
        <v>3.43</v>
      </c>
      <c r="W115" s="137">
        <f t="shared" si="48"/>
        <v>3.43</v>
      </c>
      <c r="X115" s="137">
        <f t="shared" si="48"/>
        <v>3.43</v>
      </c>
      <c r="Y115" s="137">
        <f t="shared" si="48"/>
        <v>3.43</v>
      </c>
      <c r="Z115" s="137">
        <f t="shared" si="48"/>
        <v>3.43</v>
      </c>
      <c r="AA115" s="137">
        <f t="shared" si="48"/>
        <v>3.43</v>
      </c>
      <c r="AB115" s="137">
        <f t="shared" si="48"/>
        <v>3.43</v>
      </c>
      <c r="AC115" s="137">
        <f t="shared" si="48"/>
        <v>3.43</v>
      </c>
      <c r="AD115" s="137">
        <f t="shared" si="48"/>
        <v>3.43</v>
      </c>
      <c r="AE115" s="137">
        <f t="shared" si="48"/>
        <v>3.43</v>
      </c>
      <c r="AF115" s="137">
        <f t="shared" si="48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47"/>
        <v>2.96</v>
      </c>
      <c r="D116" s="137">
        <f t="shared" si="47"/>
        <v>2.96</v>
      </c>
      <c r="E116" s="137">
        <f t="shared" si="47"/>
        <v>2.96</v>
      </c>
      <c r="F116" s="137">
        <f t="shared" si="47"/>
        <v>2.96</v>
      </c>
      <c r="G116" s="137">
        <f t="shared" si="47"/>
        <v>2.96</v>
      </c>
      <c r="H116" s="137">
        <f t="shared" si="47"/>
        <v>2.96</v>
      </c>
      <c r="I116" s="137">
        <f t="shared" si="47"/>
        <v>2.96</v>
      </c>
      <c r="J116" s="137">
        <f t="shared" si="47"/>
        <v>2.96</v>
      </c>
      <c r="K116" s="137">
        <f t="shared" si="47"/>
        <v>2.96</v>
      </c>
      <c r="L116" s="137">
        <f t="shared" si="47"/>
        <v>2.96</v>
      </c>
      <c r="M116" s="137">
        <f t="shared" si="47"/>
        <v>2.96</v>
      </c>
      <c r="N116" s="137">
        <f t="shared" si="47"/>
        <v>2.96</v>
      </c>
      <c r="O116" s="137">
        <f t="shared" si="47"/>
        <v>2.96</v>
      </c>
      <c r="P116" s="137">
        <f t="shared" si="47"/>
        <v>2.96</v>
      </c>
      <c r="Q116" s="137">
        <f t="shared" si="47"/>
        <v>2.96</v>
      </c>
      <c r="R116" s="137">
        <f t="shared" si="47"/>
        <v>2.96</v>
      </c>
      <c r="S116" s="137">
        <f t="shared" si="48"/>
        <v>2.96</v>
      </c>
      <c r="T116" s="137">
        <f t="shared" si="48"/>
        <v>2.96</v>
      </c>
      <c r="U116" s="137">
        <f t="shared" si="48"/>
        <v>2.96</v>
      </c>
      <c r="V116" s="137">
        <f t="shared" si="48"/>
        <v>2.96</v>
      </c>
      <c r="W116" s="137">
        <f t="shared" si="48"/>
        <v>2.96</v>
      </c>
      <c r="X116" s="137">
        <f t="shared" si="48"/>
        <v>2.96</v>
      </c>
      <c r="Y116" s="137">
        <f t="shared" si="48"/>
        <v>2.96</v>
      </c>
      <c r="Z116" s="137">
        <f t="shared" si="48"/>
        <v>2.96</v>
      </c>
      <c r="AA116" s="137">
        <f t="shared" si="48"/>
        <v>2.96</v>
      </c>
      <c r="AB116" s="137">
        <f t="shared" si="48"/>
        <v>2.96</v>
      </c>
      <c r="AC116" s="137">
        <f t="shared" si="48"/>
        <v>2.96</v>
      </c>
      <c r="AD116" s="137">
        <f t="shared" si="48"/>
        <v>2.96</v>
      </c>
      <c r="AE116" s="137">
        <f t="shared" si="48"/>
        <v>2.96</v>
      </c>
      <c r="AF116" s="137">
        <f t="shared" si="48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47"/>
        <v>8</v>
      </c>
      <c r="D117" s="137">
        <f t="shared" si="47"/>
        <v>8</v>
      </c>
      <c r="E117" s="137">
        <f t="shared" si="47"/>
        <v>8</v>
      </c>
      <c r="F117" s="137">
        <f t="shared" si="47"/>
        <v>8</v>
      </c>
      <c r="G117" s="137">
        <f t="shared" si="47"/>
        <v>8</v>
      </c>
      <c r="H117" s="137">
        <f t="shared" si="47"/>
        <v>8</v>
      </c>
      <c r="I117" s="137">
        <f t="shared" si="47"/>
        <v>8</v>
      </c>
      <c r="J117" s="137">
        <f t="shared" si="47"/>
        <v>8</v>
      </c>
      <c r="K117" s="137">
        <f t="shared" si="47"/>
        <v>8</v>
      </c>
      <c r="L117" s="137">
        <f t="shared" si="47"/>
        <v>8</v>
      </c>
      <c r="M117" s="137">
        <f t="shared" si="47"/>
        <v>8</v>
      </c>
      <c r="N117" s="137">
        <f t="shared" si="47"/>
        <v>8</v>
      </c>
      <c r="O117" s="137">
        <f t="shared" si="47"/>
        <v>8</v>
      </c>
      <c r="P117" s="137">
        <f t="shared" si="47"/>
        <v>8</v>
      </c>
      <c r="Q117" s="137">
        <f t="shared" si="47"/>
        <v>8</v>
      </c>
      <c r="R117" s="137">
        <f t="shared" si="47"/>
        <v>8</v>
      </c>
      <c r="S117" s="137">
        <f t="shared" si="48"/>
        <v>8</v>
      </c>
      <c r="T117" s="137">
        <f t="shared" si="48"/>
        <v>8</v>
      </c>
      <c r="U117" s="137">
        <f t="shared" si="48"/>
        <v>8</v>
      </c>
      <c r="V117" s="137">
        <f t="shared" si="48"/>
        <v>8</v>
      </c>
      <c r="W117" s="137">
        <f t="shared" si="48"/>
        <v>8</v>
      </c>
      <c r="X117" s="137">
        <f t="shared" si="48"/>
        <v>8</v>
      </c>
      <c r="Y117" s="137">
        <f t="shared" si="48"/>
        <v>8</v>
      </c>
      <c r="Z117" s="137">
        <f t="shared" si="48"/>
        <v>8</v>
      </c>
      <c r="AA117" s="137">
        <f t="shared" si="48"/>
        <v>8</v>
      </c>
      <c r="AB117" s="137">
        <f t="shared" si="48"/>
        <v>8</v>
      </c>
      <c r="AC117" s="137">
        <f t="shared" si="48"/>
        <v>8</v>
      </c>
      <c r="AD117" s="137">
        <f t="shared" si="48"/>
        <v>8</v>
      </c>
      <c r="AE117" s="137">
        <f t="shared" si="48"/>
        <v>8</v>
      </c>
      <c r="AF117" s="137">
        <f t="shared" si="48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47"/>
        <v>7</v>
      </c>
      <c r="E118" s="137">
        <f t="shared" si="47"/>
        <v>7</v>
      </c>
      <c r="F118" s="137">
        <f t="shared" si="47"/>
        <v>7</v>
      </c>
      <c r="G118" s="137">
        <f t="shared" si="47"/>
        <v>7</v>
      </c>
      <c r="H118" s="137">
        <f t="shared" si="47"/>
        <v>7</v>
      </c>
      <c r="I118" s="137">
        <f t="shared" si="47"/>
        <v>7</v>
      </c>
      <c r="J118" s="137">
        <f t="shared" si="47"/>
        <v>7</v>
      </c>
      <c r="K118" s="137">
        <f t="shared" si="47"/>
        <v>7</v>
      </c>
      <c r="L118" s="137">
        <f t="shared" si="47"/>
        <v>7</v>
      </c>
      <c r="M118" s="137">
        <f t="shared" si="47"/>
        <v>7</v>
      </c>
      <c r="N118" s="137">
        <f t="shared" si="47"/>
        <v>7</v>
      </c>
      <c r="O118" s="137">
        <f t="shared" si="47"/>
        <v>7</v>
      </c>
      <c r="P118" s="137">
        <f t="shared" si="47"/>
        <v>7</v>
      </c>
      <c r="Q118" s="137">
        <f t="shared" si="47"/>
        <v>7</v>
      </c>
      <c r="R118" s="137">
        <f t="shared" si="47"/>
        <v>7</v>
      </c>
      <c r="S118" s="137">
        <f t="shared" si="48"/>
        <v>7</v>
      </c>
      <c r="T118" s="137">
        <f t="shared" si="48"/>
        <v>7</v>
      </c>
      <c r="U118" s="137">
        <f t="shared" si="48"/>
        <v>7</v>
      </c>
      <c r="V118" s="137">
        <f t="shared" si="48"/>
        <v>7</v>
      </c>
      <c r="W118" s="137">
        <f t="shared" si="48"/>
        <v>7</v>
      </c>
      <c r="X118" s="137">
        <f t="shared" si="48"/>
        <v>7</v>
      </c>
      <c r="Y118" s="137">
        <f t="shared" si="48"/>
        <v>7</v>
      </c>
      <c r="Z118" s="137">
        <f t="shared" si="48"/>
        <v>7</v>
      </c>
      <c r="AA118" s="137">
        <f t="shared" si="48"/>
        <v>7</v>
      </c>
      <c r="AB118" s="137">
        <f t="shared" si="48"/>
        <v>7</v>
      </c>
      <c r="AC118" s="137">
        <f t="shared" si="48"/>
        <v>7</v>
      </c>
      <c r="AD118" s="137">
        <f t="shared" si="48"/>
        <v>7</v>
      </c>
      <c r="AE118" s="137">
        <f t="shared" si="48"/>
        <v>7</v>
      </c>
      <c r="AF118" s="137">
        <f t="shared" si="48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49">B119</f>
        <v>3.47</v>
      </c>
      <c r="D119" s="137">
        <f t="shared" si="49"/>
        <v>3.47</v>
      </c>
      <c r="E119" s="137">
        <f t="shared" si="49"/>
        <v>3.47</v>
      </c>
      <c r="F119" s="137">
        <f t="shared" si="49"/>
        <v>3.47</v>
      </c>
      <c r="G119" s="137">
        <f t="shared" si="49"/>
        <v>3.47</v>
      </c>
      <c r="H119" s="137">
        <f t="shared" si="49"/>
        <v>3.47</v>
      </c>
      <c r="I119" s="137">
        <f t="shared" si="49"/>
        <v>3.47</v>
      </c>
      <c r="J119" s="137">
        <f t="shared" si="49"/>
        <v>3.47</v>
      </c>
      <c r="K119" s="137">
        <f t="shared" si="49"/>
        <v>3.47</v>
      </c>
      <c r="L119" s="137">
        <f t="shared" si="49"/>
        <v>3.47</v>
      </c>
      <c r="M119" s="137">
        <f t="shared" si="49"/>
        <v>3.47</v>
      </c>
      <c r="N119" s="137">
        <f t="shared" si="49"/>
        <v>3.47</v>
      </c>
      <c r="O119" s="137">
        <f t="shared" si="49"/>
        <v>3.47</v>
      </c>
      <c r="P119" s="137">
        <f t="shared" si="49"/>
        <v>3.47</v>
      </c>
      <c r="Q119" s="137">
        <f t="shared" si="49"/>
        <v>3.47</v>
      </c>
      <c r="R119" s="137">
        <f t="shared" si="49"/>
        <v>3.47</v>
      </c>
      <c r="S119" s="137">
        <f t="shared" si="48"/>
        <v>3.47</v>
      </c>
      <c r="T119" s="137">
        <f t="shared" si="48"/>
        <v>3.47</v>
      </c>
      <c r="U119" s="137">
        <f t="shared" si="48"/>
        <v>3.47</v>
      </c>
      <c r="V119" s="137">
        <f t="shared" si="48"/>
        <v>3.47</v>
      </c>
      <c r="W119" s="137">
        <f t="shared" si="48"/>
        <v>3.47</v>
      </c>
      <c r="X119" s="137">
        <f t="shared" si="48"/>
        <v>3.47</v>
      </c>
      <c r="Y119" s="137">
        <f t="shared" si="48"/>
        <v>3.47</v>
      </c>
      <c r="Z119" s="137">
        <f t="shared" si="48"/>
        <v>3.47</v>
      </c>
      <c r="AA119" s="137">
        <f t="shared" si="48"/>
        <v>3.47</v>
      </c>
      <c r="AB119" s="137">
        <f t="shared" si="48"/>
        <v>3.47</v>
      </c>
      <c r="AC119" s="137">
        <f t="shared" si="48"/>
        <v>3.47</v>
      </c>
      <c r="AD119" s="137">
        <f t="shared" si="48"/>
        <v>3.47</v>
      </c>
      <c r="AE119" s="137">
        <f t="shared" si="48"/>
        <v>3.47</v>
      </c>
      <c r="AF119" s="137">
        <f t="shared" si="48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49"/>
        <v>2.1</v>
      </c>
      <c r="D120" s="137">
        <f t="shared" si="49"/>
        <v>2.1</v>
      </c>
      <c r="E120" s="137">
        <f t="shared" si="49"/>
        <v>2.1</v>
      </c>
      <c r="F120" s="137">
        <f t="shared" si="49"/>
        <v>2.1</v>
      </c>
      <c r="G120" s="137">
        <f t="shared" si="49"/>
        <v>2.1</v>
      </c>
      <c r="H120" s="137">
        <f t="shared" si="49"/>
        <v>2.1</v>
      </c>
      <c r="I120" s="137">
        <f t="shared" si="49"/>
        <v>2.1</v>
      </c>
      <c r="J120" s="137">
        <f t="shared" si="49"/>
        <v>2.1</v>
      </c>
      <c r="K120" s="137">
        <f t="shared" si="49"/>
        <v>2.1</v>
      </c>
      <c r="L120" s="137">
        <f t="shared" si="49"/>
        <v>2.1</v>
      </c>
      <c r="M120" s="137">
        <f t="shared" si="49"/>
        <v>2.1</v>
      </c>
      <c r="N120" s="137">
        <f t="shared" si="49"/>
        <v>2.1</v>
      </c>
      <c r="O120" s="137">
        <f t="shared" si="49"/>
        <v>2.1</v>
      </c>
      <c r="P120" s="137">
        <f t="shared" si="49"/>
        <v>2.1</v>
      </c>
      <c r="Q120" s="137">
        <f t="shared" si="49"/>
        <v>2.1</v>
      </c>
      <c r="R120" s="137">
        <f t="shared" si="49"/>
        <v>2.1</v>
      </c>
      <c r="S120" s="137">
        <f t="shared" si="48"/>
        <v>2.1</v>
      </c>
      <c r="T120" s="137">
        <f t="shared" si="48"/>
        <v>2.1</v>
      </c>
      <c r="U120" s="137">
        <f t="shared" si="48"/>
        <v>2.1</v>
      </c>
      <c r="V120" s="137">
        <f t="shared" si="48"/>
        <v>2.1</v>
      </c>
      <c r="W120" s="137">
        <f t="shared" si="48"/>
        <v>2.1</v>
      </c>
      <c r="X120" s="137">
        <f t="shared" si="48"/>
        <v>2.1</v>
      </c>
      <c r="Y120" s="137">
        <f t="shared" si="48"/>
        <v>2.1</v>
      </c>
      <c r="Z120" s="137">
        <f t="shared" si="48"/>
        <v>2.1</v>
      </c>
      <c r="AA120" s="137">
        <f t="shared" si="48"/>
        <v>2.1</v>
      </c>
      <c r="AB120" s="137">
        <f t="shared" si="48"/>
        <v>2.1</v>
      </c>
      <c r="AC120" s="137">
        <f t="shared" si="48"/>
        <v>2.1</v>
      </c>
      <c r="AD120" s="137">
        <f t="shared" si="48"/>
        <v>2.1</v>
      </c>
      <c r="AE120" s="137">
        <f t="shared" si="48"/>
        <v>2.1</v>
      </c>
      <c r="AF120" s="137">
        <f t="shared" si="48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49"/>
        <v>9.3000000000000007</v>
      </c>
      <c r="D121" s="137">
        <f t="shared" si="49"/>
        <v>9.3000000000000007</v>
      </c>
      <c r="E121" s="137">
        <f t="shared" si="49"/>
        <v>9.3000000000000007</v>
      </c>
      <c r="F121" s="137">
        <f t="shared" si="49"/>
        <v>9.3000000000000007</v>
      </c>
      <c r="G121" s="137">
        <f t="shared" si="49"/>
        <v>9.3000000000000007</v>
      </c>
      <c r="H121" s="137">
        <f t="shared" si="49"/>
        <v>9.3000000000000007</v>
      </c>
      <c r="I121" s="137">
        <f t="shared" si="49"/>
        <v>9.3000000000000007</v>
      </c>
      <c r="J121" s="137">
        <f t="shared" si="49"/>
        <v>9.3000000000000007</v>
      </c>
      <c r="K121" s="137">
        <f t="shared" si="49"/>
        <v>9.3000000000000007</v>
      </c>
      <c r="L121" s="137">
        <f t="shared" si="49"/>
        <v>9.3000000000000007</v>
      </c>
      <c r="M121" s="137">
        <f t="shared" si="49"/>
        <v>9.3000000000000007</v>
      </c>
      <c r="N121" s="137">
        <f t="shared" si="49"/>
        <v>9.3000000000000007</v>
      </c>
      <c r="O121" s="137">
        <f t="shared" si="49"/>
        <v>9.3000000000000007</v>
      </c>
      <c r="P121" s="137">
        <f t="shared" si="49"/>
        <v>9.3000000000000007</v>
      </c>
      <c r="Q121" s="137">
        <f t="shared" si="49"/>
        <v>9.3000000000000007</v>
      </c>
      <c r="R121" s="137">
        <f t="shared" si="49"/>
        <v>9.3000000000000007</v>
      </c>
      <c r="S121" s="137">
        <f t="shared" si="48"/>
        <v>9.3000000000000007</v>
      </c>
      <c r="T121" s="137">
        <f t="shared" si="48"/>
        <v>9.3000000000000007</v>
      </c>
      <c r="U121" s="137">
        <f t="shared" si="48"/>
        <v>9.3000000000000007</v>
      </c>
      <c r="V121" s="137">
        <f t="shared" si="48"/>
        <v>9.3000000000000007</v>
      </c>
      <c r="W121" s="137">
        <f t="shared" si="48"/>
        <v>9.3000000000000007</v>
      </c>
      <c r="X121" s="137">
        <f t="shared" si="48"/>
        <v>9.3000000000000007</v>
      </c>
      <c r="Y121" s="137">
        <f t="shared" si="48"/>
        <v>9.3000000000000007</v>
      </c>
      <c r="Z121" s="137">
        <f t="shared" si="48"/>
        <v>9.3000000000000007</v>
      </c>
      <c r="AA121" s="137">
        <f t="shared" si="48"/>
        <v>9.3000000000000007</v>
      </c>
      <c r="AB121" s="137">
        <f t="shared" si="48"/>
        <v>9.3000000000000007</v>
      </c>
      <c r="AC121" s="137">
        <f t="shared" si="48"/>
        <v>9.3000000000000007</v>
      </c>
      <c r="AD121" s="137">
        <f t="shared" si="48"/>
        <v>9.3000000000000007</v>
      </c>
      <c r="AE121" s="137">
        <f t="shared" si="48"/>
        <v>9.3000000000000007</v>
      </c>
      <c r="AF121" s="137">
        <f t="shared" si="48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49"/>
        <v>0</v>
      </c>
      <c r="D122" s="137">
        <f t="shared" si="49"/>
        <v>0</v>
      </c>
      <c r="E122" s="137">
        <f t="shared" si="49"/>
        <v>0</v>
      </c>
      <c r="F122" s="137">
        <f t="shared" si="49"/>
        <v>0</v>
      </c>
      <c r="G122" s="137">
        <f t="shared" si="49"/>
        <v>0</v>
      </c>
      <c r="H122" s="137">
        <f t="shared" si="49"/>
        <v>0</v>
      </c>
      <c r="I122" s="137">
        <f t="shared" si="49"/>
        <v>0</v>
      </c>
      <c r="J122" s="137">
        <f t="shared" si="49"/>
        <v>0</v>
      </c>
      <c r="K122" s="137">
        <f t="shared" si="49"/>
        <v>0</v>
      </c>
      <c r="L122" s="137">
        <f t="shared" si="49"/>
        <v>0</v>
      </c>
      <c r="M122" s="137">
        <f t="shared" si="49"/>
        <v>0</v>
      </c>
      <c r="N122" s="137">
        <f t="shared" si="49"/>
        <v>0</v>
      </c>
      <c r="O122" s="137">
        <f t="shared" si="49"/>
        <v>0</v>
      </c>
      <c r="P122" s="137">
        <f t="shared" si="49"/>
        <v>0</v>
      </c>
      <c r="Q122" s="137">
        <f t="shared" si="49"/>
        <v>0</v>
      </c>
      <c r="R122" s="137">
        <f t="shared" si="49"/>
        <v>0</v>
      </c>
      <c r="S122" s="137">
        <f t="shared" si="48"/>
        <v>0</v>
      </c>
      <c r="T122" s="137">
        <f t="shared" si="48"/>
        <v>0</v>
      </c>
      <c r="U122" s="137">
        <f t="shared" si="48"/>
        <v>0</v>
      </c>
      <c r="V122" s="137">
        <f t="shared" si="48"/>
        <v>0</v>
      </c>
      <c r="W122" s="137">
        <f t="shared" si="48"/>
        <v>0</v>
      </c>
      <c r="X122" s="137">
        <f t="shared" si="48"/>
        <v>0</v>
      </c>
      <c r="Y122" s="137">
        <f t="shared" si="48"/>
        <v>0</v>
      </c>
      <c r="Z122" s="137">
        <f t="shared" si="48"/>
        <v>0</v>
      </c>
      <c r="AA122" s="137">
        <f t="shared" si="48"/>
        <v>0</v>
      </c>
      <c r="AB122" s="137">
        <f t="shared" si="48"/>
        <v>0</v>
      </c>
      <c r="AC122" s="137">
        <f t="shared" si="48"/>
        <v>0</v>
      </c>
      <c r="AD122" s="137">
        <f t="shared" si="48"/>
        <v>0</v>
      </c>
      <c r="AE122" s="137">
        <f t="shared" si="48"/>
        <v>0</v>
      </c>
      <c r="AF122" s="137">
        <f t="shared" si="48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49"/>
        <v>0</v>
      </c>
      <c r="D123" s="137">
        <f t="shared" si="49"/>
        <v>0</v>
      </c>
      <c r="E123" s="137">
        <f t="shared" si="49"/>
        <v>0</v>
      </c>
      <c r="F123" s="137">
        <f t="shared" si="49"/>
        <v>0</v>
      </c>
      <c r="G123" s="137">
        <f t="shared" si="49"/>
        <v>0</v>
      </c>
      <c r="H123" s="137">
        <f t="shared" si="49"/>
        <v>0</v>
      </c>
      <c r="I123" s="137">
        <f t="shared" si="49"/>
        <v>0</v>
      </c>
      <c r="J123" s="137">
        <f t="shared" si="49"/>
        <v>0</v>
      </c>
      <c r="K123" s="137">
        <f t="shared" si="49"/>
        <v>0</v>
      </c>
      <c r="L123" s="137">
        <f t="shared" si="49"/>
        <v>0</v>
      </c>
      <c r="M123" s="137">
        <f t="shared" si="49"/>
        <v>0</v>
      </c>
      <c r="N123" s="137">
        <f t="shared" si="49"/>
        <v>0</v>
      </c>
      <c r="O123" s="137">
        <f t="shared" si="49"/>
        <v>0</v>
      </c>
      <c r="P123" s="137">
        <f t="shared" si="49"/>
        <v>0</v>
      </c>
      <c r="Q123" s="137">
        <f t="shared" si="49"/>
        <v>0</v>
      </c>
      <c r="R123" s="137">
        <f t="shared" si="49"/>
        <v>0</v>
      </c>
      <c r="S123" s="137">
        <f t="shared" si="48"/>
        <v>0</v>
      </c>
      <c r="T123" s="137">
        <f t="shared" si="48"/>
        <v>0</v>
      </c>
      <c r="U123" s="137">
        <f t="shared" si="48"/>
        <v>0</v>
      </c>
      <c r="V123" s="137">
        <f t="shared" si="48"/>
        <v>0</v>
      </c>
      <c r="W123" s="137">
        <f t="shared" si="48"/>
        <v>0</v>
      </c>
      <c r="X123" s="137">
        <f t="shared" si="48"/>
        <v>0</v>
      </c>
      <c r="Y123" s="137">
        <f t="shared" si="48"/>
        <v>0</v>
      </c>
      <c r="Z123" s="137">
        <f t="shared" si="48"/>
        <v>0</v>
      </c>
      <c r="AA123" s="137">
        <f t="shared" si="48"/>
        <v>0</v>
      </c>
      <c r="AB123" s="137">
        <f t="shared" si="48"/>
        <v>0</v>
      </c>
      <c r="AC123" s="137">
        <f t="shared" si="48"/>
        <v>0</v>
      </c>
      <c r="AD123" s="137">
        <f t="shared" si="48"/>
        <v>0</v>
      </c>
      <c r="AE123" s="137">
        <f t="shared" si="48"/>
        <v>0</v>
      </c>
      <c r="AF123" s="137">
        <f t="shared" si="48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49"/>
        <v>5</v>
      </c>
      <c r="D124" s="137">
        <f t="shared" si="49"/>
        <v>5</v>
      </c>
      <c r="E124" s="137">
        <f t="shared" si="49"/>
        <v>5</v>
      </c>
      <c r="F124" s="137">
        <f t="shared" si="49"/>
        <v>5</v>
      </c>
      <c r="G124" s="137">
        <f t="shared" si="49"/>
        <v>5</v>
      </c>
      <c r="H124" s="137">
        <f t="shared" si="49"/>
        <v>5</v>
      </c>
      <c r="I124" s="137">
        <f t="shared" si="49"/>
        <v>5</v>
      </c>
      <c r="J124" s="137">
        <f t="shared" si="49"/>
        <v>5</v>
      </c>
      <c r="K124" s="137">
        <f t="shared" si="49"/>
        <v>5</v>
      </c>
      <c r="L124" s="137">
        <f t="shared" si="49"/>
        <v>5</v>
      </c>
      <c r="M124" s="137">
        <f t="shared" si="49"/>
        <v>5</v>
      </c>
      <c r="N124" s="137">
        <f t="shared" si="49"/>
        <v>5</v>
      </c>
      <c r="O124" s="137">
        <f t="shared" si="49"/>
        <v>5</v>
      </c>
      <c r="P124" s="137">
        <f t="shared" si="49"/>
        <v>5</v>
      </c>
      <c r="Q124" s="137">
        <f t="shared" si="49"/>
        <v>5</v>
      </c>
      <c r="R124" s="137">
        <f t="shared" si="49"/>
        <v>5</v>
      </c>
      <c r="S124" s="137">
        <f t="shared" si="48"/>
        <v>5</v>
      </c>
      <c r="T124" s="137">
        <f t="shared" si="48"/>
        <v>5</v>
      </c>
      <c r="U124" s="137">
        <f t="shared" si="48"/>
        <v>5</v>
      </c>
      <c r="V124" s="137">
        <f t="shared" si="48"/>
        <v>5</v>
      </c>
      <c r="W124" s="137">
        <f t="shared" si="48"/>
        <v>5</v>
      </c>
      <c r="X124" s="137">
        <f t="shared" si="48"/>
        <v>5</v>
      </c>
      <c r="Y124" s="137">
        <f t="shared" si="48"/>
        <v>5</v>
      </c>
      <c r="Z124" s="137">
        <f t="shared" si="48"/>
        <v>5</v>
      </c>
      <c r="AA124" s="137">
        <f t="shared" si="48"/>
        <v>5</v>
      </c>
      <c r="AB124" s="137">
        <f t="shared" si="48"/>
        <v>5</v>
      </c>
      <c r="AC124" s="137">
        <f t="shared" si="48"/>
        <v>5</v>
      </c>
      <c r="AD124" s="137">
        <f t="shared" si="48"/>
        <v>5</v>
      </c>
      <c r="AE124" s="137">
        <f t="shared" si="48"/>
        <v>5</v>
      </c>
      <c r="AF124" s="137">
        <f t="shared" si="48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49"/>
        <v>1</v>
      </c>
      <c r="D125" s="137">
        <f t="shared" si="49"/>
        <v>1</v>
      </c>
      <c r="E125" s="137">
        <f t="shared" si="49"/>
        <v>1</v>
      </c>
      <c r="F125" s="137">
        <f t="shared" si="49"/>
        <v>1</v>
      </c>
      <c r="G125" s="137">
        <f t="shared" si="49"/>
        <v>1</v>
      </c>
      <c r="H125" s="137">
        <f t="shared" si="49"/>
        <v>1</v>
      </c>
      <c r="I125" s="137">
        <f t="shared" si="49"/>
        <v>1</v>
      </c>
      <c r="J125" s="137">
        <f t="shared" si="49"/>
        <v>1</v>
      </c>
      <c r="K125" s="137">
        <f t="shared" si="49"/>
        <v>1</v>
      </c>
      <c r="L125" s="137">
        <f t="shared" si="49"/>
        <v>1</v>
      </c>
      <c r="M125" s="137">
        <f t="shared" si="49"/>
        <v>1</v>
      </c>
      <c r="N125" s="137">
        <f t="shared" si="49"/>
        <v>1</v>
      </c>
      <c r="O125" s="137">
        <f t="shared" si="49"/>
        <v>1</v>
      </c>
      <c r="P125" s="137">
        <f t="shared" si="49"/>
        <v>1</v>
      </c>
      <c r="Q125" s="137">
        <f t="shared" si="49"/>
        <v>1</v>
      </c>
      <c r="R125" s="137">
        <f t="shared" si="49"/>
        <v>1</v>
      </c>
      <c r="S125" s="137">
        <f t="shared" si="48"/>
        <v>1</v>
      </c>
      <c r="T125" s="137">
        <f t="shared" si="48"/>
        <v>1</v>
      </c>
      <c r="U125" s="137">
        <f t="shared" si="48"/>
        <v>1</v>
      </c>
      <c r="V125" s="137">
        <f t="shared" si="48"/>
        <v>1</v>
      </c>
      <c r="W125" s="137">
        <f t="shared" si="48"/>
        <v>1</v>
      </c>
      <c r="X125" s="137">
        <f t="shared" si="48"/>
        <v>1</v>
      </c>
      <c r="Y125" s="137">
        <f t="shared" si="48"/>
        <v>1</v>
      </c>
      <c r="Z125" s="137">
        <f t="shared" si="48"/>
        <v>1</v>
      </c>
      <c r="AA125" s="137">
        <f t="shared" si="48"/>
        <v>1</v>
      </c>
      <c r="AB125" s="137">
        <f t="shared" si="48"/>
        <v>1</v>
      </c>
      <c r="AC125" s="137">
        <f t="shared" si="48"/>
        <v>1</v>
      </c>
      <c r="AD125" s="137">
        <f t="shared" si="48"/>
        <v>1</v>
      </c>
      <c r="AE125" s="137">
        <f t="shared" si="48"/>
        <v>1</v>
      </c>
      <c r="AF125" s="137">
        <f t="shared" si="48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49"/>
        <v>1.58</v>
      </c>
      <c r="D126" s="137">
        <f t="shared" si="49"/>
        <v>1.58</v>
      </c>
      <c r="E126" s="137">
        <f t="shared" si="49"/>
        <v>1.58</v>
      </c>
      <c r="F126" s="137">
        <f t="shared" si="49"/>
        <v>1.58</v>
      </c>
      <c r="G126" s="137">
        <f t="shared" si="49"/>
        <v>1.58</v>
      </c>
      <c r="H126" s="137">
        <f t="shared" si="49"/>
        <v>1.58</v>
      </c>
      <c r="I126" s="137">
        <f t="shared" si="49"/>
        <v>1.58</v>
      </c>
      <c r="J126" s="137">
        <f t="shared" si="49"/>
        <v>1.58</v>
      </c>
      <c r="K126" s="137">
        <f t="shared" si="49"/>
        <v>1.58</v>
      </c>
      <c r="L126" s="137">
        <f t="shared" si="49"/>
        <v>1.58</v>
      </c>
      <c r="M126" s="137">
        <f t="shared" si="49"/>
        <v>1.58</v>
      </c>
      <c r="N126" s="137">
        <f t="shared" si="49"/>
        <v>1.58</v>
      </c>
      <c r="O126" s="137">
        <f t="shared" si="49"/>
        <v>1.58</v>
      </c>
      <c r="P126" s="137">
        <f t="shared" si="49"/>
        <v>1.58</v>
      </c>
      <c r="Q126" s="137">
        <f t="shared" si="49"/>
        <v>1.58</v>
      </c>
      <c r="R126" s="137">
        <f t="shared" si="49"/>
        <v>1.58</v>
      </c>
      <c r="S126" s="137">
        <f t="shared" si="48"/>
        <v>1.58</v>
      </c>
      <c r="T126" s="137">
        <f t="shared" si="48"/>
        <v>1.58</v>
      </c>
      <c r="U126" s="137">
        <f t="shared" si="48"/>
        <v>1.58</v>
      </c>
      <c r="V126" s="137">
        <f t="shared" si="48"/>
        <v>1.58</v>
      </c>
      <c r="W126" s="137">
        <f t="shared" si="48"/>
        <v>1.58</v>
      </c>
      <c r="X126" s="137">
        <f t="shared" si="48"/>
        <v>1.58</v>
      </c>
      <c r="Y126" s="137">
        <f t="shared" si="48"/>
        <v>1.58</v>
      </c>
      <c r="Z126" s="137">
        <f t="shared" si="48"/>
        <v>1.58</v>
      </c>
      <c r="AA126" s="137">
        <f t="shared" si="48"/>
        <v>1.58</v>
      </c>
      <c r="AB126" s="137">
        <f t="shared" si="48"/>
        <v>1.58</v>
      </c>
      <c r="AC126" s="137">
        <f t="shared" si="48"/>
        <v>1.58</v>
      </c>
      <c r="AD126" s="137">
        <f t="shared" si="48"/>
        <v>1.58</v>
      </c>
      <c r="AE126" s="137">
        <f t="shared" si="48"/>
        <v>1.58</v>
      </c>
      <c r="AF126" s="137">
        <f t="shared" si="48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49"/>
        <v>1.46</v>
      </c>
      <c r="D127" s="137">
        <f t="shared" si="49"/>
        <v>1.46</v>
      </c>
      <c r="E127" s="137">
        <f t="shared" si="49"/>
        <v>1.46</v>
      </c>
      <c r="F127" s="137">
        <f t="shared" si="49"/>
        <v>1.46</v>
      </c>
      <c r="G127" s="137">
        <f t="shared" si="49"/>
        <v>1.46</v>
      </c>
      <c r="H127" s="137">
        <f t="shared" si="49"/>
        <v>1.46</v>
      </c>
      <c r="I127" s="137">
        <f t="shared" si="49"/>
        <v>1.46</v>
      </c>
      <c r="J127" s="137">
        <f t="shared" si="49"/>
        <v>1.46</v>
      </c>
      <c r="K127" s="137">
        <f t="shared" si="49"/>
        <v>1.46</v>
      </c>
      <c r="L127" s="137">
        <f t="shared" si="49"/>
        <v>1.46</v>
      </c>
      <c r="M127" s="137">
        <f t="shared" si="49"/>
        <v>1.46</v>
      </c>
      <c r="N127" s="137">
        <f t="shared" si="49"/>
        <v>1.46</v>
      </c>
      <c r="O127" s="137">
        <f t="shared" si="49"/>
        <v>1.46</v>
      </c>
      <c r="P127" s="137">
        <f t="shared" si="49"/>
        <v>1.46</v>
      </c>
      <c r="Q127" s="137">
        <f t="shared" si="49"/>
        <v>1.46</v>
      </c>
      <c r="R127" s="137">
        <f t="shared" si="49"/>
        <v>1.46</v>
      </c>
      <c r="S127" s="137">
        <f t="shared" ref="S127:AF128" si="50">R127</f>
        <v>1.46</v>
      </c>
      <c r="T127" s="137">
        <f t="shared" si="50"/>
        <v>1.46</v>
      </c>
      <c r="U127" s="137">
        <f t="shared" si="50"/>
        <v>1.46</v>
      </c>
      <c r="V127" s="137">
        <f t="shared" si="50"/>
        <v>1.46</v>
      </c>
      <c r="W127" s="137">
        <f t="shared" si="50"/>
        <v>1.46</v>
      </c>
      <c r="X127" s="137">
        <f t="shared" si="50"/>
        <v>1.46</v>
      </c>
      <c r="Y127" s="137">
        <f t="shared" si="50"/>
        <v>1.46</v>
      </c>
      <c r="Z127" s="137">
        <f t="shared" si="50"/>
        <v>1.46</v>
      </c>
      <c r="AA127" s="137">
        <f t="shared" si="50"/>
        <v>1.46</v>
      </c>
      <c r="AB127" s="137">
        <f t="shared" si="50"/>
        <v>1.46</v>
      </c>
      <c r="AC127" s="137">
        <f t="shared" si="50"/>
        <v>1.46</v>
      </c>
      <c r="AD127" s="137">
        <f t="shared" si="50"/>
        <v>1.46</v>
      </c>
      <c r="AE127" s="137">
        <f t="shared" si="50"/>
        <v>1.46</v>
      </c>
      <c r="AF127" s="137">
        <f t="shared" si="50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49"/>
        <v>1.48</v>
      </c>
      <c r="D128" s="137">
        <f t="shared" si="49"/>
        <v>1.48</v>
      </c>
      <c r="E128" s="137">
        <f t="shared" si="49"/>
        <v>1.48</v>
      </c>
      <c r="F128" s="137">
        <f t="shared" si="49"/>
        <v>1.48</v>
      </c>
      <c r="G128" s="137">
        <f t="shared" si="49"/>
        <v>1.48</v>
      </c>
      <c r="H128" s="137">
        <f t="shared" si="49"/>
        <v>1.48</v>
      </c>
      <c r="I128" s="137">
        <f t="shared" si="49"/>
        <v>1.48</v>
      </c>
      <c r="J128" s="137">
        <f t="shared" si="49"/>
        <v>1.48</v>
      </c>
      <c r="K128" s="137">
        <f t="shared" si="49"/>
        <v>1.48</v>
      </c>
      <c r="L128" s="137">
        <f t="shared" si="49"/>
        <v>1.48</v>
      </c>
      <c r="M128" s="137">
        <f t="shared" si="49"/>
        <v>1.48</v>
      </c>
      <c r="N128" s="137">
        <f t="shared" si="49"/>
        <v>1.48</v>
      </c>
      <c r="O128" s="137">
        <f t="shared" si="49"/>
        <v>1.48</v>
      </c>
      <c r="P128" s="137">
        <f t="shared" si="49"/>
        <v>1.48</v>
      </c>
      <c r="Q128" s="137">
        <f t="shared" si="49"/>
        <v>1.48</v>
      </c>
      <c r="R128" s="137">
        <f t="shared" si="49"/>
        <v>1.48</v>
      </c>
      <c r="S128" s="137">
        <f t="shared" si="50"/>
        <v>1.48</v>
      </c>
      <c r="T128" s="137">
        <f t="shared" si="50"/>
        <v>1.48</v>
      </c>
      <c r="U128" s="137">
        <f t="shared" si="50"/>
        <v>1.48</v>
      </c>
      <c r="V128" s="137">
        <f t="shared" si="50"/>
        <v>1.48</v>
      </c>
      <c r="W128" s="137">
        <f t="shared" si="50"/>
        <v>1.48</v>
      </c>
      <c r="X128" s="137">
        <f t="shared" si="50"/>
        <v>1.48</v>
      </c>
      <c r="Y128" s="137">
        <f t="shared" si="50"/>
        <v>1.48</v>
      </c>
      <c r="Z128" s="137">
        <f t="shared" si="50"/>
        <v>1.48</v>
      </c>
      <c r="AA128" s="137">
        <f t="shared" si="50"/>
        <v>1.48</v>
      </c>
      <c r="AB128" s="137">
        <f t="shared" si="50"/>
        <v>1.48</v>
      </c>
      <c r="AC128" s="137">
        <f t="shared" si="50"/>
        <v>1.48</v>
      </c>
      <c r="AD128" s="137">
        <f t="shared" si="50"/>
        <v>1.48</v>
      </c>
      <c r="AE128" s="137">
        <f t="shared" si="50"/>
        <v>1.48</v>
      </c>
      <c r="AF128" s="137">
        <f t="shared" si="50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51">B130</f>
        <v>2.2000000000000002</v>
      </c>
      <c r="D130" s="137">
        <f t="shared" si="51"/>
        <v>2.2000000000000002</v>
      </c>
      <c r="E130" s="137">
        <f t="shared" si="51"/>
        <v>2.2000000000000002</v>
      </c>
      <c r="F130" s="137">
        <f t="shared" si="51"/>
        <v>2.2000000000000002</v>
      </c>
      <c r="G130" s="137">
        <f t="shared" si="51"/>
        <v>2.2000000000000002</v>
      </c>
      <c r="H130" s="137">
        <f t="shared" si="51"/>
        <v>2.2000000000000002</v>
      </c>
      <c r="I130" s="137">
        <f t="shared" si="51"/>
        <v>2.2000000000000002</v>
      </c>
      <c r="J130" s="137">
        <f t="shared" si="51"/>
        <v>2.2000000000000002</v>
      </c>
      <c r="K130" s="137">
        <f t="shared" si="51"/>
        <v>2.2000000000000002</v>
      </c>
      <c r="L130" s="137">
        <f t="shared" si="51"/>
        <v>2.2000000000000002</v>
      </c>
      <c r="M130" s="137">
        <f t="shared" si="51"/>
        <v>2.2000000000000002</v>
      </c>
      <c r="N130" s="137">
        <f t="shared" si="51"/>
        <v>2.2000000000000002</v>
      </c>
      <c r="O130" s="137">
        <f t="shared" si="51"/>
        <v>2.2000000000000002</v>
      </c>
      <c r="P130" s="137">
        <f t="shared" si="51"/>
        <v>2.2000000000000002</v>
      </c>
      <c r="Q130" s="137">
        <f t="shared" si="51"/>
        <v>2.2000000000000002</v>
      </c>
      <c r="R130" s="137">
        <f t="shared" si="51"/>
        <v>2.2000000000000002</v>
      </c>
      <c r="S130" s="137">
        <f t="shared" ref="S130:AF137" si="52">R130</f>
        <v>2.2000000000000002</v>
      </c>
      <c r="T130" s="137">
        <f t="shared" si="52"/>
        <v>2.2000000000000002</v>
      </c>
      <c r="U130" s="137">
        <f t="shared" si="52"/>
        <v>2.2000000000000002</v>
      </c>
      <c r="V130" s="137">
        <f t="shared" si="52"/>
        <v>2.2000000000000002</v>
      </c>
      <c r="W130" s="137">
        <f t="shared" si="52"/>
        <v>2.2000000000000002</v>
      </c>
      <c r="X130" s="137">
        <f t="shared" si="52"/>
        <v>2.2000000000000002</v>
      </c>
      <c r="Y130" s="137">
        <f t="shared" si="52"/>
        <v>2.2000000000000002</v>
      </c>
      <c r="Z130" s="137">
        <f t="shared" si="52"/>
        <v>2.2000000000000002</v>
      </c>
      <c r="AA130" s="137">
        <f t="shared" si="52"/>
        <v>2.2000000000000002</v>
      </c>
      <c r="AB130" s="137">
        <f t="shared" si="52"/>
        <v>2.2000000000000002</v>
      </c>
      <c r="AC130" s="137">
        <f t="shared" si="52"/>
        <v>2.2000000000000002</v>
      </c>
      <c r="AD130" s="137">
        <f t="shared" si="52"/>
        <v>2.2000000000000002</v>
      </c>
      <c r="AE130" s="137">
        <f t="shared" si="52"/>
        <v>2.2000000000000002</v>
      </c>
      <c r="AF130" s="137">
        <f t="shared" si="52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51"/>
        <v>2</v>
      </c>
      <c r="D131" s="137">
        <f t="shared" si="51"/>
        <v>2</v>
      </c>
      <c r="E131" s="137">
        <f t="shared" si="51"/>
        <v>2</v>
      </c>
      <c r="F131" s="137">
        <f t="shared" si="51"/>
        <v>2</v>
      </c>
      <c r="G131" s="137">
        <f t="shared" si="51"/>
        <v>2</v>
      </c>
      <c r="H131" s="137">
        <f t="shared" si="51"/>
        <v>2</v>
      </c>
      <c r="I131" s="137">
        <f t="shared" si="51"/>
        <v>2</v>
      </c>
      <c r="J131" s="137">
        <f t="shared" si="51"/>
        <v>2</v>
      </c>
      <c r="K131" s="137">
        <f t="shared" si="51"/>
        <v>2</v>
      </c>
      <c r="L131" s="137">
        <f t="shared" si="51"/>
        <v>2</v>
      </c>
      <c r="M131" s="137">
        <f t="shared" si="51"/>
        <v>2</v>
      </c>
      <c r="N131" s="137">
        <f t="shared" si="51"/>
        <v>2</v>
      </c>
      <c r="O131" s="137">
        <f t="shared" si="51"/>
        <v>2</v>
      </c>
      <c r="P131" s="137">
        <f t="shared" si="51"/>
        <v>2</v>
      </c>
      <c r="Q131" s="137">
        <f t="shared" si="51"/>
        <v>2</v>
      </c>
      <c r="R131" s="137">
        <f t="shared" si="51"/>
        <v>2</v>
      </c>
      <c r="S131" s="137">
        <f t="shared" si="52"/>
        <v>2</v>
      </c>
      <c r="T131" s="137">
        <f t="shared" si="52"/>
        <v>2</v>
      </c>
      <c r="U131" s="137">
        <f t="shared" si="52"/>
        <v>2</v>
      </c>
      <c r="V131" s="137">
        <f t="shared" si="52"/>
        <v>2</v>
      </c>
      <c r="W131" s="137">
        <f t="shared" si="52"/>
        <v>2</v>
      </c>
      <c r="X131" s="137">
        <f t="shared" si="52"/>
        <v>2</v>
      </c>
      <c r="Y131" s="137">
        <f t="shared" si="52"/>
        <v>2</v>
      </c>
      <c r="Z131" s="137">
        <f t="shared" si="52"/>
        <v>2</v>
      </c>
      <c r="AA131" s="137">
        <f t="shared" si="52"/>
        <v>2</v>
      </c>
      <c r="AB131" s="137">
        <f t="shared" si="52"/>
        <v>2</v>
      </c>
      <c r="AC131" s="137">
        <f t="shared" si="52"/>
        <v>2</v>
      </c>
      <c r="AD131" s="137">
        <f t="shared" si="52"/>
        <v>2</v>
      </c>
      <c r="AE131" s="137">
        <f t="shared" si="52"/>
        <v>2</v>
      </c>
      <c r="AF131" s="137">
        <f t="shared" si="52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51"/>
        <v>1.25</v>
      </c>
      <c r="D132" s="137">
        <f t="shared" si="51"/>
        <v>1.25</v>
      </c>
      <c r="E132" s="137">
        <f t="shared" si="51"/>
        <v>1.25</v>
      </c>
      <c r="F132" s="137">
        <f t="shared" si="51"/>
        <v>1.25</v>
      </c>
      <c r="G132" s="137">
        <f t="shared" si="51"/>
        <v>1.25</v>
      </c>
      <c r="H132" s="137">
        <f t="shared" si="51"/>
        <v>1.25</v>
      </c>
      <c r="I132" s="137">
        <f t="shared" si="51"/>
        <v>1.25</v>
      </c>
      <c r="J132" s="137">
        <f t="shared" si="51"/>
        <v>1.25</v>
      </c>
      <c r="K132" s="137">
        <f t="shared" si="51"/>
        <v>1.25</v>
      </c>
      <c r="L132" s="137">
        <f t="shared" si="51"/>
        <v>1.25</v>
      </c>
      <c r="M132" s="137">
        <f t="shared" si="51"/>
        <v>1.25</v>
      </c>
      <c r="N132" s="137">
        <f t="shared" si="51"/>
        <v>1.25</v>
      </c>
      <c r="O132" s="137">
        <f t="shared" si="51"/>
        <v>1.25</v>
      </c>
      <c r="P132" s="137">
        <f t="shared" si="51"/>
        <v>1.25</v>
      </c>
      <c r="Q132" s="137">
        <f t="shared" si="51"/>
        <v>1.25</v>
      </c>
      <c r="R132" s="137">
        <f t="shared" si="51"/>
        <v>1.25</v>
      </c>
      <c r="S132" s="137">
        <f t="shared" si="52"/>
        <v>1.25</v>
      </c>
      <c r="T132" s="137">
        <f t="shared" si="52"/>
        <v>1.25</v>
      </c>
      <c r="U132" s="137">
        <f t="shared" si="52"/>
        <v>1.25</v>
      </c>
      <c r="V132" s="137">
        <f t="shared" si="52"/>
        <v>1.25</v>
      </c>
      <c r="W132" s="137">
        <f t="shared" si="52"/>
        <v>1.25</v>
      </c>
      <c r="X132" s="137">
        <f t="shared" si="52"/>
        <v>1.25</v>
      </c>
      <c r="Y132" s="137">
        <f t="shared" si="52"/>
        <v>1.25</v>
      </c>
      <c r="Z132" s="137">
        <f t="shared" si="52"/>
        <v>1.25</v>
      </c>
      <c r="AA132" s="137">
        <f t="shared" si="52"/>
        <v>1.25</v>
      </c>
      <c r="AB132" s="137">
        <f t="shared" si="52"/>
        <v>1.25</v>
      </c>
      <c r="AC132" s="137">
        <f t="shared" si="52"/>
        <v>1.25</v>
      </c>
      <c r="AD132" s="137">
        <f t="shared" si="52"/>
        <v>1.25</v>
      </c>
      <c r="AE132" s="137">
        <f t="shared" si="52"/>
        <v>1.25</v>
      </c>
      <c r="AF132" s="137">
        <f t="shared" si="52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51"/>
        <v>1.1499999999999999</v>
      </c>
      <c r="D133" s="137">
        <f t="shared" si="51"/>
        <v>1.1499999999999999</v>
      </c>
      <c r="E133" s="137">
        <f t="shared" si="51"/>
        <v>1.1499999999999999</v>
      </c>
      <c r="F133" s="137">
        <f t="shared" si="51"/>
        <v>1.1499999999999999</v>
      </c>
      <c r="G133" s="137">
        <f t="shared" si="51"/>
        <v>1.1499999999999999</v>
      </c>
      <c r="H133" s="137">
        <f t="shared" si="51"/>
        <v>1.1499999999999999</v>
      </c>
      <c r="I133" s="137">
        <f t="shared" si="51"/>
        <v>1.1499999999999999</v>
      </c>
      <c r="J133" s="137">
        <f t="shared" si="51"/>
        <v>1.1499999999999999</v>
      </c>
      <c r="K133" s="137">
        <f t="shared" si="51"/>
        <v>1.1499999999999999</v>
      </c>
      <c r="L133" s="137">
        <f t="shared" si="51"/>
        <v>1.1499999999999999</v>
      </c>
      <c r="M133" s="137">
        <f t="shared" si="51"/>
        <v>1.1499999999999999</v>
      </c>
      <c r="N133" s="137">
        <f t="shared" si="51"/>
        <v>1.1499999999999999</v>
      </c>
      <c r="O133" s="137">
        <f t="shared" si="51"/>
        <v>1.1499999999999999</v>
      </c>
      <c r="P133" s="137">
        <f t="shared" si="51"/>
        <v>1.1499999999999999</v>
      </c>
      <c r="Q133" s="137">
        <f t="shared" si="51"/>
        <v>1.1499999999999999</v>
      </c>
      <c r="R133" s="137">
        <f t="shared" si="51"/>
        <v>1.1499999999999999</v>
      </c>
      <c r="S133" s="137">
        <f t="shared" si="52"/>
        <v>1.1499999999999999</v>
      </c>
      <c r="T133" s="137">
        <f t="shared" si="52"/>
        <v>1.1499999999999999</v>
      </c>
      <c r="U133" s="137">
        <f t="shared" si="52"/>
        <v>1.1499999999999999</v>
      </c>
      <c r="V133" s="137">
        <f t="shared" si="52"/>
        <v>1.1499999999999999</v>
      </c>
      <c r="W133" s="137">
        <f t="shared" si="52"/>
        <v>1.1499999999999999</v>
      </c>
      <c r="X133" s="137">
        <f t="shared" si="52"/>
        <v>1.1499999999999999</v>
      </c>
      <c r="Y133" s="137">
        <f t="shared" si="52"/>
        <v>1.1499999999999999</v>
      </c>
      <c r="Z133" s="137">
        <f t="shared" si="52"/>
        <v>1.1499999999999999</v>
      </c>
      <c r="AA133" s="137">
        <f t="shared" si="52"/>
        <v>1.1499999999999999</v>
      </c>
      <c r="AB133" s="137">
        <f t="shared" si="52"/>
        <v>1.1499999999999999</v>
      </c>
      <c r="AC133" s="137">
        <f t="shared" si="52"/>
        <v>1.1499999999999999</v>
      </c>
      <c r="AD133" s="137">
        <f t="shared" si="52"/>
        <v>1.1499999999999999</v>
      </c>
      <c r="AE133" s="137">
        <f t="shared" si="52"/>
        <v>1.1499999999999999</v>
      </c>
      <c r="AF133" s="137">
        <f t="shared" si="52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51"/>
        <v>2.133</v>
      </c>
      <c r="D134" s="137">
        <f t="shared" si="51"/>
        <v>2.133</v>
      </c>
      <c r="E134" s="137">
        <f t="shared" si="51"/>
        <v>2.133</v>
      </c>
      <c r="F134" s="137">
        <f t="shared" si="51"/>
        <v>2.133</v>
      </c>
      <c r="G134" s="137">
        <f t="shared" si="51"/>
        <v>2.133</v>
      </c>
      <c r="H134" s="137">
        <f t="shared" si="51"/>
        <v>2.133</v>
      </c>
      <c r="I134" s="137">
        <f t="shared" si="51"/>
        <v>2.133</v>
      </c>
      <c r="J134" s="137">
        <f t="shared" si="51"/>
        <v>2.133</v>
      </c>
      <c r="K134" s="137">
        <f t="shared" si="51"/>
        <v>2.133</v>
      </c>
      <c r="L134" s="137">
        <f t="shared" si="51"/>
        <v>2.133</v>
      </c>
      <c r="M134" s="137">
        <f t="shared" si="51"/>
        <v>2.133</v>
      </c>
      <c r="N134" s="137">
        <f t="shared" si="51"/>
        <v>2.133</v>
      </c>
      <c r="O134" s="137">
        <f t="shared" si="51"/>
        <v>2.133</v>
      </c>
      <c r="P134" s="137">
        <f t="shared" si="51"/>
        <v>2.133</v>
      </c>
      <c r="Q134" s="137">
        <f t="shared" si="51"/>
        <v>2.133</v>
      </c>
      <c r="R134" s="137">
        <f t="shared" si="51"/>
        <v>2.133</v>
      </c>
      <c r="S134" s="137">
        <f t="shared" si="52"/>
        <v>2.133</v>
      </c>
      <c r="T134" s="137">
        <f t="shared" si="52"/>
        <v>2.133</v>
      </c>
      <c r="U134" s="137">
        <f t="shared" si="52"/>
        <v>2.133</v>
      </c>
      <c r="V134" s="137">
        <f t="shared" si="52"/>
        <v>2.133</v>
      </c>
      <c r="W134" s="137">
        <f t="shared" si="52"/>
        <v>2.133</v>
      </c>
      <c r="X134" s="137">
        <f t="shared" si="52"/>
        <v>2.133</v>
      </c>
      <c r="Y134" s="137">
        <f t="shared" si="52"/>
        <v>2.133</v>
      </c>
      <c r="Z134" s="137">
        <f t="shared" si="52"/>
        <v>2.133</v>
      </c>
      <c r="AA134" s="137">
        <f t="shared" si="52"/>
        <v>2.133</v>
      </c>
      <c r="AB134" s="137">
        <f t="shared" si="52"/>
        <v>2.133</v>
      </c>
      <c r="AC134" s="137">
        <f t="shared" si="52"/>
        <v>2.133</v>
      </c>
      <c r="AD134" s="137">
        <f t="shared" si="52"/>
        <v>2.133</v>
      </c>
      <c r="AE134" s="137">
        <f t="shared" si="52"/>
        <v>2.133</v>
      </c>
      <c r="AF134" s="137">
        <f t="shared" si="52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51"/>
        <v>2.09</v>
      </c>
      <c r="D135" s="137">
        <f t="shared" si="51"/>
        <v>2.09</v>
      </c>
      <c r="E135" s="137">
        <f t="shared" si="51"/>
        <v>2.09</v>
      </c>
      <c r="F135" s="137">
        <f t="shared" si="51"/>
        <v>2.09</v>
      </c>
      <c r="G135" s="137">
        <f t="shared" si="51"/>
        <v>2.09</v>
      </c>
      <c r="H135" s="137">
        <f t="shared" si="51"/>
        <v>2.09</v>
      </c>
      <c r="I135" s="137">
        <f t="shared" si="51"/>
        <v>2.09</v>
      </c>
      <c r="J135" s="137">
        <f t="shared" si="51"/>
        <v>2.09</v>
      </c>
      <c r="K135" s="137">
        <f t="shared" si="51"/>
        <v>2.09</v>
      </c>
      <c r="L135" s="137">
        <f t="shared" si="51"/>
        <v>2.09</v>
      </c>
      <c r="M135" s="137">
        <f t="shared" si="51"/>
        <v>2.09</v>
      </c>
      <c r="N135" s="137">
        <f t="shared" si="51"/>
        <v>2.09</v>
      </c>
      <c r="O135" s="137">
        <f t="shared" si="51"/>
        <v>2.09</v>
      </c>
      <c r="P135" s="137">
        <f t="shared" si="51"/>
        <v>2.09</v>
      </c>
      <c r="Q135" s="137">
        <f t="shared" si="51"/>
        <v>2.09</v>
      </c>
      <c r="R135" s="137">
        <f t="shared" si="51"/>
        <v>2.09</v>
      </c>
      <c r="S135" s="137">
        <f t="shared" si="52"/>
        <v>2.09</v>
      </c>
      <c r="T135" s="137">
        <f t="shared" si="52"/>
        <v>2.09</v>
      </c>
      <c r="U135" s="137">
        <f t="shared" si="52"/>
        <v>2.09</v>
      </c>
      <c r="V135" s="137">
        <f t="shared" si="52"/>
        <v>2.09</v>
      </c>
      <c r="W135" s="137">
        <f t="shared" si="52"/>
        <v>2.09</v>
      </c>
      <c r="X135" s="137">
        <f t="shared" si="52"/>
        <v>2.09</v>
      </c>
      <c r="Y135" s="137">
        <f t="shared" si="52"/>
        <v>2.09</v>
      </c>
      <c r="Z135" s="137">
        <f t="shared" si="52"/>
        <v>2.09</v>
      </c>
      <c r="AA135" s="137">
        <f t="shared" si="52"/>
        <v>2.09</v>
      </c>
      <c r="AB135" s="137">
        <f t="shared" si="52"/>
        <v>2.09</v>
      </c>
      <c r="AC135" s="137">
        <f t="shared" si="52"/>
        <v>2.09</v>
      </c>
      <c r="AD135" s="137">
        <f t="shared" si="52"/>
        <v>2.09</v>
      </c>
      <c r="AE135" s="137">
        <f t="shared" si="52"/>
        <v>2.09</v>
      </c>
      <c r="AF135" s="137">
        <f t="shared" si="52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51"/>
        <v>1.1399999999999999</v>
      </c>
      <c r="D136" s="137">
        <f t="shared" si="51"/>
        <v>1.1399999999999999</v>
      </c>
      <c r="E136" s="137">
        <f t="shared" si="51"/>
        <v>1.1399999999999999</v>
      </c>
      <c r="F136" s="137">
        <f t="shared" si="51"/>
        <v>1.1399999999999999</v>
      </c>
      <c r="G136" s="137">
        <f t="shared" si="51"/>
        <v>1.1399999999999999</v>
      </c>
      <c r="H136" s="137">
        <f t="shared" si="51"/>
        <v>1.1399999999999999</v>
      </c>
      <c r="I136" s="137">
        <f t="shared" si="51"/>
        <v>1.1399999999999999</v>
      </c>
      <c r="J136" s="137">
        <f t="shared" si="51"/>
        <v>1.1399999999999999</v>
      </c>
      <c r="K136" s="137">
        <f t="shared" si="51"/>
        <v>1.1399999999999999</v>
      </c>
      <c r="L136" s="137">
        <f t="shared" si="51"/>
        <v>1.1399999999999999</v>
      </c>
      <c r="M136" s="137">
        <f t="shared" si="51"/>
        <v>1.1399999999999999</v>
      </c>
      <c r="N136" s="137">
        <f t="shared" si="51"/>
        <v>1.1399999999999999</v>
      </c>
      <c r="O136" s="137">
        <f t="shared" si="51"/>
        <v>1.1399999999999999</v>
      </c>
      <c r="P136" s="137">
        <f t="shared" si="51"/>
        <v>1.1399999999999999</v>
      </c>
      <c r="Q136" s="137">
        <f t="shared" si="51"/>
        <v>1.1399999999999999</v>
      </c>
      <c r="R136" s="137">
        <f t="shared" si="51"/>
        <v>1.1399999999999999</v>
      </c>
      <c r="S136" s="137">
        <f t="shared" si="52"/>
        <v>1.1399999999999999</v>
      </c>
      <c r="T136" s="137">
        <f t="shared" si="52"/>
        <v>1.1399999999999999</v>
      </c>
      <c r="U136" s="137">
        <f t="shared" si="52"/>
        <v>1.1399999999999999</v>
      </c>
      <c r="V136" s="137">
        <f t="shared" si="52"/>
        <v>1.1399999999999999</v>
      </c>
      <c r="W136" s="137">
        <f t="shared" si="52"/>
        <v>1.1399999999999999</v>
      </c>
      <c r="X136" s="137">
        <f t="shared" si="52"/>
        <v>1.1399999999999999</v>
      </c>
      <c r="Y136" s="137">
        <f t="shared" si="52"/>
        <v>1.1399999999999999</v>
      </c>
      <c r="Z136" s="137">
        <f t="shared" si="52"/>
        <v>1.1399999999999999</v>
      </c>
      <c r="AA136" s="137">
        <f t="shared" si="52"/>
        <v>1.1399999999999999</v>
      </c>
      <c r="AB136" s="137">
        <f t="shared" si="52"/>
        <v>1.1399999999999999</v>
      </c>
      <c r="AC136" s="137">
        <f t="shared" si="52"/>
        <v>1.1399999999999999</v>
      </c>
      <c r="AD136" s="137">
        <f t="shared" si="52"/>
        <v>1.1399999999999999</v>
      </c>
      <c r="AE136" s="137">
        <f t="shared" si="52"/>
        <v>1.1399999999999999</v>
      </c>
      <c r="AF136" s="137">
        <f t="shared" si="52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51"/>
        <v>0.82</v>
      </c>
      <c r="D137" s="137">
        <f t="shared" si="51"/>
        <v>0.82</v>
      </c>
      <c r="E137" s="137">
        <f t="shared" si="51"/>
        <v>0.82</v>
      </c>
      <c r="F137" s="137">
        <f t="shared" si="51"/>
        <v>0.82</v>
      </c>
      <c r="G137" s="137">
        <f t="shared" si="51"/>
        <v>0.82</v>
      </c>
      <c r="H137" s="137">
        <f t="shared" si="51"/>
        <v>0.82</v>
      </c>
      <c r="I137" s="137">
        <f t="shared" si="51"/>
        <v>0.82</v>
      </c>
      <c r="J137" s="137">
        <f t="shared" si="51"/>
        <v>0.82</v>
      </c>
      <c r="K137" s="137">
        <f t="shared" si="51"/>
        <v>0.82</v>
      </c>
      <c r="L137" s="137">
        <f t="shared" si="51"/>
        <v>0.82</v>
      </c>
      <c r="M137" s="137">
        <f t="shared" si="51"/>
        <v>0.82</v>
      </c>
      <c r="N137" s="137">
        <f t="shared" si="51"/>
        <v>0.82</v>
      </c>
      <c r="O137" s="137">
        <f t="shared" si="51"/>
        <v>0.82</v>
      </c>
      <c r="P137" s="137">
        <f t="shared" si="51"/>
        <v>0.82</v>
      </c>
      <c r="Q137" s="137">
        <f t="shared" si="51"/>
        <v>0.82</v>
      </c>
      <c r="R137" s="137">
        <f t="shared" si="51"/>
        <v>0.82</v>
      </c>
      <c r="S137" s="137">
        <f t="shared" si="52"/>
        <v>0.82</v>
      </c>
      <c r="T137" s="137">
        <f t="shared" si="52"/>
        <v>0.82</v>
      </c>
      <c r="U137" s="137">
        <f t="shared" si="52"/>
        <v>0.82</v>
      </c>
      <c r="V137" s="137">
        <f t="shared" si="52"/>
        <v>0.82</v>
      </c>
      <c r="W137" s="137">
        <f t="shared" si="52"/>
        <v>0.82</v>
      </c>
      <c r="X137" s="137">
        <f t="shared" si="52"/>
        <v>0.82</v>
      </c>
      <c r="Y137" s="137">
        <f t="shared" si="52"/>
        <v>0.82</v>
      </c>
      <c r="Z137" s="137">
        <f t="shared" si="52"/>
        <v>0.82</v>
      </c>
      <c r="AA137" s="137">
        <f t="shared" si="52"/>
        <v>0.82</v>
      </c>
      <c r="AB137" s="137">
        <f t="shared" si="52"/>
        <v>0.82</v>
      </c>
      <c r="AC137" s="137">
        <f t="shared" si="52"/>
        <v>0.82</v>
      </c>
      <c r="AD137" s="137">
        <f t="shared" si="52"/>
        <v>0.82</v>
      </c>
      <c r="AE137" s="137">
        <f t="shared" si="52"/>
        <v>0.82</v>
      </c>
      <c r="AF137" s="137">
        <f t="shared" si="52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53">B139</f>
        <v>2</v>
      </c>
      <c r="D139" s="137">
        <f t="shared" si="53"/>
        <v>2</v>
      </c>
      <c r="E139" s="137">
        <f t="shared" si="53"/>
        <v>2</v>
      </c>
      <c r="F139" s="137">
        <f t="shared" si="53"/>
        <v>2</v>
      </c>
      <c r="G139" s="137">
        <f t="shared" si="53"/>
        <v>2</v>
      </c>
      <c r="H139" s="137">
        <f t="shared" si="53"/>
        <v>2</v>
      </c>
      <c r="I139" s="137">
        <f t="shared" si="53"/>
        <v>2</v>
      </c>
      <c r="J139" s="137">
        <f t="shared" si="53"/>
        <v>2</v>
      </c>
      <c r="K139" s="137">
        <f t="shared" si="53"/>
        <v>2</v>
      </c>
      <c r="L139" s="137">
        <f t="shared" si="53"/>
        <v>2</v>
      </c>
      <c r="M139" s="137">
        <f t="shared" si="53"/>
        <v>2</v>
      </c>
      <c r="N139" s="137">
        <f t="shared" si="53"/>
        <v>2</v>
      </c>
      <c r="O139" s="137">
        <f t="shared" si="53"/>
        <v>2</v>
      </c>
      <c r="P139" s="137">
        <f t="shared" si="53"/>
        <v>2</v>
      </c>
      <c r="Q139" s="137">
        <f t="shared" si="53"/>
        <v>2</v>
      </c>
      <c r="R139" s="137">
        <f t="shared" si="53"/>
        <v>2</v>
      </c>
      <c r="S139" s="137">
        <f t="shared" ref="S139:AF145" si="54">R139</f>
        <v>2</v>
      </c>
      <c r="T139" s="137">
        <f t="shared" si="54"/>
        <v>2</v>
      </c>
      <c r="U139" s="137">
        <f t="shared" si="54"/>
        <v>2</v>
      </c>
      <c r="V139" s="137">
        <f t="shared" si="54"/>
        <v>2</v>
      </c>
      <c r="W139" s="137">
        <f t="shared" si="54"/>
        <v>2</v>
      </c>
      <c r="X139" s="137">
        <f t="shared" si="54"/>
        <v>2</v>
      </c>
      <c r="Y139" s="137">
        <f t="shared" si="54"/>
        <v>2</v>
      </c>
      <c r="Z139" s="137">
        <f t="shared" si="54"/>
        <v>2</v>
      </c>
      <c r="AA139" s="137">
        <f t="shared" si="54"/>
        <v>2</v>
      </c>
      <c r="AB139" s="137">
        <f t="shared" si="54"/>
        <v>2</v>
      </c>
      <c r="AC139" s="137">
        <f t="shared" si="54"/>
        <v>2</v>
      </c>
      <c r="AD139" s="137">
        <f t="shared" si="54"/>
        <v>2</v>
      </c>
      <c r="AE139" s="137">
        <f t="shared" si="54"/>
        <v>2</v>
      </c>
      <c r="AF139" s="137">
        <f t="shared" si="54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53"/>
        <v>5.61</v>
      </c>
      <c r="D140" s="137">
        <f t="shared" si="53"/>
        <v>5.61</v>
      </c>
      <c r="E140" s="137">
        <f t="shared" si="53"/>
        <v>5.61</v>
      </c>
      <c r="F140" s="137">
        <f t="shared" si="53"/>
        <v>5.61</v>
      </c>
      <c r="G140" s="137">
        <f t="shared" si="53"/>
        <v>5.61</v>
      </c>
      <c r="H140" s="137">
        <f t="shared" si="53"/>
        <v>5.61</v>
      </c>
      <c r="I140" s="137">
        <f t="shared" si="53"/>
        <v>5.61</v>
      </c>
      <c r="J140" s="137">
        <f t="shared" si="53"/>
        <v>5.61</v>
      </c>
      <c r="K140" s="137">
        <f t="shared" si="53"/>
        <v>5.61</v>
      </c>
      <c r="L140" s="137">
        <f t="shared" si="53"/>
        <v>5.61</v>
      </c>
      <c r="M140" s="137">
        <f t="shared" si="53"/>
        <v>5.61</v>
      </c>
      <c r="N140" s="137">
        <f t="shared" si="53"/>
        <v>5.61</v>
      </c>
      <c r="O140" s="137">
        <f t="shared" si="53"/>
        <v>5.61</v>
      </c>
      <c r="P140" s="137">
        <f t="shared" si="53"/>
        <v>5.61</v>
      </c>
      <c r="Q140" s="137">
        <f t="shared" si="53"/>
        <v>5.61</v>
      </c>
      <c r="R140" s="137">
        <f t="shared" si="53"/>
        <v>5.61</v>
      </c>
      <c r="S140" s="137">
        <f t="shared" si="54"/>
        <v>5.61</v>
      </c>
      <c r="T140" s="137">
        <f t="shared" si="54"/>
        <v>5.61</v>
      </c>
      <c r="U140" s="137">
        <f t="shared" si="54"/>
        <v>5.61</v>
      </c>
      <c r="V140" s="137">
        <f t="shared" si="54"/>
        <v>5.61</v>
      </c>
      <c r="W140" s="137">
        <f t="shared" si="54"/>
        <v>5.61</v>
      </c>
      <c r="X140" s="137">
        <f t="shared" si="54"/>
        <v>5.61</v>
      </c>
      <c r="Y140" s="137">
        <f t="shared" si="54"/>
        <v>5.61</v>
      </c>
      <c r="Z140" s="137">
        <f t="shared" si="54"/>
        <v>5.61</v>
      </c>
      <c r="AA140" s="137">
        <f t="shared" si="54"/>
        <v>5.61</v>
      </c>
      <c r="AB140" s="137">
        <f t="shared" si="54"/>
        <v>5.61</v>
      </c>
      <c r="AC140" s="137">
        <f t="shared" si="54"/>
        <v>5.61</v>
      </c>
      <c r="AD140" s="137">
        <f t="shared" si="54"/>
        <v>5.61</v>
      </c>
      <c r="AE140" s="137">
        <f t="shared" si="54"/>
        <v>5.61</v>
      </c>
      <c r="AF140" s="137">
        <f t="shared" si="54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53"/>
        <v>1.25</v>
      </c>
      <c r="D141" s="137">
        <f t="shared" si="53"/>
        <v>1.25</v>
      </c>
      <c r="E141" s="137">
        <f t="shared" si="53"/>
        <v>1.25</v>
      </c>
      <c r="F141" s="137">
        <f t="shared" si="53"/>
        <v>1.25</v>
      </c>
      <c r="G141" s="137">
        <f t="shared" si="53"/>
        <v>1.25</v>
      </c>
      <c r="H141" s="137">
        <f t="shared" si="53"/>
        <v>1.25</v>
      </c>
      <c r="I141" s="137">
        <f t="shared" si="53"/>
        <v>1.25</v>
      </c>
      <c r="J141" s="137">
        <f t="shared" si="53"/>
        <v>1.25</v>
      </c>
      <c r="K141" s="137">
        <f t="shared" si="53"/>
        <v>1.25</v>
      </c>
      <c r="L141" s="137">
        <f t="shared" si="53"/>
        <v>1.25</v>
      </c>
      <c r="M141" s="137">
        <f t="shared" si="53"/>
        <v>1.25</v>
      </c>
      <c r="N141" s="137">
        <f t="shared" si="53"/>
        <v>1.25</v>
      </c>
      <c r="O141" s="137">
        <f t="shared" si="53"/>
        <v>1.25</v>
      </c>
      <c r="P141" s="137">
        <f t="shared" si="53"/>
        <v>1.25</v>
      </c>
      <c r="Q141" s="137">
        <f t="shared" si="53"/>
        <v>1.25</v>
      </c>
      <c r="R141" s="137">
        <f t="shared" si="53"/>
        <v>1.25</v>
      </c>
      <c r="S141" s="137">
        <f t="shared" si="54"/>
        <v>1.25</v>
      </c>
      <c r="T141" s="137">
        <f t="shared" si="54"/>
        <v>1.25</v>
      </c>
      <c r="U141" s="137">
        <f t="shared" si="54"/>
        <v>1.25</v>
      </c>
      <c r="V141" s="137">
        <f t="shared" si="54"/>
        <v>1.25</v>
      </c>
      <c r="W141" s="137">
        <f t="shared" si="54"/>
        <v>1.25</v>
      </c>
      <c r="X141" s="137">
        <f t="shared" si="54"/>
        <v>1.25</v>
      </c>
      <c r="Y141" s="137">
        <f t="shared" si="54"/>
        <v>1.25</v>
      </c>
      <c r="Z141" s="137">
        <f t="shared" si="54"/>
        <v>1.25</v>
      </c>
      <c r="AA141" s="137">
        <f t="shared" si="54"/>
        <v>1.25</v>
      </c>
      <c r="AB141" s="137">
        <f t="shared" si="54"/>
        <v>1.25</v>
      </c>
      <c r="AC141" s="137">
        <f t="shared" si="54"/>
        <v>1.25</v>
      </c>
      <c r="AD141" s="137">
        <f t="shared" si="54"/>
        <v>1.25</v>
      </c>
      <c r="AE141" s="137">
        <f t="shared" si="54"/>
        <v>1.25</v>
      </c>
      <c r="AF141" s="137">
        <f t="shared" si="54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53"/>
        <v>1.25</v>
      </c>
      <c r="D142" s="137">
        <f t="shared" si="53"/>
        <v>1.25</v>
      </c>
      <c r="E142" s="137">
        <f t="shared" si="53"/>
        <v>1.25</v>
      </c>
      <c r="F142" s="137">
        <f t="shared" si="53"/>
        <v>1.25</v>
      </c>
      <c r="G142" s="137">
        <f t="shared" si="53"/>
        <v>1.25</v>
      </c>
      <c r="H142" s="137">
        <f t="shared" si="53"/>
        <v>1.25</v>
      </c>
      <c r="I142" s="137">
        <f t="shared" si="53"/>
        <v>1.25</v>
      </c>
      <c r="J142" s="137">
        <f t="shared" si="53"/>
        <v>1.25</v>
      </c>
      <c r="K142" s="137">
        <f t="shared" si="53"/>
        <v>1.25</v>
      </c>
      <c r="L142" s="137">
        <f t="shared" si="53"/>
        <v>1.25</v>
      </c>
      <c r="M142" s="137">
        <f t="shared" si="53"/>
        <v>1.25</v>
      </c>
      <c r="N142" s="137">
        <f t="shared" si="53"/>
        <v>1.25</v>
      </c>
      <c r="O142" s="137">
        <f t="shared" si="53"/>
        <v>1.25</v>
      </c>
      <c r="P142" s="137">
        <f t="shared" si="53"/>
        <v>1.25</v>
      </c>
      <c r="Q142" s="137">
        <f t="shared" si="53"/>
        <v>1.25</v>
      </c>
      <c r="R142" s="137">
        <f t="shared" si="53"/>
        <v>1.25</v>
      </c>
      <c r="S142" s="137">
        <f t="shared" si="54"/>
        <v>1.25</v>
      </c>
      <c r="T142" s="137">
        <f t="shared" si="54"/>
        <v>1.25</v>
      </c>
      <c r="U142" s="137">
        <f t="shared" si="54"/>
        <v>1.25</v>
      </c>
      <c r="V142" s="137">
        <f t="shared" si="54"/>
        <v>1.25</v>
      </c>
      <c r="W142" s="137">
        <f t="shared" si="54"/>
        <v>1.25</v>
      </c>
      <c r="X142" s="137">
        <f t="shared" si="54"/>
        <v>1.25</v>
      </c>
      <c r="Y142" s="137">
        <f t="shared" si="54"/>
        <v>1.25</v>
      </c>
      <c r="Z142" s="137">
        <f t="shared" si="54"/>
        <v>1.25</v>
      </c>
      <c r="AA142" s="137">
        <f t="shared" si="54"/>
        <v>1.25</v>
      </c>
      <c r="AB142" s="137">
        <f t="shared" si="54"/>
        <v>1.25</v>
      </c>
      <c r="AC142" s="137">
        <f t="shared" si="54"/>
        <v>1.25</v>
      </c>
      <c r="AD142" s="137">
        <f t="shared" si="54"/>
        <v>1.25</v>
      </c>
      <c r="AE142" s="137">
        <f t="shared" si="54"/>
        <v>1.25</v>
      </c>
      <c r="AF142" s="137">
        <f t="shared" si="54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53"/>
        <v>1.46</v>
      </c>
      <c r="D143" s="137">
        <f t="shared" si="53"/>
        <v>1.46</v>
      </c>
      <c r="E143" s="137">
        <f t="shared" si="53"/>
        <v>1.46</v>
      </c>
      <c r="F143" s="137">
        <f t="shared" si="53"/>
        <v>1.46</v>
      </c>
      <c r="G143" s="137">
        <f t="shared" si="53"/>
        <v>1.46</v>
      </c>
      <c r="H143" s="137">
        <f t="shared" si="53"/>
        <v>1.46</v>
      </c>
      <c r="I143" s="137">
        <f t="shared" si="53"/>
        <v>1.46</v>
      </c>
      <c r="J143" s="137">
        <f t="shared" si="53"/>
        <v>1.46</v>
      </c>
      <c r="K143" s="137">
        <f t="shared" si="53"/>
        <v>1.46</v>
      </c>
      <c r="L143" s="137">
        <f t="shared" si="53"/>
        <v>1.46</v>
      </c>
      <c r="M143" s="137">
        <f t="shared" si="53"/>
        <v>1.46</v>
      </c>
      <c r="N143" s="137">
        <f t="shared" si="53"/>
        <v>1.46</v>
      </c>
      <c r="O143" s="137">
        <f t="shared" si="53"/>
        <v>1.46</v>
      </c>
      <c r="P143" s="137">
        <f t="shared" si="53"/>
        <v>1.46</v>
      </c>
      <c r="Q143" s="137">
        <f t="shared" si="53"/>
        <v>1.46</v>
      </c>
      <c r="R143" s="137">
        <f t="shared" si="53"/>
        <v>1.46</v>
      </c>
      <c r="S143" s="137">
        <f t="shared" si="54"/>
        <v>1.46</v>
      </c>
      <c r="T143" s="137">
        <f t="shared" si="54"/>
        <v>1.46</v>
      </c>
      <c r="U143" s="137">
        <f t="shared" si="54"/>
        <v>1.46</v>
      </c>
      <c r="V143" s="137">
        <f t="shared" si="54"/>
        <v>1.46</v>
      </c>
      <c r="W143" s="137">
        <f t="shared" si="54"/>
        <v>1.46</v>
      </c>
      <c r="X143" s="137">
        <f t="shared" si="54"/>
        <v>1.46</v>
      </c>
      <c r="Y143" s="137">
        <f t="shared" si="54"/>
        <v>1.46</v>
      </c>
      <c r="Z143" s="137">
        <f t="shared" si="54"/>
        <v>1.46</v>
      </c>
      <c r="AA143" s="137">
        <f t="shared" si="54"/>
        <v>1.46</v>
      </c>
      <c r="AB143" s="137">
        <f t="shared" si="54"/>
        <v>1.46</v>
      </c>
      <c r="AC143" s="137">
        <f t="shared" si="54"/>
        <v>1.46</v>
      </c>
      <c r="AD143" s="137">
        <f t="shared" si="54"/>
        <v>1.46</v>
      </c>
      <c r="AE143" s="137">
        <f t="shared" si="54"/>
        <v>1.46</v>
      </c>
      <c r="AF143" s="137">
        <f t="shared" si="54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53"/>
        <v>3</v>
      </c>
      <c r="D144" s="137">
        <f t="shared" si="53"/>
        <v>3</v>
      </c>
      <c r="E144" s="137">
        <f t="shared" si="53"/>
        <v>3</v>
      </c>
      <c r="F144" s="137">
        <f t="shared" si="53"/>
        <v>3</v>
      </c>
      <c r="G144" s="137">
        <f t="shared" si="53"/>
        <v>3</v>
      </c>
      <c r="H144" s="137">
        <f t="shared" si="53"/>
        <v>3</v>
      </c>
      <c r="I144" s="137">
        <f t="shared" si="53"/>
        <v>3</v>
      </c>
      <c r="J144" s="137">
        <f t="shared" si="53"/>
        <v>3</v>
      </c>
      <c r="K144" s="137">
        <f t="shared" si="53"/>
        <v>3</v>
      </c>
      <c r="L144" s="137">
        <f t="shared" si="53"/>
        <v>3</v>
      </c>
      <c r="M144" s="137">
        <f t="shared" si="53"/>
        <v>3</v>
      </c>
      <c r="N144" s="137">
        <f t="shared" si="53"/>
        <v>3</v>
      </c>
      <c r="O144" s="137">
        <f t="shared" si="53"/>
        <v>3</v>
      </c>
      <c r="P144" s="137">
        <f t="shared" si="53"/>
        <v>3</v>
      </c>
      <c r="Q144" s="137">
        <f t="shared" si="53"/>
        <v>3</v>
      </c>
      <c r="R144" s="137">
        <f t="shared" si="53"/>
        <v>3</v>
      </c>
      <c r="S144" s="137">
        <f t="shared" si="54"/>
        <v>3</v>
      </c>
      <c r="T144" s="137">
        <f t="shared" si="54"/>
        <v>3</v>
      </c>
      <c r="U144" s="137">
        <f t="shared" si="54"/>
        <v>3</v>
      </c>
      <c r="V144" s="137">
        <f t="shared" si="54"/>
        <v>3</v>
      </c>
      <c r="W144" s="137">
        <f t="shared" si="54"/>
        <v>3</v>
      </c>
      <c r="X144" s="137">
        <f t="shared" si="54"/>
        <v>3</v>
      </c>
      <c r="Y144" s="137">
        <f t="shared" si="54"/>
        <v>3</v>
      </c>
      <c r="Z144" s="137">
        <f t="shared" si="54"/>
        <v>3</v>
      </c>
      <c r="AA144" s="137">
        <f t="shared" si="54"/>
        <v>3</v>
      </c>
      <c r="AB144" s="137">
        <f t="shared" si="54"/>
        <v>3</v>
      </c>
      <c r="AC144" s="137">
        <f t="shared" si="54"/>
        <v>3</v>
      </c>
      <c r="AD144" s="137">
        <f t="shared" si="54"/>
        <v>3</v>
      </c>
      <c r="AE144" s="137">
        <f t="shared" si="54"/>
        <v>3</v>
      </c>
      <c r="AF144" s="137">
        <f t="shared" si="54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53"/>
        <v>3.3</v>
      </c>
      <c r="D145" s="137">
        <f t="shared" si="53"/>
        <v>3.3</v>
      </c>
      <c r="E145" s="137">
        <f t="shared" si="53"/>
        <v>3.3</v>
      </c>
      <c r="F145" s="137">
        <f t="shared" si="53"/>
        <v>3.3</v>
      </c>
      <c r="G145" s="137">
        <f t="shared" si="53"/>
        <v>3.3</v>
      </c>
      <c r="H145" s="137">
        <f t="shared" si="53"/>
        <v>3.3</v>
      </c>
      <c r="I145" s="137">
        <f t="shared" si="53"/>
        <v>3.3</v>
      </c>
      <c r="J145" s="137">
        <f t="shared" si="53"/>
        <v>3.3</v>
      </c>
      <c r="K145" s="137">
        <f t="shared" si="53"/>
        <v>3.3</v>
      </c>
      <c r="L145" s="137">
        <f t="shared" si="53"/>
        <v>3.3</v>
      </c>
      <c r="M145" s="137">
        <f t="shared" si="53"/>
        <v>3.3</v>
      </c>
      <c r="N145" s="137">
        <f t="shared" si="53"/>
        <v>3.3</v>
      </c>
      <c r="O145" s="137">
        <f t="shared" si="53"/>
        <v>3.3</v>
      </c>
      <c r="P145" s="137">
        <f t="shared" si="53"/>
        <v>3.3</v>
      </c>
      <c r="Q145" s="137">
        <f t="shared" si="53"/>
        <v>3.3</v>
      </c>
      <c r="R145" s="137">
        <f t="shared" si="53"/>
        <v>3.3</v>
      </c>
      <c r="S145" s="137">
        <f t="shared" si="54"/>
        <v>3.3</v>
      </c>
      <c r="T145" s="137">
        <f t="shared" si="54"/>
        <v>3.3</v>
      </c>
      <c r="U145" s="137">
        <f t="shared" si="54"/>
        <v>3.3</v>
      </c>
      <c r="V145" s="137">
        <f t="shared" si="54"/>
        <v>3.3</v>
      </c>
      <c r="W145" s="137">
        <f t="shared" si="54"/>
        <v>3.3</v>
      </c>
      <c r="X145" s="137">
        <f t="shared" si="54"/>
        <v>3.3</v>
      </c>
      <c r="Y145" s="137">
        <f t="shared" si="54"/>
        <v>3.3</v>
      </c>
      <c r="Z145" s="137">
        <f t="shared" si="54"/>
        <v>3.3</v>
      </c>
      <c r="AA145" s="137">
        <f t="shared" si="54"/>
        <v>3.3</v>
      </c>
      <c r="AB145" s="137">
        <f t="shared" si="54"/>
        <v>3.3</v>
      </c>
      <c r="AC145" s="137">
        <f t="shared" si="54"/>
        <v>3.3</v>
      </c>
      <c r="AD145" s="137">
        <f t="shared" si="54"/>
        <v>3.3</v>
      </c>
      <c r="AE145" s="137">
        <f t="shared" si="54"/>
        <v>3.3</v>
      </c>
      <c r="AF145" s="137">
        <f t="shared" si="54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55">B147</f>
        <v>1.76</v>
      </c>
      <c r="D147" s="137">
        <f t="shared" si="55"/>
        <v>1.76</v>
      </c>
      <c r="E147" s="137">
        <f t="shared" si="55"/>
        <v>1.76</v>
      </c>
      <c r="F147" s="137">
        <f t="shared" si="55"/>
        <v>1.76</v>
      </c>
      <c r="G147" s="137">
        <f t="shared" si="55"/>
        <v>1.76</v>
      </c>
      <c r="H147" s="137">
        <f t="shared" si="55"/>
        <v>1.76</v>
      </c>
      <c r="I147" s="137">
        <f t="shared" si="55"/>
        <v>1.76</v>
      </c>
      <c r="J147" s="137">
        <f t="shared" si="55"/>
        <v>1.76</v>
      </c>
      <c r="K147" s="137">
        <f t="shared" si="55"/>
        <v>1.76</v>
      </c>
      <c r="L147" s="137">
        <f t="shared" si="55"/>
        <v>1.76</v>
      </c>
      <c r="M147" s="137">
        <f t="shared" si="55"/>
        <v>1.76</v>
      </c>
      <c r="N147" s="137">
        <f t="shared" si="55"/>
        <v>1.76</v>
      </c>
      <c r="O147" s="137">
        <f t="shared" si="55"/>
        <v>1.76</v>
      </c>
      <c r="P147" s="137">
        <f t="shared" si="55"/>
        <v>1.76</v>
      </c>
      <c r="Q147" s="137">
        <f t="shared" si="55"/>
        <v>1.76</v>
      </c>
      <c r="R147" s="137">
        <f t="shared" si="55"/>
        <v>1.76</v>
      </c>
      <c r="S147" s="137">
        <f t="shared" ref="S147:AF148" si="56">R147</f>
        <v>1.76</v>
      </c>
      <c r="T147" s="137">
        <f t="shared" si="56"/>
        <v>1.76</v>
      </c>
      <c r="U147" s="137">
        <f t="shared" si="56"/>
        <v>1.76</v>
      </c>
      <c r="V147" s="137">
        <f t="shared" si="56"/>
        <v>1.76</v>
      </c>
      <c r="W147" s="137">
        <f t="shared" si="56"/>
        <v>1.76</v>
      </c>
      <c r="X147" s="137">
        <f t="shared" si="56"/>
        <v>1.76</v>
      </c>
      <c r="Y147" s="137">
        <f t="shared" si="56"/>
        <v>1.76</v>
      </c>
      <c r="Z147" s="137">
        <f t="shared" si="56"/>
        <v>1.76</v>
      </c>
      <c r="AA147" s="137">
        <f t="shared" si="56"/>
        <v>1.76</v>
      </c>
      <c r="AB147" s="137">
        <f t="shared" si="56"/>
        <v>1.76</v>
      </c>
      <c r="AC147" s="137">
        <f t="shared" si="56"/>
        <v>1.76</v>
      </c>
      <c r="AD147" s="137">
        <f t="shared" si="56"/>
        <v>1.76</v>
      </c>
      <c r="AE147" s="137">
        <f t="shared" si="56"/>
        <v>1.76</v>
      </c>
      <c r="AF147" s="137">
        <f t="shared" si="56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55"/>
        <v>0</v>
      </c>
      <c r="D148" s="137">
        <f t="shared" si="55"/>
        <v>0</v>
      </c>
      <c r="E148" s="137">
        <f t="shared" si="55"/>
        <v>0</v>
      </c>
      <c r="F148" s="137">
        <f t="shared" si="55"/>
        <v>0</v>
      </c>
      <c r="G148" s="137">
        <f t="shared" si="55"/>
        <v>0</v>
      </c>
      <c r="H148" s="137">
        <f t="shared" si="55"/>
        <v>0</v>
      </c>
      <c r="I148" s="137">
        <f t="shared" si="55"/>
        <v>0</v>
      </c>
      <c r="J148" s="137">
        <f t="shared" si="55"/>
        <v>0</v>
      </c>
      <c r="K148" s="137">
        <f t="shared" si="55"/>
        <v>0</v>
      </c>
      <c r="L148" s="137">
        <f t="shared" si="55"/>
        <v>0</v>
      </c>
      <c r="M148" s="137">
        <f t="shared" si="55"/>
        <v>0</v>
      </c>
      <c r="N148" s="137">
        <f t="shared" si="55"/>
        <v>0</v>
      </c>
      <c r="O148" s="137">
        <f t="shared" si="55"/>
        <v>0</v>
      </c>
      <c r="P148" s="137">
        <f t="shared" si="55"/>
        <v>0</v>
      </c>
      <c r="Q148" s="137">
        <f t="shared" si="55"/>
        <v>0</v>
      </c>
      <c r="R148" s="137">
        <f t="shared" si="55"/>
        <v>0</v>
      </c>
      <c r="S148" s="137">
        <f t="shared" si="56"/>
        <v>0</v>
      </c>
      <c r="T148" s="137">
        <f t="shared" si="56"/>
        <v>0</v>
      </c>
      <c r="U148" s="137">
        <f t="shared" si="56"/>
        <v>0</v>
      </c>
      <c r="V148" s="137">
        <f t="shared" si="56"/>
        <v>0</v>
      </c>
      <c r="W148" s="137">
        <f t="shared" si="56"/>
        <v>0</v>
      </c>
      <c r="X148" s="137">
        <f t="shared" si="56"/>
        <v>0</v>
      </c>
      <c r="Y148" s="137">
        <f t="shared" si="56"/>
        <v>0</v>
      </c>
      <c r="Z148" s="137">
        <f t="shared" si="56"/>
        <v>0</v>
      </c>
      <c r="AA148" s="137">
        <f t="shared" si="56"/>
        <v>0</v>
      </c>
      <c r="AB148" s="137">
        <f t="shared" si="56"/>
        <v>0</v>
      </c>
      <c r="AC148" s="137">
        <f t="shared" si="56"/>
        <v>0</v>
      </c>
      <c r="AD148" s="137">
        <f t="shared" si="56"/>
        <v>0</v>
      </c>
      <c r="AE148" s="137">
        <f t="shared" si="56"/>
        <v>0</v>
      </c>
      <c r="AF148" s="137">
        <f t="shared" si="56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57">B150</f>
        <v>0.1</v>
      </c>
      <c r="D150" s="137">
        <f t="shared" si="57"/>
        <v>0.1</v>
      </c>
      <c r="E150" s="137">
        <f t="shared" si="57"/>
        <v>0.1</v>
      </c>
      <c r="F150" s="137">
        <f t="shared" si="57"/>
        <v>0.1</v>
      </c>
      <c r="G150" s="137">
        <f t="shared" si="57"/>
        <v>0.1</v>
      </c>
      <c r="H150" s="137">
        <f t="shared" si="57"/>
        <v>0.1</v>
      </c>
      <c r="I150" s="137">
        <f t="shared" si="57"/>
        <v>0.1</v>
      </c>
      <c r="J150" s="137">
        <f t="shared" si="57"/>
        <v>0.1</v>
      </c>
      <c r="K150" s="137">
        <f t="shared" si="57"/>
        <v>0.1</v>
      </c>
      <c r="L150" s="137">
        <f t="shared" si="57"/>
        <v>0.1</v>
      </c>
      <c r="M150" s="137">
        <f t="shared" si="57"/>
        <v>0.1</v>
      </c>
      <c r="N150" s="137">
        <f t="shared" si="57"/>
        <v>0.1</v>
      </c>
      <c r="O150" s="137">
        <f t="shared" si="57"/>
        <v>0.1</v>
      </c>
      <c r="P150" s="137">
        <f t="shared" si="57"/>
        <v>0.1</v>
      </c>
      <c r="Q150" s="137">
        <f t="shared" si="57"/>
        <v>0.1</v>
      </c>
      <c r="R150" s="137">
        <f t="shared" si="57"/>
        <v>0.1</v>
      </c>
      <c r="S150" s="137">
        <f t="shared" ref="S150:AF153" si="58">R150</f>
        <v>0.1</v>
      </c>
      <c r="T150" s="137">
        <f t="shared" si="58"/>
        <v>0.1</v>
      </c>
      <c r="U150" s="137">
        <f t="shared" si="58"/>
        <v>0.1</v>
      </c>
      <c r="V150" s="137">
        <f t="shared" si="58"/>
        <v>0.1</v>
      </c>
      <c r="W150" s="137">
        <f t="shared" si="58"/>
        <v>0.1</v>
      </c>
      <c r="X150" s="137">
        <f t="shared" si="58"/>
        <v>0.1</v>
      </c>
      <c r="Y150" s="137">
        <f t="shared" si="58"/>
        <v>0.1</v>
      </c>
      <c r="Z150" s="137">
        <f t="shared" si="58"/>
        <v>0.1</v>
      </c>
      <c r="AA150" s="137">
        <f t="shared" si="58"/>
        <v>0.1</v>
      </c>
      <c r="AB150" s="137">
        <f t="shared" si="58"/>
        <v>0.1</v>
      </c>
      <c r="AC150" s="137">
        <f t="shared" si="58"/>
        <v>0.1</v>
      </c>
      <c r="AD150" s="137">
        <f t="shared" si="58"/>
        <v>0.1</v>
      </c>
      <c r="AE150" s="137">
        <f t="shared" si="58"/>
        <v>0.1</v>
      </c>
      <c r="AF150" s="137">
        <f t="shared" si="58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57"/>
        <v>2.0499999999999998</v>
      </c>
      <c r="D151" s="137">
        <f t="shared" si="57"/>
        <v>2.0499999999999998</v>
      </c>
      <c r="E151" s="137">
        <f t="shared" si="57"/>
        <v>2.0499999999999998</v>
      </c>
      <c r="F151" s="137">
        <f t="shared" si="57"/>
        <v>2.0499999999999998</v>
      </c>
      <c r="G151" s="137">
        <f t="shared" si="57"/>
        <v>2.0499999999999998</v>
      </c>
      <c r="H151" s="137">
        <f t="shared" si="57"/>
        <v>2.0499999999999998</v>
      </c>
      <c r="I151" s="137">
        <f t="shared" si="57"/>
        <v>2.0499999999999998</v>
      </c>
      <c r="J151" s="137">
        <f t="shared" si="57"/>
        <v>2.0499999999999998</v>
      </c>
      <c r="K151" s="137">
        <f t="shared" si="57"/>
        <v>2.0499999999999998</v>
      </c>
      <c r="L151" s="137">
        <f t="shared" si="57"/>
        <v>2.0499999999999998</v>
      </c>
      <c r="M151" s="137">
        <f t="shared" si="57"/>
        <v>2.0499999999999998</v>
      </c>
      <c r="N151" s="137">
        <f t="shared" si="57"/>
        <v>2.0499999999999998</v>
      </c>
      <c r="O151" s="137">
        <f t="shared" si="57"/>
        <v>2.0499999999999998</v>
      </c>
      <c r="P151" s="137">
        <f t="shared" si="57"/>
        <v>2.0499999999999998</v>
      </c>
      <c r="Q151" s="137">
        <f t="shared" si="57"/>
        <v>2.0499999999999998</v>
      </c>
      <c r="R151" s="137">
        <f t="shared" si="57"/>
        <v>2.0499999999999998</v>
      </c>
      <c r="S151" s="137">
        <f t="shared" si="58"/>
        <v>2.0499999999999998</v>
      </c>
      <c r="T151" s="137">
        <f t="shared" si="58"/>
        <v>2.0499999999999998</v>
      </c>
      <c r="U151" s="137">
        <f t="shared" si="58"/>
        <v>2.0499999999999998</v>
      </c>
      <c r="V151" s="137">
        <f t="shared" si="58"/>
        <v>2.0499999999999998</v>
      </c>
      <c r="W151" s="137">
        <f t="shared" si="58"/>
        <v>2.0499999999999998</v>
      </c>
      <c r="X151" s="137">
        <f t="shared" si="58"/>
        <v>2.0499999999999998</v>
      </c>
      <c r="Y151" s="137">
        <f t="shared" si="58"/>
        <v>2.0499999999999998</v>
      </c>
      <c r="Z151" s="137">
        <f t="shared" si="58"/>
        <v>2.0499999999999998</v>
      </c>
      <c r="AA151" s="137">
        <f t="shared" si="58"/>
        <v>2.0499999999999998</v>
      </c>
      <c r="AB151" s="137">
        <f t="shared" si="58"/>
        <v>2.0499999999999998</v>
      </c>
      <c r="AC151" s="137">
        <f t="shared" si="58"/>
        <v>2.0499999999999998</v>
      </c>
      <c r="AD151" s="137">
        <f t="shared" si="58"/>
        <v>2.0499999999999998</v>
      </c>
      <c r="AE151" s="137">
        <f t="shared" si="58"/>
        <v>2.0499999999999998</v>
      </c>
      <c r="AF151" s="137">
        <f t="shared" si="58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57"/>
        <v>2.7</v>
      </c>
      <c r="D152" s="137">
        <f t="shared" si="57"/>
        <v>2.7</v>
      </c>
      <c r="E152" s="137">
        <f t="shared" si="57"/>
        <v>2.7</v>
      </c>
      <c r="F152" s="137">
        <f t="shared" si="57"/>
        <v>2.7</v>
      </c>
      <c r="G152" s="137">
        <f t="shared" si="57"/>
        <v>2.7</v>
      </c>
      <c r="H152" s="137">
        <f t="shared" si="57"/>
        <v>2.7</v>
      </c>
      <c r="I152" s="137">
        <f t="shared" si="57"/>
        <v>2.7</v>
      </c>
      <c r="J152" s="137">
        <f t="shared" si="57"/>
        <v>2.7</v>
      </c>
      <c r="K152" s="137">
        <f t="shared" si="57"/>
        <v>2.7</v>
      </c>
      <c r="L152" s="137">
        <f t="shared" si="57"/>
        <v>2.7</v>
      </c>
      <c r="M152" s="137">
        <f t="shared" si="57"/>
        <v>2.7</v>
      </c>
      <c r="N152" s="137">
        <f t="shared" si="57"/>
        <v>2.7</v>
      </c>
      <c r="O152" s="137">
        <f t="shared" si="57"/>
        <v>2.7</v>
      </c>
      <c r="P152" s="137">
        <f t="shared" si="57"/>
        <v>2.7</v>
      </c>
      <c r="Q152" s="137">
        <f t="shared" si="57"/>
        <v>2.7</v>
      </c>
      <c r="R152" s="137">
        <f t="shared" si="57"/>
        <v>2.7</v>
      </c>
      <c r="S152" s="137">
        <f t="shared" si="58"/>
        <v>2.7</v>
      </c>
      <c r="T152" s="137">
        <f t="shared" si="58"/>
        <v>2.7</v>
      </c>
      <c r="U152" s="137">
        <f t="shared" si="58"/>
        <v>2.7</v>
      </c>
      <c r="V152" s="137">
        <f t="shared" si="58"/>
        <v>2.7</v>
      </c>
      <c r="W152" s="137">
        <f t="shared" si="58"/>
        <v>2.7</v>
      </c>
      <c r="X152" s="137">
        <f t="shared" si="58"/>
        <v>2.7</v>
      </c>
      <c r="Y152" s="137">
        <f t="shared" si="58"/>
        <v>2.7</v>
      </c>
      <c r="Z152" s="137">
        <f t="shared" si="58"/>
        <v>2.7</v>
      </c>
      <c r="AA152" s="137">
        <f t="shared" si="58"/>
        <v>2.7</v>
      </c>
      <c r="AB152" s="137">
        <f t="shared" si="58"/>
        <v>2.7</v>
      </c>
      <c r="AC152" s="137">
        <f t="shared" si="58"/>
        <v>2.7</v>
      </c>
      <c r="AD152" s="137">
        <f t="shared" si="58"/>
        <v>2.7</v>
      </c>
      <c r="AE152" s="137">
        <f t="shared" si="58"/>
        <v>2.7</v>
      </c>
      <c r="AF152" s="137">
        <f t="shared" si="58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57"/>
        <v>2.15</v>
      </c>
      <c r="D153" s="137">
        <f t="shared" si="57"/>
        <v>2.15</v>
      </c>
      <c r="E153" s="137">
        <f t="shared" si="57"/>
        <v>2.15</v>
      </c>
      <c r="F153" s="137">
        <f t="shared" si="57"/>
        <v>2.15</v>
      </c>
      <c r="G153" s="137">
        <f t="shared" si="57"/>
        <v>2.15</v>
      </c>
      <c r="H153" s="137">
        <f t="shared" si="57"/>
        <v>2.15</v>
      </c>
      <c r="I153" s="137">
        <f t="shared" si="57"/>
        <v>2.15</v>
      </c>
      <c r="J153" s="137">
        <f t="shared" si="57"/>
        <v>2.15</v>
      </c>
      <c r="K153" s="137">
        <f t="shared" si="57"/>
        <v>2.15</v>
      </c>
      <c r="L153" s="137">
        <f t="shared" si="57"/>
        <v>2.15</v>
      </c>
      <c r="M153" s="137">
        <f t="shared" si="57"/>
        <v>2.15</v>
      </c>
      <c r="N153" s="137">
        <f t="shared" si="57"/>
        <v>2.15</v>
      </c>
      <c r="O153" s="137">
        <f t="shared" si="57"/>
        <v>2.15</v>
      </c>
      <c r="P153" s="137">
        <f t="shared" si="57"/>
        <v>2.15</v>
      </c>
      <c r="Q153" s="137">
        <f t="shared" si="57"/>
        <v>2.15</v>
      </c>
      <c r="R153" s="137">
        <f t="shared" si="57"/>
        <v>2.15</v>
      </c>
      <c r="S153" s="137">
        <f t="shared" si="58"/>
        <v>2.15</v>
      </c>
      <c r="T153" s="137">
        <f t="shared" si="58"/>
        <v>2.15</v>
      </c>
      <c r="U153" s="137">
        <f t="shared" si="58"/>
        <v>2.15</v>
      </c>
      <c r="V153" s="137">
        <f t="shared" si="58"/>
        <v>2.15</v>
      </c>
      <c r="W153" s="137">
        <f t="shared" si="58"/>
        <v>2.15</v>
      </c>
      <c r="X153" s="137">
        <f t="shared" si="58"/>
        <v>2.15</v>
      </c>
      <c r="Y153" s="137">
        <f t="shared" si="58"/>
        <v>2.15</v>
      </c>
      <c r="Z153" s="137">
        <f t="shared" si="58"/>
        <v>2.15</v>
      </c>
      <c r="AA153" s="137">
        <f t="shared" si="58"/>
        <v>2.15</v>
      </c>
      <c r="AB153" s="137">
        <f t="shared" si="58"/>
        <v>2.15</v>
      </c>
      <c r="AC153" s="137">
        <f t="shared" si="58"/>
        <v>2.15</v>
      </c>
      <c r="AD153" s="137">
        <f t="shared" si="58"/>
        <v>2.15</v>
      </c>
      <c r="AE153" s="137">
        <f t="shared" si="58"/>
        <v>2.15</v>
      </c>
      <c r="AF153" s="137">
        <f t="shared" si="58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59">B155</f>
        <v>0.9</v>
      </c>
      <c r="D155" s="137">
        <f t="shared" si="59"/>
        <v>0.9</v>
      </c>
      <c r="E155" s="137">
        <f t="shared" si="59"/>
        <v>0.9</v>
      </c>
      <c r="F155" s="137">
        <f t="shared" si="59"/>
        <v>0.9</v>
      </c>
      <c r="G155" s="137">
        <f t="shared" si="59"/>
        <v>0.9</v>
      </c>
      <c r="H155" s="137">
        <f t="shared" si="59"/>
        <v>0.9</v>
      </c>
      <c r="I155" s="137">
        <f t="shared" si="59"/>
        <v>0.9</v>
      </c>
      <c r="J155" s="137">
        <f t="shared" si="59"/>
        <v>0.9</v>
      </c>
      <c r="K155" s="137">
        <f t="shared" si="59"/>
        <v>0.9</v>
      </c>
      <c r="L155" s="137">
        <f t="shared" si="59"/>
        <v>0.9</v>
      </c>
      <c r="M155" s="137">
        <f t="shared" si="59"/>
        <v>0.9</v>
      </c>
      <c r="N155" s="137">
        <f t="shared" si="59"/>
        <v>0.9</v>
      </c>
      <c r="O155" s="137">
        <f t="shared" si="59"/>
        <v>0.9</v>
      </c>
      <c r="P155" s="137">
        <f t="shared" si="59"/>
        <v>0.9</v>
      </c>
      <c r="Q155" s="137">
        <f t="shared" si="59"/>
        <v>0.9</v>
      </c>
      <c r="R155" s="137">
        <f t="shared" si="59"/>
        <v>0.9</v>
      </c>
      <c r="S155" s="137">
        <f t="shared" ref="R155:AF167" si="60">R155</f>
        <v>0.9</v>
      </c>
      <c r="T155" s="137">
        <f t="shared" si="60"/>
        <v>0.9</v>
      </c>
      <c r="U155" s="137">
        <f t="shared" si="60"/>
        <v>0.9</v>
      </c>
      <c r="V155" s="137">
        <f t="shared" si="60"/>
        <v>0.9</v>
      </c>
      <c r="W155" s="137">
        <f t="shared" si="60"/>
        <v>0.9</v>
      </c>
      <c r="X155" s="137">
        <f t="shared" si="60"/>
        <v>0.9</v>
      </c>
      <c r="Y155" s="137">
        <f t="shared" si="60"/>
        <v>0.9</v>
      </c>
      <c r="Z155" s="137">
        <f t="shared" si="60"/>
        <v>0.9</v>
      </c>
      <c r="AA155" s="137">
        <f t="shared" si="60"/>
        <v>0.9</v>
      </c>
      <c r="AB155" s="137">
        <f t="shared" si="60"/>
        <v>0.9</v>
      </c>
      <c r="AC155" s="137">
        <f t="shared" si="60"/>
        <v>0.9</v>
      </c>
      <c r="AD155" s="137">
        <f t="shared" si="60"/>
        <v>0.9</v>
      </c>
      <c r="AE155" s="137">
        <f t="shared" si="60"/>
        <v>0.9</v>
      </c>
      <c r="AF155" s="137">
        <f t="shared" si="60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59"/>
        <v>1.08</v>
      </c>
      <c r="D156" s="137">
        <f t="shared" si="59"/>
        <v>1.08</v>
      </c>
      <c r="E156" s="137">
        <f t="shared" si="59"/>
        <v>1.08</v>
      </c>
      <c r="F156" s="137">
        <f t="shared" si="59"/>
        <v>1.08</v>
      </c>
      <c r="G156" s="137">
        <f t="shared" si="59"/>
        <v>1.08</v>
      </c>
      <c r="H156" s="137">
        <f t="shared" si="59"/>
        <v>1.08</v>
      </c>
      <c r="I156" s="137">
        <f t="shared" si="59"/>
        <v>1.08</v>
      </c>
      <c r="J156" s="137">
        <f t="shared" si="59"/>
        <v>1.08</v>
      </c>
      <c r="K156" s="137">
        <f t="shared" si="59"/>
        <v>1.08</v>
      </c>
      <c r="L156" s="137">
        <f t="shared" si="59"/>
        <v>1.08</v>
      </c>
      <c r="M156" s="137">
        <f t="shared" si="59"/>
        <v>1.08</v>
      </c>
      <c r="N156" s="137">
        <f t="shared" si="59"/>
        <v>1.08</v>
      </c>
      <c r="O156" s="137">
        <f t="shared" si="59"/>
        <v>1.08</v>
      </c>
      <c r="P156" s="137">
        <f t="shared" si="59"/>
        <v>1.08</v>
      </c>
      <c r="Q156" s="137">
        <f t="shared" si="59"/>
        <v>1.08</v>
      </c>
      <c r="R156" s="137">
        <f t="shared" si="59"/>
        <v>1.08</v>
      </c>
      <c r="S156" s="137">
        <f t="shared" si="60"/>
        <v>1.08</v>
      </c>
      <c r="T156" s="137">
        <f t="shared" si="60"/>
        <v>1.08</v>
      </c>
      <c r="U156" s="137">
        <f t="shared" si="60"/>
        <v>1.08</v>
      </c>
      <c r="V156" s="137">
        <f t="shared" si="60"/>
        <v>1.08</v>
      </c>
      <c r="W156" s="137">
        <f t="shared" si="60"/>
        <v>1.08</v>
      </c>
      <c r="X156" s="137">
        <f t="shared" si="60"/>
        <v>1.08</v>
      </c>
      <c r="Y156" s="137">
        <f t="shared" si="60"/>
        <v>1.08</v>
      </c>
      <c r="Z156" s="137">
        <f t="shared" si="60"/>
        <v>1.08</v>
      </c>
      <c r="AA156" s="137">
        <f t="shared" si="60"/>
        <v>1.08</v>
      </c>
      <c r="AB156" s="137">
        <f t="shared" si="60"/>
        <v>1.08</v>
      </c>
      <c r="AC156" s="137">
        <f t="shared" si="60"/>
        <v>1.08</v>
      </c>
      <c r="AD156" s="137">
        <f t="shared" si="60"/>
        <v>1.08</v>
      </c>
      <c r="AE156" s="137">
        <f t="shared" si="60"/>
        <v>1.08</v>
      </c>
      <c r="AF156" s="137">
        <f t="shared" si="60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59"/>
        <v>2.37</v>
      </c>
      <c r="D157" s="137">
        <f t="shared" si="59"/>
        <v>2.37</v>
      </c>
      <c r="E157" s="137">
        <f t="shared" si="59"/>
        <v>2.37</v>
      </c>
      <c r="F157" s="137">
        <f t="shared" si="59"/>
        <v>2.37</v>
      </c>
      <c r="G157" s="137">
        <f t="shared" si="59"/>
        <v>2.37</v>
      </c>
      <c r="H157" s="137">
        <f t="shared" si="59"/>
        <v>2.37</v>
      </c>
      <c r="I157" s="137">
        <f t="shared" si="59"/>
        <v>2.37</v>
      </c>
      <c r="J157" s="137">
        <f t="shared" si="59"/>
        <v>2.37</v>
      </c>
      <c r="K157" s="137">
        <f t="shared" si="59"/>
        <v>2.37</v>
      </c>
      <c r="L157" s="137">
        <f t="shared" si="59"/>
        <v>2.37</v>
      </c>
      <c r="M157" s="137">
        <f t="shared" si="59"/>
        <v>2.37</v>
      </c>
      <c r="N157" s="137">
        <f t="shared" si="59"/>
        <v>2.37</v>
      </c>
      <c r="O157" s="137">
        <f t="shared" si="59"/>
        <v>2.37</v>
      </c>
      <c r="P157" s="137">
        <f t="shared" si="59"/>
        <v>2.37</v>
      </c>
      <c r="Q157" s="137">
        <f t="shared" si="59"/>
        <v>2.37</v>
      </c>
      <c r="R157" s="137">
        <f t="shared" si="59"/>
        <v>2.37</v>
      </c>
      <c r="S157" s="137">
        <f t="shared" si="60"/>
        <v>2.37</v>
      </c>
      <c r="T157" s="137">
        <f t="shared" si="60"/>
        <v>2.37</v>
      </c>
      <c r="U157" s="137">
        <f t="shared" si="60"/>
        <v>2.37</v>
      </c>
      <c r="V157" s="137">
        <f t="shared" si="60"/>
        <v>2.37</v>
      </c>
      <c r="W157" s="137">
        <f t="shared" si="60"/>
        <v>2.37</v>
      </c>
      <c r="X157" s="137">
        <f t="shared" si="60"/>
        <v>2.37</v>
      </c>
      <c r="Y157" s="137">
        <f t="shared" si="60"/>
        <v>2.37</v>
      </c>
      <c r="Z157" s="137">
        <f t="shared" si="60"/>
        <v>2.37</v>
      </c>
      <c r="AA157" s="137">
        <f t="shared" si="60"/>
        <v>2.37</v>
      </c>
      <c r="AB157" s="137">
        <f t="shared" si="60"/>
        <v>2.37</v>
      </c>
      <c r="AC157" s="137">
        <f t="shared" si="60"/>
        <v>2.37</v>
      </c>
      <c r="AD157" s="137">
        <f t="shared" si="60"/>
        <v>2.37</v>
      </c>
      <c r="AE157" s="137">
        <f t="shared" si="60"/>
        <v>2.37</v>
      </c>
      <c r="AF157" s="137">
        <f t="shared" si="60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59"/>
        <v>1.81</v>
      </c>
      <c r="D158" s="137">
        <f t="shared" si="59"/>
        <v>1.81</v>
      </c>
      <c r="E158" s="137">
        <f t="shared" si="59"/>
        <v>1.81</v>
      </c>
      <c r="F158" s="137">
        <f t="shared" si="59"/>
        <v>1.81</v>
      </c>
      <c r="G158" s="137">
        <f t="shared" si="59"/>
        <v>1.81</v>
      </c>
      <c r="H158" s="137">
        <f t="shared" si="59"/>
        <v>1.81</v>
      </c>
      <c r="I158" s="137">
        <f t="shared" si="59"/>
        <v>1.81</v>
      </c>
      <c r="J158" s="137">
        <f t="shared" si="59"/>
        <v>1.81</v>
      </c>
      <c r="K158" s="137">
        <f t="shared" si="59"/>
        <v>1.81</v>
      </c>
      <c r="L158" s="137">
        <f t="shared" si="59"/>
        <v>1.81</v>
      </c>
      <c r="M158" s="137">
        <f t="shared" si="59"/>
        <v>1.81</v>
      </c>
      <c r="N158" s="137">
        <f t="shared" si="59"/>
        <v>1.81</v>
      </c>
      <c r="O158" s="137">
        <f t="shared" si="59"/>
        <v>1.81</v>
      </c>
      <c r="P158" s="137">
        <f t="shared" si="59"/>
        <v>1.81</v>
      </c>
      <c r="Q158" s="137">
        <f t="shared" si="59"/>
        <v>1.81</v>
      </c>
      <c r="R158" s="137">
        <f t="shared" si="59"/>
        <v>1.81</v>
      </c>
      <c r="S158" s="137">
        <f t="shared" si="60"/>
        <v>1.81</v>
      </c>
      <c r="T158" s="137">
        <f t="shared" si="60"/>
        <v>1.81</v>
      </c>
      <c r="U158" s="137">
        <f t="shared" si="60"/>
        <v>1.81</v>
      </c>
      <c r="V158" s="137">
        <f t="shared" si="60"/>
        <v>1.81</v>
      </c>
      <c r="W158" s="137">
        <f t="shared" si="60"/>
        <v>1.81</v>
      </c>
      <c r="X158" s="137">
        <f t="shared" si="60"/>
        <v>1.81</v>
      </c>
      <c r="Y158" s="137">
        <f t="shared" si="60"/>
        <v>1.81</v>
      </c>
      <c r="Z158" s="137">
        <f t="shared" si="60"/>
        <v>1.81</v>
      </c>
      <c r="AA158" s="137">
        <f t="shared" si="60"/>
        <v>1.81</v>
      </c>
      <c r="AB158" s="137">
        <f t="shared" si="60"/>
        <v>1.81</v>
      </c>
      <c r="AC158" s="137">
        <f t="shared" si="60"/>
        <v>1.81</v>
      </c>
      <c r="AD158" s="137">
        <f t="shared" si="60"/>
        <v>1.81</v>
      </c>
      <c r="AE158" s="137">
        <f t="shared" si="60"/>
        <v>1.81</v>
      </c>
      <c r="AF158" s="137">
        <f t="shared" si="60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59"/>
        <v>1.0900000000000001</v>
      </c>
      <c r="D159" s="137">
        <f t="shared" si="59"/>
        <v>1.0900000000000001</v>
      </c>
      <c r="E159" s="137">
        <f t="shared" si="59"/>
        <v>1.0900000000000001</v>
      </c>
      <c r="F159" s="137">
        <f t="shared" si="59"/>
        <v>1.0900000000000001</v>
      </c>
      <c r="G159" s="137">
        <f t="shared" si="59"/>
        <v>1.0900000000000001</v>
      </c>
      <c r="H159" s="137">
        <f t="shared" si="59"/>
        <v>1.0900000000000001</v>
      </c>
      <c r="I159" s="137">
        <f t="shared" si="59"/>
        <v>1.0900000000000001</v>
      </c>
      <c r="J159" s="137">
        <f t="shared" si="59"/>
        <v>1.0900000000000001</v>
      </c>
      <c r="K159" s="137">
        <f t="shared" si="59"/>
        <v>1.0900000000000001</v>
      </c>
      <c r="L159" s="137">
        <f t="shared" si="59"/>
        <v>1.0900000000000001</v>
      </c>
      <c r="M159" s="137">
        <f t="shared" si="59"/>
        <v>1.0900000000000001</v>
      </c>
      <c r="N159" s="137">
        <f t="shared" si="59"/>
        <v>1.0900000000000001</v>
      </c>
      <c r="O159" s="137">
        <f t="shared" si="59"/>
        <v>1.0900000000000001</v>
      </c>
      <c r="P159" s="137">
        <f t="shared" si="59"/>
        <v>1.0900000000000001</v>
      </c>
      <c r="Q159" s="137">
        <f t="shared" si="59"/>
        <v>1.0900000000000001</v>
      </c>
      <c r="R159" s="137">
        <f t="shared" si="59"/>
        <v>1.0900000000000001</v>
      </c>
      <c r="S159" s="137">
        <f t="shared" si="60"/>
        <v>1.0900000000000001</v>
      </c>
      <c r="T159" s="137">
        <f t="shared" si="60"/>
        <v>1.0900000000000001</v>
      </c>
      <c r="U159" s="137">
        <f t="shared" si="60"/>
        <v>1.0900000000000001</v>
      </c>
      <c r="V159" s="137">
        <f t="shared" si="60"/>
        <v>1.0900000000000001</v>
      </c>
      <c r="W159" s="137">
        <f t="shared" si="60"/>
        <v>1.0900000000000001</v>
      </c>
      <c r="X159" s="137">
        <f t="shared" si="60"/>
        <v>1.0900000000000001</v>
      </c>
      <c r="Y159" s="137">
        <f t="shared" si="60"/>
        <v>1.0900000000000001</v>
      </c>
      <c r="Z159" s="137">
        <f t="shared" si="60"/>
        <v>1.0900000000000001</v>
      </c>
      <c r="AA159" s="137">
        <f t="shared" si="60"/>
        <v>1.0900000000000001</v>
      </c>
      <c r="AB159" s="137">
        <f t="shared" si="60"/>
        <v>1.0900000000000001</v>
      </c>
      <c r="AC159" s="137">
        <f t="shared" si="60"/>
        <v>1.0900000000000001</v>
      </c>
      <c r="AD159" s="137">
        <f t="shared" si="60"/>
        <v>1.0900000000000001</v>
      </c>
      <c r="AE159" s="137">
        <f t="shared" si="60"/>
        <v>1.0900000000000001</v>
      </c>
      <c r="AF159" s="137">
        <f t="shared" si="60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59"/>
        <v>1.58</v>
      </c>
      <c r="D160" s="137">
        <f t="shared" si="59"/>
        <v>1.58</v>
      </c>
      <c r="E160" s="137">
        <f t="shared" si="59"/>
        <v>1.58</v>
      </c>
      <c r="F160" s="137">
        <f t="shared" si="59"/>
        <v>1.58</v>
      </c>
      <c r="G160" s="137">
        <f t="shared" si="59"/>
        <v>1.58</v>
      </c>
      <c r="H160" s="137">
        <f t="shared" si="59"/>
        <v>1.58</v>
      </c>
      <c r="I160" s="137">
        <f t="shared" si="59"/>
        <v>1.58</v>
      </c>
      <c r="J160" s="137">
        <f t="shared" si="59"/>
        <v>1.58</v>
      </c>
      <c r="K160" s="137">
        <f t="shared" si="59"/>
        <v>1.58</v>
      </c>
      <c r="L160" s="137">
        <f t="shared" si="59"/>
        <v>1.58</v>
      </c>
      <c r="M160" s="137">
        <f t="shared" si="59"/>
        <v>1.58</v>
      </c>
      <c r="N160" s="137">
        <f t="shared" si="59"/>
        <v>1.58</v>
      </c>
      <c r="O160" s="137">
        <f t="shared" si="59"/>
        <v>1.58</v>
      </c>
      <c r="P160" s="137">
        <f t="shared" si="59"/>
        <v>1.58</v>
      </c>
      <c r="Q160" s="137">
        <f t="shared" si="59"/>
        <v>1.58</v>
      </c>
      <c r="R160" s="137">
        <f t="shared" si="59"/>
        <v>1.58</v>
      </c>
      <c r="S160" s="137">
        <f t="shared" si="60"/>
        <v>1.58</v>
      </c>
      <c r="T160" s="137">
        <f t="shared" si="60"/>
        <v>1.58</v>
      </c>
      <c r="U160" s="137">
        <f t="shared" si="60"/>
        <v>1.58</v>
      </c>
      <c r="V160" s="137">
        <f t="shared" si="60"/>
        <v>1.58</v>
      </c>
      <c r="W160" s="137">
        <f t="shared" si="60"/>
        <v>1.58</v>
      </c>
      <c r="X160" s="137">
        <f t="shared" si="60"/>
        <v>1.58</v>
      </c>
      <c r="Y160" s="137">
        <f t="shared" si="60"/>
        <v>1.58</v>
      </c>
      <c r="Z160" s="137">
        <f t="shared" si="60"/>
        <v>1.58</v>
      </c>
      <c r="AA160" s="137">
        <f t="shared" si="60"/>
        <v>1.58</v>
      </c>
      <c r="AB160" s="137">
        <f t="shared" si="60"/>
        <v>1.58</v>
      </c>
      <c r="AC160" s="137">
        <f t="shared" si="60"/>
        <v>1.58</v>
      </c>
      <c r="AD160" s="137">
        <f t="shared" si="60"/>
        <v>1.58</v>
      </c>
      <c r="AE160" s="137">
        <f t="shared" si="60"/>
        <v>1.58</v>
      </c>
      <c r="AF160" s="137">
        <f t="shared" si="60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59"/>
        <v>2</v>
      </c>
      <c r="D161" s="137">
        <f t="shared" si="59"/>
        <v>2</v>
      </c>
      <c r="E161" s="137">
        <f t="shared" si="59"/>
        <v>2</v>
      </c>
      <c r="F161" s="137">
        <f t="shared" si="59"/>
        <v>2</v>
      </c>
      <c r="G161" s="137">
        <f t="shared" si="59"/>
        <v>2</v>
      </c>
      <c r="H161" s="137">
        <f t="shared" si="59"/>
        <v>2</v>
      </c>
      <c r="I161" s="137">
        <f t="shared" si="59"/>
        <v>2</v>
      </c>
      <c r="J161" s="137">
        <f t="shared" si="59"/>
        <v>2</v>
      </c>
      <c r="K161" s="137">
        <f t="shared" si="59"/>
        <v>2</v>
      </c>
      <c r="L161" s="137">
        <f t="shared" si="59"/>
        <v>2</v>
      </c>
      <c r="M161" s="137">
        <f t="shared" si="59"/>
        <v>2</v>
      </c>
      <c r="N161" s="137">
        <f t="shared" si="59"/>
        <v>2</v>
      </c>
      <c r="O161" s="137">
        <f t="shared" si="59"/>
        <v>2</v>
      </c>
      <c r="P161" s="137">
        <f t="shared" si="59"/>
        <v>2</v>
      </c>
      <c r="Q161" s="137">
        <f t="shared" si="59"/>
        <v>2</v>
      </c>
      <c r="R161" s="137">
        <f t="shared" si="59"/>
        <v>2</v>
      </c>
      <c r="S161" s="137">
        <f t="shared" si="60"/>
        <v>2</v>
      </c>
      <c r="T161" s="137">
        <f t="shared" si="60"/>
        <v>2</v>
      </c>
      <c r="U161" s="137">
        <f t="shared" si="60"/>
        <v>2</v>
      </c>
      <c r="V161" s="137">
        <f t="shared" si="60"/>
        <v>2</v>
      </c>
      <c r="W161" s="137">
        <f t="shared" si="60"/>
        <v>2</v>
      </c>
      <c r="X161" s="137">
        <f t="shared" si="60"/>
        <v>2</v>
      </c>
      <c r="Y161" s="137">
        <f t="shared" si="60"/>
        <v>2</v>
      </c>
      <c r="Z161" s="137">
        <f t="shared" si="60"/>
        <v>2</v>
      </c>
      <c r="AA161" s="137">
        <f t="shared" si="60"/>
        <v>2</v>
      </c>
      <c r="AB161" s="137">
        <f t="shared" si="60"/>
        <v>2</v>
      </c>
      <c r="AC161" s="137">
        <f t="shared" si="60"/>
        <v>2</v>
      </c>
      <c r="AD161" s="137">
        <f t="shared" si="60"/>
        <v>2</v>
      </c>
      <c r="AE161" s="137">
        <f t="shared" si="60"/>
        <v>2</v>
      </c>
      <c r="AF161" s="137">
        <f t="shared" si="60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59"/>
        <v>0.47</v>
      </c>
      <c r="D162" s="137">
        <f t="shared" si="59"/>
        <v>0.47</v>
      </c>
      <c r="E162" s="137">
        <f t="shared" si="59"/>
        <v>0.47</v>
      </c>
      <c r="F162" s="137">
        <f t="shared" si="59"/>
        <v>0.47</v>
      </c>
      <c r="G162" s="137">
        <f t="shared" si="59"/>
        <v>0.47</v>
      </c>
      <c r="H162" s="137">
        <f t="shared" si="59"/>
        <v>0.47</v>
      </c>
      <c r="I162" s="137">
        <f t="shared" si="59"/>
        <v>0.47</v>
      </c>
      <c r="J162" s="137">
        <f t="shared" si="59"/>
        <v>0.47</v>
      </c>
      <c r="K162" s="137">
        <f t="shared" si="59"/>
        <v>0.47</v>
      </c>
      <c r="L162" s="137">
        <f t="shared" si="59"/>
        <v>0.47</v>
      </c>
      <c r="M162" s="137">
        <f t="shared" si="59"/>
        <v>0.47</v>
      </c>
      <c r="N162" s="137">
        <f t="shared" si="59"/>
        <v>0.47</v>
      </c>
      <c r="O162" s="137">
        <f t="shared" si="59"/>
        <v>0.47</v>
      </c>
      <c r="P162" s="137">
        <f t="shared" si="59"/>
        <v>0.47</v>
      </c>
      <c r="Q162" s="137">
        <f t="shared" si="59"/>
        <v>0.47</v>
      </c>
      <c r="R162" s="137">
        <f t="shared" si="59"/>
        <v>0.47</v>
      </c>
      <c r="S162" s="137">
        <f t="shared" si="60"/>
        <v>0.47</v>
      </c>
      <c r="T162" s="137">
        <f t="shared" si="60"/>
        <v>0.47</v>
      </c>
      <c r="U162" s="137">
        <f t="shared" si="60"/>
        <v>0.47</v>
      </c>
      <c r="V162" s="137">
        <f t="shared" si="60"/>
        <v>0.47</v>
      </c>
      <c r="W162" s="137">
        <f t="shared" si="60"/>
        <v>0.47</v>
      </c>
      <c r="X162" s="137">
        <f t="shared" si="60"/>
        <v>0.47</v>
      </c>
      <c r="Y162" s="137">
        <f t="shared" si="60"/>
        <v>0.47</v>
      </c>
      <c r="Z162" s="137">
        <f t="shared" si="60"/>
        <v>0.47</v>
      </c>
      <c r="AA162" s="137">
        <f t="shared" si="60"/>
        <v>0.47</v>
      </c>
      <c r="AB162" s="137">
        <f t="shared" si="60"/>
        <v>0.47</v>
      </c>
      <c r="AC162" s="137">
        <f t="shared" si="60"/>
        <v>0.47</v>
      </c>
      <c r="AD162" s="137">
        <f t="shared" si="60"/>
        <v>0.47</v>
      </c>
      <c r="AE162" s="137">
        <f t="shared" si="60"/>
        <v>0.47</v>
      </c>
      <c r="AF162" s="137">
        <f t="shared" si="60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59"/>
        <v>0</v>
      </c>
      <c r="D163" s="137">
        <f t="shared" si="59"/>
        <v>0</v>
      </c>
      <c r="E163" s="137">
        <f t="shared" si="59"/>
        <v>0</v>
      </c>
      <c r="F163" s="137">
        <f t="shared" si="59"/>
        <v>0</v>
      </c>
      <c r="G163" s="137">
        <f t="shared" si="59"/>
        <v>0</v>
      </c>
      <c r="H163" s="137">
        <f t="shared" si="59"/>
        <v>0</v>
      </c>
      <c r="I163" s="137">
        <f t="shared" si="59"/>
        <v>0</v>
      </c>
      <c r="J163" s="137">
        <f t="shared" si="59"/>
        <v>0</v>
      </c>
      <c r="K163" s="137">
        <f t="shared" si="59"/>
        <v>0</v>
      </c>
      <c r="L163" s="137">
        <f t="shared" si="59"/>
        <v>0</v>
      </c>
      <c r="M163" s="137">
        <f t="shared" si="59"/>
        <v>0</v>
      </c>
      <c r="N163" s="137">
        <f t="shared" si="59"/>
        <v>0</v>
      </c>
      <c r="O163" s="137">
        <f t="shared" si="59"/>
        <v>0</v>
      </c>
      <c r="P163" s="137">
        <f t="shared" si="59"/>
        <v>0</v>
      </c>
      <c r="Q163" s="137">
        <f t="shared" si="59"/>
        <v>0</v>
      </c>
      <c r="R163" s="137">
        <f t="shared" si="59"/>
        <v>0</v>
      </c>
      <c r="S163" s="137">
        <f t="shared" si="60"/>
        <v>0</v>
      </c>
      <c r="T163" s="137">
        <f t="shared" si="60"/>
        <v>0</v>
      </c>
      <c r="U163" s="137">
        <f t="shared" si="60"/>
        <v>0</v>
      </c>
      <c r="V163" s="137">
        <f t="shared" si="60"/>
        <v>0</v>
      </c>
      <c r="W163" s="137">
        <f t="shared" si="60"/>
        <v>0</v>
      </c>
      <c r="X163" s="137">
        <f t="shared" si="60"/>
        <v>0</v>
      </c>
      <c r="Y163" s="137">
        <f t="shared" si="60"/>
        <v>0</v>
      </c>
      <c r="Z163" s="137">
        <f t="shared" si="60"/>
        <v>0</v>
      </c>
      <c r="AA163" s="137">
        <f t="shared" si="60"/>
        <v>0</v>
      </c>
      <c r="AB163" s="137">
        <f t="shared" si="60"/>
        <v>0</v>
      </c>
      <c r="AC163" s="137">
        <f t="shared" si="60"/>
        <v>0</v>
      </c>
      <c r="AD163" s="137">
        <f t="shared" si="60"/>
        <v>0</v>
      </c>
      <c r="AE163" s="137">
        <f t="shared" si="60"/>
        <v>0</v>
      </c>
      <c r="AF163" s="137">
        <f t="shared" si="60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59"/>
        <v>0</v>
      </c>
      <c r="D164" s="137">
        <f t="shared" si="59"/>
        <v>0</v>
      </c>
      <c r="E164" s="137">
        <f t="shared" si="59"/>
        <v>0</v>
      </c>
      <c r="F164" s="137">
        <f t="shared" si="59"/>
        <v>0</v>
      </c>
      <c r="G164" s="137">
        <f t="shared" si="59"/>
        <v>0</v>
      </c>
      <c r="H164" s="137">
        <f t="shared" si="59"/>
        <v>0</v>
      </c>
      <c r="I164" s="137">
        <f t="shared" si="59"/>
        <v>0</v>
      </c>
      <c r="J164" s="137">
        <f t="shared" si="59"/>
        <v>0</v>
      </c>
      <c r="K164" s="137">
        <f t="shared" si="59"/>
        <v>0</v>
      </c>
      <c r="L164" s="137">
        <f t="shared" si="59"/>
        <v>0</v>
      </c>
      <c r="M164" s="137">
        <f t="shared" si="59"/>
        <v>0</v>
      </c>
      <c r="N164" s="137">
        <f t="shared" si="59"/>
        <v>0</v>
      </c>
      <c r="O164" s="137">
        <f t="shared" si="59"/>
        <v>0</v>
      </c>
      <c r="P164" s="137">
        <f t="shared" si="59"/>
        <v>0</v>
      </c>
      <c r="Q164" s="137">
        <f t="shared" si="59"/>
        <v>0</v>
      </c>
      <c r="R164" s="137">
        <f t="shared" si="60"/>
        <v>0</v>
      </c>
      <c r="S164" s="137">
        <f t="shared" si="60"/>
        <v>0</v>
      </c>
      <c r="T164" s="137">
        <f t="shared" si="60"/>
        <v>0</v>
      </c>
      <c r="U164" s="137">
        <f t="shared" si="60"/>
        <v>0</v>
      </c>
      <c r="V164" s="137">
        <f t="shared" si="60"/>
        <v>0</v>
      </c>
      <c r="W164" s="137">
        <f t="shared" si="60"/>
        <v>0</v>
      </c>
      <c r="X164" s="137">
        <f t="shared" si="60"/>
        <v>0</v>
      </c>
      <c r="Y164" s="137">
        <f t="shared" si="60"/>
        <v>0</v>
      </c>
      <c r="Z164" s="137">
        <f t="shared" si="60"/>
        <v>0</v>
      </c>
      <c r="AA164" s="137">
        <f t="shared" si="60"/>
        <v>0</v>
      </c>
      <c r="AB164" s="137">
        <f t="shared" si="60"/>
        <v>0</v>
      </c>
      <c r="AC164" s="137">
        <f t="shared" si="60"/>
        <v>0</v>
      </c>
      <c r="AD164" s="137">
        <f t="shared" si="60"/>
        <v>0</v>
      </c>
      <c r="AE164" s="137">
        <f t="shared" si="60"/>
        <v>0</v>
      </c>
      <c r="AF164" s="137">
        <f t="shared" si="60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59"/>
        <v>0.8</v>
      </c>
      <c r="D165" s="137">
        <f t="shared" si="59"/>
        <v>0.8</v>
      </c>
      <c r="E165" s="137">
        <f t="shared" si="59"/>
        <v>0.8</v>
      </c>
      <c r="F165" s="137">
        <f t="shared" si="59"/>
        <v>0.8</v>
      </c>
      <c r="G165" s="137">
        <f t="shared" si="59"/>
        <v>0.8</v>
      </c>
      <c r="H165" s="137">
        <f t="shared" si="59"/>
        <v>0.8</v>
      </c>
      <c r="I165" s="137">
        <f t="shared" si="59"/>
        <v>0.8</v>
      </c>
      <c r="J165" s="137">
        <f t="shared" si="59"/>
        <v>0.8</v>
      </c>
      <c r="K165" s="137">
        <f t="shared" si="59"/>
        <v>0.8</v>
      </c>
      <c r="L165" s="137">
        <f t="shared" si="59"/>
        <v>0.8</v>
      </c>
      <c r="M165" s="137">
        <f t="shared" si="59"/>
        <v>0.8</v>
      </c>
      <c r="N165" s="137">
        <f t="shared" si="59"/>
        <v>0.8</v>
      </c>
      <c r="O165" s="137">
        <f t="shared" si="59"/>
        <v>0.8</v>
      </c>
      <c r="P165" s="137">
        <f t="shared" si="59"/>
        <v>0.8</v>
      </c>
      <c r="Q165" s="137">
        <f t="shared" si="59"/>
        <v>0.8</v>
      </c>
      <c r="R165" s="137">
        <f t="shared" si="60"/>
        <v>0.8</v>
      </c>
      <c r="S165" s="137">
        <f t="shared" si="60"/>
        <v>0.8</v>
      </c>
      <c r="T165" s="137">
        <f t="shared" si="60"/>
        <v>0.8</v>
      </c>
      <c r="U165" s="137">
        <f t="shared" si="60"/>
        <v>0.8</v>
      </c>
      <c r="V165" s="137">
        <f t="shared" si="60"/>
        <v>0.8</v>
      </c>
      <c r="W165" s="137">
        <f t="shared" si="60"/>
        <v>0.8</v>
      </c>
      <c r="X165" s="137">
        <f t="shared" si="60"/>
        <v>0.8</v>
      </c>
      <c r="Y165" s="137">
        <f t="shared" si="60"/>
        <v>0.8</v>
      </c>
      <c r="Z165" s="137">
        <f t="shared" si="60"/>
        <v>0.8</v>
      </c>
      <c r="AA165" s="137">
        <f t="shared" si="60"/>
        <v>0.8</v>
      </c>
      <c r="AB165" s="137">
        <f t="shared" si="60"/>
        <v>0.8</v>
      </c>
      <c r="AC165" s="137">
        <f t="shared" si="60"/>
        <v>0.8</v>
      </c>
      <c r="AD165" s="137">
        <f t="shared" si="60"/>
        <v>0.8</v>
      </c>
      <c r="AE165" s="137">
        <f t="shared" si="60"/>
        <v>0.8</v>
      </c>
      <c r="AF165" s="137">
        <f t="shared" si="60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59"/>
        <v>1.5</v>
      </c>
      <c r="D166" s="137">
        <f t="shared" si="59"/>
        <v>1.5</v>
      </c>
      <c r="E166" s="137">
        <f t="shared" si="59"/>
        <v>1.5</v>
      </c>
      <c r="F166" s="137">
        <f t="shared" si="59"/>
        <v>1.5</v>
      </c>
      <c r="G166" s="137">
        <f t="shared" si="59"/>
        <v>1.5</v>
      </c>
      <c r="H166" s="137">
        <f t="shared" si="59"/>
        <v>1.5</v>
      </c>
      <c r="I166" s="137">
        <f t="shared" si="59"/>
        <v>1.5</v>
      </c>
      <c r="J166" s="137">
        <f t="shared" si="59"/>
        <v>1.5</v>
      </c>
      <c r="K166" s="137">
        <f t="shared" si="59"/>
        <v>1.5</v>
      </c>
      <c r="L166" s="137">
        <f t="shared" si="59"/>
        <v>1.5</v>
      </c>
      <c r="M166" s="137">
        <f t="shared" si="59"/>
        <v>1.5</v>
      </c>
      <c r="N166" s="137">
        <f t="shared" si="59"/>
        <v>1.5</v>
      </c>
      <c r="O166" s="137">
        <f t="shared" si="59"/>
        <v>1.5</v>
      </c>
      <c r="P166" s="137">
        <f t="shared" si="59"/>
        <v>1.5</v>
      </c>
      <c r="Q166" s="137">
        <f t="shared" si="59"/>
        <v>1.5</v>
      </c>
      <c r="R166" s="137">
        <f t="shared" si="60"/>
        <v>1.5</v>
      </c>
      <c r="S166" s="137">
        <f t="shared" si="60"/>
        <v>1.5</v>
      </c>
      <c r="T166" s="137">
        <f t="shared" si="60"/>
        <v>1.5</v>
      </c>
      <c r="U166" s="137">
        <f t="shared" si="60"/>
        <v>1.5</v>
      </c>
      <c r="V166" s="137">
        <f t="shared" si="60"/>
        <v>1.5</v>
      </c>
      <c r="W166" s="137">
        <f t="shared" si="60"/>
        <v>1.5</v>
      </c>
      <c r="X166" s="137">
        <f t="shared" si="60"/>
        <v>1.5</v>
      </c>
      <c r="Y166" s="137">
        <f t="shared" si="60"/>
        <v>1.5</v>
      </c>
      <c r="Z166" s="137">
        <f t="shared" si="60"/>
        <v>1.5</v>
      </c>
      <c r="AA166" s="137">
        <f t="shared" si="60"/>
        <v>1.5</v>
      </c>
      <c r="AB166" s="137">
        <f t="shared" si="60"/>
        <v>1.5</v>
      </c>
      <c r="AC166" s="137">
        <f t="shared" si="60"/>
        <v>1.5</v>
      </c>
      <c r="AD166" s="137">
        <f t="shared" si="60"/>
        <v>1.5</v>
      </c>
      <c r="AE166" s="137">
        <f t="shared" si="60"/>
        <v>1.5</v>
      </c>
      <c r="AF166" s="137">
        <f t="shared" si="60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59"/>
        <v>1</v>
      </c>
      <c r="D167" s="137">
        <f t="shared" si="59"/>
        <v>1</v>
      </c>
      <c r="E167" s="137">
        <f t="shared" si="59"/>
        <v>1</v>
      </c>
      <c r="F167" s="137">
        <f t="shared" si="59"/>
        <v>1</v>
      </c>
      <c r="G167" s="137">
        <f t="shared" si="59"/>
        <v>1</v>
      </c>
      <c r="H167" s="137">
        <f t="shared" si="59"/>
        <v>1</v>
      </c>
      <c r="I167" s="137">
        <f t="shared" si="59"/>
        <v>1</v>
      </c>
      <c r="J167" s="137">
        <f t="shared" si="59"/>
        <v>1</v>
      </c>
      <c r="K167" s="137">
        <f t="shared" si="59"/>
        <v>1</v>
      </c>
      <c r="L167" s="137">
        <f t="shared" si="59"/>
        <v>1</v>
      </c>
      <c r="M167" s="137">
        <f t="shared" si="59"/>
        <v>1</v>
      </c>
      <c r="N167" s="137">
        <f t="shared" si="59"/>
        <v>1</v>
      </c>
      <c r="O167" s="137">
        <f t="shared" si="59"/>
        <v>1</v>
      </c>
      <c r="P167" s="137">
        <f t="shared" si="59"/>
        <v>1</v>
      </c>
      <c r="Q167" s="137">
        <f t="shared" si="59"/>
        <v>1</v>
      </c>
      <c r="R167" s="137">
        <f t="shared" si="60"/>
        <v>1</v>
      </c>
      <c r="S167" s="137">
        <f t="shared" si="60"/>
        <v>1</v>
      </c>
      <c r="T167" s="137">
        <f t="shared" si="60"/>
        <v>1</v>
      </c>
      <c r="U167" s="137">
        <f t="shared" si="60"/>
        <v>1</v>
      </c>
      <c r="V167" s="137">
        <f t="shared" si="60"/>
        <v>1</v>
      </c>
      <c r="W167" s="137">
        <f t="shared" si="60"/>
        <v>1</v>
      </c>
      <c r="X167" s="137">
        <f t="shared" si="60"/>
        <v>1</v>
      </c>
      <c r="Y167" s="137">
        <f t="shared" si="60"/>
        <v>1</v>
      </c>
      <c r="Z167" s="137">
        <f t="shared" si="60"/>
        <v>1</v>
      </c>
      <c r="AA167" s="137">
        <f t="shared" si="60"/>
        <v>1</v>
      </c>
      <c r="AB167" s="137">
        <f t="shared" si="60"/>
        <v>1</v>
      </c>
      <c r="AC167" s="137">
        <f t="shared" si="60"/>
        <v>1</v>
      </c>
      <c r="AD167" s="137">
        <f t="shared" si="60"/>
        <v>1</v>
      </c>
      <c r="AE167" s="137">
        <f t="shared" si="60"/>
        <v>1</v>
      </c>
      <c r="AF167" s="137">
        <f t="shared" si="60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61">B169</f>
        <v>1</v>
      </c>
      <c r="D169" s="137">
        <f t="shared" si="61"/>
        <v>1</v>
      </c>
      <c r="E169" s="137">
        <f t="shared" si="61"/>
        <v>1</v>
      </c>
      <c r="F169" s="137">
        <f t="shared" si="61"/>
        <v>1</v>
      </c>
      <c r="G169" s="137">
        <f t="shared" si="61"/>
        <v>1</v>
      </c>
      <c r="H169" s="137">
        <f t="shared" si="61"/>
        <v>1</v>
      </c>
      <c r="I169" s="137">
        <f t="shared" si="61"/>
        <v>1</v>
      </c>
      <c r="J169" s="137">
        <f t="shared" si="61"/>
        <v>1</v>
      </c>
      <c r="K169" s="137">
        <f t="shared" si="61"/>
        <v>1</v>
      </c>
      <c r="L169" s="137">
        <f t="shared" si="61"/>
        <v>1</v>
      </c>
      <c r="M169" s="137">
        <f t="shared" si="61"/>
        <v>1</v>
      </c>
      <c r="N169" s="137">
        <f t="shared" si="61"/>
        <v>1</v>
      </c>
      <c r="O169" s="137">
        <f t="shared" si="61"/>
        <v>1</v>
      </c>
      <c r="P169" s="137">
        <f t="shared" si="61"/>
        <v>1</v>
      </c>
      <c r="Q169" s="137">
        <f t="shared" si="61"/>
        <v>1</v>
      </c>
      <c r="R169" s="137">
        <f t="shared" si="61"/>
        <v>1</v>
      </c>
      <c r="S169" s="137">
        <f t="shared" ref="R169:AF176" si="62">R169</f>
        <v>1</v>
      </c>
      <c r="T169" s="137">
        <f t="shared" si="62"/>
        <v>1</v>
      </c>
      <c r="U169" s="137">
        <f t="shared" si="62"/>
        <v>1</v>
      </c>
      <c r="V169" s="137">
        <f t="shared" si="62"/>
        <v>1</v>
      </c>
      <c r="W169" s="137">
        <f t="shared" si="62"/>
        <v>1</v>
      </c>
      <c r="X169" s="137">
        <f t="shared" si="62"/>
        <v>1</v>
      </c>
      <c r="Y169" s="137">
        <f t="shared" si="62"/>
        <v>1</v>
      </c>
      <c r="Z169" s="137">
        <f t="shared" si="62"/>
        <v>1</v>
      </c>
      <c r="AA169" s="137">
        <f t="shared" si="62"/>
        <v>1</v>
      </c>
      <c r="AB169" s="137">
        <f t="shared" si="62"/>
        <v>1</v>
      </c>
      <c r="AC169" s="137">
        <f t="shared" si="62"/>
        <v>1</v>
      </c>
      <c r="AD169" s="137">
        <f t="shared" si="62"/>
        <v>1</v>
      </c>
      <c r="AE169" s="137">
        <f t="shared" si="62"/>
        <v>1</v>
      </c>
      <c r="AF169" s="137">
        <f t="shared" si="62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61"/>
        <v>0.42</v>
      </c>
      <c r="D170" s="137">
        <f t="shared" si="61"/>
        <v>0.42</v>
      </c>
      <c r="E170" s="137">
        <f t="shared" si="61"/>
        <v>0.42</v>
      </c>
      <c r="F170" s="137">
        <f t="shared" si="61"/>
        <v>0.42</v>
      </c>
      <c r="G170" s="137">
        <f t="shared" si="61"/>
        <v>0.42</v>
      </c>
      <c r="H170" s="137">
        <f t="shared" si="61"/>
        <v>0.42</v>
      </c>
      <c r="I170" s="137">
        <f t="shared" si="61"/>
        <v>0.42</v>
      </c>
      <c r="J170" s="137">
        <f t="shared" si="61"/>
        <v>0.42</v>
      </c>
      <c r="K170" s="137">
        <f t="shared" si="61"/>
        <v>0.42</v>
      </c>
      <c r="L170" s="137">
        <f t="shared" si="61"/>
        <v>0.42</v>
      </c>
      <c r="M170" s="137">
        <f t="shared" si="61"/>
        <v>0.42</v>
      </c>
      <c r="N170" s="137">
        <f t="shared" si="61"/>
        <v>0.42</v>
      </c>
      <c r="O170" s="137">
        <f t="shared" si="61"/>
        <v>0.42</v>
      </c>
      <c r="P170" s="137">
        <f t="shared" si="61"/>
        <v>0.42</v>
      </c>
      <c r="Q170" s="137">
        <f t="shared" si="61"/>
        <v>0.42</v>
      </c>
      <c r="R170" s="137">
        <f t="shared" si="62"/>
        <v>0.42</v>
      </c>
      <c r="S170" s="137">
        <f t="shared" si="62"/>
        <v>0.42</v>
      </c>
      <c r="T170" s="137">
        <f t="shared" si="62"/>
        <v>0.42</v>
      </c>
      <c r="U170" s="137">
        <f t="shared" si="62"/>
        <v>0.42</v>
      </c>
      <c r="V170" s="137">
        <f t="shared" si="62"/>
        <v>0.42</v>
      </c>
      <c r="W170" s="137">
        <f t="shared" si="62"/>
        <v>0.42</v>
      </c>
      <c r="X170" s="137">
        <f t="shared" si="62"/>
        <v>0.42</v>
      </c>
      <c r="Y170" s="137">
        <f t="shared" si="62"/>
        <v>0.42</v>
      </c>
      <c r="Z170" s="137">
        <f t="shared" si="62"/>
        <v>0.42</v>
      </c>
      <c r="AA170" s="137">
        <f t="shared" si="62"/>
        <v>0.42</v>
      </c>
      <c r="AB170" s="137">
        <f t="shared" si="62"/>
        <v>0.42</v>
      </c>
      <c r="AC170" s="137">
        <f t="shared" si="62"/>
        <v>0.42</v>
      </c>
      <c r="AD170" s="137">
        <f t="shared" si="62"/>
        <v>0.42</v>
      </c>
      <c r="AE170" s="137">
        <f t="shared" si="62"/>
        <v>0.42</v>
      </c>
      <c r="AF170" s="137">
        <f t="shared" si="62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61"/>
        <v>0.46</v>
      </c>
      <c r="D171" s="137">
        <f t="shared" si="61"/>
        <v>0.46</v>
      </c>
      <c r="E171" s="137">
        <f t="shared" si="61"/>
        <v>0.46</v>
      </c>
      <c r="F171" s="137">
        <f t="shared" si="61"/>
        <v>0.46</v>
      </c>
      <c r="G171" s="137">
        <f t="shared" si="61"/>
        <v>0.46</v>
      </c>
      <c r="H171" s="137">
        <f t="shared" si="61"/>
        <v>0.46</v>
      </c>
      <c r="I171" s="137">
        <f t="shared" si="61"/>
        <v>0.46</v>
      </c>
      <c r="J171" s="137">
        <f t="shared" si="61"/>
        <v>0.46</v>
      </c>
      <c r="K171" s="137">
        <f t="shared" si="61"/>
        <v>0.46</v>
      </c>
      <c r="L171" s="137">
        <f t="shared" si="61"/>
        <v>0.46</v>
      </c>
      <c r="M171" s="137">
        <f t="shared" si="61"/>
        <v>0.46</v>
      </c>
      <c r="N171" s="137">
        <f t="shared" si="61"/>
        <v>0.46</v>
      </c>
      <c r="O171" s="137">
        <f t="shared" si="61"/>
        <v>0.46</v>
      </c>
      <c r="P171" s="137">
        <f t="shared" si="61"/>
        <v>0.46</v>
      </c>
      <c r="Q171" s="137">
        <f t="shared" si="61"/>
        <v>0.46</v>
      </c>
      <c r="R171" s="137">
        <f t="shared" si="62"/>
        <v>0.46</v>
      </c>
      <c r="S171" s="137">
        <f t="shared" si="62"/>
        <v>0.46</v>
      </c>
      <c r="T171" s="137">
        <f t="shared" si="62"/>
        <v>0.46</v>
      </c>
      <c r="U171" s="137">
        <f t="shared" si="62"/>
        <v>0.46</v>
      </c>
      <c r="V171" s="137">
        <f t="shared" si="62"/>
        <v>0.46</v>
      </c>
      <c r="W171" s="137">
        <f t="shared" si="62"/>
        <v>0.46</v>
      </c>
      <c r="X171" s="137">
        <f t="shared" si="62"/>
        <v>0.46</v>
      </c>
      <c r="Y171" s="137">
        <f t="shared" si="62"/>
        <v>0.46</v>
      </c>
      <c r="Z171" s="137">
        <f t="shared" si="62"/>
        <v>0.46</v>
      </c>
      <c r="AA171" s="137">
        <f t="shared" si="62"/>
        <v>0.46</v>
      </c>
      <c r="AB171" s="137">
        <f t="shared" si="62"/>
        <v>0.46</v>
      </c>
      <c r="AC171" s="137">
        <f t="shared" si="62"/>
        <v>0.46</v>
      </c>
      <c r="AD171" s="137">
        <f t="shared" si="62"/>
        <v>0.46</v>
      </c>
      <c r="AE171" s="137">
        <f t="shared" si="62"/>
        <v>0.46</v>
      </c>
      <c r="AF171" s="137">
        <f t="shared" si="62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61"/>
        <v>0.85</v>
      </c>
      <c r="D172" s="137">
        <f t="shared" si="61"/>
        <v>0.85</v>
      </c>
      <c r="E172" s="137">
        <f t="shared" si="61"/>
        <v>0.85</v>
      </c>
      <c r="F172" s="137">
        <f t="shared" si="61"/>
        <v>0.85</v>
      </c>
      <c r="G172" s="137">
        <f t="shared" si="61"/>
        <v>0.85</v>
      </c>
      <c r="H172" s="137">
        <f t="shared" si="61"/>
        <v>0.85</v>
      </c>
      <c r="I172" s="137">
        <f t="shared" si="61"/>
        <v>0.85</v>
      </c>
      <c r="J172" s="137">
        <f t="shared" si="61"/>
        <v>0.85</v>
      </c>
      <c r="K172" s="137">
        <f t="shared" si="61"/>
        <v>0.85</v>
      </c>
      <c r="L172" s="137">
        <f t="shared" si="61"/>
        <v>0.85</v>
      </c>
      <c r="M172" s="137">
        <f t="shared" si="61"/>
        <v>0.85</v>
      </c>
      <c r="N172" s="137">
        <f t="shared" si="61"/>
        <v>0.85</v>
      </c>
      <c r="O172" s="137">
        <f t="shared" si="61"/>
        <v>0.85</v>
      </c>
      <c r="P172" s="137">
        <f t="shared" si="61"/>
        <v>0.85</v>
      </c>
      <c r="Q172" s="137">
        <f t="shared" si="61"/>
        <v>0.85</v>
      </c>
      <c r="R172" s="137">
        <f t="shared" si="62"/>
        <v>0.85</v>
      </c>
      <c r="S172" s="137">
        <f t="shared" si="62"/>
        <v>0.85</v>
      </c>
      <c r="T172" s="137">
        <f t="shared" si="62"/>
        <v>0.85</v>
      </c>
      <c r="U172" s="137">
        <f t="shared" si="62"/>
        <v>0.85</v>
      </c>
      <c r="V172" s="137">
        <f t="shared" si="62"/>
        <v>0.85</v>
      </c>
      <c r="W172" s="137">
        <f t="shared" si="62"/>
        <v>0.85</v>
      </c>
      <c r="X172" s="137">
        <f t="shared" si="62"/>
        <v>0.85</v>
      </c>
      <c r="Y172" s="137">
        <f t="shared" si="62"/>
        <v>0.85</v>
      </c>
      <c r="Z172" s="137">
        <f t="shared" si="62"/>
        <v>0.85</v>
      </c>
      <c r="AA172" s="137">
        <f t="shared" si="62"/>
        <v>0.85</v>
      </c>
      <c r="AB172" s="137">
        <f t="shared" si="62"/>
        <v>0.85</v>
      </c>
      <c r="AC172" s="137">
        <f t="shared" si="62"/>
        <v>0.85</v>
      </c>
      <c r="AD172" s="137">
        <f t="shared" si="62"/>
        <v>0.85</v>
      </c>
      <c r="AE172" s="137">
        <f t="shared" si="62"/>
        <v>0.85</v>
      </c>
      <c r="AF172" s="137">
        <f t="shared" si="62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61"/>
        <v>0.9</v>
      </c>
      <c r="D173" s="137">
        <f t="shared" si="61"/>
        <v>0.9</v>
      </c>
      <c r="E173" s="137">
        <f t="shared" si="61"/>
        <v>0.9</v>
      </c>
      <c r="F173" s="137">
        <f t="shared" si="61"/>
        <v>0.9</v>
      </c>
      <c r="G173" s="137">
        <f t="shared" si="61"/>
        <v>0.9</v>
      </c>
      <c r="H173" s="137">
        <f t="shared" si="61"/>
        <v>0.9</v>
      </c>
      <c r="I173" s="137">
        <f t="shared" si="61"/>
        <v>0.9</v>
      </c>
      <c r="J173" s="137">
        <f t="shared" si="61"/>
        <v>0.9</v>
      </c>
      <c r="K173" s="137">
        <f t="shared" si="61"/>
        <v>0.9</v>
      </c>
      <c r="L173" s="137">
        <f t="shared" si="61"/>
        <v>0.9</v>
      </c>
      <c r="M173" s="137">
        <f t="shared" si="61"/>
        <v>0.9</v>
      </c>
      <c r="N173" s="137">
        <f t="shared" si="61"/>
        <v>0.9</v>
      </c>
      <c r="O173" s="137">
        <f t="shared" si="61"/>
        <v>0.9</v>
      </c>
      <c r="P173" s="137">
        <f t="shared" si="61"/>
        <v>0.9</v>
      </c>
      <c r="Q173" s="137">
        <f t="shared" si="61"/>
        <v>0.9</v>
      </c>
      <c r="R173" s="137">
        <f t="shared" si="62"/>
        <v>0.9</v>
      </c>
      <c r="S173" s="137">
        <f t="shared" si="62"/>
        <v>0.9</v>
      </c>
      <c r="T173" s="137">
        <f t="shared" si="62"/>
        <v>0.9</v>
      </c>
      <c r="U173" s="137">
        <f t="shared" si="62"/>
        <v>0.9</v>
      </c>
      <c r="V173" s="137">
        <f t="shared" si="62"/>
        <v>0.9</v>
      </c>
      <c r="W173" s="137">
        <f t="shared" si="62"/>
        <v>0.9</v>
      </c>
      <c r="X173" s="137">
        <f t="shared" si="62"/>
        <v>0.9</v>
      </c>
      <c r="Y173" s="137">
        <f t="shared" si="62"/>
        <v>0.9</v>
      </c>
      <c r="Z173" s="137">
        <f t="shared" si="62"/>
        <v>0.9</v>
      </c>
      <c r="AA173" s="137">
        <f t="shared" si="62"/>
        <v>0.9</v>
      </c>
      <c r="AB173" s="137">
        <f t="shared" si="62"/>
        <v>0.9</v>
      </c>
      <c r="AC173" s="137">
        <f t="shared" si="62"/>
        <v>0.9</v>
      </c>
      <c r="AD173" s="137">
        <f t="shared" si="62"/>
        <v>0.9</v>
      </c>
      <c r="AE173" s="137">
        <f t="shared" si="62"/>
        <v>0.9</v>
      </c>
      <c r="AF173" s="137">
        <f t="shared" si="62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61"/>
        <v>0.44</v>
      </c>
      <c r="D174" s="137">
        <f t="shared" si="61"/>
        <v>0.44</v>
      </c>
      <c r="E174" s="137">
        <f t="shared" si="61"/>
        <v>0.44</v>
      </c>
      <c r="F174" s="137">
        <f t="shared" si="61"/>
        <v>0.44</v>
      </c>
      <c r="G174" s="137">
        <f t="shared" si="61"/>
        <v>0.44</v>
      </c>
      <c r="H174" s="137">
        <f t="shared" si="61"/>
        <v>0.44</v>
      </c>
      <c r="I174" s="137">
        <f t="shared" si="61"/>
        <v>0.44</v>
      </c>
      <c r="J174" s="137">
        <f t="shared" si="61"/>
        <v>0.44</v>
      </c>
      <c r="K174" s="137">
        <f t="shared" si="61"/>
        <v>0.44</v>
      </c>
      <c r="L174" s="137">
        <f t="shared" si="61"/>
        <v>0.44</v>
      </c>
      <c r="M174" s="137">
        <f t="shared" si="61"/>
        <v>0.44</v>
      </c>
      <c r="N174" s="137">
        <f t="shared" si="61"/>
        <v>0.44</v>
      </c>
      <c r="O174" s="137">
        <f t="shared" si="61"/>
        <v>0.44</v>
      </c>
      <c r="P174" s="137">
        <f t="shared" si="61"/>
        <v>0.44</v>
      </c>
      <c r="Q174" s="137">
        <f t="shared" si="61"/>
        <v>0.44</v>
      </c>
      <c r="R174" s="137">
        <f t="shared" si="62"/>
        <v>0.44</v>
      </c>
      <c r="S174" s="137">
        <f t="shared" si="62"/>
        <v>0.44</v>
      </c>
      <c r="T174" s="137">
        <f t="shared" si="62"/>
        <v>0.44</v>
      </c>
      <c r="U174" s="137">
        <f t="shared" si="62"/>
        <v>0.44</v>
      </c>
      <c r="V174" s="137">
        <f t="shared" si="62"/>
        <v>0.44</v>
      </c>
      <c r="W174" s="137">
        <f t="shared" si="62"/>
        <v>0.44</v>
      </c>
      <c r="X174" s="137">
        <f t="shared" si="62"/>
        <v>0.44</v>
      </c>
      <c r="Y174" s="137">
        <f t="shared" si="62"/>
        <v>0.44</v>
      </c>
      <c r="Z174" s="137">
        <f t="shared" si="62"/>
        <v>0.44</v>
      </c>
      <c r="AA174" s="137">
        <f t="shared" si="62"/>
        <v>0.44</v>
      </c>
      <c r="AB174" s="137">
        <f t="shared" si="62"/>
        <v>0.44</v>
      </c>
      <c r="AC174" s="137">
        <f t="shared" si="62"/>
        <v>0.44</v>
      </c>
      <c r="AD174" s="137">
        <f t="shared" si="62"/>
        <v>0.44</v>
      </c>
      <c r="AE174" s="137">
        <f t="shared" si="62"/>
        <v>0.44</v>
      </c>
      <c r="AF174" s="137">
        <f t="shared" si="62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61"/>
        <v>2.1</v>
      </c>
      <c r="D175" s="137">
        <f t="shared" si="61"/>
        <v>2.1</v>
      </c>
      <c r="E175" s="137">
        <f t="shared" si="61"/>
        <v>2.1</v>
      </c>
      <c r="F175" s="137">
        <f t="shared" si="61"/>
        <v>2.1</v>
      </c>
      <c r="G175" s="137">
        <f t="shared" si="61"/>
        <v>2.1</v>
      </c>
      <c r="H175" s="137">
        <f t="shared" si="61"/>
        <v>2.1</v>
      </c>
      <c r="I175" s="137">
        <f t="shared" si="61"/>
        <v>2.1</v>
      </c>
      <c r="J175" s="137">
        <f t="shared" si="61"/>
        <v>2.1</v>
      </c>
      <c r="K175" s="137">
        <f t="shared" si="61"/>
        <v>2.1</v>
      </c>
      <c r="L175" s="137">
        <f t="shared" si="61"/>
        <v>2.1</v>
      </c>
      <c r="M175" s="137">
        <f t="shared" si="61"/>
        <v>2.1</v>
      </c>
      <c r="N175" s="137">
        <f t="shared" si="61"/>
        <v>2.1</v>
      </c>
      <c r="O175" s="137">
        <f t="shared" si="61"/>
        <v>2.1</v>
      </c>
      <c r="P175" s="137">
        <f t="shared" si="61"/>
        <v>2.1</v>
      </c>
      <c r="Q175" s="137">
        <f t="shared" si="61"/>
        <v>2.1</v>
      </c>
      <c r="R175" s="137">
        <f t="shared" si="62"/>
        <v>2.1</v>
      </c>
      <c r="S175" s="137">
        <f t="shared" si="62"/>
        <v>2.1</v>
      </c>
      <c r="T175" s="137">
        <f t="shared" si="62"/>
        <v>2.1</v>
      </c>
      <c r="U175" s="137">
        <f t="shared" si="62"/>
        <v>2.1</v>
      </c>
      <c r="V175" s="137">
        <f t="shared" si="62"/>
        <v>2.1</v>
      </c>
      <c r="W175" s="137">
        <f t="shared" si="62"/>
        <v>2.1</v>
      </c>
      <c r="X175" s="137">
        <f t="shared" si="62"/>
        <v>2.1</v>
      </c>
      <c r="Y175" s="137">
        <f t="shared" si="62"/>
        <v>2.1</v>
      </c>
      <c r="Z175" s="137">
        <f t="shared" si="62"/>
        <v>2.1</v>
      </c>
      <c r="AA175" s="137">
        <f t="shared" si="62"/>
        <v>2.1</v>
      </c>
      <c r="AB175" s="137">
        <f t="shared" si="62"/>
        <v>2.1</v>
      </c>
      <c r="AC175" s="137">
        <f t="shared" si="62"/>
        <v>2.1</v>
      </c>
      <c r="AD175" s="137">
        <f t="shared" si="62"/>
        <v>2.1</v>
      </c>
      <c r="AE175" s="137">
        <f t="shared" si="62"/>
        <v>2.1</v>
      </c>
      <c r="AF175" s="137">
        <f t="shared" si="62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61"/>
        <v>0.9</v>
      </c>
      <c r="D176" s="137">
        <f t="shared" si="61"/>
        <v>0.9</v>
      </c>
      <c r="E176" s="137">
        <f t="shared" si="61"/>
        <v>0.9</v>
      </c>
      <c r="F176" s="137">
        <f t="shared" si="61"/>
        <v>0.9</v>
      </c>
      <c r="G176" s="137">
        <f t="shared" si="61"/>
        <v>0.9</v>
      </c>
      <c r="H176" s="137">
        <f t="shared" si="61"/>
        <v>0.9</v>
      </c>
      <c r="I176" s="137">
        <f t="shared" si="61"/>
        <v>0.9</v>
      </c>
      <c r="J176" s="137">
        <f t="shared" si="61"/>
        <v>0.9</v>
      </c>
      <c r="K176" s="137">
        <f t="shared" si="61"/>
        <v>0.9</v>
      </c>
      <c r="L176" s="137">
        <f t="shared" si="61"/>
        <v>0.9</v>
      </c>
      <c r="M176" s="137">
        <f t="shared" si="61"/>
        <v>0.9</v>
      </c>
      <c r="N176" s="137">
        <f t="shared" si="61"/>
        <v>0.9</v>
      </c>
      <c r="O176" s="137">
        <f t="shared" si="61"/>
        <v>0.9</v>
      </c>
      <c r="P176" s="137">
        <f t="shared" si="61"/>
        <v>0.9</v>
      </c>
      <c r="Q176" s="137">
        <f t="shared" si="61"/>
        <v>0.9</v>
      </c>
      <c r="R176" s="137">
        <f t="shared" si="62"/>
        <v>0.9</v>
      </c>
      <c r="S176" s="137">
        <f t="shared" si="62"/>
        <v>0.9</v>
      </c>
      <c r="T176" s="137">
        <f t="shared" si="62"/>
        <v>0.9</v>
      </c>
      <c r="U176" s="137">
        <f t="shared" si="62"/>
        <v>0.9</v>
      </c>
      <c r="V176" s="137">
        <f t="shared" si="62"/>
        <v>0.9</v>
      </c>
      <c r="W176" s="137">
        <f t="shared" si="62"/>
        <v>0.9</v>
      </c>
      <c r="X176" s="137">
        <f t="shared" si="62"/>
        <v>0.9</v>
      </c>
      <c r="Y176" s="137">
        <f t="shared" si="62"/>
        <v>0.9</v>
      </c>
      <c r="Z176" s="137">
        <f t="shared" si="62"/>
        <v>0.9</v>
      </c>
      <c r="AA176" s="137">
        <f t="shared" si="62"/>
        <v>0.9</v>
      </c>
      <c r="AB176" s="137">
        <f t="shared" si="62"/>
        <v>0.9</v>
      </c>
      <c r="AC176" s="137">
        <f t="shared" si="62"/>
        <v>0.9</v>
      </c>
      <c r="AD176" s="137">
        <f t="shared" si="62"/>
        <v>0.9</v>
      </c>
      <c r="AE176" s="137">
        <f t="shared" si="62"/>
        <v>0.9</v>
      </c>
      <c r="AF176" s="137">
        <f t="shared" si="62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63">B178</f>
        <v>0.57999999999999996</v>
      </c>
      <c r="D178" s="137">
        <f t="shared" si="63"/>
        <v>0.57999999999999996</v>
      </c>
      <c r="E178" s="137">
        <f t="shared" si="63"/>
        <v>0.57999999999999996</v>
      </c>
      <c r="F178" s="137">
        <f t="shared" si="63"/>
        <v>0.57999999999999996</v>
      </c>
      <c r="G178" s="137">
        <f t="shared" si="63"/>
        <v>0.57999999999999996</v>
      </c>
      <c r="H178" s="137">
        <f t="shared" si="63"/>
        <v>0.57999999999999996</v>
      </c>
      <c r="I178" s="137">
        <f t="shared" si="63"/>
        <v>0.57999999999999996</v>
      </c>
      <c r="J178" s="137">
        <f t="shared" si="63"/>
        <v>0.57999999999999996</v>
      </c>
      <c r="K178" s="137">
        <f t="shared" si="63"/>
        <v>0.57999999999999996</v>
      </c>
      <c r="L178" s="137">
        <f t="shared" si="63"/>
        <v>0.57999999999999996</v>
      </c>
      <c r="M178" s="137">
        <f t="shared" si="63"/>
        <v>0.57999999999999996</v>
      </c>
      <c r="N178" s="137">
        <f t="shared" si="63"/>
        <v>0.57999999999999996</v>
      </c>
      <c r="O178" s="137">
        <f t="shared" si="63"/>
        <v>0.57999999999999996</v>
      </c>
      <c r="P178" s="137">
        <f t="shared" si="63"/>
        <v>0.57999999999999996</v>
      </c>
      <c r="Q178" s="137">
        <f t="shared" si="63"/>
        <v>0.57999999999999996</v>
      </c>
      <c r="R178" s="137">
        <f t="shared" si="63"/>
        <v>0.57999999999999996</v>
      </c>
      <c r="S178" s="137">
        <f t="shared" ref="R178:AF190" si="64">R178</f>
        <v>0.57999999999999996</v>
      </c>
      <c r="T178" s="137">
        <f t="shared" si="64"/>
        <v>0.57999999999999996</v>
      </c>
      <c r="U178" s="137">
        <f t="shared" si="64"/>
        <v>0.57999999999999996</v>
      </c>
      <c r="V178" s="137">
        <f t="shared" si="64"/>
        <v>0.57999999999999996</v>
      </c>
      <c r="W178" s="137">
        <f t="shared" si="64"/>
        <v>0.57999999999999996</v>
      </c>
      <c r="X178" s="137">
        <f t="shared" si="64"/>
        <v>0.57999999999999996</v>
      </c>
      <c r="Y178" s="137">
        <f t="shared" si="64"/>
        <v>0.57999999999999996</v>
      </c>
      <c r="Z178" s="137">
        <f t="shared" si="64"/>
        <v>0.57999999999999996</v>
      </c>
      <c r="AA178" s="137">
        <f t="shared" si="64"/>
        <v>0.57999999999999996</v>
      </c>
      <c r="AB178" s="137">
        <f t="shared" si="64"/>
        <v>0.57999999999999996</v>
      </c>
      <c r="AC178" s="137">
        <f t="shared" si="64"/>
        <v>0.57999999999999996</v>
      </c>
      <c r="AD178" s="137">
        <f t="shared" si="64"/>
        <v>0.57999999999999996</v>
      </c>
      <c r="AE178" s="137">
        <f t="shared" si="64"/>
        <v>0.57999999999999996</v>
      </c>
      <c r="AF178" s="137">
        <f t="shared" si="64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63"/>
        <v>0.8</v>
      </c>
      <c r="D179" s="137">
        <f t="shared" si="63"/>
        <v>0.8</v>
      </c>
      <c r="E179" s="137">
        <f t="shared" si="63"/>
        <v>0.8</v>
      </c>
      <c r="F179" s="137">
        <f t="shared" si="63"/>
        <v>0.8</v>
      </c>
      <c r="G179" s="137">
        <f t="shared" si="63"/>
        <v>0.8</v>
      </c>
      <c r="H179" s="137">
        <f t="shared" si="63"/>
        <v>0.8</v>
      </c>
      <c r="I179" s="137">
        <f t="shared" si="63"/>
        <v>0.8</v>
      </c>
      <c r="J179" s="137">
        <f t="shared" si="63"/>
        <v>0.8</v>
      </c>
      <c r="K179" s="137">
        <f t="shared" si="63"/>
        <v>0.8</v>
      </c>
      <c r="L179" s="137">
        <f t="shared" si="63"/>
        <v>0.8</v>
      </c>
      <c r="M179" s="137">
        <f t="shared" si="63"/>
        <v>0.8</v>
      </c>
      <c r="N179" s="137">
        <f t="shared" si="63"/>
        <v>0.8</v>
      </c>
      <c r="O179" s="137">
        <f t="shared" si="63"/>
        <v>0.8</v>
      </c>
      <c r="P179" s="137">
        <f t="shared" si="63"/>
        <v>0.8</v>
      </c>
      <c r="Q179" s="137">
        <f t="shared" si="63"/>
        <v>0.8</v>
      </c>
      <c r="R179" s="137">
        <f t="shared" si="63"/>
        <v>0.8</v>
      </c>
      <c r="S179" s="137">
        <f t="shared" si="64"/>
        <v>0.8</v>
      </c>
      <c r="T179" s="137">
        <f t="shared" si="64"/>
        <v>0.8</v>
      </c>
      <c r="U179" s="137">
        <f t="shared" si="64"/>
        <v>0.8</v>
      </c>
      <c r="V179" s="137">
        <f t="shared" si="64"/>
        <v>0.8</v>
      </c>
      <c r="W179" s="137">
        <f t="shared" si="64"/>
        <v>0.8</v>
      </c>
      <c r="X179" s="137">
        <f t="shared" si="64"/>
        <v>0.8</v>
      </c>
      <c r="Y179" s="137">
        <f t="shared" si="64"/>
        <v>0.8</v>
      </c>
      <c r="Z179" s="137">
        <f t="shared" si="64"/>
        <v>0.8</v>
      </c>
      <c r="AA179" s="137">
        <f t="shared" si="64"/>
        <v>0.8</v>
      </c>
      <c r="AB179" s="137">
        <f t="shared" si="64"/>
        <v>0.8</v>
      </c>
      <c r="AC179" s="137">
        <f t="shared" si="64"/>
        <v>0.8</v>
      </c>
      <c r="AD179" s="137">
        <f t="shared" si="64"/>
        <v>0.8</v>
      </c>
      <c r="AE179" s="137">
        <f t="shared" si="64"/>
        <v>0.8</v>
      </c>
      <c r="AF179" s="137">
        <f t="shared" si="64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63"/>
        <v>0</v>
      </c>
      <c r="D180" s="137">
        <f t="shared" si="63"/>
        <v>0</v>
      </c>
      <c r="E180" s="137">
        <f t="shared" si="63"/>
        <v>0</v>
      </c>
      <c r="F180" s="137">
        <f t="shared" si="63"/>
        <v>0</v>
      </c>
      <c r="G180" s="137">
        <f t="shared" si="63"/>
        <v>0</v>
      </c>
      <c r="H180" s="137">
        <f t="shared" si="63"/>
        <v>0</v>
      </c>
      <c r="I180" s="137">
        <f t="shared" si="63"/>
        <v>0</v>
      </c>
      <c r="J180" s="137">
        <f t="shared" si="63"/>
        <v>0</v>
      </c>
      <c r="K180" s="137">
        <f t="shared" si="63"/>
        <v>0</v>
      </c>
      <c r="L180" s="137">
        <f t="shared" si="63"/>
        <v>0</v>
      </c>
      <c r="M180" s="137">
        <f t="shared" si="63"/>
        <v>0</v>
      </c>
      <c r="N180" s="137">
        <f t="shared" si="63"/>
        <v>0</v>
      </c>
      <c r="O180" s="137">
        <f t="shared" si="63"/>
        <v>0</v>
      </c>
      <c r="P180" s="137">
        <f t="shared" si="63"/>
        <v>0</v>
      </c>
      <c r="Q180" s="137">
        <f t="shared" si="63"/>
        <v>0</v>
      </c>
      <c r="R180" s="137">
        <f t="shared" si="63"/>
        <v>0</v>
      </c>
      <c r="S180" s="137">
        <f t="shared" si="64"/>
        <v>0</v>
      </c>
      <c r="T180" s="137">
        <f t="shared" si="64"/>
        <v>0</v>
      </c>
      <c r="U180" s="137">
        <f t="shared" si="64"/>
        <v>0</v>
      </c>
      <c r="V180" s="137">
        <f t="shared" si="64"/>
        <v>0</v>
      </c>
      <c r="W180" s="137">
        <f t="shared" si="64"/>
        <v>0</v>
      </c>
      <c r="X180" s="137">
        <f t="shared" si="64"/>
        <v>0</v>
      </c>
      <c r="Y180" s="137">
        <f t="shared" si="64"/>
        <v>0</v>
      </c>
      <c r="Z180" s="137">
        <f t="shared" si="64"/>
        <v>0</v>
      </c>
      <c r="AA180" s="137">
        <f t="shared" si="64"/>
        <v>0</v>
      </c>
      <c r="AB180" s="137">
        <f t="shared" si="64"/>
        <v>0</v>
      </c>
      <c r="AC180" s="137">
        <f t="shared" si="64"/>
        <v>0</v>
      </c>
      <c r="AD180" s="137">
        <f t="shared" si="64"/>
        <v>0</v>
      </c>
      <c r="AE180" s="137">
        <f t="shared" si="64"/>
        <v>0</v>
      </c>
      <c r="AF180" s="137">
        <f t="shared" si="64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63"/>
        <v>0.6</v>
      </c>
      <c r="D181" s="137">
        <f t="shared" si="63"/>
        <v>0.6</v>
      </c>
      <c r="E181" s="137">
        <f t="shared" si="63"/>
        <v>0.6</v>
      </c>
      <c r="F181" s="137">
        <f t="shared" si="63"/>
        <v>0.6</v>
      </c>
      <c r="G181" s="137">
        <f t="shared" si="63"/>
        <v>0.6</v>
      </c>
      <c r="H181" s="137">
        <f t="shared" si="63"/>
        <v>0.6</v>
      </c>
      <c r="I181" s="137">
        <f t="shared" si="63"/>
        <v>0.6</v>
      </c>
      <c r="J181" s="137">
        <f t="shared" si="63"/>
        <v>0.6</v>
      </c>
      <c r="K181" s="137">
        <f t="shared" si="63"/>
        <v>0.6</v>
      </c>
      <c r="L181" s="137">
        <f t="shared" si="63"/>
        <v>0.6</v>
      </c>
      <c r="M181" s="137">
        <f t="shared" si="63"/>
        <v>0.6</v>
      </c>
      <c r="N181" s="137">
        <f t="shared" si="63"/>
        <v>0.6</v>
      </c>
      <c r="O181" s="137">
        <f t="shared" si="63"/>
        <v>0.6</v>
      </c>
      <c r="P181" s="137">
        <f t="shared" si="63"/>
        <v>0.6</v>
      </c>
      <c r="Q181" s="137">
        <f t="shared" si="63"/>
        <v>0.6</v>
      </c>
      <c r="R181" s="137">
        <f t="shared" si="63"/>
        <v>0.6</v>
      </c>
      <c r="S181" s="137">
        <f t="shared" si="64"/>
        <v>0.6</v>
      </c>
      <c r="T181" s="137">
        <f t="shared" si="64"/>
        <v>0.6</v>
      </c>
      <c r="U181" s="137">
        <f t="shared" si="64"/>
        <v>0.6</v>
      </c>
      <c r="V181" s="137">
        <f t="shared" si="64"/>
        <v>0.6</v>
      </c>
      <c r="W181" s="137">
        <f t="shared" si="64"/>
        <v>0.6</v>
      </c>
      <c r="X181" s="137">
        <f t="shared" si="64"/>
        <v>0.6</v>
      </c>
      <c r="Y181" s="137">
        <f t="shared" si="64"/>
        <v>0.6</v>
      </c>
      <c r="Z181" s="137">
        <f t="shared" si="64"/>
        <v>0.6</v>
      </c>
      <c r="AA181" s="137">
        <f t="shared" si="64"/>
        <v>0.6</v>
      </c>
      <c r="AB181" s="137">
        <f t="shared" si="64"/>
        <v>0.6</v>
      </c>
      <c r="AC181" s="137">
        <f t="shared" si="64"/>
        <v>0.6</v>
      </c>
      <c r="AD181" s="137">
        <f t="shared" si="64"/>
        <v>0.6</v>
      </c>
      <c r="AE181" s="137">
        <f t="shared" si="64"/>
        <v>0.6</v>
      </c>
      <c r="AF181" s="137">
        <f t="shared" si="64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63"/>
        <v>0.6</v>
      </c>
      <c r="D182" s="137">
        <f t="shared" si="63"/>
        <v>0.6</v>
      </c>
      <c r="E182" s="137">
        <f t="shared" si="63"/>
        <v>0.6</v>
      </c>
      <c r="F182" s="137">
        <f t="shared" si="63"/>
        <v>0.6</v>
      </c>
      <c r="G182" s="137">
        <f t="shared" si="63"/>
        <v>0.6</v>
      </c>
      <c r="H182" s="137">
        <f t="shared" si="63"/>
        <v>0.6</v>
      </c>
      <c r="I182" s="137">
        <f t="shared" si="63"/>
        <v>0.6</v>
      </c>
      <c r="J182" s="137">
        <f t="shared" si="63"/>
        <v>0.6</v>
      </c>
      <c r="K182" s="137">
        <f t="shared" si="63"/>
        <v>0.6</v>
      </c>
      <c r="L182" s="137">
        <f t="shared" si="63"/>
        <v>0.6</v>
      </c>
      <c r="M182" s="137">
        <f t="shared" si="63"/>
        <v>0.6</v>
      </c>
      <c r="N182" s="137">
        <f t="shared" si="63"/>
        <v>0.6</v>
      </c>
      <c r="O182" s="137">
        <f t="shared" si="63"/>
        <v>0.6</v>
      </c>
      <c r="P182" s="137">
        <f t="shared" si="63"/>
        <v>0.6</v>
      </c>
      <c r="Q182" s="137">
        <f t="shared" si="63"/>
        <v>0.6</v>
      </c>
      <c r="R182" s="137">
        <f t="shared" si="63"/>
        <v>0.6</v>
      </c>
      <c r="S182" s="137">
        <f t="shared" si="64"/>
        <v>0.6</v>
      </c>
      <c r="T182" s="137">
        <f t="shared" si="64"/>
        <v>0.6</v>
      </c>
      <c r="U182" s="137">
        <f t="shared" si="64"/>
        <v>0.6</v>
      </c>
      <c r="V182" s="137">
        <f t="shared" si="64"/>
        <v>0.6</v>
      </c>
      <c r="W182" s="137">
        <f t="shared" si="64"/>
        <v>0.6</v>
      </c>
      <c r="X182" s="137">
        <f t="shared" si="64"/>
        <v>0.6</v>
      </c>
      <c r="Y182" s="137">
        <f t="shared" si="64"/>
        <v>0.6</v>
      </c>
      <c r="Z182" s="137">
        <f t="shared" si="64"/>
        <v>0.6</v>
      </c>
      <c r="AA182" s="137">
        <f t="shared" si="64"/>
        <v>0.6</v>
      </c>
      <c r="AB182" s="137">
        <f t="shared" si="64"/>
        <v>0.6</v>
      </c>
      <c r="AC182" s="137">
        <f t="shared" si="64"/>
        <v>0.6</v>
      </c>
      <c r="AD182" s="137">
        <f t="shared" si="64"/>
        <v>0.6</v>
      </c>
      <c r="AE182" s="137">
        <f t="shared" si="64"/>
        <v>0.6</v>
      </c>
      <c r="AF182" s="137">
        <f t="shared" si="64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63"/>
        <v>0.35</v>
      </c>
      <c r="D183" s="137">
        <f t="shared" si="63"/>
        <v>0.35</v>
      </c>
      <c r="E183" s="137">
        <f t="shared" si="63"/>
        <v>0.35</v>
      </c>
      <c r="F183" s="137">
        <f t="shared" si="63"/>
        <v>0.35</v>
      </c>
      <c r="G183" s="137">
        <f t="shared" si="63"/>
        <v>0.35</v>
      </c>
      <c r="H183" s="137">
        <f t="shared" si="63"/>
        <v>0.35</v>
      </c>
      <c r="I183" s="137">
        <f t="shared" si="63"/>
        <v>0.35</v>
      </c>
      <c r="J183" s="137">
        <f t="shared" si="63"/>
        <v>0.35</v>
      </c>
      <c r="K183" s="137">
        <f t="shared" si="63"/>
        <v>0.35</v>
      </c>
      <c r="L183" s="137">
        <f t="shared" si="63"/>
        <v>0.35</v>
      </c>
      <c r="M183" s="137">
        <f t="shared" si="63"/>
        <v>0.35</v>
      </c>
      <c r="N183" s="137">
        <f t="shared" si="63"/>
        <v>0.35</v>
      </c>
      <c r="O183" s="137">
        <f t="shared" si="63"/>
        <v>0.35</v>
      </c>
      <c r="P183" s="137">
        <f t="shared" si="63"/>
        <v>0.35</v>
      </c>
      <c r="Q183" s="137">
        <f t="shared" si="63"/>
        <v>0.35</v>
      </c>
      <c r="R183" s="137">
        <f t="shared" si="63"/>
        <v>0.35</v>
      </c>
      <c r="S183" s="137">
        <f t="shared" si="64"/>
        <v>0.35</v>
      </c>
      <c r="T183" s="137">
        <f t="shared" si="64"/>
        <v>0.35</v>
      </c>
      <c r="U183" s="137">
        <f t="shared" si="64"/>
        <v>0.35</v>
      </c>
      <c r="V183" s="137">
        <f t="shared" si="64"/>
        <v>0.35</v>
      </c>
      <c r="W183" s="137">
        <f t="shared" si="64"/>
        <v>0.35</v>
      </c>
      <c r="X183" s="137">
        <f t="shared" si="64"/>
        <v>0.35</v>
      </c>
      <c r="Y183" s="137">
        <f t="shared" si="64"/>
        <v>0.35</v>
      </c>
      <c r="Z183" s="137">
        <f t="shared" si="64"/>
        <v>0.35</v>
      </c>
      <c r="AA183" s="137">
        <f t="shared" si="64"/>
        <v>0.35</v>
      </c>
      <c r="AB183" s="137">
        <f t="shared" si="64"/>
        <v>0.35</v>
      </c>
      <c r="AC183" s="137">
        <f t="shared" si="64"/>
        <v>0.35</v>
      </c>
      <c r="AD183" s="137">
        <f t="shared" si="64"/>
        <v>0.35</v>
      </c>
      <c r="AE183" s="137">
        <f t="shared" si="64"/>
        <v>0.35</v>
      </c>
      <c r="AF183" s="137">
        <f t="shared" si="64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63"/>
        <v>0.28999999999999998</v>
      </c>
      <c r="D184" s="137">
        <f t="shared" si="63"/>
        <v>0.28999999999999998</v>
      </c>
      <c r="E184" s="137">
        <f t="shared" si="63"/>
        <v>0.28999999999999998</v>
      </c>
      <c r="F184" s="137">
        <f t="shared" si="63"/>
        <v>0.28999999999999998</v>
      </c>
      <c r="G184" s="137">
        <f t="shared" si="63"/>
        <v>0.28999999999999998</v>
      </c>
      <c r="H184" s="137">
        <f t="shared" si="63"/>
        <v>0.28999999999999998</v>
      </c>
      <c r="I184" s="137">
        <f t="shared" si="63"/>
        <v>0.28999999999999998</v>
      </c>
      <c r="J184" s="137">
        <f t="shared" si="63"/>
        <v>0.28999999999999998</v>
      </c>
      <c r="K184" s="137">
        <f t="shared" si="63"/>
        <v>0.28999999999999998</v>
      </c>
      <c r="L184" s="137">
        <f t="shared" si="63"/>
        <v>0.28999999999999998</v>
      </c>
      <c r="M184" s="137">
        <f t="shared" si="63"/>
        <v>0.28999999999999998</v>
      </c>
      <c r="N184" s="137">
        <f t="shared" si="63"/>
        <v>0.28999999999999998</v>
      </c>
      <c r="O184" s="137">
        <f t="shared" si="63"/>
        <v>0.28999999999999998</v>
      </c>
      <c r="P184" s="137">
        <f t="shared" si="63"/>
        <v>0.28999999999999998</v>
      </c>
      <c r="Q184" s="137">
        <f t="shared" si="63"/>
        <v>0.28999999999999998</v>
      </c>
      <c r="R184" s="137">
        <f t="shared" si="63"/>
        <v>0.28999999999999998</v>
      </c>
      <c r="S184" s="137">
        <f t="shared" si="64"/>
        <v>0.28999999999999998</v>
      </c>
      <c r="T184" s="137">
        <f t="shared" si="64"/>
        <v>0.28999999999999998</v>
      </c>
      <c r="U184" s="137">
        <f t="shared" si="64"/>
        <v>0.28999999999999998</v>
      </c>
      <c r="V184" s="137">
        <f t="shared" si="64"/>
        <v>0.28999999999999998</v>
      </c>
      <c r="W184" s="137">
        <f t="shared" si="64"/>
        <v>0.28999999999999998</v>
      </c>
      <c r="X184" s="137">
        <f t="shared" si="64"/>
        <v>0.28999999999999998</v>
      </c>
      <c r="Y184" s="137">
        <f t="shared" si="64"/>
        <v>0.28999999999999998</v>
      </c>
      <c r="Z184" s="137">
        <f t="shared" si="64"/>
        <v>0.28999999999999998</v>
      </c>
      <c r="AA184" s="137">
        <f t="shared" si="64"/>
        <v>0.28999999999999998</v>
      </c>
      <c r="AB184" s="137">
        <f t="shared" si="64"/>
        <v>0.28999999999999998</v>
      </c>
      <c r="AC184" s="137">
        <f t="shared" si="64"/>
        <v>0.28999999999999998</v>
      </c>
      <c r="AD184" s="137">
        <f t="shared" si="64"/>
        <v>0.28999999999999998</v>
      </c>
      <c r="AE184" s="137">
        <f t="shared" si="64"/>
        <v>0.28999999999999998</v>
      </c>
      <c r="AF184" s="137">
        <f t="shared" si="64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63"/>
        <v>0.06</v>
      </c>
      <c r="D185" s="137">
        <f t="shared" si="63"/>
        <v>0.06</v>
      </c>
      <c r="E185" s="137">
        <f t="shared" si="63"/>
        <v>0.06</v>
      </c>
      <c r="F185" s="137">
        <f t="shared" si="63"/>
        <v>0.06</v>
      </c>
      <c r="G185" s="137">
        <f t="shared" si="63"/>
        <v>0.06</v>
      </c>
      <c r="H185" s="137">
        <f t="shared" si="63"/>
        <v>0.06</v>
      </c>
      <c r="I185" s="137">
        <f t="shared" si="63"/>
        <v>0.06</v>
      </c>
      <c r="J185" s="137">
        <f t="shared" si="63"/>
        <v>0.06</v>
      </c>
      <c r="K185" s="137">
        <f t="shared" si="63"/>
        <v>0.06</v>
      </c>
      <c r="L185" s="137">
        <f t="shared" si="63"/>
        <v>0.06</v>
      </c>
      <c r="M185" s="137">
        <f t="shared" si="63"/>
        <v>0.06</v>
      </c>
      <c r="N185" s="137">
        <f t="shared" si="63"/>
        <v>0.06</v>
      </c>
      <c r="O185" s="137">
        <f t="shared" si="63"/>
        <v>0.06</v>
      </c>
      <c r="P185" s="137">
        <f t="shared" si="63"/>
        <v>0.06</v>
      </c>
      <c r="Q185" s="137">
        <f t="shared" si="63"/>
        <v>0.06</v>
      </c>
      <c r="R185" s="137">
        <f t="shared" si="63"/>
        <v>0.06</v>
      </c>
      <c r="S185" s="137">
        <f t="shared" si="64"/>
        <v>0.06</v>
      </c>
      <c r="T185" s="137">
        <f t="shared" si="64"/>
        <v>0.06</v>
      </c>
      <c r="U185" s="137">
        <f t="shared" si="64"/>
        <v>0.06</v>
      </c>
      <c r="V185" s="137">
        <f t="shared" si="64"/>
        <v>0.06</v>
      </c>
      <c r="W185" s="137">
        <f t="shared" si="64"/>
        <v>0.06</v>
      </c>
      <c r="X185" s="137">
        <f t="shared" si="64"/>
        <v>0.06</v>
      </c>
      <c r="Y185" s="137">
        <f t="shared" si="64"/>
        <v>0.06</v>
      </c>
      <c r="Z185" s="137">
        <f t="shared" si="64"/>
        <v>0.06</v>
      </c>
      <c r="AA185" s="137">
        <f t="shared" si="64"/>
        <v>0.06</v>
      </c>
      <c r="AB185" s="137">
        <f t="shared" si="64"/>
        <v>0.06</v>
      </c>
      <c r="AC185" s="137">
        <f t="shared" si="64"/>
        <v>0.06</v>
      </c>
      <c r="AD185" s="137">
        <f t="shared" si="64"/>
        <v>0.06</v>
      </c>
      <c r="AE185" s="137">
        <f t="shared" si="64"/>
        <v>0.06</v>
      </c>
      <c r="AF185" s="137">
        <f t="shared" si="64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63"/>
        <v>0.11</v>
      </c>
      <c r="D186" s="137">
        <f t="shared" si="63"/>
        <v>0.11</v>
      </c>
      <c r="E186" s="137">
        <f t="shared" si="63"/>
        <v>0.11</v>
      </c>
      <c r="F186" s="137">
        <f t="shared" si="63"/>
        <v>0.11</v>
      </c>
      <c r="G186" s="137">
        <f t="shared" si="63"/>
        <v>0.11</v>
      </c>
      <c r="H186" s="137">
        <f t="shared" si="63"/>
        <v>0.11</v>
      </c>
      <c r="I186" s="137">
        <f t="shared" si="63"/>
        <v>0.11</v>
      </c>
      <c r="J186" s="137">
        <f t="shared" si="63"/>
        <v>0.11</v>
      </c>
      <c r="K186" s="137">
        <f t="shared" si="63"/>
        <v>0.11</v>
      </c>
      <c r="L186" s="137">
        <f t="shared" si="63"/>
        <v>0.11</v>
      </c>
      <c r="M186" s="137">
        <f t="shared" si="63"/>
        <v>0.11</v>
      </c>
      <c r="N186" s="137">
        <f t="shared" si="63"/>
        <v>0.11</v>
      </c>
      <c r="O186" s="137">
        <f t="shared" si="63"/>
        <v>0.11</v>
      </c>
      <c r="P186" s="137">
        <f t="shared" si="63"/>
        <v>0.11</v>
      </c>
      <c r="Q186" s="137">
        <f t="shared" si="63"/>
        <v>0.11</v>
      </c>
      <c r="R186" s="137">
        <f t="shared" si="63"/>
        <v>0.11</v>
      </c>
      <c r="S186" s="137">
        <f t="shared" si="64"/>
        <v>0.11</v>
      </c>
      <c r="T186" s="137">
        <f t="shared" si="64"/>
        <v>0.11</v>
      </c>
      <c r="U186" s="137">
        <f t="shared" si="64"/>
        <v>0.11</v>
      </c>
      <c r="V186" s="137">
        <f t="shared" si="64"/>
        <v>0.11</v>
      </c>
      <c r="W186" s="137">
        <f t="shared" si="64"/>
        <v>0.11</v>
      </c>
      <c r="X186" s="137">
        <f t="shared" si="64"/>
        <v>0.11</v>
      </c>
      <c r="Y186" s="137">
        <f t="shared" si="64"/>
        <v>0.11</v>
      </c>
      <c r="Z186" s="137">
        <f t="shared" si="64"/>
        <v>0.11</v>
      </c>
      <c r="AA186" s="137">
        <f t="shared" si="64"/>
        <v>0.11</v>
      </c>
      <c r="AB186" s="137">
        <f t="shared" si="64"/>
        <v>0.11</v>
      </c>
      <c r="AC186" s="137">
        <f t="shared" si="64"/>
        <v>0.11</v>
      </c>
      <c r="AD186" s="137">
        <f t="shared" si="64"/>
        <v>0.11</v>
      </c>
      <c r="AE186" s="137">
        <f t="shared" si="64"/>
        <v>0.11</v>
      </c>
      <c r="AF186" s="137">
        <f t="shared" si="64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63"/>
        <v>0.1</v>
      </c>
      <c r="D187" s="137">
        <f t="shared" si="63"/>
        <v>0.1</v>
      </c>
      <c r="E187" s="137">
        <f t="shared" si="63"/>
        <v>0.1</v>
      </c>
      <c r="F187" s="137">
        <f t="shared" si="63"/>
        <v>0.1</v>
      </c>
      <c r="G187" s="137">
        <f t="shared" si="63"/>
        <v>0.1</v>
      </c>
      <c r="H187" s="137">
        <f t="shared" si="63"/>
        <v>0.1</v>
      </c>
      <c r="I187" s="137">
        <f t="shared" si="63"/>
        <v>0.1</v>
      </c>
      <c r="J187" s="137">
        <f t="shared" si="63"/>
        <v>0.1</v>
      </c>
      <c r="K187" s="137">
        <f t="shared" si="63"/>
        <v>0.1</v>
      </c>
      <c r="L187" s="137">
        <f t="shared" si="63"/>
        <v>0.1</v>
      </c>
      <c r="M187" s="137">
        <f t="shared" si="63"/>
        <v>0.1</v>
      </c>
      <c r="N187" s="137">
        <f t="shared" si="63"/>
        <v>0.1</v>
      </c>
      <c r="O187" s="137">
        <f t="shared" si="63"/>
        <v>0.1</v>
      </c>
      <c r="P187" s="137">
        <f t="shared" si="63"/>
        <v>0.1</v>
      </c>
      <c r="Q187" s="137">
        <f t="shared" si="63"/>
        <v>0.1</v>
      </c>
      <c r="R187" s="137">
        <f t="shared" si="64"/>
        <v>0.1</v>
      </c>
      <c r="S187" s="137">
        <f t="shared" si="64"/>
        <v>0.1</v>
      </c>
      <c r="T187" s="137">
        <f t="shared" si="64"/>
        <v>0.1</v>
      </c>
      <c r="U187" s="137">
        <f t="shared" si="64"/>
        <v>0.1</v>
      </c>
      <c r="V187" s="137">
        <f t="shared" si="64"/>
        <v>0.1</v>
      </c>
      <c r="W187" s="137">
        <f t="shared" si="64"/>
        <v>0.1</v>
      </c>
      <c r="X187" s="137">
        <f t="shared" si="64"/>
        <v>0.1</v>
      </c>
      <c r="Y187" s="137">
        <f t="shared" si="64"/>
        <v>0.1</v>
      </c>
      <c r="Z187" s="137">
        <f t="shared" si="64"/>
        <v>0.1</v>
      </c>
      <c r="AA187" s="137">
        <f t="shared" si="64"/>
        <v>0.1</v>
      </c>
      <c r="AB187" s="137">
        <f t="shared" si="64"/>
        <v>0.1</v>
      </c>
      <c r="AC187" s="137">
        <f t="shared" si="64"/>
        <v>0.1</v>
      </c>
      <c r="AD187" s="137">
        <f t="shared" si="64"/>
        <v>0.1</v>
      </c>
      <c r="AE187" s="137">
        <f t="shared" si="64"/>
        <v>0.1</v>
      </c>
      <c r="AF187" s="137">
        <f t="shared" si="64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63"/>
        <v>0.09</v>
      </c>
      <c r="D188" s="137">
        <f t="shared" si="63"/>
        <v>0.09</v>
      </c>
      <c r="E188" s="137">
        <f t="shared" si="63"/>
        <v>0.09</v>
      </c>
      <c r="F188" s="137">
        <f t="shared" si="63"/>
        <v>0.09</v>
      </c>
      <c r="G188" s="137">
        <f t="shared" si="63"/>
        <v>0.09</v>
      </c>
      <c r="H188" s="137">
        <f t="shared" si="63"/>
        <v>0.09</v>
      </c>
      <c r="I188" s="137">
        <f t="shared" si="63"/>
        <v>0.09</v>
      </c>
      <c r="J188" s="137">
        <f t="shared" si="63"/>
        <v>0.09</v>
      </c>
      <c r="K188" s="137">
        <f t="shared" si="63"/>
        <v>0.09</v>
      </c>
      <c r="L188" s="137">
        <f t="shared" si="63"/>
        <v>0.09</v>
      </c>
      <c r="M188" s="137">
        <f t="shared" si="63"/>
        <v>0.09</v>
      </c>
      <c r="N188" s="137">
        <f t="shared" si="63"/>
        <v>0.09</v>
      </c>
      <c r="O188" s="137">
        <f t="shared" si="63"/>
        <v>0.09</v>
      </c>
      <c r="P188" s="137">
        <f t="shared" si="63"/>
        <v>0.09</v>
      </c>
      <c r="Q188" s="137">
        <f t="shared" si="63"/>
        <v>0.09</v>
      </c>
      <c r="R188" s="137">
        <f t="shared" si="64"/>
        <v>0.09</v>
      </c>
      <c r="S188" s="137">
        <f t="shared" si="64"/>
        <v>0.09</v>
      </c>
      <c r="T188" s="137">
        <f t="shared" si="64"/>
        <v>0.09</v>
      </c>
      <c r="U188" s="137">
        <f t="shared" si="64"/>
        <v>0.09</v>
      </c>
      <c r="V188" s="137">
        <f t="shared" si="64"/>
        <v>0.09</v>
      </c>
      <c r="W188" s="137">
        <f t="shared" si="64"/>
        <v>0.09</v>
      </c>
      <c r="X188" s="137">
        <f t="shared" si="64"/>
        <v>0.09</v>
      </c>
      <c r="Y188" s="137">
        <f t="shared" si="64"/>
        <v>0.09</v>
      </c>
      <c r="Z188" s="137">
        <f t="shared" si="64"/>
        <v>0.09</v>
      </c>
      <c r="AA188" s="137">
        <f t="shared" si="64"/>
        <v>0.09</v>
      </c>
      <c r="AB188" s="137">
        <f t="shared" si="64"/>
        <v>0.09</v>
      </c>
      <c r="AC188" s="137">
        <f t="shared" si="64"/>
        <v>0.09</v>
      </c>
      <c r="AD188" s="137">
        <f t="shared" si="64"/>
        <v>0.09</v>
      </c>
      <c r="AE188" s="137">
        <f t="shared" si="64"/>
        <v>0.09</v>
      </c>
      <c r="AF188" s="137">
        <f t="shared" si="64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63"/>
        <v>0.04</v>
      </c>
      <c r="D189" s="137">
        <f t="shared" si="63"/>
        <v>0.04</v>
      </c>
      <c r="E189" s="137">
        <f t="shared" si="63"/>
        <v>0.04</v>
      </c>
      <c r="F189" s="137">
        <f t="shared" si="63"/>
        <v>0.04</v>
      </c>
      <c r="G189" s="137">
        <f t="shared" si="63"/>
        <v>0.04</v>
      </c>
      <c r="H189" s="137">
        <f t="shared" si="63"/>
        <v>0.04</v>
      </c>
      <c r="I189" s="137">
        <f t="shared" si="63"/>
        <v>0.04</v>
      </c>
      <c r="J189" s="137">
        <f t="shared" si="63"/>
        <v>0.04</v>
      </c>
      <c r="K189" s="137">
        <f t="shared" si="63"/>
        <v>0.04</v>
      </c>
      <c r="L189" s="137">
        <f t="shared" si="63"/>
        <v>0.04</v>
      </c>
      <c r="M189" s="137">
        <f t="shared" si="63"/>
        <v>0.04</v>
      </c>
      <c r="N189" s="137">
        <f t="shared" si="63"/>
        <v>0.04</v>
      </c>
      <c r="O189" s="137">
        <f t="shared" si="63"/>
        <v>0.04</v>
      </c>
      <c r="P189" s="137">
        <f t="shared" si="63"/>
        <v>0.04</v>
      </c>
      <c r="Q189" s="137">
        <f t="shared" si="63"/>
        <v>0.04</v>
      </c>
      <c r="R189" s="137">
        <f t="shared" si="64"/>
        <v>0.04</v>
      </c>
      <c r="S189" s="137">
        <f t="shared" si="64"/>
        <v>0.04</v>
      </c>
      <c r="T189" s="137">
        <f t="shared" si="64"/>
        <v>0.04</v>
      </c>
      <c r="U189" s="137">
        <f t="shared" si="64"/>
        <v>0.04</v>
      </c>
      <c r="V189" s="137">
        <f t="shared" si="64"/>
        <v>0.04</v>
      </c>
      <c r="W189" s="137">
        <f t="shared" si="64"/>
        <v>0.04</v>
      </c>
      <c r="X189" s="137">
        <f t="shared" si="64"/>
        <v>0.04</v>
      </c>
      <c r="Y189" s="137">
        <f t="shared" si="64"/>
        <v>0.04</v>
      </c>
      <c r="Z189" s="137">
        <f t="shared" si="64"/>
        <v>0.04</v>
      </c>
      <c r="AA189" s="137">
        <f t="shared" si="64"/>
        <v>0.04</v>
      </c>
      <c r="AB189" s="137">
        <f t="shared" si="64"/>
        <v>0.04</v>
      </c>
      <c r="AC189" s="137">
        <f t="shared" si="64"/>
        <v>0.04</v>
      </c>
      <c r="AD189" s="137">
        <f t="shared" si="64"/>
        <v>0.04</v>
      </c>
      <c r="AE189" s="137">
        <f t="shared" si="64"/>
        <v>0.04</v>
      </c>
      <c r="AF189" s="137">
        <f t="shared" si="64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63"/>
        <v>2.3E-2</v>
      </c>
      <c r="E190" s="137">
        <f t="shared" si="63"/>
        <v>2.3E-2</v>
      </c>
      <c r="F190" s="137">
        <f t="shared" si="63"/>
        <v>2.3E-2</v>
      </c>
      <c r="G190" s="137">
        <f t="shared" si="63"/>
        <v>2.3E-2</v>
      </c>
      <c r="H190" s="137">
        <f t="shared" si="63"/>
        <v>2.3E-2</v>
      </c>
      <c r="I190" s="137">
        <f t="shared" si="63"/>
        <v>2.3E-2</v>
      </c>
      <c r="J190" s="137">
        <f t="shared" si="63"/>
        <v>2.3E-2</v>
      </c>
      <c r="K190" s="137">
        <f t="shared" si="63"/>
        <v>2.3E-2</v>
      </c>
      <c r="L190" s="137">
        <f t="shared" si="63"/>
        <v>2.3E-2</v>
      </c>
      <c r="M190" s="137">
        <f t="shared" si="63"/>
        <v>2.3E-2</v>
      </c>
      <c r="N190" s="137">
        <f t="shared" si="63"/>
        <v>2.3E-2</v>
      </c>
      <c r="O190" s="137">
        <f t="shared" si="63"/>
        <v>2.3E-2</v>
      </c>
      <c r="P190" s="137">
        <f t="shared" si="63"/>
        <v>2.3E-2</v>
      </c>
      <c r="Q190" s="137">
        <f t="shared" si="63"/>
        <v>2.3E-2</v>
      </c>
      <c r="R190" s="137">
        <f t="shared" si="64"/>
        <v>2.3E-2</v>
      </c>
      <c r="S190" s="137">
        <f t="shared" si="64"/>
        <v>2.3E-2</v>
      </c>
      <c r="T190" s="137">
        <f t="shared" si="64"/>
        <v>2.3E-2</v>
      </c>
      <c r="U190" s="137">
        <f t="shared" si="64"/>
        <v>2.3E-2</v>
      </c>
      <c r="V190" s="137">
        <f t="shared" si="64"/>
        <v>2.3E-2</v>
      </c>
      <c r="W190" s="137">
        <f t="shared" si="64"/>
        <v>2.3E-2</v>
      </c>
      <c r="X190" s="137">
        <f t="shared" si="64"/>
        <v>2.3E-2</v>
      </c>
      <c r="Y190" s="137">
        <f t="shared" si="64"/>
        <v>2.3E-2</v>
      </c>
      <c r="Z190" s="137">
        <f t="shared" si="64"/>
        <v>2.3E-2</v>
      </c>
      <c r="AA190" s="137">
        <f t="shared" si="64"/>
        <v>2.3E-2</v>
      </c>
      <c r="AB190" s="137">
        <f t="shared" si="64"/>
        <v>2.3E-2</v>
      </c>
      <c r="AC190" s="137">
        <f t="shared" si="64"/>
        <v>2.3E-2</v>
      </c>
      <c r="AD190" s="137">
        <f t="shared" si="64"/>
        <v>2.3E-2</v>
      </c>
      <c r="AE190" s="137">
        <f t="shared" si="64"/>
        <v>2.3E-2</v>
      </c>
      <c r="AF190" s="137">
        <f t="shared" si="64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65">SUM(B101:B190)</f>
        <v>194.70600000000002</v>
      </c>
      <c r="C191" s="141">
        <f t="shared" si="65"/>
        <v>194.70600000000002</v>
      </c>
      <c r="D191" s="141">
        <f t="shared" si="65"/>
        <v>194.70600000000002</v>
      </c>
      <c r="E191" s="141">
        <f t="shared" si="65"/>
        <v>194.70600000000002</v>
      </c>
      <c r="F191" s="141">
        <f t="shared" si="65"/>
        <v>194.70600000000002</v>
      </c>
      <c r="G191" s="141">
        <f t="shared" si="65"/>
        <v>194.70600000000002</v>
      </c>
      <c r="H191" s="141">
        <f t="shared" si="65"/>
        <v>194.70600000000002</v>
      </c>
      <c r="I191" s="141">
        <f t="shared" si="65"/>
        <v>192.10600000000005</v>
      </c>
      <c r="J191" s="141">
        <f t="shared" si="65"/>
        <v>192.10600000000005</v>
      </c>
      <c r="K191" s="141">
        <f t="shared" si="65"/>
        <v>192.10600000000005</v>
      </c>
      <c r="L191" s="141">
        <f t="shared" si="65"/>
        <v>192.10600000000005</v>
      </c>
      <c r="M191" s="141">
        <f t="shared" si="65"/>
        <v>192.10600000000005</v>
      </c>
      <c r="N191" s="141">
        <f t="shared" si="65"/>
        <v>192.10600000000005</v>
      </c>
      <c r="O191" s="141">
        <f t="shared" si="65"/>
        <v>192.10600000000005</v>
      </c>
      <c r="P191" s="141">
        <f t="shared" si="65"/>
        <v>192.10600000000005</v>
      </c>
      <c r="Q191" s="141">
        <f t="shared" si="65"/>
        <v>192.10600000000005</v>
      </c>
      <c r="R191" s="141">
        <f t="shared" si="65"/>
        <v>192.10600000000005</v>
      </c>
      <c r="S191" s="141">
        <f t="shared" si="65"/>
        <v>192.10600000000005</v>
      </c>
      <c r="T191" s="141">
        <f t="shared" si="65"/>
        <v>192.10600000000005</v>
      </c>
      <c r="U191" s="141">
        <f t="shared" si="65"/>
        <v>192.10600000000005</v>
      </c>
      <c r="V191" s="141">
        <f t="shared" si="65"/>
        <v>192.10600000000005</v>
      </c>
      <c r="W191" s="141">
        <f t="shared" si="65"/>
        <v>192.10600000000005</v>
      </c>
      <c r="X191" s="141">
        <f t="shared" si="65"/>
        <v>192.10600000000005</v>
      </c>
      <c r="Y191" s="141">
        <f t="shared" si="65"/>
        <v>192.10600000000005</v>
      </c>
      <c r="Z191" s="141">
        <f t="shared" si="65"/>
        <v>192.10600000000005</v>
      </c>
      <c r="AA191" s="141">
        <f t="shared" si="65"/>
        <v>192.10600000000005</v>
      </c>
      <c r="AB191" s="141">
        <f t="shared" si="65"/>
        <v>192.10600000000005</v>
      </c>
      <c r="AC191" s="141">
        <f t="shared" si="65"/>
        <v>192.10600000000005</v>
      </c>
      <c r="AD191" s="141">
        <f t="shared" si="65"/>
        <v>192.10600000000005</v>
      </c>
      <c r="AE191" s="141">
        <f t="shared" si="65"/>
        <v>192.10600000000005</v>
      </c>
      <c r="AF191" s="141">
        <f t="shared" si="65"/>
        <v>192.10600000000005</v>
      </c>
      <c r="AG191" s="142">
        <f t="shared" si="65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66">B193</f>
        <v>0.3</v>
      </c>
      <c r="D193" s="143">
        <f t="shared" si="66"/>
        <v>0.3</v>
      </c>
      <c r="E193" s="143">
        <f t="shared" si="66"/>
        <v>0.3</v>
      </c>
      <c r="F193" s="143">
        <f t="shared" si="66"/>
        <v>0.3</v>
      </c>
      <c r="G193" s="143">
        <f t="shared" si="66"/>
        <v>0.3</v>
      </c>
      <c r="H193" s="143">
        <f t="shared" si="66"/>
        <v>0.3</v>
      </c>
      <c r="I193" s="143">
        <f t="shared" si="66"/>
        <v>0.3</v>
      </c>
      <c r="J193" s="143">
        <f t="shared" si="66"/>
        <v>0.3</v>
      </c>
      <c r="K193" s="143">
        <f t="shared" si="66"/>
        <v>0.3</v>
      </c>
      <c r="L193" s="143">
        <f t="shared" si="66"/>
        <v>0.3</v>
      </c>
      <c r="M193" s="143">
        <f t="shared" si="66"/>
        <v>0.3</v>
      </c>
      <c r="N193" s="143">
        <f t="shared" si="66"/>
        <v>0.3</v>
      </c>
      <c r="O193" s="143">
        <f t="shared" si="66"/>
        <v>0.3</v>
      </c>
      <c r="P193" s="143">
        <f t="shared" si="66"/>
        <v>0.3</v>
      </c>
      <c r="Q193" s="143">
        <f t="shared" si="66"/>
        <v>0.3</v>
      </c>
      <c r="R193" s="143">
        <f t="shared" si="66"/>
        <v>0.3</v>
      </c>
      <c r="S193" s="143">
        <f t="shared" ref="S193:AF198" si="67">R193</f>
        <v>0.3</v>
      </c>
      <c r="T193" s="143">
        <f t="shared" si="67"/>
        <v>0.3</v>
      </c>
      <c r="U193" s="143">
        <f t="shared" si="67"/>
        <v>0.3</v>
      </c>
      <c r="V193" s="143">
        <f t="shared" si="67"/>
        <v>0.3</v>
      </c>
      <c r="W193" s="143">
        <f t="shared" si="67"/>
        <v>0.3</v>
      </c>
      <c r="X193" s="143">
        <f t="shared" si="67"/>
        <v>0.3</v>
      </c>
      <c r="Y193" s="143">
        <f t="shared" si="67"/>
        <v>0.3</v>
      </c>
      <c r="Z193" s="143">
        <f t="shared" si="67"/>
        <v>0.3</v>
      </c>
      <c r="AA193" s="143">
        <f t="shared" si="67"/>
        <v>0.3</v>
      </c>
      <c r="AB193" s="143">
        <f t="shared" si="67"/>
        <v>0.3</v>
      </c>
      <c r="AC193" s="143">
        <f t="shared" si="67"/>
        <v>0.3</v>
      </c>
      <c r="AD193" s="143">
        <f t="shared" si="67"/>
        <v>0.3</v>
      </c>
      <c r="AE193" s="143">
        <f t="shared" si="67"/>
        <v>0.3</v>
      </c>
      <c r="AF193" s="143">
        <f t="shared" si="67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66"/>
        <v>0.4</v>
      </c>
      <c r="D194" s="137">
        <f t="shared" si="66"/>
        <v>0.4</v>
      </c>
      <c r="E194" s="137">
        <f t="shared" si="66"/>
        <v>0.4</v>
      </c>
      <c r="F194" s="137">
        <f t="shared" si="66"/>
        <v>0.4</v>
      </c>
      <c r="G194" s="137">
        <f t="shared" si="66"/>
        <v>0.4</v>
      </c>
      <c r="H194" s="137">
        <f t="shared" si="66"/>
        <v>0.4</v>
      </c>
      <c r="I194" s="137">
        <f t="shared" si="66"/>
        <v>0.4</v>
      </c>
      <c r="J194" s="137">
        <f t="shared" si="66"/>
        <v>0.4</v>
      </c>
      <c r="K194" s="137">
        <f t="shared" si="66"/>
        <v>0.4</v>
      </c>
      <c r="L194" s="137">
        <f t="shared" si="66"/>
        <v>0.4</v>
      </c>
      <c r="M194" s="137">
        <f t="shared" si="66"/>
        <v>0.4</v>
      </c>
      <c r="N194" s="137">
        <f t="shared" si="66"/>
        <v>0.4</v>
      </c>
      <c r="O194" s="137">
        <f t="shared" si="66"/>
        <v>0.4</v>
      </c>
      <c r="P194" s="137">
        <f t="shared" si="66"/>
        <v>0.4</v>
      </c>
      <c r="Q194" s="137">
        <f t="shared" si="66"/>
        <v>0.4</v>
      </c>
      <c r="R194" s="137">
        <f t="shared" si="66"/>
        <v>0.4</v>
      </c>
      <c r="S194" s="137">
        <f t="shared" si="67"/>
        <v>0.4</v>
      </c>
      <c r="T194" s="137">
        <f t="shared" si="67"/>
        <v>0.4</v>
      </c>
      <c r="U194" s="137">
        <f t="shared" si="67"/>
        <v>0.4</v>
      </c>
      <c r="V194" s="137">
        <f>U194</f>
        <v>0.4</v>
      </c>
      <c r="W194" s="137">
        <f>V194</f>
        <v>0.4</v>
      </c>
      <c r="X194" s="137">
        <f t="shared" si="67"/>
        <v>0.4</v>
      </c>
      <c r="Y194" s="137">
        <f t="shared" si="67"/>
        <v>0.4</v>
      </c>
      <c r="Z194" s="137">
        <f t="shared" si="67"/>
        <v>0.4</v>
      </c>
      <c r="AA194" s="137">
        <f t="shared" si="67"/>
        <v>0.4</v>
      </c>
      <c r="AB194" s="137">
        <f t="shared" si="67"/>
        <v>0.4</v>
      </c>
      <c r="AC194" s="137">
        <f t="shared" si="67"/>
        <v>0.4</v>
      </c>
      <c r="AD194" s="137">
        <f t="shared" si="67"/>
        <v>0.4</v>
      </c>
      <c r="AE194" s="137">
        <f t="shared" si="67"/>
        <v>0.4</v>
      </c>
      <c r="AF194" s="137">
        <f t="shared" si="67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66"/>
        <v>1.5</v>
      </c>
      <c r="D195" s="137">
        <f t="shared" si="66"/>
        <v>1.5</v>
      </c>
      <c r="E195" s="137">
        <f t="shared" si="66"/>
        <v>1.5</v>
      </c>
      <c r="F195" s="137">
        <f t="shared" si="66"/>
        <v>1.5</v>
      </c>
      <c r="G195" s="137">
        <f t="shared" si="66"/>
        <v>1.5</v>
      </c>
      <c r="H195" s="137">
        <f t="shared" si="66"/>
        <v>1.5</v>
      </c>
      <c r="I195" s="137">
        <f t="shared" si="66"/>
        <v>1.5</v>
      </c>
      <c r="J195" s="137">
        <f t="shared" si="66"/>
        <v>1.5</v>
      </c>
      <c r="K195" s="137">
        <f t="shared" si="66"/>
        <v>1.5</v>
      </c>
      <c r="L195" s="137">
        <f t="shared" si="66"/>
        <v>1.5</v>
      </c>
      <c r="M195" s="137">
        <f t="shared" si="66"/>
        <v>1.5</v>
      </c>
      <c r="N195" s="137">
        <f t="shared" si="66"/>
        <v>1.5</v>
      </c>
      <c r="O195" s="137">
        <f t="shared" si="66"/>
        <v>1.5</v>
      </c>
      <c r="P195" s="137">
        <f t="shared" si="66"/>
        <v>1.5</v>
      </c>
      <c r="Q195" s="137">
        <f t="shared" si="66"/>
        <v>1.5</v>
      </c>
      <c r="R195" s="137">
        <f t="shared" si="66"/>
        <v>1.5</v>
      </c>
      <c r="S195" s="137">
        <f t="shared" si="67"/>
        <v>1.5</v>
      </c>
      <c r="T195" s="137">
        <f t="shared" si="67"/>
        <v>1.5</v>
      </c>
      <c r="U195" s="137">
        <f t="shared" si="67"/>
        <v>1.5</v>
      </c>
      <c r="V195" s="137">
        <f t="shared" si="67"/>
        <v>1.5</v>
      </c>
      <c r="W195" s="137">
        <f t="shared" si="67"/>
        <v>1.5</v>
      </c>
      <c r="X195" s="137">
        <f t="shared" si="67"/>
        <v>1.5</v>
      </c>
      <c r="Y195" s="137">
        <f t="shared" si="67"/>
        <v>1.5</v>
      </c>
      <c r="Z195" s="137">
        <f t="shared" si="67"/>
        <v>1.5</v>
      </c>
      <c r="AA195" s="137">
        <f t="shared" si="67"/>
        <v>1.5</v>
      </c>
      <c r="AB195" s="137">
        <f t="shared" si="67"/>
        <v>1.5</v>
      </c>
      <c r="AC195" s="137">
        <f t="shared" si="67"/>
        <v>1.5</v>
      </c>
      <c r="AD195" s="137">
        <f t="shared" si="67"/>
        <v>1.5</v>
      </c>
      <c r="AE195" s="137">
        <f t="shared" si="67"/>
        <v>1.5</v>
      </c>
      <c r="AF195" s="137">
        <f t="shared" si="67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66"/>
        <v>0.3</v>
      </c>
      <c r="D196" s="137">
        <f t="shared" si="66"/>
        <v>0.3</v>
      </c>
      <c r="E196" s="137">
        <f t="shared" si="66"/>
        <v>0.3</v>
      </c>
      <c r="F196" s="137">
        <f t="shared" si="66"/>
        <v>0.3</v>
      </c>
      <c r="G196" s="137">
        <f t="shared" si="66"/>
        <v>0.3</v>
      </c>
      <c r="H196" s="137">
        <f t="shared" si="66"/>
        <v>0.3</v>
      </c>
      <c r="I196" s="137">
        <f t="shared" si="66"/>
        <v>0.3</v>
      </c>
      <c r="J196" s="137">
        <f t="shared" si="66"/>
        <v>0.3</v>
      </c>
      <c r="K196" s="137">
        <f t="shared" si="66"/>
        <v>0.3</v>
      </c>
      <c r="L196" s="137">
        <f t="shared" si="66"/>
        <v>0.3</v>
      </c>
      <c r="M196" s="137">
        <f t="shared" si="66"/>
        <v>0.3</v>
      </c>
      <c r="N196" s="137">
        <f t="shared" si="66"/>
        <v>0.3</v>
      </c>
      <c r="O196" s="137">
        <f t="shared" si="66"/>
        <v>0.3</v>
      </c>
      <c r="P196" s="137">
        <f t="shared" si="66"/>
        <v>0.3</v>
      </c>
      <c r="Q196" s="137">
        <f t="shared" si="66"/>
        <v>0.3</v>
      </c>
      <c r="R196" s="137">
        <f t="shared" si="66"/>
        <v>0.3</v>
      </c>
      <c r="S196" s="137">
        <f t="shared" si="67"/>
        <v>0.3</v>
      </c>
      <c r="T196" s="137">
        <f t="shared" si="67"/>
        <v>0.3</v>
      </c>
      <c r="U196" s="137">
        <f t="shared" si="67"/>
        <v>0.3</v>
      </c>
      <c r="V196" s="137">
        <f t="shared" si="67"/>
        <v>0.3</v>
      </c>
      <c r="W196" s="137">
        <f t="shared" si="67"/>
        <v>0.3</v>
      </c>
      <c r="X196" s="137">
        <f t="shared" si="67"/>
        <v>0.3</v>
      </c>
      <c r="Y196" s="137">
        <f t="shared" si="67"/>
        <v>0.3</v>
      </c>
      <c r="Z196" s="137">
        <f t="shared" si="67"/>
        <v>0.3</v>
      </c>
      <c r="AA196" s="137">
        <f t="shared" si="67"/>
        <v>0.3</v>
      </c>
      <c r="AB196" s="137">
        <f t="shared" si="67"/>
        <v>0.3</v>
      </c>
      <c r="AC196" s="137">
        <f t="shared" si="67"/>
        <v>0.3</v>
      </c>
      <c r="AD196" s="137">
        <f t="shared" si="67"/>
        <v>0.3</v>
      </c>
      <c r="AE196" s="137">
        <f t="shared" si="67"/>
        <v>0.3</v>
      </c>
      <c r="AF196" s="137">
        <f t="shared" si="67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66"/>
        <v>0.4</v>
      </c>
      <c r="D197" s="137">
        <f t="shared" si="66"/>
        <v>0.4</v>
      </c>
      <c r="E197" s="137">
        <f t="shared" si="66"/>
        <v>0.4</v>
      </c>
      <c r="F197" s="137">
        <f t="shared" si="66"/>
        <v>0.4</v>
      </c>
      <c r="G197" s="137">
        <f t="shared" si="66"/>
        <v>0.4</v>
      </c>
      <c r="H197" s="137">
        <f t="shared" si="66"/>
        <v>0.4</v>
      </c>
      <c r="I197" s="137">
        <f t="shared" si="66"/>
        <v>0.4</v>
      </c>
      <c r="J197" s="137">
        <f t="shared" si="66"/>
        <v>0.4</v>
      </c>
      <c r="K197" s="137">
        <f t="shared" si="66"/>
        <v>0.4</v>
      </c>
      <c r="L197" s="137">
        <f t="shared" si="66"/>
        <v>0.4</v>
      </c>
      <c r="M197" s="137">
        <f t="shared" si="66"/>
        <v>0.4</v>
      </c>
      <c r="N197" s="137">
        <f t="shared" si="66"/>
        <v>0.4</v>
      </c>
      <c r="O197" s="137">
        <f t="shared" si="66"/>
        <v>0.4</v>
      </c>
      <c r="P197" s="137">
        <f t="shared" si="66"/>
        <v>0.4</v>
      </c>
      <c r="Q197" s="137">
        <f t="shared" si="66"/>
        <v>0.4</v>
      </c>
      <c r="R197" s="137">
        <f t="shared" si="66"/>
        <v>0.4</v>
      </c>
      <c r="S197" s="137">
        <f t="shared" si="67"/>
        <v>0.4</v>
      </c>
      <c r="T197" s="137">
        <f t="shared" si="67"/>
        <v>0.4</v>
      </c>
      <c r="U197" s="137">
        <f t="shared" si="67"/>
        <v>0.4</v>
      </c>
      <c r="V197" s="137">
        <f t="shared" si="67"/>
        <v>0.4</v>
      </c>
      <c r="W197" s="137">
        <f t="shared" si="67"/>
        <v>0.4</v>
      </c>
      <c r="X197" s="137">
        <f t="shared" si="67"/>
        <v>0.4</v>
      </c>
      <c r="Y197" s="137">
        <f t="shared" si="67"/>
        <v>0.4</v>
      </c>
      <c r="Z197" s="137">
        <f t="shared" si="67"/>
        <v>0.4</v>
      </c>
      <c r="AA197" s="137">
        <f t="shared" si="67"/>
        <v>0.4</v>
      </c>
      <c r="AB197" s="137">
        <f t="shared" si="67"/>
        <v>0.4</v>
      </c>
      <c r="AC197" s="137">
        <f t="shared" si="67"/>
        <v>0.4</v>
      </c>
      <c r="AD197" s="137">
        <f t="shared" si="67"/>
        <v>0.4</v>
      </c>
      <c r="AE197" s="137">
        <f t="shared" si="67"/>
        <v>0.4</v>
      </c>
      <c r="AF197" s="137">
        <f t="shared" si="67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66"/>
        <v>0.64</v>
      </c>
      <c r="D198" s="146">
        <f t="shared" si="66"/>
        <v>0.64</v>
      </c>
      <c r="E198" s="146">
        <f t="shared" si="66"/>
        <v>0.64</v>
      </c>
      <c r="F198" s="146">
        <f t="shared" si="66"/>
        <v>0.64</v>
      </c>
      <c r="G198" s="146">
        <f t="shared" si="66"/>
        <v>0.64</v>
      </c>
      <c r="H198" s="146">
        <f t="shared" si="66"/>
        <v>0.64</v>
      </c>
      <c r="I198" s="146">
        <f t="shared" si="66"/>
        <v>0.64</v>
      </c>
      <c r="J198" s="146">
        <f t="shared" si="66"/>
        <v>0.64</v>
      </c>
      <c r="K198" s="146">
        <f t="shared" si="66"/>
        <v>0.64</v>
      </c>
      <c r="L198" s="146">
        <f t="shared" si="66"/>
        <v>0.64</v>
      </c>
      <c r="M198" s="146">
        <f t="shared" si="66"/>
        <v>0.64</v>
      </c>
      <c r="N198" s="146">
        <f t="shared" si="66"/>
        <v>0.64</v>
      </c>
      <c r="O198" s="146">
        <f t="shared" si="66"/>
        <v>0.64</v>
      </c>
      <c r="P198" s="146">
        <f t="shared" si="66"/>
        <v>0.64</v>
      </c>
      <c r="Q198" s="146">
        <f t="shared" si="66"/>
        <v>0.64</v>
      </c>
      <c r="R198" s="146">
        <f t="shared" si="66"/>
        <v>0.64</v>
      </c>
      <c r="S198" s="146">
        <f t="shared" si="67"/>
        <v>0.64</v>
      </c>
      <c r="T198" s="146">
        <f t="shared" si="67"/>
        <v>0.64</v>
      </c>
      <c r="U198" s="146">
        <f t="shared" si="67"/>
        <v>0.64</v>
      </c>
      <c r="V198" s="146">
        <f t="shared" si="67"/>
        <v>0.64</v>
      </c>
      <c r="W198" s="146">
        <f t="shared" si="67"/>
        <v>0.64</v>
      </c>
      <c r="X198" s="146">
        <f t="shared" si="67"/>
        <v>0.64</v>
      </c>
      <c r="Y198" s="146">
        <f t="shared" si="67"/>
        <v>0.64</v>
      </c>
      <c r="Z198" s="146">
        <f t="shared" si="67"/>
        <v>0.64</v>
      </c>
      <c r="AA198" s="146">
        <f t="shared" si="67"/>
        <v>0.64</v>
      </c>
      <c r="AB198" s="146">
        <f t="shared" si="67"/>
        <v>0.64</v>
      </c>
      <c r="AC198" s="146">
        <f t="shared" si="67"/>
        <v>0.64</v>
      </c>
      <c r="AD198" s="146">
        <f t="shared" si="67"/>
        <v>0.64</v>
      </c>
      <c r="AE198" s="146">
        <f t="shared" si="67"/>
        <v>0.64</v>
      </c>
      <c r="AF198" s="146">
        <f t="shared" si="67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68">SUM(C193:C198)</f>
        <v>3.54</v>
      </c>
      <c r="D199" s="149">
        <f t="shared" si="68"/>
        <v>3.54</v>
      </c>
      <c r="E199" s="149">
        <f t="shared" si="68"/>
        <v>3.54</v>
      </c>
      <c r="F199" s="149">
        <f t="shared" si="68"/>
        <v>3.54</v>
      </c>
      <c r="G199" s="149">
        <f t="shared" si="68"/>
        <v>3.54</v>
      </c>
      <c r="H199" s="149">
        <f t="shared" si="68"/>
        <v>3.54</v>
      </c>
      <c r="I199" s="149">
        <f t="shared" si="68"/>
        <v>3.54</v>
      </c>
      <c r="J199" s="149">
        <f t="shared" si="68"/>
        <v>3.54</v>
      </c>
      <c r="K199" s="149">
        <f t="shared" si="68"/>
        <v>3.54</v>
      </c>
      <c r="L199" s="149">
        <f>SUM(L193:L198)</f>
        <v>3.54</v>
      </c>
      <c r="M199" s="149">
        <f t="shared" ref="M199:R199" si="69">SUM(M193:M198)</f>
        <v>3.54</v>
      </c>
      <c r="N199" s="149">
        <f t="shared" si="69"/>
        <v>3.54</v>
      </c>
      <c r="O199" s="149">
        <f t="shared" si="69"/>
        <v>3.54</v>
      </c>
      <c r="P199" s="149">
        <f t="shared" si="69"/>
        <v>3.54</v>
      </c>
      <c r="Q199" s="149">
        <f t="shared" si="69"/>
        <v>3.54</v>
      </c>
      <c r="R199" s="149">
        <f t="shared" si="69"/>
        <v>3.54</v>
      </c>
      <c r="S199" s="149">
        <f>SUM(S193:S198)</f>
        <v>3.54</v>
      </c>
      <c r="T199" s="149">
        <f t="shared" ref="T199:AG199" si="70">SUM(T193:T198)</f>
        <v>3.54</v>
      </c>
      <c r="U199" s="149">
        <f t="shared" si="70"/>
        <v>3.54</v>
      </c>
      <c r="V199" s="149">
        <f t="shared" si="70"/>
        <v>3.54</v>
      </c>
      <c r="W199" s="149">
        <f t="shared" si="70"/>
        <v>3.54</v>
      </c>
      <c r="X199" s="149">
        <f t="shared" si="70"/>
        <v>3.54</v>
      </c>
      <c r="Y199" s="149">
        <f t="shared" si="70"/>
        <v>3.54</v>
      </c>
      <c r="Z199" s="149">
        <f t="shared" si="70"/>
        <v>3.54</v>
      </c>
      <c r="AA199" s="149">
        <f t="shared" si="70"/>
        <v>3.54</v>
      </c>
      <c r="AB199" s="149">
        <f t="shared" si="70"/>
        <v>3.54</v>
      </c>
      <c r="AC199" s="149">
        <f t="shared" si="70"/>
        <v>3.54</v>
      </c>
      <c r="AD199" s="149">
        <f t="shared" si="70"/>
        <v>3.54</v>
      </c>
      <c r="AE199" s="149">
        <f t="shared" si="70"/>
        <v>3.54</v>
      </c>
      <c r="AF199" s="149">
        <f t="shared" si="70"/>
        <v>3.54</v>
      </c>
      <c r="AG199" s="150">
        <f t="shared" si="70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1260.8400000000001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2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2078/08/2)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2078/08/2)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71">B75</f>
        <v>755.74</v>
      </c>
      <c r="U213" s="173">
        <f t="shared" si="71"/>
        <v>797.64</v>
      </c>
      <c r="V213" s="173">
        <f t="shared" si="71"/>
        <v>805.94</v>
      </c>
      <c r="W213" s="173">
        <f t="shared" si="71"/>
        <v>786.44</v>
      </c>
      <c r="X213" s="173">
        <f t="shared" si="71"/>
        <v>879.84</v>
      </c>
      <c r="Y213" s="173">
        <f t="shared" si="71"/>
        <v>917.84</v>
      </c>
      <c r="Z213" s="173">
        <f t="shared" si="71"/>
        <v>1004.44</v>
      </c>
      <c r="AA213" s="173">
        <f t="shared" si="71"/>
        <v>1111.7399999999998</v>
      </c>
      <c r="AB213" s="173">
        <f t="shared" si="71"/>
        <v>1160.7399999999998</v>
      </c>
      <c r="AC213" s="173">
        <f t="shared" si="71"/>
        <v>1248.24</v>
      </c>
      <c r="AD213" s="173">
        <f t="shared" si="71"/>
        <v>1260.8400000000001</v>
      </c>
      <c r="AE213" s="173">
        <f t="shared" si="71"/>
        <v>1224.1400000000001</v>
      </c>
      <c r="AF213" s="173">
        <f t="shared" si="71"/>
        <v>1149.24</v>
      </c>
      <c r="AG213" s="173">
        <f t="shared" si="71"/>
        <v>1113.6400000000001</v>
      </c>
      <c r="AH213" s="173">
        <f t="shared" si="71"/>
        <v>1096.8399999999999</v>
      </c>
      <c r="AI213" s="173">
        <f t="shared" si="71"/>
        <v>1066.3399999999999</v>
      </c>
      <c r="AJ213" s="173">
        <f t="shared" si="71"/>
        <v>1049.44</v>
      </c>
      <c r="AK213" s="173">
        <f t="shared" si="71"/>
        <v>1079.94</v>
      </c>
      <c r="AL213" s="173">
        <f t="shared" si="71"/>
        <v>1100.94</v>
      </c>
      <c r="AM213" s="173">
        <f t="shared" si="71"/>
        <v>1208.7399999999998</v>
      </c>
      <c r="AN213" s="173">
        <f t="shared" si="71"/>
        <v>1341.6399999999999</v>
      </c>
      <c r="AO213" s="173">
        <f t="shared" si="71"/>
        <v>1479.74</v>
      </c>
      <c r="AP213" s="173">
        <f t="shared" si="71"/>
        <v>1340.24</v>
      </c>
      <c r="AQ213" s="173">
        <f t="shared" si="71"/>
        <v>1285.1399999999999</v>
      </c>
      <c r="AR213" s="173">
        <f t="shared" si="71"/>
        <v>1248.6399999999999</v>
      </c>
      <c r="AS213" s="173">
        <f t="shared" si="71"/>
        <v>1160.7399999999998</v>
      </c>
      <c r="AT213" s="173">
        <f t="shared" si="71"/>
        <v>1091.6399999999999</v>
      </c>
      <c r="AU213" s="173">
        <f t="shared" si="71"/>
        <v>1005.54</v>
      </c>
      <c r="AV213" s="173">
        <f t="shared" si="71"/>
        <v>994.24</v>
      </c>
      <c r="AW213" s="173">
        <f t="shared" si="71"/>
        <v>933.93</v>
      </c>
      <c r="AX213" s="173">
        <f t="shared" si="71"/>
        <v>883.64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72">B198</f>
        <v>0.64</v>
      </c>
      <c r="C234" s="176">
        <f t="shared" si="72"/>
        <v>0.64</v>
      </c>
      <c r="D234" s="176">
        <f t="shared" si="72"/>
        <v>0.64</v>
      </c>
      <c r="E234" s="176">
        <f t="shared" si="72"/>
        <v>0.64</v>
      </c>
      <c r="F234" s="176">
        <f t="shared" si="72"/>
        <v>0.64</v>
      </c>
      <c r="G234" s="176">
        <f t="shared" si="72"/>
        <v>0.64</v>
      </c>
      <c r="H234" s="176">
        <f t="shared" si="72"/>
        <v>0.64</v>
      </c>
      <c r="I234" s="176">
        <f t="shared" si="72"/>
        <v>0.64</v>
      </c>
      <c r="J234" s="176">
        <f t="shared" si="72"/>
        <v>0.64</v>
      </c>
      <c r="K234" s="176">
        <f t="shared" si="72"/>
        <v>0.64</v>
      </c>
      <c r="L234" s="176">
        <f t="shared" si="72"/>
        <v>0.64</v>
      </c>
      <c r="M234" s="176">
        <f t="shared" si="72"/>
        <v>0.64</v>
      </c>
      <c r="N234" s="176">
        <f t="shared" si="72"/>
        <v>0.64</v>
      </c>
      <c r="O234" s="176">
        <f t="shared" si="72"/>
        <v>0.64</v>
      </c>
      <c r="P234" s="176">
        <f t="shared" si="72"/>
        <v>0.64</v>
      </c>
      <c r="Q234" s="176">
        <f t="shared" si="72"/>
        <v>0.64</v>
      </c>
      <c r="R234" s="176">
        <f t="shared" si="72"/>
        <v>0.64</v>
      </c>
      <c r="S234" s="176">
        <f t="shared" si="72"/>
        <v>0.64</v>
      </c>
      <c r="T234" s="176">
        <f t="shared" si="72"/>
        <v>0.64</v>
      </c>
      <c r="U234" s="176">
        <f t="shared" si="72"/>
        <v>0.64</v>
      </c>
      <c r="V234" s="176">
        <f t="shared" si="72"/>
        <v>0.64</v>
      </c>
      <c r="W234" s="176">
        <f t="shared" si="72"/>
        <v>0.64</v>
      </c>
      <c r="X234" s="176">
        <f t="shared" si="72"/>
        <v>0.64</v>
      </c>
      <c r="Y234" s="176">
        <f t="shared" si="72"/>
        <v>0.64</v>
      </c>
      <c r="Z234" s="176">
        <f t="shared" si="72"/>
        <v>0.64</v>
      </c>
      <c r="AA234" s="176">
        <f t="shared" si="72"/>
        <v>0.64</v>
      </c>
      <c r="AB234" s="176">
        <f t="shared" si="72"/>
        <v>0.64</v>
      </c>
      <c r="AC234" s="176">
        <f t="shared" si="72"/>
        <v>0.64</v>
      </c>
      <c r="AD234" s="176">
        <f t="shared" si="72"/>
        <v>0.64</v>
      </c>
      <c r="AE234" s="176">
        <f t="shared" si="72"/>
        <v>0.64</v>
      </c>
      <c r="AF234" s="176">
        <f t="shared" si="72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73">IF(C202&lt;100,"",C202-520)</f>
        <v/>
      </c>
      <c r="D235" s="120" t="str">
        <f t="shared" si="73"/>
        <v/>
      </c>
      <c r="E235" s="120" t="str">
        <f t="shared" si="73"/>
        <v/>
      </c>
      <c r="F235" s="120" t="str">
        <f t="shared" si="73"/>
        <v/>
      </c>
      <c r="G235" s="120" t="str">
        <f t="shared" si="73"/>
        <v/>
      </c>
      <c r="H235" s="120" t="str">
        <f t="shared" si="73"/>
        <v/>
      </c>
      <c r="I235" s="120" t="str">
        <f t="shared" si="73"/>
        <v/>
      </c>
      <c r="J235" s="120" t="str">
        <f t="shared" si="73"/>
        <v/>
      </c>
      <c r="K235" s="120" t="str">
        <f t="shared" si="73"/>
        <v/>
      </c>
      <c r="L235" s="120" t="str">
        <f t="shared" si="73"/>
        <v/>
      </c>
      <c r="M235" s="120" t="str">
        <f t="shared" si="73"/>
        <v/>
      </c>
      <c r="N235" s="120" t="str">
        <f t="shared" si="73"/>
        <v/>
      </c>
      <c r="O235" s="120" t="str">
        <f t="shared" si="73"/>
        <v/>
      </c>
      <c r="P235" s="120" t="str">
        <f t="shared" si="73"/>
        <v/>
      </c>
      <c r="Q235" s="120" t="str">
        <f t="shared" si="73"/>
        <v/>
      </c>
      <c r="R235" s="120" t="str">
        <f t="shared" si="73"/>
        <v/>
      </c>
      <c r="S235" s="120" t="str">
        <f t="shared" si="73"/>
        <v/>
      </c>
      <c r="T235" s="120" t="str">
        <f t="shared" si="73"/>
        <v/>
      </c>
      <c r="U235" s="120" t="str">
        <f t="shared" si="73"/>
        <v/>
      </c>
      <c r="V235" s="120" t="str">
        <f t="shared" si="73"/>
        <v/>
      </c>
      <c r="W235" s="120" t="str">
        <f t="shared" si="73"/>
        <v/>
      </c>
      <c r="X235" s="120" t="str">
        <f t="shared" si="73"/>
        <v/>
      </c>
      <c r="Y235" s="120" t="str">
        <f t="shared" si="73"/>
        <v/>
      </c>
      <c r="Z235" s="120" t="str">
        <f t="shared" si="73"/>
        <v/>
      </c>
      <c r="AA235" s="120" t="str">
        <f t="shared" si="73"/>
        <v/>
      </c>
      <c r="AB235" s="120" t="str">
        <f t="shared" si="73"/>
        <v/>
      </c>
      <c r="AC235" s="120" t="str">
        <f t="shared" si="73"/>
        <v/>
      </c>
      <c r="AD235" s="120" t="str">
        <f t="shared" si="73"/>
        <v/>
      </c>
      <c r="AE235" s="120" t="str">
        <f t="shared" si="73"/>
        <v/>
      </c>
      <c r="AF235" s="120" t="str">
        <f t="shared" si="73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74">IF(B203&lt;100,"",B203-620)</f>
        <v/>
      </c>
      <c r="C236" s="120" t="str">
        <f t="shared" si="74"/>
        <v/>
      </c>
      <c r="D236" s="120" t="str">
        <f t="shared" si="74"/>
        <v/>
      </c>
      <c r="E236" s="120" t="str">
        <f t="shared" si="74"/>
        <v/>
      </c>
      <c r="F236" s="120" t="str">
        <f t="shared" si="74"/>
        <v/>
      </c>
      <c r="G236" s="120" t="str">
        <f t="shared" si="74"/>
        <v/>
      </c>
      <c r="H236" s="120" t="str">
        <f t="shared" si="74"/>
        <v/>
      </c>
      <c r="I236" s="120" t="str">
        <f t="shared" si="74"/>
        <v/>
      </c>
      <c r="J236" s="120" t="str">
        <f t="shared" si="74"/>
        <v/>
      </c>
      <c r="K236" s="120" t="str">
        <f t="shared" si="74"/>
        <v/>
      </c>
      <c r="L236" s="120" t="str">
        <f t="shared" si="74"/>
        <v/>
      </c>
      <c r="M236" s="120" t="str">
        <f t="shared" si="74"/>
        <v/>
      </c>
      <c r="N236" s="120" t="str">
        <f t="shared" si="74"/>
        <v/>
      </c>
      <c r="O236" s="120" t="str">
        <f t="shared" si="74"/>
        <v/>
      </c>
      <c r="P236" s="120" t="str">
        <f t="shared" si="74"/>
        <v/>
      </c>
      <c r="Q236" s="120" t="str">
        <f t="shared" si="74"/>
        <v/>
      </c>
      <c r="R236" s="120" t="str">
        <f t="shared" si="74"/>
        <v/>
      </c>
      <c r="S236" s="120" t="str">
        <f t="shared" si="74"/>
        <v/>
      </c>
      <c r="T236" s="120" t="str">
        <f t="shared" si="74"/>
        <v/>
      </c>
      <c r="U236" s="120" t="str">
        <f t="shared" si="74"/>
        <v/>
      </c>
      <c r="V236" s="120" t="str">
        <f t="shared" si="74"/>
        <v/>
      </c>
      <c r="W236" s="120" t="str">
        <f t="shared" si="74"/>
        <v/>
      </c>
      <c r="X236" s="120" t="str">
        <f t="shared" si="74"/>
        <v/>
      </c>
      <c r="Y236" s="120" t="str">
        <f t="shared" si="74"/>
        <v/>
      </c>
      <c r="Z236" s="120" t="str">
        <f t="shared" si="74"/>
        <v/>
      </c>
      <c r="AA236" s="120" t="str">
        <f t="shared" si="74"/>
        <v/>
      </c>
      <c r="AB236" s="120" t="str">
        <f t="shared" si="74"/>
        <v/>
      </c>
      <c r="AC236" s="120" t="str">
        <f t="shared" si="74"/>
        <v/>
      </c>
      <c r="AD236" s="120" t="str">
        <f t="shared" si="74"/>
        <v/>
      </c>
      <c r="AE236" s="120" t="str">
        <f t="shared" si="74"/>
        <v/>
      </c>
      <c r="AF236" s="120" t="str">
        <f t="shared" si="74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75">IF(B204&lt;100,"",B204-330)</f>
        <v/>
      </c>
      <c r="C237" s="120" t="str">
        <f t="shared" si="75"/>
        <v/>
      </c>
      <c r="D237" s="120" t="str">
        <f t="shared" si="75"/>
        <v/>
      </c>
      <c r="E237" s="120" t="str">
        <f t="shared" si="75"/>
        <v/>
      </c>
      <c r="F237" s="120" t="str">
        <f t="shared" si="75"/>
        <v/>
      </c>
      <c r="G237" s="120" t="str">
        <f t="shared" si="75"/>
        <v/>
      </c>
      <c r="H237" s="120" t="str">
        <f t="shared" si="75"/>
        <v/>
      </c>
      <c r="I237" s="120" t="str">
        <f t="shared" si="75"/>
        <v/>
      </c>
      <c r="J237" s="120" t="str">
        <f t="shared" si="75"/>
        <v/>
      </c>
      <c r="K237" s="120" t="str">
        <f t="shared" si="75"/>
        <v/>
      </c>
      <c r="L237" s="120" t="str">
        <f t="shared" si="75"/>
        <v/>
      </c>
      <c r="M237" s="120" t="str">
        <f t="shared" si="75"/>
        <v/>
      </c>
      <c r="N237" s="120" t="str">
        <f t="shared" si="75"/>
        <v/>
      </c>
      <c r="O237" s="120" t="str">
        <f t="shared" si="75"/>
        <v/>
      </c>
      <c r="P237" s="120" t="str">
        <f t="shared" si="75"/>
        <v/>
      </c>
      <c r="Q237" s="120" t="str">
        <f t="shared" si="75"/>
        <v/>
      </c>
      <c r="R237" s="120" t="str">
        <f t="shared" si="75"/>
        <v/>
      </c>
      <c r="S237" s="120" t="str">
        <f t="shared" si="75"/>
        <v/>
      </c>
      <c r="T237" s="120" t="str">
        <f t="shared" si="75"/>
        <v/>
      </c>
      <c r="U237" s="120" t="str">
        <f t="shared" si="75"/>
        <v/>
      </c>
      <c r="V237" s="120" t="str">
        <f t="shared" si="75"/>
        <v/>
      </c>
      <c r="W237" s="120" t="str">
        <f t="shared" si="75"/>
        <v/>
      </c>
      <c r="X237" s="120" t="str">
        <f t="shared" si="75"/>
        <v/>
      </c>
      <c r="Y237" s="120" t="str">
        <f t="shared" si="75"/>
        <v/>
      </c>
      <c r="Z237" s="120" t="str">
        <f t="shared" si="75"/>
        <v/>
      </c>
      <c r="AA237" s="120" t="str">
        <f t="shared" si="75"/>
        <v/>
      </c>
      <c r="AB237" s="120" t="str">
        <f t="shared" si="75"/>
        <v/>
      </c>
      <c r="AC237" s="120" t="str">
        <f t="shared" si="75"/>
        <v/>
      </c>
      <c r="AD237" s="120" t="str">
        <f t="shared" si="75"/>
        <v/>
      </c>
      <c r="AE237" s="120" t="str">
        <f t="shared" si="75"/>
        <v/>
      </c>
      <c r="AF237" s="120" t="str">
        <f t="shared" si="75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76">IF(C205&lt;100,"",C205-1500)</f>
        <v/>
      </c>
      <c r="D238" s="120" t="str">
        <f t="shared" si="76"/>
        <v/>
      </c>
      <c r="E238" s="120" t="str">
        <f t="shared" si="76"/>
        <v/>
      </c>
      <c r="F238" s="120" t="str">
        <f t="shared" si="76"/>
        <v/>
      </c>
      <c r="G238" s="120" t="str">
        <f t="shared" si="76"/>
        <v/>
      </c>
      <c r="H238" s="120" t="str">
        <f t="shared" si="76"/>
        <v/>
      </c>
      <c r="I238" s="120" t="str">
        <f t="shared" si="76"/>
        <v/>
      </c>
      <c r="J238" s="120" t="str">
        <f t="shared" si="76"/>
        <v/>
      </c>
      <c r="K238" s="120" t="str">
        <f t="shared" si="76"/>
        <v/>
      </c>
      <c r="L238" s="120" t="str">
        <f t="shared" si="76"/>
        <v/>
      </c>
      <c r="M238" s="120" t="str">
        <f t="shared" si="76"/>
        <v/>
      </c>
      <c r="N238" s="120" t="str">
        <f t="shared" si="76"/>
        <v/>
      </c>
      <c r="O238" s="120" t="str">
        <f t="shared" si="76"/>
        <v/>
      </c>
      <c r="P238" s="120" t="str">
        <f t="shared" si="76"/>
        <v/>
      </c>
      <c r="Q238" s="120" t="str">
        <f t="shared" si="76"/>
        <v/>
      </c>
      <c r="R238" s="120" t="str">
        <f t="shared" si="76"/>
        <v/>
      </c>
      <c r="S238" s="120" t="str">
        <f t="shared" si="76"/>
        <v/>
      </c>
      <c r="T238" s="120" t="str">
        <f t="shared" si="76"/>
        <v/>
      </c>
      <c r="U238" s="120" t="str">
        <f t="shared" si="76"/>
        <v/>
      </c>
      <c r="V238" s="120" t="str">
        <f t="shared" si="76"/>
        <v/>
      </c>
      <c r="W238" s="120" t="str">
        <f t="shared" si="76"/>
        <v/>
      </c>
      <c r="X238" s="120" t="str">
        <f t="shared" si="76"/>
        <v/>
      </c>
      <c r="Y238" s="120" t="str">
        <f t="shared" si="76"/>
        <v/>
      </c>
      <c r="Z238" s="120" t="str">
        <f t="shared" si="76"/>
        <v/>
      </c>
      <c r="AA238" s="120" t="str">
        <f t="shared" si="76"/>
        <v/>
      </c>
      <c r="AB238" s="120" t="str">
        <f t="shared" si="76"/>
        <v/>
      </c>
      <c r="AC238" s="120" t="str">
        <f t="shared" si="76"/>
        <v/>
      </c>
      <c r="AD238" s="120" t="str">
        <f t="shared" si="76"/>
        <v/>
      </c>
      <c r="AE238" s="120" t="str">
        <f t="shared" si="76"/>
        <v/>
      </c>
      <c r="AF238" s="120" t="str">
        <f t="shared" si="76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2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2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971" priority="416">
      <formula>S$9&gt;=20/24</formula>
    </cfRule>
    <cfRule type="expression" dxfId="8970" priority="417">
      <formula>AND(S$9&gt;=14/24,S$9&lt;20/24)</formula>
    </cfRule>
    <cfRule type="expression" dxfId="8969" priority="418">
      <formula>AND(S$9&gt;=8/24,S$9&lt;14/24)</formula>
    </cfRule>
    <cfRule type="expression" dxfId="8968" priority="419">
      <formula>S$9&lt;8/24</formula>
    </cfRule>
  </conditionalFormatting>
  <conditionalFormatting sqref="B8:AF10 AA81:AF81 C81:Q81 C82:AF82 C193:AF199 C68:AF72 T212:AX212 O39:Q39 P45:Q48 P40:Q42 C74:AF78 C80:AF80 M16:M25 C63:L67 C57:L61 L26:M26 N16:N26 O28:O33 M60:Q67 O16:Q27 L37:Q37 M12:Q14 S40:W41 U42:W42 X85:AA91 L11:AC11 R18:AC30 M59:AA59 C56:AF56 AD11:AF12 AD18:AF26 AD28:AF30 X40:AF42 L53:AF55 M58:AF58 AB84:AF91">
    <cfRule type="expression" dxfId="8967" priority="412">
      <formula>B$9&gt;=20/24</formula>
    </cfRule>
    <cfRule type="expression" dxfId="8966" priority="413">
      <formula>AND(B$9&gt;=14/24,B$9&lt;20/24)</formula>
    </cfRule>
    <cfRule type="expression" dxfId="8965" priority="414">
      <formula>AND(B$9&gt;=8/24,B$9&lt;14/24)</formula>
    </cfRule>
    <cfRule type="expression" dxfId="8964" priority="415">
      <formula>B$9&lt;8/24</formula>
    </cfRule>
  </conditionalFormatting>
  <conditionalFormatting sqref="B191:AF191">
    <cfRule type="expression" dxfId="8963" priority="408">
      <formula>B$9&gt;=20/24</formula>
    </cfRule>
    <cfRule type="expression" dxfId="8962" priority="409">
      <formula>AND(B$9&gt;=14/24,B$9&lt;20/24)</formula>
    </cfRule>
    <cfRule type="expression" dxfId="8961" priority="410">
      <formula>AND(B$9&gt;=8/24,B$9&lt;14/24)</formula>
    </cfRule>
    <cfRule type="expression" dxfId="8960" priority="411">
      <formula>B$9&lt;8/24</formula>
    </cfRule>
  </conditionalFormatting>
  <conditionalFormatting sqref="AL4:AL6">
    <cfRule type="iconSet" priority="407">
      <iconSet iconSet="3TrafficLights2" reverse="1">
        <cfvo type="percent" val="0"/>
        <cfvo type="num" val="1"/>
        <cfvo type="num" val="1"/>
      </iconSet>
    </cfRule>
  </conditionalFormatting>
  <conditionalFormatting sqref="M57:Q57">
    <cfRule type="expression" dxfId="8959" priority="403">
      <formula>M$9&gt;=20/24</formula>
    </cfRule>
    <cfRule type="expression" dxfId="8958" priority="404">
      <formula>AND(M$9&gt;=14/24,M$9&lt;20/24)</formula>
    </cfRule>
    <cfRule type="expression" dxfId="8957" priority="405">
      <formula>AND(M$9&gt;=8/24,M$9&lt;14/24)</formula>
    </cfRule>
    <cfRule type="expression" dxfId="8956" priority="406">
      <formula>M$9&lt;8/24</formula>
    </cfRule>
  </conditionalFormatting>
  <conditionalFormatting sqref="P43:Q43">
    <cfRule type="expression" dxfId="8955" priority="399">
      <formula>P$9&gt;=20/24</formula>
    </cfRule>
    <cfRule type="expression" dxfId="8954" priority="400">
      <formula>AND(P$9&gt;=14/24,P$9&lt;20/24)</formula>
    </cfRule>
    <cfRule type="expression" dxfId="8953" priority="401">
      <formula>AND(P$9&gt;=8/24,P$9&lt;14/24)</formula>
    </cfRule>
    <cfRule type="expression" dxfId="8952" priority="402">
      <formula>P$9&lt;8/24</formula>
    </cfRule>
  </conditionalFormatting>
  <conditionalFormatting sqref="R57:AF57">
    <cfRule type="expression" dxfId="8951" priority="387">
      <formula>R$9&gt;=20/24</formula>
    </cfRule>
    <cfRule type="expression" dxfId="8950" priority="388">
      <formula>AND(R$9&gt;=14/24,R$9&lt;20/24)</formula>
    </cfRule>
    <cfRule type="expression" dxfId="8949" priority="389">
      <formula>AND(R$9&gt;=8/24,R$9&lt;14/24)</formula>
    </cfRule>
    <cfRule type="expression" dxfId="8948" priority="390">
      <formula>R$9&lt;8/24</formula>
    </cfRule>
  </conditionalFormatting>
  <conditionalFormatting sqref="S39:AF39">
    <cfRule type="expression" dxfId="8947" priority="391">
      <formula>S$9&gt;=20/24</formula>
    </cfRule>
    <cfRule type="expression" dxfId="8946" priority="392">
      <formula>AND(S$9&gt;=14/24,S$9&lt;20/24)</formula>
    </cfRule>
    <cfRule type="expression" dxfId="8945" priority="393">
      <formula>AND(S$9&gt;=8/24,S$9&lt;14/24)</formula>
    </cfRule>
    <cfRule type="expression" dxfId="8944" priority="394">
      <formula>S$9&lt;8/24</formula>
    </cfRule>
  </conditionalFormatting>
  <conditionalFormatting sqref="R81:Z81">
    <cfRule type="expression" dxfId="8943" priority="383">
      <formula>R$9&gt;=20/24</formula>
    </cfRule>
    <cfRule type="expression" dxfId="8942" priority="384">
      <formula>AND(R$9&gt;=14/24,R$9&lt;20/24)</formula>
    </cfRule>
    <cfRule type="expression" dxfId="8941" priority="385">
      <formula>AND(R$9&gt;=8/24,R$9&lt;14/24)</formula>
    </cfRule>
    <cfRule type="expression" dxfId="8940" priority="386">
      <formula>R$9&lt;8/24</formula>
    </cfRule>
  </conditionalFormatting>
  <conditionalFormatting sqref="T84:AA84">
    <cfRule type="expression" dxfId="8939" priority="379">
      <formula>T$9&gt;=20/24</formula>
    </cfRule>
    <cfRule type="expression" dxfId="8938" priority="380">
      <formula>AND(T$9&gt;=14/24,T$9&lt;20/24)</formula>
    </cfRule>
    <cfRule type="expression" dxfId="8937" priority="381">
      <formula>AND(T$9&gt;=8/24,T$9&lt;14/24)</formula>
    </cfRule>
    <cfRule type="expression" dxfId="8936" priority="382">
      <formula>T$9&lt;8/24</formula>
    </cfRule>
  </conditionalFormatting>
  <conditionalFormatting sqref="O35">
    <cfRule type="expression" dxfId="8935" priority="375">
      <formula>O$9&gt;=20/24</formula>
    </cfRule>
    <cfRule type="expression" dxfId="8934" priority="376">
      <formula>AND(O$9&gt;=14/24,O$9&lt;20/24)</formula>
    </cfRule>
    <cfRule type="expression" dxfId="8933" priority="377">
      <formula>AND(O$9&gt;=8/24,O$9&lt;14/24)</formula>
    </cfRule>
    <cfRule type="expression" dxfId="8932" priority="378">
      <formula>O$9&lt;8/24</formula>
    </cfRule>
  </conditionalFormatting>
  <conditionalFormatting sqref="P49:Q49">
    <cfRule type="expression" dxfId="8931" priority="371">
      <formula>P$9&gt;=20/24</formula>
    </cfRule>
    <cfRule type="expression" dxfId="8930" priority="372">
      <formula>AND(P$9&gt;=14/24,P$9&lt;20/24)</formula>
    </cfRule>
    <cfRule type="expression" dxfId="8929" priority="373">
      <formula>AND(P$9&gt;=8/24,P$9&lt;14/24)</formula>
    </cfRule>
    <cfRule type="expression" dxfId="8928" priority="374">
      <formula>P$9&lt;8/24</formula>
    </cfRule>
  </conditionalFormatting>
  <conditionalFormatting sqref="P50:Q50">
    <cfRule type="expression" dxfId="8927" priority="367">
      <formula>P$9&gt;=20/24</formula>
    </cfRule>
    <cfRule type="expression" dxfId="8926" priority="368">
      <formula>AND(P$9&gt;=14/24,P$9&lt;20/24)</formula>
    </cfRule>
    <cfRule type="expression" dxfId="8925" priority="369">
      <formula>AND(P$9&gt;=8/24,P$9&lt;14/24)</formula>
    </cfRule>
    <cfRule type="expression" dxfId="8924" priority="370">
      <formula>P$9&lt;8/24</formula>
    </cfRule>
  </conditionalFormatting>
  <conditionalFormatting sqref="P45:Q48">
    <cfRule type="expression" dxfId="8923" priority="363">
      <formula>P$9&gt;=20/24</formula>
    </cfRule>
    <cfRule type="expression" dxfId="8922" priority="364">
      <formula>AND(P$9&gt;=14/24,P$9&lt;20/24)</formula>
    </cfRule>
    <cfRule type="expression" dxfId="8921" priority="365">
      <formula>AND(P$9&gt;=8/24,P$9&lt;14/24)</formula>
    </cfRule>
    <cfRule type="expression" dxfId="8920" priority="366">
      <formula>P$9&lt;8/24</formula>
    </cfRule>
  </conditionalFormatting>
  <conditionalFormatting sqref="R37:AF37">
    <cfRule type="expression" dxfId="8919" priority="359">
      <formula>R$9&gt;=20/24</formula>
    </cfRule>
    <cfRule type="expression" dxfId="8918" priority="360">
      <formula>AND(R$9&gt;=14/24,R$9&lt;20/24)</formula>
    </cfRule>
    <cfRule type="expression" dxfId="8917" priority="361">
      <formula>AND(R$9&gt;=8/24,R$9&lt;14/24)</formula>
    </cfRule>
    <cfRule type="expression" dxfId="8916" priority="362">
      <formula>R$9&lt;8/24</formula>
    </cfRule>
  </conditionalFormatting>
  <conditionalFormatting sqref="R31:AF33 R35:AF35">
    <cfRule type="expression" dxfId="8915" priority="355">
      <formula>R$9&gt;=20/24</formula>
    </cfRule>
    <cfRule type="expression" dxfId="8914" priority="356">
      <formula>AND(R$9&gt;=14/24,R$9&lt;20/24)</formula>
    </cfRule>
    <cfRule type="expression" dxfId="8913" priority="357">
      <formula>AND(R$9&gt;=8/24,R$9&lt;14/24)</formula>
    </cfRule>
    <cfRule type="expression" dxfId="8912" priority="358">
      <formula>R$9&lt;8/24</formula>
    </cfRule>
  </conditionalFormatting>
  <conditionalFormatting sqref="S42:T43 U43:AF43 W45:AF48">
    <cfRule type="expression" dxfId="8911" priority="351">
      <formula>S$9&gt;=20/24</formula>
    </cfRule>
    <cfRule type="expression" dxfId="8910" priority="352">
      <formula>AND(S$9&gt;=14/24,S$9&lt;20/24)</formula>
    </cfRule>
    <cfRule type="expression" dxfId="8909" priority="353">
      <formula>AND(S$9&gt;=8/24,S$9&lt;14/24)</formula>
    </cfRule>
    <cfRule type="expression" dxfId="8908" priority="354">
      <formula>S$9&lt;8/24</formula>
    </cfRule>
  </conditionalFormatting>
  <conditionalFormatting sqref="W49:AF49">
    <cfRule type="expression" dxfId="8907" priority="347">
      <formula>W$9&gt;=20/24</formula>
    </cfRule>
    <cfRule type="expression" dxfId="8906" priority="348">
      <formula>AND(W$9&gt;=14/24,W$9&lt;20/24)</formula>
    </cfRule>
    <cfRule type="expression" dxfId="8905" priority="349">
      <formula>AND(W$9&gt;=8/24,W$9&lt;14/24)</formula>
    </cfRule>
    <cfRule type="expression" dxfId="8904" priority="350">
      <formula>W$9&lt;8/24</formula>
    </cfRule>
  </conditionalFormatting>
  <conditionalFormatting sqref="W50:AF50">
    <cfRule type="expression" dxfId="8903" priority="343">
      <formula>W$9&gt;=20/24</formula>
    </cfRule>
    <cfRule type="expression" dxfId="8902" priority="344">
      <formula>AND(W$9&gt;=14/24,W$9&lt;20/24)</formula>
    </cfRule>
    <cfRule type="expression" dxfId="8901" priority="345">
      <formula>AND(W$9&gt;=8/24,W$9&lt;14/24)</formula>
    </cfRule>
    <cfRule type="expression" dxfId="8900" priority="346">
      <formula>W$9&lt;8/24</formula>
    </cfRule>
  </conditionalFormatting>
  <conditionalFormatting sqref="R60:T67 U62:AF67">
    <cfRule type="expression" dxfId="8899" priority="339">
      <formula>R$9&gt;=20/24</formula>
    </cfRule>
    <cfRule type="expression" dxfId="8898" priority="340">
      <formula>AND(R$9&gt;=14/24,R$9&lt;20/24)</formula>
    </cfRule>
    <cfRule type="expression" dxfId="8897" priority="341">
      <formula>AND(R$9&gt;=8/24,R$9&lt;14/24)</formula>
    </cfRule>
    <cfRule type="expression" dxfId="8896" priority="342">
      <formula>R$9&lt;8/24</formula>
    </cfRule>
  </conditionalFormatting>
  <conditionalFormatting sqref="C62:L62">
    <cfRule type="expression" dxfId="8895" priority="331">
      <formula>C$9&gt;=20/24</formula>
    </cfRule>
    <cfRule type="expression" dxfId="8894" priority="332">
      <formula>AND(C$9&gt;=14/24,C$9&lt;20/24)</formula>
    </cfRule>
    <cfRule type="expression" dxfId="8893" priority="333">
      <formula>AND(C$9&gt;=8/24,C$9&lt;14/24)</formula>
    </cfRule>
    <cfRule type="expression" dxfId="8892" priority="334">
      <formula>C$9&lt;8/24</formula>
    </cfRule>
  </conditionalFormatting>
  <conditionalFormatting sqref="T94:AF97">
    <cfRule type="expression" dxfId="8891" priority="327">
      <formula>T$9&gt;=20/24</formula>
    </cfRule>
    <cfRule type="expression" dxfId="8890" priority="328">
      <formula>AND(T$9&gt;=14/24,T$9&lt;20/24)</formula>
    </cfRule>
    <cfRule type="expression" dxfId="8889" priority="329">
      <formula>AND(T$9&gt;=8/24,T$9&lt;14/24)</formula>
    </cfRule>
    <cfRule type="expression" dxfId="8888" priority="330">
      <formula>T$9&lt;8/24</formula>
    </cfRule>
  </conditionalFormatting>
  <conditionalFormatting sqref="AG51 H12:J12 I13:J13 M16:M25 K12:K13 C39:K43 O39:Q39 C45:K50 P45:Q50 K26:M26 N16:N26 P40:Q43 O28:O33 O35:O36 O16:Q27 D37:T37 M12:Q14 R35:T36 C11:AC11 C51:AD51 AE51:AF52 C38:AF38 AD11:AF12 R18:AF33 U35:AF37 S39:AF43 W45:AF50 C52:AF56">
    <cfRule type="expression" dxfId="8887" priority="326">
      <formula>C11&gt;$AG11</formula>
    </cfRule>
  </conditionalFormatting>
  <conditionalFormatting sqref="A100:A156 A84:A97 A11:A14 A16:A33 A45:A72 A80:A82 A74:A78 A35:A43 A169:A200">
    <cfRule type="expression" dxfId="8886" priority="325">
      <formula>$AH11=0</formula>
    </cfRule>
  </conditionalFormatting>
  <conditionalFormatting sqref="T98:AF98">
    <cfRule type="expression" dxfId="8885" priority="317">
      <formula>T$9&gt;=20/24</formula>
    </cfRule>
    <cfRule type="expression" dxfId="8884" priority="318">
      <formula>AND(T$9&gt;=14/24,T$9&lt;20/24)</formula>
    </cfRule>
    <cfRule type="expression" dxfId="8883" priority="319">
      <formula>AND(T$9&gt;=8/24,T$9&lt;14/24)</formula>
    </cfRule>
    <cfRule type="expression" dxfId="8882" priority="320">
      <formula>T$9&lt;8/24</formula>
    </cfRule>
  </conditionalFormatting>
  <conditionalFormatting sqref="A98">
    <cfRule type="expression" dxfId="8881" priority="316">
      <formula>$AH98=0</formula>
    </cfRule>
  </conditionalFormatting>
  <conditionalFormatting sqref="O36 R36:AF36">
    <cfRule type="expression" dxfId="8880" priority="312">
      <formula>O$9&gt;=20/24</formula>
    </cfRule>
    <cfRule type="expression" dxfId="8879" priority="313">
      <formula>AND(O$9&gt;=14/24,O$9&lt;20/24)</formula>
    </cfRule>
    <cfRule type="expression" dxfId="8878" priority="314">
      <formula>AND(O$9&gt;=8/24,O$9&lt;14/24)</formula>
    </cfRule>
    <cfRule type="expression" dxfId="8877" priority="315">
      <formula>O$9&lt;8/24</formula>
    </cfRule>
  </conditionalFormatting>
  <conditionalFormatting sqref="R36:AF36">
    <cfRule type="expression" dxfId="8876" priority="308">
      <formula>R$9&gt;=20/24</formula>
    </cfRule>
    <cfRule type="expression" dxfId="8875" priority="309">
      <formula>AND(R$9&gt;=14/24,R$9&lt;20/24)</formula>
    </cfRule>
    <cfRule type="expression" dxfId="8874" priority="310">
      <formula>AND(R$9&gt;=8/24,R$9&lt;14/24)</formula>
    </cfRule>
    <cfRule type="expression" dxfId="8873" priority="311">
      <formula>R$9&lt;8/24</formula>
    </cfRule>
  </conditionalFormatting>
  <conditionalFormatting sqref="AL32:AL33">
    <cfRule type="iconSet" priority="295">
      <iconSet iconSet="3TrafficLights2" reverse="1">
        <cfvo type="percent" val="0"/>
        <cfvo type="num" val="1"/>
        <cfvo type="num" val="1"/>
      </iconSet>
    </cfRule>
  </conditionalFormatting>
  <conditionalFormatting sqref="R34:AF34">
    <cfRule type="expression" dxfId="8872" priority="283">
      <formula>R$9&gt;=20/24</formula>
    </cfRule>
    <cfRule type="expression" dxfId="8871" priority="284">
      <formula>AND(R$9&gt;=14/24,R$9&lt;20/24)</formula>
    </cfRule>
    <cfRule type="expression" dxfId="8870" priority="285">
      <formula>AND(R$9&gt;=8/24,R$9&lt;14/24)</formula>
    </cfRule>
    <cfRule type="expression" dxfId="8869" priority="286">
      <formula>R$9&lt;8/24</formula>
    </cfRule>
  </conditionalFormatting>
  <conditionalFormatting sqref="O34">
    <cfRule type="expression" dxfId="8868" priority="287">
      <formula>O$9&gt;=20/24</formula>
    </cfRule>
    <cfRule type="expression" dxfId="8867" priority="288">
      <formula>AND(O$9&gt;=14/24,O$9&lt;20/24)</formula>
    </cfRule>
    <cfRule type="expression" dxfId="8866" priority="289">
      <formula>AND(O$9&gt;=8/24,O$9&lt;14/24)</formula>
    </cfRule>
    <cfRule type="expression" dxfId="8865" priority="290">
      <formula>O$9&lt;8/24</formula>
    </cfRule>
  </conditionalFormatting>
  <conditionalFormatting sqref="O34 R34:AF34">
    <cfRule type="expression" dxfId="8864" priority="282">
      <formula>O34&gt;$AG34</formula>
    </cfRule>
  </conditionalFormatting>
  <conditionalFormatting sqref="A34">
    <cfRule type="expression" dxfId="8863" priority="281">
      <formula>$AH34=0</formula>
    </cfRule>
  </conditionalFormatting>
  <conditionalFormatting sqref="C83:AF83">
    <cfRule type="expression" dxfId="8862" priority="277">
      <formula>C$9&gt;=20/24</formula>
    </cfRule>
    <cfRule type="expression" dxfId="8861" priority="278">
      <formula>AND(C$9&gt;=14/24,C$9&lt;20/24)</formula>
    </cfRule>
    <cfRule type="expression" dxfId="8860" priority="279">
      <formula>AND(C$9&gt;=8/24,C$9&lt;14/24)</formula>
    </cfRule>
    <cfRule type="expression" dxfId="8859" priority="280">
      <formula>C$9&lt;8/24</formula>
    </cfRule>
  </conditionalFormatting>
  <conditionalFormatting sqref="A83">
    <cfRule type="expression" dxfId="8858" priority="276">
      <formula>$AH83=0</formula>
    </cfRule>
  </conditionalFormatting>
  <conditionalFormatting sqref="M15:Q15">
    <cfRule type="expression" dxfId="8857" priority="268">
      <formula>M$9&gt;=20/24</formula>
    </cfRule>
    <cfRule type="expression" dxfId="8856" priority="269">
      <formula>AND(M$9&gt;=14/24,M$9&lt;20/24)</formula>
    </cfRule>
    <cfRule type="expression" dxfId="8855" priority="270">
      <formula>AND(M$9&gt;=8/24,M$9&lt;14/24)</formula>
    </cfRule>
    <cfRule type="expression" dxfId="8854" priority="271">
      <formula>M$9&lt;8/24</formula>
    </cfRule>
  </conditionalFormatting>
  <conditionalFormatting sqref="M15:Q15">
    <cfRule type="expression" dxfId="8853" priority="267">
      <formula>M15&gt;$AG15</formula>
    </cfRule>
  </conditionalFormatting>
  <conditionalFormatting sqref="A15">
    <cfRule type="expression" dxfId="8852" priority="266">
      <formula>$AH15=0</formula>
    </cfRule>
  </conditionalFormatting>
  <conditionalFormatting sqref="A163:A168">
    <cfRule type="expression" dxfId="8851" priority="265">
      <formula>$AH163=0</formula>
    </cfRule>
  </conditionalFormatting>
  <conditionalFormatting sqref="A157:A162">
    <cfRule type="expression" dxfId="8850" priority="264">
      <formula>$AH157=0</formula>
    </cfRule>
  </conditionalFormatting>
  <conditionalFormatting sqref="U44:AF44">
    <cfRule type="expression" dxfId="8849" priority="252">
      <formula>U$9&gt;=20/24</formula>
    </cfRule>
    <cfRule type="expression" dxfId="8848" priority="253">
      <formula>AND(U$9&gt;=14/24,U$9&lt;20/24)</formula>
    </cfRule>
    <cfRule type="expression" dxfId="8847" priority="254">
      <formula>AND(U$9&gt;=8/24,U$9&lt;14/24)</formula>
    </cfRule>
    <cfRule type="expression" dxfId="8846" priority="255">
      <formula>U$9&lt;8/24</formula>
    </cfRule>
  </conditionalFormatting>
  <conditionalFormatting sqref="P44:Q44">
    <cfRule type="expression" dxfId="8845" priority="256">
      <formula>P$9&gt;=20/24</formula>
    </cfRule>
    <cfRule type="expression" dxfId="8844" priority="257">
      <formula>AND(P$9&gt;=14/24,P$9&lt;20/24)</formula>
    </cfRule>
    <cfRule type="expression" dxfId="8843" priority="258">
      <formula>AND(P$9&gt;=8/24,P$9&lt;14/24)</formula>
    </cfRule>
    <cfRule type="expression" dxfId="8842" priority="259">
      <formula>P$9&lt;8/24</formula>
    </cfRule>
  </conditionalFormatting>
  <conditionalFormatting sqref="C44:K44 P44:Q44 U44:AF44">
    <cfRule type="expression" dxfId="8841" priority="251">
      <formula>C44&gt;$AG44</formula>
    </cfRule>
  </conditionalFormatting>
  <conditionalFormatting sqref="A44">
    <cfRule type="expression" dxfId="8840" priority="250">
      <formula>$AH44=0</formula>
    </cfRule>
  </conditionalFormatting>
  <conditionalFormatting sqref="C79:AF79">
    <cfRule type="expression" dxfId="8839" priority="246">
      <formula>C$9&gt;=20/24</formula>
    </cfRule>
    <cfRule type="expression" dxfId="8838" priority="247">
      <formula>AND(C$9&gt;=14/24,C$9&lt;20/24)</formula>
    </cfRule>
    <cfRule type="expression" dxfId="8837" priority="248">
      <formula>AND(C$9&gt;=8/24,C$9&lt;14/24)</formula>
    </cfRule>
    <cfRule type="expression" dxfId="8836" priority="249">
      <formula>C$9&lt;8/24</formula>
    </cfRule>
  </conditionalFormatting>
  <conditionalFormatting sqref="A79">
    <cfRule type="expression" dxfId="8835" priority="245">
      <formula>$AH79=0</formula>
    </cfRule>
  </conditionalFormatting>
  <conditionalFormatting sqref="C73:AG73">
    <cfRule type="expression" dxfId="8834" priority="241">
      <formula>C$9&gt;=20/24</formula>
    </cfRule>
    <cfRule type="expression" dxfId="8833" priority="242">
      <formula>AND(C$9&gt;=14/24,C$9&lt;20/24)</formula>
    </cfRule>
    <cfRule type="expression" dxfId="8832" priority="243">
      <formula>AND(C$9&gt;=8/24,C$9&lt;14/24)</formula>
    </cfRule>
    <cfRule type="expression" dxfId="8831" priority="244">
      <formula>C$9&lt;8/24</formula>
    </cfRule>
  </conditionalFormatting>
  <conditionalFormatting sqref="A73">
    <cfRule type="expression" dxfId="8830" priority="240">
      <formula>$AH73=0</formula>
    </cfRule>
  </conditionalFormatting>
  <conditionalFormatting sqref="AL34:AL35 AL7:AL31">
    <cfRule type="iconSet" priority="422">
      <iconSet iconSet="3TrafficLights2" reverse="1">
        <cfvo type="percent" val="0"/>
        <cfvo type="num" val="1"/>
        <cfvo type="num" val="1"/>
      </iconSet>
    </cfRule>
  </conditionalFormatting>
  <conditionalFormatting sqref="U60:AF61">
    <cfRule type="expression" dxfId="8829" priority="236">
      <formula>U$9&gt;=20/24</formula>
    </cfRule>
    <cfRule type="expression" dxfId="8828" priority="237">
      <formula>AND(U$9&gt;=14/24,U$9&lt;20/24)</formula>
    </cfRule>
    <cfRule type="expression" dxfId="8827" priority="238">
      <formula>AND(U$9&gt;=8/24,U$9&lt;14/24)</formula>
    </cfRule>
    <cfRule type="expression" dxfId="8826" priority="239">
      <formula>U$9&lt;8/24</formula>
    </cfRule>
  </conditionalFormatting>
  <conditionalFormatting sqref="T85:W91">
    <cfRule type="expression" dxfId="8825" priority="232">
      <formula>T$9&gt;=20/24</formula>
    </cfRule>
    <cfRule type="expression" dxfId="8824" priority="233">
      <formula>AND(T$9&gt;=14/24,T$9&lt;20/24)</formula>
    </cfRule>
    <cfRule type="expression" dxfId="8823" priority="234">
      <formula>AND(T$9&gt;=8/24,T$9&lt;14/24)</formula>
    </cfRule>
    <cfRule type="expression" dxfId="8822" priority="235">
      <formula>T$9&lt;8/24</formula>
    </cfRule>
  </conditionalFormatting>
  <conditionalFormatting sqref="R85:S91 C84:Q91">
    <cfRule type="expression" dxfId="8821" priority="228">
      <formula>C$9&gt;=20/24</formula>
    </cfRule>
    <cfRule type="expression" dxfId="8820" priority="229">
      <formula>AND(C$9&gt;=14/24,C$9&lt;20/24)</formula>
    </cfRule>
    <cfRule type="expression" dxfId="8819" priority="230">
      <formula>AND(C$9&gt;=8/24,C$9&lt;14/24)</formula>
    </cfRule>
    <cfRule type="expression" dxfId="8818" priority="231">
      <formula>C$9&lt;8/24</formula>
    </cfRule>
  </conditionalFormatting>
  <conditionalFormatting sqref="R84:S84">
    <cfRule type="expression" dxfId="8817" priority="224">
      <formula>R$9&gt;=20/24</formula>
    </cfRule>
    <cfRule type="expression" dxfId="8816" priority="225">
      <formula>AND(R$9&gt;=14/24,R$9&lt;20/24)</formula>
    </cfRule>
    <cfRule type="expression" dxfId="8815" priority="226">
      <formula>AND(R$9&gt;=8/24,R$9&lt;14/24)</formula>
    </cfRule>
    <cfRule type="expression" dxfId="8814" priority="227">
      <formula>R$9&lt;8/24</formula>
    </cfRule>
  </conditionalFormatting>
  <conditionalFormatting sqref="C95:L97 C94:E94">
    <cfRule type="expression" dxfId="8813" priority="220">
      <formula>C$9&gt;=20/24</formula>
    </cfRule>
    <cfRule type="expression" dxfId="8812" priority="221">
      <formula>AND(C$9&gt;=14/24,C$9&lt;20/24)</formula>
    </cfRule>
    <cfRule type="expression" dxfId="8811" priority="222">
      <formula>AND(C$9&gt;=8/24,C$9&lt;14/24)</formula>
    </cfRule>
    <cfRule type="expression" dxfId="8810" priority="223">
      <formula>C$9&lt;8/24</formula>
    </cfRule>
  </conditionalFormatting>
  <conditionalFormatting sqref="O94:Q97 M95:N97">
    <cfRule type="expression" dxfId="8809" priority="216">
      <formula>M$9&gt;=20/24</formula>
    </cfRule>
    <cfRule type="expression" dxfId="8808" priority="217">
      <formula>AND(M$9&gt;=14/24,M$9&lt;20/24)</formula>
    </cfRule>
    <cfRule type="expression" dxfId="8807" priority="218">
      <formula>AND(M$9&gt;=8/24,M$9&lt;14/24)</formula>
    </cfRule>
    <cfRule type="expression" dxfId="8806" priority="219">
      <formula>M$9&lt;8/24</formula>
    </cfRule>
  </conditionalFormatting>
  <conditionalFormatting sqref="R94:S97">
    <cfRule type="expression" dxfId="8805" priority="212">
      <formula>R$9&gt;=20/24</formula>
    </cfRule>
    <cfRule type="expression" dxfId="8804" priority="213">
      <formula>AND(R$9&gt;=14/24,R$9&lt;20/24)</formula>
    </cfRule>
    <cfRule type="expression" dxfId="8803" priority="214">
      <formula>AND(R$9&gt;=8/24,R$9&lt;14/24)</formula>
    </cfRule>
    <cfRule type="expression" dxfId="8802" priority="215">
      <formula>R$9&lt;8/24</formula>
    </cfRule>
  </conditionalFormatting>
  <conditionalFormatting sqref="C98:L98">
    <cfRule type="expression" dxfId="8801" priority="208">
      <formula>C$9&gt;=20/24</formula>
    </cfRule>
    <cfRule type="expression" dxfId="8800" priority="209">
      <formula>AND(C$9&gt;=14/24,C$9&lt;20/24)</formula>
    </cfRule>
    <cfRule type="expression" dxfId="8799" priority="210">
      <formula>AND(C$9&gt;=8/24,C$9&lt;14/24)</formula>
    </cfRule>
    <cfRule type="expression" dxfId="8798" priority="211">
      <formula>C$9&lt;8/24</formula>
    </cfRule>
  </conditionalFormatting>
  <conditionalFormatting sqref="M98:Q98">
    <cfRule type="expression" dxfId="8797" priority="204">
      <formula>M$9&gt;=20/24</formula>
    </cfRule>
    <cfRule type="expression" dxfId="8796" priority="205">
      <formula>AND(M$9&gt;=14/24,M$9&lt;20/24)</formula>
    </cfRule>
    <cfRule type="expression" dxfId="8795" priority="206">
      <formula>AND(M$9&gt;=8/24,M$9&lt;14/24)</formula>
    </cfRule>
    <cfRule type="expression" dxfId="8794" priority="207">
      <formula>M$9&lt;8/24</formula>
    </cfRule>
  </conditionalFormatting>
  <conditionalFormatting sqref="R98:S98">
    <cfRule type="expression" dxfId="8793" priority="200">
      <formula>R$9&gt;=20/24</formula>
    </cfRule>
    <cfRule type="expression" dxfId="8792" priority="201">
      <formula>AND(R$9&gt;=14/24,R$9&lt;20/24)</formula>
    </cfRule>
    <cfRule type="expression" dxfId="8791" priority="202">
      <formula>AND(R$9&gt;=8/24,R$9&lt;14/24)</formula>
    </cfRule>
    <cfRule type="expression" dxfId="8790" priority="203">
      <formula>R$9&lt;8/24</formula>
    </cfRule>
  </conditionalFormatting>
  <conditionalFormatting sqref="L94:N94">
    <cfRule type="expression" dxfId="8789" priority="196">
      <formula>L$9&gt;=20/24</formula>
    </cfRule>
    <cfRule type="expression" dxfId="8788" priority="197">
      <formula>AND(L$9&gt;=14/24,L$9&lt;20/24)</formula>
    </cfRule>
    <cfRule type="expression" dxfId="8787" priority="198">
      <formula>AND(L$9&gt;=8/24,L$9&lt;14/24)</formula>
    </cfRule>
    <cfRule type="expression" dxfId="8786" priority="199">
      <formula>L$9&lt;8/24</formula>
    </cfRule>
  </conditionalFormatting>
  <conditionalFormatting sqref="F94:K94">
    <cfRule type="expression" dxfId="8785" priority="192">
      <formula>F$9&gt;=20/24</formula>
    </cfRule>
    <cfRule type="expression" dxfId="8784" priority="193">
      <formula>AND(F$9&gt;=14/24,F$9&lt;20/24)</formula>
    </cfRule>
    <cfRule type="expression" dxfId="8783" priority="194">
      <formula>AND(F$9&gt;=8/24,F$9&lt;14/24)</formula>
    </cfRule>
    <cfRule type="expression" dxfId="8782" priority="195">
      <formula>F$9&lt;8/24</formula>
    </cfRule>
  </conditionalFormatting>
  <conditionalFormatting sqref="T94:V94">
    <cfRule type="expression" dxfId="8781" priority="188">
      <formula>T$9&gt;=20/24</formula>
    </cfRule>
    <cfRule type="expression" dxfId="8780" priority="189">
      <formula>AND(T$9&gt;=14/24,T$9&lt;20/24)</formula>
    </cfRule>
    <cfRule type="expression" dxfId="8779" priority="190">
      <formula>AND(T$9&gt;=8/24,T$9&lt;14/24)</formula>
    </cfRule>
    <cfRule type="expression" dxfId="8778" priority="191">
      <formula>T$9&lt;8/24</formula>
    </cfRule>
  </conditionalFormatting>
  <conditionalFormatting sqref="M94:S94">
    <cfRule type="expression" dxfId="8777" priority="184">
      <formula>M$9&gt;=20/24</formula>
    </cfRule>
    <cfRule type="expression" dxfId="8776" priority="185">
      <formula>AND(M$9&gt;=14/24,M$9&lt;20/24)</formula>
    </cfRule>
    <cfRule type="expression" dxfId="8775" priority="186">
      <formula>AND(M$9&gt;=8/24,M$9&lt;14/24)</formula>
    </cfRule>
    <cfRule type="expression" dxfId="8774" priority="187">
      <formula>M$9&lt;8/24</formula>
    </cfRule>
  </conditionalFormatting>
  <conditionalFormatting sqref="T99:AF99">
    <cfRule type="expression" dxfId="8773" priority="176">
      <formula>T$9&gt;=20/24</formula>
    </cfRule>
    <cfRule type="expression" dxfId="8772" priority="177">
      <formula>AND(T$9&gt;=14/24,T$9&lt;20/24)</formula>
    </cfRule>
    <cfRule type="expression" dxfId="8771" priority="178">
      <formula>AND(T$9&gt;=8/24,T$9&lt;14/24)</formula>
    </cfRule>
    <cfRule type="expression" dxfId="8770" priority="179">
      <formula>T$9&lt;8/24</formula>
    </cfRule>
  </conditionalFormatting>
  <conditionalFormatting sqref="A99">
    <cfRule type="expression" dxfId="8769" priority="175">
      <formula>$AH99=0</formula>
    </cfRule>
  </conditionalFormatting>
  <conditionalFormatting sqref="C99:L99">
    <cfRule type="expression" dxfId="8768" priority="171">
      <formula>C$9&gt;=20/24</formula>
    </cfRule>
    <cfRule type="expression" dxfId="8767" priority="172">
      <formula>AND(C$9&gt;=14/24,C$9&lt;20/24)</formula>
    </cfRule>
    <cfRule type="expression" dxfId="8766" priority="173">
      <formula>AND(C$9&gt;=8/24,C$9&lt;14/24)</formula>
    </cfRule>
    <cfRule type="expression" dxfId="8765" priority="174">
      <formula>C$9&lt;8/24</formula>
    </cfRule>
  </conditionalFormatting>
  <conditionalFormatting sqref="M99:Q99">
    <cfRule type="expression" dxfId="8764" priority="167">
      <formula>M$9&gt;=20/24</formula>
    </cfRule>
    <cfRule type="expression" dxfId="8763" priority="168">
      <formula>AND(M$9&gt;=14/24,M$9&lt;20/24)</formula>
    </cfRule>
    <cfRule type="expression" dxfId="8762" priority="169">
      <formula>AND(M$9&gt;=8/24,M$9&lt;14/24)</formula>
    </cfRule>
    <cfRule type="expression" dxfId="8761" priority="170">
      <formula>M$9&lt;8/24</formula>
    </cfRule>
  </conditionalFormatting>
  <conditionalFormatting sqref="R99:S99">
    <cfRule type="expression" dxfId="8760" priority="163">
      <formula>R$9&gt;=20/24</formula>
    </cfRule>
    <cfRule type="expression" dxfId="8759" priority="164">
      <formula>AND(R$9&gt;=14/24,R$9&lt;20/24)</formula>
    </cfRule>
    <cfRule type="expression" dxfId="8758" priority="165">
      <formula>AND(R$9&gt;=8/24,R$9&lt;14/24)</formula>
    </cfRule>
    <cfRule type="expression" dxfId="8757" priority="166">
      <formula>R$9&lt;8/24</formula>
    </cfRule>
  </conditionalFormatting>
  <conditionalFormatting sqref="R12:AC16 AD13:AF16">
    <cfRule type="expression" dxfId="8756" priority="159">
      <formula>R$9&gt;=20/24</formula>
    </cfRule>
    <cfRule type="expression" dxfId="8755" priority="160">
      <formula>AND(R$9&gt;=14/24,R$9&lt;20/24)</formula>
    </cfRule>
    <cfRule type="expression" dxfId="8754" priority="161">
      <formula>AND(R$9&gt;=8/24,R$9&lt;14/24)</formula>
    </cfRule>
    <cfRule type="expression" dxfId="8753" priority="162">
      <formula>R$9&lt;8/24</formula>
    </cfRule>
  </conditionalFormatting>
  <conditionalFormatting sqref="R17:AF17">
    <cfRule type="expression" dxfId="8752" priority="155">
      <formula>R$9&gt;=20/24</formula>
    </cfRule>
    <cfRule type="expression" dxfId="8751" priority="156">
      <formula>AND(R$9&gt;=14/24,R$9&lt;20/24)</formula>
    </cfRule>
    <cfRule type="expression" dxfId="8750" priority="157">
      <formula>AND(R$9&gt;=8/24,R$9&lt;14/24)</formula>
    </cfRule>
    <cfRule type="expression" dxfId="8749" priority="158">
      <formula>R$9&lt;8/24</formula>
    </cfRule>
  </conditionalFormatting>
  <conditionalFormatting sqref="R12:AC13 AD13:AF13">
    <cfRule type="expression" dxfId="8748" priority="151">
      <formula>R$9&gt;=20/24</formula>
    </cfRule>
    <cfRule type="expression" dxfId="8747" priority="152">
      <formula>AND(R$9&gt;=14/24,R$9&lt;20/24)</formula>
    </cfRule>
    <cfRule type="expression" dxfId="8746" priority="153">
      <formula>AND(R$9&gt;=8/24,R$9&lt;14/24)</formula>
    </cfRule>
    <cfRule type="expression" dxfId="8745" priority="154">
      <formula>R$9&lt;8/24</formula>
    </cfRule>
  </conditionalFormatting>
  <conditionalFormatting sqref="B37:C37">
    <cfRule type="expression" dxfId="8744" priority="139">
      <formula>B$9&gt;=20/24</formula>
    </cfRule>
    <cfRule type="expression" dxfId="8743" priority="140">
      <formula>AND(B$9&gt;=14/24,B$9&lt;20/24)</formula>
    </cfRule>
    <cfRule type="expression" dxfId="8742" priority="141">
      <formula>AND(B$9&gt;=8/24,B$9&lt;14/24)</formula>
    </cfRule>
    <cfRule type="expression" dxfId="8741" priority="142">
      <formula>B$9&lt;8/24</formula>
    </cfRule>
  </conditionalFormatting>
  <conditionalFormatting sqref="L12:L14">
    <cfRule type="expression" dxfId="8740" priority="53">
      <formula>L12&gt;$AG12</formula>
    </cfRule>
  </conditionalFormatting>
  <conditionalFormatting sqref="B68:B72 B84:B91 B74:B78 B80:B82 B53:B60 B11:B13 C12:G13 H13 B18:J30 K18:L25 K27:N30">
    <cfRule type="expression" dxfId="8739" priority="143">
      <formula>B$9&gt;=20/24</formula>
    </cfRule>
    <cfRule type="expression" dxfId="8738" priority="144">
      <formula>AND(B$9&gt;=14/24,B$9&lt;20/24)</formula>
    </cfRule>
    <cfRule type="expression" dxfId="8737" priority="145">
      <formula>AND(B$9&gt;=8/24,B$9&lt;14/24)</formula>
    </cfRule>
    <cfRule type="expression" dxfId="8736" priority="146">
      <formula>B$9&lt;8/24</formula>
    </cfRule>
  </conditionalFormatting>
  <conditionalFormatting sqref="B31:N33 B35:N35">
    <cfRule type="expression" dxfId="8735" priority="135">
      <formula>B$9&gt;=20/24</formula>
    </cfRule>
    <cfRule type="expression" dxfId="8734" priority="136">
      <formula>AND(B$9&gt;=14/24,B$9&lt;20/24)</formula>
    </cfRule>
    <cfRule type="expression" dxfId="8733" priority="137">
      <formula>AND(B$9&gt;=8/24,B$9&lt;14/24)</formula>
    </cfRule>
    <cfRule type="expression" dxfId="8732" priority="138">
      <formula>B$9&lt;8/24</formula>
    </cfRule>
  </conditionalFormatting>
  <conditionalFormatting sqref="B61:B67">
    <cfRule type="expression" dxfId="8731" priority="131">
      <formula>B$9&gt;=20/24</formula>
    </cfRule>
    <cfRule type="expression" dxfId="8730" priority="132">
      <formula>AND(B$9&gt;=14/24,B$9&lt;20/24)</formula>
    </cfRule>
    <cfRule type="expression" dxfId="8729" priority="133">
      <formula>AND(B$9&gt;=8/24,B$9&lt;14/24)</formula>
    </cfRule>
    <cfRule type="expression" dxfId="8728" priority="134">
      <formula>B$9&lt;8/24</formula>
    </cfRule>
  </conditionalFormatting>
  <conditionalFormatting sqref="B94:B97">
    <cfRule type="expression" dxfId="8727" priority="127">
      <formula>B$9&gt;=20/24</formula>
    </cfRule>
    <cfRule type="expression" dxfId="8726" priority="128">
      <formula>AND(B$9&gt;=14/24,B$9&lt;20/24)</formula>
    </cfRule>
    <cfRule type="expression" dxfId="8725" priority="129">
      <formula>AND(B$9&gt;=8/24,B$9&lt;14/24)</formula>
    </cfRule>
    <cfRule type="expression" dxfId="8724" priority="130">
      <formula>B$9&lt;8/24</formula>
    </cfRule>
  </conditionalFormatting>
  <conditionalFormatting sqref="B45:B56 B11:B13 B35:B43 C35:C37 C12:G13 H13 B18:J33 K18:L25 K27:N33 D35:N36">
    <cfRule type="expression" dxfId="8723" priority="126">
      <formula>B11&gt;$AG11</formula>
    </cfRule>
  </conditionalFormatting>
  <conditionalFormatting sqref="B98">
    <cfRule type="expression" dxfId="8722" priority="122">
      <formula>B$9&gt;=20/24</formula>
    </cfRule>
    <cfRule type="expression" dxfId="8721" priority="123">
      <formula>AND(B$9&gt;=14/24,B$9&lt;20/24)</formula>
    </cfRule>
    <cfRule type="expression" dxfId="8720" priority="124">
      <formula>AND(B$9&gt;=8/24,B$9&lt;14/24)</formula>
    </cfRule>
    <cfRule type="expression" dxfId="8719" priority="125">
      <formula>B$9&lt;8/24</formula>
    </cfRule>
  </conditionalFormatting>
  <conditionalFormatting sqref="B36:N36">
    <cfRule type="expression" dxfId="8718" priority="118">
      <formula>B$9&gt;=20/24</formula>
    </cfRule>
    <cfRule type="expression" dxfId="8717" priority="119">
      <formula>AND(B$9&gt;=14/24,B$9&lt;20/24)</formula>
    </cfRule>
    <cfRule type="expression" dxfId="8716" priority="120">
      <formula>AND(B$9&gt;=8/24,B$9&lt;14/24)</formula>
    </cfRule>
    <cfRule type="expression" dxfId="8715" priority="121">
      <formula>B$9&lt;8/24</formula>
    </cfRule>
  </conditionalFormatting>
  <conditionalFormatting sqref="B36:N36">
    <cfRule type="expression" dxfId="8714" priority="114">
      <formula>B$9&gt;=20/24</formula>
    </cfRule>
    <cfRule type="expression" dxfId="8713" priority="115">
      <formula>AND(B$9&gt;=14/24,B$9&lt;20/24)</formula>
    </cfRule>
    <cfRule type="expression" dxfId="8712" priority="116">
      <formula>AND(B$9&gt;=8/24,B$9&lt;14/24)</formula>
    </cfRule>
    <cfRule type="expression" dxfId="8711" priority="117">
      <formula>B$9&lt;8/24</formula>
    </cfRule>
  </conditionalFormatting>
  <conditionalFormatting sqref="B34:N34">
    <cfRule type="expression" dxfId="8710" priority="110">
      <formula>B$9&gt;=20/24</formula>
    </cfRule>
    <cfRule type="expression" dxfId="8709" priority="111">
      <formula>AND(B$9&gt;=14/24,B$9&lt;20/24)</formula>
    </cfRule>
    <cfRule type="expression" dxfId="8708" priority="112">
      <formula>AND(B$9&gt;=8/24,B$9&lt;14/24)</formula>
    </cfRule>
    <cfRule type="expression" dxfId="8707" priority="113">
      <formula>B$9&lt;8/24</formula>
    </cfRule>
  </conditionalFormatting>
  <conditionalFormatting sqref="B34:N34">
    <cfRule type="expression" dxfId="8706" priority="109">
      <formula>B34&gt;$AG34</formula>
    </cfRule>
  </conditionalFormatting>
  <conditionalFormatting sqref="B83">
    <cfRule type="expression" dxfId="8705" priority="105">
      <formula>B$9&gt;=20/24</formula>
    </cfRule>
    <cfRule type="expression" dxfId="8704" priority="106">
      <formula>AND(B$9&gt;=14/24,B$9&lt;20/24)</formula>
    </cfRule>
    <cfRule type="expression" dxfId="8703" priority="107">
      <formula>AND(B$9&gt;=8/24,B$9&lt;14/24)</formula>
    </cfRule>
    <cfRule type="expression" dxfId="8702" priority="108">
      <formula>B$9&lt;8/24</formula>
    </cfRule>
  </conditionalFormatting>
  <conditionalFormatting sqref="B44">
    <cfRule type="expression" dxfId="8701" priority="104">
      <formula>B44&gt;$AG44</formula>
    </cfRule>
  </conditionalFormatting>
  <conditionalFormatting sqref="B79">
    <cfRule type="expression" dxfId="8700" priority="100">
      <formula>B$9&gt;=20/24</formula>
    </cfRule>
    <cfRule type="expression" dxfId="8699" priority="101">
      <formula>AND(B$9&gt;=14/24,B$9&lt;20/24)</formula>
    </cfRule>
    <cfRule type="expression" dxfId="8698" priority="102">
      <formula>AND(B$9&gt;=8/24,B$9&lt;14/24)</formula>
    </cfRule>
    <cfRule type="expression" dxfId="8697" priority="103">
      <formula>B$9&lt;8/24</formula>
    </cfRule>
  </conditionalFormatting>
  <conditionalFormatting sqref="B73">
    <cfRule type="expression" dxfId="8696" priority="96">
      <formula>B$9&gt;=20/24</formula>
    </cfRule>
    <cfRule type="expression" dxfId="8695" priority="97">
      <formula>AND(B$9&gt;=14/24,B$9&lt;20/24)</formula>
    </cfRule>
    <cfRule type="expression" dxfId="8694" priority="98">
      <formula>AND(B$9&gt;=8/24,B$9&lt;14/24)</formula>
    </cfRule>
    <cfRule type="expression" dxfId="8693" priority="99">
      <formula>B$9&lt;8/24</formula>
    </cfRule>
  </conditionalFormatting>
  <conditionalFormatting sqref="B99">
    <cfRule type="expression" dxfId="8692" priority="92">
      <formula>B$9&gt;=20/24</formula>
    </cfRule>
    <cfRule type="expression" dxfId="8691" priority="93">
      <formula>AND(B$9&gt;=14/24,B$9&lt;20/24)</formula>
    </cfRule>
    <cfRule type="expression" dxfId="8690" priority="94">
      <formula>AND(B$9&gt;=8/24,B$9&lt;14/24)</formula>
    </cfRule>
    <cfRule type="expression" dxfId="8689" priority="95">
      <formula>B$9&lt;8/24</formula>
    </cfRule>
  </conditionalFormatting>
  <conditionalFormatting sqref="B15:L16 B14:K14">
    <cfRule type="expression" dxfId="8688" priority="88">
      <formula>B$9&gt;=20/24</formula>
    </cfRule>
    <cfRule type="expression" dxfId="8687" priority="89">
      <formula>AND(B$9&gt;=14/24,B$9&lt;20/24)</formula>
    </cfRule>
    <cfRule type="expression" dxfId="8686" priority="90">
      <formula>AND(B$9&gt;=8/24,B$9&lt;14/24)</formula>
    </cfRule>
    <cfRule type="expression" dxfId="8685" priority="91">
      <formula>B$9&lt;8/24</formula>
    </cfRule>
  </conditionalFormatting>
  <conditionalFormatting sqref="B17:L17">
    <cfRule type="expression" dxfId="8684" priority="84">
      <formula>B$9&gt;=20/24</formula>
    </cfRule>
    <cfRule type="expression" dxfId="8683" priority="85">
      <formula>AND(B$9&gt;=14/24,B$9&lt;20/24)</formula>
    </cfRule>
    <cfRule type="expression" dxfId="8682" priority="86">
      <formula>AND(B$9&gt;=8/24,B$9&lt;14/24)</formula>
    </cfRule>
    <cfRule type="expression" dxfId="8681" priority="87">
      <formula>B$9&lt;8/24</formula>
    </cfRule>
  </conditionalFormatting>
  <conditionalFormatting sqref="L39:N42 O40:O42 L45:O48">
    <cfRule type="expression" dxfId="8680" priority="80">
      <formula>L$9&gt;=20/24</formula>
    </cfRule>
    <cfRule type="expression" dxfId="8679" priority="81">
      <formula>AND(L$9&gt;=14/24,L$9&lt;20/24)</formula>
    </cfRule>
    <cfRule type="expression" dxfId="8678" priority="82">
      <formula>AND(L$9&gt;=8/24,L$9&lt;14/24)</formula>
    </cfRule>
    <cfRule type="expression" dxfId="8677" priority="83">
      <formula>L$9&lt;8/24</formula>
    </cfRule>
  </conditionalFormatting>
  <conditionalFormatting sqref="L43:O43">
    <cfRule type="expression" dxfId="8676" priority="76">
      <formula>L$9&gt;=20/24</formula>
    </cfRule>
    <cfRule type="expression" dxfId="8675" priority="77">
      <formula>AND(L$9&gt;=14/24,L$9&lt;20/24)</formula>
    </cfRule>
    <cfRule type="expression" dxfId="8674" priority="78">
      <formula>AND(L$9&gt;=8/24,L$9&lt;14/24)</formula>
    </cfRule>
    <cfRule type="expression" dxfId="8673" priority="79">
      <formula>L$9&lt;8/24</formula>
    </cfRule>
  </conditionalFormatting>
  <conditionalFormatting sqref="L49:O49">
    <cfRule type="expression" dxfId="8672" priority="72">
      <formula>L$9&gt;=20/24</formula>
    </cfRule>
    <cfRule type="expression" dxfId="8671" priority="73">
      <formula>AND(L$9&gt;=14/24,L$9&lt;20/24)</formula>
    </cfRule>
    <cfRule type="expression" dxfId="8670" priority="74">
      <formula>AND(L$9&gt;=8/24,L$9&lt;14/24)</formula>
    </cfRule>
    <cfRule type="expression" dxfId="8669" priority="75">
      <formula>L$9&lt;8/24</formula>
    </cfRule>
  </conditionalFormatting>
  <conditionalFormatting sqref="L50:O50">
    <cfRule type="expression" dxfId="8668" priority="68">
      <formula>L$9&gt;=20/24</formula>
    </cfRule>
    <cfRule type="expression" dxfId="8667" priority="69">
      <formula>AND(L$9&gt;=14/24,L$9&lt;20/24)</formula>
    </cfRule>
    <cfRule type="expression" dxfId="8666" priority="70">
      <formula>AND(L$9&gt;=8/24,L$9&lt;14/24)</formula>
    </cfRule>
    <cfRule type="expression" dxfId="8665" priority="71">
      <formula>L$9&lt;8/24</formula>
    </cfRule>
  </conditionalFormatting>
  <conditionalFormatting sqref="L45:O48">
    <cfRule type="expression" dxfId="8664" priority="64">
      <formula>L$9&gt;=20/24</formula>
    </cfRule>
    <cfRule type="expression" dxfId="8663" priority="65">
      <formula>AND(L$9&gt;=14/24,L$9&lt;20/24)</formula>
    </cfRule>
    <cfRule type="expression" dxfId="8662" priority="66">
      <formula>AND(L$9&gt;=8/24,L$9&lt;14/24)</formula>
    </cfRule>
    <cfRule type="expression" dxfId="8661" priority="67">
      <formula>L$9&lt;8/24</formula>
    </cfRule>
  </conditionalFormatting>
  <conditionalFormatting sqref="L39:N43 O40:O43 L45:O50">
    <cfRule type="expression" dxfId="8660" priority="63">
      <formula>L39&gt;$AG39</formula>
    </cfRule>
  </conditionalFormatting>
  <conditionalFormatting sqref="L44:O44">
    <cfRule type="expression" dxfId="8659" priority="59">
      <formula>L$9&gt;=20/24</formula>
    </cfRule>
    <cfRule type="expression" dxfId="8658" priority="60">
      <formula>AND(L$9&gt;=14/24,L$9&lt;20/24)</formula>
    </cfRule>
    <cfRule type="expression" dxfId="8657" priority="61">
      <formula>AND(L$9&gt;=8/24,L$9&lt;14/24)</formula>
    </cfRule>
    <cfRule type="expression" dxfId="8656" priority="62">
      <formula>L$9&lt;8/24</formula>
    </cfRule>
  </conditionalFormatting>
  <conditionalFormatting sqref="L44:O44">
    <cfRule type="expression" dxfId="8655" priority="58">
      <formula>L44&gt;$AG44</formula>
    </cfRule>
  </conditionalFormatting>
  <conditionalFormatting sqref="L12:L14">
    <cfRule type="expression" dxfId="8654" priority="54">
      <formula>L$9&gt;=20/24</formula>
    </cfRule>
    <cfRule type="expression" dxfId="8653" priority="55">
      <formula>AND(L$9&gt;=14/24,L$9&lt;20/24)</formula>
    </cfRule>
    <cfRule type="expression" dxfId="8652" priority="56">
      <formula>AND(L$9&gt;=8/24,L$9&lt;14/24)</formula>
    </cfRule>
    <cfRule type="expression" dxfId="8651" priority="57">
      <formula>L$9&lt;8/24</formula>
    </cfRule>
  </conditionalFormatting>
  <conditionalFormatting sqref="P28:Q33">
    <cfRule type="expression" dxfId="8650" priority="49">
      <formula>P$9&gt;=20/24</formula>
    </cfRule>
    <cfRule type="expression" dxfId="8649" priority="50">
      <formula>AND(P$9&gt;=14/24,P$9&lt;20/24)</formula>
    </cfRule>
    <cfRule type="expression" dxfId="8648" priority="51">
      <formula>AND(P$9&gt;=8/24,P$9&lt;14/24)</formula>
    </cfRule>
    <cfRule type="expression" dxfId="8647" priority="52">
      <formula>P$9&lt;8/24</formula>
    </cfRule>
  </conditionalFormatting>
  <conditionalFormatting sqref="P35:Q35">
    <cfRule type="expression" dxfId="8646" priority="45">
      <formula>P$9&gt;=20/24</formula>
    </cfRule>
    <cfRule type="expression" dxfId="8645" priority="46">
      <formula>AND(P$9&gt;=14/24,P$9&lt;20/24)</formula>
    </cfRule>
    <cfRule type="expression" dxfId="8644" priority="47">
      <formula>AND(P$9&gt;=8/24,P$9&lt;14/24)</formula>
    </cfRule>
    <cfRule type="expression" dxfId="8643" priority="48">
      <formula>P$9&lt;8/24</formula>
    </cfRule>
  </conditionalFormatting>
  <conditionalFormatting sqref="P28:Q33 P35:Q36">
    <cfRule type="expression" dxfId="8642" priority="44">
      <formula>P28&gt;$AG28</formula>
    </cfRule>
  </conditionalFormatting>
  <conditionalFormatting sqref="P36:Q36">
    <cfRule type="expression" dxfId="8641" priority="40">
      <formula>P$9&gt;=20/24</formula>
    </cfRule>
    <cfRule type="expression" dxfId="8640" priority="41">
      <formula>AND(P$9&gt;=14/24,P$9&lt;20/24)</formula>
    </cfRule>
    <cfRule type="expression" dxfId="8639" priority="42">
      <formula>AND(P$9&gt;=8/24,P$9&lt;14/24)</formula>
    </cfRule>
    <cfRule type="expression" dxfId="8638" priority="43">
      <formula>P$9&lt;8/24</formula>
    </cfRule>
  </conditionalFormatting>
  <conditionalFormatting sqref="P34:Q34">
    <cfRule type="expression" dxfId="8637" priority="36">
      <formula>P$9&gt;=20/24</formula>
    </cfRule>
    <cfRule type="expression" dxfId="8636" priority="37">
      <formula>AND(P$9&gt;=14/24,P$9&lt;20/24)</formula>
    </cfRule>
    <cfRule type="expression" dxfId="8635" priority="38">
      <formula>AND(P$9&gt;=8/24,P$9&lt;14/24)</formula>
    </cfRule>
    <cfRule type="expression" dxfId="8634" priority="39">
      <formula>P$9&lt;8/24</formula>
    </cfRule>
  </conditionalFormatting>
  <conditionalFormatting sqref="P34:Q34">
    <cfRule type="expression" dxfId="8633" priority="35">
      <formula>P34&gt;$AG34</formula>
    </cfRule>
  </conditionalFormatting>
  <conditionalFormatting sqref="AD59:AF59">
    <cfRule type="expression" dxfId="8632" priority="1">
      <formula>AD$9&gt;=20/24</formula>
    </cfRule>
    <cfRule type="expression" dxfId="8631" priority="2">
      <formula>AND(AD$9&gt;=14/24,AD$9&lt;20/24)</formula>
    </cfRule>
    <cfRule type="expression" dxfId="8630" priority="3">
      <formula>AND(AD$9&gt;=8/24,AD$9&lt;14/24)</formula>
    </cfRule>
    <cfRule type="expression" dxfId="8629" priority="4">
      <formula>AD$9&lt;8/24</formula>
    </cfRule>
  </conditionalFormatting>
  <conditionalFormatting sqref="R39:R42 R45:V48">
    <cfRule type="expression" dxfId="8628" priority="31">
      <formula>R$9&gt;=20/24</formula>
    </cfRule>
    <cfRule type="expression" dxfId="8627" priority="32">
      <formula>AND(R$9&gt;=14/24,R$9&lt;20/24)</formula>
    </cfRule>
    <cfRule type="expression" dxfId="8626" priority="33">
      <formula>AND(R$9&gt;=8/24,R$9&lt;14/24)</formula>
    </cfRule>
    <cfRule type="expression" dxfId="8625" priority="34">
      <formula>R$9&lt;8/24</formula>
    </cfRule>
  </conditionalFormatting>
  <conditionalFormatting sqref="R43">
    <cfRule type="expression" dxfId="8624" priority="27">
      <formula>R$9&gt;=20/24</formula>
    </cfRule>
    <cfRule type="expression" dxfId="8623" priority="28">
      <formula>AND(R$9&gt;=14/24,R$9&lt;20/24)</formula>
    </cfRule>
    <cfRule type="expression" dxfId="8622" priority="29">
      <formula>AND(R$9&gt;=8/24,R$9&lt;14/24)</formula>
    </cfRule>
    <cfRule type="expression" dxfId="8621" priority="30">
      <formula>R$9&lt;8/24</formula>
    </cfRule>
  </conditionalFormatting>
  <conditionalFormatting sqref="R49:V49">
    <cfRule type="expression" dxfId="8620" priority="23">
      <formula>R$9&gt;=20/24</formula>
    </cfRule>
    <cfRule type="expression" dxfId="8619" priority="24">
      <formula>AND(R$9&gt;=14/24,R$9&lt;20/24)</formula>
    </cfRule>
    <cfRule type="expression" dxfId="8618" priority="25">
      <formula>AND(R$9&gt;=8/24,R$9&lt;14/24)</formula>
    </cfRule>
    <cfRule type="expression" dxfId="8617" priority="26">
      <formula>R$9&lt;8/24</formula>
    </cfRule>
  </conditionalFormatting>
  <conditionalFormatting sqref="R50:V50">
    <cfRule type="expression" dxfId="8616" priority="19">
      <formula>R$9&gt;=20/24</formula>
    </cfRule>
    <cfRule type="expression" dxfId="8615" priority="20">
      <formula>AND(R$9&gt;=14/24,R$9&lt;20/24)</formula>
    </cfRule>
    <cfRule type="expression" dxfId="8614" priority="21">
      <formula>AND(R$9&gt;=8/24,R$9&lt;14/24)</formula>
    </cfRule>
    <cfRule type="expression" dxfId="8613" priority="22">
      <formula>R$9&lt;8/24</formula>
    </cfRule>
  </conditionalFormatting>
  <conditionalFormatting sqref="R45:V48">
    <cfRule type="expression" dxfId="8612" priority="15">
      <formula>R$9&gt;=20/24</formula>
    </cfRule>
    <cfRule type="expression" dxfId="8611" priority="16">
      <formula>AND(R$9&gt;=14/24,R$9&lt;20/24)</formula>
    </cfRule>
    <cfRule type="expression" dxfId="8610" priority="17">
      <formula>AND(R$9&gt;=8/24,R$9&lt;14/24)</formula>
    </cfRule>
    <cfRule type="expression" dxfId="8609" priority="18">
      <formula>R$9&lt;8/24</formula>
    </cfRule>
  </conditionalFormatting>
  <conditionalFormatting sqref="R39:R43 R45:V50">
    <cfRule type="expression" dxfId="8608" priority="14">
      <formula>R39&gt;$AG39</formula>
    </cfRule>
  </conditionalFormatting>
  <conditionalFormatting sqref="R44:T44">
    <cfRule type="expression" dxfId="8607" priority="10">
      <formula>R$9&gt;=20/24</formula>
    </cfRule>
    <cfRule type="expression" dxfId="8606" priority="11">
      <formula>AND(R$9&gt;=14/24,R$9&lt;20/24)</formula>
    </cfRule>
    <cfRule type="expression" dxfId="8605" priority="12">
      <formula>AND(R$9&gt;=8/24,R$9&lt;14/24)</formula>
    </cfRule>
    <cfRule type="expression" dxfId="8604" priority="13">
      <formula>R$9&lt;8/24</formula>
    </cfRule>
  </conditionalFormatting>
  <conditionalFormatting sqref="R44:T44">
    <cfRule type="expression" dxfId="8603" priority="9">
      <formula>R44&gt;$AG44</formula>
    </cfRule>
  </conditionalFormatting>
  <conditionalFormatting sqref="AB59:AC59">
    <cfRule type="expression" dxfId="8602" priority="5">
      <formula>AB$9&gt;=20/24</formula>
    </cfRule>
    <cfRule type="expression" dxfId="8601" priority="6">
      <formula>AND(AB$9&gt;=14/24,AB$9&lt;20/24)</formula>
    </cfRule>
    <cfRule type="expression" dxfId="8600" priority="7">
      <formula>AND(AB$9&gt;=8/24,AB$9&lt;14/24)</formula>
    </cfRule>
    <cfRule type="expression" dxfId="8599" priority="8">
      <formula>AB$9&lt;8/24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B26" sqref="B2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2078/08/3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-55.6</v>
      </c>
      <c r="C5" s="32">
        <f t="shared" ref="C5:AF5" si="0">C68</f>
        <v>-48.7</v>
      </c>
      <c r="D5" s="32">
        <f t="shared" si="0"/>
        <v>-54</v>
      </c>
      <c r="E5" s="32">
        <f t="shared" si="0"/>
        <v>-58.6</v>
      </c>
      <c r="F5" s="32">
        <f t="shared" si="0"/>
        <v>-55.9</v>
      </c>
      <c r="G5" s="32">
        <f t="shared" si="0"/>
        <v>-47</v>
      </c>
      <c r="H5" s="32">
        <f t="shared" si="0"/>
        <v>-59</v>
      </c>
      <c r="I5" s="32">
        <f t="shared" si="0"/>
        <v>-43</v>
      </c>
      <c r="J5" s="32">
        <f t="shared" si="0"/>
        <v>-52</v>
      </c>
      <c r="K5" s="32">
        <f t="shared" si="0"/>
        <v>-58.6</v>
      </c>
      <c r="L5" s="32">
        <f t="shared" si="0"/>
        <v>-60</v>
      </c>
      <c r="M5" s="32">
        <f t="shared" si="0"/>
        <v>-80</v>
      </c>
      <c r="N5" s="32">
        <f t="shared" si="0"/>
        <v>-60</v>
      </c>
      <c r="O5" s="32">
        <f t="shared" si="0"/>
        <v>-50</v>
      </c>
      <c r="P5" s="32">
        <f t="shared" si="0"/>
        <v>-54.7</v>
      </c>
      <c r="Q5" s="32">
        <f t="shared" si="0"/>
        <v>-68</v>
      </c>
      <c r="R5" s="32">
        <f t="shared" si="0"/>
        <v>-44.3</v>
      </c>
      <c r="S5" s="32">
        <f t="shared" si="0"/>
        <v>-65</v>
      </c>
      <c r="T5" s="32">
        <f t="shared" si="0"/>
        <v>-65</v>
      </c>
      <c r="U5" s="32">
        <f t="shared" si="0"/>
        <v>-69</v>
      </c>
      <c r="V5" s="32">
        <f t="shared" si="0"/>
        <v>-78.2</v>
      </c>
      <c r="W5" s="32">
        <f t="shared" si="0"/>
        <v>-56.7</v>
      </c>
      <c r="X5" s="32">
        <f t="shared" si="0"/>
        <v>-73</v>
      </c>
      <c r="Y5" s="32">
        <f t="shared" si="0"/>
        <v>-81.400000000000006</v>
      </c>
      <c r="Z5" s="32">
        <f t="shared" si="0"/>
        <v>-97.4</v>
      </c>
      <c r="AA5" s="32">
        <f t="shared" si="0"/>
        <v>-89</v>
      </c>
      <c r="AB5" s="32">
        <f t="shared" si="0"/>
        <v>-82.9</v>
      </c>
      <c r="AC5" s="32">
        <f t="shared" si="0"/>
        <v>-92.3</v>
      </c>
      <c r="AD5" s="32">
        <f t="shared" si="0"/>
        <v>-135</v>
      </c>
      <c r="AE5" s="32">
        <f t="shared" si="0"/>
        <v>-67.099999999999994</v>
      </c>
      <c r="AF5" s="32">
        <f t="shared" si="0"/>
        <v>-99.5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1256MW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Load=797</v>
      </c>
      <c r="B7" s="37">
        <f t="shared" ref="B7:AF7" si="1">B75</f>
        <v>803.14</v>
      </c>
      <c r="C7" s="37">
        <f t="shared" si="1"/>
        <v>800.43999999999994</v>
      </c>
      <c r="D7" s="37">
        <f t="shared" si="1"/>
        <v>796.63999999999987</v>
      </c>
      <c r="E7" s="37">
        <f t="shared" si="1"/>
        <v>816.83999999999992</v>
      </c>
      <c r="F7" s="37">
        <f t="shared" si="1"/>
        <v>843.04</v>
      </c>
      <c r="G7" s="37">
        <f t="shared" si="1"/>
        <v>877.74</v>
      </c>
      <c r="H7" s="37">
        <f t="shared" si="1"/>
        <v>963.83999999999992</v>
      </c>
      <c r="I7" s="37">
        <f t="shared" si="1"/>
        <v>1077.3399999999999</v>
      </c>
      <c r="J7" s="37">
        <f t="shared" si="1"/>
        <v>1138.94</v>
      </c>
      <c r="K7" s="37">
        <f t="shared" si="1"/>
        <v>1176.7399999999998</v>
      </c>
      <c r="L7" s="37">
        <f>L75</f>
        <v>1255.8400000000001</v>
      </c>
      <c r="M7" s="37">
        <f t="shared" si="1"/>
        <v>1188.74</v>
      </c>
      <c r="N7" s="37">
        <f t="shared" si="1"/>
        <v>1140.74</v>
      </c>
      <c r="O7" s="37">
        <f t="shared" si="1"/>
        <v>1133.04</v>
      </c>
      <c r="P7" s="37">
        <f t="shared" si="1"/>
        <v>1066.74</v>
      </c>
      <c r="Q7" s="37">
        <f t="shared" si="1"/>
        <v>1053.44</v>
      </c>
      <c r="R7" s="37">
        <f t="shared" si="1"/>
        <v>1052.24</v>
      </c>
      <c r="S7" s="37">
        <f t="shared" si="1"/>
        <v>1057.54</v>
      </c>
      <c r="T7" s="37">
        <f t="shared" si="1"/>
        <v>1059.94</v>
      </c>
      <c r="U7" s="37">
        <f t="shared" si="1"/>
        <v>1173.04</v>
      </c>
      <c r="V7" s="37">
        <f t="shared" si="1"/>
        <v>1298.3400000000001</v>
      </c>
      <c r="W7" s="37">
        <f t="shared" si="1"/>
        <v>1378.14</v>
      </c>
      <c r="X7" s="37">
        <f t="shared" si="1"/>
        <v>1326.34</v>
      </c>
      <c r="Y7" s="37">
        <f t="shared" si="1"/>
        <v>1267.1399999999999</v>
      </c>
      <c r="Z7" s="37">
        <f t="shared" si="1"/>
        <v>1216.6399999999999</v>
      </c>
      <c r="AA7" s="37">
        <f t="shared" si="1"/>
        <v>1115.24</v>
      </c>
      <c r="AB7" s="37">
        <f t="shared" si="1"/>
        <v>1071.8400000000001</v>
      </c>
      <c r="AC7" s="37">
        <f t="shared" si="1"/>
        <v>1017.64</v>
      </c>
      <c r="AD7" s="37">
        <f t="shared" si="1"/>
        <v>912.64</v>
      </c>
      <c r="AE7" s="37">
        <f t="shared" si="1"/>
        <v>866.44</v>
      </c>
      <c r="AF7" s="37">
        <f t="shared" si="1"/>
        <v>836.14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110</v>
      </c>
      <c r="C11" s="49">
        <v>110</v>
      </c>
      <c r="D11" s="49">
        <v>110</v>
      </c>
      <c r="E11" s="49">
        <v>110</v>
      </c>
      <c r="F11" s="49">
        <v>110</v>
      </c>
      <c r="G11" s="49">
        <v>130</v>
      </c>
      <c r="H11" s="49">
        <v>150</v>
      </c>
      <c r="I11" s="50">
        <v>200</v>
      </c>
      <c r="J11" s="50">
        <v>230</v>
      </c>
      <c r="K11" s="50">
        <v>270</v>
      </c>
      <c r="L11" s="51">
        <v>350</v>
      </c>
      <c r="M11" s="51">
        <v>300</v>
      </c>
      <c r="N11" s="51">
        <v>260</v>
      </c>
      <c r="O11" s="51">
        <v>260</v>
      </c>
      <c r="P11" s="51">
        <v>230</v>
      </c>
      <c r="Q11" s="51">
        <v>230</v>
      </c>
      <c r="R11" s="53">
        <v>190</v>
      </c>
      <c r="S11" s="53">
        <v>190</v>
      </c>
      <c r="T11" s="53">
        <v>240</v>
      </c>
      <c r="U11" s="53">
        <v>300</v>
      </c>
      <c r="V11" s="53">
        <v>400</v>
      </c>
      <c r="W11" s="53">
        <v>400</v>
      </c>
      <c r="X11" s="53">
        <v>370</v>
      </c>
      <c r="Y11" s="54">
        <v>350</v>
      </c>
      <c r="Z11" s="49">
        <v>350</v>
      </c>
      <c r="AA11" s="49">
        <v>260</v>
      </c>
      <c r="AB11" s="49">
        <v>220</v>
      </c>
      <c r="AC11" s="49">
        <v>220</v>
      </c>
      <c r="AD11" s="49">
        <v>180</v>
      </c>
      <c r="AE11" s="50">
        <v>140</v>
      </c>
      <c r="AF11" s="50">
        <v>140</v>
      </c>
      <c r="AG11" s="55">
        <v>456</v>
      </c>
      <c r="AH11" s="56">
        <f>MAX(B11:AF11)</f>
        <v>400</v>
      </c>
      <c r="AI11" s="57">
        <f>MIN(B11:AF11)</f>
        <v>110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1">
        <v>50</v>
      </c>
      <c r="C12" s="51">
        <v>50</v>
      </c>
      <c r="D12" s="51">
        <v>50</v>
      </c>
      <c r="E12" s="51">
        <v>50</v>
      </c>
      <c r="F12" s="51">
        <v>50</v>
      </c>
      <c r="G12" s="51">
        <v>50</v>
      </c>
      <c r="H12" s="51">
        <v>50</v>
      </c>
      <c r="I12" s="51">
        <v>50</v>
      </c>
      <c r="J12" s="50">
        <v>50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60">
        <v>60</v>
      </c>
      <c r="S12" s="60">
        <v>60</v>
      </c>
      <c r="T12" s="6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51">
        <v>60</v>
      </c>
      <c r="AB12" s="51">
        <v>60</v>
      </c>
      <c r="AC12" s="51">
        <v>60</v>
      </c>
      <c r="AD12" s="51">
        <v>60</v>
      </c>
      <c r="AE12" s="50">
        <v>40</v>
      </c>
      <c r="AF12" s="50">
        <v>40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60">
        <v>34</v>
      </c>
      <c r="C13" s="60">
        <v>34</v>
      </c>
      <c r="D13" s="60">
        <v>34</v>
      </c>
      <c r="E13" s="60">
        <v>34</v>
      </c>
      <c r="F13" s="60">
        <v>34</v>
      </c>
      <c r="G13" s="60">
        <v>34</v>
      </c>
      <c r="H13" s="60">
        <v>34</v>
      </c>
      <c r="I13" s="60">
        <v>34</v>
      </c>
      <c r="J13" s="60">
        <v>34</v>
      </c>
      <c r="K13" s="60">
        <v>34</v>
      </c>
      <c r="L13" s="50">
        <v>34</v>
      </c>
      <c r="M13" s="50">
        <v>34</v>
      </c>
      <c r="N13" s="50">
        <v>34</v>
      </c>
      <c r="O13" s="50">
        <v>34</v>
      </c>
      <c r="P13" s="50">
        <v>34</v>
      </c>
      <c r="Q13" s="50">
        <v>34</v>
      </c>
      <c r="R13" s="60">
        <v>34</v>
      </c>
      <c r="S13" s="60">
        <v>34</v>
      </c>
      <c r="T13" s="60">
        <v>34</v>
      </c>
      <c r="U13" s="60">
        <v>34</v>
      </c>
      <c r="V13" s="60">
        <v>34</v>
      </c>
      <c r="W13" s="60">
        <v>34</v>
      </c>
      <c r="X13" s="60">
        <v>34</v>
      </c>
      <c r="Y13" s="60">
        <v>34</v>
      </c>
      <c r="Z13" s="60">
        <v>34</v>
      </c>
      <c r="AA13" s="51">
        <v>34</v>
      </c>
      <c r="AB13" s="51">
        <v>34</v>
      </c>
      <c r="AC13" s="51">
        <v>34</v>
      </c>
      <c r="AD13" s="51">
        <v>34</v>
      </c>
      <c r="AE13" s="50">
        <v>34</v>
      </c>
      <c r="AF13" s="50">
        <v>34</v>
      </c>
      <c r="AG13" s="61">
        <v>52.4</v>
      </c>
      <c r="AH13" s="56">
        <f>MAX(B13:AF13)</f>
        <v>34</v>
      </c>
      <c r="AI13" s="57">
        <f>MIN(B13:AF13)</f>
        <v>34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2">
        <v>25.4</v>
      </c>
      <c r="C14" s="62">
        <v>25.4</v>
      </c>
      <c r="D14" s="62">
        <v>25.4</v>
      </c>
      <c r="E14" s="62">
        <v>25.4</v>
      </c>
      <c r="F14" s="62">
        <v>25.4</v>
      </c>
      <c r="G14" s="62">
        <v>25.4</v>
      </c>
      <c r="H14" s="62">
        <v>25.4</v>
      </c>
      <c r="I14" s="62">
        <v>25.4</v>
      </c>
      <c r="J14" s="62">
        <v>25.4</v>
      </c>
      <c r="K14" s="62">
        <v>25.4</v>
      </c>
      <c r="L14" s="51">
        <v>25.4</v>
      </c>
      <c r="M14" s="51">
        <v>25.4</v>
      </c>
      <c r="N14" s="51">
        <v>25.3</v>
      </c>
      <c r="O14" s="51">
        <v>25.3</v>
      </c>
      <c r="P14" s="51">
        <v>25.3</v>
      </c>
      <c r="Q14" s="51">
        <v>25.3</v>
      </c>
      <c r="R14" s="62">
        <v>25.2</v>
      </c>
      <c r="S14" s="62">
        <v>25.2</v>
      </c>
      <c r="T14" s="62">
        <v>25.2</v>
      </c>
      <c r="U14" s="62">
        <v>25.2</v>
      </c>
      <c r="V14" s="62">
        <v>25.2</v>
      </c>
      <c r="W14" s="62">
        <v>25.2</v>
      </c>
      <c r="X14" s="62">
        <v>25.2</v>
      </c>
      <c r="Y14" s="62">
        <v>25.2</v>
      </c>
      <c r="Z14" s="62">
        <v>25.2</v>
      </c>
      <c r="AA14" s="51">
        <v>25.2</v>
      </c>
      <c r="AB14" s="51">
        <v>25.2</v>
      </c>
      <c r="AC14" s="51">
        <v>25.2</v>
      </c>
      <c r="AD14" s="51">
        <v>25.2</v>
      </c>
      <c r="AE14" s="50">
        <v>24.6</v>
      </c>
      <c r="AF14" s="50">
        <v>24.6</v>
      </c>
      <c r="AG14" s="61">
        <v>50</v>
      </c>
      <c r="AH14" s="56">
        <f t="shared" si="2"/>
        <v>25.4</v>
      </c>
      <c r="AI14" s="57">
        <f t="shared" si="3"/>
        <v>24.6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2">
        <v>32</v>
      </c>
      <c r="C15" s="62">
        <v>32</v>
      </c>
      <c r="D15" s="62">
        <v>32</v>
      </c>
      <c r="E15" s="62">
        <v>32</v>
      </c>
      <c r="F15" s="62">
        <v>32</v>
      </c>
      <c r="G15" s="62">
        <v>32</v>
      </c>
      <c r="H15" s="62">
        <v>32</v>
      </c>
      <c r="I15" s="62">
        <v>32</v>
      </c>
      <c r="J15" s="62">
        <v>32</v>
      </c>
      <c r="K15" s="62">
        <v>32</v>
      </c>
      <c r="L15" s="51">
        <v>32</v>
      </c>
      <c r="M15" s="51">
        <v>32</v>
      </c>
      <c r="N15" s="51">
        <v>32.700000000000003</v>
      </c>
      <c r="O15" s="51">
        <v>32.700000000000003</v>
      </c>
      <c r="P15" s="51">
        <v>32.700000000000003</v>
      </c>
      <c r="Q15" s="51">
        <v>32.700000000000003</v>
      </c>
      <c r="R15" s="62">
        <v>32.700000000000003</v>
      </c>
      <c r="S15" s="62">
        <v>32.700000000000003</v>
      </c>
      <c r="T15" s="62">
        <v>32.700000000000003</v>
      </c>
      <c r="U15" s="62">
        <v>32.700000000000003</v>
      </c>
      <c r="V15" s="62">
        <v>32.700000000000003</v>
      </c>
      <c r="W15" s="62">
        <v>32.700000000000003</v>
      </c>
      <c r="X15" s="62">
        <v>32.700000000000003</v>
      </c>
      <c r="Y15" s="62">
        <v>32.700000000000003</v>
      </c>
      <c r="Z15" s="62">
        <v>32.700000000000003</v>
      </c>
      <c r="AA15" s="51">
        <v>32.700000000000003</v>
      </c>
      <c r="AB15" s="51">
        <v>32.700000000000003</v>
      </c>
      <c r="AC15" s="51">
        <v>32.700000000000003</v>
      </c>
      <c r="AD15" s="51">
        <v>32.700000000000003</v>
      </c>
      <c r="AE15" s="63">
        <v>32.9</v>
      </c>
      <c r="AF15" s="63">
        <v>32.9</v>
      </c>
      <c r="AG15" s="64">
        <v>45</v>
      </c>
      <c r="AH15" s="56">
        <f t="shared" si="2"/>
        <v>32.9</v>
      </c>
      <c r="AI15" s="57">
        <f t="shared" si="3"/>
        <v>32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65">
        <v>20</v>
      </c>
      <c r="C16" s="65">
        <v>20</v>
      </c>
      <c r="D16" s="65">
        <v>20</v>
      </c>
      <c r="E16" s="65">
        <v>20</v>
      </c>
      <c r="F16" s="65">
        <v>20</v>
      </c>
      <c r="G16" s="65">
        <v>20</v>
      </c>
      <c r="H16" s="65">
        <v>20</v>
      </c>
      <c r="I16" s="65">
        <v>20</v>
      </c>
      <c r="J16" s="65">
        <v>20</v>
      </c>
      <c r="K16" s="65">
        <v>20</v>
      </c>
      <c r="L16" s="51">
        <v>20</v>
      </c>
      <c r="M16" s="51">
        <v>20</v>
      </c>
      <c r="N16" s="51">
        <v>20</v>
      </c>
      <c r="O16" s="51">
        <v>22</v>
      </c>
      <c r="P16" s="51">
        <v>22</v>
      </c>
      <c r="Q16" s="51">
        <v>22</v>
      </c>
      <c r="R16" s="65">
        <v>22</v>
      </c>
      <c r="S16" s="65">
        <v>22</v>
      </c>
      <c r="T16" s="65">
        <v>22</v>
      </c>
      <c r="U16" s="65">
        <v>22</v>
      </c>
      <c r="V16" s="65">
        <v>22</v>
      </c>
      <c r="W16" s="65">
        <v>22</v>
      </c>
      <c r="X16" s="65">
        <v>22</v>
      </c>
      <c r="Y16" s="65">
        <v>22</v>
      </c>
      <c r="Z16" s="65">
        <v>22</v>
      </c>
      <c r="AA16" s="51">
        <v>22</v>
      </c>
      <c r="AB16" s="51">
        <v>22</v>
      </c>
      <c r="AC16" s="51">
        <v>22</v>
      </c>
      <c r="AD16" s="51">
        <v>22</v>
      </c>
      <c r="AE16" s="50">
        <v>22</v>
      </c>
      <c r="AF16" s="50">
        <v>22</v>
      </c>
      <c r="AG16" s="61">
        <v>45</v>
      </c>
      <c r="AH16" s="56">
        <f t="shared" si="2"/>
        <v>22</v>
      </c>
      <c r="AI16" s="57">
        <f t="shared" si="3"/>
        <v>20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62">
        <v>23</v>
      </c>
      <c r="C17" s="62">
        <v>23</v>
      </c>
      <c r="D17" s="62">
        <v>23</v>
      </c>
      <c r="E17" s="62">
        <v>23</v>
      </c>
      <c r="F17" s="62">
        <v>23</v>
      </c>
      <c r="G17" s="62">
        <v>23</v>
      </c>
      <c r="H17" s="62">
        <v>23</v>
      </c>
      <c r="I17" s="62">
        <v>23</v>
      </c>
      <c r="J17" s="62">
        <v>23</v>
      </c>
      <c r="K17" s="62">
        <v>23</v>
      </c>
      <c r="L17" s="51">
        <v>23</v>
      </c>
      <c r="M17" s="51">
        <v>23</v>
      </c>
      <c r="N17" s="51">
        <v>23</v>
      </c>
      <c r="O17" s="51">
        <v>23</v>
      </c>
      <c r="P17" s="51">
        <v>23</v>
      </c>
      <c r="Q17" s="51">
        <v>23</v>
      </c>
      <c r="R17" s="62">
        <v>23</v>
      </c>
      <c r="S17" s="62">
        <v>23</v>
      </c>
      <c r="T17" s="62">
        <v>23</v>
      </c>
      <c r="U17" s="62">
        <v>23</v>
      </c>
      <c r="V17" s="62">
        <v>23</v>
      </c>
      <c r="W17" s="62">
        <v>23</v>
      </c>
      <c r="X17" s="62">
        <v>23</v>
      </c>
      <c r="Y17" s="62">
        <v>23</v>
      </c>
      <c r="Z17" s="62">
        <v>23</v>
      </c>
      <c r="AA17" s="51">
        <v>23</v>
      </c>
      <c r="AB17" s="51">
        <v>23</v>
      </c>
      <c r="AC17" s="51">
        <v>23</v>
      </c>
      <c r="AD17" s="51">
        <v>23</v>
      </c>
      <c r="AE17" s="51">
        <v>23</v>
      </c>
      <c r="AF17" s="51">
        <v>23</v>
      </c>
      <c r="AG17" s="61">
        <v>42</v>
      </c>
      <c r="AH17" s="56">
        <f t="shared" si="2"/>
        <v>23</v>
      </c>
      <c r="AI17" s="57">
        <f t="shared" si="3"/>
        <v>23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1">
        <v>20</v>
      </c>
      <c r="C18" s="51">
        <v>20</v>
      </c>
      <c r="D18" s="51">
        <v>20</v>
      </c>
      <c r="E18" s="51">
        <v>20</v>
      </c>
      <c r="F18" s="51">
        <v>20</v>
      </c>
      <c r="G18" s="51">
        <v>20</v>
      </c>
      <c r="H18" s="51">
        <v>20</v>
      </c>
      <c r="I18" s="51">
        <v>20</v>
      </c>
      <c r="J18" s="51">
        <v>20</v>
      </c>
      <c r="K18" s="51">
        <v>20</v>
      </c>
      <c r="L18" s="51">
        <v>20</v>
      </c>
      <c r="M18" s="51">
        <v>20</v>
      </c>
      <c r="N18" s="51">
        <v>20</v>
      </c>
      <c r="O18" s="51">
        <v>20</v>
      </c>
      <c r="P18" s="51">
        <v>20</v>
      </c>
      <c r="Q18" s="51">
        <v>20</v>
      </c>
      <c r="R18" s="51">
        <v>20</v>
      </c>
      <c r="S18" s="51">
        <v>20</v>
      </c>
      <c r="T18" s="51">
        <v>20</v>
      </c>
      <c r="U18" s="51">
        <v>20</v>
      </c>
      <c r="V18" s="51">
        <v>20</v>
      </c>
      <c r="W18" s="51">
        <v>20</v>
      </c>
      <c r="X18" s="51">
        <v>20</v>
      </c>
      <c r="Y18" s="51">
        <v>20</v>
      </c>
      <c r="Z18" s="51">
        <v>20</v>
      </c>
      <c r="AA18" s="51">
        <v>20</v>
      </c>
      <c r="AB18" s="51">
        <v>20</v>
      </c>
      <c r="AC18" s="51">
        <v>20</v>
      </c>
      <c r="AD18" s="51">
        <v>20</v>
      </c>
      <c r="AE18" s="51">
        <v>20</v>
      </c>
      <c r="AF18" s="51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1">
        <v>20.5</v>
      </c>
      <c r="C19" s="51">
        <v>20.5</v>
      </c>
      <c r="D19" s="51">
        <v>20.5</v>
      </c>
      <c r="E19" s="51">
        <v>20.5</v>
      </c>
      <c r="F19" s="51">
        <v>20.5</v>
      </c>
      <c r="G19" s="51">
        <v>20.5</v>
      </c>
      <c r="H19" s="51">
        <v>20.5</v>
      </c>
      <c r="I19" s="51">
        <v>20.5</v>
      </c>
      <c r="J19" s="51">
        <v>20.5</v>
      </c>
      <c r="K19" s="51">
        <v>20.5</v>
      </c>
      <c r="L19" s="51">
        <v>20.5</v>
      </c>
      <c r="M19" s="51">
        <v>20.5</v>
      </c>
      <c r="N19" s="51">
        <v>20.100000000000001</v>
      </c>
      <c r="O19" s="51">
        <v>20.100000000000001</v>
      </c>
      <c r="P19" s="51">
        <v>20.100000000000001</v>
      </c>
      <c r="Q19" s="51">
        <v>20.100000000000001</v>
      </c>
      <c r="R19" s="51">
        <v>20.100000000000001</v>
      </c>
      <c r="S19" s="51">
        <v>20.100000000000001</v>
      </c>
      <c r="T19" s="51">
        <v>20.100000000000001</v>
      </c>
      <c r="U19" s="51">
        <v>20.100000000000001</v>
      </c>
      <c r="V19" s="51">
        <v>20.100000000000001</v>
      </c>
      <c r="W19" s="51">
        <v>20.100000000000001</v>
      </c>
      <c r="X19" s="51">
        <v>20.100000000000001</v>
      </c>
      <c r="Y19" s="51">
        <v>20.100000000000001</v>
      </c>
      <c r="Z19" s="51">
        <v>20.100000000000001</v>
      </c>
      <c r="AA19" s="51">
        <v>20.100000000000001</v>
      </c>
      <c r="AB19" s="51">
        <v>20.100000000000001</v>
      </c>
      <c r="AC19" s="51">
        <v>19.5</v>
      </c>
      <c r="AD19" s="51">
        <v>19.5</v>
      </c>
      <c r="AE19" s="51">
        <v>19.5</v>
      </c>
      <c r="AF19" s="51">
        <v>19.5</v>
      </c>
      <c r="AG19" s="61">
        <v>30</v>
      </c>
      <c r="AH19" s="56">
        <f t="shared" si="2"/>
        <v>20.5</v>
      </c>
      <c r="AI19" s="57">
        <f t="shared" si="3"/>
        <v>19.5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1">
        <v>6.2</v>
      </c>
      <c r="C20" s="51">
        <v>6.2</v>
      </c>
      <c r="D20" s="51">
        <v>6.2</v>
      </c>
      <c r="E20" s="51">
        <v>6.2</v>
      </c>
      <c r="F20" s="51">
        <v>6.2</v>
      </c>
      <c r="G20" s="51">
        <v>6.2</v>
      </c>
      <c r="H20" s="51">
        <v>6.2</v>
      </c>
      <c r="I20" s="51">
        <v>6.2</v>
      </c>
      <c r="J20" s="51">
        <v>6.2</v>
      </c>
      <c r="K20" s="51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1">
        <v>10</v>
      </c>
      <c r="C21" s="51">
        <v>10</v>
      </c>
      <c r="D21" s="51">
        <v>10</v>
      </c>
      <c r="E21" s="51">
        <v>10</v>
      </c>
      <c r="F21" s="51">
        <v>10</v>
      </c>
      <c r="G21" s="51">
        <v>10</v>
      </c>
      <c r="H21" s="51">
        <v>10</v>
      </c>
      <c r="I21" s="51">
        <v>10</v>
      </c>
      <c r="J21" s="51">
        <v>10</v>
      </c>
      <c r="K21" s="51">
        <v>10</v>
      </c>
      <c r="L21" s="51">
        <v>10</v>
      </c>
      <c r="M21" s="51">
        <v>10</v>
      </c>
      <c r="N21" s="51">
        <v>10</v>
      </c>
      <c r="O21" s="51">
        <v>10</v>
      </c>
      <c r="P21" s="51">
        <v>10</v>
      </c>
      <c r="Q21" s="51">
        <v>10</v>
      </c>
      <c r="R21" s="51">
        <v>10</v>
      </c>
      <c r="S21" s="51">
        <v>10</v>
      </c>
      <c r="T21" s="51">
        <v>10</v>
      </c>
      <c r="U21" s="51">
        <v>10</v>
      </c>
      <c r="V21" s="51">
        <v>10</v>
      </c>
      <c r="W21" s="51">
        <v>10</v>
      </c>
      <c r="X21" s="51">
        <v>10</v>
      </c>
      <c r="Y21" s="51">
        <v>10</v>
      </c>
      <c r="Z21" s="51">
        <v>10</v>
      </c>
      <c r="AA21" s="51">
        <v>10</v>
      </c>
      <c r="AB21" s="51">
        <v>10</v>
      </c>
      <c r="AC21" s="51">
        <v>10</v>
      </c>
      <c r="AD21" s="51">
        <v>10</v>
      </c>
      <c r="AE21" s="51">
        <v>10</v>
      </c>
      <c r="AF21" s="51">
        <v>10</v>
      </c>
      <c r="AG21" s="61">
        <v>25</v>
      </c>
      <c r="AH21" s="56">
        <f t="shared" si="2"/>
        <v>10</v>
      </c>
      <c r="AI21" s="57">
        <f t="shared" si="3"/>
        <v>10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61">
        <v>25</v>
      </c>
      <c r="AH22" s="56">
        <f t="shared" si="2"/>
        <v>22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1">
        <v>13.8</v>
      </c>
      <c r="C23" s="51">
        <v>13.8</v>
      </c>
      <c r="D23" s="51">
        <v>13.8</v>
      </c>
      <c r="E23" s="51">
        <v>13.8</v>
      </c>
      <c r="F23" s="51">
        <v>13.8</v>
      </c>
      <c r="G23" s="51">
        <v>13.8</v>
      </c>
      <c r="H23" s="51">
        <v>13.8</v>
      </c>
      <c r="I23" s="51">
        <v>13.8</v>
      </c>
      <c r="J23" s="51">
        <v>13.8</v>
      </c>
      <c r="K23" s="51">
        <v>13.8</v>
      </c>
      <c r="L23" s="51">
        <v>13.8</v>
      </c>
      <c r="M23" s="51">
        <v>13.8</v>
      </c>
      <c r="N23" s="51">
        <v>13.8</v>
      </c>
      <c r="O23" s="51">
        <v>13.8</v>
      </c>
      <c r="P23" s="51">
        <v>13.8</v>
      </c>
      <c r="Q23" s="51">
        <v>13.8</v>
      </c>
      <c r="R23" s="51">
        <v>13.8</v>
      </c>
      <c r="S23" s="51">
        <v>13.8</v>
      </c>
      <c r="T23" s="51">
        <v>13.8</v>
      </c>
      <c r="U23" s="51">
        <v>13.8</v>
      </c>
      <c r="V23" s="51">
        <v>13.8</v>
      </c>
      <c r="W23" s="51">
        <v>13.8</v>
      </c>
      <c r="X23" s="51">
        <v>13.8</v>
      </c>
      <c r="Y23" s="51">
        <v>13.8</v>
      </c>
      <c r="Z23" s="51">
        <v>13.8</v>
      </c>
      <c r="AA23" s="51">
        <v>13.8</v>
      </c>
      <c r="AB23" s="51">
        <v>13.8</v>
      </c>
      <c r="AC23" s="51">
        <v>13.8</v>
      </c>
      <c r="AD23" s="51">
        <v>13.8</v>
      </c>
      <c r="AE23" s="51">
        <v>13.8</v>
      </c>
      <c r="AF23" s="51">
        <v>13.8</v>
      </c>
      <c r="AG23" s="61">
        <v>25</v>
      </c>
      <c r="AH23" s="56">
        <f t="shared" si="2"/>
        <v>13.8</v>
      </c>
      <c r="AI23" s="57">
        <f t="shared" si="3"/>
        <v>13.8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1">
        <v>16</v>
      </c>
      <c r="C24" s="51">
        <v>16</v>
      </c>
      <c r="D24" s="51">
        <v>16</v>
      </c>
      <c r="E24" s="51">
        <v>16</v>
      </c>
      <c r="F24" s="51">
        <v>16</v>
      </c>
      <c r="G24" s="51">
        <v>16</v>
      </c>
      <c r="H24" s="51">
        <v>16</v>
      </c>
      <c r="I24" s="51">
        <v>16</v>
      </c>
      <c r="J24" s="51">
        <v>16</v>
      </c>
      <c r="K24" s="51">
        <v>16</v>
      </c>
      <c r="L24" s="51">
        <v>16</v>
      </c>
      <c r="M24" s="51">
        <v>16</v>
      </c>
      <c r="N24" s="51">
        <v>16</v>
      </c>
      <c r="O24" s="51">
        <v>16</v>
      </c>
      <c r="P24" s="51">
        <v>16</v>
      </c>
      <c r="Q24" s="51">
        <v>16</v>
      </c>
      <c r="R24" s="51">
        <v>16</v>
      </c>
      <c r="S24" s="51">
        <v>16</v>
      </c>
      <c r="T24" s="51">
        <v>16</v>
      </c>
      <c r="U24" s="51">
        <v>16</v>
      </c>
      <c r="V24" s="51">
        <v>16</v>
      </c>
      <c r="W24" s="51">
        <v>16</v>
      </c>
      <c r="X24" s="51">
        <v>16</v>
      </c>
      <c r="Y24" s="51">
        <v>16</v>
      </c>
      <c r="Z24" s="51">
        <v>16</v>
      </c>
      <c r="AA24" s="51">
        <v>16</v>
      </c>
      <c r="AB24" s="51">
        <v>16</v>
      </c>
      <c r="AC24" s="51">
        <v>16</v>
      </c>
      <c r="AD24" s="51">
        <v>16</v>
      </c>
      <c r="AE24" s="51">
        <v>16</v>
      </c>
      <c r="AF24" s="51">
        <v>16</v>
      </c>
      <c r="AG24" s="61">
        <v>25</v>
      </c>
      <c r="AH24" s="56">
        <f t="shared" si="2"/>
        <v>16</v>
      </c>
      <c r="AI24" s="57">
        <f t="shared" si="3"/>
        <v>16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1">
        <v>20</v>
      </c>
      <c r="C25" s="51">
        <v>20</v>
      </c>
      <c r="D25" s="51">
        <v>20</v>
      </c>
      <c r="E25" s="51">
        <v>20</v>
      </c>
      <c r="F25" s="51">
        <v>20</v>
      </c>
      <c r="G25" s="51">
        <v>20</v>
      </c>
      <c r="H25" s="51">
        <v>20</v>
      </c>
      <c r="I25" s="51">
        <v>20</v>
      </c>
      <c r="J25" s="51">
        <v>20</v>
      </c>
      <c r="K25" s="51">
        <v>20</v>
      </c>
      <c r="L25" s="51">
        <v>20</v>
      </c>
      <c r="M25" s="51">
        <v>20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22</v>
      </c>
      <c r="AF25" s="51">
        <v>22</v>
      </c>
      <c r="AG25" s="61">
        <v>24.2</v>
      </c>
      <c r="AH25" s="56">
        <f t="shared" si="2"/>
        <v>22</v>
      </c>
      <c r="AI25" s="57">
        <f t="shared" si="3"/>
        <v>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1">
        <v>4</v>
      </c>
      <c r="C26" s="51">
        <v>4</v>
      </c>
      <c r="D26" s="51">
        <v>4</v>
      </c>
      <c r="E26" s="51">
        <v>4</v>
      </c>
      <c r="F26" s="51">
        <v>4</v>
      </c>
      <c r="G26" s="51">
        <v>4</v>
      </c>
      <c r="H26" s="51">
        <v>4</v>
      </c>
      <c r="I26" s="51">
        <v>4</v>
      </c>
      <c r="J26" s="51">
        <v>4</v>
      </c>
      <c r="K26" s="51">
        <v>4</v>
      </c>
      <c r="L26" s="51">
        <v>4</v>
      </c>
      <c r="M26" s="51">
        <v>4</v>
      </c>
      <c r="N26" s="51">
        <v>4</v>
      </c>
      <c r="O26" s="51">
        <v>4</v>
      </c>
      <c r="P26" s="51">
        <v>4</v>
      </c>
      <c r="Q26" s="51">
        <v>4</v>
      </c>
      <c r="R26" s="51">
        <v>6</v>
      </c>
      <c r="S26" s="51">
        <v>6</v>
      </c>
      <c r="T26" s="51">
        <v>6</v>
      </c>
      <c r="U26" s="51">
        <v>6</v>
      </c>
      <c r="V26" s="51">
        <v>6</v>
      </c>
      <c r="W26" s="51">
        <v>6</v>
      </c>
      <c r="X26" s="51">
        <v>10</v>
      </c>
      <c r="Y26" s="51">
        <v>10</v>
      </c>
      <c r="Z26" s="51">
        <v>10</v>
      </c>
      <c r="AA26" s="51">
        <v>6</v>
      </c>
      <c r="AB26" s="51">
        <v>6</v>
      </c>
      <c r="AC26" s="51">
        <v>6</v>
      </c>
      <c r="AD26" s="51">
        <v>6</v>
      </c>
      <c r="AE26" s="51">
        <v>6</v>
      </c>
      <c r="AF26" s="51">
        <v>6</v>
      </c>
      <c r="AG26" s="61">
        <v>20</v>
      </c>
      <c r="AH26" s="56">
        <f>MAX(B26:AF26)</f>
        <v>10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1">
        <v>5</v>
      </c>
      <c r="C28" s="51">
        <v>5</v>
      </c>
      <c r="D28" s="51">
        <v>5</v>
      </c>
      <c r="E28" s="51">
        <v>5</v>
      </c>
      <c r="F28" s="51">
        <v>5</v>
      </c>
      <c r="G28" s="51">
        <v>5</v>
      </c>
      <c r="H28" s="51">
        <v>5</v>
      </c>
      <c r="I28" s="51">
        <v>5</v>
      </c>
      <c r="J28" s="51">
        <v>5</v>
      </c>
      <c r="K28" s="51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1">
        <v>6</v>
      </c>
      <c r="C29" s="51">
        <v>6</v>
      </c>
      <c r="D29" s="51">
        <v>6</v>
      </c>
      <c r="E29" s="51">
        <v>6</v>
      </c>
      <c r="F29" s="51">
        <v>6</v>
      </c>
      <c r="G29" s="51">
        <v>6</v>
      </c>
      <c r="H29" s="51">
        <v>6</v>
      </c>
      <c r="I29" s="51">
        <v>6</v>
      </c>
      <c r="J29" s="51">
        <v>6</v>
      </c>
      <c r="K29" s="51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1">
        <v>9</v>
      </c>
      <c r="C34" s="51">
        <v>9</v>
      </c>
      <c r="D34" s="51">
        <v>9</v>
      </c>
      <c r="E34" s="51">
        <v>9</v>
      </c>
      <c r="F34" s="51">
        <v>9</v>
      </c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72">
        <f>47.8+57.5</f>
        <v>105.3</v>
      </c>
      <c r="C37" s="72">
        <v>106</v>
      </c>
      <c r="D37" s="72">
        <v>106</v>
      </c>
      <c r="E37" s="72">
        <v>106</v>
      </c>
      <c r="F37" s="72">
        <v>106</v>
      </c>
      <c r="G37" s="72">
        <v>106</v>
      </c>
      <c r="H37" s="72">
        <v>106</v>
      </c>
      <c r="I37" s="72">
        <v>108.8</v>
      </c>
      <c r="J37" s="72">
        <v>107.6</v>
      </c>
      <c r="K37" s="63">
        <f>56.5+50.4</f>
        <v>106.9</v>
      </c>
      <c r="L37" s="72">
        <v>106.9</v>
      </c>
      <c r="M37" s="72">
        <v>106.9</v>
      </c>
      <c r="N37" s="72">
        <f>49.1+31.6</f>
        <v>80.7</v>
      </c>
      <c r="O37" s="72">
        <v>80</v>
      </c>
      <c r="P37" s="72">
        <f>49.4+31.1</f>
        <v>80.5</v>
      </c>
      <c r="Q37" s="72">
        <f>49.4+31.1</f>
        <v>80.5</v>
      </c>
      <c r="R37" s="72">
        <f>47.8+30.8</f>
        <v>78.599999999999994</v>
      </c>
      <c r="S37" s="72">
        <f>47.8+30.8</f>
        <v>78.599999999999994</v>
      </c>
      <c r="T37" s="72">
        <v>76.7</v>
      </c>
      <c r="U37" s="72">
        <v>75.900000000000006</v>
      </c>
      <c r="V37" s="72">
        <v>73.400000000000006</v>
      </c>
      <c r="W37" s="72">
        <v>72.8</v>
      </c>
      <c r="X37" s="72">
        <v>72.8</v>
      </c>
      <c r="Y37" s="72">
        <v>72.8</v>
      </c>
      <c r="Z37" s="72">
        <v>72.8</v>
      </c>
      <c r="AA37" s="72">
        <f>46.5+28.5</f>
        <v>75</v>
      </c>
      <c r="AB37" s="72">
        <f>46.5+28.5</f>
        <v>75</v>
      </c>
      <c r="AC37" s="72">
        <f>46.9+29.4</f>
        <v>76.3</v>
      </c>
      <c r="AD37" s="72">
        <f>47.1+30.4</f>
        <v>77.5</v>
      </c>
      <c r="AE37" s="63">
        <f>47.4+52.6</f>
        <v>100</v>
      </c>
      <c r="AF37" s="63">
        <f>47.2+57.6</f>
        <v>104.80000000000001</v>
      </c>
      <c r="AG37" s="69">
        <v>240</v>
      </c>
      <c r="AH37" s="56">
        <f t="shared" si="2"/>
        <v>108.8</v>
      </c>
      <c r="AI37" s="57">
        <f t="shared" si="3"/>
        <v>72.8</v>
      </c>
      <c r="AK37" s="58"/>
    </row>
    <row r="38" spans="1:88" ht="15.75" thickBot="1" x14ac:dyDescent="0.3">
      <c r="A38" s="73" t="s">
        <v>45</v>
      </c>
      <c r="B38" s="74">
        <f t="shared" ref="B38:AF38" si="4">SUM(B11:B36)</f>
        <v>662.9</v>
      </c>
      <c r="C38" s="74">
        <f t="shared" si="4"/>
        <v>662.9</v>
      </c>
      <c r="D38" s="74">
        <f t="shared" si="4"/>
        <v>662.9</v>
      </c>
      <c r="E38" s="74">
        <f t="shared" si="4"/>
        <v>662.9</v>
      </c>
      <c r="F38" s="74">
        <f t="shared" si="4"/>
        <v>662.9</v>
      </c>
      <c r="G38" s="74">
        <f t="shared" si="4"/>
        <v>682.9</v>
      </c>
      <c r="H38" s="74">
        <f t="shared" si="4"/>
        <v>702.9</v>
      </c>
      <c r="I38" s="74">
        <f t="shared" si="4"/>
        <v>752.9</v>
      </c>
      <c r="J38" s="74">
        <f t="shared" si="4"/>
        <v>782.9</v>
      </c>
      <c r="K38" s="74">
        <f t="shared" si="4"/>
        <v>832.89999999999986</v>
      </c>
      <c r="L38" s="74">
        <f t="shared" si="4"/>
        <v>912.9</v>
      </c>
      <c r="M38" s="74">
        <f t="shared" si="4"/>
        <v>862.9</v>
      </c>
      <c r="N38" s="74">
        <f t="shared" si="4"/>
        <v>803.09999999999991</v>
      </c>
      <c r="O38" s="74">
        <f t="shared" si="4"/>
        <v>805.09999999999991</v>
      </c>
      <c r="P38" s="74">
        <f t="shared" si="4"/>
        <v>775.1</v>
      </c>
      <c r="Q38" s="74">
        <f t="shared" si="4"/>
        <v>775.1</v>
      </c>
      <c r="R38" s="74">
        <f t="shared" si="4"/>
        <v>737</v>
      </c>
      <c r="S38" s="74">
        <f t="shared" si="4"/>
        <v>737</v>
      </c>
      <c r="T38" s="74">
        <f t="shared" si="4"/>
        <v>787</v>
      </c>
      <c r="U38" s="74">
        <f t="shared" si="4"/>
        <v>847</v>
      </c>
      <c r="V38" s="74">
        <f t="shared" si="4"/>
        <v>947.00000000000011</v>
      </c>
      <c r="W38" s="74">
        <f t="shared" si="4"/>
        <v>947.00000000000011</v>
      </c>
      <c r="X38" s="74">
        <f t="shared" si="4"/>
        <v>921</v>
      </c>
      <c r="Y38" s="74">
        <f t="shared" si="4"/>
        <v>901</v>
      </c>
      <c r="Z38" s="74">
        <f t="shared" si="4"/>
        <v>901</v>
      </c>
      <c r="AA38" s="74">
        <f t="shared" si="4"/>
        <v>807</v>
      </c>
      <c r="AB38" s="74">
        <f t="shared" si="4"/>
        <v>767</v>
      </c>
      <c r="AC38" s="74">
        <f t="shared" si="4"/>
        <v>766.4</v>
      </c>
      <c r="AD38" s="74">
        <f t="shared" si="4"/>
        <v>726.4</v>
      </c>
      <c r="AE38" s="74">
        <f t="shared" si="4"/>
        <v>688</v>
      </c>
      <c r="AF38" s="74">
        <f t="shared" si="4"/>
        <v>688</v>
      </c>
      <c r="AG38" s="69">
        <f>SUM(AG11:AG37)</f>
        <v>1492.8299999999997</v>
      </c>
      <c r="AH38" s="56">
        <f t="shared" si="2"/>
        <v>947.00000000000011</v>
      </c>
      <c r="AI38" s="57">
        <f t="shared" si="3"/>
        <v>662.9</v>
      </c>
      <c r="AK38" s="58"/>
    </row>
    <row r="39" spans="1:88" x14ac:dyDescent="0.25">
      <c r="A39" s="59" t="s">
        <v>46</v>
      </c>
      <c r="B39" s="51">
        <v>80.599999999999994</v>
      </c>
      <c r="C39" s="63">
        <v>71.599999999999994</v>
      </c>
      <c r="D39" s="63">
        <v>71.599999999999994</v>
      </c>
      <c r="E39" s="63">
        <v>71.2</v>
      </c>
      <c r="F39" s="63">
        <v>70.7</v>
      </c>
      <c r="G39" s="63">
        <v>86</v>
      </c>
      <c r="H39" s="63">
        <v>121.6</v>
      </c>
      <c r="I39" s="63">
        <v>132.5</v>
      </c>
      <c r="J39" s="63">
        <v>144</v>
      </c>
      <c r="K39" s="63">
        <v>141.9</v>
      </c>
      <c r="L39" s="51">
        <v>141.9</v>
      </c>
      <c r="M39" s="51">
        <v>142</v>
      </c>
      <c r="N39" s="51">
        <v>141.69999999999999</v>
      </c>
      <c r="O39" s="51">
        <v>122</v>
      </c>
      <c r="P39" s="51">
        <v>121.7</v>
      </c>
      <c r="Q39" s="51">
        <v>121.7</v>
      </c>
      <c r="R39" s="51">
        <v>121.7</v>
      </c>
      <c r="S39" s="51">
        <v>122</v>
      </c>
      <c r="T39" s="51">
        <v>109.3</v>
      </c>
      <c r="U39" s="51">
        <v>145.9</v>
      </c>
      <c r="V39" s="51">
        <v>145.9</v>
      </c>
      <c r="W39" s="51">
        <v>145.9</v>
      </c>
      <c r="X39" s="51">
        <v>145.9</v>
      </c>
      <c r="Y39" s="51">
        <v>145.9</v>
      </c>
      <c r="Z39" s="51">
        <v>145.9</v>
      </c>
      <c r="AA39" s="51">
        <v>145.80000000000001</v>
      </c>
      <c r="AB39" s="51">
        <v>145.80000000000001</v>
      </c>
      <c r="AC39" s="51">
        <v>121.4</v>
      </c>
      <c r="AD39" s="51">
        <v>101.1</v>
      </c>
      <c r="AE39" s="50">
        <v>91.3</v>
      </c>
      <c r="AF39" s="50">
        <v>91.1</v>
      </c>
      <c r="AG39" s="64">
        <v>144</v>
      </c>
      <c r="AH39" s="56">
        <f t="shared" si="2"/>
        <v>145.9</v>
      </c>
      <c r="AI39" s="57">
        <f t="shared" si="3"/>
        <v>70.7</v>
      </c>
      <c r="AJ39" s="1">
        <v>144</v>
      </c>
      <c r="AK39" s="58"/>
    </row>
    <row r="40" spans="1:88" x14ac:dyDescent="0.25">
      <c r="A40" s="68" t="s">
        <v>47</v>
      </c>
      <c r="B40" s="53">
        <v>25.6</v>
      </c>
      <c r="C40" s="63">
        <v>25</v>
      </c>
      <c r="D40" s="63">
        <v>25</v>
      </c>
      <c r="E40" s="63">
        <v>30</v>
      </c>
      <c r="F40" s="63">
        <v>30</v>
      </c>
      <c r="G40" s="63">
        <v>23</v>
      </c>
      <c r="H40" s="63">
        <v>45.3</v>
      </c>
      <c r="I40" s="63">
        <v>65.400000000000006</v>
      </c>
      <c r="J40" s="63">
        <v>70</v>
      </c>
      <c r="K40" s="63">
        <v>65.3</v>
      </c>
      <c r="L40" s="53">
        <v>64.900000000000006</v>
      </c>
      <c r="M40" s="53">
        <v>58.6</v>
      </c>
      <c r="N40" s="53">
        <v>70.2</v>
      </c>
      <c r="O40" s="53">
        <v>70.2</v>
      </c>
      <c r="P40" s="53">
        <v>50.5</v>
      </c>
      <c r="Q40" s="53">
        <v>50.5</v>
      </c>
      <c r="R40" s="53">
        <v>49.6</v>
      </c>
      <c r="S40" s="53">
        <v>69.7</v>
      </c>
      <c r="T40" s="53">
        <v>59.2</v>
      </c>
      <c r="U40" s="53">
        <v>70.400000000000006</v>
      </c>
      <c r="V40" s="53">
        <v>70.400000000000006</v>
      </c>
      <c r="W40" s="53">
        <v>70.400000000000006</v>
      </c>
      <c r="X40" s="53">
        <v>70.400000000000006</v>
      </c>
      <c r="Y40" s="53">
        <v>70.400000000000006</v>
      </c>
      <c r="Z40" s="53">
        <v>70.400000000000006</v>
      </c>
      <c r="AA40" s="53">
        <v>70.900000000000006</v>
      </c>
      <c r="AB40" s="53">
        <v>61.1</v>
      </c>
      <c r="AC40" s="53">
        <v>63.2</v>
      </c>
      <c r="AD40" s="53">
        <v>60.8</v>
      </c>
      <c r="AE40" s="63">
        <v>30.1</v>
      </c>
      <c r="AF40" s="63">
        <v>30.8</v>
      </c>
      <c r="AG40" s="69">
        <v>70</v>
      </c>
      <c r="AH40" s="56">
        <f t="shared" si="2"/>
        <v>70.900000000000006</v>
      </c>
      <c r="AI40" s="57">
        <f t="shared" si="3"/>
        <v>23</v>
      </c>
      <c r="AJ40" s="1">
        <v>70</v>
      </c>
      <c r="AK40" s="58"/>
    </row>
    <row r="41" spans="1:88" x14ac:dyDescent="0.25">
      <c r="A41" s="68" t="s">
        <v>48</v>
      </c>
      <c r="B41" s="53">
        <v>19.899999999999999</v>
      </c>
      <c r="C41" s="63">
        <v>19.899999999999999</v>
      </c>
      <c r="D41" s="63">
        <v>22.8</v>
      </c>
      <c r="E41" s="63">
        <v>23</v>
      </c>
      <c r="F41" s="63">
        <v>46.5</v>
      </c>
      <c r="G41" s="63">
        <v>40.799999999999997</v>
      </c>
      <c r="H41" s="63">
        <v>39.700000000000003</v>
      </c>
      <c r="I41" s="63">
        <v>41.8</v>
      </c>
      <c r="J41" s="63">
        <v>46</v>
      </c>
      <c r="K41" s="63">
        <v>46.5</v>
      </c>
      <c r="L41" s="53">
        <v>46.9</v>
      </c>
      <c r="M41" s="53">
        <v>46.8</v>
      </c>
      <c r="N41" s="53">
        <v>46.6</v>
      </c>
      <c r="O41" s="53">
        <v>46.6</v>
      </c>
      <c r="P41" s="53">
        <v>34.9</v>
      </c>
      <c r="Q41" s="53">
        <v>34.9</v>
      </c>
      <c r="R41" s="53">
        <v>40.4</v>
      </c>
      <c r="S41" s="53">
        <v>46.4</v>
      </c>
      <c r="T41" s="53">
        <v>35.6</v>
      </c>
      <c r="U41" s="53">
        <v>46.2</v>
      </c>
      <c r="V41" s="53">
        <v>46.2</v>
      </c>
      <c r="W41" s="53">
        <v>46.2</v>
      </c>
      <c r="X41" s="53">
        <v>46.2</v>
      </c>
      <c r="Y41" s="53">
        <v>46.2</v>
      </c>
      <c r="Z41" s="53">
        <v>46.2</v>
      </c>
      <c r="AA41" s="53">
        <v>46.7</v>
      </c>
      <c r="AB41" s="53">
        <v>46.9</v>
      </c>
      <c r="AC41" s="53">
        <v>36.1</v>
      </c>
      <c r="AD41" s="53">
        <v>35.799999999999997</v>
      </c>
      <c r="AE41" s="63">
        <v>35.200000000000003</v>
      </c>
      <c r="AF41" s="63">
        <v>36.5</v>
      </c>
      <c r="AG41" s="69">
        <v>69</v>
      </c>
      <c r="AH41" s="56">
        <f t="shared" si="2"/>
        <v>46.9</v>
      </c>
      <c r="AI41" s="57">
        <f t="shared" si="3"/>
        <v>19.899999999999999</v>
      </c>
      <c r="AJ41" s="1">
        <v>46</v>
      </c>
      <c r="AK41" s="58"/>
    </row>
    <row r="42" spans="1:88" x14ac:dyDescent="0.25">
      <c r="A42" s="68" t="s">
        <v>49</v>
      </c>
      <c r="B42" s="53">
        <v>21.4</v>
      </c>
      <c r="C42" s="53">
        <v>21.4</v>
      </c>
      <c r="D42" s="53">
        <v>20</v>
      </c>
      <c r="E42" s="53">
        <v>30</v>
      </c>
      <c r="F42" s="63">
        <v>30.5</v>
      </c>
      <c r="G42" s="63">
        <v>33.700000000000003</v>
      </c>
      <c r="H42" s="63">
        <v>50</v>
      </c>
      <c r="I42" s="63">
        <v>55.7</v>
      </c>
      <c r="J42" s="63">
        <v>60</v>
      </c>
      <c r="K42" s="63">
        <v>60.9</v>
      </c>
      <c r="L42" s="53">
        <v>61</v>
      </c>
      <c r="M42" s="53">
        <v>61.2</v>
      </c>
      <c r="N42" s="53">
        <v>51.1</v>
      </c>
      <c r="O42" s="53">
        <v>51.1</v>
      </c>
      <c r="P42" s="53">
        <v>51.1</v>
      </c>
      <c r="Q42" s="53">
        <v>51.1</v>
      </c>
      <c r="R42" s="53">
        <v>60.4</v>
      </c>
      <c r="S42" s="53">
        <v>60.2</v>
      </c>
      <c r="T42" s="53">
        <v>60.2</v>
      </c>
      <c r="U42" s="53">
        <v>60.2</v>
      </c>
      <c r="V42" s="53">
        <v>60.2</v>
      </c>
      <c r="W42" s="53">
        <v>60.2</v>
      </c>
      <c r="X42" s="53">
        <v>60.2</v>
      </c>
      <c r="Y42" s="53">
        <v>60.2</v>
      </c>
      <c r="Z42" s="53">
        <v>60.2</v>
      </c>
      <c r="AA42" s="53">
        <v>60.2</v>
      </c>
      <c r="AB42" s="53">
        <v>60.2</v>
      </c>
      <c r="AC42" s="53">
        <v>49.1</v>
      </c>
      <c r="AD42" s="53">
        <v>49.8</v>
      </c>
      <c r="AE42" s="63">
        <v>21.4</v>
      </c>
      <c r="AF42" s="63">
        <v>21.7</v>
      </c>
      <c r="AG42" s="69">
        <v>60</v>
      </c>
      <c r="AH42" s="56">
        <f t="shared" si="2"/>
        <v>61.2</v>
      </c>
      <c r="AI42" s="57">
        <f t="shared" si="3"/>
        <v>20</v>
      </c>
      <c r="AJ42" s="1">
        <v>60</v>
      </c>
      <c r="AK42" s="58"/>
    </row>
    <row r="43" spans="1:88" x14ac:dyDescent="0.25">
      <c r="A43" s="68" t="s">
        <v>50</v>
      </c>
      <c r="B43" s="51">
        <v>0</v>
      </c>
      <c r="C43" s="51">
        <v>0</v>
      </c>
      <c r="D43" s="51">
        <v>0</v>
      </c>
      <c r="E43" s="51">
        <v>10</v>
      </c>
      <c r="F43" s="51">
        <v>10</v>
      </c>
      <c r="G43" s="63">
        <v>10</v>
      </c>
      <c r="H43" s="63">
        <v>15</v>
      </c>
      <c r="I43" s="63">
        <v>23.7</v>
      </c>
      <c r="J43" s="63">
        <v>29.7</v>
      </c>
      <c r="K43" s="63">
        <v>29.5</v>
      </c>
      <c r="L43" s="51">
        <v>29.5</v>
      </c>
      <c r="M43" s="51">
        <v>29.3</v>
      </c>
      <c r="N43" s="51">
        <v>29.3</v>
      </c>
      <c r="O43" s="51">
        <v>29.3</v>
      </c>
      <c r="P43" s="51">
        <v>29.4</v>
      </c>
      <c r="Q43" s="51">
        <v>29.4</v>
      </c>
      <c r="R43" s="51">
        <v>28.7</v>
      </c>
      <c r="S43" s="51">
        <v>28.5</v>
      </c>
      <c r="T43" s="51">
        <v>14.9</v>
      </c>
      <c r="U43" s="51">
        <v>13.6</v>
      </c>
      <c r="V43" s="51">
        <v>13.6</v>
      </c>
      <c r="W43" s="51">
        <v>23.7</v>
      </c>
      <c r="X43" s="51">
        <v>23.7</v>
      </c>
      <c r="Y43" s="51">
        <v>23.7</v>
      </c>
      <c r="Z43" s="51">
        <v>23.7</v>
      </c>
      <c r="AA43" s="53">
        <v>14.9</v>
      </c>
      <c r="AB43" s="53">
        <v>15</v>
      </c>
      <c r="AC43" s="53">
        <v>15</v>
      </c>
      <c r="AD43" s="53">
        <v>15</v>
      </c>
      <c r="AE43" s="63">
        <v>14.8</v>
      </c>
      <c r="AF43" s="63">
        <v>14.8</v>
      </c>
      <c r="AG43" s="69">
        <v>30</v>
      </c>
      <c r="AH43" s="56">
        <f t="shared" si="2"/>
        <v>29.7</v>
      </c>
      <c r="AI43" s="57">
        <f t="shared" si="3"/>
        <v>0</v>
      </c>
      <c r="AJ43" s="1">
        <v>30</v>
      </c>
      <c r="AK43" s="58"/>
    </row>
    <row r="44" spans="1:88" x14ac:dyDescent="0.25">
      <c r="A44" s="68" t="s">
        <v>51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63">
        <v>0</v>
      </c>
      <c r="AF44" s="63">
        <v>0</v>
      </c>
      <c r="AG44" s="69">
        <v>25</v>
      </c>
      <c r="AH44" s="56">
        <f t="shared" si="2"/>
        <v>0</v>
      </c>
      <c r="AI44" s="57">
        <f t="shared" si="3"/>
        <v>0</v>
      </c>
      <c r="AJ44" s="1">
        <v>0</v>
      </c>
      <c r="AK44" s="58"/>
    </row>
    <row r="45" spans="1:88" x14ac:dyDescent="0.25">
      <c r="A45" s="68" t="s">
        <v>52</v>
      </c>
      <c r="B45" s="51">
        <v>10</v>
      </c>
      <c r="C45" s="51">
        <v>10</v>
      </c>
      <c r="D45" s="51">
        <v>10</v>
      </c>
      <c r="E45" s="51">
        <v>10</v>
      </c>
      <c r="F45" s="51">
        <v>10</v>
      </c>
      <c r="G45" s="51">
        <v>10</v>
      </c>
      <c r="H45" s="51">
        <v>10</v>
      </c>
      <c r="I45" s="51">
        <v>10</v>
      </c>
      <c r="J45" s="51">
        <v>16</v>
      </c>
      <c r="K45" s="51">
        <v>16</v>
      </c>
      <c r="L45" s="51">
        <v>16</v>
      </c>
      <c r="M45" s="51">
        <v>16</v>
      </c>
      <c r="N45" s="51">
        <v>16</v>
      </c>
      <c r="O45" s="51">
        <v>16</v>
      </c>
      <c r="P45" s="51">
        <v>16</v>
      </c>
      <c r="Q45" s="51">
        <v>16</v>
      </c>
      <c r="R45" s="51">
        <v>16</v>
      </c>
      <c r="S45" s="51">
        <v>16</v>
      </c>
      <c r="T45" s="51">
        <v>16</v>
      </c>
      <c r="U45" s="51">
        <v>16</v>
      </c>
      <c r="V45" s="51">
        <v>16</v>
      </c>
      <c r="W45" s="51">
        <v>16</v>
      </c>
      <c r="X45" s="51">
        <v>16</v>
      </c>
      <c r="Y45" s="51">
        <v>16</v>
      </c>
      <c r="Z45" s="51">
        <v>16</v>
      </c>
      <c r="AA45" s="51">
        <v>16</v>
      </c>
      <c r="AB45" s="51">
        <v>16</v>
      </c>
      <c r="AC45" s="51">
        <v>16</v>
      </c>
      <c r="AD45" s="51">
        <v>16</v>
      </c>
      <c r="AE45" s="63">
        <v>12</v>
      </c>
      <c r="AF45" s="63">
        <v>12</v>
      </c>
      <c r="AG45" s="69">
        <v>24</v>
      </c>
      <c r="AH45" s="56">
        <f t="shared" si="2"/>
        <v>16</v>
      </c>
      <c r="AI45" s="57">
        <f t="shared" si="3"/>
        <v>10</v>
      </c>
      <c r="AJ45" s="1">
        <v>16</v>
      </c>
      <c r="AK45" s="58"/>
    </row>
    <row r="46" spans="1:88" x14ac:dyDescent="0.25">
      <c r="A46" s="68" t="s">
        <v>53</v>
      </c>
      <c r="B46" s="51">
        <v>0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63">
        <v>0</v>
      </c>
      <c r="AF46" s="63">
        <v>0</v>
      </c>
      <c r="AG46" s="69">
        <v>15</v>
      </c>
      <c r="AH46" s="56">
        <f t="shared" si="2"/>
        <v>0</v>
      </c>
      <c r="AI46" s="57">
        <f t="shared" si="3"/>
        <v>0</v>
      </c>
      <c r="AJ46" s="1">
        <v>0</v>
      </c>
      <c r="AK46" s="58"/>
      <c r="AL46" s="76"/>
      <c r="AO46" s="76"/>
    </row>
    <row r="47" spans="1:88" s="76" customFormat="1" x14ac:dyDescent="0.25">
      <c r="A47" s="68" t="s">
        <v>54</v>
      </c>
      <c r="B47" s="51">
        <v>8</v>
      </c>
      <c r="C47" s="51">
        <v>8</v>
      </c>
      <c r="D47" s="51">
        <v>8</v>
      </c>
      <c r="E47" s="51">
        <v>8</v>
      </c>
      <c r="F47" s="51">
        <v>8</v>
      </c>
      <c r="G47" s="51">
        <v>8</v>
      </c>
      <c r="H47" s="51">
        <v>8</v>
      </c>
      <c r="I47" s="51">
        <v>8</v>
      </c>
      <c r="J47" s="51">
        <v>12</v>
      </c>
      <c r="K47" s="51">
        <v>12</v>
      </c>
      <c r="L47" s="51">
        <v>12</v>
      </c>
      <c r="M47" s="51">
        <v>12</v>
      </c>
      <c r="N47" s="51">
        <v>12</v>
      </c>
      <c r="O47" s="51">
        <v>12</v>
      </c>
      <c r="P47" s="51">
        <v>12</v>
      </c>
      <c r="Q47" s="51">
        <v>12</v>
      </c>
      <c r="R47" s="51">
        <v>12</v>
      </c>
      <c r="S47" s="51">
        <v>12</v>
      </c>
      <c r="T47" s="51">
        <v>12</v>
      </c>
      <c r="U47" s="51">
        <v>12</v>
      </c>
      <c r="V47" s="51">
        <v>12</v>
      </c>
      <c r="W47" s="51">
        <v>12</v>
      </c>
      <c r="X47" s="51">
        <v>12</v>
      </c>
      <c r="Y47" s="51">
        <v>12</v>
      </c>
      <c r="Z47" s="51">
        <v>12</v>
      </c>
      <c r="AA47" s="51">
        <v>12</v>
      </c>
      <c r="AB47" s="51">
        <v>12</v>
      </c>
      <c r="AC47" s="51">
        <v>12</v>
      </c>
      <c r="AD47" s="51">
        <v>12</v>
      </c>
      <c r="AE47" s="63">
        <v>10</v>
      </c>
      <c r="AF47" s="63">
        <v>10</v>
      </c>
      <c r="AG47" s="69">
        <v>14.1</v>
      </c>
      <c r="AH47" s="56">
        <f t="shared" si="2"/>
        <v>12</v>
      </c>
      <c r="AI47" s="57">
        <f t="shared" si="3"/>
        <v>8</v>
      </c>
      <c r="AJ47" s="1">
        <v>12</v>
      </c>
      <c r="AK47" s="58"/>
      <c r="AL47"/>
      <c r="AM47"/>
      <c r="AN47"/>
      <c r="AO47"/>
    </row>
    <row r="48" spans="1:88" x14ac:dyDescent="0.25">
      <c r="A48" s="77" t="s">
        <v>55</v>
      </c>
      <c r="B48" s="51">
        <v>11</v>
      </c>
      <c r="C48" s="51">
        <v>11</v>
      </c>
      <c r="D48" s="51">
        <v>11</v>
      </c>
      <c r="E48" s="51">
        <v>11</v>
      </c>
      <c r="F48" s="51">
        <v>11</v>
      </c>
      <c r="G48" s="51">
        <v>11</v>
      </c>
      <c r="H48" s="51">
        <v>11</v>
      </c>
      <c r="I48" s="51">
        <v>11</v>
      </c>
      <c r="J48" s="51">
        <v>11</v>
      </c>
      <c r="K48" s="51">
        <v>11</v>
      </c>
      <c r="L48" s="51">
        <v>11</v>
      </c>
      <c r="M48" s="51">
        <v>11</v>
      </c>
      <c r="N48" s="51">
        <v>11</v>
      </c>
      <c r="O48" s="51">
        <v>11</v>
      </c>
      <c r="P48" s="51">
        <v>11</v>
      </c>
      <c r="Q48" s="51">
        <v>11</v>
      </c>
      <c r="R48" s="51">
        <v>11</v>
      </c>
      <c r="S48" s="51">
        <v>11</v>
      </c>
      <c r="T48" s="51">
        <v>11</v>
      </c>
      <c r="U48" s="51">
        <v>11</v>
      </c>
      <c r="V48" s="51">
        <v>11</v>
      </c>
      <c r="W48" s="51">
        <v>11</v>
      </c>
      <c r="X48" s="51">
        <v>11</v>
      </c>
      <c r="Y48" s="51">
        <v>11</v>
      </c>
      <c r="Z48" s="51">
        <v>11</v>
      </c>
      <c r="AA48" s="51">
        <v>11</v>
      </c>
      <c r="AB48" s="51">
        <v>11</v>
      </c>
      <c r="AC48" s="51">
        <v>11</v>
      </c>
      <c r="AD48" s="51">
        <v>11</v>
      </c>
      <c r="AE48" s="63">
        <v>11</v>
      </c>
      <c r="AF48" s="63">
        <v>11</v>
      </c>
      <c r="AG48" s="69">
        <v>14</v>
      </c>
      <c r="AH48" s="56">
        <f t="shared" si="2"/>
        <v>11</v>
      </c>
      <c r="AI48" s="57">
        <f t="shared" si="3"/>
        <v>11</v>
      </c>
      <c r="AJ48" s="1">
        <v>12</v>
      </c>
      <c r="AK48" s="58"/>
    </row>
    <row r="49" spans="1:37" x14ac:dyDescent="0.25">
      <c r="A49" s="68" t="s">
        <v>56</v>
      </c>
      <c r="B49" s="51">
        <v>9.6</v>
      </c>
      <c r="C49" s="51">
        <v>9.6</v>
      </c>
      <c r="D49" s="51">
        <v>9.6</v>
      </c>
      <c r="E49" s="51">
        <v>9.6</v>
      </c>
      <c r="F49" s="51">
        <v>9.6</v>
      </c>
      <c r="G49" s="51">
        <v>9.6</v>
      </c>
      <c r="H49" s="51">
        <v>9.6</v>
      </c>
      <c r="I49" s="51">
        <v>9.6</v>
      </c>
      <c r="J49" s="51">
        <v>9.6</v>
      </c>
      <c r="K49" s="51">
        <v>9.6</v>
      </c>
      <c r="L49" s="51">
        <v>10</v>
      </c>
      <c r="M49" s="51">
        <v>10</v>
      </c>
      <c r="N49" s="51">
        <v>10</v>
      </c>
      <c r="O49" s="51">
        <v>10</v>
      </c>
      <c r="P49" s="51">
        <v>10</v>
      </c>
      <c r="Q49" s="51">
        <v>10</v>
      </c>
      <c r="R49" s="51">
        <v>10</v>
      </c>
      <c r="S49" s="51">
        <v>10</v>
      </c>
      <c r="T49" s="51">
        <v>10</v>
      </c>
      <c r="U49" s="51">
        <v>10</v>
      </c>
      <c r="V49" s="51">
        <v>10</v>
      </c>
      <c r="W49" s="51">
        <v>10</v>
      </c>
      <c r="X49" s="51">
        <v>10</v>
      </c>
      <c r="Y49" s="51">
        <v>10</v>
      </c>
      <c r="Z49" s="51">
        <v>10</v>
      </c>
      <c r="AA49" s="51">
        <v>10</v>
      </c>
      <c r="AB49" s="51">
        <v>10</v>
      </c>
      <c r="AC49" s="51">
        <v>10</v>
      </c>
      <c r="AD49" s="51">
        <v>10</v>
      </c>
      <c r="AE49" s="63">
        <v>10</v>
      </c>
      <c r="AF49" s="63">
        <v>10</v>
      </c>
      <c r="AG49" s="69">
        <v>10.050000000000001</v>
      </c>
      <c r="AH49" s="56">
        <f t="shared" si="2"/>
        <v>10</v>
      </c>
      <c r="AI49" s="57">
        <f t="shared" si="3"/>
        <v>9.6</v>
      </c>
      <c r="AJ49" s="1">
        <v>10</v>
      </c>
      <c r="AK49" s="58"/>
    </row>
    <row r="50" spans="1:37" x14ac:dyDescent="0.25">
      <c r="A50" s="68" t="s">
        <v>57</v>
      </c>
      <c r="B50" s="51">
        <v>6.2</v>
      </c>
      <c r="C50" s="51">
        <v>6.2</v>
      </c>
      <c r="D50" s="51">
        <v>6.2</v>
      </c>
      <c r="E50" s="51">
        <v>6.2</v>
      </c>
      <c r="F50" s="51">
        <v>6.2</v>
      </c>
      <c r="G50" s="51">
        <v>6.2</v>
      </c>
      <c r="H50" s="51">
        <v>6.2</v>
      </c>
      <c r="I50" s="51">
        <v>6.2</v>
      </c>
      <c r="J50" s="51">
        <v>6.2</v>
      </c>
      <c r="K50" s="51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63">
        <v>6.2</v>
      </c>
      <c r="AF50" s="63">
        <v>6.2</v>
      </c>
      <c r="AG50" s="69">
        <v>6.2</v>
      </c>
      <c r="AH50" s="56">
        <f t="shared" si="2"/>
        <v>6.2</v>
      </c>
      <c r="AI50" s="57">
        <f t="shared" si="3"/>
        <v>6.2</v>
      </c>
      <c r="AJ50" s="1">
        <v>6.2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5">T199</f>
        <v>3.54</v>
      </c>
      <c r="U51" s="78">
        <f t="shared" si="5"/>
        <v>3.54</v>
      </c>
      <c r="V51" s="78">
        <f t="shared" si="5"/>
        <v>3.54</v>
      </c>
      <c r="W51" s="78">
        <v>3.54</v>
      </c>
      <c r="X51" s="78">
        <f t="shared" si="5"/>
        <v>3.54</v>
      </c>
      <c r="Y51" s="78">
        <v>3.54</v>
      </c>
      <c r="Z51" s="78">
        <f t="shared" si="5"/>
        <v>3.54</v>
      </c>
      <c r="AA51" s="78">
        <f t="shared" si="5"/>
        <v>3.54</v>
      </c>
      <c r="AB51" s="78">
        <f t="shared" si="5"/>
        <v>3.54</v>
      </c>
      <c r="AC51" s="78">
        <f t="shared" si="5"/>
        <v>3.54</v>
      </c>
      <c r="AD51" s="78">
        <f t="shared" si="5"/>
        <v>3.54</v>
      </c>
      <c r="AE51" s="78">
        <f t="shared" si="5"/>
        <v>3.54</v>
      </c>
      <c r="AF51" s="78">
        <f t="shared" si="5"/>
        <v>3.54</v>
      </c>
      <c r="AG51" s="78">
        <f t="shared" si="5"/>
        <v>8.56</v>
      </c>
      <c r="AH51" s="56">
        <f t="shared" si="2"/>
        <v>3.54</v>
      </c>
      <c r="AI51" s="57">
        <f t="shared" si="3"/>
        <v>3.54</v>
      </c>
      <c r="AJ51" s="1">
        <v>3.5</v>
      </c>
      <c r="AK51" s="58"/>
    </row>
    <row r="52" spans="1:37" ht="15.75" thickBot="1" x14ac:dyDescent="0.3">
      <c r="A52" s="73" t="s">
        <v>59</v>
      </c>
      <c r="B52" s="74">
        <f t="shared" ref="B52:AF52" si="6">SUM(B39:B51)</f>
        <v>195.83999999999997</v>
      </c>
      <c r="C52" s="74">
        <f t="shared" si="6"/>
        <v>186.23999999999998</v>
      </c>
      <c r="D52" s="74">
        <f t="shared" si="6"/>
        <v>187.73999999999995</v>
      </c>
      <c r="E52" s="74">
        <f t="shared" si="6"/>
        <v>212.53999999999996</v>
      </c>
      <c r="F52" s="74">
        <f t="shared" si="6"/>
        <v>236.03999999999996</v>
      </c>
      <c r="G52" s="74">
        <f t="shared" si="6"/>
        <v>241.83999999999997</v>
      </c>
      <c r="H52" s="74">
        <f t="shared" si="6"/>
        <v>319.94</v>
      </c>
      <c r="I52" s="74">
        <f t="shared" si="6"/>
        <v>367.44</v>
      </c>
      <c r="J52" s="74">
        <f t="shared" si="6"/>
        <v>408.04</v>
      </c>
      <c r="K52" s="74">
        <f t="shared" si="6"/>
        <v>402.44</v>
      </c>
      <c r="L52" s="74">
        <f t="shared" si="6"/>
        <v>402.94000000000005</v>
      </c>
      <c r="M52" s="74">
        <f t="shared" si="6"/>
        <v>396.64</v>
      </c>
      <c r="N52" s="74">
        <f t="shared" si="6"/>
        <v>397.64000000000004</v>
      </c>
      <c r="O52" s="74">
        <f t="shared" si="6"/>
        <v>377.94</v>
      </c>
      <c r="P52" s="74">
        <f t="shared" si="6"/>
        <v>346.34</v>
      </c>
      <c r="Q52" s="74">
        <f t="shared" si="6"/>
        <v>346.34</v>
      </c>
      <c r="R52" s="74">
        <f t="shared" si="6"/>
        <v>359.54</v>
      </c>
      <c r="S52" s="74">
        <f t="shared" si="6"/>
        <v>385.54</v>
      </c>
      <c r="T52" s="74">
        <f t="shared" si="6"/>
        <v>337.94</v>
      </c>
      <c r="U52" s="74">
        <f t="shared" si="6"/>
        <v>395.04</v>
      </c>
      <c r="V52" s="74">
        <f t="shared" si="6"/>
        <v>395.04</v>
      </c>
      <c r="W52" s="74">
        <f t="shared" si="6"/>
        <v>405.14</v>
      </c>
      <c r="X52" s="74">
        <f t="shared" si="6"/>
        <v>405.14</v>
      </c>
      <c r="Y52" s="74">
        <f t="shared" si="6"/>
        <v>405.14</v>
      </c>
      <c r="Z52" s="74">
        <f t="shared" si="6"/>
        <v>405.14</v>
      </c>
      <c r="AA52" s="74">
        <f t="shared" si="6"/>
        <v>397.24</v>
      </c>
      <c r="AB52" s="74">
        <f t="shared" si="6"/>
        <v>387.74</v>
      </c>
      <c r="AC52" s="74">
        <f t="shared" si="6"/>
        <v>343.54</v>
      </c>
      <c r="AD52" s="74">
        <f t="shared" si="6"/>
        <v>321.24</v>
      </c>
      <c r="AE52" s="74">
        <f t="shared" si="6"/>
        <v>245.54000000000002</v>
      </c>
      <c r="AF52" s="74">
        <f t="shared" si="6"/>
        <v>247.63999999999996</v>
      </c>
      <c r="AG52" s="79">
        <f>SUM(AG39:AG51)</f>
        <v>489.91</v>
      </c>
      <c r="AH52" s="56">
        <f t="shared" si="2"/>
        <v>408.04</v>
      </c>
      <c r="AI52" s="57">
        <f t="shared" si="3"/>
        <v>186.23999999999998</v>
      </c>
      <c r="AJ52" s="1">
        <f>SUM(AJ39:AJ51)</f>
        <v>409.7</v>
      </c>
      <c r="AK52" s="58"/>
    </row>
    <row r="53" spans="1:37" x14ac:dyDescent="0.25">
      <c r="A53" s="59" t="s">
        <v>60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80">
        <v>0</v>
      </c>
      <c r="M53" s="80">
        <v>0</v>
      </c>
      <c r="N53" s="80">
        <v>0</v>
      </c>
      <c r="O53" s="80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  <c r="V53" s="51">
        <v>34.5</v>
      </c>
      <c r="W53" s="51">
        <v>50.6</v>
      </c>
      <c r="X53" s="51">
        <v>45.3</v>
      </c>
      <c r="Y53" s="51">
        <v>24.7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50.6</v>
      </c>
      <c r="AI53" s="57">
        <f t="shared" si="3"/>
        <v>0</v>
      </c>
      <c r="AJ53" s="1">
        <v>410</v>
      </c>
      <c r="AK53" s="58"/>
    </row>
    <row r="54" spans="1:37" x14ac:dyDescent="0.25">
      <c r="A54" s="68" t="s">
        <v>61</v>
      </c>
      <c r="B54" s="53">
        <v>0</v>
      </c>
      <c r="C54" s="53">
        <v>0</v>
      </c>
      <c r="D54" s="53">
        <v>0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80">
        <v>0</v>
      </c>
      <c r="M54" s="80">
        <v>6.7</v>
      </c>
      <c r="N54" s="80">
        <v>0</v>
      </c>
      <c r="O54" s="80">
        <v>0</v>
      </c>
      <c r="P54" s="53">
        <v>0</v>
      </c>
      <c r="Q54" s="53">
        <v>0</v>
      </c>
      <c r="R54" s="51">
        <v>0</v>
      </c>
      <c r="S54" s="51">
        <v>0</v>
      </c>
      <c r="T54" s="51">
        <v>0</v>
      </c>
      <c r="U54" s="53">
        <v>0</v>
      </c>
      <c r="V54" s="53">
        <v>0</v>
      </c>
      <c r="W54" s="53">
        <v>23.5</v>
      </c>
      <c r="X54" s="53">
        <v>20.399999999999999</v>
      </c>
      <c r="Y54" s="53">
        <v>13</v>
      </c>
      <c r="Z54" s="53">
        <v>5.8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23.5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2">
        <v>0</v>
      </c>
      <c r="M55" s="82">
        <v>2.5</v>
      </c>
      <c r="N55" s="82">
        <v>0</v>
      </c>
      <c r="O55" s="82">
        <v>0</v>
      </c>
      <c r="P55" s="81">
        <v>0</v>
      </c>
      <c r="Q55" s="81">
        <v>0</v>
      </c>
      <c r="R55" s="51">
        <v>0</v>
      </c>
      <c r="S55" s="51">
        <v>0</v>
      </c>
      <c r="T55" s="51">
        <v>0</v>
      </c>
      <c r="U55" s="81">
        <v>0</v>
      </c>
      <c r="V55" s="81">
        <v>0</v>
      </c>
      <c r="W55" s="81">
        <v>8.6</v>
      </c>
      <c r="X55" s="81">
        <v>7.5</v>
      </c>
      <c r="Y55" s="81">
        <v>4.7</v>
      </c>
      <c r="Z55" s="81">
        <v>2.1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8.6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7">SUM(C53:C55)</f>
        <v>0</v>
      </c>
      <c r="D56" s="74">
        <f t="shared" si="7"/>
        <v>0</v>
      </c>
      <c r="E56" s="74">
        <f t="shared" si="7"/>
        <v>0</v>
      </c>
      <c r="F56" s="74">
        <f t="shared" si="7"/>
        <v>0</v>
      </c>
      <c r="G56" s="74">
        <f t="shared" si="7"/>
        <v>0</v>
      </c>
      <c r="H56" s="74">
        <f t="shared" si="7"/>
        <v>0</v>
      </c>
      <c r="I56" s="74">
        <f t="shared" si="7"/>
        <v>0</v>
      </c>
      <c r="J56" s="74">
        <f t="shared" si="7"/>
        <v>0</v>
      </c>
      <c r="K56" s="74">
        <f t="shared" si="7"/>
        <v>0</v>
      </c>
      <c r="L56" s="74">
        <f t="shared" si="7"/>
        <v>0</v>
      </c>
      <c r="M56" s="74">
        <f t="shared" si="7"/>
        <v>9.1999999999999993</v>
      </c>
      <c r="N56" s="74">
        <f t="shared" si="7"/>
        <v>0</v>
      </c>
      <c r="O56" s="74">
        <f t="shared" si="7"/>
        <v>0</v>
      </c>
      <c r="P56" s="74">
        <f t="shared" si="7"/>
        <v>0</v>
      </c>
      <c r="Q56" s="74">
        <f t="shared" si="7"/>
        <v>0</v>
      </c>
      <c r="R56" s="74">
        <f t="shared" si="7"/>
        <v>0</v>
      </c>
      <c r="S56" s="74">
        <f t="shared" si="7"/>
        <v>0</v>
      </c>
      <c r="T56" s="74">
        <f t="shared" si="7"/>
        <v>0</v>
      </c>
      <c r="U56" s="74">
        <f t="shared" si="7"/>
        <v>0</v>
      </c>
      <c r="V56" s="74">
        <f t="shared" si="7"/>
        <v>34.5</v>
      </c>
      <c r="W56" s="74">
        <f t="shared" si="7"/>
        <v>82.699999999999989</v>
      </c>
      <c r="X56" s="74">
        <f t="shared" si="7"/>
        <v>73.199999999999989</v>
      </c>
      <c r="Y56" s="74">
        <f t="shared" si="7"/>
        <v>42.400000000000006</v>
      </c>
      <c r="Z56" s="74">
        <f t="shared" si="7"/>
        <v>7.9</v>
      </c>
      <c r="AA56" s="74">
        <f t="shared" si="7"/>
        <v>0</v>
      </c>
      <c r="AB56" s="74">
        <f t="shared" si="7"/>
        <v>0</v>
      </c>
      <c r="AC56" s="74">
        <f t="shared" si="7"/>
        <v>0</v>
      </c>
      <c r="AD56" s="74">
        <f t="shared" si="7"/>
        <v>0</v>
      </c>
      <c r="AE56" s="74">
        <f t="shared" si="7"/>
        <v>0</v>
      </c>
      <c r="AF56" s="74">
        <f t="shared" si="7"/>
        <v>0</v>
      </c>
      <c r="AG56" s="79">
        <f>SUM(AG53:AG55)</f>
        <v>106</v>
      </c>
      <c r="AH56" s="56">
        <f t="shared" si="2"/>
        <v>82.699999999999989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1">
        <v>0</v>
      </c>
      <c r="C58" s="51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84">
        <v>0</v>
      </c>
      <c r="X58" s="84">
        <v>0</v>
      </c>
      <c r="Y58" s="84">
        <v>0</v>
      </c>
      <c r="Z58" s="84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60">
        <v>-55.6</v>
      </c>
      <c r="C59" s="60">
        <v>-48.7</v>
      </c>
      <c r="D59" s="53">
        <v>-54</v>
      </c>
      <c r="E59" s="53">
        <v>-58.6</v>
      </c>
      <c r="F59" s="53">
        <v>-55.9</v>
      </c>
      <c r="G59" s="51">
        <v>-47</v>
      </c>
      <c r="H59" s="51">
        <v>-59</v>
      </c>
      <c r="I59" s="51">
        <v>-43</v>
      </c>
      <c r="J59" s="51">
        <v>-52</v>
      </c>
      <c r="K59" s="51">
        <v>-58.6</v>
      </c>
      <c r="L59" s="53">
        <v>-60</v>
      </c>
      <c r="M59" s="53">
        <v>-80</v>
      </c>
      <c r="N59" s="53">
        <v>-60</v>
      </c>
      <c r="O59" s="53">
        <v>-50</v>
      </c>
      <c r="P59" s="53">
        <v>-54.7</v>
      </c>
      <c r="Q59" s="53">
        <v>-68</v>
      </c>
      <c r="R59" s="53">
        <v>-44.3</v>
      </c>
      <c r="S59" s="53">
        <v>-65</v>
      </c>
      <c r="T59" s="53">
        <v>-65</v>
      </c>
      <c r="U59" s="53">
        <v>-69</v>
      </c>
      <c r="V59" s="53">
        <v>-78.2</v>
      </c>
      <c r="W59" s="85">
        <v>-56.7</v>
      </c>
      <c r="X59" s="85">
        <v>-73</v>
      </c>
      <c r="Y59" s="85">
        <v>-81.400000000000006</v>
      </c>
      <c r="Z59" s="85">
        <v>-97.4</v>
      </c>
      <c r="AA59" s="53">
        <v>-89</v>
      </c>
      <c r="AB59" s="53">
        <v>-82.9</v>
      </c>
      <c r="AC59" s="53">
        <v>-92.3</v>
      </c>
      <c r="AD59" s="53">
        <v>-135</v>
      </c>
      <c r="AE59" s="53">
        <v>-67.099999999999994</v>
      </c>
      <c r="AF59" s="53">
        <v>-99.5</v>
      </c>
      <c r="AG59" s="86"/>
      <c r="AH59" s="56">
        <f t="shared" si="2"/>
        <v>-43</v>
      </c>
      <c r="AI59" s="57">
        <f t="shared" si="3"/>
        <v>-135</v>
      </c>
      <c r="AK59" s="58"/>
    </row>
    <row r="60" spans="1:37" x14ac:dyDescent="0.25">
      <c r="A60" s="68" t="s">
        <v>67</v>
      </c>
      <c r="B60" s="53">
        <v>0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60">
        <v>0</v>
      </c>
      <c r="AF60" s="6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3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2">
        <v>0</v>
      </c>
      <c r="C62" s="62">
        <v>0</v>
      </c>
      <c r="D62" s="62">
        <v>0</v>
      </c>
      <c r="E62" s="62">
        <v>0</v>
      </c>
      <c r="F62" s="62">
        <v>0</v>
      </c>
      <c r="G62" s="62">
        <v>0</v>
      </c>
      <c r="H62" s="62">
        <v>0</v>
      </c>
      <c r="I62" s="62">
        <v>0</v>
      </c>
      <c r="J62" s="62">
        <v>0</v>
      </c>
      <c r="K62" s="62">
        <v>0</v>
      </c>
      <c r="L62" s="53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2">
        <v>0</v>
      </c>
      <c r="C63" s="62">
        <v>0</v>
      </c>
      <c r="D63" s="62">
        <v>0</v>
      </c>
      <c r="E63" s="62">
        <v>0</v>
      </c>
      <c r="F63" s="62">
        <v>0</v>
      </c>
      <c r="G63" s="62">
        <v>0</v>
      </c>
      <c r="H63" s="62">
        <v>0</v>
      </c>
      <c r="I63" s="62">
        <v>0</v>
      </c>
      <c r="J63" s="62">
        <v>0</v>
      </c>
      <c r="K63" s="62">
        <v>0</v>
      </c>
      <c r="L63" s="51">
        <v>0</v>
      </c>
      <c r="M63" s="62">
        <v>0</v>
      </c>
      <c r="N63" s="62">
        <v>0</v>
      </c>
      <c r="O63" s="62">
        <v>0</v>
      </c>
      <c r="P63" s="62">
        <v>0</v>
      </c>
      <c r="Q63" s="62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2">
        <v>0</v>
      </c>
      <c r="N64" s="60">
        <v>0</v>
      </c>
      <c r="O64" s="60">
        <v>0</v>
      </c>
      <c r="P64" s="60">
        <v>0</v>
      </c>
      <c r="Q64" s="60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2">
        <v>0</v>
      </c>
      <c r="N65" s="60">
        <v>0</v>
      </c>
      <c r="O65" s="60">
        <v>0</v>
      </c>
      <c r="P65" s="60">
        <v>0</v>
      </c>
      <c r="Q65" s="60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5">
        <v>0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53">
        <v>0</v>
      </c>
      <c r="M66" s="62">
        <v>0</v>
      </c>
      <c r="N66" s="65">
        <v>0</v>
      </c>
      <c r="O66" s="65">
        <v>0</v>
      </c>
      <c r="P66" s="65">
        <v>0</v>
      </c>
      <c r="Q66" s="65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51">
        <v>0</v>
      </c>
      <c r="M67" s="62">
        <v>0</v>
      </c>
      <c r="N67" s="65">
        <v>0</v>
      </c>
      <c r="O67" s="65">
        <v>0</v>
      </c>
      <c r="P67" s="65">
        <v>0</v>
      </c>
      <c r="Q67" s="65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-55.6</v>
      </c>
      <c r="C68" s="74">
        <f t="shared" ref="C68:AF68" si="8">SUM(C57:C67)</f>
        <v>-48.7</v>
      </c>
      <c r="D68" s="74">
        <f t="shared" si="8"/>
        <v>-54</v>
      </c>
      <c r="E68" s="74">
        <f t="shared" si="8"/>
        <v>-58.6</v>
      </c>
      <c r="F68" s="74">
        <f t="shared" si="8"/>
        <v>-55.9</v>
      </c>
      <c r="G68" s="74">
        <f t="shared" si="8"/>
        <v>-47</v>
      </c>
      <c r="H68" s="74">
        <f t="shared" si="8"/>
        <v>-59</v>
      </c>
      <c r="I68" s="74">
        <f t="shared" si="8"/>
        <v>-43</v>
      </c>
      <c r="J68" s="74">
        <f t="shared" si="8"/>
        <v>-52</v>
      </c>
      <c r="K68" s="74">
        <f t="shared" si="8"/>
        <v>-58.6</v>
      </c>
      <c r="L68" s="74">
        <f t="shared" si="8"/>
        <v>-60</v>
      </c>
      <c r="M68" s="74">
        <f t="shared" si="8"/>
        <v>-80</v>
      </c>
      <c r="N68" s="74">
        <f t="shared" si="8"/>
        <v>-60</v>
      </c>
      <c r="O68" s="74">
        <f t="shared" si="8"/>
        <v>-50</v>
      </c>
      <c r="P68" s="74">
        <f t="shared" si="8"/>
        <v>-54.7</v>
      </c>
      <c r="Q68" s="74">
        <f t="shared" si="8"/>
        <v>-68</v>
      </c>
      <c r="R68" s="74">
        <f t="shared" si="8"/>
        <v>-44.3</v>
      </c>
      <c r="S68" s="74">
        <f t="shared" si="8"/>
        <v>-65</v>
      </c>
      <c r="T68" s="74">
        <f t="shared" si="8"/>
        <v>-65</v>
      </c>
      <c r="U68" s="74">
        <f t="shared" si="8"/>
        <v>-69</v>
      </c>
      <c r="V68" s="74">
        <f t="shared" si="8"/>
        <v>-78.2</v>
      </c>
      <c r="W68" s="74">
        <f t="shared" si="8"/>
        <v>-56.7</v>
      </c>
      <c r="X68" s="74">
        <f t="shared" si="8"/>
        <v>-73</v>
      </c>
      <c r="Y68" s="74">
        <f t="shared" si="8"/>
        <v>-81.400000000000006</v>
      </c>
      <c r="Z68" s="74">
        <f t="shared" si="8"/>
        <v>-97.4</v>
      </c>
      <c r="AA68" s="74">
        <f t="shared" si="8"/>
        <v>-89</v>
      </c>
      <c r="AB68" s="74">
        <f t="shared" si="8"/>
        <v>-82.9</v>
      </c>
      <c r="AC68" s="74">
        <f t="shared" si="8"/>
        <v>-92.3</v>
      </c>
      <c r="AD68" s="74">
        <f t="shared" si="8"/>
        <v>-135</v>
      </c>
      <c r="AE68" s="74">
        <f t="shared" si="8"/>
        <v>-67.099999999999994</v>
      </c>
      <c r="AF68" s="74">
        <f t="shared" si="8"/>
        <v>-99.5</v>
      </c>
      <c r="AG68" s="79">
        <f>SUM(AG57:AG67)</f>
        <v>0</v>
      </c>
      <c r="AH68" s="56">
        <f t="shared" si="2"/>
        <v>-43</v>
      </c>
      <c r="AI68" s="57">
        <f t="shared" si="3"/>
        <v>-135</v>
      </c>
      <c r="AK68" s="58"/>
      <c r="AM68">
        <v>49.4</v>
      </c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9">SUM(C69:C71)</f>
        <v>0</v>
      </c>
      <c r="D72" s="74">
        <f t="shared" si="9"/>
        <v>0</v>
      </c>
      <c r="E72" s="74">
        <f t="shared" si="9"/>
        <v>0</v>
      </c>
      <c r="F72" s="74">
        <f t="shared" si="9"/>
        <v>0</v>
      </c>
      <c r="G72" s="74">
        <f t="shared" si="9"/>
        <v>0</v>
      </c>
      <c r="H72" s="74">
        <f t="shared" si="9"/>
        <v>0</v>
      </c>
      <c r="I72" s="74">
        <f t="shared" si="9"/>
        <v>0</v>
      </c>
      <c r="J72" s="74">
        <f t="shared" si="9"/>
        <v>0</v>
      </c>
      <c r="K72" s="74">
        <f t="shared" si="9"/>
        <v>0</v>
      </c>
      <c r="L72" s="74">
        <f t="shared" si="9"/>
        <v>0</v>
      </c>
      <c r="M72" s="74">
        <f t="shared" si="9"/>
        <v>0</v>
      </c>
      <c r="N72" s="74">
        <f t="shared" si="9"/>
        <v>0</v>
      </c>
      <c r="O72" s="74">
        <f t="shared" si="9"/>
        <v>0</v>
      </c>
      <c r="P72" s="74">
        <f t="shared" si="9"/>
        <v>0</v>
      </c>
      <c r="Q72" s="74">
        <f t="shared" si="9"/>
        <v>0</v>
      </c>
      <c r="R72" s="74">
        <f t="shared" si="9"/>
        <v>0</v>
      </c>
      <c r="S72" s="74">
        <f t="shared" si="9"/>
        <v>0</v>
      </c>
      <c r="T72" s="74">
        <f t="shared" si="9"/>
        <v>0</v>
      </c>
      <c r="U72" s="74">
        <f t="shared" si="9"/>
        <v>0</v>
      </c>
      <c r="V72" s="74">
        <f t="shared" si="9"/>
        <v>0</v>
      </c>
      <c r="W72" s="74">
        <f t="shared" si="9"/>
        <v>0</v>
      </c>
      <c r="X72" s="74">
        <f t="shared" si="9"/>
        <v>0</v>
      </c>
      <c r="Y72" s="74">
        <f t="shared" si="9"/>
        <v>0</v>
      </c>
      <c r="Z72" s="74">
        <f t="shared" si="9"/>
        <v>0</v>
      </c>
      <c r="AA72" s="74">
        <f t="shared" si="9"/>
        <v>0</v>
      </c>
      <c r="AB72" s="74">
        <f t="shared" si="9"/>
        <v>0</v>
      </c>
      <c r="AC72" s="74">
        <f t="shared" si="9"/>
        <v>0</v>
      </c>
      <c r="AD72" s="74">
        <f t="shared" si="9"/>
        <v>0</v>
      </c>
      <c r="AE72" s="74">
        <f t="shared" si="9"/>
        <v>0</v>
      </c>
      <c r="AF72" s="74">
        <f t="shared" si="9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803.14</v>
      </c>
      <c r="C73" s="90">
        <f t="shared" ref="C73:AG73" si="10">C68+C56+C52+C38+C72</f>
        <v>800.43999999999994</v>
      </c>
      <c r="D73" s="90">
        <f t="shared" si="10"/>
        <v>796.63999999999987</v>
      </c>
      <c r="E73" s="90">
        <f t="shared" si="10"/>
        <v>816.83999999999992</v>
      </c>
      <c r="F73" s="90">
        <f t="shared" si="10"/>
        <v>843.04</v>
      </c>
      <c r="G73" s="90">
        <f t="shared" si="10"/>
        <v>877.74</v>
      </c>
      <c r="H73" s="90">
        <f t="shared" si="10"/>
        <v>963.83999999999992</v>
      </c>
      <c r="I73" s="90">
        <f t="shared" si="10"/>
        <v>1077.3399999999999</v>
      </c>
      <c r="J73" s="90">
        <f t="shared" si="10"/>
        <v>1138.94</v>
      </c>
      <c r="K73" s="90">
        <f t="shared" si="10"/>
        <v>1176.7399999999998</v>
      </c>
      <c r="L73" s="90">
        <f t="shared" si="10"/>
        <v>1255.8400000000001</v>
      </c>
      <c r="M73" s="90">
        <f t="shared" si="10"/>
        <v>1188.74</v>
      </c>
      <c r="N73" s="90">
        <f t="shared" si="10"/>
        <v>1140.74</v>
      </c>
      <c r="O73" s="90">
        <f t="shared" si="10"/>
        <v>1133.04</v>
      </c>
      <c r="P73" s="90">
        <f t="shared" si="10"/>
        <v>1066.74</v>
      </c>
      <c r="Q73" s="90">
        <f t="shared" si="10"/>
        <v>1053.44</v>
      </c>
      <c r="R73" s="90">
        <f t="shared" si="10"/>
        <v>1052.24</v>
      </c>
      <c r="S73" s="90">
        <f t="shared" si="10"/>
        <v>1057.54</v>
      </c>
      <c r="T73" s="90">
        <f t="shared" si="10"/>
        <v>1059.94</v>
      </c>
      <c r="U73" s="90">
        <f t="shared" si="10"/>
        <v>1173.04</v>
      </c>
      <c r="V73" s="90">
        <f t="shared" si="10"/>
        <v>1298.3400000000001</v>
      </c>
      <c r="W73" s="90">
        <f t="shared" si="10"/>
        <v>1378.14</v>
      </c>
      <c r="X73" s="90">
        <f t="shared" si="10"/>
        <v>1326.34</v>
      </c>
      <c r="Y73" s="90">
        <f t="shared" si="10"/>
        <v>1267.1399999999999</v>
      </c>
      <c r="Z73" s="90">
        <f t="shared" si="10"/>
        <v>1216.6399999999999</v>
      </c>
      <c r="AA73" s="90">
        <f t="shared" si="10"/>
        <v>1115.24</v>
      </c>
      <c r="AB73" s="90">
        <f t="shared" si="10"/>
        <v>1071.8400000000001</v>
      </c>
      <c r="AC73" s="90">
        <f t="shared" si="10"/>
        <v>1017.64</v>
      </c>
      <c r="AD73" s="90">
        <f t="shared" si="10"/>
        <v>912.64</v>
      </c>
      <c r="AE73" s="90">
        <f t="shared" si="10"/>
        <v>866.44</v>
      </c>
      <c r="AF73" s="90">
        <f t="shared" si="10"/>
        <v>836.14</v>
      </c>
      <c r="AG73" s="90">
        <f t="shared" si="10"/>
        <v>2144.14</v>
      </c>
      <c r="AH73" s="56">
        <f t="shared" si="2"/>
        <v>1378.14</v>
      </c>
      <c r="AI73" s="57">
        <f t="shared" si="3"/>
        <v>796.63999999999987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803.14</v>
      </c>
      <c r="C75" s="90">
        <f t="shared" ref="C75:AF75" si="11">C72+C68+C56+C52+C38+C74</f>
        <v>800.43999999999994</v>
      </c>
      <c r="D75" s="90">
        <f t="shared" si="11"/>
        <v>796.63999999999987</v>
      </c>
      <c r="E75" s="90">
        <f t="shared" si="11"/>
        <v>816.83999999999992</v>
      </c>
      <c r="F75" s="90">
        <f t="shared" si="11"/>
        <v>843.04</v>
      </c>
      <c r="G75" s="90">
        <f t="shared" si="11"/>
        <v>877.74</v>
      </c>
      <c r="H75" s="90">
        <f t="shared" si="11"/>
        <v>963.83999999999992</v>
      </c>
      <c r="I75" s="90">
        <f t="shared" si="11"/>
        <v>1077.3399999999999</v>
      </c>
      <c r="J75" s="90">
        <f t="shared" si="11"/>
        <v>1138.94</v>
      </c>
      <c r="K75" s="90">
        <f t="shared" si="11"/>
        <v>1176.7399999999998</v>
      </c>
      <c r="L75" s="90">
        <f t="shared" si="11"/>
        <v>1255.8400000000001</v>
      </c>
      <c r="M75" s="90">
        <f t="shared" si="11"/>
        <v>1188.74</v>
      </c>
      <c r="N75" s="90">
        <f t="shared" si="11"/>
        <v>1140.74</v>
      </c>
      <c r="O75" s="90">
        <f t="shared" si="11"/>
        <v>1133.04</v>
      </c>
      <c r="P75" s="90">
        <f t="shared" si="11"/>
        <v>1066.74</v>
      </c>
      <c r="Q75" s="90">
        <f t="shared" si="11"/>
        <v>1053.44</v>
      </c>
      <c r="R75" s="90">
        <f t="shared" si="11"/>
        <v>1052.24</v>
      </c>
      <c r="S75" s="90">
        <f t="shared" si="11"/>
        <v>1057.54</v>
      </c>
      <c r="T75" s="90">
        <f t="shared" si="11"/>
        <v>1059.94</v>
      </c>
      <c r="U75" s="90">
        <f t="shared" si="11"/>
        <v>1173.04</v>
      </c>
      <c r="V75" s="90">
        <f t="shared" si="11"/>
        <v>1298.3400000000001</v>
      </c>
      <c r="W75" s="90">
        <f t="shared" si="11"/>
        <v>1378.14</v>
      </c>
      <c r="X75" s="90">
        <f t="shared" si="11"/>
        <v>1326.34</v>
      </c>
      <c r="Y75" s="90">
        <f t="shared" si="11"/>
        <v>1267.1399999999999</v>
      </c>
      <c r="Z75" s="90">
        <f t="shared" si="11"/>
        <v>1216.6399999999999</v>
      </c>
      <c r="AA75" s="90">
        <f t="shared" si="11"/>
        <v>1115.24</v>
      </c>
      <c r="AB75" s="90">
        <f t="shared" si="11"/>
        <v>1071.8400000000001</v>
      </c>
      <c r="AC75" s="90">
        <f t="shared" si="11"/>
        <v>1017.64</v>
      </c>
      <c r="AD75" s="90">
        <f t="shared" si="11"/>
        <v>912.64</v>
      </c>
      <c r="AE75" s="90">
        <f t="shared" si="11"/>
        <v>866.44</v>
      </c>
      <c r="AF75" s="90">
        <f t="shared" si="11"/>
        <v>836.14</v>
      </c>
      <c r="AG75" s="79">
        <f>AG72+AG68+AG56+AG52+AG38+AG74</f>
        <v>2144.14</v>
      </c>
      <c r="AH75" s="56">
        <f t="shared" si="2"/>
        <v>1378.14</v>
      </c>
      <c r="AI75" s="57">
        <f t="shared" si="3"/>
        <v>796.63999999999987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2">IF(C60&lt;0,C60*-1,0)</f>
        <v>0</v>
      </c>
      <c r="D76" s="60">
        <f t="shared" si="12"/>
        <v>0</v>
      </c>
      <c r="E76" s="60">
        <f t="shared" si="12"/>
        <v>0</v>
      </c>
      <c r="F76" s="60">
        <f t="shared" si="12"/>
        <v>0</v>
      </c>
      <c r="G76" s="60">
        <f t="shared" si="12"/>
        <v>0</v>
      </c>
      <c r="H76" s="60">
        <f t="shared" si="12"/>
        <v>0</v>
      </c>
      <c r="I76" s="60">
        <f t="shared" si="12"/>
        <v>0</v>
      </c>
      <c r="J76" s="60">
        <f t="shared" si="12"/>
        <v>0</v>
      </c>
      <c r="K76" s="60">
        <f t="shared" si="12"/>
        <v>0</v>
      </c>
      <c r="L76" s="60">
        <f t="shared" si="12"/>
        <v>0</v>
      </c>
      <c r="M76" s="60">
        <f t="shared" si="12"/>
        <v>0</v>
      </c>
      <c r="N76" s="60">
        <f t="shared" si="12"/>
        <v>0</v>
      </c>
      <c r="O76" s="60">
        <f t="shared" si="12"/>
        <v>0</v>
      </c>
      <c r="P76" s="60">
        <f t="shared" si="12"/>
        <v>0</v>
      </c>
      <c r="Q76" s="60">
        <f t="shared" si="12"/>
        <v>0</v>
      </c>
      <c r="R76" s="60">
        <f t="shared" si="12"/>
        <v>0</v>
      </c>
      <c r="S76" s="60">
        <f t="shared" si="12"/>
        <v>0</v>
      </c>
      <c r="T76" s="60">
        <f t="shared" si="12"/>
        <v>0</v>
      </c>
      <c r="U76" s="60">
        <f t="shared" si="12"/>
        <v>0</v>
      </c>
      <c r="V76" s="60">
        <f t="shared" si="12"/>
        <v>0</v>
      </c>
      <c r="W76" s="60">
        <f t="shared" si="12"/>
        <v>0</v>
      </c>
      <c r="X76" s="60">
        <f t="shared" si="12"/>
        <v>0</v>
      </c>
      <c r="Y76" s="60">
        <f t="shared" si="12"/>
        <v>0</v>
      </c>
      <c r="Z76" s="60">
        <f t="shared" si="12"/>
        <v>0</v>
      </c>
      <c r="AA76" s="60">
        <f t="shared" si="12"/>
        <v>0</v>
      </c>
      <c r="AB76" s="60">
        <f t="shared" si="12"/>
        <v>0</v>
      </c>
      <c r="AC76" s="60">
        <f t="shared" si="12"/>
        <v>0</v>
      </c>
      <c r="AD76" s="60">
        <f t="shared" si="12"/>
        <v>0</v>
      </c>
      <c r="AE76" s="60">
        <f t="shared" si="12"/>
        <v>0</v>
      </c>
      <c r="AF76" s="60">
        <f t="shared" si="12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3">IF(C58&lt;0,C58*-1,0)</f>
        <v>0</v>
      </c>
      <c r="D77" s="60">
        <f t="shared" si="13"/>
        <v>0</v>
      </c>
      <c r="E77" s="60">
        <f t="shared" si="13"/>
        <v>0</v>
      </c>
      <c r="F77" s="60">
        <f t="shared" si="13"/>
        <v>0</v>
      </c>
      <c r="G77" s="60">
        <f t="shared" si="13"/>
        <v>0</v>
      </c>
      <c r="H77" s="60">
        <f t="shared" si="13"/>
        <v>0</v>
      </c>
      <c r="I77" s="60">
        <f t="shared" si="13"/>
        <v>0</v>
      </c>
      <c r="J77" s="60">
        <f t="shared" si="13"/>
        <v>0</v>
      </c>
      <c r="K77" s="60">
        <f t="shared" si="13"/>
        <v>0</v>
      </c>
      <c r="L77" s="60">
        <f t="shared" si="13"/>
        <v>0</v>
      </c>
      <c r="M77" s="60">
        <f t="shared" si="13"/>
        <v>0</v>
      </c>
      <c r="N77" s="60">
        <f t="shared" si="13"/>
        <v>0</v>
      </c>
      <c r="O77" s="60">
        <f t="shared" si="13"/>
        <v>0</v>
      </c>
      <c r="P77" s="60">
        <f t="shared" si="13"/>
        <v>0</v>
      </c>
      <c r="Q77" s="60">
        <f t="shared" si="13"/>
        <v>0</v>
      </c>
      <c r="R77" s="60">
        <f t="shared" si="13"/>
        <v>0</v>
      </c>
      <c r="S77" s="60">
        <f t="shared" si="13"/>
        <v>0</v>
      </c>
      <c r="T77" s="60">
        <f t="shared" si="13"/>
        <v>0</v>
      </c>
      <c r="U77" s="60">
        <f t="shared" si="13"/>
        <v>0</v>
      </c>
      <c r="V77" s="60">
        <f t="shared" si="13"/>
        <v>0</v>
      </c>
      <c r="W77" s="60">
        <f t="shared" si="13"/>
        <v>0</v>
      </c>
      <c r="X77" s="60">
        <f t="shared" si="13"/>
        <v>0</v>
      </c>
      <c r="Y77" s="60">
        <f t="shared" si="13"/>
        <v>0</v>
      </c>
      <c r="Z77" s="60">
        <f t="shared" si="13"/>
        <v>0</v>
      </c>
      <c r="AA77" s="60">
        <f t="shared" si="13"/>
        <v>0</v>
      </c>
      <c r="AB77" s="60">
        <f t="shared" si="13"/>
        <v>0</v>
      </c>
      <c r="AC77" s="60">
        <f t="shared" si="13"/>
        <v>0</v>
      </c>
      <c r="AD77" s="60">
        <f t="shared" si="13"/>
        <v>0</v>
      </c>
      <c r="AE77" s="60">
        <f t="shared" si="13"/>
        <v>0</v>
      </c>
      <c r="AF77" s="60">
        <f t="shared" si="13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4">IF(C61&lt;0,C61*-1,0)</f>
        <v>0</v>
      </c>
      <c r="D78" s="60">
        <f t="shared" si="14"/>
        <v>0</v>
      </c>
      <c r="E78" s="60">
        <f t="shared" si="14"/>
        <v>0</v>
      </c>
      <c r="F78" s="60">
        <f t="shared" si="14"/>
        <v>0</v>
      </c>
      <c r="G78" s="60">
        <f t="shared" si="14"/>
        <v>0</v>
      </c>
      <c r="H78" s="60">
        <f t="shared" si="14"/>
        <v>0</v>
      </c>
      <c r="I78" s="60">
        <f t="shared" si="14"/>
        <v>0</v>
      </c>
      <c r="J78" s="60">
        <f t="shared" si="14"/>
        <v>0</v>
      </c>
      <c r="K78" s="60">
        <f t="shared" si="14"/>
        <v>0</v>
      </c>
      <c r="L78" s="60">
        <f t="shared" si="14"/>
        <v>0</v>
      </c>
      <c r="M78" s="60">
        <f t="shared" si="14"/>
        <v>0</v>
      </c>
      <c r="N78" s="60">
        <f t="shared" si="14"/>
        <v>0</v>
      </c>
      <c r="O78" s="60">
        <f t="shared" si="14"/>
        <v>0</v>
      </c>
      <c r="P78" s="60">
        <f t="shared" si="14"/>
        <v>0</v>
      </c>
      <c r="Q78" s="60">
        <f t="shared" si="14"/>
        <v>0</v>
      </c>
      <c r="R78" s="60">
        <f t="shared" si="14"/>
        <v>0</v>
      </c>
      <c r="S78" s="60">
        <f t="shared" si="14"/>
        <v>0</v>
      </c>
      <c r="T78" s="60">
        <f t="shared" si="14"/>
        <v>0</v>
      </c>
      <c r="U78" s="60">
        <f t="shared" si="14"/>
        <v>0</v>
      </c>
      <c r="V78" s="60">
        <f t="shared" si="14"/>
        <v>0</v>
      </c>
      <c r="W78" s="60">
        <f t="shared" si="14"/>
        <v>0</v>
      </c>
      <c r="X78" s="60">
        <f t="shared" si="14"/>
        <v>0</v>
      </c>
      <c r="Y78" s="60">
        <f t="shared" si="14"/>
        <v>0</v>
      </c>
      <c r="Z78" s="60">
        <f t="shared" si="14"/>
        <v>0</v>
      </c>
      <c r="AA78" s="60">
        <f t="shared" si="14"/>
        <v>0</v>
      </c>
      <c r="AB78" s="60">
        <f t="shared" si="14"/>
        <v>0</v>
      </c>
      <c r="AC78" s="60">
        <f t="shared" si="14"/>
        <v>0</v>
      </c>
      <c r="AD78" s="60">
        <f t="shared" si="14"/>
        <v>0</v>
      </c>
      <c r="AE78" s="60">
        <f t="shared" si="14"/>
        <v>0</v>
      </c>
      <c r="AF78" s="60">
        <f t="shared" si="14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55.6</v>
      </c>
      <c r="C79" s="60">
        <f t="shared" ref="C79:AF79" si="15">IF(C59&lt;0,C59*-1,0)</f>
        <v>48.7</v>
      </c>
      <c r="D79" s="60">
        <f t="shared" si="15"/>
        <v>54</v>
      </c>
      <c r="E79" s="60">
        <f t="shared" si="15"/>
        <v>58.6</v>
      </c>
      <c r="F79" s="60">
        <f t="shared" si="15"/>
        <v>55.9</v>
      </c>
      <c r="G79" s="60">
        <f t="shared" si="15"/>
        <v>47</v>
      </c>
      <c r="H79" s="60">
        <f t="shared" si="15"/>
        <v>59</v>
      </c>
      <c r="I79" s="60">
        <f t="shared" si="15"/>
        <v>43</v>
      </c>
      <c r="J79" s="60">
        <f t="shared" si="15"/>
        <v>52</v>
      </c>
      <c r="K79" s="60">
        <f t="shared" si="15"/>
        <v>58.6</v>
      </c>
      <c r="L79" s="60">
        <f t="shared" si="15"/>
        <v>60</v>
      </c>
      <c r="M79" s="60">
        <f t="shared" si="15"/>
        <v>80</v>
      </c>
      <c r="N79" s="60">
        <f t="shared" si="15"/>
        <v>60</v>
      </c>
      <c r="O79" s="60">
        <f t="shared" si="15"/>
        <v>50</v>
      </c>
      <c r="P79" s="60">
        <f t="shared" si="15"/>
        <v>54.7</v>
      </c>
      <c r="Q79" s="60">
        <f t="shared" si="15"/>
        <v>68</v>
      </c>
      <c r="R79" s="60">
        <f t="shared" si="15"/>
        <v>44.3</v>
      </c>
      <c r="S79" s="60">
        <f t="shared" si="15"/>
        <v>65</v>
      </c>
      <c r="T79" s="60">
        <f t="shared" si="15"/>
        <v>65</v>
      </c>
      <c r="U79" s="60">
        <f t="shared" si="15"/>
        <v>69</v>
      </c>
      <c r="V79" s="60">
        <f t="shared" si="15"/>
        <v>78.2</v>
      </c>
      <c r="W79" s="60">
        <f t="shared" si="15"/>
        <v>56.7</v>
      </c>
      <c r="X79" s="60">
        <f t="shared" si="15"/>
        <v>73</v>
      </c>
      <c r="Y79" s="60">
        <f t="shared" si="15"/>
        <v>81.400000000000006</v>
      </c>
      <c r="Z79" s="60">
        <f t="shared" si="15"/>
        <v>97.4</v>
      </c>
      <c r="AA79" s="60">
        <f t="shared" si="15"/>
        <v>89</v>
      </c>
      <c r="AB79" s="60">
        <f t="shared" si="15"/>
        <v>82.9</v>
      </c>
      <c r="AC79" s="60">
        <f t="shared" si="15"/>
        <v>92.3</v>
      </c>
      <c r="AD79" s="60">
        <f t="shared" si="15"/>
        <v>135</v>
      </c>
      <c r="AE79" s="60">
        <f t="shared" si="15"/>
        <v>67.099999999999994</v>
      </c>
      <c r="AF79" s="60">
        <f t="shared" si="15"/>
        <v>99.5</v>
      </c>
      <c r="AG79" s="93"/>
      <c r="AH79" s="56">
        <f t="shared" ref="AH79:AH91" si="16">MAX(B79:AF79)</f>
        <v>135</v>
      </c>
      <c r="AI79" s="57">
        <f t="shared" ref="AI79:AI91" si="17">MIN(B79:AF79)</f>
        <v>43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18">IF(C57&lt;0,C57*-1,0)</f>
        <v>0</v>
      </c>
      <c r="D80" s="60">
        <f t="shared" si="18"/>
        <v>0</v>
      </c>
      <c r="E80" s="60">
        <f t="shared" si="18"/>
        <v>0</v>
      </c>
      <c r="F80" s="60">
        <f t="shared" si="18"/>
        <v>0</v>
      </c>
      <c r="G80" s="60">
        <f t="shared" si="18"/>
        <v>0</v>
      </c>
      <c r="H80" s="60">
        <f t="shared" si="18"/>
        <v>0</v>
      </c>
      <c r="I80" s="60">
        <f t="shared" si="18"/>
        <v>0</v>
      </c>
      <c r="J80" s="60">
        <f t="shared" si="18"/>
        <v>0</v>
      </c>
      <c r="K80" s="60">
        <f t="shared" si="18"/>
        <v>0</v>
      </c>
      <c r="L80" s="60">
        <f t="shared" si="18"/>
        <v>0</v>
      </c>
      <c r="M80" s="60">
        <f t="shared" si="18"/>
        <v>0</v>
      </c>
      <c r="N80" s="60">
        <f t="shared" si="18"/>
        <v>0</v>
      </c>
      <c r="O80" s="60">
        <f t="shared" si="18"/>
        <v>0</v>
      </c>
      <c r="P80" s="60">
        <f t="shared" si="18"/>
        <v>0</v>
      </c>
      <c r="Q80" s="60">
        <f t="shared" si="18"/>
        <v>0</v>
      </c>
      <c r="R80" s="60">
        <f t="shared" si="18"/>
        <v>0</v>
      </c>
      <c r="S80" s="60">
        <f t="shared" si="18"/>
        <v>0</v>
      </c>
      <c r="T80" s="60">
        <f t="shared" si="18"/>
        <v>0</v>
      </c>
      <c r="U80" s="60">
        <f t="shared" si="18"/>
        <v>0</v>
      </c>
      <c r="V80" s="60">
        <f t="shared" si="18"/>
        <v>0</v>
      </c>
      <c r="W80" s="60">
        <f t="shared" si="18"/>
        <v>0</v>
      </c>
      <c r="X80" s="60">
        <f t="shared" si="18"/>
        <v>0</v>
      </c>
      <c r="Y80" s="60">
        <f t="shared" si="18"/>
        <v>0</v>
      </c>
      <c r="Z80" s="60">
        <f t="shared" si="18"/>
        <v>0</v>
      </c>
      <c r="AA80" s="60">
        <f t="shared" si="18"/>
        <v>0</v>
      </c>
      <c r="AB80" s="60">
        <f t="shared" si="18"/>
        <v>0</v>
      </c>
      <c r="AC80" s="60">
        <f t="shared" si="18"/>
        <v>0</v>
      </c>
      <c r="AD80" s="60">
        <f t="shared" si="18"/>
        <v>0</v>
      </c>
      <c r="AE80" s="60">
        <f t="shared" si="18"/>
        <v>0</v>
      </c>
      <c r="AF80" s="60">
        <f t="shared" si="18"/>
        <v>0</v>
      </c>
      <c r="AG80" s="93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6"/>
        <v>0</v>
      </c>
      <c r="AI81" s="57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19">SUM(B76:B81)</f>
        <v>55.6</v>
      </c>
      <c r="C82" s="74">
        <f t="shared" si="19"/>
        <v>48.7</v>
      </c>
      <c r="D82" s="74">
        <f t="shared" si="19"/>
        <v>54</v>
      </c>
      <c r="E82" s="74">
        <f t="shared" si="19"/>
        <v>58.6</v>
      </c>
      <c r="F82" s="74">
        <f t="shared" si="19"/>
        <v>55.9</v>
      </c>
      <c r="G82" s="74">
        <f t="shared" si="19"/>
        <v>47</v>
      </c>
      <c r="H82" s="74">
        <f t="shared" si="19"/>
        <v>59</v>
      </c>
      <c r="I82" s="74">
        <f t="shared" si="19"/>
        <v>43</v>
      </c>
      <c r="J82" s="74">
        <f t="shared" si="19"/>
        <v>52</v>
      </c>
      <c r="K82" s="74">
        <f t="shared" si="19"/>
        <v>58.6</v>
      </c>
      <c r="L82" s="74">
        <f t="shared" si="19"/>
        <v>60</v>
      </c>
      <c r="M82" s="74">
        <f t="shared" si="19"/>
        <v>80</v>
      </c>
      <c r="N82" s="74">
        <f t="shared" si="19"/>
        <v>60</v>
      </c>
      <c r="O82" s="74">
        <f t="shared" si="19"/>
        <v>50</v>
      </c>
      <c r="P82" s="74">
        <f t="shared" si="19"/>
        <v>54.7</v>
      </c>
      <c r="Q82" s="74">
        <f t="shared" si="19"/>
        <v>68</v>
      </c>
      <c r="R82" s="74">
        <f t="shared" si="19"/>
        <v>44.3</v>
      </c>
      <c r="S82" s="74">
        <f t="shared" si="19"/>
        <v>65</v>
      </c>
      <c r="T82" s="74">
        <f t="shared" si="19"/>
        <v>65</v>
      </c>
      <c r="U82" s="74">
        <f t="shared" si="19"/>
        <v>69</v>
      </c>
      <c r="V82" s="74">
        <f t="shared" si="19"/>
        <v>78.2</v>
      </c>
      <c r="W82" s="74">
        <f t="shared" si="19"/>
        <v>56.7</v>
      </c>
      <c r="X82" s="74">
        <f t="shared" si="19"/>
        <v>73</v>
      </c>
      <c r="Y82" s="74">
        <f t="shared" si="19"/>
        <v>81.400000000000006</v>
      </c>
      <c r="Z82" s="74">
        <f t="shared" si="19"/>
        <v>97.4</v>
      </c>
      <c r="AA82" s="74">
        <f t="shared" si="19"/>
        <v>89</v>
      </c>
      <c r="AB82" s="74">
        <f t="shared" si="19"/>
        <v>82.9</v>
      </c>
      <c r="AC82" s="74">
        <f t="shared" si="19"/>
        <v>92.3</v>
      </c>
      <c r="AD82" s="74">
        <f t="shared" si="19"/>
        <v>135</v>
      </c>
      <c r="AE82" s="74">
        <f t="shared" si="19"/>
        <v>67.099999999999994</v>
      </c>
      <c r="AF82" s="74">
        <f t="shared" si="19"/>
        <v>99.5</v>
      </c>
      <c r="AG82" s="79">
        <f t="shared" si="19"/>
        <v>0</v>
      </c>
      <c r="AH82" s="56">
        <f t="shared" si="16"/>
        <v>135</v>
      </c>
      <c r="AI82" s="57">
        <f t="shared" si="17"/>
        <v>43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0">SUM(B70:B82)</f>
        <v>1717.4799999999998</v>
      </c>
      <c r="C83" s="74">
        <f t="shared" si="20"/>
        <v>1698.28</v>
      </c>
      <c r="D83" s="74">
        <f t="shared" si="20"/>
        <v>1701.2799999999997</v>
      </c>
      <c r="E83" s="74">
        <f t="shared" si="20"/>
        <v>1750.8799999999997</v>
      </c>
      <c r="F83" s="74">
        <f t="shared" si="20"/>
        <v>1797.88</v>
      </c>
      <c r="G83" s="74">
        <f t="shared" si="20"/>
        <v>1849.48</v>
      </c>
      <c r="H83" s="74">
        <f t="shared" si="20"/>
        <v>2045.6799999999998</v>
      </c>
      <c r="I83" s="74">
        <f t="shared" si="20"/>
        <v>2240.6799999999998</v>
      </c>
      <c r="J83" s="74">
        <f t="shared" si="20"/>
        <v>2381.88</v>
      </c>
      <c r="K83" s="74">
        <f t="shared" si="20"/>
        <v>2470.6799999999994</v>
      </c>
      <c r="L83" s="74">
        <f t="shared" si="20"/>
        <v>2631.6800000000003</v>
      </c>
      <c r="M83" s="74">
        <f t="shared" si="20"/>
        <v>2537.48</v>
      </c>
      <c r="N83" s="74">
        <f t="shared" si="20"/>
        <v>2401.48</v>
      </c>
      <c r="O83" s="74">
        <f t="shared" si="20"/>
        <v>2366.08</v>
      </c>
      <c r="P83" s="74">
        <f t="shared" si="20"/>
        <v>2242.8799999999997</v>
      </c>
      <c r="Q83" s="74">
        <f t="shared" si="20"/>
        <v>2242.88</v>
      </c>
      <c r="R83" s="74">
        <f t="shared" si="20"/>
        <v>2193.0800000000004</v>
      </c>
      <c r="S83" s="74">
        <f t="shared" si="20"/>
        <v>2245.08</v>
      </c>
      <c r="T83" s="74">
        <f t="shared" si="20"/>
        <v>2249.88</v>
      </c>
      <c r="U83" s="74">
        <f t="shared" si="20"/>
        <v>2484.08</v>
      </c>
      <c r="V83" s="74">
        <f t="shared" si="20"/>
        <v>2753.08</v>
      </c>
      <c r="W83" s="74">
        <f t="shared" si="20"/>
        <v>2869.68</v>
      </c>
      <c r="X83" s="74">
        <f t="shared" si="20"/>
        <v>2798.68</v>
      </c>
      <c r="Y83" s="74">
        <f t="shared" si="20"/>
        <v>2697.08</v>
      </c>
      <c r="Z83" s="74">
        <f t="shared" si="20"/>
        <v>2628.08</v>
      </c>
      <c r="AA83" s="74">
        <f t="shared" si="20"/>
        <v>2408.48</v>
      </c>
      <c r="AB83" s="74">
        <f t="shared" si="20"/>
        <v>2309.4800000000005</v>
      </c>
      <c r="AC83" s="74">
        <f t="shared" si="20"/>
        <v>2219.88</v>
      </c>
      <c r="AD83" s="74">
        <f t="shared" si="20"/>
        <v>2095.2799999999997</v>
      </c>
      <c r="AE83" s="74">
        <f t="shared" si="20"/>
        <v>1867.08</v>
      </c>
      <c r="AF83" s="74">
        <f t="shared" si="20"/>
        <v>1871.28</v>
      </c>
      <c r="AG83" s="79">
        <f t="shared" si="20"/>
        <v>4360.08</v>
      </c>
      <c r="AH83" s="56">
        <f t="shared" si="16"/>
        <v>2869.68</v>
      </c>
      <c r="AI83" s="57">
        <f t="shared" si="17"/>
        <v>1698.28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50</v>
      </c>
      <c r="C84" s="97">
        <v>50.045000000000002</v>
      </c>
      <c r="D84" s="97">
        <v>50.027000000000001</v>
      </c>
      <c r="E84" s="97">
        <v>49.957999999999998</v>
      </c>
      <c r="F84" s="97">
        <v>50.051000000000002</v>
      </c>
      <c r="G84" s="97">
        <v>50.161000000000001</v>
      </c>
      <c r="H84" s="97">
        <v>50.03</v>
      </c>
      <c r="I84" s="97">
        <v>50.1</v>
      </c>
      <c r="J84" s="97">
        <v>50</v>
      </c>
      <c r="K84" s="97">
        <v>50.02</v>
      </c>
      <c r="L84" s="97">
        <v>50</v>
      </c>
      <c r="M84" s="97">
        <v>49.902999999999999</v>
      </c>
      <c r="N84" s="97">
        <v>50.02</v>
      </c>
      <c r="O84" s="97">
        <v>50.134999999999998</v>
      </c>
      <c r="P84" s="97">
        <v>49.97</v>
      </c>
      <c r="Q84" s="97">
        <v>50.101999999999997</v>
      </c>
      <c r="R84" s="97">
        <v>50.034999999999997</v>
      </c>
      <c r="S84" s="97">
        <v>49.98</v>
      </c>
      <c r="T84" s="97">
        <v>50.023000000000003</v>
      </c>
      <c r="U84" s="97">
        <v>49.978999999999999</v>
      </c>
      <c r="V84" s="97">
        <v>50.075000000000003</v>
      </c>
      <c r="W84" s="97">
        <v>50.058999999999997</v>
      </c>
      <c r="X84" s="97">
        <v>50.066000000000003</v>
      </c>
      <c r="Y84" s="97">
        <v>50.01</v>
      </c>
      <c r="Z84" s="97">
        <v>50</v>
      </c>
      <c r="AA84" s="97">
        <v>50.075000000000003</v>
      </c>
      <c r="AB84" s="97">
        <v>49.932000000000002</v>
      </c>
      <c r="AC84" s="97">
        <v>49.825000000000003</v>
      </c>
      <c r="AD84" s="97">
        <v>49.973999999999997</v>
      </c>
      <c r="AE84" s="97">
        <v>50.045000000000002</v>
      </c>
      <c r="AF84" s="96">
        <v>50.030999999999999</v>
      </c>
      <c r="AG84" s="98"/>
      <c r="AH84" s="56">
        <f t="shared" si="16"/>
        <v>50.161000000000001</v>
      </c>
      <c r="AI84" s="57">
        <f t="shared" si="17"/>
        <v>49.825000000000003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128.80000000000001</v>
      </c>
      <c r="C85" s="53">
        <v>128</v>
      </c>
      <c r="D85" s="53">
        <v>128</v>
      </c>
      <c r="E85" s="53">
        <v>128</v>
      </c>
      <c r="F85" s="53">
        <v>127</v>
      </c>
      <c r="G85" s="53">
        <v>128</v>
      </c>
      <c r="H85" s="53">
        <v>126</v>
      </c>
      <c r="I85" s="53">
        <v>125</v>
      </c>
      <c r="J85" s="53">
        <v>125.5</v>
      </c>
      <c r="K85" s="53">
        <v>124.9</v>
      </c>
      <c r="L85" s="53">
        <v>123</v>
      </c>
      <c r="M85" s="53">
        <v>124.6</v>
      </c>
      <c r="N85" s="53">
        <v>124.3</v>
      </c>
      <c r="O85" s="53">
        <v>124.2</v>
      </c>
      <c r="P85" s="53">
        <v>125</v>
      </c>
      <c r="Q85" s="53">
        <v>126.3</v>
      </c>
      <c r="R85" s="53">
        <v>125.1</v>
      </c>
      <c r="S85" s="53">
        <v>123</v>
      </c>
      <c r="T85" s="101">
        <v>123.2</v>
      </c>
      <c r="U85" s="101">
        <v>124.7</v>
      </c>
      <c r="V85" s="101">
        <v>125.6</v>
      </c>
      <c r="W85" s="101">
        <v>124.7</v>
      </c>
      <c r="X85" s="101">
        <v>126.7</v>
      </c>
      <c r="Y85" s="101">
        <v>126.8</v>
      </c>
      <c r="Z85" s="101">
        <v>127.4</v>
      </c>
      <c r="AA85" s="53">
        <v>126.9</v>
      </c>
      <c r="AB85" s="53">
        <v>126.9</v>
      </c>
      <c r="AC85" s="53">
        <v>127.4</v>
      </c>
      <c r="AD85" s="53">
        <v>127.2</v>
      </c>
      <c r="AE85" s="53">
        <v>126.5</v>
      </c>
      <c r="AF85" s="100">
        <v>126.7</v>
      </c>
      <c r="AG85" s="102"/>
      <c r="AH85" s="56">
        <f t="shared" si="16"/>
        <v>128.80000000000001</v>
      </c>
      <c r="AI85" s="57">
        <f t="shared" si="17"/>
        <v>123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131.9</v>
      </c>
      <c r="C86" s="53">
        <v>131</v>
      </c>
      <c r="D86" s="53">
        <v>131</v>
      </c>
      <c r="E86" s="53">
        <v>131</v>
      </c>
      <c r="F86" s="53">
        <v>130</v>
      </c>
      <c r="G86" s="53">
        <v>130.5</v>
      </c>
      <c r="H86" s="53">
        <v>129.4</v>
      </c>
      <c r="I86" s="53">
        <v>127.6</v>
      </c>
      <c r="J86" s="53">
        <v>128</v>
      </c>
      <c r="K86" s="53">
        <v>127.1</v>
      </c>
      <c r="L86" s="53">
        <v>126</v>
      </c>
      <c r="M86" s="53">
        <v>127.6</v>
      </c>
      <c r="N86" s="53">
        <v>127.1</v>
      </c>
      <c r="O86" s="53">
        <v>127.2</v>
      </c>
      <c r="P86" s="53">
        <v>128.1</v>
      </c>
      <c r="Q86" s="53">
        <v>129</v>
      </c>
      <c r="R86" s="53">
        <v>127.9</v>
      </c>
      <c r="S86" s="53">
        <v>126</v>
      </c>
      <c r="T86" s="101">
        <v>126.5</v>
      </c>
      <c r="U86" s="101">
        <v>127.3</v>
      </c>
      <c r="V86" s="101">
        <v>128</v>
      </c>
      <c r="W86" s="101">
        <v>127.3</v>
      </c>
      <c r="X86" s="101">
        <v>129.1</v>
      </c>
      <c r="Y86" s="101">
        <v>129.4</v>
      </c>
      <c r="Z86" s="101">
        <v>129.6</v>
      </c>
      <c r="AA86" s="53">
        <v>129.6</v>
      </c>
      <c r="AB86" s="53">
        <v>129.69999999999999</v>
      </c>
      <c r="AC86" s="53">
        <v>130</v>
      </c>
      <c r="AD86" s="53">
        <v>130.30000000000001</v>
      </c>
      <c r="AE86" s="53">
        <v>129.9</v>
      </c>
      <c r="AF86" s="100">
        <v>130.19999999999999</v>
      </c>
      <c r="AG86" s="102"/>
      <c r="AH86" s="56">
        <f t="shared" si="16"/>
        <v>131.9</v>
      </c>
      <c r="AI86" s="57">
        <f t="shared" si="17"/>
        <v>126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127.1</v>
      </c>
      <c r="C87" s="53">
        <v>130</v>
      </c>
      <c r="D87" s="53">
        <v>130</v>
      </c>
      <c r="E87" s="53">
        <v>131</v>
      </c>
      <c r="F87" s="53">
        <v>130</v>
      </c>
      <c r="G87" s="53">
        <v>129.80000000000001</v>
      </c>
      <c r="H87" s="53">
        <v>129</v>
      </c>
      <c r="I87" s="53">
        <v>128</v>
      </c>
      <c r="J87" s="53">
        <v>128</v>
      </c>
      <c r="K87" s="53">
        <v>128.1</v>
      </c>
      <c r="L87" s="53">
        <v>127</v>
      </c>
      <c r="M87" s="53">
        <v>126.8</v>
      </c>
      <c r="N87" s="53">
        <v>127.3</v>
      </c>
      <c r="O87" s="53">
        <v>128.80000000000001</v>
      </c>
      <c r="P87" s="53">
        <v>129.9</v>
      </c>
      <c r="Q87" s="53">
        <v>128.19999999999999</v>
      </c>
      <c r="R87" s="53">
        <v>124.9</v>
      </c>
      <c r="S87" s="53">
        <v>127</v>
      </c>
      <c r="T87" s="53">
        <v>127</v>
      </c>
      <c r="U87" s="53">
        <v>128.30000000000001</v>
      </c>
      <c r="V87" s="53">
        <v>123.5</v>
      </c>
      <c r="W87" s="53">
        <v>128.30000000000001</v>
      </c>
      <c r="X87" s="101">
        <v>130</v>
      </c>
      <c r="Y87" s="101">
        <v>129.30000000000001</v>
      </c>
      <c r="Z87" s="101">
        <v>130.6</v>
      </c>
      <c r="AA87" s="53">
        <v>129.69999999999999</v>
      </c>
      <c r="AB87" s="53">
        <v>130.1</v>
      </c>
      <c r="AC87" s="53">
        <v>128.69999999999999</v>
      </c>
      <c r="AD87" s="53">
        <v>129</v>
      </c>
      <c r="AE87" s="53">
        <v>129</v>
      </c>
      <c r="AF87" s="100">
        <v>130</v>
      </c>
      <c r="AG87" s="102"/>
      <c r="AH87" s="56">
        <f t="shared" si="16"/>
        <v>131</v>
      </c>
      <c r="AI87" s="57">
        <f t="shared" si="17"/>
        <v>123.5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132.9</v>
      </c>
      <c r="C88" s="53">
        <v>133</v>
      </c>
      <c r="D88" s="53">
        <v>133</v>
      </c>
      <c r="E88" s="53">
        <v>133</v>
      </c>
      <c r="F88" s="53">
        <v>133</v>
      </c>
      <c r="G88" s="53">
        <v>133</v>
      </c>
      <c r="H88" s="53">
        <v>132</v>
      </c>
      <c r="I88" s="53">
        <v>132</v>
      </c>
      <c r="J88" s="53">
        <v>132</v>
      </c>
      <c r="K88" s="53">
        <v>133.5</v>
      </c>
      <c r="L88" s="53">
        <v>131</v>
      </c>
      <c r="M88" s="53">
        <v>131.19999999999999</v>
      </c>
      <c r="N88" s="53">
        <v>131.6</v>
      </c>
      <c r="O88" s="53">
        <v>132.80000000000001</v>
      </c>
      <c r="P88" s="53">
        <v>132.80000000000001</v>
      </c>
      <c r="Q88" s="53">
        <v>131.19999999999999</v>
      </c>
      <c r="R88" s="53">
        <v>128.1</v>
      </c>
      <c r="S88" s="53">
        <v>131</v>
      </c>
      <c r="T88" s="53">
        <v>130.69999999999999</v>
      </c>
      <c r="U88" s="53">
        <v>131.69999999999999</v>
      </c>
      <c r="V88" s="53">
        <v>127.3</v>
      </c>
      <c r="W88" s="53">
        <v>131.69999999999999</v>
      </c>
      <c r="X88" s="101">
        <v>134.6</v>
      </c>
      <c r="Y88" s="101">
        <v>132.19999999999999</v>
      </c>
      <c r="Z88" s="101">
        <v>133.80000000000001</v>
      </c>
      <c r="AA88" s="53">
        <v>134.5</v>
      </c>
      <c r="AB88" s="53">
        <v>134.80000000000001</v>
      </c>
      <c r="AC88" s="53">
        <v>134</v>
      </c>
      <c r="AD88" s="53">
        <v>134.4</v>
      </c>
      <c r="AE88" s="53">
        <v>134.4</v>
      </c>
      <c r="AF88" s="100">
        <v>135</v>
      </c>
      <c r="AG88" s="102"/>
      <c r="AH88" s="56">
        <f t="shared" si="16"/>
        <v>135</v>
      </c>
      <c r="AI88" s="57">
        <f t="shared" si="17"/>
        <v>127.3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134.19999999999999</v>
      </c>
      <c r="C89" s="105">
        <v>132</v>
      </c>
      <c r="D89" s="105">
        <v>132</v>
      </c>
      <c r="E89" s="105">
        <v>133</v>
      </c>
      <c r="F89" s="105">
        <v>133</v>
      </c>
      <c r="G89" s="105">
        <v>135</v>
      </c>
      <c r="H89" s="105">
        <v>133.69999999999999</v>
      </c>
      <c r="I89" s="105">
        <v>131</v>
      </c>
      <c r="J89" s="105">
        <v>134</v>
      </c>
      <c r="K89" s="105">
        <v>132.4</v>
      </c>
      <c r="L89" s="105">
        <v>134</v>
      </c>
      <c r="M89" s="105">
        <v>134</v>
      </c>
      <c r="N89" s="105">
        <v>134.5</v>
      </c>
      <c r="O89" s="105">
        <v>134.69999999999999</v>
      </c>
      <c r="P89" s="105">
        <v>135.5</v>
      </c>
      <c r="Q89" s="105">
        <v>134.5</v>
      </c>
      <c r="R89" s="105">
        <v>134</v>
      </c>
      <c r="S89" s="105">
        <v>130.6</v>
      </c>
      <c r="T89" s="105">
        <v>135.5</v>
      </c>
      <c r="U89" s="105">
        <v>134.30000000000001</v>
      </c>
      <c r="V89" s="105">
        <v>133.5</v>
      </c>
      <c r="W89" s="105">
        <v>134.30000000000001</v>
      </c>
      <c r="X89" s="101">
        <v>135.30000000000001</v>
      </c>
      <c r="Y89" s="101">
        <v>134.6</v>
      </c>
      <c r="Z89" s="101">
        <v>134</v>
      </c>
      <c r="AA89" s="105">
        <v>134.4</v>
      </c>
      <c r="AB89" s="105">
        <v>134.80000000000001</v>
      </c>
      <c r="AC89" s="105">
        <v>134.5</v>
      </c>
      <c r="AD89" s="105">
        <v>134.9</v>
      </c>
      <c r="AE89" s="105">
        <v>132.1</v>
      </c>
      <c r="AF89" s="104">
        <v>132.1</v>
      </c>
      <c r="AG89" s="106"/>
      <c r="AH89" s="56">
        <f t="shared" si="16"/>
        <v>135.5</v>
      </c>
      <c r="AI89" s="57">
        <f t="shared" si="17"/>
        <v>130.6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134.6</v>
      </c>
      <c r="C90" s="53">
        <v>133</v>
      </c>
      <c r="D90" s="53">
        <v>133</v>
      </c>
      <c r="E90" s="53">
        <v>133.9</v>
      </c>
      <c r="F90" s="53">
        <v>133.6</v>
      </c>
      <c r="G90" s="53">
        <v>134</v>
      </c>
      <c r="H90" s="53">
        <v>131</v>
      </c>
      <c r="I90" s="53">
        <v>129</v>
      </c>
      <c r="J90" s="53">
        <v>130</v>
      </c>
      <c r="K90" s="53">
        <v>129.6</v>
      </c>
      <c r="L90" s="53">
        <v>129.5</v>
      </c>
      <c r="M90" s="53">
        <v>130.4</v>
      </c>
      <c r="N90" s="53">
        <v>130.9</v>
      </c>
      <c r="O90" s="53">
        <v>135.4</v>
      </c>
      <c r="P90" s="53">
        <v>133.4</v>
      </c>
      <c r="Q90" s="53">
        <v>130.80000000000001</v>
      </c>
      <c r="R90" s="53">
        <v>129</v>
      </c>
      <c r="S90" s="53">
        <v>127</v>
      </c>
      <c r="T90" s="53">
        <v>131.6</v>
      </c>
      <c r="U90" s="53">
        <v>131.30000000000001</v>
      </c>
      <c r="V90" s="53">
        <v>130.5</v>
      </c>
      <c r="W90" s="53">
        <v>131.30000000000001</v>
      </c>
      <c r="X90" s="101">
        <v>134.1</v>
      </c>
      <c r="Y90" s="101">
        <v>135</v>
      </c>
      <c r="Z90" s="101">
        <v>135</v>
      </c>
      <c r="AA90" s="53">
        <v>133.9</v>
      </c>
      <c r="AB90" s="53">
        <v>134.80000000000001</v>
      </c>
      <c r="AC90" s="53">
        <v>135.5</v>
      </c>
      <c r="AD90" s="53">
        <v>135.9</v>
      </c>
      <c r="AE90" s="53">
        <v>133.1</v>
      </c>
      <c r="AF90" s="100">
        <v>134</v>
      </c>
      <c r="AG90" s="102"/>
      <c r="AH90" s="56">
        <f t="shared" si="16"/>
        <v>135.9</v>
      </c>
      <c r="AI90" s="57">
        <f t="shared" si="17"/>
        <v>127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67.099999999999994</v>
      </c>
      <c r="C91" s="108">
        <v>66.900000000000006</v>
      </c>
      <c r="D91" s="108">
        <v>66.900000000000006</v>
      </c>
      <c r="E91" s="108">
        <v>66.5</v>
      </c>
      <c r="F91" s="108">
        <v>66.3</v>
      </c>
      <c r="G91" s="108">
        <v>66.5</v>
      </c>
      <c r="H91" s="108">
        <v>65.7</v>
      </c>
      <c r="I91" s="108">
        <v>64.8</v>
      </c>
      <c r="J91" s="108">
        <v>65.400000000000006</v>
      </c>
      <c r="K91" s="108">
        <v>65.400000000000006</v>
      </c>
      <c r="L91" s="108">
        <v>64</v>
      </c>
      <c r="M91" s="108">
        <v>65.3</v>
      </c>
      <c r="N91" s="108">
        <v>64.7</v>
      </c>
      <c r="O91" s="108">
        <v>64.8</v>
      </c>
      <c r="P91" s="108">
        <v>65</v>
      </c>
      <c r="Q91" s="108">
        <v>65.5</v>
      </c>
      <c r="R91" s="108">
        <v>65.099999999999994</v>
      </c>
      <c r="S91" s="108">
        <v>64.400000000000006</v>
      </c>
      <c r="T91" s="108">
        <v>64.5</v>
      </c>
      <c r="U91" s="108">
        <v>64.900000000000006</v>
      </c>
      <c r="V91" s="108">
        <v>65.2</v>
      </c>
      <c r="W91" s="108">
        <v>64.900000000000006</v>
      </c>
      <c r="X91" s="108">
        <v>66</v>
      </c>
      <c r="Y91" s="108">
        <v>66.099999999999994</v>
      </c>
      <c r="Z91" s="108">
        <v>66.3</v>
      </c>
      <c r="AA91" s="108">
        <v>66</v>
      </c>
      <c r="AB91" s="108">
        <v>65.900000000000006</v>
      </c>
      <c r="AC91" s="108">
        <v>66.099999999999994</v>
      </c>
      <c r="AD91" s="108">
        <v>66.099999999999994</v>
      </c>
      <c r="AE91" s="108">
        <v>66.400000000000006</v>
      </c>
      <c r="AF91" s="107">
        <v>66.400000000000006</v>
      </c>
      <c r="AG91" s="109"/>
      <c r="AH91" s="56">
        <f t="shared" si="16"/>
        <v>67.099999999999994</v>
      </c>
      <c r="AI91" s="57">
        <f t="shared" si="17"/>
        <v>64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138.54</v>
      </c>
      <c r="C93" s="114">
        <f t="shared" ref="C93:AF93" si="21">SUM(C15,C18,C21:C22,C42,C44:C45,C47,C49,C94:C97,C102,C108,C114,C123,C125,C137,C144,C147:C148,C155,C157,C159,C163:C165,C167:C169,C174,C180:C181,C183:C185,C193,C198)</f>
        <v>130.63999999999999</v>
      </c>
      <c r="D93" s="114">
        <f t="shared" si="21"/>
        <v>123.53999999999998</v>
      </c>
      <c r="E93" s="114">
        <f t="shared" si="21"/>
        <v>158.83999999999995</v>
      </c>
      <c r="F93" s="115">
        <f t="shared" si="21"/>
        <v>161.13999999999996</v>
      </c>
      <c r="G93" s="115">
        <f t="shared" si="21"/>
        <v>182.03999999999996</v>
      </c>
      <c r="H93" s="115">
        <f t="shared" si="21"/>
        <v>211.93999999999997</v>
      </c>
      <c r="I93" s="115">
        <f t="shared" si="21"/>
        <v>256.33999999999997</v>
      </c>
      <c r="J93" s="115">
        <f t="shared" si="21"/>
        <v>299.64</v>
      </c>
      <c r="K93" s="115">
        <f t="shared" si="21"/>
        <v>323.94000000000005</v>
      </c>
      <c r="L93" s="115">
        <f t="shared" si="21"/>
        <v>328.94000000000005</v>
      </c>
      <c r="M93" s="115">
        <f t="shared" si="21"/>
        <v>304.83999999999997</v>
      </c>
      <c r="N93" s="115">
        <f t="shared" si="21"/>
        <v>304.04000000000002</v>
      </c>
      <c r="O93" s="115">
        <f t="shared" si="21"/>
        <v>300.64000000000004</v>
      </c>
      <c r="P93" s="115">
        <f t="shared" si="21"/>
        <v>289.04000000000002</v>
      </c>
      <c r="Q93" s="115">
        <f t="shared" si="21"/>
        <v>277.84000000000003</v>
      </c>
      <c r="R93" s="115">
        <f t="shared" si="21"/>
        <v>272.64000000000004</v>
      </c>
      <c r="S93" s="115">
        <f t="shared" si="21"/>
        <v>278.74</v>
      </c>
      <c r="T93" s="115">
        <f t="shared" si="21"/>
        <v>280.64</v>
      </c>
      <c r="U93" s="115">
        <f t="shared" si="21"/>
        <v>330.04000000000008</v>
      </c>
      <c r="V93" s="115">
        <f t="shared" si="21"/>
        <v>368.14</v>
      </c>
      <c r="W93" s="115">
        <f t="shared" si="21"/>
        <v>372.24000000000007</v>
      </c>
      <c r="X93" s="115">
        <f t="shared" si="21"/>
        <v>358.94</v>
      </c>
      <c r="Y93" s="115">
        <f t="shared" si="21"/>
        <v>351.24</v>
      </c>
      <c r="Z93" s="115">
        <f t="shared" si="21"/>
        <v>335.24</v>
      </c>
      <c r="AA93" s="115">
        <f t="shared" si="21"/>
        <v>297.04000000000008</v>
      </c>
      <c r="AB93" s="115">
        <f t="shared" si="21"/>
        <v>284.94</v>
      </c>
      <c r="AC93" s="115">
        <f t="shared" si="21"/>
        <v>260.6400000000001</v>
      </c>
      <c r="AD93" s="115">
        <f t="shared" si="21"/>
        <v>207.14</v>
      </c>
      <c r="AE93" s="115">
        <f t="shared" si="21"/>
        <v>167.23999999999998</v>
      </c>
      <c r="AF93" s="115">
        <f t="shared" si="21"/>
        <v>151.54</v>
      </c>
      <c r="AG93" s="116"/>
      <c r="AH93" s="56">
        <f>MAX(B93:AF93)</f>
        <v>372.24000000000007</v>
      </c>
      <c r="AI93" s="57">
        <f>MIN(B93:AF93)</f>
        <v>123.53999999999998</v>
      </c>
    </row>
    <row r="94" spans="1:88" x14ac:dyDescent="0.25">
      <c r="A94" s="117" t="s">
        <v>97</v>
      </c>
      <c r="B94" s="118">
        <v>21.5</v>
      </c>
      <c r="C94" s="60">
        <v>17.899999999999999</v>
      </c>
      <c r="D94" s="60">
        <v>22.5</v>
      </c>
      <c r="E94" s="60">
        <v>33.299999999999997</v>
      </c>
      <c r="F94" s="118">
        <v>32.6</v>
      </c>
      <c r="G94" s="118">
        <v>26.8</v>
      </c>
      <c r="H94" s="118">
        <v>41.8</v>
      </c>
      <c r="I94" s="118">
        <v>42.6</v>
      </c>
      <c r="J94" s="118">
        <v>47.5</v>
      </c>
      <c r="K94" s="118">
        <v>37.299999999999997</v>
      </c>
      <c r="L94" s="49">
        <v>37.4</v>
      </c>
      <c r="M94" s="118">
        <v>44.1</v>
      </c>
      <c r="N94" s="118">
        <v>61.7</v>
      </c>
      <c r="O94" s="118">
        <v>55</v>
      </c>
      <c r="P94" s="118">
        <v>46.5</v>
      </c>
      <c r="Q94" s="118">
        <v>51</v>
      </c>
      <c r="R94" s="118">
        <v>53.9</v>
      </c>
      <c r="S94" s="118">
        <v>66</v>
      </c>
      <c r="T94" s="49">
        <v>56.1</v>
      </c>
      <c r="U94" s="49">
        <v>58.9</v>
      </c>
      <c r="V94" s="49">
        <v>41.8</v>
      </c>
      <c r="W94" s="118">
        <v>23.9</v>
      </c>
      <c r="X94" s="118">
        <v>32.299999999999997</v>
      </c>
      <c r="Y94" s="118">
        <v>48.9</v>
      </c>
      <c r="Z94" s="118">
        <v>51.8</v>
      </c>
      <c r="AA94" s="49">
        <v>62.6</v>
      </c>
      <c r="AB94" s="49">
        <v>64</v>
      </c>
      <c r="AC94" s="49">
        <v>54.4</v>
      </c>
      <c r="AD94" s="49">
        <v>62.4</v>
      </c>
      <c r="AE94" s="49">
        <v>39</v>
      </c>
      <c r="AF94" s="119">
        <v>42.9</v>
      </c>
      <c r="AG94" s="120">
        <v>75</v>
      </c>
      <c r="AH94" s="56">
        <f t="shared" ref="AH94:AH99" si="22">IF(ABS(MAX(B94:AF94))&gt;ABS(MIN(B94:AF94)),MAX(B94:AF94),MIN(B94:AF94))</f>
        <v>66</v>
      </c>
      <c r="AI94" s="121">
        <f t="shared" ref="AI94:AI99" si="23">INDEX($B$9:$AF$9,1,MATCH(AH94,B94:AF94,0))</f>
        <v>0.625</v>
      </c>
    </row>
    <row r="95" spans="1:88" x14ac:dyDescent="0.25">
      <c r="A95" s="122" t="s">
        <v>98</v>
      </c>
      <c r="B95" s="62">
        <f>-28.6-33.9</f>
        <v>-62.5</v>
      </c>
      <c r="C95" s="62">
        <v>-64</v>
      </c>
      <c r="D95" s="62">
        <v>-68.8</v>
      </c>
      <c r="E95" s="62">
        <v>-58</v>
      </c>
      <c r="F95" s="62">
        <v>-60</v>
      </c>
      <c r="G95" s="62">
        <v>-55</v>
      </c>
      <c r="H95" s="62">
        <v>-55</v>
      </c>
      <c r="I95" s="62">
        <v>-43.6</v>
      </c>
      <c r="J95" s="62">
        <v>-37.700000000000003</v>
      </c>
      <c r="K95" s="62">
        <f>-11-18</f>
        <v>-29</v>
      </c>
      <c r="L95" s="62">
        <v>-30</v>
      </c>
      <c r="M95" s="62">
        <f>-14.8-20.4</f>
        <v>-35.200000000000003</v>
      </c>
      <c r="N95" s="62">
        <f>-16.9-20.5</f>
        <v>-37.4</v>
      </c>
      <c r="O95" s="62">
        <v>-40</v>
      </c>
      <c r="P95" s="62">
        <f>-17.4-20.7</f>
        <v>-38.099999999999994</v>
      </c>
      <c r="Q95" s="62">
        <v>-43</v>
      </c>
      <c r="R95" s="62">
        <v>-48.4</v>
      </c>
      <c r="S95" s="62">
        <v>-50</v>
      </c>
      <c r="T95" s="62">
        <v>-48.7</v>
      </c>
      <c r="U95" s="62">
        <v>-35.200000000000003</v>
      </c>
      <c r="V95" s="62">
        <v>-17.5</v>
      </c>
      <c r="W95" s="62">
        <v>-10.9</v>
      </c>
      <c r="X95" s="62">
        <v>-17.3</v>
      </c>
      <c r="Y95" s="62">
        <v>-24</v>
      </c>
      <c r="Z95" s="62">
        <v>-27.3</v>
      </c>
      <c r="AA95" s="53">
        <v>-42.1</v>
      </c>
      <c r="AB95" s="53">
        <v>-46.7</v>
      </c>
      <c r="AC95" s="53">
        <v>-48.7</v>
      </c>
      <c r="AD95" s="53">
        <v>-70.8</v>
      </c>
      <c r="AE95" s="53">
        <v>-57</v>
      </c>
      <c r="AF95" s="123">
        <v>-64.599999999999994</v>
      </c>
      <c r="AG95" s="120">
        <v>240</v>
      </c>
      <c r="AH95" s="56">
        <f t="shared" si="22"/>
        <v>-70.8</v>
      </c>
      <c r="AI95" s="121">
        <f t="shared" si="23"/>
        <v>0.91666666666666696</v>
      </c>
    </row>
    <row r="96" spans="1:88" x14ac:dyDescent="0.25">
      <c r="A96" s="122" t="s">
        <v>99</v>
      </c>
      <c r="B96" s="62">
        <v>-7.1</v>
      </c>
      <c r="C96" s="62">
        <v>-6.3</v>
      </c>
      <c r="D96" s="62">
        <v>-10.199999999999999</v>
      </c>
      <c r="E96" s="62">
        <v>-9.6999999999999993</v>
      </c>
      <c r="F96" s="62">
        <v>-4.7</v>
      </c>
      <c r="G96" s="62">
        <v>3.8</v>
      </c>
      <c r="H96" s="62">
        <v>1.3</v>
      </c>
      <c r="I96" s="62">
        <v>2.2000000000000002</v>
      </c>
      <c r="J96" s="62">
        <v>10.4</v>
      </c>
      <c r="K96" s="62">
        <v>10.5</v>
      </c>
      <c r="L96" s="62">
        <v>8</v>
      </c>
      <c r="M96" s="62">
        <v>6.7</v>
      </c>
      <c r="N96" s="62">
        <v>6.4</v>
      </c>
      <c r="O96" s="62">
        <v>7</v>
      </c>
      <c r="P96" s="62">
        <v>6.7</v>
      </c>
      <c r="Q96" s="62">
        <v>7.2</v>
      </c>
      <c r="R96" s="62">
        <v>1.9</v>
      </c>
      <c r="S96" s="62">
        <v>3</v>
      </c>
      <c r="T96" s="62">
        <v>4.0999999999999996</v>
      </c>
      <c r="U96" s="62">
        <v>10.7</v>
      </c>
      <c r="V96" s="62">
        <v>33.200000000000003</v>
      </c>
      <c r="W96" s="62">
        <v>41.2</v>
      </c>
      <c r="X96" s="62">
        <v>34.6</v>
      </c>
      <c r="Y96" s="62">
        <v>24.6</v>
      </c>
      <c r="Z96" s="62">
        <v>12.8</v>
      </c>
      <c r="AA96" s="53">
        <v>10.3</v>
      </c>
      <c r="AB96" s="53">
        <v>12.2</v>
      </c>
      <c r="AC96" s="53">
        <v>5.5</v>
      </c>
      <c r="AD96" s="53">
        <v>-1.5</v>
      </c>
      <c r="AE96" s="53">
        <v>-1.5</v>
      </c>
      <c r="AF96" s="123">
        <v>-8</v>
      </c>
      <c r="AG96" s="120">
        <v>60</v>
      </c>
      <c r="AH96" s="56">
        <f t="shared" si="22"/>
        <v>41.2</v>
      </c>
      <c r="AI96" s="121">
        <f t="shared" si="23"/>
        <v>0.75</v>
      </c>
    </row>
    <row r="97" spans="1:37" x14ac:dyDescent="0.25">
      <c r="A97" s="124" t="s">
        <v>100</v>
      </c>
      <c r="B97" s="65">
        <v>18.8</v>
      </c>
      <c r="C97" s="65">
        <v>15.2</v>
      </c>
      <c r="D97" s="65">
        <v>13.6</v>
      </c>
      <c r="E97" s="65">
        <v>16.8</v>
      </c>
      <c r="F97" s="65">
        <v>16.3</v>
      </c>
      <c r="G97" s="65">
        <v>26.3</v>
      </c>
      <c r="H97" s="65">
        <v>27.4</v>
      </c>
      <c r="I97" s="65">
        <v>53</v>
      </c>
      <c r="J97" s="65">
        <v>63</v>
      </c>
      <c r="K97" s="65">
        <v>87.8</v>
      </c>
      <c r="L97" s="65">
        <v>95.7</v>
      </c>
      <c r="M97" s="65">
        <v>71.2</v>
      </c>
      <c r="N97" s="65">
        <v>64.7</v>
      </c>
      <c r="O97" s="65">
        <v>70</v>
      </c>
      <c r="P97" s="65">
        <v>65.3</v>
      </c>
      <c r="Q97" s="65">
        <v>54</v>
      </c>
      <c r="R97" s="65">
        <v>47.3</v>
      </c>
      <c r="S97" s="65">
        <v>42</v>
      </c>
      <c r="T97" s="65">
        <v>51.4</v>
      </c>
      <c r="U97" s="65">
        <v>77.900000000000006</v>
      </c>
      <c r="V97" s="65">
        <v>92.9</v>
      </c>
      <c r="W97" s="65">
        <v>100.3</v>
      </c>
      <c r="X97" s="65">
        <v>91.6</v>
      </c>
      <c r="Y97" s="65">
        <v>84</v>
      </c>
      <c r="Z97" s="65">
        <v>80.2</v>
      </c>
      <c r="AA97" s="125">
        <v>48.5</v>
      </c>
      <c r="AB97" s="125">
        <v>37.700000000000003</v>
      </c>
      <c r="AC97" s="125">
        <v>42.8</v>
      </c>
      <c r="AD97" s="125">
        <v>9.6999999999999993</v>
      </c>
      <c r="AE97" s="125">
        <v>13.6</v>
      </c>
      <c r="AF97" s="126">
        <v>7.8</v>
      </c>
      <c r="AG97" s="127">
        <v>120</v>
      </c>
      <c r="AH97" s="56">
        <f t="shared" si="22"/>
        <v>100.3</v>
      </c>
      <c r="AI97" s="121">
        <f t="shared" si="23"/>
        <v>0.75</v>
      </c>
    </row>
    <row r="98" spans="1:37" x14ac:dyDescent="0.25">
      <c r="A98" s="124" t="s">
        <v>101</v>
      </c>
      <c r="B98" s="65">
        <v>34</v>
      </c>
      <c r="C98" s="65">
        <v>32</v>
      </c>
      <c r="D98" s="65">
        <v>31</v>
      </c>
      <c r="E98" s="65">
        <v>29.8</v>
      </c>
      <c r="F98" s="65">
        <v>28.6</v>
      </c>
      <c r="G98" s="65">
        <v>38.200000000000003</v>
      </c>
      <c r="H98" s="65">
        <v>34.799999999999997</v>
      </c>
      <c r="I98" s="65">
        <v>52.8</v>
      </c>
      <c r="J98" s="65">
        <v>54.5</v>
      </c>
      <c r="K98" s="65">
        <v>70.099999999999994</v>
      </c>
      <c r="L98" s="65">
        <v>75</v>
      </c>
      <c r="M98" s="65">
        <v>57.3</v>
      </c>
      <c r="N98" s="65">
        <v>54.3</v>
      </c>
      <c r="O98" s="65">
        <v>60</v>
      </c>
      <c r="P98" s="65">
        <v>58.9</v>
      </c>
      <c r="Q98" s="65">
        <v>48</v>
      </c>
      <c r="R98" s="65">
        <v>43.6</v>
      </c>
      <c r="S98" s="65">
        <v>39</v>
      </c>
      <c r="T98" s="65">
        <v>42.7</v>
      </c>
      <c r="U98" s="65">
        <v>58</v>
      </c>
      <c r="V98" s="65">
        <v>63.8</v>
      </c>
      <c r="W98" s="65">
        <v>72.3</v>
      </c>
      <c r="X98" s="65">
        <v>68.2</v>
      </c>
      <c r="Y98" s="65">
        <v>61.3</v>
      </c>
      <c r="Z98" s="65">
        <v>60.2</v>
      </c>
      <c r="AA98" s="125">
        <v>37.6</v>
      </c>
      <c r="AB98" s="125">
        <v>32.5</v>
      </c>
      <c r="AC98" s="125">
        <v>37.6</v>
      </c>
      <c r="AD98" s="125">
        <v>14</v>
      </c>
      <c r="AE98" s="125">
        <v>31.8</v>
      </c>
      <c r="AF98" s="126">
        <v>26</v>
      </c>
      <c r="AG98" s="127"/>
      <c r="AH98" s="56">
        <f t="shared" si="22"/>
        <v>75</v>
      </c>
      <c r="AI98" s="121">
        <f t="shared" si="23"/>
        <v>0.33333333333333331</v>
      </c>
    </row>
    <row r="99" spans="1:37" ht="15.75" thickBot="1" x14ac:dyDescent="0.3">
      <c r="A99" s="124" t="s">
        <v>102</v>
      </c>
      <c r="B99" s="65">
        <v>43.2</v>
      </c>
      <c r="C99" s="65">
        <v>49</v>
      </c>
      <c r="D99" s="65">
        <v>44.2</v>
      </c>
      <c r="E99" s="65">
        <v>42.4</v>
      </c>
      <c r="F99" s="65">
        <v>45.6</v>
      </c>
      <c r="G99" s="65">
        <v>41.2</v>
      </c>
      <c r="H99" s="65">
        <v>35.700000000000003</v>
      </c>
      <c r="I99" s="65">
        <v>43.9</v>
      </c>
      <c r="J99" s="65">
        <v>35.6</v>
      </c>
      <c r="K99" s="65">
        <v>43.7</v>
      </c>
      <c r="L99" s="65">
        <v>45.4</v>
      </c>
      <c r="M99" s="65">
        <v>37.200000000000003</v>
      </c>
      <c r="N99" s="65">
        <v>23.7</v>
      </c>
      <c r="O99" s="65">
        <v>36</v>
      </c>
      <c r="P99" s="65">
        <v>27.9</v>
      </c>
      <c r="Q99" s="65">
        <v>20</v>
      </c>
      <c r="R99" s="65">
        <v>21.9</v>
      </c>
      <c r="S99" s="65">
        <v>36</v>
      </c>
      <c r="T99" s="65">
        <v>-23.7</v>
      </c>
      <c r="U99" s="65">
        <v>26.5</v>
      </c>
      <c r="V99" s="65">
        <v>41.7</v>
      </c>
      <c r="W99" s="65">
        <v>63.6</v>
      </c>
      <c r="X99" s="65">
        <v>55.2</v>
      </c>
      <c r="Y99" s="65">
        <v>39</v>
      </c>
      <c r="Z99" s="65">
        <v>29.4</v>
      </c>
      <c r="AA99" s="125">
        <v>22.9</v>
      </c>
      <c r="AB99" s="125">
        <v>18.600000000000001</v>
      </c>
      <c r="AC99" s="125">
        <v>27.2</v>
      </c>
      <c r="AD99" s="125">
        <v>21</v>
      </c>
      <c r="AE99" s="125">
        <v>34.1</v>
      </c>
      <c r="AF99" s="126">
        <v>30.6</v>
      </c>
      <c r="AG99" s="128"/>
      <c r="AH99" s="56">
        <f t="shared" si="22"/>
        <v>63.6</v>
      </c>
      <c r="AI99" s="121">
        <f t="shared" si="23"/>
        <v>0.75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4">B101</f>
        <v>9.9</v>
      </c>
      <c r="D101" s="134">
        <f t="shared" si="24"/>
        <v>9.9</v>
      </c>
      <c r="E101" s="134">
        <f t="shared" si="24"/>
        <v>9.9</v>
      </c>
      <c r="F101" s="134">
        <f t="shared" si="24"/>
        <v>9.9</v>
      </c>
      <c r="G101" s="134">
        <f t="shared" si="24"/>
        <v>9.9</v>
      </c>
      <c r="H101" s="134">
        <f t="shared" si="24"/>
        <v>9.9</v>
      </c>
      <c r="I101" s="134">
        <f t="shared" si="24"/>
        <v>9.9</v>
      </c>
      <c r="J101" s="134">
        <f t="shared" si="24"/>
        <v>9.9</v>
      </c>
      <c r="K101" s="134">
        <f t="shared" si="24"/>
        <v>9.9</v>
      </c>
      <c r="L101" s="134">
        <f t="shared" si="24"/>
        <v>9.9</v>
      </c>
      <c r="M101" s="134">
        <f t="shared" si="24"/>
        <v>9.9</v>
      </c>
      <c r="N101" s="134">
        <f t="shared" si="24"/>
        <v>9.9</v>
      </c>
      <c r="O101" s="134">
        <f t="shared" si="24"/>
        <v>9.9</v>
      </c>
      <c r="P101" s="134">
        <f t="shared" si="24"/>
        <v>9.9</v>
      </c>
      <c r="Q101" s="134">
        <f t="shared" si="24"/>
        <v>9.9</v>
      </c>
      <c r="R101" s="134">
        <f t="shared" si="24"/>
        <v>9.9</v>
      </c>
      <c r="S101" s="134">
        <f t="shared" ref="S101:AF106" si="25">R101</f>
        <v>9.9</v>
      </c>
      <c r="T101" s="134">
        <f t="shared" si="25"/>
        <v>9.9</v>
      </c>
      <c r="U101" s="134">
        <f t="shared" si="25"/>
        <v>9.9</v>
      </c>
      <c r="V101" s="134">
        <f t="shared" si="25"/>
        <v>9.9</v>
      </c>
      <c r="W101" s="134">
        <f t="shared" si="25"/>
        <v>9.9</v>
      </c>
      <c r="X101" s="134">
        <f t="shared" si="25"/>
        <v>9.9</v>
      </c>
      <c r="Y101" s="134">
        <f t="shared" si="25"/>
        <v>9.9</v>
      </c>
      <c r="Z101" s="134">
        <f t="shared" si="25"/>
        <v>9.9</v>
      </c>
      <c r="AA101" s="134">
        <f t="shared" si="25"/>
        <v>9.9</v>
      </c>
      <c r="AB101" s="134">
        <f t="shared" si="25"/>
        <v>9.9</v>
      </c>
      <c r="AC101" s="134">
        <f t="shared" si="25"/>
        <v>9.9</v>
      </c>
      <c r="AD101" s="134">
        <f t="shared" si="25"/>
        <v>9.9</v>
      </c>
      <c r="AE101" s="134">
        <f t="shared" si="25"/>
        <v>9.9</v>
      </c>
      <c r="AF101" s="134">
        <f t="shared" si="25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4"/>
        <v>9.6</v>
      </c>
      <c r="D102" s="137">
        <f t="shared" si="24"/>
        <v>9.6</v>
      </c>
      <c r="E102" s="137">
        <f t="shared" si="24"/>
        <v>9.6</v>
      </c>
      <c r="F102" s="137">
        <f t="shared" si="24"/>
        <v>9.6</v>
      </c>
      <c r="G102" s="137">
        <f t="shared" si="24"/>
        <v>9.6</v>
      </c>
      <c r="H102" s="137">
        <f t="shared" si="24"/>
        <v>9.6</v>
      </c>
      <c r="I102" s="137">
        <f t="shared" si="24"/>
        <v>9.6</v>
      </c>
      <c r="J102" s="137">
        <f t="shared" si="24"/>
        <v>9.6</v>
      </c>
      <c r="K102" s="137">
        <f t="shared" si="24"/>
        <v>9.6</v>
      </c>
      <c r="L102" s="137">
        <f t="shared" si="24"/>
        <v>9.6</v>
      </c>
      <c r="M102" s="137">
        <f t="shared" si="24"/>
        <v>9.6</v>
      </c>
      <c r="N102" s="137">
        <f t="shared" si="24"/>
        <v>9.6</v>
      </c>
      <c r="O102" s="137">
        <f t="shared" si="24"/>
        <v>9.6</v>
      </c>
      <c r="P102" s="137">
        <f t="shared" si="24"/>
        <v>9.6</v>
      </c>
      <c r="Q102" s="137">
        <f t="shared" si="24"/>
        <v>9.6</v>
      </c>
      <c r="R102" s="137">
        <f t="shared" si="24"/>
        <v>9.6</v>
      </c>
      <c r="S102" s="137">
        <f t="shared" si="25"/>
        <v>9.6</v>
      </c>
      <c r="T102" s="137">
        <f t="shared" si="25"/>
        <v>9.6</v>
      </c>
      <c r="U102" s="137">
        <f t="shared" si="25"/>
        <v>9.6</v>
      </c>
      <c r="V102" s="137">
        <f t="shared" si="25"/>
        <v>9.6</v>
      </c>
      <c r="W102" s="137">
        <f t="shared" si="25"/>
        <v>9.6</v>
      </c>
      <c r="X102" s="137">
        <f t="shared" si="25"/>
        <v>9.6</v>
      </c>
      <c r="Y102" s="137">
        <f t="shared" si="25"/>
        <v>9.6</v>
      </c>
      <c r="Z102" s="137">
        <f t="shared" si="25"/>
        <v>9.6</v>
      </c>
      <c r="AA102" s="137">
        <f t="shared" si="25"/>
        <v>9.6</v>
      </c>
      <c r="AB102" s="137">
        <f t="shared" si="25"/>
        <v>9.6</v>
      </c>
      <c r="AC102" s="137">
        <f t="shared" si="25"/>
        <v>9.6</v>
      </c>
      <c r="AD102" s="137">
        <f t="shared" si="25"/>
        <v>9.6</v>
      </c>
      <c r="AE102" s="137">
        <f t="shared" si="25"/>
        <v>9.6</v>
      </c>
      <c r="AF102" s="137">
        <f t="shared" si="25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4"/>
        <v>9.98</v>
      </c>
      <c r="D103" s="137">
        <f t="shared" si="24"/>
        <v>9.98</v>
      </c>
      <c r="E103" s="137">
        <f t="shared" si="24"/>
        <v>9.98</v>
      </c>
      <c r="F103" s="137">
        <f t="shared" si="24"/>
        <v>9.98</v>
      </c>
      <c r="G103" s="137">
        <f t="shared" si="24"/>
        <v>9.98</v>
      </c>
      <c r="H103" s="137">
        <f t="shared" si="24"/>
        <v>9.98</v>
      </c>
      <c r="I103" s="137">
        <f t="shared" si="24"/>
        <v>9.98</v>
      </c>
      <c r="J103" s="137">
        <f t="shared" si="24"/>
        <v>9.98</v>
      </c>
      <c r="K103" s="137">
        <f t="shared" si="24"/>
        <v>9.98</v>
      </c>
      <c r="L103" s="137">
        <f t="shared" si="24"/>
        <v>9.98</v>
      </c>
      <c r="M103" s="137">
        <f t="shared" si="24"/>
        <v>9.98</v>
      </c>
      <c r="N103" s="137">
        <f t="shared" si="24"/>
        <v>9.98</v>
      </c>
      <c r="O103" s="137">
        <f t="shared" si="24"/>
        <v>9.98</v>
      </c>
      <c r="P103" s="137">
        <f t="shared" si="24"/>
        <v>9.98</v>
      </c>
      <c r="Q103" s="137">
        <f t="shared" si="24"/>
        <v>9.98</v>
      </c>
      <c r="R103" s="137">
        <f t="shared" si="24"/>
        <v>9.98</v>
      </c>
      <c r="S103" s="137">
        <f t="shared" si="25"/>
        <v>9.98</v>
      </c>
      <c r="T103" s="137">
        <f t="shared" si="25"/>
        <v>9.98</v>
      </c>
      <c r="U103" s="137">
        <f t="shared" si="25"/>
        <v>9.98</v>
      </c>
      <c r="V103" s="137">
        <f t="shared" si="25"/>
        <v>9.98</v>
      </c>
      <c r="W103" s="137">
        <f t="shared" si="25"/>
        <v>9.98</v>
      </c>
      <c r="X103" s="137">
        <f t="shared" si="25"/>
        <v>9.98</v>
      </c>
      <c r="Y103" s="137">
        <f t="shared" si="25"/>
        <v>9.98</v>
      </c>
      <c r="Z103" s="137">
        <f t="shared" si="25"/>
        <v>9.98</v>
      </c>
      <c r="AA103" s="137">
        <f t="shared" si="25"/>
        <v>9.98</v>
      </c>
      <c r="AB103" s="137">
        <f t="shared" si="25"/>
        <v>9.98</v>
      </c>
      <c r="AC103" s="137">
        <f t="shared" si="25"/>
        <v>9.98</v>
      </c>
      <c r="AD103" s="137">
        <f t="shared" si="25"/>
        <v>9.98</v>
      </c>
      <c r="AE103" s="137">
        <f t="shared" si="25"/>
        <v>9.98</v>
      </c>
      <c r="AF103" s="137">
        <f t="shared" si="25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4"/>
        <v>9.1</v>
      </c>
      <c r="D104" s="137">
        <f t="shared" si="24"/>
        <v>9.1</v>
      </c>
      <c r="E104" s="137">
        <f t="shared" si="24"/>
        <v>9.1</v>
      </c>
      <c r="F104" s="137">
        <f t="shared" si="24"/>
        <v>9.1</v>
      </c>
      <c r="G104" s="137">
        <f t="shared" si="24"/>
        <v>9.1</v>
      </c>
      <c r="H104" s="137">
        <f t="shared" si="24"/>
        <v>9.1</v>
      </c>
      <c r="I104" s="137">
        <f t="shared" si="24"/>
        <v>9.1</v>
      </c>
      <c r="J104" s="137">
        <f t="shared" si="24"/>
        <v>9.1</v>
      </c>
      <c r="K104" s="137">
        <f t="shared" si="24"/>
        <v>9.1</v>
      </c>
      <c r="L104" s="137">
        <f t="shared" si="24"/>
        <v>9.1</v>
      </c>
      <c r="M104" s="137">
        <f t="shared" si="24"/>
        <v>9.1</v>
      </c>
      <c r="N104" s="137">
        <f t="shared" si="24"/>
        <v>9.1</v>
      </c>
      <c r="O104" s="137">
        <f t="shared" si="24"/>
        <v>9.1</v>
      </c>
      <c r="P104" s="137">
        <f t="shared" si="24"/>
        <v>9.1</v>
      </c>
      <c r="Q104" s="137">
        <f t="shared" si="24"/>
        <v>9.1</v>
      </c>
      <c r="R104" s="137">
        <f t="shared" si="24"/>
        <v>9.1</v>
      </c>
      <c r="S104" s="137">
        <f t="shared" si="25"/>
        <v>9.1</v>
      </c>
      <c r="T104" s="137">
        <f t="shared" si="25"/>
        <v>9.1</v>
      </c>
      <c r="U104" s="137">
        <f t="shared" si="25"/>
        <v>9.1</v>
      </c>
      <c r="V104" s="137">
        <f t="shared" si="25"/>
        <v>9.1</v>
      </c>
      <c r="W104" s="137">
        <f t="shared" si="25"/>
        <v>9.1</v>
      </c>
      <c r="X104" s="137">
        <f t="shared" si="25"/>
        <v>9.1</v>
      </c>
      <c r="Y104" s="137">
        <f t="shared" si="25"/>
        <v>9.1</v>
      </c>
      <c r="Z104" s="137">
        <f t="shared" si="25"/>
        <v>9.1</v>
      </c>
      <c r="AA104" s="137">
        <f t="shared" si="25"/>
        <v>9.1</v>
      </c>
      <c r="AB104" s="137">
        <f t="shared" si="25"/>
        <v>9.1</v>
      </c>
      <c r="AC104" s="137">
        <f t="shared" si="25"/>
        <v>9.1</v>
      </c>
      <c r="AD104" s="137">
        <f t="shared" si="25"/>
        <v>9.1</v>
      </c>
      <c r="AE104" s="137">
        <f t="shared" si="25"/>
        <v>9.1</v>
      </c>
      <c r="AF104" s="137">
        <f t="shared" si="25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4"/>
        <v>9.18</v>
      </c>
      <c r="D105" s="137">
        <f t="shared" si="24"/>
        <v>9.18</v>
      </c>
      <c r="E105" s="137">
        <f t="shared" si="24"/>
        <v>9.18</v>
      </c>
      <c r="F105" s="137">
        <f t="shared" si="24"/>
        <v>9.18</v>
      </c>
      <c r="G105" s="137">
        <f t="shared" si="24"/>
        <v>9.18</v>
      </c>
      <c r="H105" s="137">
        <f t="shared" si="24"/>
        <v>9.18</v>
      </c>
      <c r="I105" s="137">
        <f t="shared" si="24"/>
        <v>9.18</v>
      </c>
      <c r="J105" s="137">
        <f t="shared" si="24"/>
        <v>9.18</v>
      </c>
      <c r="K105" s="137">
        <f t="shared" si="24"/>
        <v>9.18</v>
      </c>
      <c r="L105" s="137">
        <f t="shared" si="24"/>
        <v>9.18</v>
      </c>
      <c r="M105" s="137">
        <f t="shared" si="24"/>
        <v>9.18</v>
      </c>
      <c r="N105" s="137">
        <f t="shared" si="24"/>
        <v>9.18</v>
      </c>
      <c r="O105" s="137">
        <f t="shared" si="24"/>
        <v>9.18</v>
      </c>
      <c r="P105" s="137">
        <f t="shared" si="24"/>
        <v>9.18</v>
      </c>
      <c r="Q105" s="137">
        <f t="shared" si="24"/>
        <v>9.18</v>
      </c>
      <c r="R105" s="137">
        <f t="shared" si="24"/>
        <v>9.18</v>
      </c>
      <c r="S105" s="137">
        <f t="shared" si="25"/>
        <v>9.18</v>
      </c>
      <c r="T105" s="137">
        <f t="shared" si="25"/>
        <v>9.18</v>
      </c>
      <c r="U105" s="137">
        <f t="shared" si="25"/>
        <v>9.18</v>
      </c>
      <c r="V105" s="137">
        <f t="shared" si="25"/>
        <v>9.18</v>
      </c>
      <c r="W105" s="137">
        <f t="shared" si="25"/>
        <v>9.18</v>
      </c>
      <c r="X105" s="137">
        <f t="shared" si="25"/>
        <v>9.18</v>
      </c>
      <c r="Y105" s="137">
        <f t="shared" si="25"/>
        <v>9.18</v>
      </c>
      <c r="Z105" s="137">
        <f t="shared" si="25"/>
        <v>9.18</v>
      </c>
      <c r="AA105" s="137">
        <f t="shared" si="25"/>
        <v>9.18</v>
      </c>
      <c r="AB105" s="137">
        <f t="shared" si="25"/>
        <v>9.18</v>
      </c>
      <c r="AC105" s="137">
        <f t="shared" si="25"/>
        <v>9.18</v>
      </c>
      <c r="AD105" s="137">
        <f t="shared" si="25"/>
        <v>9.18</v>
      </c>
      <c r="AE105" s="137">
        <f t="shared" si="25"/>
        <v>9.18</v>
      </c>
      <c r="AF105" s="137">
        <f t="shared" si="25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4"/>
        <v>7</v>
      </c>
      <c r="D106" s="137">
        <f t="shared" si="24"/>
        <v>7</v>
      </c>
      <c r="E106" s="137">
        <f t="shared" si="24"/>
        <v>7</v>
      </c>
      <c r="F106" s="137">
        <f t="shared" si="24"/>
        <v>7</v>
      </c>
      <c r="G106" s="137">
        <f t="shared" si="24"/>
        <v>7</v>
      </c>
      <c r="H106" s="137">
        <f t="shared" si="24"/>
        <v>7</v>
      </c>
      <c r="I106" s="137">
        <f t="shared" si="24"/>
        <v>7</v>
      </c>
      <c r="J106" s="137">
        <f t="shared" si="24"/>
        <v>7</v>
      </c>
      <c r="K106" s="137">
        <f t="shared" si="24"/>
        <v>7</v>
      </c>
      <c r="L106" s="137">
        <f t="shared" si="24"/>
        <v>7</v>
      </c>
      <c r="M106" s="137">
        <f t="shared" si="24"/>
        <v>7</v>
      </c>
      <c r="N106" s="137">
        <f t="shared" si="24"/>
        <v>7</v>
      </c>
      <c r="O106" s="137">
        <f t="shared" si="24"/>
        <v>7</v>
      </c>
      <c r="P106" s="137">
        <f t="shared" si="24"/>
        <v>7</v>
      </c>
      <c r="Q106" s="137">
        <f t="shared" si="24"/>
        <v>7</v>
      </c>
      <c r="R106" s="137">
        <f t="shared" si="24"/>
        <v>7</v>
      </c>
      <c r="S106" s="137">
        <f t="shared" si="25"/>
        <v>7</v>
      </c>
      <c r="T106" s="137">
        <f t="shared" si="25"/>
        <v>7</v>
      </c>
      <c r="U106" s="137">
        <f t="shared" si="25"/>
        <v>7</v>
      </c>
      <c r="V106" s="137">
        <f t="shared" si="25"/>
        <v>7</v>
      </c>
      <c r="W106" s="137">
        <f t="shared" si="25"/>
        <v>7</v>
      </c>
      <c r="X106" s="137">
        <f t="shared" si="25"/>
        <v>7</v>
      </c>
      <c r="Y106" s="137">
        <f t="shared" si="25"/>
        <v>7</v>
      </c>
      <c r="Z106" s="137">
        <f t="shared" si="25"/>
        <v>7</v>
      </c>
      <c r="AA106" s="137">
        <f t="shared" si="25"/>
        <v>7</v>
      </c>
      <c r="AB106" s="137">
        <f t="shared" si="25"/>
        <v>7</v>
      </c>
      <c r="AC106" s="137">
        <f t="shared" si="25"/>
        <v>7</v>
      </c>
      <c r="AD106" s="137">
        <f t="shared" si="25"/>
        <v>7</v>
      </c>
      <c r="AE106" s="137">
        <f t="shared" si="25"/>
        <v>7</v>
      </c>
      <c r="AF106" s="137">
        <f t="shared" si="25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6">B108</f>
        <v>2.25</v>
      </c>
      <c r="D108" s="137">
        <f t="shared" si="26"/>
        <v>2.25</v>
      </c>
      <c r="E108" s="137">
        <f t="shared" si="26"/>
        <v>2.25</v>
      </c>
      <c r="F108" s="137">
        <f t="shared" si="26"/>
        <v>2.25</v>
      </c>
      <c r="G108" s="137">
        <f t="shared" si="26"/>
        <v>2.25</v>
      </c>
      <c r="H108" s="137">
        <f t="shared" si="26"/>
        <v>2.25</v>
      </c>
      <c r="I108" s="137">
        <f t="shared" si="26"/>
        <v>2.25</v>
      </c>
      <c r="J108" s="137">
        <f t="shared" si="26"/>
        <v>2.25</v>
      </c>
      <c r="K108" s="137">
        <f t="shared" si="26"/>
        <v>2.25</v>
      </c>
      <c r="L108" s="137">
        <f t="shared" si="26"/>
        <v>2.25</v>
      </c>
      <c r="M108" s="137">
        <f t="shared" si="26"/>
        <v>2.25</v>
      </c>
      <c r="N108" s="137">
        <f t="shared" si="26"/>
        <v>2.25</v>
      </c>
      <c r="O108" s="137">
        <f t="shared" si="26"/>
        <v>2.25</v>
      </c>
      <c r="P108" s="137">
        <f t="shared" si="26"/>
        <v>2.25</v>
      </c>
      <c r="Q108" s="137">
        <f t="shared" si="26"/>
        <v>2.25</v>
      </c>
      <c r="R108" s="137">
        <f t="shared" si="26"/>
        <v>2.25</v>
      </c>
      <c r="S108" s="137">
        <f t="shared" ref="S108:AF109" si="27">R108</f>
        <v>2.25</v>
      </c>
      <c r="T108" s="137">
        <f t="shared" si="27"/>
        <v>2.25</v>
      </c>
      <c r="U108" s="137">
        <f t="shared" si="27"/>
        <v>2.25</v>
      </c>
      <c r="V108" s="137">
        <f t="shared" si="27"/>
        <v>2.25</v>
      </c>
      <c r="W108" s="137">
        <f t="shared" si="27"/>
        <v>2.25</v>
      </c>
      <c r="X108" s="137">
        <f t="shared" si="27"/>
        <v>2.25</v>
      </c>
      <c r="Y108" s="137">
        <f t="shared" si="27"/>
        <v>2.25</v>
      </c>
      <c r="Z108" s="137">
        <f t="shared" si="27"/>
        <v>2.25</v>
      </c>
      <c r="AA108" s="137">
        <f t="shared" si="27"/>
        <v>2.25</v>
      </c>
      <c r="AB108" s="137">
        <f t="shared" si="27"/>
        <v>2.25</v>
      </c>
      <c r="AC108" s="137">
        <f t="shared" si="27"/>
        <v>2.25</v>
      </c>
      <c r="AD108" s="137">
        <f t="shared" si="27"/>
        <v>2.25</v>
      </c>
      <c r="AE108" s="137">
        <f t="shared" si="27"/>
        <v>2.25</v>
      </c>
      <c r="AF108" s="137">
        <f t="shared" si="27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6"/>
        <v>1.64</v>
      </c>
      <c r="D109" s="137">
        <f t="shared" si="26"/>
        <v>1.64</v>
      </c>
      <c r="E109" s="137">
        <f t="shared" si="26"/>
        <v>1.64</v>
      </c>
      <c r="F109" s="137">
        <f t="shared" si="26"/>
        <v>1.64</v>
      </c>
      <c r="G109" s="137">
        <f t="shared" si="26"/>
        <v>1.64</v>
      </c>
      <c r="H109" s="137">
        <f t="shared" si="26"/>
        <v>1.64</v>
      </c>
      <c r="I109" s="137">
        <f t="shared" si="26"/>
        <v>1.64</v>
      </c>
      <c r="J109" s="137">
        <f t="shared" si="26"/>
        <v>1.64</v>
      </c>
      <c r="K109" s="137">
        <f t="shared" si="26"/>
        <v>1.64</v>
      </c>
      <c r="L109" s="137">
        <f t="shared" si="26"/>
        <v>1.64</v>
      </c>
      <c r="M109" s="137">
        <f t="shared" si="26"/>
        <v>1.64</v>
      </c>
      <c r="N109" s="137">
        <f t="shared" si="26"/>
        <v>1.64</v>
      </c>
      <c r="O109" s="137">
        <f t="shared" si="26"/>
        <v>1.64</v>
      </c>
      <c r="P109" s="137">
        <f t="shared" si="26"/>
        <v>1.64</v>
      </c>
      <c r="Q109" s="137">
        <f t="shared" si="26"/>
        <v>1.64</v>
      </c>
      <c r="R109" s="137">
        <f t="shared" si="26"/>
        <v>1.64</v>
      </c>
      <c r="S109" s="137">
        <f t="shared" si="27"/>
        <v>1.64</v>
      </c>
      <c r="T109" s="137">
        <f t="shared" si="27"/>
        <v>1.64</v>
      </c>
      <c r="U109" s="137">
        <f t="shared" si="27"/>
        <v>1.64</v>
      </c>
      <c r="V109" s="137">
        <f t="shared" si="27"/>
        <v>1.64</v>
      </c>
      <c r="W109" s="137">
        <f t="shared" si="27"/>
        <v>1.64</v>
      </c>
      <c r="X109" s="137">
        <f t="shared" si="27"/>
        <v>1.64</v>
      </c>
      <c r="Y109" s="137">
        <f t="shared" si="27"/>
        <v>1.64</v>
      </c>
      <c r="Z109" s="137">
        <f t="shared" si="27"/>
        <v>1.64</v>
      </c>
      <c r="AA109" s="137">
        <f t="shared" si="27"/>
        <v>1.64</v>
      </c>
      <c r="AB109" s="137">
        <f t="shared" si="27"/>
        <v>1.64</v>
      </c>
      <c r="AC109" s="137">
        <f t="shared" si="27"/>
        <v>1.64</v>
      </c>
      <c r="AD109" s="137">
        <f t="shared" si="27"/>
        <v>1.64</v>
      </c>
      <c r="AE109" s="137">
        <f t="shared" si="27"/>
        <v>1.64</v>
      </c>
      <c r="AF109" s="137">
        <f t="shared" si="27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28">B111</f>
        <v>1.62</v>
      </c>
      <c r="D111" s="137">
        <f t="shared" si="28"/>
        <v>1.62</v>
      </c>
      <c r="E111" s="137">
        <f t="shared" si="28"/>
        <v>1.62</v>
      </c>
      <c r="F111" s="137">
        <f t="shared" si="28"/>
        <v>1.62</v>
      </c>
      <c r="G111" s="137">
        <f t="shared" si="28"/>
        <v>1.62</v>
      </c>
      <c r="H111" s="137">
        <f t="shared" si="28"/>
        <v>1.62</v>
      </c>
      <c r="I111" s="137">
        <f t="shared" si="28"/>
        <v>1.62</v>
      </c>
      <c r="J111" s="137">
        <f t="shared" si="28"/>
        <v>1.62</v>
      </c>
      <c r="K111" s="137">
        <f t="shared" si="28"/>
        <v>1.62</v>
      </c>
      <c r="L111" s="137">
        <f t="shared" si="28"/>
        <v>1.62</v>
      </c>
      <c r="M111" s="137">
        <f t="shared" si="28"/>
        <v>1.62</v>
      </c>
      <c r="N111" s="137">
        <f t="shared" si="28"/>
        <v>1.62</v>
      </c>
      <c r="O111" s="137">
        <f t="shared" si="28"/>
        <v>1.62</v>
      </c>
      <c r="P111" s="137">
        <f t="shared" si="28"/>
        <v>1.62</v>
      </c>
      <c r="Q111" s="137">
        <f t="shared" si="28"/>
        <v>1.62</v>
      </c>
      <c r="R111" s="137">
        <f t="shared" si="28"/>
        <v>1.62</v>
      </c>
      <c r="S111" s="137">
        <f t="shared" ref="S111:AF126" si="29">R111</f>
        <v>1.62</v>
      </c>
      <c r="T111" s="137">
        <f t="shared" si="29"/>
        <v>1.62</v>
      </c>
      <c r="U111" s="137">
        <f t="shared" si="29"/>
        <v>1.62</v>
      </c>
      <c r="V111" s="137">
        <f t="shared" si="29"/>
        <v>1.62</v>
      </c>
      <c r="W111" s="137">
        <f t="shared" si="29"/>
        <v>1.62</v>
      </c>
      <c r="X111" s="137">
        <f t="shared" si="29"/>
        <v>1.62</v>
      </c>
      <c r="Y111" s="137">
        <f t="shared" si="29"/>
        <v>1.62</v>
      </c>
      <c r="Z111" s="137">
        <f t="shared" si="29"/>
        <v>1.62</v>
      </c>
      <c r="AA111" s="137">
        <f t="shared" si="29"/>
        <v>1.62</v>
      </c>
      <c r="AB111" s="137">
        <f t="shared" si="29"/>
        <v>1.62</v>
      </c>
      <c r="AC111" s="137">
        <f t="shared" si="29"/>
        <v>1.62</v>
      </c>
      <c r="AD111" s="137">
        <f t="shared" si="29"/>
        <v>1.62</v>
      </c>
      <c r="AE111" s="137">
        <f t="shared" si="29"/>
        <v>1.62</v>
      </c>
      <c r="AF111" s="137">
        <f t="shared" si="29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28"/>
        <v>8.36</v>
      </c>
      <c r="D112" s="137">
        <f t="shared" si="28"/>
        <v>8.36</v>
      </c>
      <c r="E112" s="137">
        <f t="shared" si="28"/>
        <v>8.36</v>
      </c>
      <c r="F112" s="137">
        <f t="shared" si="28"/>
        <v>8.36</v>
      </c>
      <c r="G112" s="137">
        <f t="shared" si="28"/>
        <v>8.36</v>
      </c>
      <c r="H112" s="137">
        <f t="shared" si="28"/>
        <v>8.36</v>
      </c>
      <c r="I112" s="137">
        <f t="shared" si="28"/>
        <v>8.36</v>
      </c>
      <c r="J112" s="137">
        <f t="shared" si="28"/>
        <v>8.36</v>
      </c>
      <c r="K112" s="137">
        <f t="shared" si="28"/>
        <v>8.36</v>
      </c>
      <c r="L112" s="137">
        <f t="shared" si="28"/>
        <v>8.36</v>
      </c>
      <c r="M112" s="137">
        <f t="shared" si="28"/>
        <v>8.36</v>
      </c>
      <c r="N112" s="137">
        <f t="shared" si="28"/>
        <v>8.36</v>
      </c>
      <c r="O112" s="137">
        <f t="shared" si="28"/>
        <v>8.36</v>
      </c>
      <c r="P112" s="137">
        <f t="shared" si="28"/>
        <v>8.36</v>
      </c>
      <c r="Q112" s="137">
        <f t="shared" si="28"/>
        <v>8.36</v>
      </c>
      <c r="R112" s="137">
        <f t="shared" si="28"/>
        <v>8.36</v>
      </c>
      <c r="S112" s="137">
        <f t="shared" si="29"/>
        <v>8.36</v>
      </c>
      <c r="T112" s="137">
        <f t="shared" si="29"/>
        <v>8.36</v>
      </c>
      <c r="U112" s="137">
        <f t="shared" si="29"/>
        <v>8.36</v>
      </c>
      <c r="V112" s="137">
        <f t="shared" si="29"/>
        <v>8.36</v>
      </c>
      <c r="W112" s="137">
        <f t="shared" si="29"/>
        <v>8.36</v>
      </c>
      <c r="X112" s="137">
        <f t="shared" si="29"/>
        <v>8.36</v>
      </c>
      <c r="Y112" s="137">
        <f t="shared" si="29"/>
        <v>8.36</v>
      </c>
      <c r="Z112" s="137">
        <f t="shared" si="29"/>
        <v>8.36</v>
      </c>
      <c r="AA112" s="137">
        <f t="shared" si="29"/>
        <v>8.36</v>
      </c>
      <c r="AB112" s="137">
        <f t="shared" si="29"/>
        <v>8.36</v>
      </c>
      <c r="AC112" s="137">
        <f t="shared" si="29"/>
        <v>8.36</v>
      </c>
      <c r="AD112" s="137">
        <f t="shared" si="29"/>
        <v>8.36</v>
      </c>
      <c r="AE112" s="137">
        <f t="shared" si="29"/>
        <v>8.36</v>
      </c>
      <c r="AF112" s="137">
        <f t="shared" si="29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28"/>
        <v>8</v>
      </c>
      <c r="D113" s="137">
        <f t="shared" si="28"/>
        <v>8</v>
      </c>
      <c r="E113" s="137">
        <f t="shared" si="28"/>
        <v>8</v>
      </c>
      <c r="F113" s="137">
        <f t="shared" si="28"/>
        <v>8</v>
      </c>
      <c r="G113" s="137">
        <f t="shared" si="28"/>
        <v>8</v>
      </c>
      <c r="H113" s="137">
        <f t="shared" si="28"/>
        <v>8</v>
      </c>
      <c r="I113" s="137">
        <v>5.4</v>
      </c>
      <c r="J113" s="137">
        <f t="shared" si="28"/>
        <v>5.4</v>
      </c>
      <c r="K113" s="137">
        <f t="shared" si="28"/>
        <v>5.4</v>
      </c>
      <c r="L113" s="137">
        <f t="shared" si="28"/>
        <v>5.4</v>
      </c>
      <c r="M113" s="137">
        <f t="shared" si="28"/>
        <v>5.4</v>
      </c>
      <c r="N113" s="137">
        <f t="shared" si="28"/>
        <v>5.4</v>
      </c>
      <c r="O113" s="137">
        <f t="shared" si="28"/>
        <v>5.4</v>
      </c>
      <c r="P113" s="137">
        <f t="shared" si="28"/>
        <v>5.4</v>
      </c>
      <c r="Q113" s="137">
        <f t="shared" si="28"/>
        <v>5.4</v>
      </c>
      <c r="R113" s="137">
        <f t="shared" si="28"/>
        <v>5.4</v>
      </c>
      <c r="S113" s="137">
        <f t="shared" si="29"/>
        <v>5.4</v>
      </c>
      <c r="T113" s="137">
        <f t="shared" si="29"/>
        <v>5.4</v>
      </c>
      <c r="U113" s="137">
        <f t="shared" si="29"/>
        <v>5.4</v>
      </c>
      <c r="V113" s="137">
        <f t="shared" si="29"/>
        <v>5.4</v>
      </c>
      <c r="W113" s="137">
        <f t="shared" si="29"/>
        <v>5.4</v>
      </c>
      <c r="X113" s="137">
        <f t="shared" si="29"/>
        <v>5.4</v>
      </c>
      <c r="Y113" s="137">
        <f t="shared" si="29"/>
        <v>5.4</v>
      </c>
      <c r="Z113" s="137">
        <f t="shared" si="29"/>
        <v>5.4</v>
      </c>
      <c r="AA113" s="137">
        <f t="shared" si="29"/>
        <v>5.4</v>
      </c>
      <c r="AB113" s="137">
        <f t="shared" si="29"/>
        <v>5.4</v>
      </c>
      <c r="AC113" s="137">
        <f t="shared" si="29"/>
        <v>5.4</v>
      </c>
      <c r="AD113" s="137">
        <f t="shared" si="29"/>
        <v>5.4</v>
      </c>
      <c r="AE113" s="137">
        <f t="shared" si="29"/>
        <v>5.4</v>
      </c>
      <c r="AF113" s="137">
        <f t="shared" si="29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28"/>
        <v>6.57</v>
      </c>
      <c r="D114" s="137">
        <f t="shared" si="28"/>
        <v>6.57</v>
      </c>
      <c r="E114" s="137">
        <f t="shared" si="28"/>
        <v>6.57</v>
      </c>
      <c r="F114" s="137">
        <f t="shared" si="28"/>
        <v>6.57</v>
      </c>
      <c r="G114" s="137">
        <f t="shared" si="28"/>
        <v>6.57</v>
      </c>
      <c r="H114" s="137">
        <f t="shared" si="28"/>
        <v>6.57</v>
      </c>
      <c r="I114" s="137">
        <f t="shared" si="28"/>
        <v>6.57</v>
      </c>
      <c r="J114" s="137">
        <f t="shared" si="28"/>
        <v>6.57</v>
      </c>
      <c r="K114" s="137">
        <f t="shared" si="28"/>
        <v>6.57</v>
      </c>
      <c r="L114" s="137">
        <f t="shared" si="28"/>
        <v>6.57</v>
      </c>
      <c r="M114" s="137">
        <f t="shared" si="28"/>
        <v>6.57</v>
      </c>
      <c r="N114" s="137">
        <f t="shared" si="28"/>
        <v>6.57</v>
      </c>
      <c r="O114" s="137">
        <f t="shared" si="28"/>
        <v>6.57</v>
      </c>
      <c r="P114" s="137">
        <f t="shared" si="28"/>
        <v>6.57</v>
      </c>
      <c r="Q114" s="137">
        <f t="shared" si="28"/>
        <v>6.57</v>
      </c>
      <c r="R114" s="137">
        <f t="shared" si="28"/>
        <v>6.57</v>
      </c>
      <c r="S114" s="137">
        <f t="shared" si="29"/>
        <v>6.57</v>
      </c>
      <c r="T114" s="137">
        <f t="shared" si="29"/>
        <v>6.57</v>
      </c>
      <c r="U114" s="137">
        <f t="shared" si="29"/>
        <v>6.57</v>
      </c>
      <c r="V114" s="137">
        <f t="shared" si="29"/>
        <v>6.57</v>
      </c>
      <c r="W114" s="137">
        <f t="shared" si="29"/>
        <v>6.57</v>
      </c>
      <c r="X114" s="137">
        <f t="shared" si="29"/>
        <v>6.57</v>
      </c>
      <c r="Y114" s="137">
        <f t="shared" si="29"/>
        <v>6.57</v>
      </c>
      <c r="Z114" s="137">
        <f t="shared" si="29"/>
        <v>6.57</v>
      </c>
      <c r="AA114" s="137">
        <f t="shared" si="29"/>
        <v>6.57</v>
      </c>
      <c r="AB114" s="137">
        <f t="shared" si="29"/>
        <v>6.57</v>
      </c>
      <c r="AC114" s="137">
        <f t="shared" si="29"/>
        <v>6.57</v>
      </c>
      <c r="AD114" s="137">
        <f t="shared" si="29"/>
        <v>6.57</v>
      </c>
      <c r="AE114" s="137">
        <f t="shared" si="29"/>
        <v>6.57</v>
      </c>
      <c r="AF114" s="137">
        <f t="shared" si="29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28"/>
        <v>3.43</v>
      </c>
      <c r="D115" s="137">
        <f t="shared" si="28"/>
        <v>3.43</v>
      </c>
      <c r="E115" s="137">
        <f t="shared" si="28"/>
        <v>3.43</v>
      </c>
      <c r="F115" s="137">
        <f t="shared" si="28"/>
        <v>3.43</v>
      </c>
      <c r="G115" s="137">
        <f t="shared" si="28"/>
        <v>3.43</v>
      </c>
      <c r="H115" s="137">
        <f t="shared" si="28"/>
        <v>3.43</v>
      </c>
      <c r="I115" s="137">
        <f t="shared" si="28"/>
        <v>3.43</v>
      </c>
      <c r="J115" s="137">
        <f t="shared" si="28"/>
        <v>3.43</v>
      </c>
      <c r="K115" s="137">
        <f t="shared" si="28"/>
        <v>3.43</v>
      </c>
      <c r="L115" s="137">
        <f t="shared" si="28"/>
        <v>3.43</v>
      </c>
      <c r="M115" s="137">
        <f t="shared" si="28"/>
        <v>3.43</v>
      </c>
      <c r="N115" s="137">
        <f t="shared" si="28"/>
        <v>3.43</v>
      </c>
      <c r="O115" s="137">
        <f t="shared" si="28"/>
        <v>3.43</v>
      </c>
      <c r="P115" s="137">
        <f t="shared" si="28"/>
        <v>3.43</v>
      </c>
      <c r="Q115" s="137">
        <f t="shared" si="28"/>
        <v>3.43</v>
      </c>
      <c r="R115" s="137">
        <f t="shared" si="28"/>
        <v>3.43</v>
      </c>
      <c r="S115" s="137">
        <f t="shared" si="29"/>
        <v>3.43</v>
      </c>
      <c r="T115" s="137">
        <f t="shared" si="29"/>
        <v>3.43</v>
      </c>
      <c r="U115" s="137">
        <f t="shared" si="29"/>
        <v>3.43</v>
      </c>
      <c r="V115" s="137">
        <f t="shared" si="29"/>
        <v>3.43</v>
      </c>
      <c r="W115" s="137">
        <f t="shared" si="29"/>
        <v>3.43</v>
      </c>
      <c r="X115" s="137">
        <f t="shared" si="29"/>
        <v>3.43</v>
      </c>
      <c r="Y115" s="137">
        <f t="shared" si="29"/>
        <v>3.43</v>
      </c>
      <c r="Z115" s="137">
        <f t="shared" si="29"/>
        <v>3.43</v>
      </c>
      <c r="AA115" s="137">
        <f t="shared" si="29"/>
        <v>3.43</v>
      </c>
      <c r="AB115" s="137">
        <f t="shared" si="29"/>
        <v>3.43</v>
      </c>
      <c r="AC115" s="137">
        <f t="shared" si="29"/>
        <v>3.43</v>
      </c>
      <c r="AD115" s="137">
        <f t="shared" si="29"/>
        <v>3.43</v>
      </c>
      <c r="AE115" s="137">
        <f t="shared" si="29"/>
        <v>3.43</v>
      </c>
      <c r="AF115" s="137">
        <f t="shared" si="29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28"/>
        <v>2.96</v>
      </c>
      <c r="D116" s="137">
        <f t="shared" si="28"/>
        <v>2.96</v>
      </c>
      <c r="E116" s="137">
        <f t="shared" si="28"/>
        <v>2.96</v>
      </c>
      <c r="F116" s="137">
        <f t="shared" si="28"/>
        <v>2.96</v>
      </c>
      <c r="G116" s="137">
        <f t="shared" si="28"/>
        <v>2.96</v>
      </c>
      <c r="H116" s="137">
        <f t="shared" si="28"/>
        <v>2.96</v>
      </c>
      <c r="I116" s="137">
        <f t="shared" si="28"/>
        <v>2.96</v>
      </c>
      <c r="J116" s="137">
        <f t="shared" si="28"/>
        <v>2.96</v>
      </c>
      <c r="K116" s="137">
        <f t="shared" si="28"/>
        <v>2.96</v>
      </c>
      <c r="L116" s="137">
        <f t="shared" si="28"/>
        <v>2.96</v>
      </c>
      <c r="M116" s="137">
        <f t="shared" si="28"/>
        <v>2.96</v>
      </c>
      <c r="N116" s="137">
        <f t="shared" si="28"/>
        <v>2.96</v>
      </c>
      <c r="O116" s="137">
        <f t="shared" si="28"/>
        <v>2.96</v>
      </c>
      <c r="P116" s="137">
        <f t="shared" si="28"/>
        <v>2.96</v>
      </c>
      <c r="Q116" s="137">
        <f t="shared" si="28"/>
        <v>2.96</v>
      </c>
      <c r="R116" s="137">
        <f t="shared" si="28"/>
        <v>2.96</v>
      </c>
      <c r="S116" s="137">
        <f t="shared" si="29"/>
        <v>2.96</v>
      </c>
      <c r="T116" s="137">
        <f t="shared" si="29"/>
        <v>2.96</v>
      </c>
      <c r="U116" s="137">
        <f t="shared" si="29"/>
        <v>2.96</v>
      </c>
      <c r="V116" s="137">
        <f t="shared" si="29"/>
        <v>2.96</v>
      </c>
      <c r="W116" s="137">
        <f t="shared" si="29"/>
        <v>2.96</v>
      </c>
      <c r="X116" s="137">
        <f t="shared" si="29"/>
        <v>2.96</v>
      </c>
      <c r="Y116" s="137">
        <f t="shared" si="29"/>
        <v>2.96</v>
      </c>
      <c r="Z116" s="137">
        <f t="shared" si="29"/>
        <v>2.96</v>
      </c>
      <c r="AA116" s="137">
        <f t="shared" si="29"/>
        <v>2.96</v>
      </c>
      <c r="AB116" s="137">
        <f t="shared" si="29"/>
        <v>2.96</v>
      </c>
      <c r="AC116" s="137">
        <f t="shared" si="29"/>
        <v>2.96</v>
      </c>
      <c r="AD116" s="137">
        <f t="shared" si="29"/>
        <v>2.96</v>
      </c>
      <c r="AE116" s="137">
        <f t="shared" si="29"/>
        <v>2.96</v>
      </c>
      <c r="AF116" s="137">
        <f t="shared" si="29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28"/>
        <v>8</v>
      </c>
      <c r="D117" s="137">
        <f t="shared" si="28"/>
        <v>8</v>
      </c>
      <c r="E117" s="137">
        <f t="shared" si="28"/>
        <v>8</v>
      </c>
      <c r="F117" s="137">
        <f t="shared" si="28"/>
        <v>8</v>
      </c>
      <c r="G117" s="137">
        <f t="shared" si="28"/>
        <v>8</v>
      </c>
      <c r="H117" s="137">
        <f t="shared" si="28"/>
        <v>8</v>
      </c>
      <c r="I117" s="137">
        <f t="shared" si="28"/>
        <v>8</v>
      </c>
      <c r="J117" s="137">
        <f t="shared" si="28"/>
        <v>8</v>
      </c>
      <c r="K117" s="137">
        <f t="shared" si="28"/>
        <v>8</v>
      </c>
      <c r="L117" s="137">
        <f t="shared" si="28"/>
        <v>8</v>
      </c>
      <c r="M117" s="137">
        <f t="shared" si="28"/>
        <v>8</v>
      </c>
      <c r="N117" s="137">
        <f t="shared" si="28"/>
        <v>8</v>
      </c>
      <c r="O117" s="137">
        <f t="shared" si="28"/>
        <v>8</v>
      </c>
      <c r="P117" s="137">
        <f t="shared" si="28"/>
        <v>8</v>
      </c>
      <c r="Q117" s="137">
        <f t="shared" si="28"/>
        <v>8</v>
      </c>
      <c r="R117" s="137">
        <f t="shared" si="28"/>
        <v>8</v>
      </c>
      <c r="S117" s="137">
        <f t="shared" si="29"/>
        <v>8</v>
      </c>
      <c r="T117" s="137">
        <f t="shared" si="29"/>
        <v>8</v>
      </c>
      <c r="U117" s="137">
        <f t="shared" si="29"/>
        <v>8</v>
      </c>
      <c r="V117" s="137">
        <f t="shared" si="29"/>
        <v>8</v>
      </c>
      <c r="W117" s="137">
        <f t="shared" si="29"/>
        <v>8</v>
      </c>
      <c r="X117" s="137">
        <f t="shared" si="29"/>
        <v>8</v>
      </c>
      <c r="Y117" s="137">
        <f t="shared" si="29"/>
        <v>8</v>
      </c>
      <c r="Z117" s="137">
        <f t="shared" si="29"/>
        <v>8</v>
      </c>
      <c r="AA117" s="137">
        <f t="shared" si="29"/>
        <v>8</v>
      </c>
      <c r="AB117" s="137">
        <f t="shared" si="29"/>
        <v>8</v>
      </c>
      <c r="AC117" s="137">
        <f t="shared" si="29"/>
        <v>8</v>
      </c>
      <c r="AD117" s="137">
        <f t="shared" si="29"/>
        <v>8</v>
      </c>
      <c r="AE117" s="137">
        <f t="shared" si="29"/>
        <v>8</v>
      </c>
      <c r="AF117" s="137">
        <f t="shared" si="29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28"/>
        <v>7</v>
      </c>
      <c r="E118" s="137">
        <f t="shared" si="28"/>
        <v>7</v>
      </c>
      <c r="F118" s="137">
        <f t="shared" si="28"/>
        <v>7</v>
      </c>
      <c r="G118" s="137">
        <f t="shared" si="28"/>
        <v>7</v>
      </c>
      <c r="H118" s="137">
        <f t="shared" si="28"/>
        <v>7</v>
      </c>
      <c r="I118" s="137">
        <f t="shared" si="28"/>
        <v>7</v>
      </c>
      <c r="J118" s="137">
        <f t="shared" si="28"/>
        <v>7</v>
      </c>
      <c r="K118" s="137">
        <f t="shared" si="28"/>
        <v>7</v>
      </c>
      <c r="L118" s="137">
        <f t="shared" si="28"/>
        <v>7</v>
      </c>
      <c r="M118" s="137">
        <f t="shared" si="28"/>
        <v>7</v>
      </c>
      <c r="N118" s="137">
        <f t="shared" si="28"/>
        <v>7</v>
      </c>
      <c r="O118" s="137">
        <f t="shared" si="28"/>
        <v>7</v>
      </c>
      <c r="P118" s="137">
        <f t="shared" si="28"/>
        <v>7</v>
      </c>
      <c r="Q118" s="137">
        <f t="shared" si="28"/>
        <v>7</v>
      </c>
      <c r="R118" s="137">
        <f t="shared" si="28"/>
        <v>7</v>
      </c>
      <c r="S118" s="137">
        <f t="shared" si="29"/>
        <v>7</v>
      </c>
      <c r="T118" s="137">
        <f t="shared" si="29"/>
        <v>7</v>
      </c>
      <c r="U118" s="137">
        <f t="shared" si="29"/>
        <v>7</v>
      </c>
      <c r="V118" s="137">
        <f t="shared" si="29"/>
        <v>7</v>
      </c>
      <c r="W118" s="137">
        <f t="shared" si="29"/>
        <v>7</v>
      </c>
      <c r="X118" s="137">
        <f t="shared" si="29"/>
        <v>7</v>
      </c>
      <c r="Y118" s="137">
        <f t="shared" si="29"/>
        <v>7</v>
      </c>
      <c r="Z118" s="137">
        <f t="shared" si="29"/>
        <v>7</v>
      </c>
      <c r="AA118" s="137">
        <f t="shared" si="29"/>
        <v>7</v>
      </c>
      <c r="AB118" s="137">
        <f t="shared" si="29"/>
        <v>7</v>
      </c>
      <c r="AC118" s="137">
        <f t="shared" si="29"/>
        <v>7</v>
      </c>
      <c r="AD118" s="137">
        <f t="shared" si="29"/>
        <v>7</v>
      </c>
      <c r="AE118" s="137">
        <f t="shared" si="29"/>
        <v>7</v>
      </c>
      <c r="AF118" s="137">
        <f t="shared" si="29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0">B119</f>
        <v>3.47</v>
      </c>
      <c r="D119" s="137">
        <f t="shared" si="30"/>
        <v>3.47</v>
      </c>
      <c r="E119" s="137">
        <f t="shared" si="30"/>
        <v>3.47</v>
      </c>
      <c r="F119" s="137">
        <f t="shared" si="30"/>
        <v>3.47</v>
      </c>
      <c r="G119" s="137">
        <f t="shared" si="30"/>
        <v>3.47</v>
      </c>
      <c r="H119" s="137">
        <f t="shared" si="30"/>
        <v>3.47</v>
      </c>
      <c r="I119" s="137">
        <f t="shared" si="30"/>
        <v>3.47</v>
      </c>
      <c r="J119" s="137">
        <f t="shared" si="30"/>
        <v>3.47</v>
      </c>
      <c r="K119" s="137">
        <f t="shared" si="30"/>
        <v>3.47</v>
      </c>
      <c r="L119" s="137">
        <f t="shared" si="30"/>
        <v>3.47</v>
      </c>
      <c r="M119" s="137">
        <f t="shared" si="30"/>
        <v>3.47</v>
      </c>
      <c r="N119" s="137">
        <f t="shared" si="30"/>
        <v>3.47</v>
      </c>
      <c r="O119" s="137">
        <f t="shared" si="30"/>
        <v>3.47</v>
      </c>
      <c r="P119" s="137">
        <f t="shared" si="30"/>
        <v>3.47</v>
      </c>
      <c r="Q119" s="137">
        <f t="shared" si="30"/>
        <v>3.47</v>
      </c>
      <c r="R119" s="137">
        <f t="shared" si="30"/>
        <v>3.47</v>
      </c>
      <c r="S119" s="137">
        <f t="shared" si="29"/>
        <v>3.47</v>
      </c>
      <c r="T119" s="137">
        <f t="shared" si="29"/>
        <v>3.47</v>
      </c>
      <c r="U119" s="137">
        <f t="shared" si="29"/>
        <v>3.47</v>
      </c>
      <c r="V119" s="137">
        <f t="shared" si="29"/>
        <v>3.47</v>
      </c>
      <c r="W119" s="137">
        <f t="shared" si="29"/>
        <v>3.47</v>
      </c>
      <c r="X119" s="137">
        <f t="shared" si="29"/>
        <v>3.47</v>
      </c>
      <c r="Y119" s="137">
        <f t="shared" si="29"/>
        <v>3.47</v>
      </c>
      <c r="Z119" s="137">
        <f t="shared" si="29"/>
        <v>3.47</v>
      </c>
      <c r="AA119" s="137">
        <f t="shared" si="29"/>
        <v>3.47</v>
      </c>
      <c r="AB119" s="137">
        <f t="shared" si="29"/>
        <v>3.47</v>
      </c>
      <c r="AC119" s="137">
        <f t="shared" si="29"/>
        <v>3.47</v>
      </c>
      <c r="AD119" s="137">
        <f t="shared" si="29"/>
        <v>3.47</v>
      </c>
      <c r="AE119" s="137">
        <f t="shared" si="29"/>
        <v>3.47</v>
      </c>
      <c r="AF119" s="137">
        <f t="shared" si="29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0"/>
        <v>2.1</v>
      </c>
      <c r="D120" s="137">
        <f t="shared" si="30"/>
        <v>2.1</v>
      </c>
      <c r="E120" s="137">
        <f t="shared" si="30"/>
        <v>2.1</v>
      </c>
      <c r="F120" s="137">
        <f t="shared" si="30"/>
        <v>2.1</v>
      </c>
      <c r="G120" s="137">
        <f t="shared" si="30"/>
        <v>2.1</v>
      </c>
      <c r="H120" s="137">
        <f t="shared" si="30"/>
        <v>2.1</v>
      </c>
      <c r="I120" s="137">
        <f t="shared" si="30"/>
        <v>2.1</v>
      </c>
      <c r="J120" s="137">
        <f t="shared" si="30"/>
        <v>2.1</v>
      </c>
      <c r="K120" s="137">
        <f t="shared" si="30"/>
        <v>2.1</v>
      </c>
      <c r="L120" s="137">
        <f t="shared" si="30"/>
        <v>2.1</v>
      </c>
      <c r="M120" s="137">
        <f t="shared" si="30"/>
        <v>2.1</v>
      </c>
      <c r="N120" s="137">
        <f t="shared" si="30"/>
        <v>2.1</v>
      </c>
      <c r="O120" s="137">
        <f t="shared" si="30"/>
        <v>2.1</v>
      </c>
      <c r="P120" s="137">
        <f t="shared" si="30"/>
        <v>2.1</v>
      </c>
      <c r="Q120" s="137">
        <f t="shared" si="30"/>
        <v>2.1</v>
      </c>
      <c r="R120" s="137">
        <f t="shared" si="30"/>
        <v>2.1</v>
      </c>
      <c r="S120" s="137">
        <f t="shared" si="29"/>
        <v>2.1</v>
      </c>
      <c r="T120" s="137">
        <f t="shared" si="29"/>
        <v>2.1</v>
      </c>
      <c r="U120" s="137">
        <f t="shared" si="29"/>
        <v>2.1</v>
      </c>
      <c r="V120" s="137">
        <f t="shared" si="29"/>
        <v>2.1</v>
      </c>
      <c r="W120" s="137">
        <f t="shared" si="29"/>
        <v>2.1</v>
      </c>
      <c r="X120" s="137">
        <f t="shared" si="29"/>
        <v>2.1</v>
      </c>
      <c r="Y120" s="137">
        <f t="shared" si="29"/>
        <v>2.1</v>
      </c>
      <c r="Z120" s="137">
        <f t="shared" si="29"/>
        <v>2.1</v>
      </c>
      <c r="AA120" s="137">
        <f t="shared" si="29"/>
        <v>2.1</v>
      </c>
      <c r="AB120" s="137">
        <f t="shared" si="29"/>
        <v>2.1</v>
      </c>
      <c r="AC120" s="137">
        <f t="shared" si="29"/>
        <v>2.1</v>
      </c>
      <c r="AD120" s="137">
        <f t="shared" si="29"/>
        <v>2.1</v>
      </c>
      <c r="AE120" s="137">
        <f t="shared" si="29"/>
        <v>2.1</v>
      </c>
      <c r="AF120" s="137">
        <f t="shared" si="29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0"/>
        <v>9.3000000000000007</v>
      </c>
      <c r="D121" s="137">
        <f t="shared" si="30"/>
        <v>9.3000000000000007</v>
      </c>
      <c r="E121" s="137">
        <f t="shared" si="30"/>
        <v>9.3000000000000007</v>
      </c>
      <c r="F121" s="137">
        <f t="shared" si="30"/>
        <v>9.3000000000000007</v>
      </c>
      <c r="G121" s="137">
        <f t="shared" si="30"/>
        <v>9.3000000000000007</v>
      </c>
      <c r="H121" s="137">
        <f t="shared" si="30"/>
        <v>9.3000000000000007</v>
      </c>
      <c r="I121" s="137">
        <f t="shared" si="30"/>
        <v>9.3000000000000007</v>
      </c>
      <c r="J121" s="137">
        <f t="shared" si="30"/>
        <v>9.3000000000000007</v>
      </c>
      <c r="K121" s="137">
        <f t="shared" si="30"/>
        <v>9.3000000000000007</v>
      </c>
      <c r="L121" s="137">
        <f t="shared" si="30"/>
        <v>9.3000000000000007</v>
      </c>
      <c r="M121" s="137">
        <f t="shared" si="30"/>
        <v>9.3000000000000007</v>
      </c>
      <c r="N121" s="137">
        <f t="shared" si="30"/>
        <v>9.3000000000000007</v>
      </c>
      <c r="O121" s="137">
        <f t="shared" si="30"/>
        <v>9.3000000000000007</v>
      </c>
      <c r="P121" s="137">
        <f t="shared" si="30"/>
        <v>9.3000000000000007</v>
      </c>
      <c r="Q121" s="137">
        <f t="shared" si="30"/>
        <v>9.3000000000000007</v>
      </c>
      <c r="R121" s="137">
        <f t="shared" si="30"/>
        <v>9.3000000000000007</v>
      </c>
      <c r="S121" s="137">
        <f t="shared" si="29"/>
        <v>9.3000000000000007</v>
      </c>
      <c r="T121" s="137">
        <f t="shared" si="29"/>
        <v>9.3000000000000007</v>
      </c>
      <c r="U121" s="137">
        <f t="shared" si="29"/>
        <v>9.3000000000000007</v>
      </c>
      <c r="V121" s="137">
        <f t="shared" si="29"/>
        <v>9.3000000000000007</v>
      </c>
      <c r="W121" s="137">
        <f t="shared" si="29"/>
        <v>9.3000000000000007</v>
      </c>
      <c r="X121" s="137">
        <f t="shared" si="29"/>
        <v>9.3000000000000007</v>
      </c>
      <c r="Y121" s="137">
        <f t="shared" si="29"/>
        <v>9.3000000000000007</v>
      </c>
      <c r="Z121" s="137">
        <f t="shared" si="29"/>
        <v>9.3000000000000007</v>
      </c>
      <c r="AA121" s="137">
        <f t="shared" si="29"/>
        <v>9.3000000000000007</v>
      </c>
      <c r="AB121" s="137">
        <f t="shared" si="29"/>
        <v>9.3000000000000007</v>
      </c>
      <c r="AC121" s="137">
        <f t="shared" si="29"/>
        <v>9.3000000000000007</v>
      </c>
      <c r="AD121" s="137">
        <f t="shared" si="29"/>
        <v>9.3000000000000007</v>
      </c>
      <c r="AE121" s="137">
        <f t="shared" si="29"/>
        <v>9.3000000000000007</v>
      </c>
      <c r="AF121" s="137">
        <f t="shared" si="29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0"/>
        <v>0</v>
      </c>
      <c r="D123" s="137">
        <f t="shared" si="30"/>
        <v>0</v>
      </c>
      <c r="E123" s="137">
        <f t="shared" si="30"/>
        <v>0</v>
      </c>
      <c r="F123" s="137">
        <f t="shared" si="30"/>
        <v>0</v>
      </c>
      <c r="G123" s="137">
        <f t="shared" si="30"/>
        <v>0</v>
      </c>
      <c r="H123" s="137">
        <f t="shared" si="30"/>
        <v>0</v>
      </c>
      <c r="I123" s="137">
        <f t="shared" si="30"/>
        <v>0</v>
      </c>
      <c r="J123" s="137">
        <f t="shared" si="30"/>
        <v>0</v>
      </c>
      <c r="K123" s="137">
        <f t="shared" si="30"/>
        <v>0</v>
      </c>
      <c r="L123" s="137">
        <f t="shared" si="30"/>
        <v>0</v>
      </c>
      <c r="M123" s="137">
        <f t="shared" si="30"/>
        <v>0</v>
      </c>
      <c r="N123" s="137">
        <f t="shared" si="30"/>
        <v>0</v>
      </c>
      <c r="O123" s="137">
        <f t="shared" si="30"/>
        <v>0</v>
      </c>
      <c r="P123" s="137">
        <f t="shared" si="30"/>
        <v>0</v>
      </c>
      <c r="Q123" s="137">
        <f t="shared" si="30"/>
        <v>0</v>
      </c>
      <c r="R123" s="137">
        <f t="shared" si="30"/>
        <v>0</v>
      </c>
      <c r="S123" s="137">
        <f t="shared" si="29"/>
        <v>0</v>
      </c>
      <c r="T123" s="137">
        <f t="shared" si="29"/>
        <v>0</v>
      </c>
      <c r="U123" s="137">
        <f t="shared" si="29"/>
        <v>0</v>
      </c>
      <c r="V123" s="137">
        <f t="shared" si="29"/>
        <v>0</v>
      </c>
      <c r="W123" s="137">
        <f t="shared" si="29"/>
        <v>0</v>
      </c>
      <c r="X123" s="137">
        <f t="shared" si="29"/>
        <v>0</v>
      </c>
      <c r="Y123" s="137">
        <f t="shared" si="29"/>
        <v>0</v>
      </c>
      <c r="Z123" s="137">
        <f t="shared" si="29"/>
        <v>0</v>
      </c>
      <c r="AA123" s="137">
        <f t="shared" si="29"/>
        <v>0</v>
      </c>
      <c r="AB123" s="137">
        <f t="shared" si="29"/>
        <v>0</v>
      </c>
      <c r="AC123" s="137">
        <f t="shared" si="29"/>
        <v>0</v>
      </c>
      <c r="AD123" s="137">
        <f t="shared" si="29"/>
        <v>0</v>
      </c>
      <c r="AE123" s="137">
        <f t="shared" si="29"/>
        <v>0</v>
      </c>
      <c r="AF123" s="137">
        <f t="shared" si="29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0"/>
        <v>5</v>
      </c>
      <c r="D124" s="137">
        <f t="shared" si="30"/>
        <v>5</v>
      </c>
      <c r="E124" s="137">
        <f t="shared" si="30"/>
        <v>5</v>
      </c>
      <c r="F124" s="137">
        <f t="shared" si="30"/>
        <v>5</v>
      </c>
      <c r="G124" s="137">
        <f t="shared" si="30"/>
        <v>5</v>
      </c>
      <c r="H124" s="137">
        <f t="shared" si="30"/>
        <v>5</v>
      </c>
      <c r="I124" s="137">
        <f t="shared" si="30"/>
        <v>5</v>
      </c>
      <c r="J124" s="137">
        <f t="shared" si="30"/>
        <v>5</v>
      </c>
      <c r="K124" s="137">
        <f t="shared" si="30"/>
        <v>5</v>
      </c>
      <c r="L124" s="137">
        <f t="shared" si="30"/>
        <v>5</v>
      </c>
      <c r="M124" s="137">
        <f t="shared" si="30"/>
        <v>5</v>
      </c>
      <c r="N124" s="137">
        <f t="shared" si="30"/>
        <v>5</v>
      </c>
      <c r="O124" s="137">
        <f t="shared" si="30"/>
        <v>5</v>
      </c>
      <c r="P124" s="137">
        <f t="shared" si="30"/>
        <v>5</v>
      </c>
      <c r="Q124" s="137">
        <f t="shared" si="30"/>
        <v>5</v>
      </c>
      <c r="R124" s="137">
        <f t="shared" si="30"/>
        <v>5</v>
      </c>
      <c r="S124" s="137">
        <f t="shared" si="29"/>
        <v>5</v>
      </c>
      <c r="T124" s="137">
        <f t="shared" si="29"/>
        <v>5</v>
      </c>
      <c r="U124" s="137">
        <f t="shared" si="29"/>
        <v>5</v>
      </c>
      <c r="V124" s="137">
        <f t="shared" si="29"/>
        <v>5</v>
      </c>
      <c r="W124" s="137">
        <f t="shared" si="29"/>
        <v>5</v>
      </c>
      <c r="X124" s="137">
        <f t="shared" si="29"/>
        <v>5</v>
      </c>
      <c r="Y124" s="137">
        <f t="shared" si="29"/>
        <v>5</v>
      </c>
      <c r="Z124" s="137">
        <f t="shared" si="29"/>
        <v>5</v>
      </c>
      <c r="AA124" s="137">
        <f t="shared" si="29"/>
        <v>5</v>
      </c>
      <c r="AB124" s="137">
        <f t="shared" si="29"/>
        <v>5</v>
      </c>
      <c r="AC124" s="137">
        <f t="shared" si="29"/>
        <v>5</v>
      </c>
      <c r="AD124" s="137">
        <f t="shared" si="29"/>
        <v>5</v>
      </c>
      <c r="AE124" s="137">
        <f t="shared" si="29"/>
        <v>5</v>
      </c>
      <c r="AF124" s="137">
        <f t="shared" si="29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0"/>
        <v>1</v>
      </c>
      <c r="D125" s="137">
        <f t="shared" si="30"/>
        <v>1</v>
      </c>
      <c r="E125" s="137">
        <f t="shared" si="30"/>
        <v>1</v>
      </c>
      <c r="F125" s="137">
        <f t="shared" si="30"/>
        <v>1</v>
      </c>
      <c r="G125" s="137">
        <f t="shared" si="30"/>
        <v>1</v>
      </c>
      <c r="H125" s="137">
        <f t="shared" si="30"/>
        <v>1</v>
      </c>
      <c r="I125" s="137">
        <f t="shared" si="30"/>
        <v>1</v>
      </c>
      <c r="J125" s="137">
        <f t="shared" si="30"/>
        <v>1</v>
      </c>
      <c r="K125" s="137">
        <f t="shared" si="30"/>
        <v>1</v>
      </c>
      <c r="L125" s="137">
        <f t="shared" si="30"/>
        <v>1</v>
      </c>
      <c r="M125" s="137">
        <f t="shared" si="30"/>
        <v>1</v>
      </c>
      <c r="N125" s="137">
        <f t="shared" si="30"/>
        <v>1</v>
      </c>
      <c r="O125" s="137">
        <f t="shared" si="30"/>
        <v>1</v>
      </c>
      <c r="P125" s="137">
        <f t="shared" si="30"/>
        <v>1</v>
      </c>
      <c r="Q125" s="137">
        <f t="shared" si="30"/>
        <v>1</v>
      </c>
      <c r="R125" s="137">
        <f t="shared" si="30"/>
        <v>1</v>
      </c>
      <c r="S125" s="137">
        <f t="shared" si="29"/>
        <v>1</v>
      </c>
      <c r="T125" s="137">
        <f t="shared" si="29"/>
        <v>1</v>
      </c>
      <c r="U125" s="137">
        <f t="shared" si="29"/>
        <v>1</v>
      </c>
      <c r="V125" s="137">
        <f t="shared" si="29"/>
        <v>1</v>
      </c>
      <c r="W125" s="137">
        <f t="shared" si="29"/>
        <v>1</v>
      </c>
      <c r="X125" s="137">
        <f t="shared" si="29"/>
        <v>1</v>
      </c>
      <c r="Y125" s="137">
        <f t="shared" si="29"/>
        <v>1</v>
      </c>
      <c r="Z125" s="137">
        <f t="shared" si="29"/>
        <v>1</v>
      </c>
      <c r="AA125" s="137">
        <f t="shared" si="29"/>
        <v>1</v>
      </c>
      <c r="AB125" s="137">
        <f t="shared" si="29"/>
        <v>1</v>
      </c>
      <c r="AC125" s="137">
        <f t="shared" si="29"/>
        <v>1</v>
      </c>
      <c r="AD125" s="137">
        <f t="shared" si="29"/>
        <v>1</v>
      </c>
      <c r="AE125" s="137">
        <f t="shared" si="29"/>
        <v>1</v>
      </c>
      <c r="AF125" s="137">
        <f t="shared" si="29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0"/>
        <v>1.58</v>
      </c>
      <c r="D126" s="137">
        <f t="shared" si="30"/>
        <v>1.58</v>
      </c>
      <c r="E126" s="137">
        <f t="shared" si="30"/>
        <v>1.58</v>
      </c>
      <c r="F126" s="137">
        <f t="shared" si="30"/>
        <v>1.58</v>
      </c>
      <c r="G126" s="137">
        <f t="shared" si="30"/>
        <v>1.58</v>
      </c>
      <c r="H126" s="137">
        <f t="shared" si="30"/>
        <v>1.58</v>
      </c>
      <c r="I126" s="137">
        <f t="shared" si="30"/>
        <v>1.58</v>
      </c>
      <c r="J126" s="137">
        <f t="shared" si="30"/>
        <v>1.58</v>
      </c>
      <c r="K126" s="137">
        <f t="shared" si="30"/>
        <v>1.58</v>
      </c>
      <c r="L126" s="137">
        <f t="shared" si="30"/>
        <v>1.58</v>
      </c>
      <c r="M126" s="137">
        <f t="shared" si="30"/>
        <v>1.58</v>
      </c>
      <c r="N126" s="137">
        <f t="shared" si="30"/>
        <v>1.58</v>
      </c>
      <c r="O126" s="137">
        <f t="shared" si="30"/>
        <v>1.58</v>
      </c>
      <c r="P126" s="137">
        <f t="shared" si="30"/>
        <v>1.58</v>
      </c>
      <c r="Q126" s="137">
        <f t="shared" si="30"/>
        <v>1.58</v>
      </c>
      <c r="R126" s="137">
        <f t="shared" si="30"/>
        <v>1.58</v>
      </c>
      <c r="S126" s="137">
        <f t="shared" si="29"/>
        <v>1.58</v>
      </c>
      <c r="T126" s="137">
        <f t="shared" si="29"/>
        <v>1.58</v>
      </c>
      <c r="U126" s="137">
        <f t="shared" si="29"/>
        <v>1.58</v>
      </c>
      <c r="V126" s="137">
        <f t="shared" si="29"/>
        <v>1.58</v>
      </c>
      <c r="W126" s="137">
        <f t="shared" si="29"/>
        <v>1.58</v>
      </c>
      <c r="X126" s="137">
        <f t="shared" si="29"/>
        <v>1.58</v>
      </c>
      <c r="Y126" s="137">
        <f t="shared" si="29"/>
        <v>1.58</v>
      </c>
      <c r="Z126" s="137">
        <f t="shared" si="29"/>
        <v>1.58</v>
      </c>
      <c r="AA126" s="137">
        <f t="shared" si="29"/>
        <v>1.58</v>
      </c>
      <c r="AB126" s="137">
        <f t="shared" si="29"/>
        <v>1.58</v>
      </c>
      <c r="AC126" s="137">
        <f t="shared" si="29"/>
        <v>1.58</v>
      </c>
      <c r="AD126" s="137">
        <f t="shared" si="29"/>
        <v>1.58</v>
      </c>
      <c r="AE126" s="137">
        <f t="shared" si="29"/>
        <v>1.58</v>
      </c>
      <c r="AF126" s="137">
        <f t="shared" si="29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0"/>
        <v>1.46</v>
      </c>
      <c r="D127" s="137">
        <f t="shared" si="30"/>
        <v>1.46</v>
      </c>
      <c r="E127" s="137">
        <f t="shared" si="30"/>
        <v>1.46</v>
      </c>
      <c r="F127" s="137">
        <f t="shared" si="30"/>
        <v>1.46</v>
      </c>
      <c r="G127" s="137">
        <f t="shared" si="30"/>
        <v>1.46</v>
      </c>
      <c r="H127" s="137">
        <f t="shared" si="30"/>
        <v>1.46</v>
      </c>
      <c r="I127" s="137">
        <f t="shared" si="30"/>
        <v>1.46</v>
      </c>
      <c r="J127" s="137">
        <f t="shared" si="30"/>
        <v>1.46</v>
      </c>
      <c r="K127" s="137">
        <f t="shared" si="30"/>
        <v>1.46</v>
      </c>
      <c r="L127" s="137">
        <f t="shared" si="30"/>
        <v>1.46</v>
      </c>
      <c r="M127" s="137">
        <f t="shared" si="30"/>
        <v>1.46</v>
      </c>
      <c r="N127" s="137">
        <f t="shared" si="30"/>
        <v>1.46</v>
      </c>
      <c r="O127" s="137">
        <f t="shared" si="30"/>
        <v>1.46</v>
      </c>
      <c r="P127" s="137">
        <f t="shared" si="30"/>
        <v>1.46</v>
      </c>
      <c r="Q127" s="137">
        <f t="shared" si="30"/>
        <v>1.46</v>
      </c>
      <c r="R127" s="137">
        <f t="shared" si="30"/>
        <v>1.46</v>
      </c>
      <c r="S127" s="137">
        <f t="shared" ref="S127:AF128" si="31">R127</f>
        <v>1.46</v>
      </c>
      <c r="T127" s="137">
        <f t="shared" si="31"/>
        <v>1.46</v>
      </c>
      <c r="U127" s="137">
        <f t="shared" si="31"/>
        <v>1.46</v>
      </c>
      <c r="V127" s="137">
        <f t="shared" si="31"/>
        <v>1.46</v>
      </c>
      <c r="W127" s="137">
        <f t="shared" si="31"/>
        <v>1.46</v>
      </c>
      <c r="X127" s="137">
        <f t="shared" si="31"/>
        <v>1.46</v>
      </c>
      <c r="Y127" s="137">
        <f t="shared" si="31"/>
        <v>1.46</v>
      </c>
      <c r="Z127" s="137">
        <f t="shared" si="31"/>
        <v>1.46</v>
      </c>
      <c r="AA127" s="137">
        <f t="shared" si="31"/>
        <v>1.46</v>
      </c>
      <c r="AB127" s="137">
        <f t="shared" si="31"/>
        <v>1.46</v>
      </c>
      <c r="AC127" s="137">
        <f t="shared" si="31"/>
        <v>1.46</v>
      </c>
      <c r="AD127" s="137">
        <f t="shared" si="31"/>
        <v>1.46</v>
      </c>
      <c r="AE127" s="137">
        <f t="shared" si="31"/>
        <v>1.46</v>
      </c>
      <c r="AF127" s="137">
        <f t="shared" si="31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0"/>
        <v>1.48</v>
      </c>
      <c r="D128" s="137">
        <f t="shared" si="30"/>
        <v>1.48</v>
      </c>
      <c r="E128" s="137">
        <f t="shared" si="30"/>
        <v>1.48</v>
      </c>
      <c r="F128" s="137">
        <f t="shared" si="30"/>
        <v>1.48</v>
      </c>
      <c r="G128" s="137">
        <f t="shared" si="30"/>
        <v>1.48</v>
      </c>
      <c r="H128" s="137">
        <f t="shared" si="30"/>
        <v>1.48</v>
      </c>
      <c r="I128" s="137">
        <f t="shared" si="30"/>
        <v>1.48</v>
      </c>
      <c r="J128" s="137">
        <f t="shared" si="30"/>
        <v>1.48</v>
      </c>
      <c r="K128" s="137">
        <f t="shared" si="30"/>
        <v>1.48</v>
      </c>
      <c r="L128" s="137">
        <f t="shared" si="30"/>
        <v>1.48</v>
      </c>
      <c r="M128" s="137">
        <f t="shared" si="30"/>
        <v>1.48</v>
      </c>
      <c r="N128" s="137">
        <f t="shared" si="30"/>
        <v>1.48</v>
      </c>
      <c r="O128" s="137">
        <f t="shared" si="30"/>
        <v>1.48</v>
      </c>
      <c r="P128" s="137">
        <f t="shared" si="30"/>
        <v>1.48</v>
      </c>
      <c r="Q128" s="137">
        <f t="shared" si="30"/>
        <v>1.48</v>
      </c>
      <c r="R128" s="137">
        <f t="shared" si="30"/>
        <v>1.48</v>
      </c>
      <c r="S128" s="137">
        <f t="shared" si="31"/>
        <v>1.48</v>
      </c>
      <c r="T128" s="137">
        <f t="shared" si="31"/>
        <v>1.48</v>
      </c>
      <c r="U128" s="137">
        <f t="shared" si="31"/>
        <v>1.48</v>
      </c>
      <c r="V128" s="137">
        <f t="shared" si="31"/>
        <v>1.48</v>
      </c>
      <c r="W128" s="137">
        <f t="shared" si="31"/>
        <v>1.48</v>
      </c>
      <c r="X128" s="137">
        <f t="shared" si="31"/>
        <v>1.48</v>
      </c>
      <c r="Y128" s="137">
        <f t="shared" si="31"/>
        <v>1.48</v>
      </c>
      <c r="Z128" s="137">
        <f t="shared" si="31"/>
        <v>1.48</v>
      </c>
      <c r="AA128" s="137">
        <f t="shared" si="31"/>
        <v>1.48</v>
      </c>
      <c r="AB128" s="137">
        <f t="shared" si="31"/>
        <v>1.48</v>
      </c>
      <c r="AC128" s="137">
        <f t="shared" si="31"/>
        <v>1.48</v>
      </c>
      <c r="AD128" s="137">
        <f t="shared" si="31"/>
        <v>1.48</v>
      </c>
      <c r="AE128" s="137">
        <f t="shared" si="31"/>
        <v>1.48</v>
      </c>
      <c r="AF128" s="137">
        <f t="shared" si="31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2">B130</f>
        <v>2.2000000000000002</v>
      </c>
      <c r="D130" s="137">
        <f t="shared" si="32"/>
        <v>2.2000000000000002</v>
      </c>
      <c r="E130" s="137">
        <f t="shared" si="32"/>
        <v>2.2000000000000002</v>
      </c>
      <c r="F130" s="137">
        <f t="shared" si="32"/>
        <v>2.2000000000000002</v>
      </c>
      <c r="G130" s="137">
        <f t="shared" si="32"/>
        <v>2.2000000000000002</v>
      </c>
      <c r="H130" s="137">
        <f t="shared" si="32"/>
        <v>2.2000000000000002</v>
      </c>
      <c r="I130" s="137">
        <f t="shared" si="32"/>
        <v>2.2000000000000002</v>
      </c>
      <c r="J130" s="137">
        <f t="shared" si="32"/>
        <v>2.2000000000000002</v>
      </c>
      <c r="K130" s="137">
        <f t="shared" si="32"/>
        <v>2.2000000000000002</v>
      </c>
      <c r="L130" s="137">
        <f t="shared" si="32"/>
        <v>2.2000000000000002</v>
      </c>
      <c r="M130" s="137">
        <f t="shared" si="32"/>
        <v>2.2000000000000002</v>
      </c>
      <c r="N130" s="137">
        <f t="shared" si="32"/>
        <v>2.2000000000000002</v>
      </c>
      <c r="O130" s="137">
        <f t="shared" si="32"/>
        <v>2.2000000000000002</v>
      </c>
      <c r="P130" s="137">
        <f t="shared" si="32"/>
        <v>2.2000000000000002</v>
      </c>
      <c r="Q130" s="137">
        <f t="shared" si="32"/>
        <v>2.2000000000000002</v>
      </c>
      <c r="R130" s="137">
        <f t="shared" si="32"/>
        <v>2.2000000000000002</v>
      </c>
      <c r="S130" s="137">
        <f t="shared" ref="S130:AF137" si="33">R130</f>
        <v>2.2000000000000002</v>
      </c>
      <c r="T130" s="137">
        <f t="shared" si="33"/>
        <v>2.2000000000000002</v>
      </c>
      <c r="U130" s="137">
        <f t="shared" si="33"/>
        <v>2.2000000000000002</v>
      </c>
      <c r="V130" s="137">
        <f t="shared" si="33"/>
        <v>2.2000000000000002</v>
      </c>
      <c r="W130" s="137">
        <f t="shared" si="33"/>
        <v>2.2000000000000002</v>
      </c>
      <c r="X130" s="137">
        <f t="shared" si="33"/>
        <v>2.2000000000000002</v>
      </c>
      <c r="Y130" s="137">
        <f t="shared" si="33"/>
        <v>2.2000000000000002</v>
      </c>
      <c r="Z130" s="137">
        <f t="shared" si="33"/>
        <v>2.2000000000000002</v>
      </c>
      <c r="AA130" s="137">
        <f t="shared" si="33"/>
        <v>2.2000000000000002</v>
      </c>
      <c r="AB130" s="137">
        <f t="shared" si="33"/>
        <v>2.2000000000000002</v>
      </c>
      <c r="AC130" s="137">
        <f t="shared" si="33"/>
        <v>2.2000000000000002</v>
      </c>
      <c r="AD130" s="137">
        <f t="shared" si="33"/>
        <v>2.2000000000000002</v>
      </c>
      <c r="AE130" s="137">
        <f t="shared" si="33"/>
        <v>2.2000000000000002</v>
      </c>
      <c r="AF130" s="137">
        <f t="shared" si="33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2"/>
        <v>2</v>
      </c>
      <c r="D131" s="137">
        <f t="shared" si="32"/>
        <v>2</v>
      </c>
      <c r="E131" s="137">
        <f t="shared" si="32"/>
        <v>2</v>
      </c>
      <c r="F131" s="137">
        <f t="shared" si="32"/>
        <v>2</v>
      </c>
      <c r="G131" s="137">
        <f t="shared" si="32"/>
        <v>2</v>
      </c>
      <c r="H131" s="137">
        <f t="shared" si="32"/>
        <v>2</v>
      </c>
      <c r="I131" s="137">
        <f t="shared" si="32"/>
        <v>2</v>
      </c>
      <c r="J131" s="137">
        <f t="shared" si="32"/>
        <v>2</v>
      </c>
      <c r="K131" s="137">
        <f t="shared" si="32"/>
        <v>2</v>
      </c>
      <c r="L131" s="137">
        <f t="shared" si="32"/>
        <v>2</v>
      </c>
      <c r="M131" s="137">
        <f t="shared" si="32"/>
        <v>2</v>
      </c>
      <c r="N131" s="137">
        <f t="shared" si="32"/>
        <v>2</v>
      </c>
      <c r="O131" s="137">
        <f t="shared" si="32"/>
        <v>2</v>
      </c>
      <c r="P131" s="137">
        <f t="shared" si="32"/>
        <v>2</v>
      </c>
      <c r="Q131" s="137">
        <f t="shared" si="32"/>
        <v>2</v>
      </c>
      <c r="R131" s="137">
        <f t="shared" si="32"/>
        <v>2</v>
      </c>
      <c r="S131" s="137">
        <f t="shared" si="33"/>
        <v>2</v>
      </c>
      <c r="T131" s="137">
        <f t="shared" si="33"/>
        <v>2</v>
      </c>
      <c r="U131" s="137">
        <f t="shared" si="33"/>
        <v>2</v>
      </c>
      <c r="V131" s="137">
        <f t="shared" si="33"/>
        <v>2</v>
      </c>
      <c r="W131" s="137">
        <f t="shared" si="33"/>
        <v>2</v>
      </c>
      <c r="X131" s="137">
        <f t="shared" si="33"/>
        <v>2</v>
      </c>
      <c r="Y131" s="137">
        <f t="shared" si="33"/>
        <v>2</v>
      </c>
      <c r="Z131" s="137">
        <f t="shared" si="33"/>
        <v>2</v>
      </c>
      <c r="AA131" s="137">
        <f t="shared" si="33"/>
        <v>2</v>
      </c>
      <c r="AB131" s="137">
        <f t="shared" si="33"/>
        <v>2</v>
      </c>
      <c r="AC131" s="137">
        <f t="shared" si="33"/>
        <v>2</v>
      </c>
      <c r="AD131" s="137">
        <f t="shared" si="33"/>
        <v>2</v>
      </c>
      <c r="AE131" s="137">
        <f t="shared" si="33"/>
        <v>2</v>
      </c>
      <c r="AF131" s="137">
        <f t="shared" si="33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2"/>
        <v>1.25</v>
      </c>
      <c r="D132" s="137">
        <f t="shared" si="32"/>
        <v>1.25</v>
      </c>
      <c r="E132" s="137">
        <f t="shared" si="32"/>
        <v>1.25</v>
      </c>
      <c r="F132" s="137">
        <f t="shared" si="32"/>
        <v>1.25</v>
      </c>
      <c r="G132" s="137">
        <f t="shared" si="32"/>
        <v>1.25</v>
      </c>
      <c r="H132" s="137">
        <f t="shared" si="32"/>
        <v>1.25</v>
      </c>
      <c r="I132" s="137">
        <f t="shared" si="32"/>
        <v>1.25</v>
      </c>
      <c r="J132" s="137">
        <f t="shared" si="32"/>
        <v>1.25</v>
      </c>
      <c r="K132" s="137">
        <f t="shared" si="32"/>
        <v>1.25</v>
      </c>
      <c r="L132" s="137">
        <f t="shared" si="32"/>
        <v>1.25</v>
      </c>
      <c r="M132" s="137">
        <f t="shared" si="32"/>
        <v>1.25</v>
      </c>
      <c r="N132" s="137">
        <f t="shared" si="32"/>
        <v>1.25</v>
      </c>
      <c r="O132" s="137">
        <f t="shared" si="32"/>
        <v>1.25</v>
      </c>
      <c r="P132" s="137">
        <f t="shared" si="32"/>
        <v>1.25</v>
      </c>
      <c r="Q132" s="137">
        <f t="shared" si="32"/>
        <v>1.25</v>
      </c>
      <c r="R132" s="137">
        <f t="shared" si="32"/>
        <v>1.25</v>
      </c>
      <c r="S132" s="137">
        <f t="shared" si="33"/>
        <v>1.25</v>
      </c>
      <c r="T132" s="137">
        <f t="shared" si="33"/>
        <v>1.25</v>
      </c>
      <c r="U132" s="137">
        <f t="shared" si="33"/>
        <v>1.25</v>
      </c>
      <c r="V132" s="137">
        <f t="shared" si="33"/>
        <v>1.25</v>
      </c>
      <c r="W132" s="137">
        <f t="shared" si="33"/>
        <v>1.25</v>
      </c>
      <c r="X132" s="137">
        <f t="shared" si="33"/>
        <v>1.25</v>
      </c>
      <c r="Y132" s="137">
        <f t="shared" si="33"/>
        <v>1.25</v>
      </c>
      <c r="Z132" s="137">
        <f t="shared" si="33"/>
        <v>1.25</v>
      </c>
      <c r="AA132" s="137">
        <f t="shared" si="33"/>
        <v>1.25</v>
      </c>
      <c r="AB132" s="137">
        <f t="shared" si="33"/>
        <v>1.25</v>
      </c>
      <c r="AC132" s="137">
        <f t="shared" si="33"/>
        <v>1.25</v>
      </c>
      <c r="AD132" s="137">
        <f t="shared" si="33"/>
        <v>1.25</v>
      </c>
      <c r="AE132" s="137">
        <f t="shared" si="33"/>
        <v>1.25</v>
      </c>
      <c r="AF132" s="137">
        <f t="shared" si="33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2"/>
        <v>1.1499999999999999</v>
      </c>
      <c r="D133" s="137">
        <f t="shared" si="32"/>
        <v>1.1499999999999999</v>
      </c>
      <c r="E133" s="137">
        <f t="shared" si="32"/>
        <v>1.1499999999999999</v>
      </c>
      <c r="F133" s="137">
        <f t="shared" si="32"/>
        <v>1.1499999999999999</v>
      </c>
      <c r="G133" s="137">
        <f t="shared" si="32"/>
        <v>1.1499999999999999</v>
      </c>
      <c r="H133" s="137">
        <f t="shared" si="32"/>
        <v>1.1499999999999999</v>
      </c>
      <c r="I133" s="137">
        <f t="shared" si="32"/>
        <v>1.1499999999999999</v>
      </c>
      <c r="J133" s="137">
        <f t="shared" si="32"/>
        <v>1.1499999999999999</v>
      </c>
      <c r="K133" s="137">
        <f t="shared" si="32"/>
        <v>1.1499999999999999</v>
      </c>
      <c r="L133" s="137">
        <f t="shared" si="32"/>
        <v>1.1499999999999999</v>
      </c>
      <c r="M133" s="137">
        <f t="shared" si="32"/>
        <v>1.1499999999999999</v>
      </c>
      <c r="N133" s="137">
        <f t="shared" si="32"/>
        <v>1.1499999999999999</v>
      </c>
      <c r="O133" s="137">
        <f t="shared" si="32"/>
        <v>1.1499999999999999</v>
      </c>
      <c r="P133" s="137">
        <f t="shared" si="32"/>
        <v>1.1499999999999999</v>
      </c>
      <c r="Q133" s="137">
        <f t="shared" si="32"/>
        <v>1.1499999999999999</v>
      </c>
      <c r="R133" s="137">
        <f t="shared" si="32"/>
        <v>1.1499999999999999</v>
      </c>
      <c r="S133" s="137">
        <f t="shared" si="33"/>
        <v>1.1499999999999999</v>
      </c>
      <c r="T133" s="137">
        <f t="shared" si="33"/>
        <v>1.1499999999999999</v>
      </c>
      <c r="U133" s="137">
        <f t="shared" si="33"/>
        <v>1.1499999999999999</v>
      </c>
      <c r="V133" s="137">
        <f t="shared" si="33"/>
        <v>1.1499999999999999</v>
      </c>
      <c r="W133" s="137">
        <f t="shared" si="33"/>
        <v>1.1499999999999999</v>
      </c>
      <c r="X133" s="137">
        <f t="shared" si="33"/>
        <v>1.1499999999999999</v>
      </c>
      <c r="Y133" s="137">
        <f t="shared" si="33"/>
        <v>1.1499999999999999</v>
      </c>
      <c r="Z133" s="137">
        <f t="shared" si="33"/>
        <v>1.1499999999999999</v>
      </c>
      <c r="AA133" s="137">
        <f t="shared" si="33"/>
        <v>1.1499999999999999</v>
      </c>
      <c r="AB133" s="137">
        <f t="shared" si="33"/>
        <v>1.1499999999999999</v>
      </c>
      <c r="AC133" s="137">
        <f t="shared" si="33"/>
        <v>1.1499999999999999</v>
      </c>
      <c r="AD133" s="137">
        <f t="shared" si="33"/>
        <v>1.1499999999999999</v>
      </c>
      <c r="AE133" s="137">
        <f t="shared" si="33"/>
        <v>1.1499999999999999</v>
      </c>
      <c r="AF133" s="137">
        <f t="shared" si="33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2"/>
        <v>2.133</v>
      </c>
      <c r="D134" s="137">
        <f t="shared" si="32"/>
        <v>2.133</v>
      </c>
      <c r="E134" s="137">
        <f t="shared" si="32"/>
        <v>2.133</v>
      </c>
      <c r="F134" s="137">
        <f t="shared" si="32"/>
        <v>2.133</v>
      </c>
      <c r="G134" s="137">
        <f t="shared" si="32"/>
        <v>2.133</v>
      </c>
      <c r="H134" s="137">
        <f t="shared" si="32"/>
        <v>2.133</v>
      </c>
      <c r="I134" s="137">
        <f t="shared" si="32"/>
        <v>2.133</v>
      </c>
      <c r="J134" s="137">
        <f t="shared" si="32"/>
        <v>2.133</v>
      </c>
      <c r="K134" s="137">
        <f t="shared" si="32"/>
        <v>2.133</v>
      </c>
      <c r="L134" s="137">
        <f t="shared" si="32"/>
        <v>2.133</v>
      </c>
      <c r="M134" s="137">
        <f t="shared" si="32"/>
        <v>2.133</v>
      </c>
      <c r="N134" s="137">
        <f t="shared" si="32"/>
        <v>2.133</v>
      </c>
      <c r="O134" s="137">
        <f t="shared" si="32"/>
        <v>2.133</v>
      </c>
      <c r="P134" s="137">
        <f t="shared" si="32"/>
        <v>2.133</v>
      </c>
      <c r="Q134" s="137">
        <f t="shared" si="32"/>
        <v>2.133</v>
      </c>
      <c r="R134" s="137">
        <f t="shared" si="32"/>
        <v>2.133</v>
      </c>
      <c r="S134" s="137">
        <f t="shared" si="33"/>
        <v>2.133</v>
      </c>
      <c r="T134" s="137">
        <f t="shared" si="33"/>
        <v>2.133</v>
      </c>
      <c r="U134" s="137">
        <f t="shared" si="33"/>
        <v>2.133</v>
      </c>
      <c r="V134" s="137">
        <f t="shared" si="33"/>
        <v>2.133</v>
      </c>
      <c r="W134" s="137">
        <f t="shared" si="33"/>
        <v>2.133</v>
      </c>
      <c r="X134" s="137">
        <f t="shared" si="33"/>
        <v>2.133</v>
      </c>
      <c r="Y134" s="137">
        <f t="shared" si="33"/>
        <v>2.133</v>
      </c>
      <c r="Z134" s="137">
        <f t="shared" si="33"/>
        <v>2.133</v>
      </c>
      <c r="AA134" s="137">
        <f t="shared" si="33"/>
        <v>2.133</v>
      </c>
      <c r="AB134" s="137">
        <f t="shared" si="33"/>
        <v>2.133</v>
      </c>
      <c r="AC134" s="137">
        <f t="shared" si="33"/>
        <v>2.133</v>
      </c>
      <c r="AD134" s="137">
        <f t="shared" si="33"/>
        <v>2.133</v>
      </c>
      <c r="AE134" s="137">
        <f t="shared" si="33"/>
        <v>2.133</v>
      </c>
      <c r="AF134" s="137">
        <f t="shared" si="33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2"/>
        <v>2.09</v>
      </c>
      <c r="D135" s="137">
        <f t="shared" si="32"/>
        <v>2.09</v>
      </c>
      <c r="E135" s="137">
        <f t="shared" si="32"/>
        <v>2.09</v>
      </c>
      <c r="F135" s="137">
        <f t="shared" si="32"/>
        <v>2.09</v>
      </c>
      <c r="G135" s="137">
        <f t="shared" si="32"/>
        <v>2.09</v>
      </c>
      <c r="H135" s="137">
        <f t="shared" si="32"/>
        <v>2.09</v>
      </c>
      <c r="I135" s="137">
        <f t="shared" si="32"/>
        <v>2.09</v>
      </c>
      <c r="J135" s="137">
        <f t="shared" si="32"/>
        <v>2.09</v>
      </c>
      <c r="K135" s="137">
        <f t="shared" si="32"/>
        <v>2.09</v>
      </c>
      <c r="L135" s="137">
        <f t="shared" si="32"/>
        <v>2.09</v>
      </c>
      <c r="M135" s="137">
        <f t="shared" si="32"/>
        <v>2.09</v>
      </c>
      <c r="N135" s="137">
        <f t="shared" si="32"/>
        <v>2.09</v>
      </c>
      <c r="O135" s="137">
        <f t="shared" si="32"/>
        <v>2.09</v>
      </c>
      <c r="P135" s="137">
        <f t="shared" si="32"/>
        <v>2.09</v>
      </c>
      <c r="Q135" s="137">
        <f t="shared" si="32"/>
        <v>2.09</v>
      </c>
      <c r="R135" s="137">
        <f t="shared" si="32"/>
        <v>2.09</v>
      </c>
      <c r="S135" s="137">
        <f t="shared" si="33"/>
        <v>2.09</v>
      </c>
      <c r="T135" s="137">
        <f t="shared" si="33"/>
        <v>2.09</v>
      </c>
      <c r="U135" s="137">
        <f t="shared" si="33"/>
        <v>2.09</v>
      </c>
      <c r="V135" s="137">
        <f t="shared" si="33"/>
        <v>2.09</v>
      </c>
      <c r="W135" s="137">
        <f t="shared" si="33"/>
        <v>2.09</v>
      </c>
      <c r="X135" s="137">
        <f t="shared" si="33"/>
        <v>2.09</v>
      </c>
      <c r="Y135" s="137">
        <f t="shared" si="33"/>
        <v>2.09</v>
      </c>
      <c r="Z135" s="137">
        <f t="shared" si="33"/>
        <v>2.09</v>
      </c>
      <c r="AA135" s="137">
        <f t="shared" si="33"/>
        <v>2.09</v>
      </c>
      <c r="AB135" s="137">
        <f t="shared" si="33"/>
        <v>2.09</v>
      </c>
      <c r="AC135" s="137">
        <f t="shared" si="33"/>
        <v>2.09</v>
      </c>
      <c r="AD135" s="137">
        <f t="shared" si="33"/>
        <v>2.09</v>
      </c>
      <c r="AE135" s="137">
        <f t="shared" si="33"/>
        <v>2.09</v>
      </c>
      <c r="AF135" s="137">
        <f t="shared" si="33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2"/>
        <v>1.1399999999999999</v>
      </c>
      <c r="D136" s="137">
        <f t="shared" si="32"/>
        <v>1.1399999999999999</v>
      </c>
      <c r="E136" s="137">
        <f t="shared" si="32"/>
        <v>1.1399999999999999</v>
      </c>
      <c r="F136" s="137">
        <f t="shared" si="32"/>
        <v>1.1399999999999999</v>
      </c>
      <c r="G136" s="137">
        <f t="shared" si="32"/>
        <v>1.1399999999999999</v>
      </c>
      <c r="H136" s="137">
        <f t="shared" si="32"/>
        <v>1.1399999999999999</v>
      </c>
      <c r="I136" s="137">
        <f t="shared" si="32"/>
        <v>1.1399999999999999</v>
      </c>
      <c r="J136" s="137">
        <f t="shared" si="32"/>
        <v>1.1399999999999999</v>
      </c>
      <c r="K136" s="137">
        <f t="shared" si="32"/>
        <v>1.1399999999999999</v>
      </c>
      <c r="L136" s="137">
        <f t="shared" si="32"/>
        <v>1.1399999999999999</v>
      </c>
      <c r="M136" s="137">
        <f t="shared" si="32"/>
        <v>1.1399999999999999</v>
      </c>
      <c r="N136" s="137">
        <f t="shared" si="32"/>
        <v>1.1399999999999999</v>
      </c>
      <c r="O136" s="137">
        <f t="shared" si="32"/>
        <v>1.1399999999999999</v>
      </c>
      <c r="P136" s="137">
        <f t="shared" si="32"/>
        <v>1.1399999999999999</v>
      </c>
      <c r="Q136" s="137">
        <f t="shared" si="32"/>
        <v>1.1399999999999999</v>
      </c>
      <c r="R136" s="137">
        <f t="shared" si="32"/>
        <v>1.1399999999999999</v>
      </c>
      <c r="S136" s="137">
        <f t="shared" si="33"/>
        <v>1.1399999999999999</v>
      </c>
      <c r="T136" s="137">
        <f t="shared" si="33"/>
        <v>1.1399999999999999</v>
      </c>
      <c r="U136" s="137">
        <f t="shared" si="33"/>
        <v>1.1399999999999999</v>
      </c>
      <c r="V136" s="137">
        <f t="shared" si="33"/>
        <v>1.1399999999999999</v>
      </c>
      <c r="W136" s="137">
        <f t="shared" si="33"/>
        <v>1.1399999999999999</v>
      </c>
      <c r="X136" s="137">
        <f t="shared" si="33"/>
        <v>1.1399999999999999</v>
      </c>
      <c r="Y136" s="137">
        <f t="shared" si="33"/>
        <v>1.1399999999999999</v>
      </c>
      <c r="Z136" s="137">
        <f t="shared" si="33"/>
        <v>1.1399999999999999</v>
      </c>
      <c r="AA136" s="137">
        <f t="shared" si="33"/>
        <v>1.1399999999999999</v>
      </c>
      <c r="AB136" s="137">
        <f t="shared" si="33"/>
        <v>1.1399999999999999</v>
      </c>
      <c r="AC136" s="137">
        <f t="shared" si="33"/>
        <v>1.1399999999999999</v>
      </c>
      <c r="AD136" s="137">
        <f t="shared" si="33"/>
        <v>1.1399999999999999</v>
      </c>
      <c r="AE136" s="137">
        <f t="shared" si="33"/>
        <v>1.1399999999999999</v>
      </c>
      <c r="AF136" s="137">
        <f t="shared" si="33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2"/>
        <v>0.82</v>
      </c>
      <c r="D137" s="137">
        <f t="shared" si="32"/>
        <v>0.82</v>
      </c>
      <c r="E137" s="137">
        <f t="shared" si="32"/>
        <v>0.82</v>
      </c>
      <c r="F137" s="137">
        <f t="shared" si="32"/>
        <v>0.82</v>
      </c>
      <c r="G137" s="137">
        <f t="shared" si="32"/>
        <v>0.82</v>
      </c>
      <c r="H137" s="137">
        <f t="shared" si="32"/>
        <v>0.82</v>
      </c>
      <c r="I137" s="137">
        <f t="shared" si="32"/>
        <v>0.82</v>
      </c>
      <c r="J137" s="137">
        <f t="shared" si="32"/>
        <v>0.82</v>
      </c>
      <c r="K137" s="137">
        <f t="shared" si="32"/>
        <v>0.82</v>
      </c>
      <c r="L137" s="137">
        <f t="shared" si="32"/>
        <v>0.82</v>
      </c>
      <c r="M137" s="137">
        <f t="shared" si="32"/>
        <v>0.82</v>
      </c>
      <c r="N137" s="137">
        <f t="shared" si="32"/>
        <v>0.82</v>
      </c>
      <c r="O137" s="137">
        <f t="shared" si="32"/>
        <v>0.82</v>
      </c>
      <c r="P137" s="137">
        <f t="shared" si="32"/>
        <v>0.82</v>
      </c>
      <c r="Q137" s="137">
        <f t="shared" si="32"/>
        <v>0.82</v>
      </c>
      <c r="R137" s="137">
        <f t="shared" si="32"/>
        <v>0.82</v>
      </c>
      <c r="S137" s="137">
        <f t="shared" si="33"/>
        <v>0.82</v>
      </c>
      <c r="T137" s="137">
        <f t="shared" si="33"/>
        <v>0.82</v>
      </c>
      <c r="U137" s="137">
        <f t="shared" si="33"/>
        <v>0.82</v>
      </c>
      <c r="V137" s="137">
        <f t="shared" si="33"/>
        <v>0.82</v>
      </c>
      <c r="W137" s="137">
        <f t="shared" si="33"/>
        <v>0.82</v>
      </c>
      <c r="X137" s="137">
        <f t="shared" si="33"/>
        <v>0.82</v>
      </c>
      <c r="Y137" s="137">
        <f t="shared" si="33"/>
        <v>0.82</v>
      </c>
      <c r="Z137" s="137">
        <f t="shared" si="33"/>
        <v>0.82</v>
      </c>
      <c r="AA137" s="137">
        <f t="shared" si="33"/>
        <v>0.82</v>
      </c>
      <c r="AB137" s="137">
        <f t="shared" si="33"/>
        <v>0.82</v>
      </c>
      <c r="AC137" s="137">
        <f t="shared" si="33"/>
        <v>0.82</v>
      </c>
      <c r="AD137" s="137">
        <f t="shared" si="33"/>
        <v>0.82</v>
      </c>
      <c r="AE137" s="137">
        <f t="shared" si="33"/>
        <v>0.82</v>
      </c>
      <c r="AF137" s="137">
        <f t="shared" si="33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4">B139</f>
        <v>2</v>
      </c>
      <c r="D139" s="137">
        <f t="shared" si="34"/>
        <v>2</v>
      </c>
      <c r="E139" s="137">
        <f t="shared" si="34"/>
        <v>2</v>
      </c>
      <c r="F139" s="137">
        <f t="shared" si="34"/>
        <v>2</v>
      </c>
      <c r="G139" s="137">
        <f t="shared" si="34"/>
        <v>2</v>
      </c>
      <c r="H139" s="137">
        <f t="shared" si="34"/>
        <v>2</v>
      </c>
      <c r="I139" s="137">
        <f t="shared" si="34"/>
        <v>2</v>
      </c>
      <c r="J139" s="137">
        <f t="shared" si="34"/>
        <v>2</v>
      </c>
      <c r="K139" s="137">
        <f t="shared" si="34"/>
        <v>2</v>
      </c>
      <c r="L139" s="137">
        <f t="shared" si="34"/>
        <v>2</v>
      </c>
      <c r="M139" s="137">
        <f t="shared" si="34"/>
        <v>2</v>
      </c>
      <c r="N139" s="137">
        <f t="shared" si="34"/>
        <v>2</v>
      </c>
      <c r="O139" s="137">
        <f t="shared" si="34"/>
        <v>2</v>
      </c>
      <c r="P139" s="137">
        <f t="shared" si="34"/>
        <v>2</v>
      </c>
      <c r="Q139" s="137">
        <f t="shared" si="34"/>
        <v>2</v>
      </c>
      <c r="R139" s="137">
        <f t="shared" si="34"/>
        <v>2</v>
      </c>
      <c r="S139" s="137">
        <f t="shared" ref="S139:AF145" si="35">R139</f>
        <v>2</v>
      </c>
      <c r="T139" s="137">
        <f t="shared" si="35"/>
        <v>2</v>
      </c>
      <c r="U139" s="137">
        <f t="shared" si="35"/>
        <v>2</v>
      </c>
      <c r="V139" s="137">
        <f t="shared" si="35"/>
        <v>2</v>
      </c>
      <c r="W139" s="137">
        <f t="shared" si="35"/>
        <v>2</v>
      </c>
      <c r="X139" s="137">
        <f t="shared" si="35"/>
        <v>2</v>
      </c>
      <c r="Y139" s="137">
        <f t="shared" si="35"/>
        <v>2</v>
      </c>
      <c r="Z139" s="137">
        <f t="shared" si="35"/>
        <v>2</v>
      </c>
      <c r="AA139" s="137">
        <f t="shared" si="35"/>
        <v>2</v>
      </c>
      <c r="AB139" s="137">
        <f t="shared" si="35"/>
        <v>2</v>
      </c>
      <c r="AC139" s="137">
        <f t="shared" si="35"/>
        <v>2</v>
      </c>
      <c r="AD139" s="137">
        <f t="shared" si="35"/>
        <v>2</v>
      </c>
      <c r="AE139" s="137">
        <f t="shared" si="35"/>
        <v>2</v>
      </c>
      <c r="AF139" s="137">
        <f t="shared" si="35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4"/>
        <v>5.61</v>
      </c>
      <c r="D140" s="137">
        <f t="shared" si="34"/>
        <v>5.61</v>
      </c>
      <c r="E140" s="137">
        <f t="shared" si="34"/>
        <v>5.61</v>
      </c>
      <c r="F140" s="137">
        <f t="shared" si="34"/>
        <v>5.61</v>
      </c>
      <c r="G140" s="137">
        <f t="shared" si="34"/>
        <v>5.61</v>
      </c>
      <c r="H140" s="137">
        <f t="shared" si="34"/>
        <v>5.61</v>
      </c>
      <c r="I140" s="137">
        <f t="shared" si="34"/>
        <v>5.61</v>
      </c>
      <c r="J140" s="137">
        <f t="shared" si="34"/>
        <v>5.61</v>
      </c>
      <c r="K140" s="137">
        <f t="shared" si="34"/>
        <v>5.61</v>
      </c>
      <c r="L140" s="137">
        <f t="shared" si="34"/>
        <v>5.61</v>
      </c>
      <c r="M140" s="137">
        <f t="shared" si="34"/>
        <v>5.61</v>
      </c>
      <c r="N140" s="137">
        <f t="shared" si="34"/>
        <v>5.61</v>
      </c>
      <c r="O140" s="137">
        <f t="shared" si="34"/>
        <v>5.61</v>
      </c>
      <c r="P140" s="137">
        <f t="shared" si="34"/>
        <v>5.61</v>
      </c>
      <c r="Q140" s="137">
        <f t="shared" si="34"/>
        <v>5.61</v>
      </c>
      <c r="R140" s="137">
        <f t="shared" si="34"/>
        <v>5.61</v>
      </c>
      <c r="S140" s="137">
        <f t="shared" si="35"/>
        <v>5.61</v>
      </c>
      <c r="T140" s="137">
        <f t="shared" si="35"/>
        <v>5.61</v>
      </c>
      <c r="U140" s="137">
        <f t="shared" si="35"/>
        <v>5.61</v>
      </c>
      <c r="V140" s="137">
        <f t="shared" si="35"/>
        <v>5.61</v>
      </c>
      <c r="W140" s="137">
        <f t="shared" si="35"/>
        <v>5.61</v>
      </c>
      <c r="X140" s="137">
        <f t="shared" si="35"/>
        <v>5.61</v>
      </c>
      <c r="Y140" s="137">
        <f t="shared" si="35"/>
        <v>5.61</v>
      </c>
      <c r="Z140" s="137">
        <f t="shared" si="35"/>
        <v>5.61</v>
      </c>
      <c r="AA140" s="137">
        <f t="shared" si="35"/>
        <v>5.61</v>
      </c>
      <c r="AB140" s="137">
        <f t="shared" si="35"/>
        <v>5.61</v>
      </c>
      <c r="AC140" s="137">
        <f t="shared" si="35"/>
        <v>5.61</v>
      </c>
      <c r="AD140" s="137">
        <f t="shared" si="35"/>
        <v>5.61</v>
      </c>
      <c r="AE140" s="137">
        <f t="shared" si="35"/>
        <v>5.61</v>
      </c>
      <c r="AF140" s="137">
        <f t="shared" si="35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4"/>
        <v>1.25</v>
      </c>
      <c r="D142" s="137">
        <f t="shared" si="34"/>
        <v>1.25</v>
      </c>
      <c r="E142" s="137">
        <f t="shared" si="34"/>
        <v>1.25</v>
      </c>
      <c r="F142" s="137">
        <f t="shared" si="34"/>
        <v>1.25</v>
      </c>
      <c r="G142" s="137">
        <f t="shared" si="34"/>
        <v>1.25</v>
      </c>
      <c r="H142" s="137">
        <f t="shared" si="34"/>
        <v>1.25</v>
      </c>
      <c r="I142" s="137">
        <f t="shared" si="34"/>
        <v>1.25</v>
      </c>
      <c r="J142" s="137">
        <f t="shared" si="34"/>
        <v>1.25</v>
      </c>
      <c r="K142" s="137">
        <f t="shared" si="34"/>
        <v>1.25</v>
      </c>
      <c r="L142" s="137">
        <f t="shared" si="34"/>
        <v>1.25</v>
      </c>
      <c r="M142" s="137">
        <f t="shared" si="34"/>
        <v>1.25</v>
      </c>
      <c r="N142" s="137">
        <f t="shared" si="34"/>
        <v>1.25</v>
      </c>
      <c r="O142" s="137">
        <f t="shared" si="34"/>
        <v>1.25</v>
      </c>
      <c r="P142" s="137">
        <f t="shared" si="34"/>
        <v>1.25</v>
      </c>
      <c r="Q142" s="137">
        <f t="shared" si="34"/>
        <v>1.25</v>
      </c>
      <c r="R142" s="137">
        <f t="shared" si="34"/>
        <v>1.25</v>
      </c>
      <c r="S142" s="137">
        <f t="shared" si="35"/>
        <v>1.25</v>
      </c>
      <c r="T142" s="137">
        <f t="shared" si="35"/>
        <v>1.25</v>
      </c>
      <c r="U142" s="137">
        <f t="shared" si="35"/>
        <v>1.25</v>
      </c>
      <c r="V142" s="137">
        <f t="shared" si="35"/>
        <v>1.25</v>
      </c>
      <c r="W142" s="137">
        <f t="shared" si="35"/>
        <v>1.25</v>
      </c>
      <c r="X142" s="137">
        <f t="shared" si="35"/>
        <v>1.25</v>
      </c>
      <c r="Y142" s="137">
        <f t="shared" si="35"/>
        <v>1.25</v>
      </c>
      <c r="Z142" s="137">
        <f t="shared" si="35"/>
        <v>1.25</v>
      </c>
      <c r="AA142" s="137">
        <f t="shared" si="35"/>
        <v>1.25</v>
      </c>
      <c r="AB142" s="137">
        <f t="shared" si="35"/>
        <v>1.25</v>
      </c>
      <c r="AC142" s="137">
        <f t="shared" si="35"/>
        <v>1.25</v>
      </c>
      <c r="AD142" s="137">
        <f t="shared" si="35"/>
        <v>1.25</v>
      </c>
      <c r="AE142" s="137">
        <f t="shared" si="35"/>
        <v>1.25</v>
      </c>
      <c r="AF142" s="137">
        <f t="shared" si="35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4"/>
        <v>1.46</v>
      </c>
      <c r="D143" s="137">
        <f t="shared" si="34"/>
        <v>1.46</v>
      </c>
      <c r="E143" s="137">
        <f t="shared" si="34"/>
        <v>1.46</v>
      </c>
      <c r="F143" s="137">
        <f t="shared" si="34"/>
        <v>1.46</v>
      </c>
      <c r="G143" s="137">
        <f t="shared" si="34"/>
        <v>1.46</v>
      </c>
      <c r="H143" s="137">
        <f t="shared" si="34"/>
        <v>1.46</v>
      </c>
      <c r="I143" s="137">
        <f t="shared" si="34"/>
        <v>1.46</v>
      </c>
      <c r="J143" s="137">
        <f t="shared" si="34"/>
        <v>1.46</v>
      </c>
      <c r="K143" s="137">
        <f t="shared" si="34"/>
        <v>1.46</v>
      </c>
      <c r="L143" s="137">
        <f t="shared" si="34"/>
        <v>1.46</v>
      </c>
      <c r="M143" s="137">
        <f t="shared" si="34"/>
        <v>1.46</v>
      </c>
      <c r="N143" s="137">
        <f t="shared" si="34"/>
        <v>1.46</v>
      </c>
      <c r="O143" s="137">
        <f t="shared" si="34"/>
        <v>1.46</v>
      </c>
      <c r="P143" s="137">
        <f t="shared" si="34"/>
        <v>1.46</v>
      </c>
      <c r="Q143" s="137">
        <f t="shared" si="34"/>
        <v>1.46</v>
      </c>
      <c r="R143" s="137">
        <f t="shared" si="34"/>
        <v>1.46</v>
      </c>
      <c r="S143" s="137">
        <f t="shared" si="35"/>
        <v>1.46</v>
      </c>
      <c r="T143" s="137">
        <f t="shared" si="35"/>
        <v>1.46</v>
      </c>
      <c r="U143" s="137">
        <f t="shared" si="35"/>
        <v>1.46</v>
      </c>
      <c r="V143" s="137">
        <f t="shared" si="35"/>
        <v>1.46</v>
      </c>
      <c r="W143" s="137">
        <f t="shared" si="35"/>
        <v>1.46</v>
      </c>
      <c r="X143" s="137">
        <f t="shared" si="35"/>
        <v>1.46</v>
      </c>
      <c r="Y143" s="137">
        <f t="shared" si="35"/>
        <v>1.46</v>
      </c>
      <c r="Z143" s="137">
        <f t="shared" si="35"/>
        <v>1.46</v>
      </c>
      <c r="AA143" s="137">
        <f t="shared" si="35"/>
        <v>1.46</v>
      </c>
      <c r="AB143" s="137">
        <f t="shared" si="35"/>
        <v>1.46</v>
      </c>
      <c r="AC143" s="137">
        <f t="shared" si="35"/>
        <v>1.46</v>
      </c>
      <c r="AD143" s="137">
        <f t="shared" si="35"/>
        <v>1.46</v>
      </c>
      <c r="AE143" s="137">
        <f t="shared" si="35"/>
        <v>1.46</v>
      </c>
      <c r="AF143" s="137">
        <f t="shared" si="35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4"/>
        <v>3</v>
      </c>
      <c r="D144" s="137">
        <f t="shared" si="34"/>
        <v>3</v>
      </c>
      <c r="E144" s="137">
        <f t="shared" si="34"/>
        <v>3</v>
      </c>
      <c r="F144" s="137">
        <f t="shared" si="34"/>
        <v>3</v>
      </c>
      <c r="G144" s="137">
        <f t="shared" si="34"/>
        <v>3</v>
      </c>
      <c r="H144" s="137">
        <f t="shared" si="34"/>
        <v>3</v>
      </c>
      <c r="I144" s="137">
        <f t="shared" si="34"/>
        <v>3</v>
      </c>
      <c r="J144" s="137">
        <f t="shared" si="34"/>
        <v>3</v>
      </c>
      <c r="K144" s="137">
        <f t="shared" si="34"/>
        <v>3</v>
      </c>
      <c r="L144" s="137">
        <f t="shared" si="34"/>
        <v>3</v>
      </c>
      <c r="M144" s="137">
        <f t="shared" si="34"/>
        <v>3</v>
      </c>
      <c r="N144" s="137">
        <f t="shared" si="34"/>
        <v>3</v>
      </c>
      <c r="O144" s="137">
        <f t="shared" si="34"/>
        <v>3</v>
      </c>
      <c r="P144" s="137">
        <f t="shared" si="34"/>
        <v>3</v>
      </c>
      <c r="Q144" s="137">
        <f t="shared" si="34"/>
        <v>3</v>
      </c>
      <c r="R144" s="137">
        <f t="shared" si="34"/>
        <v>3</v>
      </c>
      <c r="S144" s="137">
        <f t="shared" si="35"/>
        <v>3</v>
      </c>
      <c r="T144" s="137">
        <f t="shared" si="35"/>
        <v>3</v>
      </c>
      <c r="U144" s="137">
        <f t="shared" si="35"/>
        <v>3</v>
      </c>
      <c r="V144" s="137">
        <f t="shared" si="35"/>
        <v>3</v>
      </c>
      <c r="W144" s="137">
        <f t="shared" si="35"/>
        <v>3</v>
      </c>
      <c r="X144" s="137">
        <f t="shared" si="35"/>
        <v>3</v>
      </c>
      <c r="Y144" s="137">
        <f t="shared" si="35"/>
        <v>3</v>
      </c>
      <c r="Z144" s="137">
        <f t="shared" si="35"/>
        <v>3</v>
      </c>
      <c r="AA144" s="137">
        <f t="shared" si="35"/>
        <v>3</v>
      </c>
      <c r="AB144" s="137">
        <f t="shared" si="35"/>
        <v>3</v>
      </c>
      <c r="AC144" s="137">
        <f t="shared" si="35"/>
        <v>3</v>
      </c>
      <c r="AD144" s="137">
        <f t="shared" si="35"/>
        <v>3</v>
      </c>
      <c r="AE144" s="137">
        <f t="shared" si="35"/>
        <v>3</v>
      </c>
      <c r="AF144" s="137">
        <f t="shared" si="35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4"/>
        <v>3.3</v>
      </c>
      <c r="D145" s="137">
        <f t="shared" si="34"/>
        <v>3.3</v>
      </c>
      <c r="E145" s="137">
        <f t="shared" si="34"/>
        <v>3.3</v>
      </c>
      <c r="F145" s="137">
        <f t="shared" si="34"/>
        <v>3.3</v>
      </c>
      <c r="G145" s="137">
        <f t="shared" si="34"/>
        <v>3.3</v>
      </c>
      <c r="H145" s="137">
        <f t="shared" si="34"/>
        <v>3.3</v>
      </c>
      <c r="I145" s="137">
        <f t="shared" si="34"/>
        <v>3.3</v>
      </c>
      <c r="J145" s="137">
        <f t="shared" si="34"/>
        <v>3.3</v>
      </c>
      <c r="K145" s="137">
        <f t="shared" si="34"/>
        <v>3.3</v>
      </c>
      <c r="L145" s="137">
        <f t="shared" si="34"/>
        <v>3.3</v>
      </c>
      <c r="M145" s="137">
        <f t="shared" si="34"/>
        <v>3.3</v>
      </c>
      <c r="N145" s="137">
        <f t="shared" si="34"/>
        <v>3.3</v>
      </c>
      <c r="O145" s="137">
        <f t="shared" si="34"/>
        <v>3.3</v>
      </c>
      <c r="P145" s="137">
        <f t="shared" si="34"/>
        <v>3.3</v>
      </c>
      <c r="Q145" s="137">
        <f t="shared" si="34"/>
        <v>3.3</v>
      </c>
      <c r="R145" s="137">
        <f t="shared" si="34"/>
        <v>3.3</v>
      </c>
      <c r="S145" s="137">
        <f t="shared" si="35"/>
        <v>3.3</v>
      </c>
      <c r="T145" s="137">
        <f t="shared" si="35"/>
        <v>3.3</v>
      </c>
      <c r="U145" s="137">
        <f t="shared" si="35"/>
        <v>3.3</v>
      </c>
      <c r="V145" s="137">
        <f t="shared" si="35"/>
        <v>3.3</v>
      </c>
      <c r="W145" s="137">
        <f t="shared" si="35"/>
        <v>3.3</v>
      </c>
      <c r="X145" s="137">
        <f t="shared" si="35"/>
        <v>3.3</v>
      </c>
      <c r="Y145" s="137">
        <f t="shared" si="35"/>
        <v>3.3</v>
      </c>
      <c r="Z145" s="137">
        <f t="shared" si="35"/>
        <v>3.3</v>
      </c>
      <c r="AA145" s="137">
        <f t="shared" si="35"/>
        <v>3.3</v>
      </c>
      <c r="AB145" s="137">
        <f t="shared" si="35"/>
        <v>3.3</v>
      </c>
      <c r="AC145" s="137">
        <f t="shared" si="35"/>
        <v>3.3</v>
      </c>
      <c r="AD145" s="137">
        <f t="shared" si="35"/>
        <v>3.3</v>
      </c>
      <c r="AE145" s="137">
        <f t="shared" si="35"/>
        <v>3.3</v>
      </c>
      <c r="AF145" s="137">
        <f t="shared" si="35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6">B147</f>
        <v>1.76</v>
      </c>
      <c r="D147" s="137">
        <f t="shared" si="36"/>
        <v>1.76</v>
      </c>
      <c r="E147" s="137">
        <f t="shared" si="36"/>
        <v>1.76</v>
      </c>
      <c r="F147" s="137">
        <f t="shared" si="36"/>
        <v>1.76</v>
      </c>
      <c r="G147" s="137">
        <f t="shared" si="36"/>
        <v>1.76</v>
      </c>
      <c r="H147" s="137">
        <f t="shared" si="36"/>
        <v>1.76</v>
      </c>
      <c r="I147" s="137">
        <f t="shared" si="36"/>
        <v>1.76</v>
      </c>
      <c r="J147" s="137">
        <f t="shared" si="36"/>
        <v>1.76</v>
      </c>
      <c r="K147" s="137">
        <f t="shared" si="36"/>
        <v>1.76</v>
      </c>
      <c r="L147" s="137">
        <f t="shared" si="36"/>
        <v>1.76</v>
      </c>
      <c r="M147" s="137">
        <f t="shared" si="36"/>
        <v>1.76</v>
      </c>
      <c r="N147" s="137">
        <f t="shared" si="36"/>
        <v>1.76</v>
      </c>
      <c r="O147" s="137">
        <f t="shared" si="36"/>
        <v>1.76</v>
      </c>
      <c r="P147" s="137">
        <f t="shared" si="36"/>
        <v>1.76</v>
      </c>
      <c r="Q147" s="137">
        <f t="shared" si="36"/>
        <v>1.76</v>
      </c>
      <c r="R147" s="137">
        <f t="shared" si="36"/>
        <v>1.76</v>
      </c>
      <c r="S147" s="137">
        <f t="shared" ref="S147:AF148" si="37">R147</f>
        <v>1.76</v>
      </c>
      <c r="T147" s="137">
        <f t="shared" si="37"/>
        <v>1.76</v>
      </c>
      <c r="U147" s="137">
        <f t="shared" si="37"/>
        <v>1.76</v>
      </c>
      <c r="V147" s="137">
        <f t="shared" si="37"/>
        <v>1.76</v>
      </c>
      <c r="W147" s="137">
        <f t="shared" si="37"/>
        <v>1.76</v>
      </c>
      <c r="X147" s="137">
        <f t="shared" si="37"/>
        <v>1.76</v>
      </c>
      <c r="Y147" s="137">
        <f t="shared" si="37"/>
        <v>1.76</v>
      </c>
      <c r="Z147" s="137">
        <f t="shared" si="37"/>
        <v>1.76</v>
      </c>
      <c r="AA147" s="137">
        <f t="shared" si="37"/>
        <v>1.76</v>
      </c>
      <c r="AB147" s="137">
        <f t="shared" si="37"/>
        <v>1.76</v>
      </c>
      <c r="AC147" s="137">
        <f t="shared" si="37"/>
        <v>1.76</v>
      </c>
      <c r="AD147" s="137">
        <f t="shared" si="37"/>
        <v>1.76</v>
      </c>
      <c r="AE147" s="137">
        <f t="shared" si="37"/>
        <v>1.76</v>
      </c>
      <c r="AF147" s="137">
        <f t="shared" si="37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6"/>
        <v>0</v>
      </c>
      <c r="D148" s="137">
        <f t="shared" si="36"/>
        <v>0</v>
      </c>
      <c r="E148" s="137">
        <f t="shared" si="36"/>
        <v>0</v>
      </c>
      <c r="F148" s="137">
        <f t="shared" si="36"/>
        <v>0</v>
      </c>
      <c r="G148" s="137">
        <f t="shared" si="36"/>
        <v>0</v>
      </c>
      <c r="H148" s="137">
        <f t="shared" si="36"/>
        <v>0</v>
      </c>
      <c r="I148" s="137">
        <f t="shared" si="36"/>
        <v>0</v>
      </c>
      <c r="J148" s="137">
        <f t="shared" si="36"/>
        <v>0</v>
      </c>
      <c r="K148" s="137">
        <f t="shared" si="36"/>
        <v>0</v>
      </c>
      <c r="L148" s="137">
        <f t="shared" si="36"/>
        <v>0</v>
      </c>
      <c r="M148" s="137">
        <f t="shared" si="36"/>
        <v>0</v>
      </c>
      <c r="N148" s="137">
        <f t="shared" si="36"/>
        <v>0</v>
      </c>
      <c r="O148" s="137">
        <f t="shared" si="36"/>
        <v>0</v>
      </c>
      <c r="P148" s="137">
        <f t="shared" si="36"/>
        <v>0</v>
      </c>
      <c r="Q148" s="137">
        <f t="shared" si="36"/>
        <v>0</v>
      </c>
      <c r="R148" s="137">
        <f t="shared" si="36"/>
        <v>0</v>
      </c>
      <c r="S148" s="137">
        <f t="shared" si="37"/>
        <v>0</v>
      </c>
      <c r="T148" s="137">
        <f t="shared" si="37"/>
        <v>0</v>
      </c>
      <c r="U148" s="137">
        <f t="shared" si="37"/>
        <v>0</v>
      </c>
      <c r="V148" s="137">
        <f t="shared" si="37"/>
        <v>0</v>
      </c>
      <c r="W148" s="137">
        <f t="shared" si="37"/>
        <v>0</v>
      </c>
      <c r="X148" s="137">
        <f t="shared" si="37"/>
        <v>0</v>
      </c>
      <c r="Y148" s="137">
        <f t="shared" si="37"/>
        <v>0</v>
      </c>
      <c r="Z148" s="137">
        <f t="shared" si="37"/>
        <v>0</v>
      </c>
      <c r="AA148" s="137">
        <f t="shared" si="37"/>
        <v>0</v>
      </c>
      <c r="AB148" s="137">
        <f t="shared" si="37"/>
        <v>0</v>
      </c>
      <c r="AC148" s="137">
        <f t="shared" si="37"/>
        <v>0</v>
      </c>
      <c r="AD148" s="137">
        <f t="shared" si="37"/>
        <v>0</v>
      </c>
      <c r="AE148" s="137">
        <f t="shared" si="37"/>
        <v>0</v>
      </c>
      <c r="AF148" s="137">
        <f t="shared" si="37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38">B150</f>
        <v>0.1</v>
      </c>
      <c r="D150" s="137">
        <f t="shared" si="38"/>
        <v>0.1</v>
      </c>
      <c r="E150" s="137">
        <f t="shared" si="38"/>
        <v>0.1</v>
      </c>
      <c r="F150" s="137">
        <f t="shared" si="38"/>
        <v>0.1</v>
      </c>
      <c r="G150" s="137">
        <f t="shared" si="38"/>
        <v>0.1</v>
      </c>
      <c r="H150" s="137">
        <f t="shared" si="38"/>
        <v>0.1</v>
      </c>
      <c r="I150" s="137">
        <f t="shared" si="38"/>
        <v>0.1</v>
      </c>
      <c r="J150" s="137">
        <f t="shared" si="38"/>
        <v>0.1</v>
      </c>
      <c r="K150" s="137">
        <f t="shared" si="38"/>
        <v>0.1</v>
      </c>
      <c r="L150" s="137">
        <f t="shared" si="38"/>
        <v>0.1</v>
      </c>
      <c r="M150" s="137">
        <f t="shared" si="38"/>
        <v>0.1</v>
      </c>
      <c r="N150" s="137">
        <f t="shared" si="38"/>
        <v>0.1</v>
      </c>
      <c r="O150" s="137">
        <f t="shared" si="38"/>
        <v>0.1</v>
      </c>
      <c r="P150" s="137">
        <f t="shared" si="38"/>
        <v>0.1</v>
      </c>
      <c r="Q150" s="137">
        <f t="shared" si="38"/>
        <v>0.1</v>
      </c>
      <c r="R150" s="137">
        <f t="shared" si="38"/>
        <v>0.1</v>
      </c>
      <c r="S150" s="137">
        <f t="shared" ref="S150:AF153" si="39">R150</f>
        <v>0.1</v>
      </c>
      <c r="T150" s="137">
        <f t="shared" si="39"/>
        <v>0.1</v>
      </c>
      <c r="U150" s="137">
        <f t="shared" si="39"/>
        <v>0.1</v>
      </c>
      <c r="V150" s="137">
        <f t="shared" si="39"/>
        <v>0.1</v>
      </c>
      <c r="W150" s="137">
        <f t="shared" si="39"/>
        <v>0.1</v>
      </c>
      <c r="X150" s="137">
        <f t="shared" si="39"/>
        <v>0.1</v>
      </c>
      <c r="Y150" s="137">
        <f t="shared" si="39"/>
        <v>0.1</v>
      </c>
      <c r="Z150" s="137">
        <f t="shared" si="39"/>
        <v>0.1</v>
      </c>
      <c r="AA150" s="137">
        <f t="shared" si="39"/>
        <v>0.1</v>
      </c>
      <c r="AB150" s="137">
        <f t="shared" si="39"/>
        <v>0.1</v>
      </c>
      <c r="AC150" s="137">
        <f t="shared" si="39"/>
        <v>0.1</v>
      </c>
      <c r="AD150" s="137">
        <f t="shared" si="39"/>
        <v>0.1</v>
      </c>
      <c r="AE150" s="137">
        <f t="shared" si="39"/>
        <v>0.1</v>
      </c>
      <c r="AF150" s="137">
        <f t="shared" si="39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38"/>
        <v>2.0499999999999998</v>
      </c>
      <c r="D151" s="137">
        <f t="shared" si="38"/>
        <v>2.0499999999999998</v>
      </c>
      <c r="E151" s="137">
        <f t="shared" si="38"/>
        <v>2.0499999999999998</v>
      </c>
      <c r="F151" s="137">
        <f t="shared" si="38"/>
        <v>2.0499999999999998</v>
      </c>
      <c r="G151" s="137">
        <f t="shared" si="38"/>
        <v>2.0499999999999998</v>
      </c>
      <c r="H151" s="137">
        <f t="shared" si="38"/>
        <v>2.0499999999999998</v>
      </c>
      <c r="I151" s="137">
        <f t="shared" si="38"/>
        <v>2.0499999999999998</v>
      </c>
      <c r="J151" s="137">
        <f t="shared" si="38"/>
        <v>2.0499999999999998</v>
      </c>
      <c r="K151" s="137">
        <f t="shared" si="38"/>
        <v>2.0499999999999998</v>
      </c>
      <c r="L151" s="137">
        <f t="shared" si="38"/>
        <v>2.0499999999999998</v>
      </c>
      <c r="M151" s="137">
        <f t="shared" si="38"/>
        <v>2.0499999999999998</v>
      </c>
      <c r="N151" s="137">
        <f t="shared" si="38"/>
        <v>2.0499999999999998</v>
      </c>
      <c r="O151" s="137">
        <f t="shared" si="38"/>
        <v>2.0499999999999998</v>
      </c>
      <c r="P151" s="137">
        <f t="shared" si="38"/>
        <v>2.0499999999999998</v>
      </c>
      <c r="Q151" s="137">
        <f t="shared" si="38"/>
        <v>2.0499999999999998</v>
      </c>
      <c r="R151" s="137">
        <f t="shared" si="38"/>
        <v>2.0499999999999998</v>
      </c>
      <c r="S151" s="137">
        <f t="shared" si="39"/>
        <v>2.0499999999999998</v>
      </c>
      <c r="T151" s="137">
        <f t="shared" si="39"/>
        <v>2.0499999999999998</v>
      </c>
      <c r="U151" s="137">
        <f t="shared" si="39"/>
        <v>2.0499999999999998</v>
      </c>
      <c r="V151" s="137">
        <f t="shared" si="39"/>
        <v>2.0499999999999998</v>
      </c>
      <c r="W151" s="137">
        <f t="shared" si="39"/>
        <v>2.0499999999999998</v>
      </c>
      <c r="X151" s="137">
        <f t="shared" si="39"/>
        <v>2.0499999999999998</v>
      </c>
      <c r="Y151" s="137">
        <f t="shared" si="39"/>
        <v>2.0499999999999998</v>
      </c>
      <c r="Z151" s="137">
        <f t="shared" si="39"/>
        <v>2.0499999999999998</v>
      </c>
      <c r="AA151" s="137">
        <f t="shared" si="39"/>
        <v>2.0499999999999998</v>
      </c>
      <c r="AB151" s="137">
        <f t="shared" si="39"/>
        <v>2.0499999999999998</v>
      </c>
      <c r="AC151" s="137">
        <f t="shared" si="39"/>
        <v>2.0499999999999998</v>
      </c>
      <c r="AD151" s="137">
        <f t="shared" si="39"/>
        <v>2.0499999999999998</v>
      </c>
      <c r="AE151" s="137">
        <f t="shared" si="39"/>
        <v>2.0499999999999998</v>
      </c>
      <c r="AF151" s="137">
        <f t="shared" si="39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38"/>
        <v>2.7</v>
      </c>
      <c r="D152" s="137">
        <f t="shared" si="38"/>
        <v>2.7</v>
      </c>
      <c r="E152" s="137">
        <f t="shared" si="38"/>
        <v>2.7</v>
      </c>
      <c r="F152" s="137">
        <f t="shared" si="38"/>
        <v>2.7</v>
      </c>
      <c r="G152" s="137">
        <f t="shared" si="38"/>
        <v>2.7</v>
      </c>
      <c r="H152" s="137">
        <f t="shared" si="38"/>
        <v>2.7</v>
      </c>
      <c r="I152" s="137">
        <f t="shared" si="38"/>
        <v>2.7</v>
      </c>
      <c r="J152" s="137">
        <f t="shared" si="38"/>
        <v>2.7</v>
      </c>
      <c r="K152" s="137">
        <f t="shared" si="38"/>
        <v>2.7</v>
      </c>
      <c r="L152" s="137">
        <f t="shared" si="38"/>
        <v>2.7</v>
      </c>
      <c r="M152" s="137">
        <f t="shared" si="38"/>
        <v>2.7</v>
      </c>
      <c r="N152" s="137">
        <f t="shared" si="38"/>
        <v>2.7</v>
      </c>
      <c r="O152" s="137">
        <f t="shared" si="38"/>
        <v>2.7</v>
      </c>
      <c r="P152" s="137">
        <f t="shared" si="38"/>
        <v>2.7</v>
      </c>
      <c r="Q152" s="137">
        <f t="shared" si="38"/>
        <v>2.7</v>
      </c>
      <c r="R152" s="137">
        <f t="shared" si="38"/>
        <v>2.7</v>
      </c>
      <c r="S152" s="137">
        <f t="shared" si="39"/>
        <v>2.7</v>
      </c>
      <c r="T152" s="137">
        <f t="shared" si="39"/>
        <v>2.7</v>
      </c>
      <c r="U152" s="137">
        <f t="shared" si="39"/>
        <v>2.7</v>
      </c>
      <c r="V152" s="137">
        <f t="shared" si="39"/>
        <v>2.7</v>
      </c>
      <c r="W152" s="137">
        <f t="shared" si="39"/>
        <v>2.7</v>
      </c>
      <c r="X152" s="137">
        <f t="shared" si="39"/>
        <v>2.7</v>
      </c>
      <c r="Y152" s="137">
        <f t="shared" si="39"/>
        <v>2.7</v>
      </c>
      <c r="Z152" s="137">
        <f t="shared" si="39"/>
        <v>2.7</v>
      </c>
      <c r="AA152" s="137">
        <f t="shared" si="39"/>
        <v>2.7</v>
      </c>
      <c r="AB152" s="137">
        <f t="shared" si="39"/>
        <v>2.7</v>
      </c>
      <c r="AC152" s="137">
        <f t="shared" si="39"/>
        <v>2.7</v>
      </c>
      <c r="AD152" s="137">
        <f t="shared" si="39"/>
        <v>2.7</v>
      </c>
      <c r="AE152" s="137">
        <f t="shared" si="39"/>
        <v>2.7</v>
      </c>
      <c r="AF152" s="137">
        <f t="shared" si="39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38"/>
        <v>2.15</v>
      </c>
      <c r="D153" s="137">
        <f t="shared" si="38"/>
        <v>2.15</v>
      </c>
      <c r="E153" s="137">
        <f t="shared" si="38"/>
        <v>2.15</v>
      </c>
      <c r="F153" s="137">
        <f t="shared" si="38"/>
        <v>2.15</v>
      </c>
      <c r="G153" s="137">
        <f t="shared" si="38"/>
        <v>2.15</v>
      </c>
      <c r="H153" s="137">
        <f t="shared" si="38"/>
        <v>2.15</v>
      </c>
      <c r="I153" s="137">
        <f t="shared" si="38"/>
        <v>2.15</v>
      </c>
      <c r="J153" s="137">
        <f t="shared" si="38"/>
        <v>2.15</v>
      </c>
      <c r="K153" s="137">
        <f t="shared" si="38"/>
        <v>2.15</v>
      </c>
      <c r="L153" s="137">
        <f t="shared" si="38"/>
        <v>2.15</v>
      </c>
      <c r="M153" s="137">
        <f t="shared" si="38"/>
        <v>2.15</v>
      </c>
      <c r="N153" s="137">
        <f t="shared" si="38"/>
        <v>2.15</v>
      </c>
      <c r="O153" s="137">
        <f t="shared" si="38"/>
        <v>2.15</v>
      </c>
      <c r="P153" s="137">
        <f t="shared" si="38"/>
        <v>2.15</v>
      </c>
      <c r="Q153" s="137">
        <f t="shared" si="38"/>
        <v>2.15</v>
      </c>
      <c r="R153" s="137">
        <f t="shared" si="38"/>
        <v>2.15</v>
      </c>
      <c r="S153" s="137">
        <f t="shared" si="39"/>
        <v>2.15</v>
      </c>
      <c r="T153" s="137">
        <f t="shared" si="39"/>
        <v>2.15</v>
      </c>
      <c r="U153" s="137">
        <f t="shared" si="39"/>
        <v>2.15</v>
      </c>
      <c r="V153" s="137">
        <f t="shared" si="39"/>
        <v>2.15</v>
      </c>
      <c r="W153" s="137">
        <f t="shared" si="39"/>
        <v>2.15</v>
      </c>
      <c r="X153" s="137">
        <f t="shared" si="39"/>
        <v>2.15</v>
      </c>
      <c r="Y153" s="137">
        <f t="shared" si="39"/>
        <v>2.15</v>
      </c>
      <c r="Z153" s="137">
        <f t="shared" si="39"/>
        <v>2.15</v>
      </c>
      <c r="AA153" s="137">
        <f t="shared" si="39"/>
        <v>2.15</v>
      </c>
      <c r="AB153" s="137">
        <f t="shared" si="39"/>
        <v>2.15</v>
      </c>
      <c r="AC153" s="137">
        <f t="shared" si="39"/>
        <v>2.15</v>
      </c>
      <c r="AD153" s="137">
        <f t="shared" si="39"/>
        <v>2.15</v>
      </c>
      <c r="AE153" s="137">
        <f t="shared" si="39"/>
        <v>2.15</v>
      </c>
      <c r="AF153" s="137">
        <f t="shared" si="39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0">B155</f>
        <v>0.9</v>
      </c>
      <c r="D155" s="137">
        <f t="shared" si="40"/>
        <v>0.9</v>
      </c>
      <c r="E155" s="137">
        <f t="shared" si="40"/>
        <v>0.9</v>
      </c>
      <c r="F155" s="137">
        <f t="shared" si="40"/>
        <v>0.9</v>
      </c>
      <c r="G155" s="137">
        <f t="shared" si="40"/>
        <v>0.9</v>
      </c>
      <c r="H155" s="137">
        <f t="shared" si="40"/>
        <v>0.9</v>
      </c>
      <c r="I155" s="137">
        <f t="shared" si="40"/>
        <v>0.9</v>
      </c>
      <c r="J155" s="137">
        <f t="shared" si="40"/>
        <v>0.9</v>
      </c>
      <c r="K155" s="137">
        <f t="shared" si="40"/>
        <v>0.9</v>
      </c>
      <c r="L155" s="137">
        <f t="shared" si="40"/>
        <v>0.9</v>
      </c>
      <c r="M155" s="137">
        <f t="shared" si="40"/>
        <v>0.9</v>
      </c>
      <c r="N155" s="137">
        <f t="shared" si="40"/>
        <v>0.9</v>
      </c>
      <c r="O155" s="137">
        <f t="shared" si="40"/>
        <v>0.9</v>
      </c>
      <c r="P155" s="137">
        <f t="shared" si="40"/>
        <v>0.9</v>
      </c>
      <c r="Q155" s="137">
        <f t="shared" si="40"/>
        <v>0.9</v>
      </c>
      <c r="R155" s="137">
        <f t="shared" si="40"/>
        <v>0.9</v>
      </c>
      <c r="S155" s="137">
        <f t="shared" ref="R155:AF167" si="41">R155</f>
        <v>0.9</v>
      </c>
      <c r="T155" s="137">
        <f t="shared" si="41"/>
        <v>0.9</v>
      </c>
      <c r="U155" s="137">
        <f t="shared" si="41"/>
        <v>0.9</v>
      </c>
      <c r="V155" s="137">
        <f t="shared" si="41"/>
        <v>0.9</v>
      </c>
      <c r="W155" s="137">
        <f t="shared" si="41"/>
        <v>0.9</v>
      </c>
      <c r="X155" s="137">
        <f t="shared" si="41"/>
        <v>0.9</v>
      </c>
      <c r="Y155" s="137">
        <f t="shared" si="41"/>
        <v>0.9</v>
      </c>
      <c r="Z155" s="137">
        <f t="shared" si="41"/>
        <v>0.9</v>
      </c>
      <c r="AA155" s="137">
        <f t="shared" si="41"/>
        <v>0.9</v>
      </c>
      <c r="AB155" s="137">
        <f t="shared" si="41"/>
        <v>0.9</v>
      </c>
      <c r="AC155" s="137">
        <f t="shared" si="41"/>
        <v>0.9</v>
      </c>
      <c r="AD155" s="137">
        <f t="shared" si="41"/>
        <v>0.9</v>
      </c>
      <c r="AE155" s="137">
        <f t="shared" si="41"/>
        <v>0.9</v>
      </c>
      <c r="AF155" s="137">
        <f t="shared" si="41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0"/>
        <v>1.08</v>
      </c>
      <c r="D156" s="137">
        <f t="shared" si="40"/>
        <v>1.08</v>
      </c>
      <c r="E156" s="137">
        <f t="shared" si="40"/>
        <v>1.08</v>
      </c>
      <c r="F156" s="137">
        <f t="shared" si="40"/>
        <v>1.08</v>
      </c>
      <c r="G156" s="137">
        <f t="shared" si="40"/>
        <v>1.08</v>
      </c>
      <c r="H156" s="137">
        <f t="shared" si="40"/>
        <v>1.08</v>
      </c>
      <c r="I156" s="137">
        <f t="shared" si="40"/>
        <v>1.08</v>
      </c>
      <c r="J156" s="137">
        <f t="shared" si="40"/>
        <v>1.08</v>
      </c>
      <c r="K156" s="137">
        <f t="shared" si="40"/>
        <v>1.08</v>
      </c>
      <c r="L156" s="137">
        <f t="shared" si="40"/>
        <v>1.08</v>
      </c>
      <c r="M156" s="137">
        <f t="shared" si="40"/>
        <v>1.08</v>
      </c>
      <c r="N156" s="137">
        <f t="shared" si="40"/>
        <v>1.08</v>
      </c>
      <c r="O156" s="137">
        <f t="shared" si="40"/>
        <v>1.08</v>
      </c>
      <c r="P156" s="137">
        <f t="shared" si="40"/>
        <v>1.08</v>
      </c>
      <c r="Q156" s="137">
        <f t="shared" si="40"/>
        <v>1.08</v>
      </c>
      <c r="R156" s="137">
        <f t="shared" si="40"/>
        <v>1.08</v>
      </c>
      <c r="S156" s="137">
        <f t="shared" si="41"/>
        <v>1.08</v>
      </c>
      <c r="T156" s="137">
        <f t="shared" si="41"/>
        <v>1.08</v>
      </c>
      <c r="U156" s="137">
        <f t="shared" si="41"/>
        <v>1.08</v>
      </c>
      <c r="V156" s="137">
        <f t="shared" si="41"/>
        <v>1.08</v>
      </c>
      <c r="W156" s="137">
        <f t="shared" si="41"/>
        <v>1.08</v>
      </c>
      <c r="X156" s="137">
        <f t="shared" si="41"/>
        <v>1.08</v>
      </c>
      <c r="Y156" s="137">
        <f t="shared" si="41"/>
        <v>1.08</v>
      </c>
      <c r="Z156" s="137">
        <f t="shared" si="41"/>
        <v>1.08</v>
      </c>
      <c r="AA156" s="137">
        <f t="shared" si="41"/>
        <v>1.08</v>
      </c>
      <c r="AB156" s="137">
        <f t="shared" si="41"/>
        <v>1.08</v>
      </c>
      <c r="AC156" s="137">
        <f t="shared" si="41"/>
        <v>1.08</v>
      </c>
      <c r="AD156" s="137">
        <f t="shared" si="41"/>
        <v>1.08</v>
      </c>
      <c r="AE156" s="137">
        <f t="shared" si="41"/>
        <v>1.08</v>
      </c>
      <c r="AF156" s="137">
        <f t="shared" si="41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0"/>
        <v>2.37</v>
      </c>
      <c r="D157" s="137">
        <f t="shared" si="40"/>
        <v>2.37</v>
      </c>
      <c r="E157" s="137">
        <f t="shared" si="40"/>
        <v>2.37</v>
      </c>
      <c r="F157" s="137">
        <f t="shared" si="40"/>
        <v>2.37</v>
      </c>
      <c r="G157" s="137">
        <f t="shared" si="40"/>
        <v>2.37</v>
      </c>
      <c r="H157" s="137">
        <f t="shared" si="40"/>
        <v>2.37</v>
      </c>
      <c r="I157" s="137">
        <f t="shared" si="40"/>
        <v>2.37</v>
      </c>
      <c r="J157" s="137">
        <f t="shared" si="40"/>
        <v>2.37</v>
      </c>
      <c r="K157" s="137">
        <f t="shared" si="40"/>
        <v>2.37</v>
      </c>
      <c r="L157" s="137">
        <f t="shared" si="40"/>
        <v>2.37</v>
      </c>
      <c r="M157" s="137">
        <f t="shared" si="40"/>
        <v>2.37</v>
      </c>
      <c r="N157" s="137">
        <f t="shared" si="40"/>
        <v>2.37</v>
      </c>
      <c r="O157" s="137">
        <f t="shared" si="40"/>
        <v>2.37</v>
      </c>
      <c r="P157" s="137">
        <f t="shared" si="40"/>
        <v>2.37</v>
      </c>
      <c r="Q157" s="137">
        <f t="shared" si="40"/>
        <v>2.37</v>
      </c>
      <c r="R157" s="137">
        <f t="shared" si="40"/>
        <v>2.37</v>
      </c>
      <c r="S157" s="137">
        <f t="shared" si="41"/>
        <v>2.37</v>
      </c>
      <c r="T157" s="137">
        <f t="shared" si="41"/>
        <v>2.37</v>
      </c>
      <c r="U157" s="137">
        <f t="shared" si="41"/>
        <v>2.37</v>
      </c>
      <c r="V157" s="137">
        <f t="shared" si="41"/>
        <v>2.37</v>
      </c>
      <c r="W157" s="137">
        <f t="shared" si="41"/>
        <v>2.37</v>
      </c>
      <c r="X157" s="137">
        <f t="shared" si="41"/>
        <v>2.37</v>
      </c>
      <c r="Y157" s="137">
        <f t="shared" si="41"/>
        <v>2.37</v>
      </c>
      <c r="Z157" s="137">
        <f t="shared" si="41"/>
        <v>2.37</v>
      </c>
      <c r="AA157" s="137">
        <f t="shared" si="41"/>
        <v>2.37</v>
      </c>
      <c r="AB157" s="137">
        <f t="shared" si="41"/>
        <v>2.37</v>
      </c>
      <c r="AC157" s="137">
        <f t="shared" si="41"/>
        <v>2.37</v>
      </c>
      <c r="AD157" s="137">
        <f t="shared" si="41"/>
        <v>2.37</v>
      </c>
      <c r="AE157" s="137">
        <f t="shared" si="41"/>
        <v>2.37</v>
      </c>
      <c r="AF157" s="137">
        <f t="shared" si="41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0"/>
        <v>1.81</v>
      </c>
      <c r="D158" s="137">
        <f t="shared" si="40"/>
        <v>1.81</v>
      </c>
      <c r="E158" s="137">
        <f t="shared" si="40"/>
        <v>1.81</v>
      </c>
      <c r="F158" s="137">
        <f t="shared" si="40"/>
        <v>1.81</v>
      </c>
      <c r="G158" s="137">
        <f t="shared" si="40"/>
        <v>1.81</v>
      </c>
      <c r="H158" s="137">
        <f t="shared" si="40"/>
        <v>1.81</v>
      </c>
      <c r="I158" s="137">
        <f t="shared" si="40"/>
        <v>1.81</v>
      </c>
      <c r="J158" s="137">
        <f t="shared" si="40"/>
        <v>1.81</v>
      </c>
      <c r="K158" s="137">
        <f t="shared" si="40"/>
        <v>1.81</v>
      </c>
      <c r="L158" s="137">
        <f t="shared" si="40"/>
        <v>1.81</v>
      </c>
      <c r="M158" s="137">
        <f t="shared" si="40"/>
        <v>1.81</v>
      </c>
      <c r="N158" s="137">
        <f t="shared" si="40"/>
        <v>1.81</v>
      </c>
      <c r="O158" s="137">
        <f t="shared" si="40"/>
        <v>1.81</v>
      </c>
      <c r="P158" s="137">
        <f t="shared" si="40"/>
        <v>1.81</v>
      </c>
      <c r="Q158" s="137">
        <f t="shared" si="40"/>
        <v>1.81</v>
      </c>
      <c r="R158" s="137">
        <f t="shared" si="40"/>
        <v>1.81</v>
      </c>
      <c r="S158" s="137">
        <f t="shared" si="41"/>
        <v>1.81</v>
      </c>
      <c r="T158" s="137">
        <f t="shared" si="41"/>
        <v>1.81</v>
      </c>
      <c r="U158" s="137">
        <f t="shared" si="41"/>
        <v>1.81</v>
      </c>
      <c r="V158" s="137">
        <f t="shared" si="41"/>
        <v>1.81</v>
      </c>
      <c r="W158" s="137">
        <f t="shared" si="41"/>
        <v>1.81</v>
      </c>
      <c r="X158" s="137">
        <f t="shared" si="41"/>
        <v>1.81</v>
      </c>
      <c r="Y158" s="137">
        <f t="shared" si="41"/>
        <v>1.81</v>
      </c>
      <c r="Z158" s="137">
        <f t="shared" si="41"/>
        <v>1.81</v>
      </c>
      <c r="AA158" s="137">
        <f t="shared" si="41"/>
        <v>1.81</v>
      </c>
      <c r="AB158" s="137">
        <f t="shared" si="41"/>
        <v>1.81</v>
      </c>
      <c r="AC158" s="137">
        <f t="shared" si="41"/>
        <v>1.81</v>
      </c>
      <c r="AD158" s="137">
        <f t="shared" si="41"/>
        <v>1.81</v>
      </c>
      <c r="AE158" s="137">
        <f t="shared" si="41"/>
        <v>1.81</v>
      </c>
      <c r="AF158" s="137">
        <f t="shared" si="41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0"/>
        <v>1.0900000000000001</v>
      </c>
      <c r="D159" s="137">
        <f t="shared" si="40"/>
        <v>1.0900000000000001</v>
      </c>
      <c r="E159" s="137">
        <f t="shared" si="40"/>
        <v>1.0900000000000001</v>
      </c>
      <c r="F159" s="137">
        <f t="shared" si="40"/>
        <v>1.0900000000000001</v>
      </c>
      <c r="G159" s="137">
        <f t="shared" si="40"/>
        <v>1.0900000000000001</v>
      </c>
      <c r="H159" s="137">
        <f t="shared" si="40"/>
        <v>1.0900000000000001</v>
      </c>
      <c r="I159" s="137">
        <f t="shared" si="40"/>
        <v>1.0900000000000001</v>
      </c>
      <c r="J159" s="137">
        <f t="shared" si="40"/>
        <v>1.0900000000000001</v>
      </c>
      <c r="K159" s="137">
        <f t="shared" si="40"/>
        <v>1.0900000000000001</v>
      </c>
      <c r="L159" s="137">
        <f t="shared" si="40"/>
        <v>1.0900000000000001</v>
      </c>
      <c r="M159" s="137">
        <f t="shared" si="40"/>
        <v>1.0900000000000001</v>
      </c>
      <c r="N159" s="137">
        <f t="shared" si="40"/>
        <v>1.0900000000000001</v>
      </c>
      <c r="O159" s="137">
        <f t="shared" si="40"/>
        <v>1.0900000000000001</v>
      </c>
      <c r="P159" s="137">
        <f t="shared" si="40"/>
        <v>1.0900000000000001</v>
      </c>
      <c r="Q159" s="137">
        <f t="shared" si="40"/>
        <v>1.0900000000000001</v>
      </c>
      <c r="R159" s="137">
        <f t="shared" si="40"/>
        <v>1.0900000000000001</v>
      </c>
      <c r="S159" s="137">
        <f t="shared" si="41"/>
        <v>1.0900000000000001</v>
      </c>
      <c r="T159" s="137">
        <f t="shared" si="41"/>
        <v>1.0900000000000001</v>
      </c>
      <c r="U159" s="137">
        <f t="shared" si="41"/>
        <v>1.0900000000000001</v>
      </c>
      <c r="V159" s="137">
        <f t="shared" si="41"/>
        <v>1.0900000000000001</v>
      </c>
      <c r="W159" s="137">
        <f t="shared" si="41"/>
        <v>1.0900000000000001</v>
      </c>
      <c r="X159" s="137">
        <f t="shared" si="41"/>
        <v>1.0900000000000001</v>
      </c>
      <c r="Y159" s="137">
        <f t="shared" si="41"/>
        <v>1.0900000000000001</v>
      </c>
      <c r="Z159" s="137">
        <f t="shared" si="41"/>
        <v>1.0900000000000001</v>
      </c>
      <c r="AA159" s="137">
        <f t="shared" si="41"/>
        <v>1.0900000000000001</v>
      </c>
      <c r="AB159" s="137">
        <f t="shared" si="41"/>
        <v>1.0900000000000001</v>
      </c>
      <c r="AC159" s="137">
        <f t="shared" si="41"/>
        <v>1.0900000000000001</v>
      </c>
      <c r="AD159" s="137">
        <f t="shared" si="41"/>
        <v>1.0900000000000001</v>
      </c>
      <c r="AE159" s="137">
        <f t="shared" si="41"/>
        <v>1.0900000000000001</v>
      </c>
      <c r="AF159" s="137">
        <f t="shared" si="41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0"/>
        <v>1.58</v>
      </c>
      <c r="D160" s="137">
        <f t="shared" si="40"/>
        <v>1.58</v>
      </c>
      <c r="E160" s="137">
        <f t="shared" si="40"/>
        <v>1.58</v>
      </c>
      <c r="F160" s="137">
        <f t="shared" si="40"/>
        <v>1.58</v>
      </c>
      <c r="G160" s="137">
        <f t="shared" si="40"/>
        <v>1.58</v>
      </c>
      <c r="H160" s="137">
        <f t="shared" si="40"/>
        <v>1.58</v>
      </c>
      <c r="I160" s="137">
        <f t="shared" si="40"/>
        <v>1.58</v>
      </c>
      <c r="J160" s="137">
        <f t="shared" si="40"/>
        <v>1.58</v>
      </c>
      <c r="K160" s="137">
        <f t="shared" si="40"/>
        <v>1.58</v>
      </c>
      <c r="L160" s="137">
        <f t="shared" si="40"/>
        <v>1.58</v>
      </c>
      <c r="M160" s="137">
        <f t="shared" si="40"/>
        <v>1.58</v>
      </c>
      <c r="N160" s="137">
        <f t="shared" si="40"/>
        <v>1.58</v>
      </c>
      <c r="O160" s="137">
        <f t="shared" si="40"/>
        <v>1.58</v>
      </c>
      <c r="P160" s="137">
        <f t="shared" si="40"/>
        <v>1.58</v>
      </c>
      <c r="Q160" s="137">
        <f t="shared" si="40"/>
        <v>1.58</v>
      </c>
      <c r="R160" s="137">
        <f t="shared" si="40"/>
        <v>1.58</v>
      </c>
      <c r="S160" s="137">
        <f t="shared" si="41"/>
        <v>1.58</v>
      </c>
      <c r="T160" s="137">
        <f t="shared" si="41"/>
        <v>1.58</v>
      </c>
      <c r="U160" s="137">
        <f t="shared" si="41"/>
        <v>1.58</v>
      </c>
      <c r="V160" s="137">
        <f t="shared" si="41"/>
        <v>1.58</v>
      </c>
      <c r="W160" s="137">
        <f t="shared" si="41"/>
        <v>1.58</v>
      </c>
      <c r="X160" s="137">
        <f t="shared" si="41"/>
        <v>1.58</v>
      </c>
      <c r="Y160" s="137">
        <f t="shared" si="41"/>
        <v>1.58</v>
      </c>
      <c r="Z160" s="137">
        <f t="shared" si="41"/>
        <v>1.58</v>
      </c>
      <c r="AA160" s="137">
        <f t="shared" si="41"/>
        <v>1.58</v>
      </c>
      <c r="AB160" s="137">
        <f t="shared" si="41"/>
        <v>1.58</v>
      </c>
      <c r="AC160" s="137">
        <f t="shared" si="41"/>
        <v>1.58</v>
      </c>
      <c r="AD160" s="137">
        <f t="shared" si="41"/>
        <v>1.58</v>
      </c>
      <c r="AE160" s="137">
        <f t="shared" si="41"/>
        <v>1.58</v>
      </c>
      <c r="AF160" s="137">
        <f t="shared" si="41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0"/>
        <v>2</v>
      </c>
      <c r="D161" s="137">
        <f t="shared" si="40"/>
        <v>2</v>
      </c>
      <c r="E161" s="137">
        <f t="shared" si="40"/>
        <v>2</v>
      </c>
      <c r="F161" s="137">
        <f t="shared" si="40"/>
        <v>2</v>
      </c>
      <c r="G161" s="137">
        <f t="shared" si="40"/>
        <v>2</v>
      </c>
      <c r="H161" s="137">
        <f t="shared" si="40"/>
        <v>2</v>
      </c>
      <c r="I161" s="137">
        <f t="shared" si="40"/>
        <v>2</v>
      </c>
      <c r="J161" s="137">
        <f t="shared" si="40"/>
        <v>2</v>
      </c>
      <c r="K161" s="137">
        <f t="shared" si="40"/>
        <v>2</v>
      </c>
      <c r="L161" s="137">
        <f t="shared" si="40"/>
        <v>2</v>
      </c>
      <c r="M161" s="137">
        <f t="shared" si="40"/>
        <v>2</v>
      </c>
      <c r="N161" s="137">
        <f t="shared" si="40"/>
        <v>2</v>
      </c>
      <c r="O161" s="137">
        <f t="shared" si="40"/>
        <v>2</v>
      </c>
      <c r="P161" s="137">
        <f t="shared" si="40"/>
        <v>2</v>
      </c>
      <c r="Q161" s="137">
        <f t="shared" si="40"/>
        <v>2</v>
      </c>
      <c r="R161" s="137">
        <f t="shared" si="40"/>
        <v>2</v>
      </c>
      <c r="S161" s="137">
        <f t="shared" si="41"/>
        <v>2</v>
      </c>
      <c r="T161" s="137">
        <f t="shared" si="41"/>
        <v>2</v>
      </c>
      <c r="U161" s="137">
        <f t="shared" si="41"/>
        <v>2</v>
      </c>
      <c r="V161" s="137">
        <f t="shared" si="41"/>
        <v>2</v>
      </c>
      <c r="W161" s="137">
        <f t="shared" si="41"/>
        <v>2</v>
      </c>
      <c r="X161" s="137">
        <f t="shared" si="41"/>
        <v>2</v>
      </c>
      <c r="Y161" s="137">
        <f t="shared" si="41"/>
        <v>2</v>
      </c>
      <c r="Z161" s="137">
        <f t="shared" si="41"/>
        <v>2</v>
      </c>
      <c r="AA161" s="137">
        <f t="shared" si="41"/>
        <v>2</v>
      </c>
      <c r="AB161" s="137">
        <f t="shared" si="41"/>
        <v>2</v>
      </c>
      <c r="AC161" s="137">
        <f t="shared" si="41"/>
        <v>2</v>
      </c>
      <c r="AD161" s="137">
        <f t="shared" si="41"/>
        <v>2</v>
      </c>
      <c r="AE161" s="137">
        <f t="shared" si="41"/>
        <v>2</v>
      </c>
      <c r="AF161" s="137">
        <f t="shared" si="41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0"/>
        <v>0.47</v>
      </c>
      <c r="D162" s="137">
        <f t="shared" si="40"/>
        <v>0.47</v>
      </c>
      <c r="E162" s="137">
        <f t="shared" si="40"/>
        <v>0.47</v>
      </c>
      <c r="F162" s="137">
        <f t="shared" si="40"/>
        <v>0.47</v>
      </c>
      <c r="G162" s="137">
        <f t="shared" si="40"/>
        <v>0.47</v>
      </c>
      <c r="H162" s="137">
        <f t="shared" si="40"/>
        <v>0.47</v>
      </c>
      <c r="I162" s="137">
        <f t="shared" si="40"/>
        <v>0.47</v>
      </c>
      <c r="J162" s="137">
        <f t="shared" si="40"/>
        <v>0.47</v>
      </c>
      <c r="K162" s="137">
        <f t="shared" si="40"/>
        <v>0.47</v>
      </c>
      <c r="L162" s="137">
        <f t="shared" si="40"/>
        <v>0.47</v>
      </c>
      <c r="M162" s="137">
        <f t="shared" si="40"/>
        <v>0.47</v>
      </c>
      <c r="N162" s="137">
        <f t="shared" si="40"/>
        <v>0.47</v>
      </c>
      <c r="O162" s="137">
        <f t="shared" si="40"/>
        <v>0.47</v>
      </c>
      <c r="P162" s="137">
        <f t="shared" si="40"/>
        <v>0.47</v>
      </c>
      <c r="Q162" s="137">
        <f t="shared" si="40"/>
        <v>0.47</v>
      </c>
      <c r="R162" s="137">
        <f t="shared" si="40"/>
        <v>0.47</v>
      </c>
      <c r="S162" s="137">
        <f t="shared" si="41"/>
        <v>0.47</v>
      </c>
      <c r="T162" s="137">
        <f t="shared" si="41"/>
        <v>0.47</v>
      </c>
      <c r="U162" s="137">
        <f t="shared" si="41"/>
        <v>0.47</v>
      </c>
      <c r="V162" s="137">
        <f t="shared" si="41"/>
        <v>0.47</v>
      </c>
      <c r="W162" s="137">
        <f t="shared" si="41"/>
        <v>0.47</v>
      </c>
      <c r="X162" s="137">
        <f t="shared" si="41"/>
        <v>0.47</v>
      </c>
      <c r="Y162" s="137">
        <f t="shared" si="41"/>
        <v>0.47</v>
      </c>
      <c r="Z162" s="137">
        <f t="shared" si="41"/>
        <v>0.47</v>
      </c>
      <c r="AA162" s="137">
        <f t="shared" si="41"/>
        <v>0.47</v>
      </c>
      <c r="AB162" s="137">
        <f t="shared" si="41"/>
        <v>0.47</v>
      </c>
      <c r="AC162" s="137">
        <f t="shared" si="41"/>
        <v>0.47</v>
      </c>
      <c r="AD162" s="137">
        <f t="shared" si="41"/>
        <v>0.47</v>
      </c>
      <c r="AE162" s="137">
        <f t="shared" si="41"/>
        <v>0.47</v>
      </c>
      <c r="AF162" s="137">
        <f t="shared" si="41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0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0"/>
        <v>0</v>
      </c>
      <c r="D164" s="137">
        <f t="shared" si="40"/>
        <v>0</v>
      </c>
      <c r="E164" s="137">
        <f t="shared" si="40"/>
        <v>0</v>
      </c>
      <c r="F164" s="137">
        <f t="shared" si="40"/>
        <v>0</v>
      </c>
      <c r="G164" s="137">
        <f t="shared" si="40"/>
        <v>0</v>
      </c>
      <c r="H164" s="137">
        <f t="shared" si="40"/>
        <v>0</v>
      </c>
      <c r="I164" s="137">
        <f t="shared" si="40"/>
        <v>0</v>
      </c>
      <c r="J164" s="137">
        <f t="shared" si="40"/>
        <v>0</v>
      </c>
      <c r="K164" s="137">
        <f t="shared" si="40"/>
        <v>0</v>
      </c>
      <c r="L164" s="137">
        <f t="shared" si="40"/>
        <v>0</v>
      </c>
      <c r="M164" s="137">
        <f t="shared" si="40"/>
        <v>0</v>
      </c>
      <c r="N164" s="137">
        <f t="shared" si="40"/>
        <v>0</v>
      </c>
      <c r="O164" s="137">
        <f t="shared" si="40"/>
        <v>0</v>
      </c>
      <c r="P164" s="137">
        <f t="shared" si="40"/>
        <v>0</v>
      </c>
      <c r="Q164" s="137">
        <f t="shared" si="40"/>
        <v>0</v>
      </c>
      <c r="R164" s="137">
        <f t="shared" si="41"/>
        <v>0</v>
      </c>
      <c r="S164" s="137">
        <f t="shared" si="41"/>
        <v>0</v>
      </c>
      <c r="T164" s="137">
        <f t="shared" si="41"/>
        <v>0</v>
      </c>
      <c r="U164" s="137">
        <f t="shared" si="41"/>
        <v>0</v>
      </c>
      <c r="V164" s="137">
        <f t="shared" si="41"/>
        <v>0</v>
      </c>
      <c r="W164" s="137">
        <f t="shared" si="41"/>
        <v>0</v>
      </c>
      <c r="X164" s="137">
        <f t="shared" si="41"/>
        <v>0</v>
      </c>
      <c r="Y164" s="137">
        <f t="shared" si="41"/>
        <v>0</v>
      </c>
      <c r="Z164" s="137">
        <f t="shared" si="41"/>
        <v>0</v>
      </c>
      <c r="AA164" s="137">
        <f t="shared" si="41"/>
        <v>0</v>
      </c>
      <c r="AB164" s="137">
        <f t="shared" si="41"/>
        <v>0</v>
      </c>
      <c r="AC164" s="137">
        <f t="shared" si="41"/>
        <v>0</v>
      </c>
      <c r="AD164" s="137">
        <f t="shared" si="41"/>
        <v>0</v>
      </c>
      <c r="AE164" s="137">
        <f t="shared" si="41"/>
        <v>0</v>
      </c>
      <c r="AF164" s="137">
        <f t="shared" si="41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0"/>
        <v>0.8</v>
      </c>
      <c r="D165" s="137">
        <f t="shared" si="40"/>
        <v>0.8</v>
      </c>
      <c r="E165" s="137">
        <f t="shared" si="40"/>
        <v>0.8</v>
      </c>
      <c r="F165" s="137">
        <f t="shared" si="40"/>
        <v>0.8</v>
      </c>
      <c r="G165" s="137">
        <f t="shared" si="40"/>
        <v>0.8</v>
      </c>
      <c r="H165" s="137">
        <f t="shared" si="40"/>
        <v>0.8</v>
      </c>
      <c r="I165" s="137">
        <f t="shared" si="40"/>
        <v>0.8</v>
      </c>
      <c r="J165" s="137">
        <f t="shared" si="40"/>
        <v>0.8</v>
      </c>
      <c r="K165" s="137">
        <f t="shared" si="40"/>
        <v>0.8</v>
      </c>
      <c r="L165" s="137">
        <f t="shared" si="40"/>
        <v>0.8</v>
      </c>
      <c r="M165" s="137">
        <f t="shared" si="40"/>
        <v>0.8</v>
      </c>
      <c r="N165" s="137">
        <f t="shared" si="40"/>
        <v>0.8</v>
      </c>
      <c r="O165" s="137">
        <f t="shared" si="40"/>
        <v>0.8</v>
      </c>
      <c r="P165" s="137">
        <f t="shared" si="40"/>
        <v>0.8</v>
      </c>
      <c r="Q165" s="137">
        <f t="shared" si="40"/>
        <v>0.8</v>
      </c>
      <c r="R165" s="137">
        <f t="shared" si="41"/>
        <v>0.8</v>
      </c>
      <c r="S165" s="137">
        <f t="shared" si="41"/>
        <v>0.8</v>
      </c>
      <c r="T165" s="137">
        <f t="shared" si="41"/>
        <v>0.8</v>
      </c>
      <c r="U165" s="137">
        <f t="shared" si="41"/>
        <v>0.8</v>
      </c>
      <c r="V165" s="137">
        <f t="shared" si="41"/>
        <v>0.8</v>
      </c>
      <c r="W165" s="137">
        <f t="shared" si="41"/>
        <v>0.8</v>
      </c>
      <c r="X165" s="137">
        <f t="shared" si="41"/>
        <v>0.8</v>
      </c>
      <c r="Y165" s="137">
        <f t="shared" si="41"/>
        <v>0.8</v>
      </c>
      <c r="Z165" s="137">
        <f t="shared" si="41"/>
        <v>0.8</v>
      </c>
      <c r="AA165" s="137">
        <f t="shared" si="41"/>
        <v>0.8</v>
      </c>
      <c r="AB165" s="137">
        <f t="shared" si="41"/>
        <v>0.8</v>
      </c>
      <c r="AC165" s="137">
        <f t="shared" si="41"/>
        <v>0.8</v>
      </c>
      <c r="AD165" s="137">
        <f t="shared" si="41"/>
        <v>0.8</v>
      </c>
      <c r="AE165" s="137">
        <f t="shared" si="41"/>
        <v>0.8</v>
      </c>
      <c r="AF165" s="137">
        <f t="shared" si="41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0"/>
        <v>1.5</v>
      </c>
      <c r="D166" s="137">
        <f t="shared" si="40"/>
        <v>1.5</v>
      </c>
      <c r="E166" s="137">
        <f t="shared" si="40"/>
        <v>1.5</v>
      </c>
      <c r="F166" s="137">
        <f t="shared" si="40"/>
        <v>1.5</v>
      </c>
      <c r="G166" s="137">
        <f t="shared" si="40"/>
        <v>1.5</v>
      </c>
      <c r="H166" s="137">
        <f t="shared" si="40"/>
        <v>1.5</v>
      </c>
      <c r="I166" s="137">
        <f t="shared" si="40"/>
        <v>1.5</v>
      </c>
      <c r="J166" s="137">
        <f t="shared" si="40"/>
        <v>1.5</v>
      </c>
      <c r="K166" s="137">
        <f t="shared" si="40"/>
        <v>1.5</v>
      </c>
      <c r="L166" s="137">
        <f t="shared" si="40"/>
        <v>1.5</v>
      </c>
      <c r="M166" s="137">
        <f t="shared" si="40"/>
        <v>1.5</v>
      </c>
      <c r="N166" s="137">
        <f t="shared" si="40"/>
        <v>1.5</v>
      </c>
      <c r="O166" s="137">
        <f t="shared" si="40"/>
        <v>1.5</v>
      </c>
      <c r="P166" s="137">
        <f t="shared" si="40"/>
        <v>1.5</v>
      </c>
      <c r="Q166" s="137">
        <f t="shared" si="40"/>
        <v>1.5</v>
      </c>
      <c r="R166" s="137">
        <f t="shared" si="41"/>
        <v>1.5</v>
      </c>
      <c r="S166" s="137">
        <f t="shared" si="41"/>
        <v>1.5</v>
      </c>
      <c r="T166" s="137">
        <f t="shared" si="41"/>
        <v>1.5</v>
      </c>
      <c r="U166" s="137">
        <f t="shared" si="41"/>
        <v>1.5</v>
      </c>
      <c r="V166" s="137">
        <f t="shared" si="41"/>
        <v>1.5</v>
      </c>
      <c r="W166" s="137">
        <f t="shared" si="41"/>
        <v>1.5</v>
      </c>
      <c r="X166" s="137">
        <f t="shared" si="41"/>
        <v>1.5</v>
      </c>
      <c r="Y166" s="137">
        <f t="shared" si="41"/>
        <v>1.5</v>
      </c>
      <c r="Z166" s="137">
        <f t="shared" si="41"/>
        <v>1.5</v>
      </c>
      <c r="AA166" s="137">
        <f t="shared" si="41"/>
        <v>1.5</v>
      </c>
      <c r="AB166" s="137">
        <f t="shared" si="41"/>
        <v>1.5</v>
      </c>
      <c r="AC166" s="137">
        <f t="shared" si="41"/>
        <v>1.5</v>
      </c>
      <c r="AD166" s="137">
        <f t="shared" si="41"/>
        <v>1.5</v>
      </c>
      <c r="AE166" s="137">
        <f t="shared" si="41"/>
        <v>1.5</v>
      </c>
      <c r="AF166" s="137">
        <f t="shared" si="41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0"/>
        <v>1</v>
      </c>
      <c r="D167" s="137">
        <f t="shared" si="40"/>
        <v>1</v>
      </c>
      <c r="E167" s="137">
        <f t="shared" si="40"/>
        <v>1</v>
      </c>
      <c r="F167" s="137">
        <f t="shared" si="40"/>
        <v>1</v>
      </c>
      <c r="G167" s="137">
        <f t="shared" si="40"/>
        <v>1</v>
      </c>
      <c r="H167" s="137">
        <f t="shared" si="40"/>
        <v>1</v>
      </c>
      <c r="I167" s="137">
        <f t="shared" si="40"/>
        <v>1</v>
      </c>
      <c r="J167" s="137">
        <f t="shared" si="40"/>
        <v>1</v>
      </c>
      <c r="K167" s="137">
        <f t="shared" si="40"/>
        <v>1</v>
      </c>
      <c r="L167" s="137">
        <f t="shared" si="40"/>
        <v>1</v>
      </c>
      <c r="M167" s="137">
        <f t="shared" si="40"/>
        <v>1</v>
      </c>
      <c r="N167" s="137">
        <f t="shared" si="40"/>
        <v>1</v>
      </c>
      <c r="O167" s="137">
        <f t="shared" si="40"/>
        <v>1</v>
      </c>
      <c r="P167" s="137">
        <f t="shared" si="40"/>
        <v>1</v>
      </c>
      <c r="Q167" s="137">
        <f t="shared" si="40"/>
        <v>1</v>
      </c>
      <c r="R167" s="137">
        <f t="shared" si="41"/>
        <v>1</v>
      </c>
      <c r="S167" s="137">
        <f t="shared" si="41"/>
        <v>1</v>
      </c>
      <c r="T167" s="137">
        <f t="shared" si="41"/>
        <v>1</v>
      </c>
      <c r="U167" s="137">
        <f t="shared" si="41"/>
        <v>1</v>
      </c>
      <c r="V167" s="137">
        <f t="shared" si="41"/>
        <v>1</v>
      </c>
      <c r="W167" s="137">
        <f t="shared" si="41"/>
        <v>1</v>
      </c>
      <c r="X167" s="137">
        <f t="shared" si="41"/>
        <v>1</v>
      </c>
      <c r="Y167" s="137">
        <f t="shared" si="41"/>
        <v>1</v>
      </c>
      <c r="Z167" s="137">
        <f t="shared" si="41"/>
        <v>1</v>
      </c>
      <c r="AA167" s="137">
        <f t="shared" si="41"/>
        <v>1</v>
      </c>
      <c r="AB167" s="137">
        <f t="shared" si="41"/>
        <v>1</v>
      </c>
      <c r="AC167" s="137">
        <f t="shared" si="41"/>
        <v>1</v>
      </c>
      <c r="AD167" s="137">
        <f t="shared" si="41"/>
        <v>1</v>
      </c>
      <c r="AE167" s="137">
        <f t="shared" si="41"/>
        <v>1</v>
      </c>
      <c r="AF167" s="137">
        <f t="shared" si="41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2">B169</f>
        <v>1</v>
      </c>
      <c r="D169" s="137">
        <f t="shared" si="42"/>
        <v>1</v>
      </c>
      <c r="E169" s="137">
        <f t="shared" si="42"/>
        <v>1</v>
      </c>
      <c r="F169" s="137">
        <f t="shared" si="42"/>
        <v>1</v>
      </c>
      <c r="G169" s="137">
        <f t="shared" si="42"/>
        <v>1</v>
      </c>
      <c r="H169" s="137">
        <f t="shared" si="42"/>
        <v>1</v>
      </c>
      <c r="I169" s="137">
        <f t="shared" si="42"/>
        <v>1</v>
      </c>
      <c r="J169" s="137">
        <f t="shared" si="42"/>
        <v>1</v>
      </c>
      <c r="K169" s="137">
        <f t="shared" si="42"/>
        <v>1</v>
      </c>
      <c r="L169" s="137">
        <f t="shared" si="42"/>
        <v>1</v>
      </c>
      <c r="M169" s="137">
        <f t="shared" si="42"/>
        <v>1</v>
      </c>
      <c r="N169" s="137">
        <f t="shared" si="42"/>
        <v>1</v>
      </c>
      <c r="O169" s="137">
        <f t="shared" si="42"/>
        <v>1</v>
      </c>
      <c r="P169" s="137">
        <f t="shared" si="42"/>
        <v>1</v>
      </c>
      <c r="Q169" s="137">
        <f t="shared" si="42"/>
        <v>1</v>
      </c>
      <c r="R169" s="137">
        <f t="shared" si="42"/>
        <v>1</v>
      </c>
      <c r="S169" s="137">
        <f t="shared" ref="R169:AF176" si="43">R169</f>
        <v>1</v>
      </c>
      <c r="T169" s="137">
        <f t="shared" si="43"/>
        <v>1</v>
      </c>
      <c r="U169" s="137">
        <f t="shared" si="43"/>
        <v>1</v>
      </c>
      <c r="V169" s="137">
        <f t="shared" si="43"/>
        <v>1</v>
      </c>
      <c r="W169" s="137">
        <f t="shared" si="43"/>
        <v>1</v>
      </c>
      <c r="X169" s="137">
        <f t="shared" si="43"/>
        <v>1</v>
      </c>
      <c r="Y169" s="137">
        <f t="shared" si="43"/>
        <v>1</v>
      </c>
      <c r="Z169" s="137">
        <f t="shared" si="43"/>
        <v>1</v>
      </c>
      <c r="AA169" s="137">
        <f t="shared" si="43"/>
        <v>1</v>
      </c>
      <c r="AB169" s="137">
        <f t="shared" si="43"/>
        <v>1</v>
      </c>
      <c r="AC169" s="137">
        <f t="shared" si="43"/>
        <v>1</v>
      </c>
      <c r="AD169" s="137">
        <f t="shared" si="43"/>
        <v>1</v>
      </c>
      <c r="AE169" s="137">
        <f t="shared" si="43"/>
        <v>1</v>
      </c>
      <c r="AF169" s="137">
        <f t="shared" si="43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2"/>
        <v>0.42</v>
      </c>
      <c r="D170" s="137">
        <f t="shared" si="42"/>
        <v>0.42</v>
      </c>
      <c r="E170" s="137">
        <f t="shared" si="42"/>
        <v>0.42</v>
      </c>
      <c r="F170" s="137">
        <f t="shared" si="42"/>
        <v>0.42</v>
      </c>
      <c r="G170" s="137">
        <f t="shared" si="42"/>
        <v>0.42</v>
      </c>
      <c r="H170" s="137">
        <f t="shared" si="42"/>
        <v>0.42</v>
      </c>
      <c r="I170" s="137">
        <f t="shared" si="42"/>
        <v>0.42</v>
      </c>
      <c r="J170" s="137">
        <f t="shared" si="42"/>
        <v>0.42</v>
      </c>
      <c r="K170" s="137">
        <f t="shared" si="42"/>
        <v>0.42</v>
      </c>
      <c r="L170" s="137">
        <f t="shared" si="42"/>
        <v>0.42</v>
      </c>
      <c r="M170" s="137">
        <f t="shared" si="42"/>
        <v>0.42</v>
      </c>
      <c r="N170" s="137">
        <f t="shared" si="42"/>
        <v>0.42</v>
      </c>
      <c r="O170" s="137">
        <f t="shared" si="42"/>
        <v>0.42</v>
      </c>
      <c r="P170" s="137">
        <f t="shared" si="42"/>
        <v>0.42</v>
      </c>
      <c r="Q170" s="137">
        <f t="shared" si="42"/>
        <v>0.42</v>
      </c>
      <c r="R170" s="137">
        <f t="shared" si="43"/>
        <v>0.42</v>
      </c>
      <c r="S170" s="137">
        <f t="shared" si="43"/>
        <v>0.42</v>
      </c>
      <c r="T170" s="137">
        <f t="shared" si="43"/>
        <v>0.42</v>
      </c>
      <c r="U170" s="137">
        <f t="shared" si="43"/>
        <v>0.42</v>
      </c>
      <c r="V170" s="137">
        <f t="shared" si="43"/>
        <v>0.42</v>
      </c>
      <c r="W170" s="137">
        <f t="shared" si="43"/>
        <v>0.42</v>
      </c>
      <c r="X170" s="137">
        <f t="shared" si="43"/>
        <v>0.42</v>
      </c>
      <c r="Y170" s="137">
        <f t="shared" si="43"/>
        <v>0.42</v>
      </c>
      <c r="Z170" s="137">
        <f t="shared" si="43"/>
        <v>0.42</v>
      </c>
      <c r="AA170" s="137">
        <f t="shared" si="43"/>
        <v>0.42</v>
      </c>
      <c r="AB170" s="137">
        <f t="shared" si="43"/>
        <v>0.42</v>
      </c>
      <c r="AC170" s="137">
        <f t="shared" si="43"/>
        <v>0.42</v>
      </c>
      <c r="AD170" s="137">
        <f t="shared" si="43"/>
        <v>0.42</v>
      </c>
      <c r="AE170" s="137">
        <f t="shared" si="43"/>
        <v>0.42</v>
      </c>
      <c r="AF170" s="137">
        <f t="shared" si="43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2"/>
        <v>0.46</v>
      </c>
      <c r="D171" s="137">
        <f t="shared" si="42"/>
        <v>0.46</v>
      </c>
      <c r="E171" s="137">
        <f t="shared" si="42"/>
        <v>0.46</v>
      </c>
      <c r="F171" s="137">
        <f t="shared" si="42"/>
        <v>0.46</v>
      </c>
      <c r="G171" s="137">
        <f t="shared" si="42"/>
        <v>0.46</v>
      </c>
      <c r="H171" s="137">
        <f t="shared" si="42"/>
        <v>0.46</v>
      </c>
      <c r="I171" s="137">
        <f t="shared" si="42"/>
        <v>0.46</v>
      </c>
      <c r="J171" s="137">
        <f t="shared" si="42"/>
        <v>0.46</v>
      </c>
      <c r="K171" s="137">
        <f t="shared" si="42"/>
        <v>0.46</v>
      </c>
      <c r="L171" s="137">
        <f t="shared" si="42"/>
        <v>0.46</v>
      </c>
      <c r="M171" s="137">
        <f t="shared" si="42"/>
        <v>0.46</v>
      </c>
      <c r="N171" s="137">
        <f t="shared" si="42"/>
        <v>0.46</v>
      </c>
      <c r="O171" s="137">
        <f t="shared" si="42"/>
        <v>0.46</v>
      </c>
      <c r="P171" s="137">
        <f t="shared" si="42"/>
        <v>0.46</v>
      </c>
      <c r="Q171" s="137">
        <f t="shared" si="42"/>
        <v>0.46</v>
      </c>
      <c r="R171" s="137">
        <f t="shared" si="43"/>
        <v>0.46</v>
      </c>
      <c r="S171" s="137">
        <f t="shared" si="43"/>
        <v>0.46</v>
      </c>
      <c r="T171" s="137">
        <f t="shared" si="43"/>
        <v>0.46</v>
      </c>
      <c r="U171" s="137">
        <f t="shared" si="43"/>
        <v>0.46</v>
      </c>
      <c r="V171" s="137">
        <f t="shared" si="43"/>
        <v>0.46</v>
      </c>
      <c r="W171" s="137">
        <f t="shared" si="43"/>
        <v>0.46</v>
      </c>
      <c r="X171" s="137">
        <f t="shared" si="43"/>
        <v>0.46</v>
      </c>
      <c r="Y171" s="137">
        <f t="shared" si="43"/>
        <v>0.46</v>
      </c>
      <c r="Z171" s="137">
        <f t="shared" si="43"/>
        <v>0.46</v>
      </c>
      <c r="AA171" s="137">
        <f t="shared" si="43"/>
        <v>0.46</v>
      </c>
      <c r="AB171" s="137">
        <f t="shared" si="43"/>
        <v>0.46</v>
      </c>
      <c r="AC171" s="137">
        <f t="shared" si="43"/>
        <v>0.46</v>
      </c>
      <c r="AD171" s="137">
        <f t="shared" si="43"/>
        <v>0.46</v>
      </c>
      <c r="AE171" s="137">
        <f t="shared" si="43"/>
        <v>0.46</v>
      </c>
      <c r="AF171" s="137">
        <f t="shared" si="43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2"/>
        <v>0.85</v>
      </c>
      <c r="D172" s="137">
        <f t="shared" si="42"/>
        <v>0.85</v>
      </c>
      <c r="E172" s="137">
        <f t="shared" si="42"/>
        <v>0.85</v>
      </c>
      <c r="F172" s="137">
        <f t="shared" si="42"/>
        <v>0.85</v>
      </c>
      <c r="G172" s="137">
        <f t="shared" si="42"/>
        <v>0.85</v>
      </c>
      <c r="H172" s="137">
        <f t="shared" si="42"/>
        <v>0.85</v>
      </c>
      <c r="I172" s="137">
        <f t="shared" si="42"/>
        <v>0.85</v>
      </c>
      <c r="J172" s="137">
        <f t="shared" si="42"/>
        <v>0.85</v>
      </c>
      <c r="K172" s="137">
        <f t="shared" si="42"/>
        <v>0.85</v>
      </c>
      <c r="L172" s="137">
        <f t="shared" si="42"/>
        <v>0.85</v>
      </c>
      <c r="M172" s="137">
        <f t="shared" si="42"/>
        <v>0.85</v>
      </c>
      <c r="N172" s="137">
        <f t="shared" si="42"/>
        <v>0.85</v>
      </c>
      <c r="O172" s="137">
        <f t="shared" si="42"/>
        <v>0.85</v>
      </c>
      <c r="P172" s="137">
        <f t="shared" si="42"/>
        <v>0.85</v>
      </c>
      <c r="Q172" s="137">
        <f t="shared" si="42"/>
        <v>0.85</v>
      </c>
      <c r="R172" s="137">
        <f t="shared" si="43"/>
        <v>0.85</v>
      </c>
      <c r="S172" s="137">
        <f t="shared" si="43"/>
        <v>0.85</v>
      </c>
      <c r="T172" s="137">
        <f t="shared" si="43"/>
        <v>0.85</v>
      </c>
      <c r="U172" s="137">
        <f t="shared" si="43"/>
        <v>0.85</v>
      </c>
      <c r="V172" s="137">
        <f t="shared" si="43"/>
        <v>0.85</v>
      </c>
      <c r="W172" s="137">
        <f t="shared" si="43"/>
        <v>0.85</v>
      </c>
      <c r="X172" s="137">
        <f t="shared" si="43"/>
        <v>0.85</v>
      </c>
      <c r="Y172" s="137">
        <f t="shared" si="43"/>
        <v>0.85</v>
      </c>
      <c r="Z172" s="137">
        <f t="shared" si="43"/>
        <v>0.85</v>
      </c>
      <c r="AA172" s="137">
        <f t="shared" si="43"/>
        <v>0.85</v>
      </c>
      <c r="AB172" s="137">
        <f t="shared" si="43"/>
        <v>0.85</v>
      </c>
      <c r="AC172" s="137">
        <f t="shared" si="43"/>
        <v>0.85</v>
      </c>
      <c r="AD172" s="137">
        <f t="shared" si="43"/>
        <v>0.85</v>
      </c>
      <c r="AE172" s="137">
        <f t="shared" si="43"/>
        <v>0.85</v>
      </c>
      <c r="AF172" s="137">
        <f t="shared" si="43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2"/>
        <v>0.9</v>
      </c>
      <c r="D173" s="137">
        <f t="shared" si="42"/>
        <v>0.9</v>
      </c>
      <c r="E173" s="137">
        <f t="shared" si="42"/>
        <v>0.9</v>
      </c>
      <c r="F173" s="137">
        <f t="shared" si="42"/>
        <v>0.9</v>
      </c>
      <c r="G173" s="137">
        <f t="shared" si="42"/>
        <v>0.9</v>
      </c>
      <c r="H173" s="137">
        <f t="shared" si="42"/>
        <v>0.9</v>
      </c>
      <c r="I173" s="137">
        <f t="shared" si="42"/>
        <v>0.9</v>
      </c>
      <c r="J173" s="137">
        <f t="shared" si="42"/>
        <v>0.9</v>
      </c>
      <c r="K173" s="137">
        <f t="shared" si="42"/>
        <v>0.9</v>
      </c>
      <c r="L173" s="137">
        <f t="shared" si="42"/>
        <v>0.9</v>
      </c>
      <c r="M173" s="137">
        <f t="shared" si="42"/>
        <v>0.9</v>
      </c>
      <c r="N173" s="137">
        <f t="shared" si="42"/>
        <v>0.9</v>
      </c>
      <c r="O173" s="137">
        <f t="shared" si="42"/>
        <v>0.9</v>
      </c>
      <c r="P173" s="137">
        <f t="shared" si="42"/>
        <v>0.9</v>
      </c>
      <c r="Q173" s="137">
        <f t="shared" si="42"/>
        <v>0.9</v>
      </c>
      <c r="R173" s="137">
        <f t="shared" si="43"/>
        <v>0.9</v>
      </c>
      <c r="S173" s="137">
        <f t="shared" si="43"/>
        <v>0.9</v>
      </c>
      <c r="T173" s="137">
        <f t="shared" si="43"/>
        <v>0.9</v>
      </c>
      <c r="U173" s="137">
        <f t="shared" si="43"/>
        <v>0.9</v>
      </c>
      <c r="V173" s="137">
        <f t="shared" si="43"/>
        <v>0.9</v>
      </c>
      <c r="W173" s="137">
        <f t="shared" si="43"/>
        <v>0.9</v>
      </c>
      <c r="X173" s="137">
        <f t="shared" si="43"/>
        <v>0.9</v>
      </c>
      <c r="Y173" s="137">
        <f t="shared" si="43"/>
        <v>0.9</v>
      </c>
      <c r="Z173" s="137">
        <f t="shared" si="43"/>
        <v>0.9</v>
      </c>
      <c r="AA173" s="137">
        <f t="shared" si="43"/>
        <v>0.9</v>
      </c>
      <c r="AB173" s="137">
        <f t="shared" si="43"/>
        <v>0.9</v>
      </c>
      <c r="AC173" s="137">
        <f t="shared" si="43"/>
        <v>0.9</v>
      </c>
      <c r="AD173" s="137">
        <f t="shared" si="43"/>
        <v>0.9</v>
      </c>
      <c r="AE173" s="137">
        <f t="shared" si="43"/>
        <v>0.9</v>
      </c>
      <c r="AF173" s="137">
        <f t="shared" si="43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2"/>
        <v>0.44</v>
      </c>
      <c r="D174" s="137">
        <f t="shared" si="42"/>
        <v>0.44</v>
      </c>
      <c r="E174" s="137">
        <f t="shared" si="42"/>
        <v>0.44</v>
      </c>
      <c r="F174" s="137">
        <f t="shared" si="42"/>
        <v>0.44</v>
      </c>
      <c r="G174" s="137">
        <f t="shared" si="42"/>
        <v>0.44</v>
      </c>
      <c r="H174" s="137">
        <f t="shared" si="42"/>
        <v>0.44</v>
      </c>
      <c r="I174" s="137">
        <f t="shared" si="42"/>
        <v>0.44</v>
      </c>
      <c r="J174" s="137">
        <f t="shared" si="42"/>
        <v>0.44</v>
      </c>
      <c r="K174" s="137">
        <f t="shared" si="42"/>
        <v>0.44</v>
      </c>
      <c r="L174" s="137">
        <f t="shared" si="42"/>
        <v>0.44</v>
      </c>
      <c r="M174" s="137">
        <f t="shared" si="42"/>
        <v>0.44</v>
      </c>
      <c r="N174" s="137">
        <f t="shared" si="42"/>
        <v>0.44</v>
      </c>
      <c r="O174" s="137">
        <f t="shared" si="42"/>
        <v>0.44</v>
      </c>
      <c r="P174" s="137">
        <f t="shared" si="42"/>
        <v>0.44</v>
      </c>
      <c r="Q174" s="137">
        <f t="shared" si="42"/>
        <v>0.44</v>
      </c>
      <c r="R174" s="137">
        <f t="shared" si="43"/>
        <v>0.44</v>
      </c>
      <c r="S174" s="137">
        <f t="shared" si="43"/>
        <v>0.44</v>
      </c>
      <c r="T174" s="137">
        <f t="shared" si="43"/>
        <v>0.44</v>
      </c>
      <c r="U174" s="137">
        <f t="shared" si="43"/>
        <v>0.44</v>
      </c>
      <c r="V174" s="137">
        <f t="shared" si="43"/>
        <v>0.44</v>
      </c>
      <c r="W174" s="137">
        <f t="shared" si="43"/>
        <v>0.44</v>
      </c>
      <c r="X174" s="137">
        <f t="shared" si="43"/>
        <v>0.44</v>
      </c>
      <c r="Y174" s="137">
        <f t="shared" si="43"/>
        <v>0.44</v>
      </c>
      <c r="Z174" s="137">
        <f t="shared" si="43"/>
        <v>0.44</v>
      </c>
      <c r="AA174" s="137">
        <f t="shared" si="43"/>
        <v>0.44</v>
      </c>
      <c r="AB174" s="137">
        <f t="shared" si="43"/>
        <v>0.44</v>
      </c>
      <c r="AC174" s="137">
        <f t="shared" si="43"/>
        <v>0.44</v>
      </c>
      <c r="AD174" s="137">
        <f t="shared" si="43"/>
        <v>0.44</v>
      </c>
      <c r="AE174" s="137">
        <f t="shared" si="43"/>
        <v>0.44</v>
      </c>
      <c r="AF174" s="137">
        <f t="shared" si="43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2"/>
        <v>2.1</v>
      </c>
      <c r="D175" s="137">
        <f t="shared" si="42"/>
        <v>2.1</v>
      </c>
      <c r="E175" s="137">
        <f t="shared" si="42"/>
        <v>2.1</v>
      </c>
      <c r="F175" s="137">
        <f t="shared" si="42"/>
        <v>2.1</v>
      </c>
      <c r="G175" s="137">
        <f t="shared" si="42"/>
        <v>2.1</v>
      </c>
      <c r="H175" s="137">
        <f t="shared" si="42"/>
        <v>2.1</v>
      </c>
      <c r="I175" s="137">
        <f t="shared" si="42"/>
        <v>2.1</v>
      </c>
      <c r="J175" s="137">
        <f t="shared" si="42"/>
        <v>2.1</v>
      </c>
      <c r="K175" s="137">
        <f t="shared" si="42"/>
        <v>2.1</v>
      </c>
      <c r="L175" s="137">
        <f t="shared" si="42"/>
        <v>2.1</v>
      </c>
      <c r="M175" s="137">
        <f t="shared" si="42"/>
        <v>2.1</v>
      </c>
      <c r="N175" s="137">
        <f t="shared" si="42"/>
        <v>2.1</v>
      </c>
      <c r="O175" s="137">
        <f t="shared" si="42"/>
        <v>2.1</v>
      </c>
      <c r="P175" s="137">
        <f t="shared" si="42"/>
        <v>2.1</v>
      </c>
      <c r="Q175" s="137">
        <f t="shared" si="42"/>
        <v>2.1</v>
      </c>
      <c r="R175" s="137">
        <f t="shared" si="43"/>
        <v>2.1</v>
      </c>
      <c r="S175" s="137">
        <f t="shared" si="43"/>
        <v>2.1</v>
      </c>
      <c r="T175" s="137">
        <f t="shared" si="43"/>
        <v>2.1</v>
      </c>
      <c r="U175" s="137">
        <f t="shared" si="43"/>
        <v>2.1</v>
      </c>
      <c r="V175" s="137">
        <f t="shared" si="43"/>
        <v>2.1</v>
      </c>
      <c r="W175" s="137">
        <f t="shared" si="43"/>
        <v>2.1</v>
      </c>
      <c r="X175" s="137">
        <f t="shared" si="43"/>
        <v>2.1</v>
      </c>
      <c r="Y175" s="137">
        <f t="shared" si="43"/>
        <v>2.1</v>
      </c>
      <c r="Z175" s="137">
        <f t="shared" si="43"/>
        <v>2.1</v>
      </c>
      <c r="AA175" s="137">
        <f t="shared" si="43"/>
        <v>2.1</v>
      </c>
      <c r="AB175" s="137">
        <f t="shared" si="43"/>
        <v>2.1</v>
      </c>
      <c r="AC175" s="137">
        <f t="shared" si="43"/>
        <v>2.1</v>
      </c>
      <c r="AD175" s="137">
        <f t="shared" si="43"/>
        <v>2.1</v>
      </c>
      <c r="AE175" s="137">
        <f t="shared" si="43"/>
        <v>2.1</v>
      </c>
      <c r="AF175" s="137">
        <f t="shared" si="43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2"/>
        <v>0.9</v>
      </c>
      <c r="D176" s="137">
        <f t="shared" si="42"/>
        <v>0.9</v>
      </c>
      <c r="E176" s="137">
        <f t="shared" si="42"/>
        <v>0.9</v>
      </c>
      <c r="F176" s="137">
        <f t="shared" si="42"/>
        <v>0.9</v>
      </c>
      <c r="G176" s="137">
        <f t="shared" si="42"/>
        <v>0.9</v>
      </c>
      <c r="H176" s="137">
        <f t="shared" si="42"/>
        <v>0.9</v>
      </c>
      <c r="I176" s="137">
        <f t="shared" si="42"/>
        <v>0.9</v>
      </c>
      <c r="J176" s="137">
        <f t="shared" si="42"/>
        <v>0.9</v>
      </c>
      <c r="K176" s="137">
        <f t="shared" si="42"/>
        <v>0.9</v>
      </c>
      <c r="L176" s="137">
        <f t="shared" si="42"/>
        <v>0.9</v>
      </c>
      <c r="M176" s="137">
        <f t="shared" si="42"/>
        <v>0.9</v>
      </c>
      <c r="N176" s="137">
        <f t="shared" si="42"/>
        <v>0.9</v>
      </c>
      <c r="O176" s="137">
        <f t="shared" si="42"/>
        <v>0.9</v>
      </c>
      <c r="P176" s="137">
        <f t="shared" si="42"/>
        <v>0.9</v>
      </c>
      <c r="Q176" s="137">
        <f t="shared" si="42"/>
        <v>0.9</v>
      </c>
      <c r="R176" s="137">
        <f t="shared" si="43"/>
        <v>0.9</v>
      </c>
      <c r="S176" s="137">
        <f t="shared" si="43"/>
        <v>0.9</v>
      </c>
      <c r="T176" s="137">
        <f t="shared" si="43"/>
        <v>0.9</v>
      </c>
      <c r="U176" s="137">
        <f t="shared" si="43"/>
        <v>0.9</v>
      </c>
      <c r="V176" s="137">
        <f t="shared" si="43"/>
        <v>0.9</v>
      </c>
      <c r="W176" s="137">
        <f t="shared" si="43"/>
        <v>0.9</v>
      </c>
      <c r="X176" s="137">
        <f t="shared" si="43"/>
        <v>0.9</v>
      </c>
      <c r="Y176" s="137">
        <f t="shared" si="43"/>
        <v>0.9</v>
      </c>
      <c r="Z176" s="137">
        <f t="shared" si="43"/>
        <v>0.9</v>
      </c>
      <c r="AA176" s="137">
        <f t="shared" si="43"/>
        <v>0.9</v>
      </c>
      <c r="AB176" s="137">
        <f t="shared" si="43"/>
        <v>0.9</v>
      </c>
      <c r="AC176" s="137">
        <f t="shared" si="43"/>
        <v>0.9</v>
      </c>
      <c r="AD176" s="137">
        <f t="shared" si="43"/>
        <v>0.9</v>
      </c>
      <c r="AE176" s="137">
        <f t="shared" si="43"/>
        <v>0.9</v>
      </c>
      <c r="AF176" s="137">
        <f t="shared" si="43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4">B178</f>
        <v>0.57999999999999996</v>
      </c>
      <c r="D178" s="137">
        <f t="shared" si="44"/>
        <v>0.57999999999999996</v>
      </c>
      <c r="E178" s="137">
        <f t="shared" si="44"/>
        <v>0.57999999999999996</v>
      </c>
      <c r="F178" s="137">
        <f t="shared" si="44"/>
        <v>0.57999999999999996</v>
      </c>
      <c r="G178" s="137">
        <f t="shared" si="44"/>
        <v>0.57999999999999996</v>
      </c>
      <c r="H178" s="137">
        <f t="shared" si="44"/>
        <v>0.57999999999999996</v>
      </c>
      <c r="I178" s="137">
        <f t="shared" si="44"/>
        <v>0.57999999999999996</v>
      </c>
      <c r="J178" s="137">
        <f t="shared" si="44"/>
        <v>0.57999999999999996</v>
      </c>
      <c r="K178" s="137">
        <f t="shared" si="44"/>
        <v>0.57999999999999996</v>
      </c>
      <c r="L178" s="137">
        <f t="shared" si="44"/>
        <v>0.57999999999999996</v>
      </c>
      <c r="M178" s="137">
        <f t="shared" si="44"/>
        <v>0.57999999999999996</v>
      </c>
      <c r="N178" s="137">
        <f t="shared" si="44"/>
        <v>0.57999999999999996</v>
      </c>
      <c r="O178" s="137">
        <f t="shared" si="44"/>
        <v>0.57999999999999996</v>
      </c>
      <c r="P178" s="137">
        <f t="shared" si="44"/>
        <v>0.57999999999999996</v>
      </c>
      <c r="Q178" s="137">
        <f t="shared" si="44"/>
        <v>0.57999999999999996</v>
      </c>
      <c r="R178" s="137">
        <f t="shared" si="44"/>
        <v>0.57999999999999996</v>
      </c>
      <c r="S178" s="137">
        <f t="shared" ref="R178:AF190" si="45">R178</f>
        <v>0.57999999999999996</v>
      </c>
      <c r="T178" s="137">
        <f t="shared" si="45"/>
        <v>0.57999999999999996</v>
      </c>
      <c r="U178" s="137">
        <f t="shared" si="45"/>
        <v>0.57999999999999996</v>
      </c>
      <c r="V178" s="137">
        <f t="shared" si="45"/>
        <v>0.57999999999999996</v>
      </c>
      <c r="W178" s="137">
        <f t="shared" si="45"/>
        <v>0.57999999999999996</v>
      </c>
      <c r="X178" s="137">
        <f t="shared" si="45"/>
        <v>0.57999999999999996</v>
      </c>
      <c r="Y178" s="137">
        <f t="shared" si="45"/>
        <v>0.57999999999999996</v>
      </c>
      <c r="Z178" s="137">
        <f t="shared" si="45"/>
        <v>0.57999999999999996</v>
      </c>
      <c r="AA178" s="137">
        <f t="shared" si="45"/>
        <v>0.57999999999999996</v>
      </c>
      <c r="AB178" s="137">
        <f t="shared" si="45"/>
        <v>0.57999999999999996</v>
      </c>
      <c r="AC178" s="137">
        <f t="shared" si="45"/>
        <v>0.57999999999999996</v>
      </c>
      <c r="AD178" s="137">
        <f t="shared" si="45"/>
        <v>0.57999999999999996</v>
      </c>
      <c r="AE178" s="137">
        <f t="shared" si="45"/>
        <v>0.57999999999999996</v>
      </c>
      <c r="AF178" s="137">
        <f t="shared" si="45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4"/>
        <v>0.8</v>
      </c>
      <c r="D179" s="137">
        <f t="shared" si="44"/>
        <v>0.8</v>
      </c>
      <c r="E179" s="137">
        <f t="shared" si="44"/>
        <v>0.8</v>
      </c>
      <c r="F179" s="137">
        <f t="shared" si="44"/>
        <v>0.8</v>
      </c>
      <c r="G179" s="137">
        <f t="shared" si="44"/>
        <v>0.8</v>
      </c>
      <c r="H179" s="137">
        <f t="shared" si="44"/>
        <v>0.8</v>
      </c>
      <c r="I179" s="137">
        <f t="shared" si="44"/>
        <v>0.8</v>
      </c>
      <c r="J179" s="137">
        <f t="shared" si="44"/>
        <v>0.8</v>
      </c>
      <c r="K179" s="137">
        <f t="shared" si="44"/>
        <v>0.8</v>
      </c>
      <c r="L179" s="137">
        <f t="shared" si="44"/>
        <v>0.8</v>
      </c>
      <c r="M179" s="137">
        <f t="shared" si="44"/>
        <v>0.8</v>
      </c>
      <c r="N179" s="137">
        <f t="shared" si="44"/>
        <v>0.8</v>
      </c>
      <c r="O179" s="137">
        <f t="shared" si="44"/>
        <v>0.8</v>
      </c>
      <c r="P179" s="137">
        <f t="shared" si="44"/>
        <v>0.8</v>
      </c>
      <c r="Q179" s="137">
        <f t="shared" si="44"/>
        <v>0.8</v>
      </c>
      <c r="R179" s="137">
        <f t="shared" si="44"/>
        <v>0.8</v>
      </c>
      <c r="S179" s="137">
        <f t="shared" si="45"/>
        <v>0.8</v>
      </c>
      <c r="T179" s="137">
        <f t="shared" si="45"/>
        <v>0.8</v>
      </c>
      <c r="U179" s="137">
        <f t="shared" si="45"/>
        <v>0.8</v>
      </c>
      <c r="V179" s="137">
        <f t="shared" si="45"/>
        <v>0.8</v>
      </c>
      <c r="W179" s="137">
        <f t="shared" si="45"/>
        <v>0.8</v>
      </c>
      <c r="X179" s="137">
        <f t="shared" si="45"/>
        <v>0.8</v>
      </c>
      <c r="Y179" s="137">
        <f t="shared" si="45"/>
        <v>0.8</v>
      </c>
      <c r="Z179" s="137">
        <f t="shared" si="45"/>
        <v>0.8</v>
      </c>
      <c r="AA179" s="137">
        <f t="shared" si="45"/>
        <v>0.8</v>
      </c>
      <c r="AB179" s="137">
        <f t="shared" si="45"/>
        <v>0.8</v>
      </c>
      <c r="AC179" s="137">
        <f t="shared" si="45"/>
        <v>0.8</v>
      </c>
      <c r="AD179" s="137">
        <f t="shared" si="45"/>
        <v>0.8</v>
      </c>
      <c r="AE179" s="137">
        <f t="shared" si="45"/>
        <v>0.8</v>
      </c>
      <c r="AF179" s="137">
        <f t="shared" si="45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4"/>
        <v>0</v>
      </c>
      <c r="D180" s="137">
        <f t="shared" si="44"/>
        <v>0</v>
      </c>
      <c r="E180" s="137">
        <f t="shared" si="44"/>
        <v>0</v>
      </c>
      <c r="F180" s="137">
        <f t="shared" si="44"/>
        <v>0</v>
      </c>
      <c r="G180" s="137">
        <f t="shared" si="44"/>
        <v>0</v>
      </c>
      <c r="H180" s="137">
        <f t="shared" si="44"/>
        <v>0</v>
      </c>
      <c r="I180" s="137">
        <f t="shared" si="44"/>
        <v>0</v>
      </c>
      <c r="J180" s="137">
        <f t="shared" si="44"/>
        <v>0</v>
      </c>
      <c r="K180" s="137">
        <f t="shared" si="44"/>
        <v>0</v>
      </c>
      <c r="L180" s="137">
        <f t="shared" si="44"/>
        <v>0</v>
      </c>
      <c r="M180" s="137">
        <f t="shared" si="44"/>
        <v>0</v>
      </c>
      <c r="N180" s="137">
        <f t="shared" si="44"/>
        <v>0</v>
      </c>
      <c r="O180" s="137">
        <f t="shared" si="44"/>
        <v>0</v>
      </c>
      <c r="P180" s="137">
        <f t="shared" si="44"/>
        <v>0</v>
      </c>
      <c r="Q180" s="137">
        <f t="shared" si="44"/>
        <v>0</v>
      </c>
      <c r="R180" s="137">
        <f t="shared" si="44"/>
        <v>0</v>
      </c>
      <c r="S180" s="137">
        <f t="shared" si="45"/>
        <v>0</v>
      </c>
      <c r="T180" s="137">
        <f t="shared" si="45"/>
        <v>0</v>
      </c>
      <c r="U180" s="137">
        <f t="shared" si="45"/>
        <v>0</v>
      </c>
      <c r="V180" s="137">
        <f t="shared" si="45"/>
        <v>0</v>
      </c>
      <c r="W180" s="137">
        <f t="shared" si="45"/>
        <v>0</v>
      </c>
      <c r="X180" s="137">
        <f t="shared" si="45"/>
        <v>0</v>
      </c>
      <c r="Y180" s="137">
        <f t="shared" si="45"/>
        <v>0</v>
      </c>
      <c r="Z180" s="137">
        <f t="shared" si="45"/>
        <v>0</v>
      </c>
      <c r="AA180" s="137">
        <f t="shared" si="45"/>
        <v>0</v>
      </c>
      <c r="AB180" s="137">
        <f t="shared" si="45"/>
        <v>0</v>
      </c>
      <c r="AC180" s="137">
        <f t="shared" si="45"/>
        <v>0</v>
      </c>
      <c r="AD180" s="137">
        <f t="shared" si="45"/>
        <v>0</v>
      </c>
      <c r="AE180" s="137">
        <f t="shared" si="45"/>
        <v>0</v>
      </c>
      <c r="AF180" s="137">
        <f t="shared" si="45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4"/>
        <v>0.6</v>
      </c>
      <c r="D182" s="137">
        <f t="shared" si="44"/>
        <v>0.6</v>
      </c>
      <c r="E182" s="137">
        <f t="shared" si="44"/>
        <v>0.6</v>
      </c>
      <c r="F182" s="137">
        <f t="shared" si="44"/>
        <v>0.6</v>
      </c>
      <c r="G182" s="137">
        <f t="shared" si="44"/>
        <v>0.6</v>
      </c>
      <c r="H182" s="137">
        <f t="shared" si="44"/>
        <v>0.6</v>
      </c>
      <c r="I182" s="137">
        <f t="shared" si="44"/>
        <v>0.6</v>
      </c>
      <c r="J182" s="137">
        <f t="shared" si="44"/>
        <v>0.6</v>
      </c>
      <c r="K182" s="137">
        <f t="shared" si="44"/>
        <v>0.6</v>
      </c>
      <c r="L182" s="137">
        <f t="shared" si="44"/>
        <v>0.6</v>
      </c>
      <c r="M182" s="137">
        <f t="shared" si="44"/>
        <v>0.6</v>
      </c>
      <c r="N182" s="137">
        <f t="shared" si="44"/>
        <v>0.6</v>
      </c>
      <c r="O182" s="137">
        <f t="shared" si="44"/>
        <v>0.6</v>
      </c>
      <c r="P182" s="137">
        <f t="shared" si="44"/>
        <v>0.6</v>
      </c>
      <c r="Q182" s="137">
        <f t="shared" si="44"/>
        <v>0.6</v>
      </c>
      <c r="R182" s="137">
        <f t="shared" si="44"/>
        <v>0.6</v>
      </c>
      <c r="S182" s="137">
        <f t="shared" si="45"/>
        <v>0.6</v>
      </c>
      <c r="T182" s="137">
        <f t="shared" si="45"/>
        <v>0.6</v>
      </c>
      <c r="U182" s="137">
        <f t="shared" si="45"/>
        <v>0.6</v>
      </c>
      <c r="V182" s="137">
        <f t="shared" si="45"/>
        <v>0.6</v>
      </c>
      <c r="W182" s="137">
        <f t="shared" si="45"/>
        <v>0.6</v>
      </c>
      <c r="X182" s="137">
        <f t="shared" si="45"/>
        <v>0.6</v>
      </c>
      <c r="Y182" s="137">
        <f t="shared" si="45"/>
        <v>0.6</v>
      </c>
      <c r="Z182" s="137">
        <f t="shared" si="45"/>
        <v>0.6</v>
      </c>
      <c r="AA182" s="137">
        <f t="shared" si="45"/>
        <v>0.6</v>
      </c>
      <c r="AB182" s="137">
        <f t="shared" si="45"/>
        <v>0.6</v>
      </c>
      <c r="AC182" s="137">
        <f t="shared" si="45"/>
        <v>0.6</v>
      </c>
      <c r="AD182" s="137">
        <f t="shared" si="45"/>
        <v>0.6</v>
      </c>
      <c r="AE182" s="137">
        <f t="shared" si="45"/>
        <v>0.6</v>
      </c>
      <c r="AF182" s="137">
        <f t="shared" si="45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4"/>
        <v>0.35</v>
      </c>
      <c r="D183" s="137">
        <f t="shared" si="44"/>
        <v>0.35</v>
      </c>
      <c r="E183" s="137">
        <f t="shared" si="44"/>
        <v>0.35</v>
      </c>
      <c r="F183" s="137">
        <f t="shared" si="44"/>
        <v>0.35</v>
      </c>
      <c r="G183" s="137">
        <f t="shared" si="44"/>
        <v>0.35</v>
      </c>
      <c r="H183" s="137">
        <f t="shared" si="44"/>
        <v>0.35</v>
      </c>
      <c r="I183" s="137">
        <f t="shared" si="44"/>
        <v>0.35</v>
      </c>
      <c r="J183" s="137">
        <f t="shared" si="44"/>
        <v>0.35</v>
      </c>
      <c r="K183" s="137">
        <f t="shared" si="44"/>
        <v>0.35</v>
      </c>
      <c r="L183" s="137">
        <f t="shared" si="44"/>
        <v>0.35</v>
      </c>
      <c r="M183" s="137">
        <f t="shared" si="44"/>
        <v>0.35</v>
      </c>
      <c r="N183" s="137">
        <f t="shared" si="44"/>
        <v>0.35</v>
      </c>
      <c r="O183" s="137">
        <f t="shared" si="44"/>
        <v>0.35</v>
      </c>
      <c r="P183" s="137">
        <f t="shared" si="44"/>
        <v>0.35</v>
      </c>
      <c r="Q183" s="137">
        <f t="shared" si="44"/>
        <v>0.35</v>
      </c>
      <c r="R183" s="137">
        <f t="shared" si="44"/>
        <v>0.35</v>
      </c>
      <c r="S183" s="137">
        <f t="shared" si="45"/>
        <v>0.35</v>
      </c>
      <c r="T183" s="137">
        <f t="shared" si="45"/>
        <v>0.35</v>
      </c>
      <c r="U183" s="137">
        <f t="shared" si="45"/>
        <v>0.35</v>
      </c>
      <c r="V183" s="137">
        <f t="shared" si="45"/>
        <v>0.35</v>
      </c>
      <c r="W183" s="137">
        <f t="shared" si="45"/>
        <v>0.35</v>
      </c>
      <c r="X183" s="137">
        <f t="shared" si="45"/>
        <v>0.35</v>
      </c>
      <c r="Y183" s="137">
        <f t="shared" si="45"/>
        <v>0.35</v>
      </c>
      <c r="Z183" s="137">
        <f t="shared" si="45"/>
        <v>0.35</v>
      </c>
      <c r="AA183" s="137">
        <f t="shared" si="45"/>
        <v>0.35</v>
      </c>
      <c r="AB183" s="137">
        <f t="shared" si="45"/>
        <v>0.35</v>
      </c>
      <c r="AC183" s="137">
        <f t="shared" si="45"/>
        <v>0.35</v>
      </c>
      <c r="AD183" s="137">
        <f t="shared" si="45"/>
        <v>0.35</v>
      </c>
      <c r="AE183" s="137">
        <f t="shared" si="45"/>
        <v>0.35</v>
      </c>
      <c r="AF183" s="137">
        <f t="shared" si="45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4"/>
        <v>0.28999999999999998</v>
      </c>
      <c r="D184" s="137">
        <f t="shared" si="44"/>
        <v>0.28999999999999998</v>
      </c>
      <c r="E184" s="137">
        <f t="shared" si="44"/>
        <v>0.28999999999999998</v>
      </c>
      <c r="F184" s="137">
        <f t="shared" si="44"/>
        <v>0.28999999999999998</v>
      </c>
      <c r="G184" s="137">
        <f t="shared" si="44"/>
        <v>0.28999999999999998</v>
      </c>
      <c r="H184" s="137">
        <f t="shared" si="44"/>
        <v>0.28999999999999998</v>
      </c>
      <c r="I184" s="137">
        <f t="shared" si="44"/>
        <v>0.28999999999999998</v>
      </c>
      <c r="J184" s="137">
        <f t="shared" si="44"/>
        <v>0.28999999999999998</v>
      </c>
      <c r="K184" s="137">
        <f t="shared" si="44"/>
        <v>0.28999999999999998</v>
      </c>
      <c r="L184" s="137">
        <f t="shared" si="44"/>
        <v>0.28999999999999998</v>
      </c>
      <c r="M184" s="137">
        <f t="shared" si="44"/>
        <v>0.28999999999999998</v>
      </c>
      <c r="N184" s="137">
        <f t="shared" si="44"/>
        <v>0.28999999999999998</v>
      </c>
      <c r="O184" s="137">
        <f t="shared" si="44"/>
        <v>0.28999999999999998</v>
      </c>
      <c r="P184" s="137">
        <f t="shared" si="44"/>
        <v>0.28999999999999998</v>
      </c>
      <c r="Q184" s="137">
        <f t="shared" si="44"/>
        <v>0.28999999999999998</v>
      </c>
      <c r="R184" s="137">
        <f t="shared" si="44"/>
        <v>0.28999999999999998</v>
      </c>
      <c r="S184" s="137">
        <f t="shared" si="45"/>
        <v>0.28999999999999998</v>
      </c>
      <c r="T184" s="137">
        <f t="shared" si="45"/>
        <v>0.28999999999999998</v>
      </c>
      <c r="U184" s="137">
        <f t="shared" si="45"/>
        <v>0.28999999999999998</v>
      </c>
      <c r="V184" s="137">
        <f t="shared" si="45"/>
        <v>0.28999999999999998</v>
      </c>
      <c r="W184" s="137">
        <f t="shared" si="45"/>
        <v>0.28999999999999998</v>
      </c>
      <c r="X184" s="137">
        <f t="shared" si="45"/>
        <v>0.28999999999999998</v>
      </c>
      <c r="Y184" s="137">
        <f t="shared" si="45"/>
        <v>0.28999999999999998</v>
      </c>
      <c r="Z184" s="137">
        <f t="shared" si="45"/>
        <v>0.28999999999999998</v>
      </c>
      <c r="AA184" s="137">
        <f t="shared" si="45"/>
        <v>0.28999999999999998</v>
      </c>
      <c r="AB184" s="137">
        <f t="shared" si="45"/>
        <v>0.28999999999999998</v>
      </c>
      <c r="AC184" s="137">
        <f t="shared" si="45"/>
        <v>0.28999999999999998</v>
      </c>
      <c r="AD184" s="137">
        <f t="shared" si="45"/>
        <v>0.28999999999999998</v>
      </c>
      <c r="AE184" s="137">
        <f t="shared" si="45"/>
        <v>0.28999999999999998</v>
      </c>
      <c r="AF184" s="137">
        <f t="shared" si="45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4"/>
        <v>0.06</v>
      </c>
      <c r="D185" s="137">
        <f t="shared" si="44"/>
        <v>0.06</v>
      </c>
      <c r="E185" s="137">
        <f t="shared" si="44"/>
        <v>0.06</v>
      </c>
      <c r="F185" s="137">
        <f t="shared" si="44"/>
        <v>0.06</v>
      </c>
      <c r="G185" s="137">
        <f t="shared" si="44"/>
        <v>0.06</v>
      </c>
      <c r="H185" s="137">
        <f t="shared" si="44"/>
        <v>0.06</v>
      </c>
      <c r="I185" s="137">
        <f t="shared" si="44"/>
        <v>0.06</v>
      </c>
      <c r="J185" s="137">
        <f t="shared" si="44"/>
        <v>0.06</v>
      </c>
      <c r="K185" s="137">
        <f t="shared" si="44"/>
        <v>0.06</v>
      </c>
      <c r="L185" s="137">
        <f t="shared" si="44"/>
        <v>0.06</v>
      </c>
      <c r="M185" s="137">
        <f t="shared" si="44"/>
        <v>0.06</v>
      </c>
      <c r="N185" s="137">
        <f t="shared" si="44"/>
        <v>0.06</v>
      </c>
      <c r="O185" s="137">
        <f t="shared" si="44"/>
        <v>0.06</v>
      </c>
      <c r="P185" s="137">
        <f t="shared" si="44"/>
        <v>0.06</v>
      </c>
      <c r="Q185" s="137">
        <f t="shared" si="44"/>
        <v>0.06</v>
      </c>
      <c r="R185" s="137">
        <f t="shared" si="44"/>
        <v>0.06</v>
      </c>
      <c r="S185" s="137">
        <f t="shared" si="45"/>
        <v>0.06</v>
      </c>
      <c r="T185" s="137">
        <f t="shared" si="45"/>
        <v>0.06</v>
      </c>
      <c r="U185" s="137">
        <f t="shared" si="45"/>
        <v>0.06</v>
      </c>
      <c r="V185" s="137">
        <f t="shared" si="45"/>
        <v>0.06</v>
      </c>
      <c r="W185" s="137">
        <f t="shared" si="45"/>
        <v>0.06</v>
      </c>
      <c r="X185" s="137">
        <f t="shared" si="45"/>
        <v>0.06</v>
      </c>
      <c r="Y185" s="137">
        <f t="shared" si="45"/>
        <v>0.06</v>
      </c>
      <c r="Z185" s="137">
        <f t="shared" si="45"/>
        <v>0.06</v>
      </c>
      <c r="AA185" s="137">
        <f t="shared" si="45"/>
        <v>0.06</v>
      </c>
      <c r="AB185" s="137">
        <f t="shared" si="45"/>
        <v>0.06</v>
      </c>
      <c r="AC185" s="137">
        <f t="shared" si="45"/>
        <v>0.06</v>
      </c>
      <c r="AD185" s="137">
        <f t="shared" si="45"/>
        <v>0.06</v>
      </c>
      <c r="AE185" s="137">
        <f t="shared" si="45"/>
        <v>0.06</v>
      </c>
      <c r="AF185" s="137">
        <f t="shared" si="45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4"/>
        <v>0.11</v>
      </c>
      <c r="D186" s="137">
        <f t="shared" si="44"/>
        <v>0.11</v>
      </c>
      <c r="E186" s="137">
        <f t="shared" si="44"/>
        <v>0.11</v>
      </c>
      <c r="F186" s="137">
        <f t="shared" si="44"/>
        <v>0.11</v>
      </c>
      <c r="G186" s="137">
        <f t="shared" si="44"/>
        <v>0.11</v>
      </c>
      <c r="H186" s="137">
        <f t="shared" si="44"/>
        <v>0.11</v>
      </c>
      <c r="I186" s="137">
        <f t="shared" si="44"/>
        <v>0.11</v>
      </c>
      <c r="J186" s="137">
        <f t="shared" si="44"/>
        <v>0.11</v>
      </c>
      <c r="K186" s="137">
        <f t="shared" si="44"/>
        <v>0.11</v>
      </c>
      <c r="L186" s="137">
        <f t="shared" si="44"/>
        <v>0.11</v>
      </c>
      <c r="M186" s="137">
        <f t="shared" si="44"/>
        <v>0.11</v>
      </c>
      <c r="N186" s="137">
        <f t="shared" si="44"/>
        <v>0.11</v>
      </c>
      <c r="O186" s="137">
        <f t="shared" si="44"/>
        <v>0.11</v>
      </c>
      <c r="P186" s="137">
        <f t="shared" si="44"/>
        <v>0.11</v>
      </c>
      <c r="Q186" s="137">
        <f t="shared" si="44"/>
        <v>0.11</v>
      </c>
      <c r="R186" s="137">
        <f t="shared" si="44"/>
        <v>0.11</v>
      </c>
      <c r="S186" s="137">
        <f t="shared" si="45"/>
        <v>0.11</v>
      </c>
      <c r="T186" s="137">
        <f t="shared" si="45"/>
        <v>0.11</v>
      </c>
      <c r="U186" s="137">
        <f t="shared" si="45"/>
        <v>0.11</v>
      </c>
      <c r="V186" s="137">
        <f t="shared" si="45"/>
        <v>0.11</v>
      </c>
      <c r="W186" s="137">
        <f t="shared" si="45"/>
        <v>0.11</v>
      </c>
      <c r="X186" s="137">
        <f t="shared" si="45"/>
        <v>0.11</v>
      </c>
      <c r="Y186" s="137">
        <f t="shared" si="45"/>
        <v>0.11</v>
      </c>
      <c r="Z186" s="137">
        <f t="shared" si="45"/>
        <v>0.11</v>
      </c>
      <c r="AA186" s="137">
        <f t="shared" si="45"/>
        <v>0.11</v>
      </c>
      <c r="AB186" s="137">
        <f t="shared" si="45"/>
        <v>0.11</v>
      </c>
      <c r="AC186" s="137">
        <f t="shared" si="45"/>
        <v>0.11</v>
      </c>
      <c r="AD186" s="137">
        <f t="shared" si="45"/>
        <v>0.11</v>
      </c>
      <c r="AE186" s="137">
        <f t="shared" si="45"/>
        <v>0.11</v>
      </c>
      <c r="AF186" s="137">
        <f t="shared" si="45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4"/>
        <v>0.1</v>
      </c>
      <c r="D187" s="137">
        <f t="shared" si="44"/>
        <v>0.1</v>
      </c>
      <c r="E187" s="137">
        <f t="shared" si="44"/>
        <v>0.1</v>
      </c>
      <c r="F187" s="137">
        <f t="shared" si="44"/>
        <v>0.1</v>
      </c>
      <c r="G187" s="137">
        <f t="shared" si="44"/>
        <v>0.1</v>
      </c>
      <c r="H187" s="137">
        <f t="shared" si="44"/>
        <v>0.1</v>
      </c>
      <c r="I187" s="137">
        <f t="shared" si="44"/>
        <v>0.1</v>
      </c>
      <c r="J187" s="137">
        <f t="shared" si="44"/>
        <v>0.1</v>
      </c>
      <c r="K187" s="137">
        <f t="shared" si="44"/>
        <v>0.1</v>
      </c>
      <c r="L187" s="137">
        <f t="shared" si="44"/>
        <v>0.1</v>
      </c>
      <c r="M187" s="137">
        <f t="shared" si="44"/>
        <v>0.1</v>
      </c>
      <c r="N187" s="137">
        <f t="shared" si="44"/>
        <v>0.1</v>
      </c>
      <c r="O187" s="137">
        <f t="shared" si="44"/>
        <v>0.1</v>
      </c>
      <c r="P187" s="137">
        <f t="shared" si="44"/>
        <v>0.1</v>
      </c>
      <c r="Q187" s="137">
        <f t="shared" si="44"/>
        <v>0.1</v>
      </c>
      <c r="R187" s="137">
        <f t="shared" si="45"/>
        <v>0.1</v>
      </c>
      <c r="S187" s="137">
        <f t="shared" si="45"/>
        <v>0.1</v>
      </c>
      <c r="T187" s="137">
        <f t="shared" si="45"/>
        <v>0.1</v>
      </c>
      <c r="U187" s="137">
        <f t="shared" si="45"/>
        <v>0.1</v>
      </c>
      <c r="V187" s="137">
        <f t="shared" si="45"/>
        <v>0.1</v>
      </c>
      <c r="W187" s="137">
        <f t="shared" si="45"/>
        <v>0.1</v>
      </c>
      <c r="X187" s="137">
        <f t="shared" si="45"/>
        <v>0.1</v>
      </c>
      <c r="Y187" s="137">
        <f t="shared" si="45"/>
        <v>0.1</v>
      </c>
      <c r="Z187" s="137">
        <f t="shared" si="45"/>
        <v>0.1</v>
      </c>
      <c r="AA187" s="137">
        <f t="shared" si="45"/>
        <v>0.1</v>
      </c>
      <c r="AB187" s="137">
        <f t="shared" si="45"/>
        <v>0.1</v>
      </c>
      <c r="AC187" s="137">
        <f t="shared" si="45"/>
        <v>0.1</v>
      </c>
      <c r="AD187" s="137">
        <f t="shared" si="45"/>
        <v>0.1</v>
      </c>
      <c r="AE187" s="137">
        <f t="shared" si="45"/>
        <v>0.1</v>
      </c>
      <c r="AF187" s="137">
        <f t="shared" si="45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4"/>
        <v>0.09</v>
      </c>
      <c r="D188" s="137">
        <f t="shared" si="44"/>
        <v>0.09</v>
      </c>
      <c r="E188" s="137">
        <f t="shared" si="44"/>
        <v>0.09</v>
      </c>
      <c r="F188" s="137">
        <f t="shared" si="44"/>
        <v>0.09</v>
      </c>
      <c r="G188" s="137">
        <f t="shared" si="44"/>
        <v>0.09</v>
      </c>
      <c r="H188" s="137">
        <f t="shared" si="44"/>
        <v>0.09</v>
      </c>
      <c r="I188" s="137">
        <f t="shared" si="44"/>
        <v>0.09</v>
      </c>
      <c r="J188" s="137">
        <f t="shared" si="44"/>
        <v>0.09</v>
      </c>
      <c r="K188" s="137">
        <f t="shared" si="44"/>
        <v>0.09</v>
      </c>
      <c r="L188" s="137">
        <f t="shared" si="44"/>
        <v>0.09</v>
      </c>
      <c r="M188" s="137">
        <f t="shared" si="44"/>
        <v>0.09</v>
      </c>
      <c r="N188" s="137">
        <f t="shared" si="44"/>
        <v>0.09</v>
      </c>
      <c r="O188" s="137">
        <f t="shared" si="44"/>
        <v>0.09</v>
      </c>
      <c r="P188" s="137">
        <f t="shared" si="44"/>
        <v>0.09</v>
      </c>
      <c r="Q188" s="137">
        <f t="shared" si="44"/>
        <v>0.09</v>
      </c>
      <c r="R188" s="137">
        <f t="shared" si="45"/>
        <v>0.09</v>
      </c>
      <c r="S188" s="137">
        <f t="shared" si="45"/>
        <v>0.09</v>
      </c>
      <c r="T188" s="137">
        <f t="shared" si="45"/>
        <v>0.09</v>
      </c>
      <c r="U188" s="137">
        <f t="shared" si="45"/>
        <v>0.09</v>
      </c>
      <c r="V188" s="137">
        <f t="shared" si="45"/>
        <v>0.09</v>
      </c>
      <c r="W188" s="137">
        <f t="shared" si="45"/>
        <v>0.09</v>
      </c>
      <c r="X188" s="137">
        <f t="shared" si="45"/>
        <v>0.09</v>
      </c>
      <c r="Y188" s="137">
        <f t="shared" si="45"/>
        <v>0.09</v>
      </c>
      <c r="Z188" s="137">
        <f t="shared" si="45"/>
        <v>0.09</v>
      </c>
      <c r="AA188" s="137">
        <f t="shared" si="45"/>
        <v>0.09</v>
      </c>
      <c r="AB188" s="137">
        <f t="shared" si="45"/>
        <v>0.09</v>
      </c>
      <c r="AC188" s="137">
        <f t="shared" si="45"/>
        <v>0.09</v>
      </c>
      <c r="AD188" s="137">
        <f t="shared" si="45"/>
        <v>0.09</v>
      </c>
      <c r="AE188" s="137">
        <f t="shared" si="45"/>
        <v>0.09</v>
      </c>
      <c r="AF188" s="137">
        <f t="shared" si="45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4"/>
        <v>0.04</v>
      </c>
      <c r="D189" s="137">
        <f t="shared" si="44"/>
        <v>0.04</v>
      </c>
      <c r="E189" s="137">
        <f t="shared" si="44"/>
        <v>0.04</v>
      </c>
      <c r="F189" s="137">
        <f t="shared" si="44"/>
        <v>0.04</v>
      </c>
      <c r="G189" s="137">
        <f t="shared" si="44"/>
        <v>0.04</v>
      </c>
      <c r="H189" s="137">
        <f t="shared" si="44"/>
        <v>0.04</v>
      </c>
      <c r="I189" s="137">
        <f t="shared" si="44"/>
        <v>0.04</v>
      </c>
      <c r="J189" s="137">
        <f t="shared" si="44"/>
        <v>0.04</v>
      </c>
      <c r="K189" s="137">
        <f t="shared" si="44"/>
        <v>0.04</v>
      </c>
      <c r="L189" s="137">
        <f t="shared" si="44"/>
        <v>0.04</v>
      </c>
      <c r="M189" s="137">
        <f t="shared" si="44"/>
        <v>0.04</v>
      </c>
      <c r="N189" s="137">
        <f t="shared" si="44"/>
        <v>0.04</v>
      </c>
      <c r="O189" s="137">
        <f t="shared" si="44"/>
        <v>0.04</v>
      </c>
      <c r="P189" s="137">
        <f t="shared" si="44"/>
        <v>0.04</v>
      </c>
      <c r="Q189" s="137">
        <f t="shared" si="44"/>
        <v>0.04</v>
      </c>
      <c r="R189" s="137">
        <f t="shared" si="45"/>
        <v>0.04</v>
      </c>
      <c r="S189" s="137">
        <f t="shared" si="45"/>
        <v>0.04</v>
      </c>
      <c r="T189" s="137">
        <f t="shared" si="45"/>
        <v>0.04</v>
      </c>
      <c r="U189" s="137">
        <f t="shared" si="45"/>
        <v>0.04</v>
      </c>
      <c r="V189" s="137">
        <f t="shared" si="45"/>
        <v>0.04</v>
      </c>
      <c r="W189" s="137">
        <f t="shared" si="45"/>
        <v>0.04</v>
      </c>
      <c r="X189" s="137">
        <f t="shared" si="45"/>
        <v>0.04</v>
      </c>
      <c r="Y189" s="137">
        <f t="shared" si="45"/>
        <v>0.04</v>
      </c>
      <c r="Z189" s="137">
        <f t="shared" si="45"/>
        <v>0.04</v>
      </c>
      <c r="AA189" s="137">
        <f t="shared" si="45"/>
        <v>0.04</v>
      </c>
      <c r="AB189" s="137">
        <f t="shared" si="45"/>
        <v>0.04</v>
      </c>
      <c r="AC189" s="137">
        <f t="shared" si="45"/>
        <v>0.04</v>
      </c>
      <c r="AD189" s="137">
        <f t="shared" si="45"/>
        <v>0.04</v>
      </c>
      <c r="AE189" s="137">
        <f t="shared" si="45"/>
        <v>0.04</v>
      </c>
      <c r="AF189" s="137">
        <f t="shared" si="45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4"/>
        <v>2.3E-2</v>
      </c>
      <c r="E190" s="137">
        <f t="shared" si="44"/>
        <v>2.3E-2</v>
      </c>
      <c r="F190" s="137">
        <f t="shared" si="44"/>
        <v>2.3E-2</v>
      </c>
      <c r="G190" s="137">
        <f t="shared" si="44"/>
        <v>2.3E-2</v>
      </c>
      <c r="H190" s="137">
        <f t="shared" si="44"/>
        <v>2.3E-2</v>
      </c>
      <c r="I190" s="137">
        <f t="shared" si="44"/>
        <v>2.3E-2</v>
      </c>
      <c r="J190" s="137">
        <f t="shared" si="44"/>
        <v>2.3E-2</v>
      </c>
      <c r="K190" s="137">
        <f t="shared" si="44"/>
        <v>2.3E-2</v>
      </c>
      <c r="L190" s="137">
        <f t="shared" si="44"/>
        <v>2.3E-2</v>
      </c>
      <c r="M190" s="137">
        <f t="shared" si="44"/>
        <v>2.3E-2</v>
      </c>
      <c r="N190" s="137">
        <f t="shared" si="44"/>
        <v>2.3E-2</v>
      </c>
      <c r="O190" s="137">
        <f t="shared" si="44"/>
        <v>2.3E-2</v>
      </c>
      <c r="P190" s="137">
        <f t="shared" si="44"/>
        <v>2.3E-2</v>
      </c>
      <c r="Q190" s="137">
        <f t="shared" si="44"/>
        <v>2.3E-2</v>
      </c>
      <c r="R190" s="137">
        <f t="shared" si="45"/>
        <v>2.3E-2</v>
      </c>
      <c r="S190" s="137">
        <f t="shared" si="45"/>
        <v>2.3E-2</v>
      </c>
      <c r="T190" s="137">
        <f t="shared" si="45"/>
        <v>2.3E-2</v>
      </c>
      <c r="U190" s="137">
        <f t="shared" si="45"/>
        <v>2.3E-2</v>
      </c>
      <c r="V190" s="137">
        <f t="shared" si="45"/>
        <v>2.3E-2</v>
      </c>
      <c r="W190" s="137">
        <f t="shared" si="45"/>
        <v>2.3E-2</v>
      </c>
      <c r="X190" s="137">
        <f t="shared" si="45"/>
        <v>2.3E-2</v>
      </c>
      <c r="Y190" s="137">
        <f t="shared" si="45"/>
        <v>2.3E-2</v>
      </c>
      <c r="Z190" s="137">
        <f t="shared" si="45"/>
        <v>2.3E-2</v>
      </c>
      <c r="AA190" s="137">
        <f t="shared" si="45"/>
        <v>2.3E-2</v>
      </c>
      <c r="AB190" s="137">
        <f t="shared" si="45"/>
        <v>2.3E-2</v>
      </c>
      <c r="AC190" s="137">
        <f t="shared" si="45"/>
        <v>2.3E-2</v>
      </c>
      <c r="AD190" s="137">
        <f t="shared" si="45"/>
        <v>2.3E-2</v>
      </c>
      <c r="AE190" s="137">
        <f t="shared" si="45"/>
        <v>2.3E-2</v>
      </c>
      <c r="AF190" s="137">
        <f t="shared" si="45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6">SUM(B101:B190)</f>
        <v>194.70600000000002</v>
      </c>
      <c r="C191" s="141">
        <f t="shared" si="46"/>
        <v>194.70600000000002</v>
      </c>
      <c r="D191" s="141">
        <f t="shared" si="46"/>
        <v>194.70600000000002</v>
      </c>
      <c r="E191" s="141">
        <f t="shared" si="46"/>
        <v>194.70600000000002</v>
      </c>
      <c r="F191" s="141">
        <f t="shared" si="46"/>
        <v>194.70600000000002</v>
      </c>
      <c r="G191" s="141">
        <f t="shared" si="46"/>
        <v>194.70600000000002</v>
      </c>
      <c r="H191" s="141">
        <f t="shared" si="46"/>
        <v>194.70600000000002</v>
      </c>
      <c r="I191" s="141">
        <f t="shared" si="46"/>
        <v>192.10600000000005</v>
      </c>
      <c r="J191" s="141">
        <f t="shared" si="46"/>
        <v>192.10600000000005</v>
      </c>
      <c r="K191" s="141">
        <f t="shared" si="46"/>
        <v>192.10600000000005</v>
      </c>
      <c r="L191" s="141">
        <f t="shared" si="46"/>
        <v>192.10600000000005</v>
      </c>
      <c r="M191" s="141">
        <f t="shared" si="46"/>
        <v>192.10600000000005</v>
      </c>
      <c r="N191" s="141">
        <f t="shared" si="46"/>
        <v>192.10600000000005</v>
      </c>
      <c r="O191" s="141">
        <f t="shared" si="46"/>
        <v>192.10600000000005</v>
      </c>
      <c r="P191" s="141">
        <f t="shared" si="46"/>
        <v>192.10600000000005</v>
      </c>
      <c r="Q191" s="141">
        <f t="shared" si="46"/>
        <v>192.10600000000005</v>
      </c>
      <c r="R191" s="141">
        <f t="shared" si="46"/>
        <v>192.10600000000005</v>
      </c>
      <c r="S191" s="141">
        <f t="shared" si="46"/>
        <v>192.10600000000005</v>
      </c>
      <c r="T191" s="141">
        <f t="shared" si="46"/>
        <v>192.10600000000005</v>
      </c>
      <c r="U191" s="141">
        <f t="shared" si="46"/>
        <v>192.10600000000005</v>
      </c>
      <c r="V191" s="141">
        <f t="shared" si="46"/>
        <v>192.10600000000005</v>
      </c>
      <c r="W191" s="141">
        <f t="shared" si="46"/>
        <v>192.10600000000005</v>
      </c>
      <c r="X191" s="141">
        <f t="shared" si="46"/>
        <v>192.10600000000005</v>
      </c>
      <c r="Y191" s="141">
        <f t="shared" si="46"/>
        <v>192.10600000000005</v>
      </c>
      <c r="Z191" s="141">
        <f t="shared" si="46"/>
        <v>192.10600000000005</v>
      </c>
      <c r="AA191" s="141">
        <f t="shared" si="46"/>
        <v>192.10600000000005</v>
      </c>
      <c r="AB191" s="141">
        <f t="shared" si="46"/>
        <v>192.10600000000005</v>
      </c>
      <c r="AC191" s="141">
        <f t="shared" si="46"/>
        <v>192.10600000000005</v>
      </c>
      <c r="AD191" s="141">
        <f t="shared" si="46"/>
        <v>192.10600000000005</v>
      </c>
      <c r="AE191" s="141">
        <f t="shared" si="46"/>
        <v>192.10600000000005</v>
      </c>
      <c r="AF191" s="141">
        <f t="shared" si="46"/>
        <v>192.10600000000005</v>
      </c>
      <c r="AG191" s="142">
        <f t="shared" si="46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7">B193</f>
        <v>0.3</v>
      </c>
      <c r="D193" s="143">
        <f t="shared" si="47"/>
        <v>0.3</v>
      </c>
      <c r="E193" s="143">
        <f t="shared" si="47"/>
        <v>0.3</v>
      </c>
      <c r="F193" s="143">
        <f t="shared" si="47"/>
        <v>0.3</v>
      </c>
      <c r="G193" s="143">
        <f t="shared" si="47"/>
        <v>0.3</v>
      </c>
      <c r="H193" s="143">
        <f t="shared" si="47"/>
        <v>0.3</v>
      </c>
      <c r="I193" s="143">
        <f t="shared" si="47"/>
        <v>0.3</v>
      </c>
      <c r="J193" s="143">
        <f t="shared" si="47"/>
        <v>0.3</v>
      </c>
      <c r="K193" s="143">
        <f t="shared" si="47"/>
        <v>0.3</v>
      </c>
      <c r="L193" s="143">
        <f t="shared" si="47"/>
        <v>0.3</v>
      </c>
      <c r="M193" s="143">
        <f t="shared" si="47"/>
        <v>0.3</v>
      </c>
      <c r="N193" s="143">
        <f t="shared" si="47"/>
        <v>0.3</v>
      </c>
      <c r="O193" s="143">
        <f t="shared" si="47"/>
        <v>0.3</v>
      </c>
      <c r="P193" s="143">
        <f t="shared" si="47"/>
        <v>0.3</v>
      </c>
      <c r="Q193" s="143">
        <f t="shared" si="47"/>
        <v>0.3</v>
      </c>
      <c r="R193" s="143">
        <f t="shared" si="47"/>
        <v>0.3</v>
      </c>
      <c r="S193" s="143">
        <f t="shared" ref="S193:AF198" si="48">R193</f>
        <v>0.3</v>
      </c>
      <c r="T193" s="143">
        <f t="shared" si="48"/>
        <v>0.3</v>
      </c>
      <c r="U193" s="143">
        <f t="shared" si="48"/>
        <v>0.3</v>
      </c>
      <c r="V193" s="143">
        <f t="shared" si="48"/>
        <v>0.3</v>
      </c>
      <c r="W193" s="143">
        <f t="shared" si="48"/>
        <v>0.3</v>
      </c>
      <c r="X193" s="143">
        <f t="shared" si="48"/>
        <v>0.3</v>
      </c>
      <c r="Y193" s="143">
        <f t="shared" si="48"/>
        <v>0.3</v>
      </c>
      <c r="Z193" s="143">
        <f t="shared" si="48"/>
        <v>0.3</v>
      </c>
      <c r="AA193" s="143">
        <f t="shared" si="48"/>
        <v>0.3</v>
      </c>
      <c r="AB193" s="143">
        <f t="shared" si="48"/>
        <v>0.3</v>
      </c>
      <c r="AC193" s="143">
        <f t="shared" si="48"/>
        <v>0.3</v>
      </c>
      <c r="AD193" s="143">
        <f t="shared" si="48"/>
        <v>0.3</v>
      </c>
      <c r="AE193" s="143">
        <f t="shared" si="48"/>
        <v>0.3</v>
      </c>
      <c r="AF193" s="143">
        <f t="shared" si="48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7"/>
        <v>0.4</v>
      </c>
      <c r="D194" s="137">
        <f t="shared" si="47"/>
        <v>0.4</v>
      </c>
      <c r="E194" s="137">
        <f t="shared" si="47"/>
        <v>0.4</v>
      </c>
      <c r="F194" s="137">
        <f t="shared" si="47"/>
        <v>0.4</v>
      </c>
      <c r="G194" s="137">
        <f t="shared" si="47"/>
        <v>0.4</v>
      </c>
      <c r="H194" s="137">
        <f t="shared" si="47"/>
        <v>0.4</v>
      </c>
      <c r="I194" s="137">
        <f t="shared" si="47"/>
        <v>0.4</v>
      </c>
      <c r="J194" s="137">
        <f t="shared" si="47"/>
        <v>0.4</v>
      </c>
      <c r="K194" s="137">
        <f t="shared" si="47"/>
        <v>0.4</v>
      </c>
      <c r="L194" s="137">
        <f t="shared" si="47"/>
        <v>0.4</v>
      </c>
      <c r="M194" s="137">
        <f t="shared" si="47"/>
        <v>0.4</v>
      </c>
      <c r="N194" s="137">
        <f t="shared" si="47"/>
        <v>0.4</v>
      </c>
      <c r="O194" s="137">
        <f t="shared" si="47"/>
        <v>0.4</v>
      </c>
      <c r="P194" s="137">
        <f t="shared" si="47"/>
        <v>0.4</v>
      </c>
      <c r="Q194" s="137">
        <f t="shared" si="47"/>
        <v>0.4</v>
      </c>
      <c r="R194" s="137">
        <f t="shared" si="47"/>
        <v>0.4</v>
      </c>
      <c r="S194" s="137">
        <f t="shared" si="48"/>
        <v>0.4</v>
      </c>
      <c r="T194" s="137">
        <f t="shared" si="48"/>
        <v>0.4</v>
      </c>
      <c r="U194" s="137">
        <f t="shared" si="48"/>
        <v>0.4</v>
      </c>
      <c r="V194" s="137">
        <f>U194</f>
        <v>0.4</v>
      </c>
      <c r="W194" s="137">
        <f>V194</f>
        <v>0.4</v>
      </c>
      <c r="X194" s="137">
        <f t="shared" si="48"/>
        <v>0.4</v>
      </c>
      <c r="Y194" s="137">
        <f t="shared" si="48"/>
        <v>0.4</v>
      </c>
      <c r="Z194" s="137">
        <f t="shared" si="48"/>
        <v>0.4</v>
      </c>
      <c r="AA194" s="137">
        <f t="shared" si="48"/>
        <v>0.4</v>
      </c>
      <c r="AB194" s="137">
        <f t="shared" si="48"/>
        <v>0.4</v>
      </c>
      <c r="AC194" s="137">
        <f t="shared" si="48"/>
        <v>0.4</v>
      </c>
      <c r="AD194" s="137">
        <f t="shared" si="48"/>
        <v>0.4</v>
      </c>
      <c r="AE194" s="137">
        <f t="shared" si="48"/>
        <v>0.4</v>
      </c>
      <c r="AF194" s="137">
        <f t="shared" si="48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7"/>
        <v>1.5</v>
      </c>
      <c r="D195" s="137">
        <f t="shared" si="47"/>
        <v>1.5</v>
      </c>
      <c r="E195" s="137">
        <f t="shared" si="47"/>
        <v>1.5</v>
      </c>
      <c r="F195" s="137">
        <f t="shared" si="47"/>
        <v>1.5</v>
      </c>
      <c r="G195" s="137">
        <f t="shared" si="47"/>
        <v>1.5</v>
      </c>
      <c r="H195" s="137">
        <f t="shared" si="47"/>
        <v>1.5</v>
      </c>
      <c r="I195" s="137">
        <f t="shared" si="47"/>
        <v>1.5</v>
      </c>
      <c r="J195" s="137">
        <f t="shared" si="47"/>
        <v>1.5</v>
      </c>
      <c r="K195" s="137">
        <f t="shared" si="47"/>
        <v>1.5</v>
      </c>
      <c r="L195" s="137">
        <f t="shared" si="47"/>
        <v>1.5</v>
      </c>
      <c r="M195" s="137">
        <f t="shared" si="47"/>
        <v>1.5</v>
      </c>
      <c r="N195" s="137">
        <f t="shared" si="47"/>
        <v>1.5</v>
      </c>
      <c r="O195" s="137">
        <f t="shared" si="47"/>
        <v>1.5</v>
      </c>
      <c r="P195" s="137">
        <f t="shared" si="47"/>
        <v>1.5</v>
      </c>
      <c r="Q195" s="137">
        <f t="shared" si="47"/>
        <v>1.5</v>
      </c>
      <c r="R195" s="137">
        <f t="shared" si="47"/>
        <v>1.5</v>
      </c>
      <c r="S195" s="137">
        <f t="shared" si="48"/>
        <v>1.5</v>
      </c>
      <c r="T195" s="137">
        <f t="shared" si="48"/>
        <v>1.5</v>
      </c>
      <c r="U195" s="137">
        <f t="shared" si="48"/>
        <v>1.5</v>
      </c>
      <c r="V195" s="137">
        <f t="shared" si="48"/>
        <v>1.5</v>
      </c>
      <c r="W195" s="137">
        <f t="shared" si="48"/>
        <v>1.5</v>
      </c>
      <c r="X195" s="137">
        <f t="shared" si="48"/>
        <v>1.5</v>
      </c>
      <c r="Y195" s="137">
        <f t="shared" si="48"/>
        <v>1.5</v>
      </c>
      <c r="Z195" s="137">
        <f t="shared" si="48"/>
        <v>1.5</v>
      </c>
      <c r="AA195" s="137">
        <f t="shared" si="48"/>
        <v>1.5</v>
      </c>
      <c r="AB195" s="137">
        <f t="shared" si="48"/>
        <v>1.5</v>
      </c>
      <c r="AC195" s="137">
        <f t="shared" si="48"/>
        <v>1.5</v>
      </c>
      <c r="AD195" s="137">
        <f t="shared" si="48"/>
        <v>1.5</v>
      </c>
      <c r="AE195" s="137">
        <f t="shared" si="48"/>
        <v>1.5</v>
      </c>
      <c r="AF195" s="137">
        <f t="shared" si="48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7"/>
        <v>0.3</v>
      </c>
      <c r="D196" s="137">
        <f t="shared" si="47"/>
        <v>0.3</v>
      </c>
      <c r="E196" s="137">
        <f t="shared" si="47"/>
        <v>0.3</v>
      </c>
      <c r="F196" s="137">
        <f t="shared" si="47"/>
        <v>0.3</v>
      </c>
      <c r="G196" s="137">
        <f t="shared" si="47"/>
        <v>0.3</v>
      </c>
      <c r="H196" s="137">
        <f t="shared" si="47"/>
        <v>0.3</v>
      </c>
      <c r="I196" s="137">
        <f t="shared" si="47"/>
        <v>0.3</v>
      </c>
      <c r="J196" s="137">
        <f t="shared" si="47"/>
        <v>0.3</v>
      </c>
      <c r="K196" s="137">
        <f t="shared" si="47"/>
        <v>0.3</v>
      </c>
      <c r="L196" s="137">
        <f t="shared" si="47"/>
        <v>0.3</v>
      </c>
      <c r="M196" s="137">
        <f t="shared" si="47"/>
        <v>0.3</v>
      </c>
      <c r="N196" s="137">
        <f t="shared" si="47"/>
        <v>0.3</v>
      </c>
      <c r="O196" s="137">
        <f t="shared" si="47"/>
        <v>0.3</v>
      </c>
      <c r="P196" s="137">
        <f t="shared" si="47"/>
        <v>0.3</v>
      </c>
      <c r="Q196" s="137">
        <f t="shared" si="47"/>
        <v>0.3</v>
      </c>
      <c r="R196" s="137">
        <f t="shared" si="47"/>
        <v>0.3</v>
      </c>
      <c r="S196" s="137">
        <f t="shared" si="48"/>
        <v>0.3</v>
      </c>
      <c r="T196" s="137">
        <f t="shared" si="48"/>
        <v>0.3</v>
      </c>
      <c r="U196" s="137">
        <f t="shared" si="48"/>
        <v>0.3</v>
      </c>
      <c r="V196" s="137">
        <f t="shared" si="48"/>
        <v>0.3</v>
      </c>
      <c r="W196" s="137">
        <f t="shared" si="48"/>
        <v>0.3</v>
      </c>
      <c r="X196" s="137">
        <f t="shared" si="48"/>
        <v>0.3</v>
      </c>
      <c r="Y196" s="137">
        <f t="shared" si="48"/>
        <v>0.3</v>
      </c>
      <c r="Z196" s="137">
        <f t="shared" si="48"/>
        <v>0.3</v>
      </c>
      <c r="AA196" s="137">
        <f t="shared" si="48"/>
        <v>0.3</v>
      </c>
      <c r="AB196" s="137">
        <f t="shared" si="48"/>
        <v>0.3</v>
      </c>
      <c r="AC196" s="137">
        <f t="shared" si="48"/>
        <v>0.3</v>
      </c>
      <c r="AD196" s="137">
        <f t="shared" si="48"/>
        <v>0.3</v>
      </c>
      <c r="AE196" s="137">
        <f t="shared" si="48"/>
        <v>0.3</v>
      </c>
      <c r="AF196" s="137">
        <f t="shared" si="48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7"/>
        <v>0.4</v>
      </c>
      <c r="D197" s="137">
        <f t="shared" si="47"/>
        <v>0.4</v>
      </c>
      <c r="E197" s="137">
        <f t="shared" si="47"/>
        <v>0.4</v>
      </c>
      <c r="F197" s="137">
        <f t="shared" si="47"/>
        <v>0.4</v>
      </c>
      <c r="G197" s="137">
        <f t="shared" si="47"/>
        <v>0.4</v>
      </c>
      <c r="H197" s="137">
        <f t="shared" si="47"/>
        <v>0.4</v>
      </c>
      <c r="I197" s="137">
        <f t="shared" si="47"/>
        <v>0.4</v>
      </c>
      <c r="J197" s="137">
        <f t="shared" si="47"/>
        <v>0.4</v>
      </c>
      <c r="K197" s="137">
        <f t="shared" si="47"/>
        <v>0.4</v>
      </c>
      <c r="L197" s="137">
        <f t="shared" si="47"/>
        <v>0.4</v>
      </c>
      <c r="M197" s="137">
        <f t="shared" si="47"/>
        <v>0.4</v>
      </c>
      <c r="N197" s="137">
        <f t="shared" si="47"/>
        <v>0.4</v>
      </c>
      <c r="O197" s="137">
        <f t="shared" si="47"/>
        <v>0.4</v>
      </c>
      <c r="P197" s="137">
        <f t="shared" si="47"/>
        <v>0.4</v>
      </c>
      <c r="Q197" s="137">
        <f t="shared" si="47"/>
        <v>0.4</v>
      </c>
      <c r="R197" s="137">
        <f t="shared" si="47"/>
        <v>0.4</v>
      </c>
      <c r="S197" s="137">
        <f t="shared" si="48"/>
        <v>0.4</v>
      </c>
      <c r="T197" s="137">
        <f t="shared" si="48"/>
        <v>0.4</v>
      </c>
      <c r="U197" s="137">
        <f t="shared" si="48"/>
        <v>0.4</v>
      </c>
      <c r="V197" s="137">
        <f t="shared" si="48"/>
        <v>0.4</v>
      </c>
      <c r="W197" s="137">
        <f t="shared" si="48"/>
        <v>0.4</v>
      </c>
      <c r="X197" s="137">
        <f t="shared" si="48"/>
        <v>0.4</v>
      </c>
      <c r="Y197" s="137">
        <f t="shared" si="48"/>
        <v>0.4</v>
      </c>
      <c r="Z197" s="137">
        <f t="shared" si="48"/>
        <v>0.4</v>
      </c>
      <c r="AA197" s="137">
        <f t="shared" si="48"/>
        <v>0.4</v>
      </c>
      <c r="AB197" s="137">
        <f t="shared" si="48"/>
        <v>0.4</v>
      </c>
      <c r="AC197" s="137">
        <f t="shared" si="48"/>
        <v>0.4</v>
      </c>
      <c r="AD197" s="137">
        <f t="shared" si="48"/>
        <v>0.4</v>
      </c>
      <c r="AE197" s="137">
        <f t="shared" si="48"/>
        <v>0.4</v>
      </c>
      <c r="AF197" s="137">
        <f t="shared" si="48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7"/>
        <v>0.64</v>
      </c>
      <c r="D198" s="146">
        <f t="shared" si="47"/>
        <v>0.64</v>
      </c>
      <c r="E198" s="146">
        <f t="shared" si="47"/>
        <v>0.64</v>
      </c>
      <c r="F198" s="146">
        <f t="shared" si="47"/>
        <v>0.64</v>
      </c>
      <c r="G198" s="146">
        <f t="shared" si="47"/>
        <v>0.64</v>
      </c>
      <c r="H198" s="146">
        <f t="shared" si="47"/>
        <v>0.64</v>
      </c>
      <c r="I198" s="146">
        <f t="shared" si="47"/>
        <v>0.64</v>
      </c>
      <c r="J198" s="146">
        <f t="shared" si="47"/>
        <v>0.64</v>
      </c>
      <c r="K198" s="146">
        <f t="shared" si="47"/>
        <v>0.64</v>
      </c>
      <c r="L198" s="146">
        <f t="shared" si="47"/>
        <v>0.64</v>
      </c>
      <c r="M198" s="146">
        <f t="shared" si="47"/>
        <v>0.64</v>
      </c>
      <c r="N198" s="146">
        <f t="shared" si="47"/>
        <v>0.64</v>
      </c>
      <c r="O198" s="146">
        <f t="shared" si="47"/>
        <v>0.64</v>
      </c>
      <c r="P198" s="146">
        <f t="shared" si="47"/>
        <v>0.64</v>
      </c>
      <c r="Q198" s="146">
        <f t="shared" si="47"/>
        <v>0.64</v>
      </c>
      <c r="R198" s="146">
        <f t="shared" si="47"/>
        <v>0.64</v>
      </c>
      <c r="S198" s="146">
        <f t="shared" si="48"/>
        <v>0.64</v>
      </c>
      <c r="T198" s="146">
        <f t="shared" si="48"/>
        <v>0.64</v>
      </c>
      <c r="U198" s="146">
        <f t="shared" si="48"/>
        <v>0.64</v>
      </c>
      <c r="V198" s="146">
        <f t="shared" si="48"/>
        <v>0.64</v>
      </c>
      <c r="W198" s="146">
        <f t="shared" si="48"/>
        <v>0.64</v>
      </c>
      <c r="X198" s="146">
        <f t="shared" si="48"/>
        <v>0.64</v>
      </c>
      <c r="Y198" s="146">
        <f t="shared" si="48"/>
        <v>0.64</v>
      </c>
      <c r="Z198" s="146">
        <f t="shared" si="48"/>
        <v>0.64</v>
      </c>
      <c r="AA198" s="146">
        <f t="shared" si="48"/>
        <v>0.64</v>
      </c>
      <c r="AB198" s="146">
        <f t="shared" si="48"/>
        <v>0.64</v>
      </c>
      <c r="AC198" s="146">
        <f t="shared" si="48"/>
        <v>0.64</v>
      </c>
      <c r="AD198" s="146">
        <f t="shared" si="48"/>
        <v>0.64</v>
      </c>
      <c r="AE198" s="146">
        <f t="shared" si="48"/>
        <v>0.64</v>
      </c>
      <c r="AF198" s="146">
        <f t="shared" si="48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49">SUM(C193:C198)</f>
        <v>3.54</v>
      </c>
      <c r="D199" s="149">
        <f t="shared" si="49"/>
        <v>3.54</v>
      </c>
      <c r="E199" s="149">
        <f t="shared" si="49"/>
        <v>3.54</v>
      </c>
      <c r="F199" s="149">
        <f t="shared" si="49"/>
        <v>3.54</v>
      </c>
      <c r="G199" s="149">
        <f t="shared" si="49"/>
        <v>3.54</v>
      </c>
      <c r="H199" s="149">
        <f t="shared" si="49"/>
        <v>3.54</v>
      </c>
      <c r="I199" s="149">
        <f t="shared" si="49"/>
        <v>3.54</v>
      </c>
      <c r="J199" s="149">
        <f t="shared" si="49"/>
        <v>3.54</v>
      </c>
      <c r="K199" s="149">
        <f t="shared" si="49"/>
        <v>3.54</v>
      </c>
      <c r="L199" s="149">
        <f>SUM(L193:L198)</f>
        <v>3.54</v>
      </c>
      <c r="M199" s="149">
        <f t="shared" ref="M199:R199" si="50">SUM(M193:M198)</f>
        <v>3.54</v>
      </c>
      <c r="N199" s="149">
        <f t="shared" si="50"/>
        <v>3.54</v>
      </c>
      <c r="O199" s="149">
        <f t="shared" si="50"/>
        <v>3.54</v>
      </c>
      <c r="P199" s="149">
        <f t="shared" si="50"/>
        <v>3.54</v>
      </c>
      <c r="Q199" s="149">
        <f t="shared" si="50"/>
        <v>3.54</v>
      </c>
      <c r="R199" s="149">
        <f t="shared" si="50"/>
        <v>3.54</v>
      </c>
      <c r="S199" s="149">
        <f>SUM(S193:S198)</f>
        <v>3.54</v>
      </c>
      <c r="T199" s="149">
        <f t="shared" ref="T199:AG199" si="51">SUM(T193:T198)</f>
        <v>3.54</v>
      </c>
      <c r="U199" s="149">
        <f t="shared" si="51"/>
        <v>3.54</v>
      </c>
      <c r="V199" s="149">
        <f t="shared" si="51"/>
        <v>3.54</v>
      </c>
      <c r="W199" s="149">
        <f t="shared" si="51"/>
        <v>3.54</v>
      </c>
      <c r="X199" s="149">
        <f t="shared" si="51"/>
        <v>3.54</v>
      </c>
      <c r="Y199" s="149">
        <f t="shared" si="51"/>
        <v>3.54</v>
      </c>
      <c r="Z199" s="149">
        <f t="shared" si="51"/>
        <v>3.54</v>
      </c>
      <c r="AA199" s="149">
        <f t="shared" si="51"/>
        <v>3.54</v>
      </c>
      <c r="AB199" s="149">
        <f t="shared" si="51"/>
        <v>3.54</v>
      </c>
      <c r="AC199" s="149">
        <f t="shared" si="51"/>
        <v>3.54</v>
      </c>
      <c r="AD199" s="149">
        <f t="shared" si="51"/>
        <v>3.54</v>
      </c>
      <c r="AE199" s="149">
        <f t="shared" si="51"/>
        <v>3.54</v>
      </c>
      <c r="AF199" s="149">
        <f t="shared" si="51"/>
        <v>3.54</v>
      </c>
      <c r="AG199" s="150">
        <f t="shared" si="51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1255.8400000000001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3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2078/08/3)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2078/08/3)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2">B75</f>
        <v>803.14</v>
      </c>
      <c r="U213" s="173">
        <f t="shared" si="52"/>
        <v>800.43999999999994</v>
      </c>
      <c r="V213" s="173">
        <f t="shared" si="52"/>
        <v>796.63999999999987</v>
      </c>
      <c r="W213" s="173">
        <f t="shared" si="52"/>
        <v>816.83999999999992</v>
      </c>
      <c r="X213" s="173">
        <f t="shared" si="52"/>
        <v>843.04</v>
      </c>
      <c r="Y213" s="173">
        <f t="shared" si="52"/>
        <v>877.74</v>
      </c>
      <c r="Z213" s="173">
        <f t="shared" si="52"/>
        <v>963.83999999999992</v>
      </c>
      <c r="AA213" s="173">
        <f t="shared" si="52"/>
        <v>1077.3399999999999</v>
      </c>
      <c r="AB213" s="173">
        <f t="shared" si="52"/>
        <v>1138.94</v>
      </c>
      <c r="AC213" s="173">
        <f t="shared" si="52"/>
        <v>1176.7399999999998</v>
      </c>
      <c r="AD213" s="173">
        <f t="shared" si="52"/>
        <v>1255.8400000000001</v>
      </c>
      <c r="AE213" s="173">
        <f t="shared" si="52"/>
        <v>1188.74</v>
      </c>
      <c r="AF213" s="173">
        <f t="shared" si="52"/>
        <v>1140.74</v>
      </c>
      <c r="AG213" s="173">
        <f t="shared" si="52"/>
        <v>1133.04</v>
      </c>
      <c r="AH213" s="173">
        <f t="shared" si="52"/>
        <v>1066.74</v>
      </c>
      <c r="AI213" s="173">
        <f t="shared" si="52"/>
        <v>1053.44</v>
      </c>
      <c r="AJ213" s="173">
        <f t="shared" si="52"/>
        <v>1052.24</v>
      </c>
      <c r="AK213" s="173">
        <f t="shared" si="52"/>
        <v>1057.54</v>
      </c>
      <c r="AL213" s="173">
        <f t="shared" si="52"/>
        <v>1059.94</v>
      </c>
      <c r="AM213" s="173">
        <f t="shared" si="52"/>
        <v>1173.04</v>
      </c>
      <c r="AN213" s="173">
        <f t="shared" si="52"/>
        <v>1298.3400000000001</v>
      </c>
      <c r="AO213" s="173">
        <f t="shared" si="52"/>
        <v>1378.14</v>
      </c>
      <c r="AP213" s="173">
        <f t="shared" si="52"/>
        <v>1326.34</v>
      </c>
      <c r="AQ213" s="173">
        <f t="shared" si="52"/>
        <v>1267.1399999999999</v>
      </c>
      <c r="AR213" s="173">
        <f t="shared" si="52"/>
        <v>1216.6399999999999</v>
      </c>
      <c r="AS213" s="173">
        <f t="shared" si="52"/>
        <v>1115.24</v>
      </c>
      <c r="AT213" s="173">
        <f t="shared" si="52"/>
        <v>1071.8400000000001</v>
      </c>
      <c r="AU213" s="173">
        <f t="shared" si="52"/>
        <v>1017.64</v>
      </c>
      <c r="AV213" s="173">
        <f t="shared" si="52"/>
        <v>912.64</v>
      </c>
      <c r="AW213" s="173">
        <f t="shared" si="52"/>
        <v>866.44</v>
      </c>
      <c r="AX213" s="173">
        <f t="shared" si="52"/>
        <v>836.14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3">B198</f>
        <v>0.64</v>
      </c>
      <c r="C234" s="176">
        <f t="shared" si="53"/>
        <v>0.64</v>
      </c>
      <c r="D234" s="176">
        <f t="shared" si="53"/>
        <v>0.64</v>
      </c>
      <c r="E234" s="176">
        <f t="shared" si="53"/>
        <v>0.64</v>
      </c>
      <c r="F234" s="176">
        <f t="shared" si="53"/>
        <v>0.64</v>
      </c>
      <c r="G234" s="176">
        <f t="shared" si="53"/>
        <v>0.64</v>
      </c>
      <c r="H234" s="176">
        <f t="shared" si="53"/>
        <v>0.64</v>
      </c>
      <c r="I234" s="176">
        <f t="shared" si="53"/>
        <v>0.64</v>
      </c>
      <c r="J234" s="176">
        <f t="shared" si="53"/>
        <v>0.64</v>
      </c>
      <c r="K234" s="176">
        <f t="shared" si="53"/>
        <v>0.64</v>
      </c>
      <c r="L234" s="176">
        <f t="shared" si="53"/>
        <v>0.64</v>
      </c>
      <c r="M234" s="176">
        <f t="shared" si="53"/>
        <v>0.64</v>
      </c>
      <c r="N234" s="176">
        <f t="shared" si="53"/>
        <v>0.64</v>
      </c>
      <c r="O234" s="176">
        <f t="shared" si="53"/>
        <v>0.64</v>
      </c>
      <c r="P234" s="176">
        <f t="shared" si="53"/>
        <v>0.64</v>
      </c>
      <c r="Q234" s="176">
        <f t="shared" si="53"/>
        <v>0.64</v>
      </c>
      <c r="R234" s="176">
        <f t="shared" si="53"/>
        <v>0.64</v>
      </c>
      <c r="S234" s="176">
        <f t="shared" si="53"/>
        <v>0.64</v>
      </c>
      <c r="T234" s="176">
        <f t="shared" si="53"/>
        <v>0.64</v>
      </c>
      <c r="U234" s="176">
        <f t="shared" si="53"/>
        <v>0.64</v>
      </c>
      <c r="V234" s="176">
        <f t="shared" si="53"/>
        <v>0.64</v>
      </c>
      <c r="W234" s="176">
        <f t="shared" si="53"/>
        <v>0.64</v>
      </c>
      <c r="X234" s="176">
        <f t="shared" si="53"/>
        <v>0.64</v>
      </c>
      <c r="Y234" s="176">
        <f t="shared" si="53"/>
        <v>0.64</v>
      </c>
      <c r="Z234" s="176">
        <f t="shared" si="53"/>
        <v>0.64</v>
      </c>
      <c r="AA234" s="176">
        <f t="shared" si="53"/>
        <v>0.64</v>
      </c>
      <c r="AB234" s="176">
        <f t="shared" si="53"/>
        <v>0.64</v>
      </c>
      <c r="AC234" s="176">
        <f t="shared" si="53"/>
        <v>0.64</v>
      </c>
      <c r="AD234" s="176">
        <f t="shared" si="53"/>
        <v>0.64</v>
      </c>
      <c r="AE234" s="176">
        <f t="shared" si="53"/>
        <v>0.64</v>
      </c>
      <c r="AF234" s="176">
        <f t="shared" si="53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4">IF(C202&lt;100,"",C202-520)</f>
        <v/>
      </c>
      <c r="D235" s="120" t="str">
        <f t="shared" si="54"/>
        <v/>
      </c>
      <c r="E235" s="120" t="str">
        <f t="shared" si="54"/>
        <v/>
      </c>
      <c r="F235" s="120" t="str">
        <f t="shared" si="54"/>
        <v/>
      </c>
      <c r="G235" s="120" t="str">
        <f t="shared" si="54"/>
        <v/>
      </c>
      <c r="H235" s="120" t="str">
        <f t="shared" si="54"/>
        <v/>
      </c>
      <c r="I235" s="120" t="str">
        <f t="shared" si="54"/>
        <v/>
      </c>
      <c r="J235" s="120" t="str">
        <f t="shared" si="54"/>
        <v/>
      </c>
      <c r="K235" s="120" t="str">
        <f t="shared" si="54"/>
        <v/>
      </c>
      <c r="L235" s="120" t="str">
        <f t="shared" si="54"/>
        <v/>
      </c>
      <c r="M235" s="120" t="str">
        <f t="shared" si="54"/>
        <v/>
      </c>
      <c r="N235" s="120" t="str">
        <f t="shared" si="54"/>
        <v/>
      </c>
      <c r="O235" s="120" t="str">
        <f t="shared" si="54"/>
        <v/>
      </c>
      <c r="P235" s="120" t="str">
        <f t="shared" si="54"/>
        <v/>
      </c>
      <c r="Q235" s="120" t="str">
        <f t="shared" si="54"/>
        <v/>
      </c>
      <c r="R235" s="120" t="str">
        <f t="shared" si="54"/>
        <v/>
      </c>
      <c r="S235" s="120" t="str">
        <f t="shared" si="54"/>
        <v/>
      </c>
      <c r="T235" s="120" t="str">
        <f t="shared" si="54"/>
        <v/>
      </c>
      <c r="U235" s="120" t="str">
        <f t="shared" si="54"/>
        <v/>
      </c>
      <c r="V235" s="120" t="str">
        <f t="shared" si="54"/>
        <v/>
      </c>
      <c r="W235" s="120" t="str">
        <f t="shared" si="54"/>
        <v/>
      </c>
      <c r="X235" s="120" t="str">
        <f t="shared" si="54"/>
        <v/>
      </c>
      <c r="Y235" s="120" t="str">
        <f t="shared" si="54"/>
        <v/>
      </c>
      <c r="Z235" s="120" t="str">
        <f t="shared" si="54"/>
        <v/>
      </c>
      <c r="AA235" s="120" t="str">
        <f t="shared" si="54"/>
        <v/>
      </c>
      <c r="AB235" s="120" t="str">
        <f t="shared" si="54"/>
        <v/>
      </c>
      <c r="AC235" s="120" t="str">
        <f t="shared" si="54"/>
        <v/>
      </c>
      <c r="AD235" s="120" t="str">
        <f t="shared" si="54"/>
        <v/>
      </c>
      <c r="AE235" s="120" t="str">
        <f t="shared" si="54"/>
        <v/>
      </c>
      <c r="AF235" s="120" t="str">
        <f t="shared" si="54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5">IF(B203&lt;100,"",B203-620)</f>
        <v/>
      </c>
      <c r="C236" s="120" t="str">
        <f t="shared" si="55"/>
        <v/>
      </c>
      <c r="D236" s="120" t="str">
        <f t="shared" si="55"/>
        <v/>
      </c>
      <c r="E236" s="120" t="str">
        <f t="shared" si="55"/>
        <v/>
      </c>
      <c r="F236" s="120" t="str">
        <f t="shared" si="55"/>
        <v/>
      </c>
      <c r="G236" s="120" t="str">
        <f t="shared" si="55"/>
        <v/>
      </c>
      <c r="H236" s="120" t="str">
        <f t="shared" si="55"/>
        <v/>
      </c>
      <c r="I236" s="120" t="str">
        <f t="shared" si="55"/>
        <v/>
      </c>
      <c r="J236" s="120" t="str">
        <f t="shared" si="55"/>
        <v/>
      </c>
      <c r="K236" s="120" t="str">
        <f t="shared" si="55"/>
        <v/>
      </c>
      <c r="L236" s="120" t="str">
        <f t="shared" si="55"/>
        <v/>
      </c>
      <c r="M236" s="120" t="str">
        <f t="shared" si="55"/>
        <v/>
      </c>
      <c r="N236" s="120" t="str">
        <f t="shared" si="55"/>
        <v/>
      </c>
      <c r="O236" s="120" t="str">
        <f t="shared" si="55"/>
        <v/>
      </c>
      <c r="P236" s="120" t="str">
        <f t="shared" si="55"/>
        <v/>
      </c>
      <c r="Q236" s="120" t="str">
        <f t="shared" si="55"/>
        <v/>
      </c>
      <c r="R236" s="120" t="str">
        <f t="shared" si="55"/>
        <v/>
      </c>
      <c r="S236" s="120" t="str">
        <f t="shared" si="55"/>
        <v/>
      </c>
      <c r="T236" s="120" t="str">
        <f t="shared" si="55"/>
        <v/>
      </c>
      <c r="U236" s="120" t="str">
        <f t="shared" si="55"/>
        <v/>
      </c>
      <c r="V236" s="120" t="str">
        <f t="shared" si="55"/>
        <v/>
      </c>
      <c r="W236" s="120" t="str">
        <f t="shared" si="55"/>
        <v/>
      </c>
      <c r="X236" s="120" t="str">
        <f t="shared" si="55"/>
        <v/>
      </c>
      <c r="Y236" s="120" t="str">
        <f t="shared" si="55"/>
        <v/>
      </c>
      <c r="Z236" s="120" t="str">
        <f t="shared" si="55"/>
        <v/>
      </c>
      <c r="AA236" s="120" t="str">
        <f t="shared" si="55"/>
        <v/>
      </c>
      <c r="AB236" s="120" t="str">
        <f t="shared" si="55"/>
        <v/>
      </c>
      <c r="AC236" s="120" t="str">
        <f t="shared" si="55"/>
        <v/>
      </c>
      <c r="AD236" s="120" t="str">
        <f t="shared" si="55"/>
        <v/>
      </c>
      <c r="AE236" s="120" t="str">
        <f t="shared" si="55"/>
        <v/>
      </c>
      <c r="AF236" s="120" t="str">
        <f t="shared" si="55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6">IF(B204&lt;100,"",B204-330)</f>
        <v/>
      </c>
      <c r="C237" s="120" t="str">
        <f t="shared" si="56"/>
        <v/>
      </c>
      <c r="D237" s="120" t="str">
        <f t="shared" si="56"/>
        <v/>
      </c>
      <c r="E237" s="120" t="str">
        <f t="shared" si="56"/>
        <v/>
      </c>
      <c r="F237" s="120" t="str">
        <f t="shared" si="56"/>
        <v/>
      </c>
      <c r="G237" s="120" t="str">
        <f t="shared" si="56"/>
        <v/>
      </c>
      <c r="H237" s="120" t="str">
        <f t="shared" si="56"/>
        <v/>
      </c>
      <c r="I237" s="120" t="str">
        <f t="shared" si="56"/>
        <v/>
      </c>
      <c r="J237" s="120" t="str">
        <f t="shared" si="56"/>
        <v/>
      </c>
      <c r="K237" s="120" t="str">
        <f t="shared" si="56"/>
        <v/>
      </c>
      <c r="L237" s="120" t="str">
        <f t="shared" si="56"/>
        <v/>
      </c>
      <c r="M237" s="120" t="str">
        <f t="shared" si="56"/>
        <v/>
      </c>
      <c r="N237" s="120" t="str">
        <f t="shared" si="56"/>
        <v/>
      </c>
      <c r="O237" s="120" t="str">
        <f t="shared" si="56"/>
        <v/>
      </c>
      <c r="P237" s="120" t="str">
        <f t="shared" si="56"/>
        <v/>
      </c>
      <c r="Q237" s="120" t="str">
        <f t="shared" si="56"/>
        <v/>
      </c>
      <c r="R237" s="120" t="str">
        <f t="shared" si="56"/>
        <v/>
      </c>
      <c r="S237" s="120" t="str">
        <f t="shared" si="56"/>
        <v/>
      </c>
      <c r="T237" s="120" t="str">
        <f t="shared" si="56"/>
        <v/>
      </c>
      <c r="U237" s="120" t="str">
        <f t="shared" si="56"/>
        <v/>
      </c>
      <c r="V237" s="120" t="str">
        <f t="shared" si="56"/>
        <v/>
      </c>
      <c r="W237" s="120" t="str">
        <f t="shared" si="56"/>
        <v/>
      </c>
      <c r="X237" s="120" t="str">
        <f t="shared" si="56"/>
        <v/>
      </c>
      <c r="Y237" s="120" t="str">
        <f t="shared" si="56"/>
        <v/>
      </c>
      <c r="Z237" s="120" t="str">
        <f t="shared" si="56"/>
        <v/>
      </c>
      <c r="AA237" s="120" t="str">
        <f t="shared" si="56"/>
        <v/>
      </c>
      <c r="AB237" s="120" t="str">
        <f t="shared" si="56"/>
        <v/>
      </c>
      <c r="AC237" s="120" t="str">
        <f t="shared" si="56"/>
        <v/>
      </c>
      <c r="AD237" s="120" t="str">
        <f t="shared" si="56"/>
        <v/>
      </c>
      <c r="AE237" s="120" t="str">
        <f t="shared" si="56"/>
        <v/>
      </c>
      <c r="AF237" s="120" t="str">
        <f t="shared" si="56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7">IF(C205&lt;100,"",C205-1500)</f>
        <v/>
      </c>
      <c r="D238" s="120" t="str">
        <f t="shared" si="57"/>
        <v/>
      </c>
      <c r="E238" s="120" t="str">
        <f t="shared" si="57"/>
        <v/>
      </c>
      <c r="F238" s="120" t="str">
        <f t="shared" si="57"/>
        <v/>
      </c>
      <c r="G238" s="120" t="str">
        <f t="shared" si="57"/>
        <v/>
      </c>
      <c r="H238" s="120" t="str">
        <f t="shared" si="57"/>
        <v/>
      </c>
      <c r="I238" s="120" t="str">
        <f t="shared" si="57"/>
        <v/>
      </c>
      <c r="J238" s="120" t="str">
        <f t="shared" si="57"/>
        <v/>
      </c>
      <c r="K238" s="120" t="str">
        <f t="shared" si="57"/>
        <v/>
      </c>
      <c r="L238" s="120" t="str">
        <f t="shared" si="57"/>
        <v/>
      </c>
      <c r="M238" s="120" t="str">
        <f t="shared" si="57"/>
        <v/>
      </c>
      <c r="N238" s="120" t="str">
        <f t="shared" si="57"/>
        <v/>
      </c>
      <c r="O238" s="120" t="str">
        <f t="shared" si="57"/>
        <v/>
      </c>
      <c r="P238" s="120" t="str">
        <f t="shared" si="57"/>
        <v/>
      </c>
      <c r="Q238" s="120" t="str">
        <f t="shared" si="57"/>
        <v/>
      </c>
      <c r="R238" s="120" t="str">
        <f t="shared" si="57"/>
        <v/>
      </c>
      <c r="S238" s="120" t="str">
        <f t="shared" si="57"/>
        <v/>
      </c>
      <c r="T238" s="120" t="str">
        <f t="shared" si="57"/>
        <v/>
      </c>
      <c r="U238" s="120" t="str">
        <f t="shared" si="57"/>
        <v/>
      </c>
      <c r="V238" s="120" t="str">
        <f t="shared" si="57"/>
        <v/>
      </c>
      <c r="W238" s="120" t="str">
        <f t="shared" si="57"/>
        <v/>
      </c>
      <c r="X238" s="120" t="str">
        <f t="shared" si="57"/>
        <v/>
      </c>
      <c r="Y238" s="120" t="str">
        <f t="shared" si="57"/>
        <v/>
      </c>
      <c r="Z238" s="120" t="str">
        <f t="shared" si="57"/>
        <v/>
      </c>
      <c r="AA238" s="120" t="str">
        <f t="shared" si="57"/>
        <v/>
      </c>
      <c r="AB238" s="120" t="str">
        <f t="shared" si="57"/>
        <v/>
      </c>
      <c r="AC238" s="120" t="str">
        <f t="shared" si="57"/>
        <v/>
      </c>
      <c r="AD238" s="120" t="str">
        <f t="shared" si="57"/>
        <v/>
      </c>
      <c r="AE238" s="120" t="str">
        <f t="shared" si="57"/>
        <v/>
      </c>
      <c r="AF238" s="120" t="str">
        <f t="shared" si="57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3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598" priority="434">
      <formula>S$9&gt;=20/24</formula>
    </cfRule>
    <cfRule type="expression" dxfId="8597" priority="435">
      <formula>AND(S$9&gt;=14/24,S$9&lt;20/24)</formula>
    </cfRule>
    <cfRule type="expression" dxfId="8596" priority="436">
      <formula>AND(S$9&gt;=8/24,S$9&lt;14/24)</formula>
    </cfRule>
    <cfRule type="expression" dxfId="8595" priority="437">
      <formula>S$9&lt;8/24</formula>
    </cfRule>
  </conditionalFormatting>
  <conditionalFormatting sqref="B8:AF10 AA81:AF81 B81:Q81 B56:AF56 B82:AF82 C193:AF199 AE57:AF60 B68:AF72 T212:AX212 L61:M61 N61:N67 R40:S41 L58:N60 X85:Z91 B74:AF78 B80:AF80 D57:K59 M62:M67 L37:Q37 L11:Q14 L16:Q32 L39:Q42 M45:Q48 O58:Q67 L53:AF55 R11:AD11 R58:V59 T40:Z42 W18:Z30 AA40:AD43 AA16:AD26 AA12:AD14 AA84:AF91 AE17:AF26 AA28:AF31">
    <cfRule type="expression" dxfId="8594" priority="430">
      <formula>B$9&gt;=20/24</formula>
    </cfRule>
    <cfRule type="expression" dxfId="8593" priority="431">
      <formula>AND(B$9&gt;=14/24,B$9&lt;20/24)</formula>
    </cfRule>
    <cfRule type="expression" dxfId="8592" priority="432">
      <formula>AND(B$9&gt;=8/24,B$9&lt;14/24)</formula>
    </cfRule>
    <cfRule type="expression" dxfId="8591" priority="433">
      <formula>B$9&lt;8/24</formula>
    </cfRule>
  </conditionalFormatting>
  <conditionalFormatting sqref="B191:AF191">
    <cfRule type="expression" dxfId="8590" priority="426">
      <formula>B$9&gt;=20/24</formula>
    </cfRule>
    <cfRule type="expression" dxfId="8589" priority="427">
      <formula>AND(B$9&gt;=14/24,B$9&lt;20/24)</formula>
    </cfRule>
    <cfRule type="expression" dxfId="8588" priority="428">
      <formula>AND(B$9&gt;=8/24,B$9&lt;14/24)</formula>
    </cfRule>
    <cfRule type="expression" dxfId="8587" priority="429">
      <formula>B$9&lt;8/24</formula>
    </cfRule>
  </conditionalFormatting>
  <conditionalFormatting sqref="AL4:AL6">
    <cfRule type="iconSet" priority="425">
      <iconSet iconSet="3TrafficLights2" reverse="1">
        <cfvo type="percent" val="0"/>
        <cfvo type="num" val="1"/>
        <cfvo type="num" val="1"/>
      </iconSet>
    </cfRule>
  </conditionalFormatting>
  <conditionalFormatting sqref="L57:Q57">
    <cfRule type="expression" dxfId="8586" priority="421">
      <formula>L$9&gt;=20/24</formula>
    </cfRule>
    <cfRule type="expression" dxfId="8585" priority="422">
      <formula>AND(L$9&gt;=14/24,L$9&lt;20/24)</formula>
    </cfRule>
    <cfRule type="expression" dxfId="8584" priority="423">
      <formula>AND(L$9&gt;=8/24,L$9&lt;14/24)</formula>
    </cfRule>
    <cfRule type="expression" dxfId="8583" priority="424">
      <formula>L$9&lt;8/24</formula>
    </cfRule>
  </conditionalFormatting>
  <conditionalFormatting sqref="L43:Q43">
    <cfRule type="expression" dxfId="8582" priority="417">
      <formula>L$9&gt;=20/24</formula>
    </cfRule>
    <cfRule type="expression" dxfId="8581" priority="418">
      <formula>AND(L$9&gt;=14/24,L$9&lt;20/24)</formula>
    </cfRule>
    <cfRule type="expression" dxfId="8580" priority="419">
      <formula>AND(L$9&gt;=8/24,L$9&lt;14/24)</formula>
    </cfRule>
    <cfRule type="expression" dxfId="8579" priority="420">
      <formula>L$9&lt;8/24</formula>
    </cfRule>
  </conditionalFormatting>
  <conditionalFormatting sqref="AA32:AF32">
    <cfRule type="expression" dxfId="8578" priority="413">
      <formula>AA$9&gt;=20/24</formula>
    </cfRule>
    <cfRule type="expression" dxfId="8577" priority="414">
      <formula>AND(AA$9&gt;=14/24,AA$9&lt;20/24)</formula>
    </cfRule>
    <cfRule type="expression" dxfId="8576" priority="415">
      <formula>AND(AA$9&gt;=8/24,AA$9&lt;14/24)</formula>
    </cfRule>
    <cfRule type="expression" dxfId="8575" priority="416">
      <formula>AA$9&lt;8/24</formula>
    </cfRule>
  </conditionalFormatting>
  <conditionalFormatting sqref="R39:AD39">
    <cfRule type="expression" dxfId="8574" priority="409">
      <formula>R$9&gt;=20/24</formula>
    </cfRule>
    <cfRule type="expression" dxfId="8573" priority="410">
      <formula>AND(R$9&gt;=14/24,R$9&lt;20/24)</formula>
    </cfRule>
    <cfRule type="expression" dxfId="8572" priority="411">
      <formula>AND(R$9&gt;=8/24,R$9&lt;14/24)</formula>
    </cfRule>
    <cfRule type="expression" dxfId="8571" priority="412">
      <formula>R$9&lt;8/24</formula>
    </cfRule>
  </conditionalFormatting>
  <conditionalFormatting sqref="R57:AD57">
    <cfRule type="expression" dxfId="8570" priority="405">
      <formula>R$9&gt;=20/24</formula>
    </cfRule>
    <cfRule type="expression" dxfId="8569" priority="406">
      <formula>AND(R$9&gt;=14/24,R$9&lt;20/24)</formula>
    </cfRule>
    <cfRule type="expression" dxfId="8568" priority="407">
      <formula>AND(R$9&gt;=8/24,R$9&lt;14/24)</formula>
    </cfRule>
    <cfRule type="expression" dxfId="8567" priority="408">
      <formula>R$9&lt;8/24</formula>
    </cfRule>
  </conditionalFormatting>
  <conditionalFormatting sqref="R81:Z81">
    <cfRule type="expression" dxfId="8566" priority="401">
      <formula>R$9&gt;=20/24</formula>
    </cfRule>
    <cfRule type="expression" dxfId="8565" priority="402">
      <formula>AND(R$9&gt;=14/24,R$9&lt;20/24)</formula>
    </cfRule>
    <cfRule type="expression" dxfId="8564" priority="403">
      <formula>AND(R$9&gt;=8/24,R$9&lt;14/24)</formula>
    </cfRule>
    <cfRule type="expression" dxfId="8563" priority="404">
      <formula>R$9&lt;8/24</formula>
    </cfRule>
  </conditionalFormatting>
  <conditionalFormatting sqref="T84:Z84">
    <cfRule type="expression" dxfId="8562" priority="397">
      <formula>T$9&gt;=20/24</formula>
    </cfRule>
    <cfRule type="expression" dxfId="8561" priority="398">
      <formula>AND(T$9&gt;=14/24,T$9&lt;20/24)</formula>
    </cfRule>
    <cfRule type="expression" dxfId="8560" priority="399">
      <formula>AND(T$9&gt;=8/24,T$9&lt;14/24)</formula>
    </cfRule>
    <cfRule type="expression" dxfId="8559" priority="400">
      <formula>T$9&lt;8/24</formula>
    </cfRule>
  </conditionalFormatting>
  <conditionalFormatting sqref="L35:Q35">
    <cfRule type="expression" dxfId="8558" priority="393">
      <formula>L$9&gt;=20/24</formula>
    </cfRule>
    <cfRule type="expression" dxfId="8557" priority="394">
      <formula>AND(L$9&gt;=14/24,L$9&lt;20/24)</formula>
    </cfRule>
    <cfRule type="expression" dxfId="8556" priority="395">
      <formula>AND(L$9&gt;=8/24,L$9&lt;14/24)</formula>
    </cfRule>
    <cfRule type="expression" dxfId="8555" priority="396">
      <formula>L$9&lt;8/24</formula>
    </cfRule>
  </conditionalFormatting>
  <conditionalFormatting sqref="L49:V49">
    <cfRule type="expression" dxfId="8554" priority="389">
      <formula>L$9&gt;=20/24</formula>
    </cfRule>
    <cfRule type="expression" dxfId="8553" priority="390">
      <formula>AND(L$9&gt;=14/24,L$9&lt;20/24)</formula>
    </cfRule>
    <cfRule type="expression" dxfId="8552" priority="391">
      <formula>AND(L$9&gt;=8/24,L$9&lt;14/24)</formula>
    </cfRule>
    <cfRule type="expression" dxfId="8551" priority="392">
      <formula>L$9&lt;8/24</formula>
    </cfRule>
  </conditionalFormatting>
  <conditionalFormatting sqref="L50:Q50">
    <cfRule type="expression" dxfId="8550" priority="385">
      <formula>L$9&gt;=20/24</formula>
    </cfRule>
    <cfRule type="expression" dxfId="8549" priority="386">
      <formula>AND(L$9&gt;=14/24,L$9&lt;20/24)</formula>
    </cfRule>
    <cfRule type="expression" dxfId="8548" priority="387">
      <formula>AND(L$9&gt;=8/24,L$9&lt;14/24)</formula>
    </cfRule>
    <cfRule type="expression" dxfId="8547" priority="388">
      <formula>L$9&lt;8/24</formula>
    </cfRule>
  </conditionalFormatting>
  <conditionalFormatting sqref="L45:Q48">
    <cfRule type="expression" dxfId="8546" priority="381">
      <formula>L$9&gt;=20/24</formula>
    </cfRule>
    <cfRule type="expression" dxfId="8545" priority="382">
      <formula>AND(L$9&gt;=14/24,L$9&lt;20/24)</formula>
    </cfRule>
    <cfRule type="expression" dxfId="8544" priority="383">
      <formula>AND(L$9&gt;=8/24,L$9&lt;14/24)</formula>
    </cfRule>
    <cfRule type="expression" dxfId="8543" priority="384">
      <formula>L$9&lt;8/24</formula>
    </cfRule>
  </conditionalFormatting>
  <conditionalFormatting sqref="R37:AD37">
    <cfRule type="expression" dxfId="8542" priority="377">
      <formula>R$9&gt;=20/24</formula>
    </cfRule>
    <cfRule type="expression" dxfId="8541" priority="378">
      <formula>AND(R$9&gt;=14/24,R$9&lt;20/24)</formula>
    </cfRule>
    <cfRule type="expression" dxfId="8540" priority="379">
      <formula>AND(R$9&gt;=8/24,R$9&lt;14/24)</formula>
    </cfRule>
    <cfRule type="expression" dxfId="8539" priority="380">
      <formula>R$9&lt;8/24</formula>
    </cfRule>
  </conditionalFormatting>
  <conditionalFormatting sqref="W31:Z32 W35:AF35">
    <cfRule type="expression" dxfId="8538" priority="373">
      <formula>W$9&gt;=20/24</formula>
    </cfRule>
    <cfRule type="expression" dxfId="8537" priority="374">
      <formula>AND(W$9&gt;=14/24,W$9&lt;20/24)</formula>
    </cfRule>
    <cfRule type="expression" dxfId="8536" priority="375">
      <formula>AND(W$9&gt;=8/24,W$9&lt;14/24)</formula>
    </cfRule>
    <cfRule type="expression" dxfId="8535" priority="376">
      <formula>W$9&lt;8/24</formula>
    </cfRule>
  </conditionalFormatting>
  <conditionalFormatting sqref="R42:S43 T43:Z43 R45:AD48">
    <cfRule type="expression" dxfId="8534" priority="369">
      <formula>R$9&gt;=20/24</formula>
    </cfRule>
    <cfRule type="expression" dxfId="8533" priority="370">
      <formula>AND(R$9&gt;=14/24,R$9&lt;20/24)</formula>
    </cfRule>
    <cfRule type="expression" dxfId="8532" priority="371">
      <formula>AND(R$9&gt;=8/24,R$9&lt;14/24)</formula>
    </cfRule>
    <cfRule type="expression" dxfId="8531" priority="372">
      <formula>R$9&lt;8/24</formula>
    </cfRule>
  </conditionalFormatting>
  <conditionalFormatting sqref="R49:AD49">
    <cfRule type="expression" dxfId="8530" priority="365">
      <formula>R$9&gt;=20/24</formula>
    </cfRule>
    <cfRule type="expression" dxfId="8529" priority="366">
      <formula>AND(R$9&gt;=14/24,R$9&lt;20/24)</formula>
    </cfRule>
    <cfRule type="expression" dxfId="8528" priority="367">
      <formula>AND(R$9&gt;=8/24,R$9&lt;14/24)</formula>
    </cfRule>
    <cfRule type="expression" dxfId="8527" priority="368">
      <formula>R$9&lt;8/24</formula>
    </cfRule>
  </conditionalFormatting>
  <conditionalFormatting sqref="R50:AD50">
    <cfRule type="expression" dxfId="8526" priority="361">
      <formula>R$9&gt;=20/24</formula>
    </cfRule>
    <cfRule type="expression" dxfId="8525" priority="362">
      <formula>AND(R$9&gt;=14/24,R$9&lt;20/24)</formula>
    </cfRule>
    <cfRule type="expression" dxfId="8524" priority="363">
      <formula>AND(R$9&gt;=8/24,R$9&lt;14/24)</formula>
    </cfRule>
    <cfRule type="expression" dxfId="8523" priority="364">
      <formula>R$9&lt;8/24</formula>
    </cfRule>
  </conditionalFormatting>
  <conditionalFormatting sqref="AE61:AF67 R60:AD67">
    <cfRule type="expression" dxfId="8522" priority="357">
      <formula>R$9&gt;=20/24</formula>
    </cfRule>
    <cfRule type="expression" dxfId="8521" priority="358">
      <formula>AND(R$9&gt;=14/24,R$9&lt;20/24)</formula>
    </cfRule>
    <cfRule type="expression" dxfId="8520" priority="359">
      <formula>AND(R$9&gt;=8/24,R$9&lt;14/24)</formula>
    </cfRule>
    <cfRule type="expression" dxfId="8519" priority="360">
      <formula>R$9&lt;8/24</formula>
    </cfRule>
  </conditionalFormatting>
  <conditionalFormatting sqref="AA94:AF97">
    <cfRule type="expression" dxfId="8518" priority="353">
      <formula>AA$9&gt;=20/24</formula>
    </cfRule>
    <cfRule type="expression" dxfId="8517" priority="354">
      <formula>AND(AA$9&gt;=14/24,AA$9&lt;20/24)</formula>
    </cfRule>
    <cfRule type="expression" dxfId="8516" priority="355">
      <formula>AND(AA$9&gt;=8/24,AA$9&lt;14/24)</formula>
    </cfRule>
    <cfRule type="expression" dxfId="8515" priority="356">
      <formula>AA$9&lt;8/24</formula>
    </cfRule>
  </conditionalFormatting>
  <conditionalFormatting sqref="T94:Z97">
    <cfRule type="expression" dxfId="8514" priority="345">
      <formula>T$9&gt;=20/24</formula>
    </cfRule>
    <cfRule type="expression" dxfId="8513" priority="346">
      <formula>AND(T$9&gt;=14/24,T$9&lt;20/24)</formula>
    </cfRule>
    <cfRule type="expression" dxfId="8512" priority="347">
      <formula>AND(T$9&gt;=8/24,T$9&lt;14/24)</formula>
    </cfRule>
    <cfRule type="expression" dxfId="8511" priority="348">
      <formula>T$9&lt;8/24</formula>
    </cfRule>
  </conditionalFormatting>
  <conditionalFormatting sqref="J12:L12 I11:L11 B52:AF52 C51:AG51 B56:AF56 F39:J42 C39:E41 G43:J43 L13:L14 B38:AF38 L16:Q32 M11:Q14 L35:Q36 L53:AF55 R11:AF11 W18:Z32 K39:AF43 L45:AF50 K37:AE37 W35:AE36 AF35:AF37 AA16:AF32 AA12:AF14">
    <cfRule type="expression" dxfId="8510" priority="344">
      <formula>B11&gt;$AG11</formula>
    </cfRule>
  </conditionalFormatting>
  <conditionalFormatting sqref="A100:A156 A84:A97 A11:A14 A16:A32 A45:A72 A80:A82 A74:A78 A35:A43 A169:A200">
    <cfRule type="expression" dxfId="8509" priority="343">
      <formula>$AH11=0</formula>
    </cfRule>
  </conditionalFormatting>
  <conditionalFormatting sqref="AA98:AF98">
    <cfRule type="expression" dxfId="8508" priority="339">
      <formula>AA$9&gt;=20/24</formula>
    </cfRule>
    <cfRule type="expression" dxfId="8507" priority="340">
      <formula>AND(AA$9&gt;=14/24,AA$9&lt;20/24)</formula>
    </cfRule>
    <cfRule type="expression" dxfId="8506" priority="341">
      <formula>AND(AA$9&gt;=8/24,AA$9&lt;14/24)</formula>
    </cfRule>
    <cfRule type="expression" dxfId="8505" priority="342">
      <formula>AA$9&lt;8/24</formula>
    </cfRule>
  </conditionalFormatting>
  <conditionalFormatting sqref="T98:Z98">
    <cfRule type="expression" dxfId="8504" priority="335">
      <formula>T$9&gt;=20/24</formula>
    </cfRule>
    <cfRule type="expression" dxfId="8503" priority="336">
      <formula>AND(T$9&gt;=14/24,T$9&lt;20/24)</formula>
    </cfRule>
    <cfRule type="expression" dxfId="8502" priority="337">
      <formula>AND(T$9&gt;=8/24,T$9&lt;14/24)</formula>
    </cfRule>
    <cfRule type="expression" dxfId="8501" priority="338">
      <formula>T$9&lt;8/24</formula>
    </cfRule>
  </conditionalFormatting>
  <conditionalFormatting sqref="A98">
    <cfRule type="expression" dxfId="8500" priority="334">
      <formula>$AH98=0</formula>
    </cfRule>
  </conditionalFormatting>
  <conditionalFormatting sqref="L36:Q36 W36:AF36">
    <cfRule type="expression" dxfId="8499" priority="330">
      <formula>L$9&gt;=20/24</formula>
    </cfRule>
    <cfRule type="expression" dxfId="8498" priority="331">
      <formula>AND(L$9&gt;=14/24,L$9&lt;20/24)</formula>
    </cfRule>
    <cfRule type="expression" dxfId="8497" priority="332">
      <formula>AND(L$9&gt;=8/24,L$9&lt;14/24)</formula>
    </cfRule>
    <cfRule type="expression" dxfId="8496" priority="333">
      <formula>L$9&lt;8/24</formula>
    </cfRule>
  </conditionalFormatting>
  <conditionalFormatting sqref="W36:AF36">
    <cfRule type="expression" dxfId="8495" priority="326">
      <formula>W$9&gt;=20/24</formula>
    </cfRule>
    <cfRule type="expression" dxfId="8494" priority="327">
      <formula>AND(W$9&gt;=14/24,W$9&lt;20/24)</formula>
    </cfRule>
    <cfRule type="expression" dxfId="8493" priority="328">
      <formula>AND(W$9&gt;=8/24,W$9&lt;14/24)</formula>
    </cfRule>
    <cfRule type="expression" dxfId="8492" priority="329">
      <formula>W$9&lt;8/24</formula>
    </cfRule>
  </conditionalFormatting>
  <conditionalFormatting sqref="L62:L67">
    <cfRule type="expression" dxfId="8491" priority="314">
      <formula>L$9&gt;=20/24</formula>
    </cfRule>
    <cfRule type="expression" dxfId="8490" priority="315">
      <formula>AND(L$9&gt;=14/24,L$9&lt;20/24)</formula>
    </cfRule>
    <cfRule type="expression" dxfId="8489" priority="316">
      <formula>AND(L$9&gt;=8/24,L$9&lt;14/24)</formula>
    </cfRule>
    <cfRule type="expression" dxfId="8488" priority="317">
      <formula>L$9&lt;8/24</formula>
    </cfRule>
  </conditionalFormatting>
  <conditionalFormatting sqref="AL32">
    <cfRule type="iconSet" priority="313">
      <iconSet iconSet="3TrafficLights2" reverse="1">
        <cfvo type="percent" val="0"/>
        <cfvo type="num" val="1"/>
        <cfvo type="num" val="1"/>
      </iconSet>
    </cfRule>
  </conditionalFormatting>
  <conditionalFormatting sqref="AA34:AF34">
    <cfRule type="expression" dxfId="8487" priority="309">
      <formula>AA$9&gt;=20/24</formula>
    </cfRule>
    <cfRule type="expression" dxfId="8486" priority="310">
      <formula>AND(AA$9&gt;=14/24,AA$9&lt;20/24)</formula>
    </cfRule>
    <cfRule type="expression" dxfId="8485" priority="311">
      <formula>AND(AA$9&gt;=8/24,AA$9&lt;14/24)</formula>
    </cfRule>
    <cfRule type="expression" dxfId="8484" priority="312">
      <formula>AA$9&lt;8/24</formula>
    </cfRule>
  </conditionalFormatting>
  <conditionalFormatting sqref="L34:Q34">
    <cfRule type="expression" dxfId="8483" priority="305">
      <formula>L$9&gt;=20/24</formula>
    </cfRule>
    <cfRule type="expression" dxfId="8482" priority="306">
      <formula>AND(L$9&gt;=14/24,L$9&lt;20/24)</formula>
    </cfRule>
    <cfRule type="expression" dxfId="8481" priority="307">
      <formula>AND(L$9&gt;=8/24,L$9&lt;14/24)</formula>
    </cfRule>
    <cfRule type="expression" dxfId="8480" priority="308">
      <formula>L$9&lt;8/24</formula>
    </cfRule>
  </conditionalFormatting>
  <conditionalFormatting sqref="W34:Z34">
    <cfRule type="expression" dxfId="8479" priority="301">
      <formula>W$9&gt;=20/24</formula>
    </cfRule>
    <cfRule type="expression" dxfId="8478" priority="302">
      <formula>AND(W$9&gt;=14/24,W$9&lt;20/24)</formula>
    </cfRule>
    <cfRule type="expression" dxfId="8477" priority="303">
      <formula>AND(W$9&gt;=8/24,W$9&lt;14/24)</formula>
    </cfRule>
    <cfRule type="expression" dxfId="8476" priority="304">
      <formula>W$9&lt;8/24</formula>
    </cfRule>
  </conditionalFormatting>
  <conditionalFormatting sqref="L34:Q34 W34:AF34">
    <cfRule type="expression" dxfId="8475" priority="300">
      <formula>L34&gt;$AG34</formula>
    </cfRule>
  </conditionalFormatting>
  <conditionalFormatting sqref="A34">
    <cfRule type="expression" dxfId="8474" priority="299">
      <formula>$AH34=0</formula>
    </cfRule>
  </conditionalFormatting>
  <conditionalFormatting sqref="B83:AF83">
    <cfRule type="expression" dxfId="8473" priority="295">
      <formula>B$9&gt;=20/24</formula>
    </cfRule>
    <cfRule type="expression" dxfId="8472" priority="296">
      <formula>AND(B$9&gt;=14/24,B$9&lt;20/24)</formula>
    </cfRule>
    <cfRule type="expression" dxfId="8471" priority="297">
      <formula>AND(B$9&gt;=8/24,B$9&lt;14/24)</formula>
    </cfRule>
    <cfRule type="expression" dxfId="8470" priority="298">
      <formula>B$9&lt;8/24</formula>
    </cfRule>
  </conditionalFormatting>
  <conditionalFormatting sqref="A83">
    <cfRule type="expression" dxfId="8469" priority="294">
      <formula>$AH83=0</formula>
    </cfRule>
  </conditionalFormatting>
  <conditionalFormatting sqref="AA15:AD15">
    <cfRule type="expression" dxfId="8468" priority="290">
      <formula>AA$9&gt;=20/24</formula>
    </cfRule>
    <cfRule type="expression" dxfId="8467" priority="291">
      <formula>AND(AA$9&gt;=14/24,AA$9&lt;20/24)</formula>
    </cfRule>
    <cfRule type="expression" dxfId="8466" priority="292">
      <formula>AND(AA$9&gt;=8/24,AA$9&lt;14/24)</formula>
    </cfRule>
    <cfRule type="expression" dxfId="8465" priority="293">
      <formula>AA$9&lt;8/24</formula>
    </cfRule>
  </conditionalFormatting>
  <conditionalFormatting sqref="L15:Q15">
    <cfRule type="expression" dxfId="8464" priority="286">
      <formula>L$9&gt;=20/24</formula>
    </cfRule>
    <cfRule type="expression" dxfId="8463" priority="287">
      <formula>AND(L$9&gt;=14/24,L$9&lt;20/24)</formula>
    </cfRule>
    <cfRule type="expression" dxfId="8462" priority="288">
      <formula>AND(L$9&gt;=8/24,L$9&lt;14/24)</formula>
    </cfRule>
    <cfRule type="expression" dxfId="8461" priority="289">
      <formula>L$9&lt;8/24</formula>
    </cfRule>
  </conditionalFormatting>
  <conditionalFormatting sqref="L15:Q15 AA15:AF15">
    <cfRule type="expression" dxfId="8460" priority="285">
      <formula>L15&gt;$AG15</formula>
    </cfRule>
  </conditionalFormatting>
  <conditionalFormatting sqref="A15">
    <cfRule type="expression" dxfId="8459" priority="284">
      <formula>$AH15=0</formula>
    </cfRule>
  </conditionalFormatting>
  <conditionalFormatting sqref="A163:A168">
    <cfRule type="expression" dxfId="8458" priority="283">
      <formula>$AH163=0</formula>
    </cfRule>
  </conditionalFormatting>
  <conditionalFormatting sqref="A157:A162">
    <cfRule type="expression" dxfId="8457" priority="282">
      <formula>$AH157=0</formula>
    </cfRule>
  </conditionalFormatting>
  <conditionalFormatting sqref="AA44:AD44">
    <cfRule type="expression" dxfId="8456" priority="278">
      <formula>AA$9&gt;=20/24</formula>
    </cfRule>
    <cfRule type="expression" dxfId="8455" priority="279">
      <formula>AND(AA$9&gt;=14/24,AA$9&lt;20/24)</formula>
    </cfRule>
    <cfRule type="expression" dxfId="8454" priority="280">
      <formula>AND(AA$9&gt;=8/24,AA$9&lt;14/24)</formula>
    </cfRule>
    <cfRule type="expression" dxfId="8453" priority="281">
      <formula>AA$9&lt;8/24</formula>
    </cfRule>
  </conditionalFormatting>
  <conditionalFormatting sqref="L44:Q44">
    <cfRule type="expression" dxfId="8452" priority="274">
      <formula>L$9&gt;=20/24</formula>
    </cfRule>
    <cfRule type="expression" dxfId="8451" priority="275">
      <formula>AND(L$9&gt;=14/24,L$9&lt;20/24)</formula>
    </cfRule>
    <cfRule type="expression" dxfId="8450" priority="276">
      <formula>AND(L$9&gt;=8/24,L$9&lt;14/24)</formula>
    </cfRule>
    <cfRule type="expression" dxfId="8449" priority="277">
      <formula>L$9&lt;8/24</formula>
    </cfRule>
  </conditionalFormatting>
  <conditionalFormatting sqref="R44:Z44">
    <cfRule type="expression" dxfId="8448" priority="270">
      <formula>R$9&gt;=20/24</formula>
    </cfRule>
    <cfRule type="expression" dxfId="8447" priority="271">
      <formula>AND(R$9&gt;=14/24,R$9&lt;20/24)</formula>
    </cfRule>
    <cfRule type="expression" dxfId="8446" priority="272">
      <formula>AND(R$9&gt;=8/24,R$9&lt;14/24)</formula>
    </cfRule>
    <cfRule type="expression" dxfId="8445" priority="273">
      <formula>R$9&lt;8/24</formula>
    </cfRule>
  </conditionalFormatting>
  <conditionalFormatting sqref="L44:AF44">
    <cfRule type="expression" dxfId="8444" priority="269">
      <formula>L44&gt;$AG44</formula>
    </cfRule>
  </conditionalFormatting>
  <conditionalFormatting sqref="A44">
    <cfRule type="expression" dxfId="8443" priority="268">
      <formula>$AH44=0</formula>
    </cfRule>
  </conditionalFormatting>
  <conditionalFormatting sqref="B79:AF79">
    <cfRule type="expression" dxfId="8442" priority="264">
      <formula>B$9&gt;=20/24</formula>
    </cfRule>
    <cfRule type="expression" dxfId="8441" priority="265">
      <formula>AND(B$9&gt;=14/24,B$9&lt;20/24)</formula>
    </cfRule>
    <cfRule type="expression" dxfId="8440" priority="266">
      <formula>AND(B$9&gt;=8/24,B$9&lt;14/24)</formula>
    </cfRule>
    <cfRule type="expression" dxfId="8439" priority="267">
      <formula>B$9&lt;8/24</formula>
    </cfRule>
  </conditionalFormatting>
  <conditionalFormatting sqref="A79">
    <cfRule type="expression" dxfId="8438" priority="263">
      <formula>$AH79=0</formula>
    </cfRule>
  </conditionalFormatting>
  <conditionalFormatting sqref="B73:AG73">
    <cfRule type="expression" dxfId="8437" priority="259">
      <formula>B$9&gt;=20/24</formula>
    </cfRule>
    <cfRule type="expression" dxfId="8436" priority="260">
      <formula>AND(B$9&gt;=14/24,B$9&lt;20/24)</formula>
    </cfRule>
    <cfRule type="expression" dxfId="8435" priority="261">
      <formula>AND(B$9&gt;=8/24,B$9&lt;14/24)</formula>
    </cfRule>
    <cfRule type="expression" dxfId="8434" priority="262">
      <formula>B$9&lt;8/24</formula>
    </cfRule>
  </conditionalFormatting>
  <conditionalFormatting sqref="A73">
    <cfRule type="expression" dxfId="8433" priority="258">
      <formula>$AH73=0</formula>
    </cfRule>
  </conditionalFormatting>
  <conditionalFormatting sqref="AL34:AL35 AL7:AL31">
    <cfRule type="iconSet" priority="440">
      <iconSet iconSet="3TrafficLights2" reverse="1">
        <cfvo type="percent" val="0"/>
        <cfvo type="num" val="1"/>
        <cfvo type="num" val="1"/>
      </iconSet>
    </cfRule>
  </conditionalFormatting>
  <conditionalFormatting sqref="T85:V91">
    <cfRule type="expression" dxfId="8432" priority="250">
      <formula>T$9&gt;=20/24</formula>
    </cfRule>
    <cfRule type="expression" dxfId="8431" priority="251">
      <formula>AND(T$9&gt;=14/24,T$9&lt;20/24)</formula>
    </cfRule>
    <cfRule type="expression" dxfId="8430" priority="252">
      <formula>AND(T$9&gt;=8/24,T$9&lt;14/24)</formula>
    </cfRule>
    <cfRule type="expression" dxfId="8429" priority="253">
      <formula>T$9&lt;8/24</formula>
    </cfRule>
  </conditionalFormatting>
  <conditionalFormatting sqref="C84:J84 E85:J91 L85:S91 L84:Q84 K84:K91">
    <cfRule type="expression" dxfId="8428" priority="246">
      <formula>C$9&gt;=20/24</formula>
    </cfRule>
    <cfRule type="expression" dxfId="8427" priority="247">
      <formula>AND(C$9&gt;=14/24,C$9&lt;20/24)</formula>
    </cfRule>
    <cfRule type="expression" dxfId="8426" priority="248">
      <formula>AND(C$9&gt;=8/24,C$9&lt;14/24)</formula>
    </cfRule>
    <cfRule type="expression" dxfId="8425" priority="249">
      <formula>C$9&lt;8/24</formula>
    </cfRule>
  </conditionalFormatting>
  <conditionalFormatting sqref="R84:S84">
    <cfRule type="expression" dxfId="8424" priority="242">
      <formula>R$9&gt;=20/24</formula>
    </cfRule>
    <cfRule type="expression" dxfId="8423" priority="243">
      <formula>AND(R$9&gt;=14/24,R$9&lt;20/24)</formula>
    </cfRule>
    <cfRule type="expression" dxfId="8422" priority="244">
      <formula>AND(R$9&gt;=8/24,R$9&lt;14/24)</formula>
    </cfRule>
    <cfRule type="expression" dxfId="8421" priority="245">
      <formula>R$9&lt;8/24</formula>
    </cfRule>
  </conditionalFormatting>
  <conditionalFormatting sqref="C94:E94 C95:L97">
    <cfRule type="expression" dxfId="8420" priority="238">
      <formula>C$9&gt;=20/24</formula>
    </cfRule>
    <cfRule type="expression" dxfId="8419" priority="239">
      <formula>AND(C$9&gt;=14/24,C$9&lt;20/24)</formula>
    </cfRule>
    <cfRule type="expression" dxfId="8418" priority="240">
      <formula>AND(C$9&gt;=8/24,C$9&lt;14/24)</formula>
    </cfRule>
    <cfRule type="expression" dxfId="8417" priority="241">
      <formula>C$9&lt;8/24</formula>
    </cfRule>
  </conditionalFormatting>
  <conditionalFormatting sqref="M95:Q97 N94:Q94">
    <cfRule type="expression" dxfId="8416" priority="234">
      <formula>M$9&gt;=20/24</formula>
    </cfRule>
    <cfRule type="expression" dxfId="8415" priority="235">
      <formula>AND(M$9&gt;=14/24,M$9&lt;20/24)</formula>
    </cfRule>
    <cfRule type="expression" dxfId="8414" priority="236">
      <formula>AND(M$9&gt;=8/24,M$9&lt;14/24)</formula>
    </cfRule>
    <cfRule type="expression" dxfId="8413" priority="237">
      <formula>M$9&lt;8/24</formula>
    </cfRule>
  </conditionalFormatting>
  <conditionalFormatting sqref="R94:S97">
    <cfRule type="expression" dxfId="8412" priority="230">
      <formula>R$9&gt;=20/24</formula>
    </cfRule>
    <cfRule type="expression" dxfId="8411" priority="231">
      <formula>AND(R$9&gt;=14/24,R$9&lt;20/24)</formula>
    </cfRule>
    <cfRule type="expression" dxfId="8410" priority="232">
      <formula>AND(R$9&gt;=8/24,R$9&lt;14/24)</formula>
    </cfRule>
    <cfRule type="expression" dxfId="8409" priority="233">
      <formula>R$9&lt;8/24</formula>
    </cfRule>
  </conditionalFormatting>
  <conditionalFormatting sqref="C98:L98">
    <cfRule type="expression" dxfId="8408" priority="226">
      <formula>C$9&gt;=20/24</formula>
    </cfRule>
    <cfRule type="expression" dxfId="8407" priority="227">
      <formula>AND(C$9&gt;=14/24,C$9&lt;20/24)</formula>
    </cfRule>
    <cfRule type="expression" dxfId="8406" priority="228">
      <formula>AND(C$9&gt;=8/24,C$9&lt;14/24)</formula>
    </cfRule>
    <cfRule type="expression" dxfId="8405" priority="229">
      <formula>C$9&lt;8/24</formula>
    </cfRule>
  </conditionalFormatting>
  <conditionalFormatting sqref="M98:Q98">
    <cfRule type="expression" dxfId="8404" priority="222">
      <formula>M$9&gt;=20/24</formula>
    </cfRule>
    <cfRule type="expression" dxfId="8403" priority="223">
      <formula>AND(M$9&gt;=14/24,M$9&lt;20/24)</formula>
    </cfRule>
    <cfRule type="expression" dxfId="8402" priority="224">
      <formula>AND(M$9&gt;=8/24,M$9&lt;14/24)</formula>
    </cfRule>
    <cfRule type="expression" dxfId="8401" priority="225">
      <formula>M$9&lt;8/24</formula>
    </cfRule>
  </conditionalFormatting>
  <conditionalFormatting sqref="R98:S98">
    <cfRule type="expression" dxfId="8400" priority="218">
      <formula>R$9&gt;=20/24</formula>
    </cfRule>
    <cfRule type="expression" dxfId="8399" priority="219">
      <formula>AND(R$9&gt;=14/24,R$9&lt;20/24)</formula>
    </cfRule>
    <cfRule type="expression" dxfId="8398" priority="220">
      <formula>AND(R$9&gt;=8/24,R$9&lt;14/24)</formula>
    </cfRule>
    <cfRule type="expression" dxfId="8397" priority="221">
      <formula>R$9&lt;8/24</formula>
    </cfRule>
  </conditionalFormatting>
  <conditionalFormatting sqref="L94:M94">
    <cfRule type="expression" dxfId="8396" priority="214">
      <formula>L$9&gt;=20/24</formula>
    </cfRule>
    <cfRule type="expression" dxfId="8395" priority="215">
      <formula>AND(L$9&gt;=14/24,L$9&lt;20/24)</formula>
    </cfRule>
    <cfRule type="expression" dxfId="8394" priority="216">
      <formula>AND(L$9&gt;=8/24,L$9&lt;14/24)</formula>
    </cfRule>
    <cfRule type="expression" dxfId="8393" priority="217">
      <formula>L$9&lt;8/24</formula>
    </cfRule>
  </conditionalFormatting>
  <conditionalFormatting sqref="F94:K94">
    <cfRule type="expression" dxfId="8392" priority="210">
      <formula>F$9&gt;=20/24</formula>
    </cfRule>
    <cfRule type="expression" dxfId="8391" priority="211">
      <formula>AND(F$9&gt;=14/24,F$9&lt;20/24)</formula>
    </cfRule>
    <cfRule type="expression" dxfId="8390" priority="212">
      <formula>AND(F$9&gt;=8/24,F$9&lt;14/24)</formula>
    </cfRule>
    <cfRule type="expression" dxfId="8389" priority="213">
      <formula>F$9&lt;8/24</formula>
    </cfRule>
  </conditionalFormatting>
  <conditionalFormatting sqref="T94:V94">
    <cfRule type="expression" dxfId="8388" priority="206">
      <formula>T$9&gt;=20/24</formula>
    </cfRule>
    <cfRule type="expression" dxfId="8387" priority="207">
      <formula>AND(T$9&gt;=14/24,T$9&lt;20/24)</formula>
    </cfRule>
    <cfRule type="expression" dxfId="8386" priority="208">
      <formula>AND(T$9&gt;=8/24,T$9&lt;14/24)</formula>
    </cfRule>
    <cfRule type="expression" dxfId="8385" priority="209">
      <formula>T$9&lt;8/24</formula>
    </cfRule>
  </conditionalFormatting>
  <conditionalFormatting sqref="M94:S94">
    <cfRule type="expression" dxfId="8384" priority="202">
      <formula>M$9&gt;=20/24</formula>
    </cfRule>
    <cfRule type="expression" dxfId="8383" priority="203">
      <formula>AND(M$9&gt;=14/24,M$9&lt;20/24)</formula>
    </cfRule>
    <cfRule type="expression" dxfId="8382" priority="204">
      <formula>AND(M$9&gt;=8/24,M$9&lt;14/24)</formula>
    </cfRule>
    <cfRule type="expression" dxfId="8381" priority="205">
      <formula>M$9&lt;8/24</formula>
    </cfRule>
  </conditionalFormatting>
  <conditionalFormatting sqref="AA99:AF99">
    <cfRule type="expression" dxfId="8380" priority="198">
      <formula>AA$9&gt;=20/24</formula>
    </cfRule>
    <cfRule type="expression" dxfId="8379" priority="199">
      <formula>AND(AA$9&gt;=14/24,AA$9&lt;20/24)</formula>
    </cfRule>
    <cfRule type="expression" dxfId="8378" priority="200">
      <formula>AND(AA$9&gt;=8/24,AA$9&lt;14/24)</formula>
    </cfRule>
    <cfRule type="expression" dxfId="8377" priority="201">
      <formula>AA$9&lt;8/24</formula>
    </cfRule>
  </conditionalFormatting>
  <conditionalFormatting sqref="T99:Z99">
    <cfRule type="expression" dxfId="8376" priority="194">
      <formula>T$9&gt;=20/24</formula>
    </cfRule>
    <cfRule type="expression" dxfId="8375" priority="195">
      <formula>AND(T$9&gt;=14/24,T$9&lt;20/24)</formula>
    </cfRule>
    <cfRule type="expression" dxfId="8374" priority="196">
      <formula>AND(T$9&gt;=8/24,T$9&lt;14/24)</formula>
    </cfRule>
    <cfRule type="expression" dxfId="8373" priority="197">
      <formula>T$9&lt;8/24</formula>
    </cfRule>
  </conditionalFormatting>
  <conditionalFormatting sqref="A99">
    <cfRule type="expression" dxfId="8372" priority="193">
      <formula>$AH99=0</formula>
    </cfRule>
  </conditionalFormatting>
  <conditionalFormatting sqref="C99:L99">
    <cfRule type="expression" dxfId="8371" priority="189">
      <formula>C$9&gt;=20/24</formula>
    </cfRule>
    <cfRule type="expression" dxfId="8370" priority="190">
      <formula>AND(C$9&gt;=14/24,C$9&lt;20/24)</formula>
    </cfRule>
    <cfRule type="expression" dxfId="8369" priority="191">
      <formula>AND(C$9&gt;=8/24,C$9&lt;14/24)</formula>
    </cfRule>
    <cfRule type="expression" dxfId="8368" priority="192">
      <formula>C$9&lt;8/24</formula>
    </cfRule>
  </conditionalFormatting>
  <conditionalFormatting sqref="M99:Q99">
    <cfRule type="expression" dxfId="8367" priority="185">
      <formula>M$9&gt;=20/24</formula>
    </cfRule>
    <cfRule type="expression" dxfId="8366" priority="186">
      <formula>AND(M$9&gt;=14/24,M$9&lt;20/24)</formula>
    </cfRule>
    <cfRule type="expression" dxfId="8365" priority="187">
      <formula>AND(M$9&gt;=8/24,M$9&lt;14/24)</formula>
    </cfRule>
    <cfRule type="expression" dxfId="8364" priority="188">
      <formula>M$9&lt;8/24</formula>
    </cfRule>
  </conditionalFormatting>
  <conditionalFormatting sqref="R99:S99">
    <cfRule type="expression" dxfId="8363" priority="181">
      <formula>R$9&gt;=20/24</formula>
    </cfRule>
    <cfRule type="expression" dxfId="8362" priority="182">
      <formula>AND(R$9&gt;=14/24,R$9&lt;20/24)</formula>
    </cfRule>
    <cfRule type="expression" dxfId="8361" priority="183">
      <formula>AND(R$9&gt;=8/24,R$9&lt;14/24)</formula>
    </cfRule>
    <cfRule type="expression" dxfId="8360" priority="184">
      <formula>R$9&lt;8/24</formula>
    </cfRule>
  </conditionalFormatting>
  <conditionalFormatting sqref="R12:Z16">
    <cfRule type="expression" dxfId="8359" priority="177">
      <formula>R$9&gt;=20/24</formula>
    </cfRule>
    <cfRule type="expression" dxfId="8358" priority="178">
      <formula>AND(R$9&gt;=14/24,R$9&lt;20/24)</formula>
    </cfRule>
    <cfRule type="expression" dxfId="8357" priority="179">
      <formula>AND(R$9&gt;=8/24,R$9&lt;14/24)</formula>
    </cfRule>
    <cfRule type="expression" dxfId="8356" priority="180">
      <formula>R$9&lt;8/24</formula>
    </cfRule>
  </conditionalFormatting>
  <conditionalFormatting sqref="R17:Z17">
    <cfRule type="expression" dxfId="8355" priority="173">
      <formula>R$9&gt;=20/24</formula>
    </cfRule>
    <cfRule type="expression" dxfId="8354" priority="174">
      <formula>AND(R$9&gt;=14/24,R$9&lt;20/24)</formula>
    </cfRule>
    <cfRule type="expression" dxfId="8353" priority="175">
      <formula>AND(R$9&gt;=8/24,R$9&lt;14/24)</formula>
    </cfRule>
    <cfRule type="expression" dxfId="8352" priority="176">
      <formula>R$9&lt;8/24</formula>
    </cfRule>
  </conditionalFormatting>
  <conditionalFormatting sqref="R12:Z13">
    <cfRule type="expression" dxfId="8351" priority="169">
      <formula>R$9&gt;=20/24</formula>
    </cfRule>
    <cfRule type="expression" dxfId="8350" priority="170">
      <formula>AND(R$9&gt;=14/24,R$9&lt;20/24)</formula>
    </cfRule>
    <cfRule type="expression" dxfId="8349" priority="171">
      <formula>AND(R$9&gt;=8/24,R$9&lt;14/24)</formula>
    </cfRule>
    <cfRule type="expression" dxfId="8348" priority="172">
      <formula>R$9&lt;8/24</formula>
    </cfRule>
  </conditionalFormatting>
  <conditionalFormatting sqref="AA58:AD59">
    <cfRule type="expression" dxfId="8347" priority="165">
      <formula>AA$9&gt;=20/24</formula>
    </cfRule>
    <cfRule type="expression" dxfId="8346" priority="166">
      <formula>AND(AA$9&gt;=14/24,AA$9&lt;20/24)</formula>
    </cfRule>
    <cfRule type="expression" dxfId="8345" priority="167">
      <formula>AND(AA$9&gt;=8/24,AA$9&lt;14/24)</formula>
    </cfRule>
    <cfRule type="expression" dxfId="8344" priority="168">
      <formula>AA$9&lt;8/24</formula>
    </cfRule>
  </conditionalFormatting>
  <conditionalFormatting sqref="AL33">
    <cfRule type="iconSet" priority="150">
      <iconSet iconSet="3TrafficLights2" reverse="1">
        <cfvo type="percent" val="0"/>
        <cfvo type="num" val="1"/>
        <cfvo type="num" val="1"/>
      </iconSet>
    </cfRule>
  </conditionalFormatting>
  <conditionalFormatting sqref="B11:H12 I12 B28:K30 B18:K26">
    <cfRule type="expression" dxfId="8343" priority="141">
      <formula>B$9&gt;=20/24</formula>
    </cfRule>
    <cfRule type="expression" dxfId="8342" priority="142">
      <formula>AND(B$9&gt;=14/24,B$9&lt;20/24)</formula>
    </cfRule>
    <cfRule type="expression" dxfId="8341" priority="143">
      <formula>AND(B$9&gt;=8/24,B$9&lt;14/24)</formula>
    </cfRule>
    <cfRule type="expression" dxfId="8340" priority="144">
      <formula>B$9&lt;8/24</formula>
    </cfRule>
  </conditionalFormatting>
  <conditionalFormatting sqref="B37:J37">
    <cfRule type="expression" dxfId="8339" priority="137">
      <formula>B$9&gt;=20/24</formula>
    </cfRule>
    <cfRule type="expression" dxfId="8338" priority="138">
      <formula>AND(B$9&gt;=14/24,B$9&lt;20/24)</formula>
    </cfRule>
    <cfRule type="expression" dxfId="8337" priority="139">
      <formula>AND(B$9&gt;=8/24,B$9&lt;14/24)</formula>
    </cfRule>
    <cfRule type="expression" dxfId="8336" priority="140">
      <formula>B$9&lt;8/24</formula>
    </cfRule>
  </conditionalFormatting>
  <conditionalFormatting sqref="B31:Q33 B35:Q35">
    <cfRule type="expression" dxfId="8335" priority="133">
      <formula>B$9&gt;=20/24</formula>
    </cfRule>
    <cfRule type="expression" dxfId="8334" priority="134">
      <formula>AND(B$9&gt;=14/24,B$9&lt;20/24)</formula>
    </cfRule>
    <cfRule type="expression" dxfId="8333" priority="135">
      <formula>AND(B$9&gt;=8/24,B$9&lt;14/24)</formula>
    </cfRule>
    <cfRule type="expression" dxfId="8332" priority="136">
      <formula>B$9&lt;8/24</formula>
    </cfRule>
  </conditionalFormatting>
  <conditionalFormatting sqref="B11:H12 I12 B35:J37 K35:K36 B18:K33">
    <cfRule type="expression" dxfId="8331" priority="132">
      <formula>B11&gt;$AG11</formula>
    </cfRule>
  </conditionalFormatting>
  <conditionalFormatting sqref="B36:K36">
    <cfRule type="expression" dxfId="8330" priority="128">
      <formula>B$9&gt;=20/24</formula>
    </cfRule>
    <cfRule type="expression" dxfId="8329" priority="129">
      <formula>AND(B$9&gt;=14/24,B$9&lt;20/24)</formula>
    </cfRule>
    <cfRule type="expression" dxfId="8328" priority="130">
      <formula>AND(B$9&gt;=8/24,B$9&lt;14/24)</formula>
    </cfRule>
    <cfRule type="expression" dxfId="8327" priority="131">
      <formula>B$9&lt;8/24</formula>
    </cfRule>
  </conditionalFormatting>
  <conditionalFormatting sqref="B36:Q36">
    <cfRule type="expression" dxfId="8326" priority="124">
      <formula>B$9&gt;=20/24</formula>
    </cfRule>
    <cfRule type="expression" dxfId="8325" priority="125">
      <formula>AND(B$9&gt;=14/24,B$9&lt;20/24)</formula>
    </cfRule>
    <cfRule type="expression" dxfId="8324" priority="126">
      <formula>AND(B$9&gt;=8/24,B$9&lt;14/24)</formula>
    </cfRule>
    <cfRule type="expression" dxfId="8323" priority="127">
      <formula>B$9&lt;8/24</formula>
    </cfRule>
  </conditionalFormatting>
  <conditionalFormatting sqref="B34:Q34">
    <cfRule type="expression" dxfId="8322" priority="120">
      <formula>B$9&gt;=20/24</formula>
    </cfRule>
    <cfRule type="expression" dxfId="8321" priority="121">
      <formula>AND(B$9&gt;=14/24,B$9&lt;20/24)</formula>
    </cfRule>
    <cfRule type="expression" dxfId="8320" priority="122">
      <formula>AND(B$9&gt;=8/24,B$9&lt;14/24)</formula>
    </cfRule>
    <cfRule type="expression" dxfId="8319" priority="123">
      <formula>B$9&lt;8/24</formula>
    </cfRule>
  </conditionalFormatting>
  <conditionalFormatting sqref="B34:K34">
    <cfRule type="expression" dxfId="8318" priority="119">
      <formula>B34&gt;$AG34</formula>
    </cfRule>
  </conditionalFormatting>
  <conditionalFormatting sqref="B13:K16">
    <cfRule type="expression" dxfId="8317" priority="115">
      <formula>B$9&gt;=20/24</formula>
    </cfRule>
    <cfRule type="expression" dxfId="8316" priority="116">
      <formula>AND(B$9&gt;=14/24,B$9&lt;20/24)</formula>
    </cfRule>
    <cfRule type="expression" dxfId="8315" priority="117">
      <formula>AND(B$9&gt;=8/24,B$9&lt;14/24)</formula>
    </cfRule>
    <cfRule type="expression" dxfId="8314" priority="118">
      <formula>B$9&lt;8/24</formula>
    </cfRule>
  </conditionalFormatting>
  <conditionalFormatting sqref="B17:Q17">
    <cfRule type="expression" dxfId="8313" priority="111">
      <formula>B$9&gt;=20/24</formula>
    </cfRule>
    <cfRule type="expression" dxfId="8312" priority="112">
      <formula>AND(B$9&gt;=14/24,B$9&lt;20/24)</formula>
    </cfRule>
    <cfRule type="expression" dxfId="8311" priority="113">
      <formula>AND(B$9&gt;=8/24,B$9&lt;14/24)</formula>
    </cfRule>
    <cfRule type="expression" dxfId="8310" priority="114">
      <formula>B$9&lt;8/24</formula>
    </cfRule>
  </conditionalFormatting>
  <conditionalFormatting sqref="B13:Q13">
    <cfRule type="expression" dxfId="8309" priority="107">
      <formula>B$9&gt;=20/24</formula>
    </cfRule>
    <cfRule type="expression" dxfId="8308" priority="108">
      <formula>AND(B$9&gt;=14/24,B$9&lt;20/24)</formula>
    </cfRule>
    <cfRule type="expression" dxfId="8307" priority="109">
      <formula>AND(B$9&gt;=8/24,B$9&lt;14/24)</formula>
    </cfRule>
    <cfRule type="expression" dxfId="8306" priority="110">
      <formula>B$9&lt;8/24</formula>
    </cfRule>
  </conditionalFormatting>
  <conditionalFormatting sqref="B40:B42 C42:E42">
    <cfRule type="expression" dxfId="8305" priority="103">
      <formula>B$9&gt;=20/24</formula>
    </cfRule>
    <cfRule type="expression" dxfId="8304" priority="104">
      <formula>AND(B$9&gt;=14/24,B$9&lt;20/24)</formula>
    </cfRule>
    <cfRule type="expression" dxfId="8303" priority="105">
      <formula>AND(B$9&gt;=8/24,B$9&lt;14/24)</formula>
    </cfRule>
    <cfRule type="expression" dxfId="8302" priority="106">
      <formula>B$9&lt;8/24</formula>
    </cfRule>
  </conditionalFormatting>
  <conditionalFormatting sqref="B39">
    <cfRule type="expression" dxfId="8301" priority="99">
      <formula>B$9&gt;=20/24</formula>
    </cfRule>
    <cfRule type="expression" dxfId="8300" priority="100">
      <formula>AND(B$9&gt;=14/24,B$9&lt;20/24)</formula>
    </cfRule>
    <cfRule type="expression" dxfId="8299" priority="101">
      <formula>AND(B$9&gt;=8/24,B$9&lt;14/24)</formula>
    </cfRule>
    <cfRule type="expression" dxfId="8298" priority="102">
      <formula>B$9&lt;8/24</formula>
    </cfRule>
  </conditionalFormatting>
  <conditionalFormatting sqref="B43:F43 B45:K48">
    <cfRule type="expression" dxfId="8297" priority="95">
      <formula>B$9&gt;=20/24</formula>
    </cfRule>
    <cfRule type="expression" dxfId="8296" priority="96">
      <formula>AND(B$9&gt;=14/24,B$9&lt;20/24)</formula>
    </cfRule>
    <cfRule type="expression" dxfId="8295" priority="97">
      <formula>AND(B$9&gt;=8/24,B$9&lt;14/24)</formula>
    </cfRule>
    <cfRule type="expression" dxfId="8294" priority="98">
      <formula>B$9&lt;8/24</formula>
    </cfRule>
  </conditionalFormatting>
  <conditionalFormatting sqref="B49:K49">
    <cfRule type="expression" dxfId="8293" priority="91">
      <formula>B$9&gt;=20/24</formula>
    </cfRule>
    <cfRule type="expression" dxfId="8292" priority="92">
      <formula>AND(B$9&gt;=14/24,B$9&lt;20/24)</formula>
    </cfRule>
    <cfRule type="expression" dxfId="8291" priority="93">
      <formula>AND(B$9&gt;=8/24,B$9&lt;14/24)</formula>
    </cfRule>
    <cfRule type="expression" dxfId="8290" priority="94">
      <formula>B$9&lt;8/24</formula>
    </cfRule>
  </conditionalFormatting>
  <conditionalFormatting sqref="B50:K50">
    <cfRule type="expression" dxfId="8289" priority="87">
      <formula>B$9&gt;=20/24</formula>
    </cfRule>
    <cfRule type="expression" dxfId="8288" priority="88">
      <formula>AND(B$9&gt;=14/24,B$9&lt;20/24)</formula>
    </cfRule>
    <cfRule type="expression" dxfId="8287" priority="89">
      <formula>AND(B$9&gt;=8/24,B$9&lt;14/24)</formula>
    </cfRule>
    <cfRule type="expression" dxfId="8286" priority="90">
      <formula>B$9&lt;8/24</formula>
    </cfRule>
  </conditionalFormatting>
  <conditionalFormatting sqref="B39:B43 B45:B51 C42:E43 F43 C45:K50">
    <cfRule type="expression" dxfId="8285" priority="86">
      <formula>B39&gt;$AG39</formula>
    </cfRule>
  </conditionalFormatting>
  <conditionalFormatting sqref="B44:K44">
    <cfRule type="expression" dxfId="8284" priority="82">
      <formula>B$9&gt;=20/24</formula>
    </cfRule>
    <cfRule type="expression" dxfId="8283" priority="83">
      <formula>AND(B$9&gt;=14/24,B$9&lt;20/24)</formula>
    </cfRule>
    <cfRule type="expression" dxfId="8282" priority="84">
      <formula>AND(B$9&gt;=8/24,B$9&lt;14/24)</formula>
    </cfRule>
    <cfRule type="expression" dxfId="8281" priority="85">
      <formula>B$9&lt;8/24</formula>
    </cfRule>
  </conditionalFormatting>
  <conditionalFormatting sqref="B44:K44">
    <cfRule type="expression" dxfId="8280" priority="81">
      <formula>B44&gt;$AG44</formula>
    </cfRule>
  </conditionalFormatting>
  <conditionalFormatting sqref="B53:K55">
    <cfRule type="expression" dxfId="8279" priority="77">
      <formula>B$9&gt;=20/24</formula>
    </cfRule>
    <cfRule type="expression" dxfId="8278" priority="78">
      <formula>AND(B$9&gt;=14/24,B$9&lt;20/24)</formula>
    </cfRule>
    <cfRule type="expression" dxfId="8277" priority="79">
      <formula>AND(B$9&gt;=8/24,B$9&lt;14/24)</formula>
    </cfRule>
    <cfRule type="expression" dxfId="8276" priority="80">
      <formula>B$9&lt;8/24</formula>
    </cfRule>
  </conditionalFormatting>
  <conditionalFormatting sqref="B53:K55">
    <cfRule type="expression" dxfId="8275" priority="76">
      <formula>B53&gt;$AG53</formula>
    </cfRule>
  </conditionalFormatting>
  <conditionalFormatting sqref="B58:C58">
    <cfRule type="expression" dxfId="8274" priority="72">
      <formula>B$9&gt;=20/24</formula>
    </cfRule>
    <cfRule type="expression" dxfId="8273" priority="73">
      <formula>AND(B$9&gt;=14/24,B$9&lt;20/24)</formula>
    </cfRule>
    <cfRule type="expression" dxfId="8272" priority="74">
      <formula>AND(B$9&gt;=8/24,B$9&lt;14/24)</formula>
    </cfRule>
    <cfRule type="expression" dxfId="8271" priority="75">
      <formula>B$9&lt;8/24</formula>
    </cfRule>
  </conditionalFormatting>
  <conditionalFormatting sqref="B57:C57">
    <cfRule type="expression" dxfId="8270" priority="68">
      <formula>B$9&gt;=20/24</formula>
    </cfRule>
    <cfRule type="expression" dxfId="8269" priority="69">
      <formula>AND(B$9&gt;=14/24,B$9&lt;20/24)</formula>
    </cfRule>
    <cfRule type="expression" dxfId="8268" priority="70">
      <formula>AND(B$9&gt;=8/24,B$9&lt;14/24)</formula>
    </cfRule>
    <cfRule type="expression" dxfId="8267" priority="71">
      <formula>B$9&lt;8/24</formula>
    </cfRule>
  </conditionalFormatting>
  <conditionalFormatting sqref="B62:K67">
    <cfRule type="expression" dxfId="8266" priority="64">
      <formula>B$9&gt;=20/24</formula>
    </cfRule>
    <cfRule type="expression" dxfId="8265" priority="65">
      <formula>AND(B$9&gt;=14/24,B$9&lt;20/24)</formula>
    </cfRule>
    <cfRule type="expression" dxfId="8264" priority="66">
      <formula>AND(B$9&gt;=8/24,B$9&lt;14/24)</formula>
    </cfRule>
    <cfRule type="expression" dxfId="8263" priority="67">
      <formula>B$9&lt;8/24</formula>
    </cfRule>
  </conditionalFormatting>
  <conditionalFormatting sqref="B60:K61">
    <cfRule type="expression" dxfId="8262" priority="60">
      <formula>B$9&gt;=20/24</formula>
    </cfRule>
    <cfRule type="expression" dxfId="8261" priority="61">
      <formula>AND(B$9&gt;=14/24,B$9&lt;20/24)</formula>
    </cfRule>
    <cfRule type="expression" dxfId="8260" priority="62">
      <formula>AND(B$9&gt;=8/24,B$9&lt;14/24)</formula>
    </cfRule>
    <cfRule type="expression" dxfId="8259" priority="63">
      <formula>B$9&lt;8/24</formula>
    </cfRule>
  </conditionalFormatting>
  <conditionalFormatting sqref="B59:C59">
    <cfRule type="expression" dxfId="8258" priority="56">
      <formula>B$9&gt;=20/24</formula>
    </cfRule>
    <cfRule type="expression" dxfId="8257" priority="57">
      <formula>AND(B$9&gt;=14/24,B$9&lt;20/24)</formula>
    </cfRule>
    <cfRule type="expression" dxfId="8256" priority="58">
      <formula>AND(B$9&gt;=8/24,B$9&lt;14/24)</formula>
    </cfRule>
    <cfRule type="expression" dxfId="8255" priority="59">
      <formula>B$9&lt;8/24</formula>
    </cfRule>
  </conditionalFormatting>
  <conditionalFormatting sqref="B84:B91 C85:D91">
    <cfRule type="expression" dxfId="8254" priority="52">
      <formula>B$9&gt;=20/24</formula>
    </cfRule>
    <cfRule type="expression" dxfId="8253" priority="53">
      <formula>AND(B$9&gt;=14/24,B$9&lt;20/24)</formula>
    </cfRule>
    <cfRule type="expression" dxfId="8252" priority="54">
      <formula>AND(B$9&gt;=8/24,B$9&lt;14/24)</formula>
    </cfRule>
    <cfRule type="expression" dxfId="8251" priority="55">
      <formula>B$9&lt;8/24</formula>
    </cfRule>
  </conditionalFormatting>
  <conditionalFormatting sqref="B94:B97">
    <cfRule type="expression" dxfId="8250" priority="48">
      <formula>B$9&gt;=20/24</formula>
    </cfRule>
    <cfRule type="expression" dxfId="8249" priority="49">
      <formula>AND(B$9&gt;=14/24,B$9&lt;20/24)</formula>
    </cfRule>
    <cfRule type="expression" dxfId="8248" priority="50">
      <formula>AND(B$9&gt;=8/24,B$9&lt;14/24)</formula>
    </cfRule>
    <cfRule type="expression" dxfId="8247" priority="51">
      <formula>B$9&lt;8/24</formula>
    </cfRule>
  </conditionalFormatting>
  <conditionalFormatting sqref="B98">
    <cfRule type="expression" dxfId="8246" priority="44">
      <formula>B$9&gt;=20/24</formula>
    </cfRule>
    <cfRule type="expression" dxfId="8245" priority="45">
      <formula>AND(B$9&gt;=14/24,B$9&lt;20/24)</formula>
    </cfRule>
    <cfRule type="expression" dxfId="8244" priority="46">
      <formula>AND(B$9&gt;=8/24,B$9&lt;14/24)</formula>
    </cfRule>
    <cfRule type="expression" dxfId="8243" priority="47">
      <formula>B$9&lt;8/24</formula>
    </cfRule>
  </conditionalFormatting>
  <conditionalFormatting sqref="B99">
    <cfRule type="expression" dxfId="8242" priority="40">
      <formula>B$9&gt;=20/24</formula>
    </cfRule>
    <cfRule type="expression" dxfId="8241" priority="41">
      <formula>AND(B$9&gt;=14/24,B$9&lt;20/24)</formula>
    </cfRule>
    <cfRule type="expression" dxfId="8240" priority="42">
      <formula>AND(B$9&gt;=8/24,B$9&lt;14/24)</formula>
    </cfRule>
    <cfRule type="expression" dxfId="8239" priority="43">
      <formula>B$9&lt;8/24</formula>
    </cfRule>
  </conditionalFormatting>
  <conditionalFormatting sqref="R18:V32">
    <cfRule type="expression" dxfId="8238" priority="36">
      <formula>R$9&gt;=20/24</formula>
    </cfRule>
    <cfRule type="expression" dxfId="8237" priority="37">
      <formula>AND(R$9&gt;=14/24,R$9&lt;20/24)</formula>
    </cfRule>
    <cfRule type="expression" dxfId="8236" priority="38">
      <formula>AND(R$9&gt;=8/24,R$9&lt;14/24)</formula>
    </cfRule>
    <cfRule type="expression" dxfId="8235" priority="39">
      <formula>R$9&lt;8/24</formula>
    </cfRule>
  </conditionalFormatting>
  <conditionalFormatting sqref="R35:V35">
    <cfRule type="expression" dxfId="8234" priority="32">
      <formula>R$9&gt;=20/24</formula>
    </cfRule>
    <cfRule type="expression" dxfId="8233" priority="33">
      <formula>AND(R$9&gt;=14/24,R$9&lt;20/24)</formula>
    </cfRule>
    <cfRule type="expression" dxfId="8232" priority="34">
      <formula>AND(R$9&gt;=8/24,R$9&lt;14/24)</formula>
    </cfRule>
    <cfRule type="expression" dxfId="8231" priority="35">
      <formula>R$9&lt;8/24</formula>
    </cfRule>
  </conditionalFormatting>
  <conditionalFormatting sqref="R35:V36 R18:V32">
    <cfRule type="expression" dxfId="8230" priority="31">
      <formula>R18&gt;$AG18</formula>
    </cfRule>
  </conditionalFormatting>
  <conditionalFormatting sqref="R36:V36">
    <cfRule type="expression" dxfId="8229" priority="27">
      <formula>R$9&gt;=20/24</formula>
    </cfRule>
    <cfRule type="expression" dxfId="8228" priority="28">
      <formula>AND(R$9&gt;=14/24,R$9&lt;20/24)</formula>
    </cfRule>
    <cfRule type="expression" dxfId="8227" priority="29">
      <formula>AND(R$9&gt;=8/24,R$9&lt;14/24)</formula>
    </cfRule>
    <cfRule type="expression" dxfId="8226" priority="30">
      <formula>R$9&lt;8/24</formula>
    </cfRule>
  </conditionalFormatting>
  <conditionalFormatting sqref="R34:V34">
    <cfRule type="expression" dxfId="8225" priority="23">
      <formula>R$9&gt;=20/24</formula>
    </cfRule>
    <cfRule type="expression" dxfId="8224" priority="24">
      <formula>AND(R$9&gt;=14/24,R$9&lt;20/24)</formula>
    </cfRule>
    <cfRule type="expression" dxfId="8223" priority="25">
      <formula>AND(R$9&gt;=8/24,R$9&lt;14/24)</formula>
    </cfRule>
    <cfRule type="expression" dxfId="8222" priority="26">
      <formula>R$9&lt;8/24</formula>
    </cfRule>
  </conditionalFormatting>
  <conditionalFormatting sqref="R34:V34">
    <cfRule type="expression" dxfId="8221" priority="22">
      <formula>R34&gt;$AG34</formula>
    </cfRule>
  </conditionalFormatting>
  <conditionalFormatting sqref="R31:V33 R35:V35">
    <cfRule type="expression" dxfId="8220" priority="13">
      <formula>R$9&gt;=20/24</formula>
    </cfRule>
    <cfRule type="expression" dxfId="8219" priority="14">
      <formula>AND(R$9&gt;=14/24,R$9&lt;20/24)</formula>
    </cfRule>
    <cfRule type="expression" dxfId="8218" priority="15">
      <formula>AND(R$9&gt;=8/24,R$9&lt;14/24)</formula>
    </cfRule>
    <cfRule type="expression" dxfId="8217" priority="16">
      <formula>R$9&lt;8/24</formula>
    </cfRule>
  </conditionalFormatting>
  <conditionalFormatting sqref="R36:V36">
    <cfRule type="expression" dxfId="8216" priority="9">
      <formula>R$9&gt;=20/24</formula>
    </cfRule>
    <cfRule type="expression" dxfId="8215" priority="10">
      <formula>AND(R$9&gt;=14/24,R$9&lt;20/24)</formula>
    </cfRule>
    <cfRule type="expression" dxfId="8214" priority="11">
      <formula>AND(R$9&gt;=8/24,R$9&lt;14/24)</formula>
    </cfRule>
    <cfRule type="expression" dxfId="8213" priority="12">
      <formula>R$9&lt;8/24</formula>
    </cfRule>
  </conditionalFormatting>
  <conditionalFormatting sqref="R34:V34">
    <cfRule type="expression" dxfId="8212" priority="5">
      <formula>R$9&gt;=20/24</formula>
    </cfRule>
    <cfRule type="expression" dxfId="8211" priority="6">
      <formula>AND(R$9&gt;=14/24,R$9&lt;20/24)</formula>
    </cfRule>
    <cfRule type="expression" dxfId="8210" priority="7">
      <formula>AND(R$9&gt;=8/24,R$9&lt;14/24)</formula>
    </cfRule>
    <cfRule type="expression" dxfId="8209" priority="8">
      <formula>R$9&lt;8/24</formula>
    </cfRule>
  </conditionalFormatting>
  <conditionalFormatting sqref="W85:W91">
    <cfRule type="expression" dxfId="8208" priority="1">
      <formula>W$9&gt;=20/24</formula>
    </cfRule>
    <cfRule type="expression" dxfId="8207" priority="2">
      <formula>AND(W$9&gt;=14/24,W$9&lt;20/24)</formula>
    </cfRule>
    <cfRule type="expression" dxfId="8206" priority="3">
      <formula>AND(W$9&gt;=8/24,W$9&lt;14/24)</formula>
    </cfRule>
    <cfRule type="expression" dxfId="8205" priority="4">
      <formula>W$9&lt;8/24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41" id="{EFB65416-A988-401D-A343-662755E7F696}">
            <xm:f>'2'!L$9&gt;=20/24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41" id="{B92FA74B-4212-46A0-8606-EE0D052CAA93}">
            <xm:f>AND('2'!L$9&gt;=14/24,'2'!L$9&lt;20/24)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41" id="{F42B41F7-8507-4D78-A9AE-F46E2BD724E0}">
            <xm:f>AND('2'!L$9&gt;=8/24,'2'!L$9&lt;14/24)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1" id="{5F65D3D9-7D13-4FB3-ADBF-722A878AAAF6}">
            <xm:f>'2'!L$9&lt;8/24</xm:f>
            <x14:dxf>
              <fill>
                <patternFill>
                  <bgColor rgb="FFFFFF66"/>
                </patternFill>
              </fill>
            </x14:dxf>
          </x14:cfRule>
          <xm:sqref>L33:AF33</xm:sqref>
        </x14:conditionalFormatting>
        <x14:conditionalFormatting xmlns:xm="http://schemas.microsoft.com/office/excel/2006/main">
          <x14:cfRule type="expression" priority="152" id="{3266592E-0151-45E1-9B94-802C0D18AD4A}">
            <xm:f>'2'!L33&gt;'2'!$AG33</xm:f>
            <x14:dxf>
              <fill>
                <patternFill>
                  <bgColor rgb="FFFF0000"/>
                </patternFill>
              </fill>
            </x14:dxf>
          </x14:cfRule>
          <xm:sqref>L33:AF33</xm:sqref>
        </x14:conditionalFormatting>
        <x14:conditionalFormatting xmlns:xm="http://schemas.microsoft.com/office/excel/2006/main">
          <x14:cfRule type="expression" priority="151" id="{E2871EDC-0902-42BF-AD18-CB262A9C7A2D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Y21" sqref="Y21"/>
    </sheetView>
  </sheetViews>
  <sheetFormatPr defaultRowHeight="15" x14ac:dyDescent="0.25"/>
  <cols>
    <col min="1" max="1" width="32.85546875" bestFit="1" customWidth="1"/>
    <col min="2" max="2" width="8.855468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2078/08/4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-102</v>
      </c>
      <c r="C5" s="32">
        <f t="shared" ref="C5:AF5" si="0">C68</f>
        <v>-106.8</v>
      </c>
      <c r="D5" s="32">
        <f t="shared" si="0"/>
        <v>-43.9</v>
      </c>
      <c r="E5" s="32">
        <f t="shared" si="0"/>
        <v>-68</v>
      </c>
      <c r="F5" s="32">
        <f t="shared" si="0"/>
        <v>-56.6</v>
      </c>
      <c r="G5" s="32">
        <f t="shared" si="0"/>
        <v>-69</v>
      </c>
      <c r="H5" s="32">
        <f t="shared" si="0"/>
        <v>-73</v>
      </c>
      <c r="I5" s="32">
        <f t="shared" si="0"/>
        <v>-77</v>
      </c>
      <c r="J5" s="32">
        <f t="shared" si="0"/>
        <v>-80</v>
      </c>
      <c r="K5" s="32">
        <f t="shared" si="0"/>
        <v>-52</v>
      </c>
      <c r="L5" s="32">
        <f t="shared" si="0"/>
        <v>-58</v>
      </c>
      <c r="M5" s="32">
        <f t="shared" si="0"/>
        <v>-74</v>
      </c>
      <c r="N5" s="32">
        <f t="shared" si="0"/>
        <v>-67</v>
      </c>
      <c r="O5" s="32">
        <f t="shared" si="0"/>
        <v>-63</v>
      </c>
      <c r="P5" s="32">
        <f t="shared" si="0"/>
        <v>-80</v>
      </c>
      <c r="Q5" s="32">
        <f t="shared" si="0"/>
        <v>-60</v>
      </c>
      <c r="R5" s="32">
        <f t="shared" si="0"/>
        <v>-58</v>
      </c>
      <c r="S5" s="32">
        <f t="shared" si="0"/>
        <v>-52.7</v>
      </c>
      <c r="T5" s="32">
        <f t="shared" si="0"/>
        <v>-61.8</v>
      </c>
      <c r="U5" s="32">
        <f t="shared" si="0"/>
        <v>-43.5</v>
      </c>
      <c r="V5" s="32">
        <f t="shared" si="0"/>
        <v>-45.5</v>
      </c>
      <c r="W5" s="32">
        <f t="shared" si="0"/>
        <v>-62.3</v>
      </c>
      <c r="X5" s="32">
        <f t="shared" si="0"/>
        <v>-63.5</v>
      </c>
      <c r="Y5" s="32">
        <f t="shared" si="0"/>
        <v>-70.8</v>
      </c>
      <c r="Z5" s="32">
        <f t="shared" si="0"/>
        <v>-56.4</v>
      </c>
      <c r="AA5" s="32">
        <f t="shared" si="0"/>
        <v>-80</v>
      </c>
      <c r="AB5" s="32">
        <f t="shared" si="0"/>
        <v>-87</v>
      </c>
      <c r="AC5" s="32">
        <f t="shared" si="0"/>
        <v>-90</v>
      </c>
      <c r="AD5" s="32">
        <f t="shared" si="0"/>
        <v>-100</v>
      </c>
      <c r="AE5" s="32">
        <f t="shared" si="0"/>
        <v>-120</v>
      </c>
      <c r="AF5" s="32">
        <f t="shared" si="0"/>
        <v>-122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1140MW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Load=771</v>
      </c>
      <c r="B7" s="37">
        <f t="shared" ref="B7:AF7" si="1">B75</f>
        <v>828.74</v>
      </c>
      <c r="C7" s="37">
        <f t="shared" si="1"/>
        <v>804.14</v>
      </c>
      <c r="D7" s="37">
        <f t="shared" si="1"/>
        <v>808.83999999999992</v>
      </c>
      <c r="E7" s="37">
        <f t="shared" si="1"/>
        <v>803.64</v>
      </c>
      <c r="F7" s="37">
        <f t="shared" si="1"/>
        <v>835.04</v>
      </c>
      <c r="G7" s="37">
        <f t="shared" si="1"/>
        <v>934.83999999999992</v>
      </c>
      <c r="H7" s="37">
        <f t="shared" si="1"/>
        <v>956.94</v>
      </c>
      <c r="I7" s="37">
        <f t="shared" si="1"/>
        <v>1012.54</v>
      </c>
      <c r="J7" s="37">
        <f t="shared" si="1"/>
        <v>1095.44</v>
      </c>
      <c r="K7" s="37">
        <f t="shared" si="1"/>
        <v>1132.8400000000001</v>
      </c>
      <c r="L7" s="37">
        <f>L75</f>
        <v>1137.94</v>
      </c>
      <c r="M7" s="37">
        <f t="shared" si="1"/>
        <v>1140.3400000000001</v>
      </c>
      <c r="N7" s="37">
        <f t="shared" si="1"/>
        <v>1113.44</v>
      </c>
      <c r="O7" s="37">
        <f t="shared" si="1"/>
        <v>1010.44</v>
      </c>
      <c r="P7" s="37">
        <f t="shared" si="1"/>
        <v>994.64</v>
      </c>
      <c r="Q7" s="37">
        <f t="shared" si="1"/>
        <v>957.94</v>
      </c>
      <c r="R7" s="37">
        <f t="shared" si="1"/>
        <v>955.74</v>
      </c>
      <c r="S7" s="37">
        <f t="shared" si="1"/>
        <v>950.6400000000001</v>
      </c>
      <c r="T7" s="37">
        <f t="shared" si="1"/>
        <v>940.74</v>
      </c>
      <c r="U7" s="37">
        <f t="shared" si="1"/>
        <v>1045.54</v>
      </c>
      <c r="V7" s="37">
        <f t="shared" si="1"/>
        <v>1199.94</v>
      </c>
      <c r="W7" s="37">
        <f t="shared" si="1"/>
        <v>1269.3399999999999</v>
      </c>
      <c r="X7" s="37">
        <f t="shared" si="1"/>
        <v>1225.04</v>
      </c>
      <c r="Y7" s="37">
        <f t="shared" si="1"/>
        <v>1133.94</v>
      </c>
      <c r="Z7" s="37">
        <f t="shared" si="1"/>
        <v>1120.24</v>
      </c>
      <c r="AA7" s="37">
        <f t="shared" si="1"/>
        <v>1057.24</v>
      </c>
      <c r="AB7" s="37">
        <f t="shared" si="1"/>
        <v>984.24</v>
      </c>
      <c r="AC7" s="37">
        <f t="shared" si="1"/>
        <v>954.24</v>
      </c>
      <c r="AD7" s="37">
        <f t="shared" si="1"/>
        <v>860.24</v>
      </c>
      <c r="AE7" s="37">
        <f t="shared" si="1"/>
        <v>782.24</v>
      </c>
      <c r="AF7" s="37">
        <f t="shared" si="1"/>
        <v>770.74</v>
      </c>
      <c r="AG7" s="38"/>
      <c r="AH7" s="56"/>
      <c r="AI7" s="57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140</v>
      </c>
      <c r="C11" s="50">
        <v>120</v>
      </c>
      <c r="D11" s="50">
        <v>100</v>
      </c>
      <c r="E11" s="50">
        <v>90</v>
      </c>
      <c r="F11" s="50">
        <v>90</v>
      </c>
      <c r="G11" s="50">
        <v>120</v>
      </c>
      <c r="H11" s="50">
        <v>120</v>
      </c>
      <c r="I11" s="50">
        <v>150</v>
      </c>
      <c r="J11" s="50">
        <v>170</v>
      </c>
      <c r="K11" s="50">
        <v>180</v>
      </c>
      <c r="L11" s="51">
        <v>190</v>
      </c>
      <c r="M11" s="51">
        <v>190</v>
      </c>
      <c r="N11" s="51">
        <v>200</v>
      </c>
      <c r="O11" s="51">
        <v>160</v>
      </c>
      <c r="P11" s="51">
        <v>160</v>
      </c>
      <c r="Q11" s="51">
        <v>160</v>
      </c>
      <c r="R11" s="53">
        <v>168</v>
      </c>
      <c r="S11" s="53">
        <v>168</v>
      </c>
      <c r="T11" s="53">
        <v>168</v>
      </c>
      <c r="U11" s="53">
        <v>220</v>
      </c>
      <c r="V11" s="53">
        <v>280</v>
      </c>
      <c r="W11" s="53">
        <v>300</v>
      </c>
      <c r="X11" s="53">
        <v>270</v>
      </c>
      <c r="Y11" s="54">
        <v>250</v>
      </c>
      <c r="Z11" s="54">
        <v>250</v>
      </c>
      <c r="AA11" s="54">
        <v>250</v>
      </c>
      <c r="AB11" s="49">
        <v>200</v>
      </c>
      <c r="AC11" s="49">
        <v>200</v>
      </c>
      <c r="AD11" s="49">
        <v>170</v>
      </c>
      <c r="AE11" s="50">
        <v>150</v>
      </c>
      <c r="AF11" s="50">
        <v>150</v>
      </c>
      <c r="AG11" s="55">
        <v>456</v>
      </c>
      <c r="AH11" s="56">
        <f>MAX(B11:AF11)</f>
        <v>300</v>
      </c>
      <c r="AI11" s="57">
        <f>MIN(B11:AF11)</f>
        <v>90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40</v>
      </c>
      <c r="C12" s="50">
        <v>40</v>
      </c>
      <c r="D12" s="50">
        <v>40</v>
      </c>
      <c r="E12" s="50">
        <v>40</v>
      </c>
      <c r="F12" s="50">
        <v>40</v>
      </c>
      <c r="G12" s="50">
        <v>40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60">
        <v>60</v>
      </c>
      <c r="S12" s="60">
        <v>60</v>
      </c>
      <c r="T12" s="6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40</v>
      </c>
      <c r="AD12" s="51">
        <v>40</v>
      </c>
      <c r="AE12" s="51">
        <v>40</v>
      </c>
      <c r="AF12" s="51">
        <v>40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34</v>
      </c>
      <c r="C13" s="50">
        <v>34</v>
      </c>
      <c r="D13" s="50">
        <v>34</v>
      </c>
      <c r="E13" s="50">
        <v>34</v>
      </c>
      <c r="F13" s="50">
        <v>34</v>
      </c>
      <c r="G13" s="50">
        <v>34</v>
      </c>
      <c r="H13" s="50">
        <v>34</v>
      </c>
      <c r="I13" s="50">
        <v>34</v>
      </c>
      <c r="J13" s="50">
        <v>34</v>
      </c>
      <c r="K13" s="50">
        <v>34</v>
      </c>
      <c r="L13" s="50">
        <v>34</v>
      </c>
      <c r="M13" s="50">
        <v>34</v>
      </c>
      <c r="N13" s="50">
        <v>34</v>
      </c>
      <c r="O13" s="50">
        <v>34</v>
      </c>
      <c r="P13" s="50">
        <v>34</v>
      </c>
      <c r="Q13" s="50">
        <v>34</v>
      </c>
      <c r="R13" s="60">
        <v>34</v>
      </c>
      <c r="S13" s="60">
        <v>34</v>
      </c>
      <c r="T13" s="60">
        <v>34</v>
      </c>
      <c r="U13" s="60">
        <v>34</v>
      </c>
      <c r="V13" s="60">
        <v>34</v>
      </c>
      <c r="W13" s="60">
        <v>34</v>
      </c>
      <c r="X13" s="60">
        <v>34</v>
      </c>
      <c r="Y13" s="60">
        <v>34</v>
      </c>
      <c r="Z13" s="60">
        <v>34</v>
      </c>
      <c r="AA13" s="60">
        <v>34</v>
      </c>
      <c r="AB13" s="60">
        <v>34</v>
      </c>
      <c r="AC13" s="60">
        <v>34</v>
      </c>
      <c r="AD13" s="60">
        <v>34</v>
      </c>
      <c r="AE13" s="60">
        <v>34</v>
      </c>
      <c r="AF13" s="60">
        <v>34</v>
      </c>
      <c r="AG13" s="61">
        <v>52.4</v>
      </c>
      <c r="AH13" s="56">
        <f>MAX(B13:AF13)</f>
        <v>34</v>
      </c>
      <c r="AI13" s="57">
        <f>MIN(B13:AF13)</f>
        <v>34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24.6</v>
      </c>
      <c r="C14" s="50">
        <v>24.6</v>
      </c>
      <c r="D14" s="50">
        <v>24.6</v>
      </c>
      <c r="E14" s="50">
        <v>25</v>
      </c>
      <c r="F14" s="50">
        <v>25</v>
      </c>
      <c r="G14" s="50">
        <v>25</v>
      </c>
      <c r="H14" s="50">
        <v>25</v>
      </c>
      <c r="I14" s="50">
        <v>25</v>
      </c>
      <c r="J14" s="50">
        <v>25</v>
      </c>
      <c r="K14" s="50">
        <v>25</v>
      </c>
      <c r="L14" s="51">
        <v>25</v>
      </c>
      <c r="M14" s="51">
        <v>25</v>
      </c>
      <c r="N14" s="51">
        <v>25.3</v>
      </c>
      <c r="O14" s="51">
        <v>25.5</v>
      </c>
      <c r="P14" s="51">
        <v>25.5</v>
      </c>
      <c r="Q14" s="51">
        <v>25.5</v>
      </c>
      <c r="R14" s="62">
        <v>25.5</v>
      </c>
      <c r="S14" s="62">
        <v>25.5</v>
      </c>
      <c r="T14" s="62">
        <v>25.5</v>
      </c>
      <c r="U14" s="62">
        <v>25.5</v>
      </c>
      <c r="V14" s="62">
        <v>25.5</v>
      </c>
      <c r="W14" s="62">
        <v>25.5</v>
      </c>
      <c r="X14" s="62">
        <v>25.5</v>
      </c>
      <c r="Y14" s="62">
        <v>25.5</v>
      </c>
      <c r="Z14" s="62">
        <v>25.5</v>
      </c>
      <c r="AA14" s="62">
        <v>25.5</v>
      </c>
      <c r="AB14" s="62">
        <v>25.5</v>
      </c>
      <c r="AC14" s="62">
        <v>25.5</v>
      </c>
      <c r="AD14" s="62">
        <v>25.5</v>
      </c>
      <c r="AE14" s="62">
        <v>25.5</v>
      </c>
      <c r="AF14" s="62">
        <v>25.5</v>
      </c>
      <c r="AG14" s="61">
        <v>50</v>
      </c>
      <c r="AH14" s="56">
        <f t="shared" si="2"/>
        <v>25.5</v>
      </c>
      <c r="AI14" s="57">
        <f t="shared" si="3"/>
        <v>24.6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32.9</v>
      </c>
      <c r="C15" s="63">
        <v>32.9</v>
      </c>
      <c r="D15" s="63">
        <v>32.9</v>
      </c>
      <c r="E15" s="63">
        <v>32.9</v>
      </c>
      <c r="F15" s="63">
        <v>32.9</v>
      </c>
      <c r="G15" s="63">
        <v>32.9</v>
      </c>
      <c r="H15" s="63">
        <v>33</v>
      </c>
      <c r="I15" s="63">
        <v>33</v>
      </c>
      <c r="J15" s="63">
        <v>33</v>
      </c>
      <c r="K15" s="63">
        <v>33</v>
      </c>
      <c r="L15" s="51">
        <v>33</v>
      </c>
      <c r="M15" s="51">
        <v>33</v>
      </c>
      <c r="N15" s="51">
        <v>33</v>
      </c>
      <c r="O15" s="51">
        <v>33</v>
      </c>
      <c r="P15" s="51">
        <v>33</v>
      </c>
      <c r="Q15" s="51">
        <v>33</v>
      </c>
      <c r="R15" s="62">
        <v>33</v>
      </c>
      <c r="S15" s="62">
        <v>33</v>
      </c>
      <c r="T15" s="62">
        <v>33</v>
      </c>
      <c r="U15" s="62">
        <v>33</v>
      </c>
      <c r="V15" s="62">
        <v>33</v>
      </c>
      <c r="W15" s="62">
        <v>33</v>
      </c>
      <c r="X15" s="62">
        <v>33</v>
      </c>
      <c r="Y15" s="62">
        <v>33</v>
      </c>
      <c r="Z15" s="62">
        <v>33</v>
      </c>
      <c r="AA15" s="62">
        <v>33</v>
      </c>
      <c r="AB15" s="62">
        <v>33</v>
      </c>
      <c r="AC15" s="62">
        <v>32.6</v>
      </c>
      <c r="AD15" s="62">
        <v>32.6</v>
      </c>
      <c r="AE15" s="62">
        <v>32.6</v>
      </c>
      <c r="AF15" s="62">
        <v>32.6</v>
      </c>
      <c r="AG15" s="64">
        <v>45</v>
      </c>
      <c r="AH15" s="56">
        <f t="shared" si="2"/>
        <v>33</v>
      </c>
      <c r="AI15" s="57">
        <f t="shared" si="3"/>
        <v>32.6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22</v>
      </c>
      <c r="C16" s="50">
        <v>22</v>
      </c>
      <c r="D16" s="50">
        <v>22</v>
      </c>
      <c r="E16" s="50">
        <v>22</v>
      </c>
      <c r="F16" s="50">
        <v>22</v>
      </c>
      <c r="G16" s="50">
        <v>22</v>
      </c>
      <c r="H16" s="50">
        <v>22</v>
      </c>
      <c r="I16" s="50">
        <v>22</v>
      </c>
      <c r="J16" s="50">
        <v>22</v>
      </c>
      <c r="K16" s="50">
        <v>22</v>
      </c>
      <c r="L16" s="51">
        <v>22</v>
      </c>
      <c r="M16" s="51">
        <v>22</v>
      </c>
      <c r="N16" s="51">
        <v>22</v>
      </c>
      <c r="O16" s="51">
        <v>22</v>
      </c>
      <c r="P16" s="51">
        <v>22</v>
      </c>
      <c r="Q16" s="51">
        <v>22</v>
      </c>
      <c r="R16" s="65">
        <v>22</v>
      </c>
      <c r="S16" s="65">
        <v>22</v>
      </c>
      <c r="T16" s="65">
        <v>22</v>
      </c>
      <c r="U16" s="65">
        <v>22</v>
      </c>
      <c r="V16" s="65">
        <v>22</v>
      </c>
      <c r="W16" s="65">
        <v>22</v>
      </c>
      <c r="X16" s="65">
        <v>22</v>
      </c>
      <c r="Y16" s="65">
        <v>22</v>
      </c>
      <c r="Z16" s="65">
        <v>22</v>
      </c>
      <c r="AA16" s="65">
        <v>22</v>
      </c>
      <c r="AB16" s="65">
        <v>22</v>
      </c>
      <c r="AC16" s="65">
        <v>22</v>
      </c>
      <c r="AD16" s="65">
        <v>22</v>
      </c>
      <c r="AE16" s="65">
        <v>22</v>
      </c>
      <c r="AF16" s="65">
        <v>22</v>
      </c>
      <c r="AG16" s="61">
        <v>45</v>
      </c>
      <c r="AH16" s="56">
        <f t="shared" si="2"/>
        <v>22</v>
      </c>
      <c r="AI16" s="57">
        <f t="shared" si="3"/>
        <v>22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1">
        <v>23</v>
      </c>
      <c r="C17" s="51">
        <v>23</v>
      </c>
      <c r="D17" s="51">
        <v>23</v>
      </c>
      <c r="E17" s="51">
        <v>23</v>
      </c>
      <c r="F17" s="51">
        <v>23</v>
      </c>
      <c r="G17" s="51">
        <v>23</v>
      </c>
      <c r="H17" s="51">
        <v>23</v>
      </c>
      <c r="I17" s="51">
        <v>23</v>
      </c>
      <c r="J17" s="51">
        <v>23</v>
      </c>
      <c r="K17" s="51">
        <v>23</v>
      </c>
      <c r="L17" s="51">
        <v>23</v>
      </c>
      <c r="M17" s="51">
        <v>23</v>
      </c>
      <c r="N17" s="51">
        <v>23</v>
      </c>
      <c r="O17" s="51">
        <v>23</v>
      </c>
      <c r="P17" s="51">
        <v>23</v>
      </c>
      <c r="Q17" s="51">
        <v>23</v>
      </c>
      <c r="R17" s="62">
        <v>23</v>
      </c>
      <c r="S17" s="62">
        <v>23</v>
      </c>
      <c r="T17" s="62">
        <v>23</v>
      </c>
      <c r="U17" s="62">
        <v>23</v>
      </c>
      <c r="V17" s="62">
        <v>23</v>
      </c>
      <c r="W17" s="62">
        <v>23</v>
      </c>
      <c r="X17" s="62">
        <v>23</v>
      </c>
      <c r="Y17" s="62">
        <v>23</v>
      </c>
      <c r="Z17" s="62">
        <v>23</v>
      </c>
      <c r="AA17" s="62">
        <v>23</v>
      </c>
      <c r="AB17" s="62">
        <v>23</v>
      </c>
      <c r="AC17" s="62">
        <v>23</v>
      </c>
      <c r="AD17" s="62">
        <v>23</v>
      </c>
      <c r="AE17" s="62">
        <v>23</v>
      </c>
      <c r="AF17" s="62">
        <v>23</v>
      </c>
      <c r="AG17" s="61">
        <v>42</v>
      </c>
      <c r="AH17" s="56">
        <f t="shared" si="2"/>
        <v>23</v>
      </c>
      <c r="AI17" s="57">
        <f t="shared" si="3"/>
        <v>23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1">
        <v>20</v>
      </c>
      <c r="C18" s="51">
        <v>20</v>
      </c>
      <c r="D18" s="51">
        <v>20</v>
      </c>
      <c r="E18" s="51">
        <v>20</v>
      </c>
      <c r="F18" s="51">
        <v>20</v>
      </c>
      <c r="G18" s="51">
        <v>20</v>
      </c>
      <c r="H18" s="51">
        <v>20</v>
      </c>
      <c r="I18" s="51">
        <v>20</v>
      </c>
      <c r="J18" s="50">
        <v>20</v>
      </c>
      <c r="K18" s="50">
        <v>20</v>
      </c>
      <c r="L18" s="51">
        <v>20</v>
      </c>
      <c r="M18" s="51">
        <v>20</v>
      </c>
      <c r="N18" s="51">
        <v>20</v>
      </c>
      <c r="O18" s="51">
        <v>20</v>
      </c>
      <c r="P18" s="51">
        <v>20</v>
      </c>
      <c r="Q18" s="51">
        <v>20</v>
      </c>
      <c r="R18" s="51">
        <v>20</v>
      </c>
      <c r="S18" s="51">
        <v>20</v>
      </c>
      <c r="T18" s="51">
        <v>20</v>
      </c>
      <c r="U18" s="51">
        <v>20</v>
      </c>
      <c r="V18" s="51">
        <v>20</v>
      </c>
      <c r="W18" s="51">
        <v>20</v>
      </c>
      <c r="X18" s="51">
        <v>20</v>
      </c>
      <c r="Y18" s="51">
        <v>20</v>
      </c>
      <c r="Z18" s="51">
        <v>20</v>
      </c>
      <c r="AA18" s="51">
        <v>20</v>
      </c>
      <c r="AB18" s="51">
        <v>20</v>
      </c>
      <c r="AC18" s="51">
        <v>20</v>
      </c>
      <c r="AD18" s="51">
        <v>20</v>
      </c>
      <c r="AE18" s="51">
        <v>20</v>
      </c>
      <c r="AF18" s="51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1">
        <v>19.5</v>
      </c>
      <c r="C19" s="51">
        <v>19.5</v>
      </c>
      <c r="D19" s="51">
        <v>19.5</v>
      </c>
      <c r="E19" s="51">
        <v>19.5</v>
      </c>
      <c r="F19" s="51">
        <v>19.5</v>
      </c>
      <c r="G19" s="51">
        <v>19.5</v>
      </c>
      <c r="H19" s="51">
        <v>19.5</v>
      </c>
      <c r="I19" s="51">
        <v>19.5</v>
      </c>
      <c r="J19" s="50">
        <v>19.5</v>
      </c>
      <c r="K19" s="50">
        <v>19.5</v>
      </c>
      <c r="L19" s="51">
        <v>19.5</v>
      </c>
      <c r="M19" s="51">
        <v>19.5</v>
      </c>
      <c r="N19" s="51">
        <v>19.600000000000001</v>
      </c>
      <c r="O19" s="51">
        <v>19.5</v>
      </c>
      <c r="P19" s="51">
        <v>19.5</v>
      </c>
      <c r="Q19" s="51">
        <v>19.5</v>
      </c>
      <c r="R19" s="51">
        <v>19.5</v>
      </c>
      <c r="S19" s="51">
        <v>19.5</v>
      </c>
      <c r="T19" s="51">
        <v>19.5</v>
      </c>
      <c r="U19" s="51">
        <v>19.5</v>
      </c>
      <c r="V19" s="51">
        <v>19.5</v>
      </c>
      <c r="W19" s="51">
        <v>19.5</v>
      </c>
      <c r="X19" s="51">
        <v>19.5</v>
      </c>
      <c r="Y19" s="51">
        <v>19.5</v>
      </c>
      <c r="Z19" s="51">
        <v>19.5</v>
      </c>
      <c r="AA19" s="51">
        <v>19.5</v>
      </c>
      <c r="AB19" s="51">
        <v>19.5</v>
      </c>
      <c r="AC19" s="51">
        <v>19.5</v>
      </c>
      <c r="AD19" s="51">
        <v>19.5</v>
      </c>
      <c r="AE19" s="51">
        <v>19.5</v>
      </c>
      <c r="AF19" s="51">
        <v>19.5</v>
      </c>
      <c r="AG19" s="61">
        <v>30</v>
      </c>
      <c r="AH19" s="56">
        <f t="shared" si="2"/>
        <v>19.600000000000001</v>
      </c>
      <c r="AI19" s="57">
        <f t="shared" si="3"/>
        <v>19.5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1">
        <v>6.2</v>
      </c>
      <c r="C20" s="51">
        <v>6.2</v>
      </c>
      <c r="D20" s="51">
        <v>6.2</v>
      </c>
      <c r="E20" s="51">
        <v>6.2</v>
      </c>
      <c r="F20" s="51">
        <v>6.2</v>
      </c>
      <c r="G20" s="51">
        <v>6.2</v>
      </c>
      <c r="H20" s="51">
        <v>6.2</v>
      </c>
      <c r="I20" s="51">
        <v>6.2</v>
      </c>
      <c r="J20" s="50">
        <v>6.2</v>
      </c>
      <c r="K20" s="50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1">
        <v>10</v>
      </c>
      <c r="C21" s="51">
        <v>10</v>
      </c>
      <c r="D21" s="51">
        <v>10</v>
      </c>
      <c r="E21" s="51">
        <v>10</v>
      </c>
      <c r="F21" s="51">
        <v>10</v>
      </c>
      <c r="G21" s="51">
        <v>10</v>
      </c>
      <c r="H21" s="51">
        <v>10</v>
      </c>
      <c r="I21" s="51">
        <v>10</v>
      </c>
      <c r="J21" s="50">
        <v>10</v>
      </c>
      <c r="K21" s="50">
        <v>10</v>
      </c>
      <c r="L21" s="51">
        <v>10</v>
      </c>
      <c r="M21" s="51">
        <v>10</v>
      </c>
      <c r="N21" s="51">
        <v>10</v>
      </c>
      <c r="O21" s="51">
        <v>10</v>
      </c>
      <c r="P21" s="51">
        <v>10</v>
      </c>
      <c r="Q21" s="51">
        <v>10</v>
      </c>
      <c r="R21" s="51">
        <v>10</v>
      </c>
      <c r="S21" s="51">
        <v>10</v>
      </c>
      <c r="T21" s="51">
        <v>10</v>
      </c>
      <c r="U21" s="51">
        <v>10</v>
      </c>
      <c r="V21" s="51">
        <v>10</v>
      </c>
      <c r="W21" s="51">
        <v>10</v>
      </c>
      <c r="X21" s="51">
        <v>10</v>
      </c>
      <c r="Y21" s="51">
        <v>10</v>
      </c>
      <c r="Z21" s="51">
        <v>10</v>
      </c>
      <c r="AA21" s="51">
        <v>10</v>
      </c>
      <c r="AB21" s="51">
        <v>10</v>
      </c>
      <c r="AC21" s="51">
        <v>10</v>
      </c>
      <c r="AD21" s="51">
        <v>10</v>
      </c>
      <c r="AE21" s="51">
        <v>10</v>
      </c>
      <c r="AF21" s="51">
        <v>10</v>
      </c>
      <c r="AG21" s="61">
        <v>25</v>
      </c>
      <c r="AH21" s="56">
        <f t="shared" si="2"/>
        <v>10</v>
      </c>
      <c r="AI21" s="57">
        <f t="shared" si="3"/>
        <v>10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0">
        <v>22</v>
      </c>
      <c r="K22" s="50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61">
        <v>25</v>
      </c>
      <c r="AH22" s="56">
        <f t="shared" si="2"/>
        <v>22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1">
        <v>13.8</v>
      </c>
      <c r="C23" s="51">
        <v>13.8</v>
      </c>
      <c r="D23" s="51">
        <v>13.8</v>
      </c>
      <c r="E23" s="51">
        <v>13.8</v>
      </c>
      <c r="F23" s="51">
        <v>13.8</v>
      </c>
      <c r="G23" s="51">
        <v>13.8</v>
      </c>
      <c r="H23" s="51">
        <v>13.8</v>
      </c>
      <c r="I23" s="51">
        <v>13.8</v>
      </c>
      <c r="J23" s="50">
        <v>13.8</v>
      </c>
      <c r="K23" s="50">
        <v>13.8</v>
      </c>
      <c r="L23" s="51">
        <v>13.8</v>
      </c>
      <c r="M23" s="51">
        <v>13.8</v>
      </c>
      <c r="N23" s="51">
        <v>13.8</v>
      </c>
      <c r="O23" s="51">
        <v>13.8</v>
      </c>
      <c r="P23" s="51">
        <v>13.8</v>
      </c>
      <c r="Q23" s="51">
        <v>13.8</v>
      </c>
      <c r="R23" s="51">
        <v>13.8</v>
      </c>
      <c r="S23" s="51">
        <v>13.8</v>
      </c>
      <c r="T23" s="51">
        <v>13.8</v>
      </c>
      <c r="U23" s="51">
        <v>13.8</v>
      </c>
      <c r="V23" s="51">
        <v>13.8</v>
      </c>
      <c r="W23" s="51">
        <v>13.8</v>
      </c>
      <c r="X23" s="51">
        <v>13.8</v>
      </c>
      <c r="Y23" s="51">
        <v>13.8</v>
      </c>
      <c r="Z23" s="51">
        <v>13.8</v>
      </c>
      <c r="AA23" s="51">
        <v>13.8</v>
      </c>
      <c r="AB23" s="51">
        <v>13.8</v>
      </c>
      <c r="AC23" s="51">
        <v>13.8</v>
      </c>
      <c r="AD23" s="51">
        <v>13.8</v>
      </c>
      <c r="AE23" s="51">
        <v>13.8</v>
      </c>
      <c r="AF23" s="51">
        <v>13.8</v>
      </c>
      <c r="AG23" s="61">
        <v>25</v>
      </c>
      <c r="AH23" s="56">
        <f t="shared" si="2"/>
        <v>13.8</v>
      </c>
      <c r="AI23" s="57">
        <f t="shared" si="3"/>
        <v>13.8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1">
        <v>16</v>
      </c>
      <c r="C24" s="51">
        <v>16</v>
      </c>
      <c r="D24" s="51">
        <v>16</v>
      </c>
      <c r="E24" s="51">
        <v>16</v>
      </c>
      <c r="F24" s="51">
        <v>16</v>
      </c>
      <c r="G24" s="51">
        <v>16</v>
      </c>
      <c r="H24" s="51">
        <v>16</v>
      </c>
      <c r="I24" s="51">
        <v>16</v>
      </c>
      <c r="J24" s="50">
        <v>16</v>
      </c>
      <c r="K24" s="50">
        <v>16</v>
      </c>
      <c r="L24" s="51">
        <v>16</v>
      </c>
      <c r="M24" s="51">
        <v>16</v>
      </c>
      <c r="N24" s="51">
        <v>16</v>
      </c>
      <c r="O24" s="51">
        <v>16</v>
      </c>
      <c r="P24" s="51">
        <v>16</v>
      </c>
      <c r="Q24" s="51">
        <v>16</v>
      </c>
      <c r="R24" s="51">
        <v>16</v>
      </c>
      <c r="S24" s="51">
        <v>16</v>
      </c>
      <c r="T24" s="51">
        <v>16</v>
      </c>
      <c r="U24" s="51">
        <v>16</v>
      </c>
      <c r="V24" s="51">
        <v>16</v>
      </c>
      <c r="W24" s="51">
        <v>16</v>
      </c>
      <c r="X24" s="51">
        <v>16</v>
      </c>
      <c r="Y24" s="51">
        <v>16</v>
      </c>
      <c r="Z24" s="51">
        <v>16</v>
      </c>
      <c r="AA24" s="51">
        <v>16</v>
      </c>
      <c r="AB24" s="51">
        <v>16</v>
      </c>
      <c r="AC24" s="51">
        <v>16</v>
      </c>
      <c r="AD24" s="51">
        <v>16</v>
      </c>
      <c r="AE24" s="51">
        <v>16</v>
      </c>
      <c r="AF24" s="51">
        <v>16</v>
      </c>
      <c r="AG24" s="61">
        <v>25</v>
      </c>
      <c r="AH24" s="56">
        <f t="shared" si="2"/>
        <v>16</v>
      </c>
      <c r="AI24" s="57">
        <f t="shared" si="3"/>
        <v>16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0">
        <v>22</v>
      </c>
      <c r="K25" s="50">
        <v>22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61">
        <v>24.2</v>
      </c>
      <c r="AH25" s="56">
        <f t="shared" si="2"/>
        <v>22</v>
      </c>
      <c r="AI25" s="57">
        <f t="shared" si="3"/>
        <v>20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1">
        <v>6</v>
      </c>
      <c r="C26" s="51">
        <v>6</v>
      </c>
      <c r="D26" s="51">
        <v>6</v>
      </c>
      <c r="E26" s="51">
        <v>6</v>
      </c>
      <c r="F26" s="51">
        <v>6</v>
      </c>
      <c r="G26" s="51">
        <v>6</v>
      </c>
      <c r="H26" s="51">
        <v>6</v>
      </c>
      <c r="I26" s="51">
        <v>6</v>
      </c>
      <c r="J26" s="50">
        <v>6</v>
      </c>
      <c r="K26" s="50">
        <v>6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4</v>
      </c>
      <c r="AD26" s="51">
        <v>4</v>
      </c>
      <c r="AE26" s="51">
        <v>4</v>
      </c>
      <c r="AF26" s="51">
        <v>4</v>
      </c>
      <c r="AG26" s="61">
        <v>20</v>
      </c>
      <c r="AH26" s="56">
        <f>MAX(B26:AF26)</f>
        <v>10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1">
        <v>5</v>
      </c>
      <c r="C28" s="51">
        <v>5</v>
      </c>
      <c r="D28" s="51">
        <v>5</v>
      </c>
      <c r="E28" s="51">
        <v>5</v>
      </c>
      <c r="F28" s="51">
        <v>5</v>
      </c>
      <c r="G28" s="51">
        <v>5</v>
      </c>
      <c r="H28" s="51">
        <v>5</v>
      </c>
      <c r="I28" s="51">
        <v>5</v>
      </c>
      <c r="J28" s="50">
        <v>5</v>
      </c>
      <c r="K28" s="50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1">
        <v>6</v>
      </c>
      <c r="C29" s="51">
        <v>6</v>
      </c>
      <c r="D29" s="51">
        <v>6</v>
      </c>
      <c r="E29" s="51">
        <v>6</v>
      </c>
      <c r="F29" s="51">
        <v>6</v>
      </c>
      <c r="G29" s="51">
        <v>6</v>
      </c>
      <c r="H29" s="51">
        <v>6</v>
      </c>
      <c r="I29" s="51">
        <v>6</v>
      </c>
      <c r="J29" s="50">
        <v>6</v>
      </c>
      <c r="K29" s="50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0">
        <v>12</v>
      </c>
      <c r="K30" s="50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63">
        <v>0</v>
      </c>
      <c r="K31" s="63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63">
        <v>0</v>
      </c>
      <c r="K32" s="63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1">
        <v>9</v>
      </c>
      <c r="C34" s="51">
        <v>9</v>
      </c>
      <c r="D34" s="51">
        <v>9</v>
      </c>
      <c r="E34" s="51">
        <v>9</v>
      </c>
      <c r="F34" s="51">
        <v>9</v>
      </c>
      <c r="G34" s="51">
        <v>9</v>
      </c>
      <c r="H34" s="51">
        <v>9</v>
      </c>
      <c r="I34" s="51">
        <v>9</v>
      </c>
      <c r="J34" s="63">
        <v>9</v>
      </c>
      <c r="K34" s="63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63">
        <v>0</v>
      </c>
      <c r="K35" s="63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63">
        <f>47.2+57.6</f>
        <v>104.80000000000001</v>
      </c>
      <c r="C37" s="63">
        <f>47.2+56.6</f>
        <v>103.80000000000001</v>
      </c>
      <c r="D37" s="63">
        <f>47.2+56.6</f>
        <v>103.80000000000001</v>
      </c>
      <c r="E37" s="63">
        <f>47.2+56.6</f>
        <v>103.80000000000001</v>
      </c>
      <c r="F37" s="63">
        <f>47.2+56.6</f>
        <v>103.80000000000001</v>
      </c>
      <c r="G37" s="63">
        <v>104</v>
      </c>
      <c r="H37" s="63">
        <v>103.9</v>
      </c>
      <c r="I37" s="63">
        <v>103.9</v>
      </c>
      <c r="J37" s="63">
        <v>104</v>
      </c>
      <c r="K37" s="63">
        <v>104</v>
      </c>
      <c r="L37" s="72">
        <f>47.7+55.1</f>
        <v>102.80000000000001</v>
      </c>
      <c r="M37" s="72">
        <f>56+48</f>
        <v>104</v>
      </c>
      <c r="N37" s="72">
        <f>48+55.8</f>
        <v>103.8</v>
      </c>
      <c r="O37" s="72">
        <f>46.3+56.4</f>
        <v>102.69999999999999</v>
      </c>
      <c r="P37" s="72">
        <f>56+46</f>
        <v>102</v>
      </c>
      <c r="Q37" s="72">
        <f>57+46</f>
        <v>103</v>
      </c>
      <c r="R37" s="72">
        <v>103</v>
      </c>
      <c r="S37" s="72">
        <v>102.1</v>
      </c>
      <c r="T37" s="72">
        <v>100.9</v>
      </c>
      <c r="U37" s="72">
        <v>99.2</v>
      </c>
      <c r="V37" s="72">
        <v>96.7</v>
      </c>
      <c r="W37" s="72">
        <v>97</v>
      </c>
      <c r="X37" s="72">
        <v>97.5</v>
      </c>
      <c r="Y37" s="72">
        <v>97.6</v>
      </c>
      <c r="Z37" s="72">
        <v>98</v>
      </c>
      <c r="AA37" s="72">
        <v>98</v>
      </c>
      <c r="AB37" s="72">
        <v>98</v>
      </c>
      <c r="AC37" s="72">
        <v>98</v>
      </c>
      <c r="AD37" s="72">
        <v>98</v>
      </c>
      <c r="AE37" s="72">
        <v>98</v>
      </c>
      <c r="AF37" s="72">
        <v>98</v>
      </c>
      <c r="AG37" s="69">
        <v>240</v>
      </c>
      <c r="AH37" s="56">
        <f t="shared" si="2"/>
        <v>104.80000000000001</v>
      </c>
      <c r="AI37" s="57">
        <f t="shared" si="3"/>
        <v>96.7</v>
      </c>
      <c r="AK37" s="58"/>
    </row>
    <row r="38" spans="1:88" ht="15.75" thickBot="1" x14ac:dyDescent="0.3">
      <c r="A38" s="73" t="s">
        <v>45</v>
      </c>
      <c r="B38" s="74">
        <f t="shared" ref="B38:AF38" si="4">SUM(B11:B36)</f>
        <v>688</v>
      </c>
      <c r="C38" s="74">
        <f t="shared" si="4"/>
        <v>668</v>
      </c>
      <c r="D38" s="74">
        <f t="shared" si="4"/>
        <v>648</v>
      </c>
      <c r="E38" s="74">
        <f t="shared" si="4"/>
        <v>638.4</v>
      </c>
      <c r="F38" s="74">
        <f t="shared" si="4"/>
        <v>638.4</v>
      </c>
      <c r="G38" s="74">
        <f t="shared" si="4"/>
        <v>668.4</v>
      </c>
      <c r="H38" s="74">
        <f t="shared" si="4"/>
        <v>688.5</v>
      </c>
      <c r="I38" s="74">
        <f t="shared" si="4"/>
        <v>718.5</v>
      </c>
      <c r="J38" s="74">
        <f t="shared" si="4"/>
        <v>738.5</v>
      </c>
      <c r="K38" s="74">
        <f t="shared" si="4"/>
        <v>748.5</v>
      </c>
      <c r="L38" s="74">
        <f t="shared" si="4"/>
        <v>760.5</v>
      </c>
      <c r="M38" s="74">
        <f t="shared" si="4"/>
        <v>760.5</v>
      </c>
      <c r="N38" s="74">
        <f t="shared" si="4"/>
        <v>770.90000000000009</v>
      </c>
      <c r="O38" s="74">
        <f t="shared" si="4"/>
        <v>731</v>
      </c>
      <c r="P38" s="74">
        <f t="shared" si="4"/>
        <v>731</v>
      </c>
      <c r="Q38" s="74">
        <f t="shared" si="4"/>
        <v>731</v>
      </c>
      <c r="R38" s="74">
        <f t="shared" si="4"/>
        <v>739</v>
      </c>
      <c r="S38" s="74">
        <f t="shared" si="4"/>
        <v>739</v>
      </c>
      <c r="T38" s="74">
        <f t="shared" si="4"/>
        <v>739</v>
      </c>
      <c r="U38" s="74">
        <f t="shared" si="4"/>
        <v>791</v>
      </c>
      <c r="V38" s="74">
        <f t="shared" si="4"/>
        <v>851</v>
      </c>
      <c r="W38" s="74">
        <f t="shared" si="4"/>
        <v>871</v>
      </c>
      <c r="X38" s="74">
        <f t="shared" si="4"/>
        <v>841</v>
      </c>
      <c r="Y38" s="74">
        <f t="shared" si="4"/>
        <v>821</v>
      </c>
      <c r="Z38" s="74">
        <f t="shared" si="4"/>
        <v>821</v>
      </c>
      <c r="AA38" s="74">
        <f t="shared" si="4"/>
        <v>821</v>
      </c>
      <c r="AB38" s="74">
        <f t="shared" si="4"/>
        <v>771</v>
      </c>
      <c r="AC38" s="74">
        <f t="shared" si="4"/>
        <v>744.6</v>
      </c>
      <c r="AD38" s="74">
        <f t="shared" si="4"/>
        <v>714.6</v>
      </c>
      <c r="AE38" s="74">
        <f t="shared" si="4"/>
        <v>694.6</v>
      </c>
      <c r="AF38" s="74">
        <f t="shared" si="4"/>
        <v>694.6</v>
      </c>
      <c r="AG38" s="69">
        <f>SUM(AG11:AG37)</f>
        <v>1492.8299999999997</v>
      </c>
      <c r="AH38" s="56">
        <f t="shared" si="2"/>
        <v>871</v>
      </c>
      <c r="AI38" s="57">
        <f t="shared" si="3"/>
        <v>638.4</v>
      </c>
      <c r="AK38" s="58"/>
    </row>
    <row r="39" spans="1:88" x14ac:dyDescent="0.25">
      <c r="A39" s="59" t="s">
        <v>46</v>
      </c>
      <c r="B39" s="63">
        <v>91.1</v>
      </c>
      <c r="C39" s="63">
        <v>90.9</v>
      </c>
      <c r="D39" s="63">
        <v>60</v>
      </c>
      <c r="E39" s="63">
        <v>70</v>
      </c>
      <c r="F39" s="63">
        <v>80</v>
      </c>
      <c r="G39" s="63">
        <v>110.6</v>
      </c>
      <c r="H39" s="63">
        <v>111.1</v>
      </c>
      <c r="I39" s="63">
        <v>127</v>
      </c>
      <c r="J39" s="63">
        <v>147</v>
      </c>
      <c r="K39" s="63">
        <v>145</v>
      </c>
      <c r="L39" s="51">
        <v>146</v>
      </c>
      <c r="M39" s="51">
        <v>146</v>
      </c>
      <c r="N39" s="51">
        <v>141.69999999999999</v>
      </c>
      <c r="O39" s="51">
        <v>97.1</v>
      </c>
      <c r="P39" s="51">
        <v>97.1</v>
      </c>
      <c r="Q39" s="51">
        <v>62</v>
      </c>
      <c r="R39" s="51">
        <v>65.8</v>
      </c>
      <c r="S39" s="51">
        <v>81.599999999999994</v>
      </c>
      <c r="T39" s="51">
        <v>86.1</v>
      </c>
      <c r="U39" s="51">
        <v>103.9</v>
      </c>
      <c r="V39" s="51">
        <v>131.4</v>
      </c>
      <c r="W39" s="51">
        <v>141.30000000000001</v>
      </c>
      <c r="X39" s="51">
        <v>141.9</v>
      </c>
      <c r="Y39" s="51">
        <v>137</v>
      </c>
      <c r="Z39" s="51">
        <v>125.9</v>
      </c>
      <c r="AA39" s="51">
        <v>112</v>
      </c>
      <c r="AB39" s="51">
        <v>101</v>
      </c>
      <c r="AC39" s="51">
        <v>102.4</v>
      </c>
      <c r="AD39" s="51">
        <v>70</v>
      </c>
      <c r="AE39" s="51">
        <v>70</v>
      </c>
      <c r="AF39" s="50">
        <v>71.3</v>
      </c>
      <c r="AG39" s="64">
        <v>144</v>
      </c>
      <c r="AH39" s="56">
        <f t="shared" si="2"/>
        <v>147</v>
      </c>
      <c r="AI39" s="57">
        <f t="shared" si="3"/>
        <v>60</v>
      </c>
      <c r="AK39" s="58"/>
    </row>
    <row r="40" spans="1:88" x14ac:dyDescent="0.25">
      <c r="A40" s="68" t="s">
        <v>47</v>
      </c>
      <c r="B40" s="63">
        <v>26.1</v>
      </c>
      <c r="C40" s="63">
        <v>26.4</v>
      </c>
      <c r="D40" s="63">
        <v>25</v>
      </c>
      <c r="E40" s="63">
        <v>35</v>
      </c>
      <c r="F40" s="63">
        <v>35</v>
      </c>
      <c r="G40" s="63">
        <v>52.6</v>
      </c>
      <c r="H40" s="63">
        <v>52</v>
      </c>
      <c r="I40" s="63">
        <v>60</v>
      </c>
      <c r="J40" s="63">
        <v>71.5</v>
      </c>
      <c r="K40" s="63">
        <v>71.7</v>
      </c>
      <c r="L40" s="53">
        <v>71</v>
      </c>
      <c r="M40" s="53">
        <v>71</v>
      </c>
      <c r="N40" s="53">
        <v>71.400000000000006</v>
      </c>
      <c r="O40" s="53">
        <v>60.6</v>
      </c>
      <c r="P40" s="53">
        <v>61.8</v>
      </c>
      <c r="Q40" s="53">
        <v>46</v>
      </c>
      <c r="R40" s="53">
        <v>45</v>
      </c>
      <c r="S40" s="53">
        <v>30.4</v>
      </c>
      <c r="T40" s="53">
        <v>30.4</v>
      </c>
      <c r="U40" s="53">
        <v>55.2</v>
      </c>
      <c r="V40" s="53">
        <v>64</v>
      </c>
      <c r="W40" s="53">
        <v>69.099999999999994</v>
      </c>
      <c r="X40" s="53">
        <v>59.9</v>
      </c>
      <c r="Y40" s="53">
        <v>60.1</v>
      </c>
      <c r="Z40" s="53">
        <v>60.8</v>
      </c>
      <c r="AA40" s="53">
        <v>51</v>
      </c>
      <c r="AB40" s="53">
        <v>53</v>
      </c>
      <c r="AC40" s="53">
        <v>52</v>
      </c>
      <c r="AD40" s="53">
        <v>35</v>
      </c>
      <c r="AE40" s="53">
        <v>35</v>
      </c>
      <c r="AF40" s="63">
        <v>25</v>
      </c>
      <c r="AG40" s="69">
        <v>70</v>
      </c>
      <c r="AH40" s="56">
        <f t="shared" si="2"/>
        <v>71.7</v>
      </c>
      <c r="AI40" s="57">
        <f t="shared" si="3"/>
        <v>25</v>
      </c>
      <c r="AK40" s="58"/>
    </row>
    <row r="41" spans="1:88" x14ac:dyDescent="0.25">
      <c r="A41" s="68" t="s">
        <v>48</v>
      </c>
      <c r="B41" s="63">
        <v>36.5</v>
      </c>
      <c r="C41" s="63">
        <v>36.5</v>
      </c>
      <c r="D41" s="63">
        <v>46</v>
      </c>
      <c r="E41" s="63">
        <v>46</v>
      </c>
      <c r="F41" s="63">
        <v>46</v>
      </c>
      <c r="G41" s="63">
        <v>46</v>
      </c>
      <c r="H41" s="63">
        <v>46</v>
      </c>
      <c r="I41" s="63">
        <v>46.3</v>
      </c>
      <c r="J41" s="63">
        <v>46</v>
      </c>
      <c r="K41" s="63">
        <v>46</v>
      </c>
      <c r="L41" s="53">
        <v>44.6</v>
      </c>
      <c r="M41" s="53">
        <v>44.6</v>
      </c>
      <c r="N41" s="53">
        <v>46</v>
      </c>
      <c r="O41" s="53">
        <v>45.8</v>
      </c>
      <c r="P41" s="53">
        <v>45.8</v>
      </c>
      <c r="Q41" s="53">
        <v>40</v>
      </c>
      <c r="R41" s="53">
        <v>40</v>
      </c>
      <c r="S41" s="53">
        <v>46</v>
      </c>
      <c r="T41" s="53">
        <v>41.1</v>
      </c>
      <c r="U41" s="53">
        <v>33.5</v>
      </c>
      <c r="V41" s="53">
        <v>41.5</v>
      </c>
      <c r="W41" s="53">
        <v>42.5</v>
      </c>
      <c r="X41" s="53">
        <v>41.5</v>
      </c>
      <c r="Y41" s="53">
        <v>42.1</v>
      </c>
      <c r="Z41" s="53">
        <v>40.4</v>
      </c>
      <c r="AA41" s="53">
        <v>40</v>
      </c>
      <c r="AB41" s="53">
        <v>42</v>
      </c>
      <c r="AC41" s="53">
        <v>41</v>
      </c>
      <c r="AD41" s="53">
        <v>36.4</v>
      </c>
      <c r="AE41" s="53">
        <v>17.399999999999999</v>
      </c>
      <c r="AF41" s="63">
        <v>17.600000000000001</v>
      </c>
      <c r="AG41" s="69">
        <v>69</v>
      </c>
      <c r="AH41" s="56">
        <f t="shared" si="2"/>
        <v>46.3</v>
      </c>
      <c r="AI41" s="57">
        <f t="shared" si="3"/>
        <v>17.399999999999999</v>
      </c>
      <c r="AK41" s="58"/>
    </row>
    <row r="42" spans="1:88" x14ac:dyDescent="0.25">
      <c r="A42" s="68" t="s">
        <v>49</v>
      </c>
      <c r="B42" s="63">
        <v>21.4</v>
      </c>
      <c r="C42" s="63">
        <v>21.4</v>
      </c>
      <c r="D42" s="63">
        <v>21.5</v>
      </c>
      <c r="E42" s="63">
        <v>30</v>
      </c>
      <c r="F42" s="63">
        <v>30</v>
      </c>
      <c r="G42" s="63">
        <v>50</v>
      </c>
      <c r="H42" s="63">
        <v>50</v>
      </c>
      <c r="I42" s="63">
        <v>52</v>
      </c>
      <c r="J42" s="63">
        <v>60</v>
      </c>
      <c r="K42" s="63">
        <v>60</v>
      </c>
      <c r="L42" s="53">
        <v>60.2</v>
      </c>
      <c r="M42" s="53">
        <v>60.2</v>
      </c>
      <c r="N42" s="53">
        <v>60.2</v>
      </c>
      <c r="O42" s="53">
        <v>49.7</v>
      </c>
      <c r="P42" s="53">
        <v>49.7</v>
      </c>
      <c r="Q42" s="53">
        <v>49.7</v>
      </c>
      <c r="R42" s="53">
        <v>49.7</v>
      </c>
      <c r="S42" s="53">
        <v>41.3</v>
      </c>
      <c r="T42" s="53">
        <v>40.799999999999997</v>
      </c>
      <c r="U42" s="53">
        <v>40.299999999999997</v>
      </c>
      <c r="V42" s="53">
        <v>57</v>
      </c>
      <c r="W42" s="53">
        <v>57</v>
      </c>
      <c r="X42" s="53">
        <v>49.4</v>
      </c>
      <c r="Y42" s="53">
        <v>50.4</v>
      </c>
      <c r="Z42" s="53">
        <v>53.4</v>
      </c>
      <c r="AA42" s="53">
        <v>39</v>
      </c>
      <c r="AB42" s="53">
        <v>39</v>
      </c>
      <c r="AC42" s="53">
        <v>39</v>
      </c>
      <c r="AD42" s="53">
        <v>39</v>
      </c>
      <c r="AE42" s="53">
        <v>20</v>
      </c>
      <c r="AF42" s="53">
        <v>20</v>
      </c>
      <c r="AG42" s="69">
        <v>60</v>
      </c>
      <c r="AH42" s="56">
        <f t="shared" si="2"/>
        <v>60.2</v>
      </c>
      <c r="AI42" s="57">
        <f t="shared" si="3"/>
        <v>20</v>
      </c>
      <c r="AK42" s="58"/>
    </row>
    <row r="43" spans="1:88" x14ac:dyDescent="0.25">
      <c r="A43" s="68" t="s">
        <v>50</v>
      </c>
      <c r="B43" s="63">
        <v>14.9</v>
      </c>
      <c r="C43" s="63">
        <v>15</v>
      </c>
      <c r="D43" s="63">
        <v>0</v>
      </c>
      <c r="E43" s="63">
        <v>0</v>
      </c>
      <c r="F43" s="63">
        <v>10</v>
      </c>
      <c r="G43" s="63">
        <v>24</v>
      </c>
      <c r="H43" s="63">
        <v>24</v>
      </c>
      <c r="I43" s="63">
        <v>25</v>
      </c>
      <c r="J43" s="63">
        <v>30</v>
      </c>
      <c r="K43" s="63">
        <v>30</v>
      </c>
      <c r="L43" s="51">
        <v>30</v>
      </c>
      <c r="M43" s="51">
        <v>30</v>
      </c>
      <c r="N43" s="51">
        <v>30</v>
      </c>
      <c r="O43" s="51">
        <v>29</v>
      </c>
      <c r="P43" s="51">
        <v>29</v>
      </c>
      <c r="Q43" s="51">
        <v>29</v>
      </c>
      <c r="R43" s="51">
        <v>14</v>
      </c>
      <c r="S43" s="51">
        <v>14.8</v>
      </c>
      <c r="T43" s="51">
        <v>14.9</v>
      </c>
      <c r="U43" s="51">
        <v>14.9</v>
      </c>
      <c r="V43" s="51">
        <v>29.3</v>
      </c>
      <c r="W43" s="51">
        <v>28.8</v>
      </c>
      <c r="X43" s="51">
        <v>28.8</v>
      </c>
      <c r="Y43" s="53">
        <v>24.3</v>
      </c>
      <c r="Z43" s="53">
        <v>24.9</v>
      </c>
      <c r="AA43" s="53">
        <v>24</v>
      </c>
      <c r="AB43" s="53">
        <v>15</v>
      </c>
      <c r="AC43" s="53">
        <v>15</v>
      </c>
      <c r="AD43" s="53">
        <v>15</v>
      </c>
      <c r="AE43" s="53">
        <v>15</v>
      </c>
      <c r="AF43" s="53">
        <v>14</v>
      </c>
      <c r="AG43" s="69">
        <v>30</v>
      </c>
      <c r="AH43" s="56">
        <f t="shared" si="2"/>
        <v>30</v>
      </c>
      <c r="AI43" s="57">
        <f t="shared" si="3"/>
        <v>0</v>
      </c>
      <c r="AK43" s="58"/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75">
        <v>12</v>
      </c>
      <c r="C45" s="75">
        <v>12</v>
      </c>
      <c r="D45" s="75">
        <v>12.5</v>
      </c>
      <c r="E45" s="75">
        <v>12.5</v>
      </c>
      <c r="F45" s="75">
        <v>12.5</v>
      </c>
      <c r="G45" s="75">
        <v>12.5</v>
      </c>
      <c r="H45" s="75">
        <v>16.600000000000001</v>
      </c>
      <c r="I45" s="75">
        <v>18</v>
      </c>
      <c r="J45" s="75">
        <v>17.8</v>
      </c>
      <c r="K45" s="75">
        <v>17.8</v>
      </c>
      <c r="L45" s="51">
        <v>17.8</v>
      </c>
      <c r="M45" s="51">
        <v>17.8</v>
      </c>
      <c r="N45" s="51">
        <v>17</v>
      </c>
      <c r="O45" s="51">
        <v>17</v>
      </c>
      <c r="P45" s="51">
        <v>17</v>
      </c>
      <c r="Q45" s="51">
        <v>17</v>
      </c>
      <c r="R45" s="51">
        <v>17</v>
      </c>
      <c r="S45" s="51">
        <v>17</v>
      </c>
      <c r="T45" s="51">
        <v>17</v>
      </c>
      <c r="U45" s="51">
        <v>17</v>
      </c>
      <c r="V45" s="51">
        <v>17</v>
      </c>
      <c r="W45" s="51">
        <v>17</v>
      </c>
      <c r="X45" s="51">
        <v>17</v>
      </c>
      <c r="Y45" s="51">
        <v>17</v>
      </c>
      <c r="Z45" s="51">
        <v>17</v>
      </c>
      <c r="AA45" s="51">
        <v>17</v>
      </c>
      <c r="AB45" s="51">
        <v>17</v>
      </c>
      <c r="AC45" s="51">
        <v>17</v>
      </c>
      <c r="AD45" s="51">
        <v>17</v>
      </c>
      <c r="AE45" s="51">
        <v>17</v>
      </c>
      <c r="AF45" s="51">
        <v>17</v>
      </c>
      <c r="AG45" s="69">
        <v>24</v>
      </c>
      <c r="AH45" s="56">
        <f t="shared" si="2"/>
        <v>18</v>
      </c>
      <c r="AI45" s="57">
        <f t="shared" si="3"/>
        <v>12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10</v>
      </c>
      <c r="C47" s="63">
        <v>10</v>
      </c>
      <c r="D47" s="63">
        <v>9</v>
      </c>
      <c r="E47" s="63">
        <v>9</v>
      </c>
      <c r="F47" s="63">
        <v>9</v>
      </c>
      <c r="G47" s="63">
        <v>9</v>
      </c>
      <c r="H47" s="63">
        <v>11</v>
      </c>
      <c r="I47" s="63">
        <v>12</v>
      </c>
      <c r="J47" s="63">
        <v>12</v>
      </c>
      <c r="K47" s="63">
        <v>12</v>
      </c>
      <c r="L47" s="51">
        <v>12</v>
      </c>
      <c r="M47" s="51">
        <v>12</v>
      </c>
      <c r="N47" s="51">
        <v>13</v>
      </c>
      <c r="O47" s="51">
        <v>13</v>
      </c>
      <c r="P47" s="51">
        <v>13</v>
      </c>
      <c r="Q47" s="51">
        <v>13</v>
      </c>
      <c r="R47" s="51">
        <v>13</v>
      </c>
      <c r="S47" s="51">
        <v>13</v>
      </c>
      <c r="T47" s="51">
        <v>13</v>
      </c>
      <c r="U47" s="51">
        <v>13</v>
      </c>
      <c r="V47" s="51">
        <v>13</v>
      </c>
      <c r="W47" s="51">
        <v>13</v>
      </c>
      <c r="X47" s="51">
        <v>13</v>
      </c>
      <c r="Y47" s="51">
        <v>13</v>
      </c>
      <c r="Z47" s="51">
        <v>13</v>
      </c>
      <c r="AA47" s="51">
        <v>13</v>
      </c>
      <c r="AB47" s="51">
        <v>13</v>
      </c>
      <c r="AC47" s="51">
        <v>13</v>
      </c>
      <c r="AD47" s="51">
        <v>13</v>
      </c>
      <c r="AE47" s="51">
        <v>13</v>
      </c>
      <c r="AF47" s="51">
        <v>13</v>
      </c>
      <c r="AG47" s="69">
        <v>14.1</v>
      </c>
      <c r="AH47" s="56">
        <f t="shared" si="2"/>
        <v>13</v>
      </c>
      <c r="AI47" s="57">
        <f t="shared" si="3"/>
        <v>9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75">
        <v>11</v>
      </c>
      <c r="C48" s="75">
        <v>11</v>
      </c>
      <c r="D48" s="75">
        <v>11</v>
      </c>
      <c r="E48" s="75">
        <v>11</v>
      </c>
      <c r="F48" s="75">
        <v>11</v>
      </c>
      <c r="G48" s="75">
        <v>11</v>
      </c>
      <c r="H48" s="75">
        <v>11</v>
      </c>
      <c r="I48" s="75">
        <v>11</v>
      </c>
      <c r="J48" s="75">
        <v>11</v>
      </c>
      <c r="K48" s="75">
        <v>11</v>
      </c>
      <c r="L48" s="51">
        <v>10.5</v>
      </c>
      <c r="M48" s="51">
        <v>10.5</v>
      </c>
      <c r="N48" s="51">
        <v>10.5</v>
      </c>
      <c r="O48" s="51">
        <v>10.5</v>
      </c>
      <c r="P48" s="51">
        <v>10.5</v>
      </c>
      <c r="Q48" s="51">
        <v>10.5</v>
      </c>
      <c r="R48" s="51">
        <v>10.5</v>
      </c>
      <c r="S48" s="51">
        <v>10.5</v>
      </c>
      <c r="T48" s="51">
        <v>10.5</v>
      </c>
      <c r="U48" s="51">
        <v>10.5</v>
      </c>
      <c r="V48" s="51">
        <v>10.5</v>
      </c>
      <c r="W48" s="51">
        <v>10.5</v>
      </c>
      <c r="X48" s="51">
        <v>10.5</v>
      </c>
      <c r="Y48" s="51">
        <v>10.5</v>
      </c>
      <c r="Z48" s="51">
        <v>10.5</v>
      </c>
      <c r="AA48" s="51">
        <v>10.5</v>
      </c>
      <c r="AB48" s="51">
        <v>10.5</v>
      </c>
      <c r="AC48" s="51">
        <v>10.5</v>
      </c>
      <c r="AD48" s="51">
        <v>10.5</v>
      </c>
      <c r="AE48" s="51">
        <v>10.5</v>
      </c>
      <c r="AF48" s="51">
        <v>10.5</v>
      </c>
      <c r="AG48" s="69">
        <v>14</v>
      </c>
      <c r="AH48" s="56">
        <f t="shared" si="2"/>
        <v>11</v>
      </c>
      <c r="AI48" s="57">
        <f t="shared" si="3"/>
        <v>10.5</v>
      </c>
      <c r="AK48" s="58"/>
    </row>
    <row r="49" spans="1:37" x14ac:dyDescent="0.25">
      <c r="A49" s="68" t="s">
        <v>56</v>
      </c>
      <c r="B49" s="63">
        <v>10</v>
      </c>
      <c r="C49" s="63">
        <v>10</v>
      </c>
      <c r="D49" s="63">
        <v>10</v>
      </c>
      <c r="E49" s="63">
        <v>10</v>
      </c>
      <c r="F49" s="63">
        <v>10</v>
      </c>
      <c r="G49" s="63">
        <v>10</v>
      </c>
      <c r="H49" s="63">
        <v>10</v>
      </c>
      <c r="I49" s="63">
        <v>10</v>
      </c>
      <c r="J49" s="63">
        <v>10</v>
      </c>
      <c r="K49" s="63">
        <v>10</v>
      </c>
      <c r="L49" s="51">
        <v>10</v>
      </c>
      <c r="M49" s="51">
        <v>10</v>
      </c>
      <c r="N49" s="51">
        <v>10</v>
      </c>
      <c r="O49" s="51">
        <v>10</v>
      </c>
      <c r="P49" s="51">
        <v>10</v>
      </c>
      <c r="Q49" s="51">
        <v>10</v>
      </c>
      <c r="R49" s="51">
        <v>10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69">
        <v>10.050000000000001</v>
      </c>
      <c r="AH49" s="56">
        <f t="shared" si="2"/>
        <v>10</v>
      </c>
      <c r="AI49" s="57">
        <f t="shared" si="3"/>
        <v>0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5">T199</f>
        <v>3.54</v>
      </c>
      <c r="U51" s="78">
        <f t="shared" si="5"/>
        <v>3.54</v>
      </c>
      <c r="V51" s="78">
        <f t="shared" si="5"/>
        <v>3.54</v>
      </c>
      <c r="W51" s="78">
        <v>3.54</v>
      </c>
      <c r="X51" s="78">
        <v>3.54</v>
      </c>
      <c r="Y51" s="78">
        <v>3.54</v>
      </c>
      <c r="Z51" s="78">
        <f t="shared" si="5"/>
        <v>3.54</v>
      </c>
      <c r="AA51" s="78">
        <f t="shared" si="5"/>
        <v>3.54</v>
      </c>
      <c r="AB51" s="78">
        <f t="shared" si="5"/>
        <v>3.54</v>
      </c>
      <c r="AC51" s="78">
        <f t="shared" si="5"/>
        <v>3.54</v>
      </c>
      <c r="AD51" s="78">
        <f t="shared" si="5"/>
        <v>3.54</v>
      </c>
      <c r="AE51" s="78">
        <f t="shared" si="5"/>
        <v>3.54</v>
      </c>
      <c r="AF51" s="78">
        <f t="shared" si="5"/>
        <v>3.54</v>
      </c>
      <c r="AG51" s="78">
        <f t="shared" si="5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6">SUM(B39:B51)</f>
        <v>242.73999999999998</v>
      </c>
      <c r="C52" s="74">
        <f t="shared" si="6"/>
        <v>242.94</v>
      </c>
      <c r="D52" s="74">
        <f t="shared" si="6"/>
        <v>204.73999999999998</v>
      </c>
      <c r="E52" s="74">
        <f t="shared" si="6"/>
        <v>233.23999999999998</v>
      </c>
      <c r="F52" s="74">
        <f t="shared" si="6"/>
        <v>253.23999999999998</v>
      </c>
      <c r="G52" s="74">
        <f t="shared" si="6"/>
        <v>335.44</v>
      </c>
      <c r="H52" s="74">
        <f t="shared" si="6"/>
        <v>341.44000000000005</v>
      </c>
      <c r="I52" s="74">
        <f t="shared" si="6"/>
        <v>371.04</v>
      </c>
      <c r="J52" s="74">
        <f t="shared" si="6"/>
        <v>415.04</v>
      </c>
      <c r="K52" s="74">
        <f t="shared" si="6"/>
        <v>413.24</v>
      </c>
      <c r="L52" s="74">
        <f t="shared" si="6"/>
        <v>411.84000000000003</v>
      </c>
      <c r="M52" s="74">
        <f t="shared" si="6"/>
        <v>411.84000000000003</v>
      </c>
      <c r="N52" s="74">
        <f t="shared" si="6"/>
        <v>409.54</v>
      </c>
      <c r="O52" s="74">
        <f t="shared" si="6"/>
        <v>342.44</v>
      </c>
      <c r="P52" s="74">
        <f t="shared" si="6"/>
        <v>343.64</v>
      </c>
      <c r="Q52" s="74">
        <f t="shared" si="6"/>
        <v>286.94</v>
      </c>
      <c r="R52" s="74">
        <f t="shared" si="6"/>
        <v>274.74</v>
      </c>
      <c r="S52" s="74">
        <f t="shared" si="6"/>
        <v>264.34000000000003</v>
      </c>
      <c r="T52" s="74">
        <f t="shared" si="6"/>
        <v>263.54000000000002</v>
      </c>
      <c r="U52" s="74">
        <f t="shared" si="6"/>
        <v>298.04000000000008</v>
      </c>
      <c r="V52" s="74">
        <f t="shared" si="6"/>
        <v>373.44</v>
      </c>
      <c r="W52" s="74">
        <f t="shared" si="6"/>
        <v>388.94</v>
      </c>
      <c r="X52" s="74">
        <f t="shared" si="6"/>
        <v>371.74</v>
      </c>
      <c r="Y52" s="74">
        <f t="shared" si="6"/>
        <v>364.14</v>
      </c>
      <c r="Z52" s="74">
        <f t="shared" si="6"/>
        <v>355.64</v>
      </c>
      <c r="AA52" s="74">
        <f t="shared" si="6"/>
        <v>316.24</v>
      </c>
      <c r="AB52" s="74">
        <f t="shared" si="6"/>
        <v>300.24</v>
      </c>
      <c r="AC52" s="74">
        <f t="shared" si="6"/>
        <v>299.64</v>
      </c>
      <c r="AD52" s="74">
        <f t="shared" si="6"/>
        <v>245.64</v>
      </c>
      <c r="AE52" s="74">
        <f t="shared" si="6"/>
        <v>207.64</v>
      </c>
      <c r="AF52" s="74">
        <f t="shared" si="6"/>
        <v>198.14</v>
      </c>
      <c r="AG52" s="79">
        <f>SUM(AG39:AG51)</f>
        <v>489.91</v>
      </c>
      <c r="AH52" s="56">
        <f t="shared" si="2"/>
        <v>415.04</v>
      </c>
      <c r="AI52" s="57">
        <f t="shared" si="3"/>
        <v>198.14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14.5</v>
      </c>
      <c r="K53" s="63">
        <v>14.2</v>
      </c>
      <c r="L53" s="80">
        <v>14.6</v>
      </c>
      <c r="M53" s="80">
        <v>25.1</v>
      </c>
      <c r="N53" s="80">
        <v>0</v>
      </c>
      <c r="O53" s="80">
        <v>0</v>
      </c>
      <c r="P53" s="80">
        <v>0</v>
      </c>
      <c r="Q53" s="80">
        <v>0</v>
      </c>
      <c r="R53" s="51">
        <v>0</v>
      </c>
      <c r="S53" s="51">
        <v>0</v>
      </c>
      <c r="T53" s="51">
        <v>0</v>
      </c>
      <c r="U53" s="51">
        <v>0</v>
      </c>
      <c r="V53" s="51">
        <v>14.4</v>
      </c>
      <c r="W53" s="51">
        <v>39.799999999999997</v>
      </c>
      <c r="X53" s="51">
        <v>39.200000000000003</v>
      </c>
      <c r="Y53" s="51">
        <v>9.9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39.799999999999997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5.4</v>
      </c>
      <c r="K54" s="63">
        <v>6.5</v>
      </c>
      <c r="L54" s="80">
        <v>6.6</v>
      </c>
      <c r="M54" s="80">
        <v>12.4</v>
      </c>
      <c r="N54" s="80">
        <v>0</v>
      </c>
      <c r="O54" s="80">
        <v>0</v>
      </c>
      <c r="P54" s="80">
        <v>0</v>
      </c>
      <c r="Q54" s="80">
        <v>0</v>
      </c>
      <c r="R54" s="51">
        <v>0</v>
      </c>
      <c r="S54" s="51">
        <v>0</v>
      </c>
      <c r="T54" s="51">
        <v>0</v>
      </c>
      <c r="U54" s="53">
        <v>0</v>
      </c>
      <c r="V54" s="53">
        <v>4.8</v>
      </c>
      <c r="W54" s="53">
        <v>23.3</v>
      </c>
      <c r="X54" s="53">
        <v>26.8</v>
      </c>
      <c r="Y54" s="53">
        <v>7.1</v>
      </c>
      <c r="Z54" s="53">
        <v>0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26.8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2</v>
      </c>
      <c r="K55" s="75">
        <v>2.4</v>
      </c>
      <c r="L55" s="82">
        <v>2.4</v>
      </c>
      <c r="M55" s="82">
        <v>4.5</v>
      </c>
      <c r="N55" s="82">
        <v>0</v>
      </c>
      <c r="O55" s="82">
        <v>0</v>
      </c>
      <c r="P55" s="82">
        <v>0</v>
      </c>
      <c r="Q55" s="82">
        <v>0</v>
      </c>
      <c r="R55" s="51">
        <v>0</v>
      </c>
      <c r="S55" s="51">
        <v>0</v>
      </c>
      <c r="T55" s="51">
        <v>0</v>
      </c>
      <c r="U55" s="81">
        <v>0</v>
      </c>
      <c r="V55" s="81">
        <v>1.8</v>
      </c>
      <c r="W55" s="81">
        <v>8.6</v>
      </c>
      <c r="X55" s="81">
        <v>9.8000000000000007</v>
      </c>
      <c r="Y55" s="81">
        <v>2.6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/>
      <c r="AF55" s="81">
        <v>0</v>
      </c>
      <c r="AG55" s="83">
        <v>14</v>
      </c>
      <c r="AH55" s="56">
        <f t="shared" si="2"/>
        <v>9.8000000000000007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7">SUM(C53:C55)</f>
        <v>0</v>
      </c>
      <c r="D56" s="74">
        <f t="shared" si="7"/>
        <v>0</v>
      </c>
      <c r="E56" s="74">
        <f t="shared" si="7"/>
        <v>0</v>
      </c>
      <c r="F56" s="74">
        <f t="shared" si="7"/>
        <v>0</v>
      </c>
      <c r="G56" s="74">
        <f t="shared" si="7"/>
        <v>0</v>
      </c>
      <c r="H56" s="74">
        <f t="shared" si="7"/>
        <v>0</v>
      </c>
      <c r="I56" s="74">
        <f t="shared" si="7"/>
        <v>0</v>
      </c>
      <c r="J56" s="74">
        <f t="shared" si="7"/>
        <v>21.9</v>
      </c>
      <c r="K56" s="74">
        <f t="shared" si="7"/>
        <v>23.099999999999998</v>
      </c>
      <c r="L56" s="74">
        <f t="shared" si="7"/>
        <v>23.599999999999998</v>
      </c>
      <c r="M56" s="74">
        <f t="shared" si="7"/>
        <v>42</v>
      </c>
      <c r="N56" s="74">
        <f t="shared" si="7"/>
        <v>0</v>
      </c>
      <c r="O56" s="74">
        <f t="shared" si="7"/>
        <v>0</v>
      </c>
      <c r="P56" s="74">
        <f t="shared" si="7"/>
        <v>0</v>
      </c>
      <c r="Q56" s="74">
        <f t="shared" si="7"/>
        <v>0</v>
      </c>
      <c r="R56" s="74">
        <f t="shared" si="7"/>
        <v>0</v>
      </c>
      <c r="S56" s="74">
        <f t="shared" si="7"/>
        <v>0</v>
      </c>
      <c r="T56" s="74">
        <f t="shared" si="7"/>
        <v>0</v>
      </c>
      <c r="U56" s="74">
        <f t="shared" si="7"/>
        <v>0</v>
      </c>
      <c r="V56" s="74">
        <f t="shared" si="7"/>
        <v>21</v>
      </c>
      <c r="W56" s="74">
        <f t="shared" si="7"/>
        <v>71.699999999999989</v>
      </c>
      <c r="X56" s="74">
        <f t="shared" si="7"/>
        <v>75.8</v>
      </c>
      <c r="Y56" s="74">
        <f t="shared" si="7"/>
        <v>19.600000000000001</v>
      </c>
      <c r="Z56" s="74">
        <f t="shared" si="7"/>
        <v>0</v>
      </c>
      <c r="AA56" s="74">
        <f t="shared" si="7"/>
        <v>0</v>
      </c>
      <c r="AB56" s="74">
        <f t="shared" si="7"/>
        <v>0</v>
      </c>
      <c r="AC56" s="74">
        <f t="shared" si="7"/>
        <v>0</v>
      </c>
      <c r="AD56" s="74">
        <f t="shared" si="7"/>
        <v>0</v>
      </c>
      <c r="AE56" s="74">
        <f t="shared" si="7"/>
        <v>0</v>
      </c>
      <c r="AF56" s="74">
        <f t="shared" si="7"/>
        <v>0</v>
      </c>
      <c r="AG56" s="79">
        <f>SUM(AG53:AG55)</f>
        <v>106</v>
      </c>
      <c r="AH56" s="56">
        <f t="shared" si="2"/>
        <v>75.8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84">
        <v>0</v>
      </c>
      <c r="X58" s="84">
        <v>0</v>
      </c>
      <c r="Y58" s="84">
        <v>0</v>
      </c>
      <c r="Z58" s="84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-102</v>
      </c>
      <c r="C59" s="53">
        <v>-106.8</v>
      </c>
      <c r="D59" s="53">
        <v>-43.9</v>
      </c>
      <c r="E59" s="53">
        <v>-68</v>
      </c>
      <c r="F59" s="53">
        <v>-56.6</v>
      </c>
      <c r="G59" s="51">
        <v>-69</v>
      </c>
      <c r="H59" s="51">
        <v>-73</v>
      </c>
      <c r="I59" s="51">
        <v>-77</v>
      </c>
      <c r="J59" s="51">
        <v>-80</v>
      </c>
      <c r="K59" s="51">
        <v>-52</v>
      </c>
      <c r="L59" s="53">
        <v>-58</v>
      </c>
      <c r="M59" s="53">
        <v>-74</v>
      </c>
      <c r="N59" s="53">
        <v>-67</v>
      </c>
      <c r="O59" s="53">
        <v>-63</v>
      </c>
      <c r="P59" s="53">
        <v>-80</v>
      </c>
      <c r="Q59" s="53">
        <v>-60</v>
      </c>
      <c r="R59" s="53">
        <v>-58</v>
      </c>
      <c r="S59" s="53">
        <v>-52.7</v>
      </c>
      <c r="T59" s="53">
        <v>-61.8</v>
      </c>
      <c r="U59" s="53">
        <v>-43.5</v>
      </c>
      <c r="V59" s="53">
        <v>-45.5</v>
      </c>
      <c r="W59" s="85">
        <v>-62.3</v>
      </c>
      <c r="X59" s="85">
        <v>-63.5</v>
      </c>
      <c r="Y59" s="85">
        <v>-70.8</v>
      </c>
      <c r="Z59" s="85">
        <v>-56.4</v>
      </c>
      <c r="AA59" s="53">
        <v>-80</v>
      </c>
      <c r="AB59" s="53">
        <v>-87</v>
      </c>
      <c r="AC59" s="53">
        <v>-90</v>
      </c>
      <c r="AD59" s="53">
        <v>-100</v>
      </c>
      <c r="AE59" s="53">
        <v>-120</v>
      </c>
      <c r="AF59" s="53">
        <v>-122</v>
      </c>
      <c r="AG59" s="86"/>
      <c r="AH59" s="56">
        <f t="shared" si="2"/>
        <v>-43.5</v>
      </c>
      <c r="AI59" s="57">
        <f t="shared" si="3"/>
        <v>-122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60">
        <v>0</v>
      </c>
      <c r="AF60" s="6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-102</v>
      </c>
      <c r="C68" s="74">
        <f t="shared" ref="C68:AF68" si="8">SUM(C57:C67)</f>
        <v>-106.8</v>
      </c>
      <c r="D68" s="74">
        <f t="shared" si="8"/>
        <v>-43.9</v>
      </c>
      <c r="E68" s="74">
        <f t="shared" si="8"/>
        <v>-68</v>
      </c>
      <c r="F68" s="74">
        <f t="shared" si="8"/>
        <v>-56.6</v>
      </c>
      <c r="G68" s="74">
        <f t="shared" si="8"/>
        <v>-69</v>
      </c>
      <c r="H68" s="74">
        <f t="shared" si="8"/>
        <v>-73</v>
      </c>
      <c r="I68" s="74">
        <f t="shared" si="8"/>
        <v>-77</v>
      </c>
      <c r="J68" s="74">
        <f t="shared" si="8"/>
        <v>-80</v>
      </c>
      <c r="K68" s="74">
        <f t="shared" si="8"/>
        <v>-52</v>
      </c>
      <c r="L68" s="74">
        <f t="shared" si="8"/>
        <v>-58</v>
      </c>
      <c r="M68" s="74">
        <f t="shared" si="8"/>
        <v>-74</v>
      </c>
      <c r="N68" s="74">
        <f t="shared" si="8"/>
        <v>-67</v>
      </c>
      <c r="O68" s="74">
        <f t="shared" si="8"/>
        <v>-63</v>
      </c>
      <c r="P68" s="74">
        <f t="shared" si="8"/>
        <v>-80</v>
      </c>
      <c r="Q68" s="74">
        <f t="shared" si="8"/>
        <v>-60</v>
      </c>
      <c r="R68" s="74">
        <f t="shared" si="8"/>
        <v>-58</v>
      </c>
      <c r="S68" s="74">
        <f t="shared" si="8"/>
        <v>-52.7</v>
      </c>
      <c r="T68" s="74">
        <f t="shared" si="8"/>
        <v>-61.8</v>
      </c>
      <c r="U68" s="74">
        <f t="shared" si="8"/>
        <v>-43.5</v>
      </c>
      <c r="V68" s="74">
        <f t="shared" si="8"/>
        <v>-45.5</v>
      </c>
      <c r="W68" s="74">
        <f t="shared" si="8"/>
        <v>-62.3</v>
      </c>
      <c r="X68" s="74">
        <f t="shared" si="8"/>
        <v>-63.5</v>
      </c>
      <c r="Y68" s="74">
        <f t="shared" si="8"/>
        <v>-70.8</v>
      </c>
      <c r="Z68" s="74">
        <f t="shared" si="8"/>
        <v>-56.4</v>
      </c>
      <c r="AA68" s="74">
        <f t="shared" si="8"/>
        <v>-80</v>
      </c>
      <c r="AB68" s="74">
        <f t="shared" si="8"/>
        <v>-87</v>
      </c>
      <c r="AC68" s="74">
        <f t="shared" si="8"/>
        <v>-90</v>
      </c>
      <c r="AD68" s="74">
        <f t="shared" si="8"/>
        <v>-100</v>
      </c>
      <c r="AE68" s="74">
        <f t="shared" si="8"/>
        <v>-120</v>
      </c>
      <c r="AF68" s="74">
        <f t="shared" si="8"/>
        <v>-122</v>
      </c>
      <c r="AG68" s="79">
        <f>SUM(AG57:AG67)</f>
        <v>0</v>
      </c>
      <c r="AH68" s="56">
        <f t="shared" si="2"/>
        <v>-43.5</v>
      </c>
      <c r="AI68" s="57">
        <f t="shared" si="3"/>
        <v>-122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9">SUM(C69:C71)</f>
        <v>0</v>
      </c>
      <c r="D72" s="74">
        <f t="shared" si="9"/>
        <v>0</v>
      </c>
      <c r="E72" s="74">
        <f t="shared" si="9"/>
        <v>0</v>
      </c>
      <c r="F72" s="74">
        <f t="shared" si="9"/>
        <v>0</v>
      </c>
      <c r="G72" s="74">
        <f t="shared" si="9"/>
        <v>0</v>
      </c>
      <c r="H72" s="74">
        <f t="shared" si="9"/>
        <v>0</v>
      </c>
      <c r="I72" s="74">
        <f t="shared" si="9"/>
        <v>0</v>
      </c>
      <c r="J72" s="74">
        <f t="shared" si="9"/>
        <v>0</v>
      </c>
      <c r="K72" s="74">
        <f t="shared" si="9"/>
        <v>0</v>
      </c>
      <c r="L72" s="74">
        <f t="shared" si="9"/>
        <v>0</v>
      </c>
      <c r="M72" s="74">
        <f t="shared" si="9"/>
        <v>0</v>
      </c>
      <c r="N72" s="74">
        <f t="shared" si="9"/>
        <v>0</v>
      </c>
      <c r="O72" s="74">
        <f t="shared" si="9"/>
        <v>0</v>
      </c>
      <c r="P72" s="74">
        <f t="shared" si="9"/>
        <v>0</v>
      </c>
      <c r="Q72" s="74">
        <f t="shared" si="9"/>
        <v>0</v>
      </c>
      <c r="R72" s="74">
        <f t="shared" si="9"/>
        <v>0</v>
      </c>
      <c r="S72" s="74">
        <f t="shared" si="9"/>
        <v>0</v>
      </c>
      <c r="T72" s="74">
        <f t="shared" si="9"/>
        <v>0</v>
      </c>
      <c r="U72" s="74">
        <f t="shared" si="9"/>
        <v>0</v>
      </c>
      <c r="V72" s="74">
        <f t="shared" si="9"/>
        <v>0</v>
      </c>
      <c r="W72" s="74">
        <f t="shared" si="9"/>
        <v>0</v>
      </c>
      <c r="X72" s="74">
        <f t="shared" si="9"/>
        <v>0</v>
      </c>
      <c r="Y72" s="74">
        <f t="shared" si="9"/>
        <v>0</v>
      </c>
      <c r="Z72" s="74">
        <f t="shared" si="9"/>
        <v>0</v>
      </c>
      <c r="AA72" s="74">
        <f t="shared" si="9"/>
        <v>0</v>
      </c>
      <c r="AB72" s="74">
        <f t="shared" si="9"/>
        <v>0</v>
      </c>
      <c r="AC72" s="74">
        <f t="shared" si="9"/>
        <v>0</v>
      </c>
      <c r="AD72" s="74">
        <f t="shared" si="9"/>
        <v>0</v>
      </c>
      <c r="AE72" s="74">
        <f t="shared" si="9"/>
        <v>0</v>
      </c>
      <c r="AF72" s="74">
        <f t="shared" si="9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828.74</v>
      </c>
      <c r="C73" s="90">
        <f t="shared" ref="C73:AG73" si="10">C68+C56+C52+C38+C72</f>
        <v>804.14</v>
      </c>
      <c r="D73" s="90">
        <f t="shared" si="10"/>
        <v>808.83999999999992</v>
      </c>
      <c r="E73" s="90">
        <f t="shared" si="10"/>
        <v>803.64</v>
      </c>
      <c r="F73" s="90">
        <f t="shared" si="10"/>
        <v>835.04</v>
      </c>
      <c r="G73" s="90">
        <f t="shared" si="10"/>
        <v>934.83999999999992</v>
      </c>
      <c r="H73" s="90">
        <f t="shared" si="10"/>
        <v>956.94</v>
      </c>
      <c r="I73" s="90">
        <f t="shared" si="10"/>
        <v>1012.54</v>
      </c>
      <c r="J73" s="90">
        <f t="shared" si="10"/>
        <v>1095.44</v>
      </c>
      <c r="K73" s="90">
        <f t="shared" si="10"/>
        <v>1132.8400000000001</v>
      </c>
      <c r="L73" s="90">
        <f t="shared" si="10"/>
        <v>1137.94</v>
      </c>
      <c r="M73" s="90">
        <f t="shared" si="10"/>
        <v>1140.3400000000001</v>
      </c>
      <c r="N73" s="90">
        <f t="shared" si="10"/>
        <v>1113.44</v>
      </c>
      <c r="O73" s="90">
        <f t="shared" si="10"/>
        <v>1010.44</v>
      </c>
      <c r="P73" s="90">
        <f t="shared" si="10"/>
        <v>994.64</v>
      </c>
      <c r="Q73" s="90">
        <f t="shared" si="10"/>
        <v>957.94</v>
      </c>
      <c r="R73" s="90">
        <f t="shared" si="10"/>
        <v>955.74</v>
      </c>
      <c r="S73" s="90">
        <f t="shared" si="10"/>
        <v>950.6400000000001</v>
      </c>
      <c r="T73" s="90">
        <f t="shared" si="10"/>
        <v>940.74</v>
      </c>
      <c r="U73" s="90">
        <f t="shared" si="10"/>
        <v>1045.54</v>
      </c>
      <c r="V73" s="90">
        <f t="shared" si="10"/>
        <v>1199.94</v>
      </c>
      <c r="W73" s="90">
        <f t="shared" si="10"/>
        <v>1269.3399999999999</v>
      </c>
      <c r="X73" s="90">
        <f t="shared" si="10"/>
        <v>1225.04</v>
      </c>
      <c r="Y73" s="90">
        <f t="shared" si="10"/>
        <v>1133.94</v>
      </c>
      <c r="Z73" s="90">
        <f t="shared" si="10"/>
        <v>1120.24</v>
      </c>
      <c r="AA73" s="90">
        <f t="shared" si="10"/>
        <v>1057.24</v>
      </c>
      <c r="AB73" s="90">
        <f t="shared" si="10"/>
        <v>984.24</v>
      </c>
      <c r="AC73" s="90">
        <f t="shared" si="10"/>
        <v>954.24</v>
      </c>
      <c r="AD73" s="90">
        <f t="shared" si="10"/>
        <v>860.24</v>
      </c>
      <c r="AE73" s="90">
        <f t="shared" si="10"/>
        <v>782.24</v>
      </c>
      <c r="AF73" s="90">
        <f t="shared" si="10"/>
        <v>770.74</v>
      </c>
      <c r="AG73" s="90">
        <f t="shared" si="10"/>
        <v>2144.14</v>
      </c>
      <c r="AH73" s="56">
        <f t="shared" si="2"/>
        <v>1269.3399999999999</v>
      </c>
      <c r="AI73" s="57">
        <f t="shared" si="3"/>
        <v>770.74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828.74</v>
      </c>
      <c r="C75" s="90">
        <f t="shared" ref="C75:AF75" si="11">C72+C68+C56+C52+C38+C74</f>
        <v>804.14</v>
      </c>
      <c r="D75" s="90">
        <f t="shared" si="11"/>
        <v>808.83999999999992</v>
      </c>
      <c r="E75" s="90">
        <f t="shared" si="11"/>
        <v>803.64</v>
      </c>
      <c r="F75" s="90">
        <f t="shared" si="11"/>
        <v>835.04</v>
      </c>
      <c r="G75" s="90">
        <f t="shared" si="11"/>
        <v>934.83999999999992</v>
      </c>
      <c r="H75" s="90">
        <f t="shared" si="11"/>
        <v>956.94</v>
      </c>
      <c r="I75" s="90">
        <f t="shared" si="11"/>
        <v>1012.54</v>
      </c>
      <c r="J75" s="90">
        <f t="shared" si="11"/>
        <v>1095.44</v>
      </c>
      <c r="K75" s="90">
        <f t="shared" si="11"/>
        <v>1132.8400000000001</v>
      </c>
      <c r="L75" s="90">
        <f t="shared" si="11"/>
        <v>1137.94</v>
      </c>
      <c r="M75" s="90">
        <f t="shared" si="11"/>
        <v>1140.3400000000001</v>
      </c>
      <c r="N75" s="90">
        <f t="shared" si="11"/>
        <v>1113.44</v>
      </c>
      <c r="O75" s="90">
        <f t="shared" si="11"/>
        <v>1010.44</v>
      </c>
      <c r="P75" s="90">
        <f t="shared" si="11"/>
        <v>994.64</v>
      </c>
      <c r="Q75" s="90">
        <f t="shared" si="11"/>
        <v>957.94</v>
      </c>
      <c r="R75" s="90">
        <f t="shared" si="11"/>
        <v>955.74</v>
      </c>
      <c r="S75" s="90">
        <f t="shared" si="11"/>
        <v>950.6400000000001</v>
      </c>
      <c r="T75" s="90">
        <f t="shared" si="11"/>
        <v>940.74</v>
      </c>
      <c r="U75" s="90">
        <f t="shared" si="11"/>
        <v>1045.54</v>
      </c>
      <c r="V75" s="90">
        <f t="shared" si="11"/>
        <v>1199.94</v>
      </c>
      <c r="W75" s="90">
        <f t="shared" si="11"/>
        <v>1269.3399999999999</v>
      </c>
      <c r="X75" s="90">
        <f t="shared" si="11"/>
        <v>1225.04</v>
      </c>
      <c r="Y75" s="90">
        <f t="shared" si="11"/>
        <v>1133.94</v>
      </c>
      <c r="Z75" s="90">
        <f t="shared" si="11"/>
        <v>1120.24</v>
      </c>
      <c r="AA75" s="90">
        <f t="shared" si="11"/>
        <v>1057.24</v>
      </c>
      <c r="AB75" s="90">
        <f t="shared" si="11"/>
        <v>984.24</v>
      </c>
      <c r="AC75" s="90">
        <f t="shared" si="11"/>
        <v>954.24</v>
      </c>
      <c r="AD75" s="90">
        <f t="shared" si="11"/>
        <v>860.24</v>
      </c>
      <c r="AE75" s="90">
        <f t="shared" si="11"/>
        <v>782.24</v>
      </c>
      <c r="AF75" s="90">
        <f t="shared" si="11"/>
        <v>770.74</v>
      </c>
      <c r="AG75" s="79">
        <f>AG72+AG68+AG56+AG52+AG38+AG74</f>
        <v>2144.14</v>
      </c>
      <c r="AH75" s="56">
        <f t="shared" si="2"/>
        <v>1269.3399999999999</v>
      </c>
      <c r="AI75" s="57">
        <f t="shared" si="3"/>
        <v>770.74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2">IF(C60&lt;0,C60*-1,0)</f>
        <v>0</v>
      </c>
      <c r="D76" s="60">
        <f t="shared" si="12"/>
        <v>0</v>
      </c>
      <c r="E76" s="60">
        <f t="shared" si="12"/>
        <v>0</v>
      </c>
      <c r="F76" s="60">
        <f t="shared" si="12"/>
        <v>0</v>
      </c>
      <c r="G76" s="60">
        <f t="shared" si="12"/>
        <v>0</v>
      </c>
      <c r="H76" s="60">
        <f t="shared" si="12"/>
        <v>0</v>
      </c>
      <c r="I76" s="60">
        <f t="shared" si="12"/>
        <v>0</v>
      </c>
      <c r="J76" s="60">
        <f t="shared" si="12"/>
        <v>0</v>
      </c>
      <c r="K76" s="60">
        <f t="shared" si="12"/>
        <v>0</v>
      </c>
      <c r="L76" s="60">
        <f t="shared" si="12"/>
        <v>0</v>
      </c>
      <c r="M76" s="60">
        <f t="shared" si="12"/>
        <v>0</v>
      </c>
      <c r="N76" s="60">
        <f t="shared" si="12"/>
        <v>0</v>
      </c>
      <c r="O76" s="60">
        <f t="shared" si="12"/>
        <v>0</v>
      </c>
      <c r="P76" s="60">
        <f t="shared" si="12"/>
        <v>0</v>
      </c>
      <c r="Q76" s="60">
        <f t="shared" si="12"/>
        <v>0</v>
      </c>
      <c r="R76" s="60">
        <f t="shared" si="12"/>
        <v>0</v>
      </c>
      <c r="S76" s="60">
        <f t="shared" si="12"/>
        <v>0</v>
      </c>
      <c r="T76" s="60">
        <f t="shared" si="12"/>
        <v>0</v>
      </c>
      <c r="U76" s="60">
        <f t="shared" si="12"/>
        <v>0</v>
      </c>
      <c r="V76" s="60">
        <f t="shared" si="12"/>
        <v>0</v>
      </c>
      <c r="W76" s="60">
        <f t="shared" si="12"/>
        <v>0</v>
      </c>
      <c r="X76" s="60">
        <f t="shared" si="12"/>
        <v>0</v>
      </c>
      <c r="Y76" s="60">
        <f t="shared" si="12"/>
        <v>0</v>
      </c>
      <c r="Z76" s="60">
        <f t="shared" si="12"/>
        <v>0</v>
      </c>
      <c r="AA76" s="60">
        <f t="shared" si="12"/>
        <v>0</v>
      </c>
      <c r="AB76" s="60">
        <f t="shared" si="12"/>
        <v>0</v>
      </c>
      <c r="AC76" s="60">
        <f t="shared" si="12"/>
        <v>0</v>
      </c>
      <c r="AD76" s="60">
        <f t="shared" si="12"/>
        <v>0</v>
      </c>
      <c r="AE76" s="60">
        <f t="shared" si="12"/>
        <v>0</v>
      </c>
      <c r="AF76" s="60">
        <f t="shared" si="12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3">IF(C58&lt;0,C58*-1,0)</f>
        <v>0</v>
      </c>
      <c r="D77" s="60">
        <f t="shared" si="13"/>
        <v>0</v>
      </c>
      <c r="E77" s="60">
        <f t="shared" si="13"/>
        <v>0</v>
      </c>
      <c r="F77" s="60">
        <f t="shared" si="13"/>
        <v>0</v>
      </c>
      <c r="G77" s="60">
        <f t="shared" si="13"/>
        <v>0</v>
      </c>
      <c r="H77" s="60">
        <f t="shared" si="13"/>
        <v>0</v>
      </c>
      <c r="I77" s="60">
        <f t="shared" si="13"/>
        <v>0</v>
      </c>
      <c r="J77" s="60">
        <f t="shared" si="13"/>
        <v>0</v>
      </c>
      <c r="K77" s="60">
        <f t="shared" si="13"/>
        <v>0</v>
      </c>
      <c r="L77" s="60">
        <f t="shared" si="13"/>
        <v>0</v>
      </c>
      <c r="M77" s="60">
        <f t="shared" si="13"/>
        <v>0</v>
      </c>
      <c r="N77" s="60">
        <f t="shared" si="13"/>
        <v>0</v>
      </c>
      <c r="O77" s="60">
        <f t="shared" si="13"/>
        <v>0</v>
      </c>
      <c r="P77" s="60">
        <f t="shared" si="13"/>
        <v>0</v>
      </c>
      <c r="Q77" s="60">
        <f t="shared" si="13"/>
        <v>0</v>
      </c>
      <c r="R77" s="60">
        <f t="shared" si="13"/>
        <v>0</v>
      </c>
      <c r="S77" s="60">
        <f t="shared" si="13"/>
        <v>0</v>
      </c>
      <c r="T77" s="60">
        <f t="shared" si="13"/>
        <v>0</v>
      </c>
      <c r="U77" s="60">
        <f t="shared" si="13"/>
        <v>0</v>
      </c>
      <c r="V77" s="60">
        <f t="shared" si="13"/>
        <v>0</v>
      </c>
      <c r="W77" s="60">
        <f t="shared" si="13"/>
        <v>0</v>
      </c>
      <c r="X77" s="60">
        <f t="shared" si="13"/>
        <v>0</v>
      </c>
      <c r="Y77" s="60">
        <f t="shared" si="13"/>
        <v>0</v>
      </c>
      <c r="Z77" s="60">
        <f t="shared" si="13"/>
        <v>0</v>
      </c>
      <c r="AA77" s="60">
        <f t="shared" si="13"/>
        <v>0</v>
      </c>
      <c r="AB77" s="60">
        <f t="shared" si="13"/>
        <v>0</v>
      </c>
      <c r="AC77" s="60">
        <f t="shared" si="13"/>
        <v>0</v>
      </c>
      <c r="AD77" s="60">
        <f t="shared" si="13"/>
        <v>0</v>
      </c>
      <c r="AE77" s="60">
        <f t="shared" si="13"/>
        <v>0</v>
      </c>
      <c r="AF77" s="60">
        <f t="shared" si="13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4">IF(C61&lt;0,C61*-1,0)</f>
        <v>0</v>
      </c>
      <c r="D78" s="60">
        <f t="shared" si="14"/>
        <v>0</v>
      </c>
      <c r="E78" s="60">
        <f t="shared" si="14"/>
        <v>0</v>
      </c>
      <c r="F78" s="60">
        <f t="shared" si="14"/>
        <v>0</v>
      </c>
      <c r="G78" s="60">
        <f t="shared" si="14"/>
        <v>0</v>
      </c>
      <c r="H78" s="60">
        <f t="shared" si="14"/>
        <v>0</v>
      </c>
      <c r="I78" s="60">
        <f t="shared" si="14"/>
        <v>0</v>
      </c>
      <c r="J78" s="60">
        <f t="shared" si="14"/>
        <v>0</v>
      </c>
      <c r="K78" s="60">
        <f t="shared" si="14"/>
        <v>0</v>
      </c>
      <c r="L78" s="60">
        <f t="shared" si="14"/>
        <v>0</v>
      </c>
      <c r="M78" s="60">
        <f t="shared" si="14"/>
        <v>0</v>
      </c>
      <c r="N78" s="60">
        <f t="shared" si="14"/>
        <v>0</v>
      </c>
      <c r="O78" s="60">
        <f t="shared" si="14"/>
        <v>0</v>
      </c>
      <c r="P78" s="60">
        <f t="shared" si="14"/>
        <v>0</v>
      </c>
      <c r="Q78" s="60">
        <f t="shared" si="14"/>
        <v>0</v>
      </c>
      <c r="R78" s="60">
        <f t="shared" si="14"/>
        <v>0</v>
      </c>
      <c r="S78" s="60">
        <f t="shared" si="14"/>
        <v>0</v>
      </c>
      <c r="T78" s="60">
        <f t="shared" si="14"/>
        <v>0</v>
      </c>
      <c r="U78" s="60">
        <f t="shared" si="14"/>
        <v>0</v>
      </c>
      <c r="V78" s="60">
        <f t="shared" si="14"/>
        <v>0</v>
      </c>
      <c r="W78" s="60">
        <f t="shared" si="14"/>
        <v>0</v>
      </c>
      <c r="X78" s="60">
        <f t="shared" si="14"/>
        <v>0</v>
      </c>
      <c r="Y78" s="60">
        <f t="shared" si="14"/>
        <v>0</v>
      </c>
      <c r="Z78" s="60">
        <f t="shared" si="14"/>
        <v>0</v>
      </c>
      <c r="AA78" s="60">
        <f t="shared" si="14"/>
        <v>0</v>
      </c>
      <c r="AB78" s="60">
        <f t="shared" si="14"/>
        <v>0</v>
      </c>
      <c r="AC78" s="60">
        <f t="shared" si="14"/>
        <v>0</v>
      </c>
      <c r="AD78" s="60">
        <f t="shared" si="14"/>
        <v>0</v>
      </c>
      <c r="AE78" s="60">
        <f t="shared" si="14"/>
        <v>0</v>
      </c>
      <c r="AF78" s="60">
        <f t="shared" si="14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102</v>
      </c>
      <c r="C79" s="60">
        <f t="shared" ref="C79:AF79" si="15">IF(C59&lt;0,C59*-1,0)</f>
        <v>106.8</v>
      </c>
      <c r="D79" s="60">
        <f t="shared" si="15"/>
        <v>43.9</v>
      </c>
      <c r="E79" s="60">
        <f t="shared" si="15"/>
        <v>68</v>
      </c>
      <c r="F79" s="60">
        <f t="shared" si="15"/>
        <v>56.6</v>
      </c>
      <c r="G79" s="60">
        <f t="shared" si="15"/>
        <v>69</v>
      </c>
      <c r="H79" s="60">
        <f t="shared" si="15"/>
        <v>73</v>
      </c>
      <c r="I79" s="60">
        <f t="shared" si="15"/>
        <v>77</v>
      </c>
      <c r="J79" s="60">
        <f t="shared" si="15"/>
        <v>80</v>
      </c>
      <c r="K79" s="60">
        <f t="shared" si="15"/>
        <v>52</v>
      </c>
      <c r="L79" s="60">
        <f t="shared" si="15"/>
        <v>58</v>
      </c>
      <c r="M79" s="60">
        <f t="shared" si="15"/>
        <v>74</v>
      </c>
      <c r="N79" s="60">
        <f t="shared" si="15"/>
        <v>67</v>
      </c>
      <c r="O79" s="60">
        <f t="shared" si="15"/>
        <v>63</v>
      </c>
      <c r="P79" s="60">
        <f t="shared" si="15"/>
        <v>80</v>
      </c>
      <c r="Q79" s="60">
        <f t="shared" si="15"/>
        <v>60</v>
      </c>
      <c r="R79" s="60">
        <f t="shared" si="15"/>
        <v>58</v>
      </c>
      <c r="S79" s="60">
        <f t="shared" si="15"/>
        <v>52.7</v>
      </c>
      <c r="T79" s="60">
        <f t="shared" si="15"/>
        <v>61.8</v>
      </c>
      <c r="U79" s="60">
        <f t="shared" si="15"/>
        <v>43.5</v>
      </c>
      <c r="V79" s="60">
        <f t="shared" si="15"/>
        <v>45.5</v>
      </c>
      <c r="W79" s="60">
        <f t="shared" si="15"/>
        <v>62.3</v>
      </c>
      <c r="X79" s="60">
        <f t="shared" si="15"/>
        <v>63.5</v>
      </c>
      <c r="Y79" s="60">
        <f t="shared" si="15"/>
        <v>70.8</v>
      </c>
      <c r="Z79" s="60">
        <f t="shared" si="15"/>
        <v>56.4</v>
      </c>
      <c r="AA79" s="60">
        <f t="shared" si="15"/>
        <v>80</v>
      </c>
      <c r="AB79" s="60">
        <f t="shared" si="15"/>
        <v>87</v>
      </c>
      <c r="AC79" s="60">
        <f t="shared" si="15"/>
        <v>90</v>
      </c>
      <c r="AD79" s="60">
        <f t="shared" si="15"/>
        <v>100</v>
      </c>
      <c r="AE79" s="60">
        <f t="shared" si="15"/>
        <v>120</v>
      </c>
      <c r="AF79" s="60">
        <f t="shared" si="15"/>
        <v>122</v>
      </c>
      <c r="AG79" s="93"/>
      <c r="AH79" s="56">
        <f t="shared" ref="AH79:AH91" si="16">MAX(B79:AF79)</f>
        <v>122</v>
      </c>
      <c r="AI79" s="57">
        <f t="shared" ref="AI79:AI91" si="17">MIN(B79:AF79)</f>
        <v>43.5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18">IF(C57&lt;0,C57*-1,0)</f>
        <v>0</v>
      </c>
      <c r="D80" s="60">
        <f t="shared" si="18"/>
        <v>0</v>
      </c>
      <c r="E80" s="60">
        <f t="shared" si="18"/>
        <v>0</v>
      </c>
      <c r="F80" s="60">
        <f t="shared" si="18"/>
        <v>0</v>
      </c>
      <c r="G80" s="60">
        <f t="shared" si="18"/>
        <v>0</v>
      </c>
      <c r="H80" s="60">
        <f t="shared" si="18"/>
        <v>0</v>
      </c>
      <c r="I80" s="60">
        <f t="shared" si="18"/>
        <v>0</v>
      </c>
      <c r="J80" s="60">
        <f t="shared" si="18"/>
        <v>0</v>
      </c>
      <c r="K80" s="60">
        <f t="shared" si="18"/>
        <v>0</v>
      </c>
      <c r="L80" s="60">
        <f t="shared" si="18"/>
        <v>0</v>
      </c>
      <c r="M80" s="60">
        <f t="shared" si="18"/>
        <v>0</v>
      </c>
      <c r="N80" s="60">
        <f t="shared" si="18"/>
        <v>0</v>
      </c>
      <c r="O80" s="60">
        <f t="shared" si="18"/>
        <v>0</v>
      </c>
      <c r="P80" s="60">
        <f t="shared" si="18"/>
        <v>0</v>
      </c>
      <c r="Q80" s="60">
        <f t="shared" si="18"/>
        <v>0</v>
      </c>
      <c r="R80" s="60">
        <f t="shared" si="18"/>
        <v>0</v>
      </c>
      <c r="S80" s="60">
        <f t="shared" si="18"/>
        <v>0</v>
      </c>
      <c r="T80" s="60">
        <f t="shared" si="18"/>
        <v>0</v>
      </c>
      <c r="U80" s="60">
        <f t="shared" si="18"/>
        <v>0</v>
      </c>
      <c r="V80" s="60">
        <f t="shared" si="18"/>
        <v>0</v>
      </c>
      <c r="W80" s="60">
        <f t="shared" si="18"/>
        <v>0</v>
      </c>
      <c r="X80" s="60">
        <f t="shared" si="18"/>
        <v>0</v>
      </c>
      <c r="Y80" s="60">
        <f t="shared" si="18"/>
        <v>0</v>
      </c>
      <c r="Z80" s="60">
        <f t="shared" si="18"/>
        <v>0</v>
      </c>
      <c r="AA80" s="60">
        <f t="shared" si="18"/>
        <v>0</v>
      </c>
      <c r="AB80" s="60">
        <f t="shared" si="18"/>
        <v>0</v>
      </c>
      <c r="AC80" s="60">
        <f t="shared" si="18"/>
        <v>0</v>
      </c>
      <c r="AD80" s="60">
        <f t="shared" si="18"/>
        <v>0</v>
      </c>
      <c r="AE80" s="60">
        <f t="shared" si="18"/>
        <v>0</v>
      </c>
      <c r="AF80" s="60">
        <f t="shared" si="18"/>
        <v>0</v>
      </c>
      <c r="AG80" s="93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6"/>
        <v>0</v>
      </c>
      <c r="AI81" s="57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19">SUM(B76:B81)</f>
        <v>102</v>
      </c>
      <c r="C82" s="74">
        <f t="shared" si="19"/>
        <v>106.8</v>
      </c>
      <c r="D82" s="74">
        <f t="shared" si="19"/>
        <v>43.9</v>
      </c>
      <c r="E82" s="74">
        <f t="shared" si="19"/>
        <v>68</v>
      </c>
      <c r="F82" s="74">
        <f t="shared" si="19"/>
        <v>56.6</v>
      </c>
      <c r="G82" s="74">
        <f t="shared" si="19"/>
        <v>69</v>
      </c>
      <c r="H82" s="74">
        <f t="shared" si="19"/>
        <v>73</v>
      </c>
      <c r="I82" s="74">
        <f t="shared" si="19"/>
        <v>77</v>
      </c>
      <c r="J82" s="74">
        <f t="shared" si="19"/>
        <v>80</v>
      </c>
      <c r="K82" s="74">
        <f t="shared" si="19"/>
        <v>52</v>
      </c>
      <c r="L82" s="74">
        <f t="shared" si="19"/>
        <v>58</v>
      </c>
      <c r="M82" s="74">
        <f t="shared" si="19"/>
        <v>74</v>
      </c>
      <c r="N82" s="74">
        <f t="shared" si="19"/>
        <v>67</v>
      </c>
      <c r="O82" s="74">
        <f t="shared" si="19"/>
        <v>63</v>
      </c>
      <c r="P82" s="74">
        <f t="shared" si="19"/>
        <v>80</v>
      </c>
      <c r="Q82" s="74">
        <f t="shared" si="19"/>
        <v>60</v>
      </c>
      <c r="R82" s="74">
        <f t="shared" si="19"/>
        <v>58</v>
      </c>
      <c r="S82" s="74">
        <f t="shared" si="19"/>
        <v>52.7</v>
      </c>
      <c r="T82" s="74">
        <f t="shared" si="19"/>
        <v>61.8</v>
      </c>
      <c r="U82" s="74">
        <f t="shared" si="19"/>
        <v>43.5</v>
      </c>
      <c r="V82" s="74">
        <f t="shared" si="19"/>
        <v>45.5</v>
      </c>
      <c r="W82" s="74">
        <f t="shared" si="19"/>
        <v>62.3</v>
      </c>
      <c r="X82" s="74">
        <f t="shared" si="19"/>
        <v>63.5</v>
      </c>
      <c r="Y82" s="74">
        <f t="shared" si="19"/>
        <v>70.8</v>
      </c>
      <c r="Z82" s="74">
        <f t="shared" si="19"/>
        <v>56.4</v>
      </c>
      <c r="AA82" s="74">
        <f t="shared" si="19"/>
        <v>80</v>
      </c>
      <c r="AB82" s="74">
        <f t="shared" si="19"/>
        <v>87</v>
      </c>
      <c r="AC82" s="74">
        <f t="shared" si="19"/>
        <v>90</v>
      </c>
      <c r="AD82" s="74">
        <f t="shared" si="19"/>
        <v>100</v>
      </c>
      <c r="AE82" s="74">
        <f t="shared" si="19"/>
        <v>120</v>
      </c>
      <c r="AF82" s="74">
        <f t="shared" si="19"/>
        <v>122</v>
      </c>
      <c r="AG82" s="79">
        <f t="shared" si="19"/>
        <v>0</v>
      </c>
      <c r="AH82" s="56">
        <f t="shared" si="16"/>
        <v>122</v>
      </c>
      <c r="AI82" s="57">
        <f t="shared" si="17"/>
        <v>43.5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0">SUM(B70:B82)</f>
        <v>1861.48</v>
      </c>
      <c r="C83" s="74">
        <f t="shared" si="20"/>
        <v>1821.8799999999999</v>
      </c>
      <c r="D83" s="74">
        <f t="shared" si="20"/>
        <v>1705.48</v>
      </c>
      <c r="E83" s="74">
        <f t="shared" si="20"/>
        <v>1743.28</v>
      </c>
      <c r="F83" s="74">
        <f t="shared" si="20"/>
        <v>1783.2799999999997</v>
      </c>
      <c r="G83" s="74">
        <f t="shared" si="20"/>
        <v>2007.6799999999998</v>
      </c>
      <c r="H83" s="74">
        <f t="shared" si="20"/>
        <v>2059.88</v>
      </c>
      <c r="I83" s="74">
        <f t="shared" si="20"/>
        <v>2179.08</v>
      </c>
      <c r="J83" s="74">
        <f t="shared" si="20"/>
        <v>2350.88</v>
      </c>
      <c r="K83" s="74">
        <f t="shared" si="20"/>
        <v>2369.6800000000003</v>
      </c>
      <c r="L83" s="74">
        <f t="shared" si="20"/>
        <v>2391.88</v>
      </c>
      <c r="M83" s="74">
        <f t="shared" si="20"/>
        <v>2428.6800000000003</v>
      </c>
      <c r="N83" s="74">
        <f t="shared" si="20"/>
        <v>2360.88</v>
      </c>
      <c r="O83" s="74">
        <f t="shared" si="20"/>
        <v>2146.88</v>
      </c>
      <c r="P83" s="74">
        <f t="shared" si="20"/>
        <v>2149.2799999999997</v>
      </c>
      <c r="Q83" s="74">
        <f t="shared" si="20"/>
        <v>2035.88</v>
      </c>
      <c r="R83" s="74">
        <f t="shared" si="20"/>
        <v>2027.48</v>
      </c>
      <c r="S83" s="74">
        <f t="shared" si="20"/>
        <v>2006.6800000000003</v>
      </c>
      <c r="T83" s="74">
        <f t="shared" si="20"/>
        <v>2005.08</v>
      </c>
      <c r="U83" s="74">
        <f t="shared" si="20"/>
        <v>2178.08</v>
      </c>
      <c r="V83" s="74">
        <f t="shared" si="20"/>
        <v>2490.88</v>
      </c>
      <c r="W83" s="74">
        <f t="shared" si="20"/>
        <v>2663.28</v>
      </c>
      <c r="X83" s="74">
        <f t="shared" si="20"/>
        <v>2577.08</v>
      </c>
      <c r="Y83" s="74">
        <f t="shared" si="20"/>
        <v>2409.4800000000005</v>
      </c>
      <c r="Z83" s="74">
        <f t="shared" si="20"/>
        <v>2353.2800000000002</v>
      </c>
      <c r="AA83" s="74">
        <f t="shared" si="20"/>
        <v>2274.48</v>
      </c>
      <c r="AB83" s="74">
        <f t="shared" si="20"/>
        <v>2142.48</v>
      </c>
      <c r="AC83" s="74">
        <f t="shared" si="20"/>
        <v>2088.48</v>
      </c>
      <c r="AD83" s="74">
        <f t="shared" si="20"/>
        <v>1920.48</v>
      </c>
      <c r="AE83" s="74">
        <f t="shared" si="20"/>
        <v>1804.48</v>
      </c>
      <c r="AF83" s="74">
        <f t="shared" si="20"/>
        <v>1785.48</v>
      </c>
      <c r="AG83" s="79">
        <f t="shared" si="20"/>
        <v>4360.08</v>
      </c>
      <c r="AH83" s="56">
        <f t="shared" si="16"/>
        <v>2663.28</v>
      </c>
      <c r="AI83" s="57">
        <f t="shared" si="17"/>
        <v>1705.48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49.981999999999999</v>
      </c>
      <c r="C84" s="97">
        <v>49.945</v>
      </c>
      <c r="D84" s="97">
        <v>49.997999999999998</v>
      </c>
      <c r="E84" s="97">
        <v>49.997999999999998</v>
      </c>
      <c r="F84" s="97">
        <v>49.997999999999998</v>
      </c>
      <c r="G84" s="97">
        <v>50.064</v>
      </c>
      <c r="H84" s="97">
        <v>50.005000000000003</v>
      </c>
      <c r="I84" s="97">
        <v>50</v>
      </c>
      <c r="J84" s="97">
        <v>50.057000000000002</v>
      </c>
      <c r="K84" s="97">
        <v>49.968000000000004</v>
      </c>
      <c r="L84" s="97">
        <v>49.970999999999997</v>
      </c>
      <c r="M84" s="97">
        <v>49.988999999999997</v>
      </c>
      <c r="N84" s="97">
        <v>50.03</v>
      </c>
      <c r="O84" s="97">
        <v>50.08</v>
      </c>
      <c r="P84" s="97">
        <v>50.05</v>
      </c>
      <c r="Q84" s="97">
        <v>49.911999999999999</v>
      </c>
      <c r="R84" s="97">
        <v>50.030999999999999</v>
      </c>
      <c r="S84" s="97">
        <v>50.005000000000003</v>
      </c>
      <c r="T84" s="97">
        <v>49.988</v>
      </c>
      <c r="U84" s="97">
        <v>50.048000000000002</v>
      </c>
      <c r="V84" s="97">
        <v>50.067</v>
      </c>
      <c r="W84" s="97">
        <v>50.05</v>
      </c>
      <c r="X84" s="97">
        <v>50.033999999999999</v>
      </c>
      <c r="Y84" s="97">
        <v>50.027999999999999</v>
      </c>
      <c r="Z84" s="97">
        <v>50.031999999999996</v>
      </c>
      <c r="AA84" s="97">
        <v>50.02</v>
      </c>
      <c r="AB84" s="97">
        <v>49.85</v>
      </c>
      <c r="AC84" s="97">
        <v>49.92</v>
      </c>
      <c r="AD84" s="97">
        <v>49.98</v>
      </c>
      <c r="AE84" s="97">
        <v>49.94</v>
      </c>
      <c r="AF84" s="96">
        <v>49.99</v>
      </c>
      <c r="AG84" s="98"/>
      <c r="AH84" s="56">
        <f t="shared" si="16"/>
        <v>50.08</v>
      </c>
      <c r="AI84" s="57">
        <f t="shared" si="17"/>
        <v>49.85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127.6</v>
      </c>
      <c r="C85" s="53">
        <v>127.1</v>
      </c>
      <c r="D85" s="53">
        <v>128</v>
      </c>
      <c r="E85" s="53">
        <v>128</v>
      </c>
      <c r="F85" s="53">
        <v>128</v>
      </c>
      <c r="G85" s="53">
        <v>126.5</v>
      </c>
      <c r="H85" s="53">
        <v>126.6</v>
      </c>
      <c r="I85" s="53">
        <v>125.7</v>
      </c>
      <c r="J85" s="53">
        <v>125.1</v>
      </c>
      <c r="K85" s="53">
        <v>125.1</v>
      </c>
      <c r="L85" s="53">
        <v>124.3</v>
      </c>
      <c r="M85" s="53">
        <v>125.6</v>
      </c>
      <c r="N85" s="53">
        <v>124.4</v>
      </c>
      <c r="O85" s="53">
        <v>125.3</v>
      </c>
      <c r="P85" s="53">
        <v>126.6</v>
      </c>
      <c r="Q85" s="53">
        <v>126.5</v>
      </c>
      <c r="R85" s="53">
        <v>126</v>
      </c>
      <c r="S85" s="53">
        <v>125.8</v>
      </c>
      <c r="T85" s="101">
        <v>126.5</v>
      </c>
      <c r="U85" s="101">
        <v>126.1</v>
      </c>
      <c r="V85" s="101">
        <v>125.6</v>
      </c>
      <c r="W85" s="101">
        <v>126.1</v>
      </c>
      <c r="X85" s="101">
        <v>127.7</v>
      </c>
      <c r="Y85" s="101">
        <v>127.4</v>
      </c>
      <c r="Z85" s="101">
        <v>127</v>
      </c>
      <c r="AA85" s="53">
        <v>126.5</v>
      </c>
      <c r="AB85" s="53">
        <v>126.9</v>
      </c>
      <c r="AC85" s="53">
        <v>127</v>
      </c>
      <c r="AD85" s="53">
        <v>128.6</v>
      </c>
      <c r="AE85" s="53">
        <v>128</v>
      </c>
      <c r="AF85" s="53">
        <v>128</v>
      </c>
      <c r="AG85" s="102"/>
      <c r="AH85" s="56">
        <f t="shared" si="16"/>
        <v>128.6</v>
      </c>
      <c r="AI85" s="57">
        <f t="shared" si="17"/>
        <v>124.3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131.1</v>
      </c>
      <c r="C86" s="53">
        <v>131.19999999999999</v>
      </c>
      <c r="D86" s="53">
        <v>131.5</v>
      </c>
      <c r="E86" s="53">
        <v>131.5</v>
      </c>
      <c r="F86" s="53">
        <v>131.5</v>
      </c>
      <c r="G86" s="53">
        <v>130</v>
      </c>
      <c r="H86" s="53">
        <v>130</v>
      </c>
      <c r="I86" s="53">
        <v>128.30000000000001</v>
      </c>
      <c r="J86" s="53">
        <v>128.5</v>
      </c>
      <c r="K86" s="53">
        <v>128.1</v>
      </c>
      <c r="L86" s="53">
        <v>127.6</v>
      </c>
      <c r="M86" s="53">
        <v>128.1</v>
      </c>
      <c r="N86" s="53">
        <v>127.2</v>
      </c>
      <c r="O86" s="53">
        <v>128.19999999999999</v>
      </c>
      <c r="P86" s="53">
        <v>130</v>
      </c>
      <c r="Q86" s="53">
        <v>129.6</v>
      </c>
      <c r="R86" s="53">
        <v>130</v>
      </c>
      <c r="S86" s="53">
        <v>129.30000000000001</v>
      </c>
      <c r="T86" s="101">
        <v>129.69999999999999</v>
      </c>
      <c r="U86" s="101">
        <v>129.4</v>
      </c>
      <c r="V86" s="101">
        <v>128.6</v>
      </c>
      <c r="W86" s="101">
        <v>129.4</v>
      </c>
      <c r="X86" s="101">
        <v>129.69999999999999</v>
      </c>
      <c r="Y86" s="101">
        <v>129.80000000000001</v>
      </c>
      <c r="Z86" s="101">
        <v>129.1</v>
      </c>
      <c r="AA86" s="53">
        <v>129</v>
      </c>
      <c r="AB86" s="53">
        <v>130</v>
      </c>
      <c r="AC86" s="53">
        <v>130</v>
      </c>
      <c r="AD86" s="53">
        <v>132</v>
      </c>
      <c r="AE86" s="53">
        <v>131.6</v>
      </c>
      <c r="AF86" s="53">
        <v>131.6</v>
      </c>
      <c r="AG86" s="102"/>
      <c r="AH86" s="56">
        <f t="shared" si="16"/>
        <v>132</v>
      </c>
      <c r="AI86" s="57">
        <f t="shared" si="17"/>
        <v>127.2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127.9</v>
      </c>
      <c r="C87" s="53">
        <v>126.5</v>
      </c>
      <c r="D87" s="53">
        <v>128.19999999999999</v>
      </c>
      <c r="E87" s="53">
        <v>128.19999999999999</v>
      </c>
      <c r="F87" s="53">
        <v>128.19999999999999</v>
      </c>
      <c r="G87" s="53">
        <v>129.69999999999999</v>
      </c>
      <c r="H87" s="53">
        <v>129.6</v>
      </c>
      <c r="I87" s="53">
        <v>126.9</v>
      </c>
      <c r="J87" s="53">
        <v>128.6</v>
      </c>
      <c r="K87" s="53">
        <v>127.6</v>
      </c>
      <c r="L87" s="53">
        <v>126.9</v>
      </c>
      <c r="M87" s="53">
        <v>128.9</v>
      </c>
      <c r="N87" s="53">
        <v>127.3</v>
      </c>
      <c r="O87" s="53">
        <v>127.3</v>
      </c>
      <c r="P87" s="53">
        <v>130.1</v>
      </c>
      <c r="Q87" s="53">
        <v>128.80000000000001</v>
      </c>
      <c r="R87" s="53">
        <v>127.6</v>
      </c>
      <c r="S87" s="53">
        <v>128</v>
      </c>
      <c r="T87" s="53">
        <v>128.19999999999999</v>
      </c>
      <c r="U87" s="53">
        <v>127.2</v>
      </c>
      <c r="V87" s="53">
        <v>128.5</v>
      </c>
      <c r="W87" s="53">
        <v>127.2</v>
      </c>
      <c r="X87" s="101">
        <v>130.19999999999999</v>
      </c>
      <c r="Y87" s="101">
        <v>129</v>
      </c>
      <c r="Z87" s="101">
        <v>129.9</v>
      </c>
      <c r="AA87" s="53">
        <v>130</v>
      </c>
      <c r="AB87" s="53">
        <v>130</v>
      </c>
      <c r="AC87" s="53">
        <v>130</v>
      </c>
      <c r="AD87" s="53">
        <v>128</v>
      </c>
      <c r="AE87" s="53">
        <v>127</v>
      </c>
      <c r="AF87" s="53">
        <v>127</v>
      </c>
      <c r="AG87" s="102"/>
      <c r="AH87" s="56">
        <f t="shared" si="16"/>
        <v>130.19999999999999</v>
      </c>
      <c r="AI87" s="57">
        <f t="shared" si="17"/>
        <v>126.5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133.33000000000001</v>
      </c>
      <c r="C88" s="53">
        <v>130.69999999999999</v>
      </c>
      <c r="D88" s="53">
        <v>133.30000000000001</v>
      </c>
      <c r="E88" s="53">
        <v>133.30000000000001</v>
      </c>
      <c r="F88" s="53">
        <v>133.30000000000001</v>
      </c>
      <c r="G88" s="53">
        <v>133.1</v>
      </c>
      <c r="H88" s="53">
        <v>132.80000000000001</v>
      </c>
      <c r="I88" s="53">
        <v>131.19999999999999</v>
      </c>
      <c r="J88" s="53">
        <v>131.19999999999999</v>
      </c>
      <c r="K88" s="53">
        <v>130.69999999999999</v>
      </c>
      <c r="L88" s="53">
        <v>129.80000000000001</v>
      </c>
      <c r="M88" s="53">
        <v>131.4</v>
      </c>
      <c r="N88" s="53">
        <v>131</v>
      </c>
      <c r="O88" s="53">
        <v>131.30000000000001</v>
      </c>
      <c r="P88" s="53">
        <v>133.5</v>
      </c>
      <c r="Q88" s="53">
        <v>132.80000000000001</v>
      </c>
      <c r="R88" s="53">
        <v>132</v>
      </c>
      <c r="S88" s="53">
        <v>131.69999999999999</v>
      </c>
      <c r="T88" s="53">
        <v>131.6</v>
      </c>
      <c r="U88" s="53">
        <v>131.19999999999999</v>
      </c>
      <c r="V88" s="53">
        <v>131.1</v>
      </c>
      <c r="W88" s="53">
        <v>131.19999999999999</v>
      </c>
      <c r="X88" s="101">
        <v>134.5</v>
      </c>
      <c r="Y88" s="101">
        <v>133.5</v>
      </c>
      <c r="Z88" s="101">
        <v>134.5</v>
      </c>
      <c r="AA88" s="53">
        <v>135</v>
      </c>
      <c r="AB88" s="53">
        <v>133</v>
      </c>
      <c r="AC88" s="53">
        <v>133</v>
      </c>
      <c r="AD88" s="53">
        <v>132</v>
      </c>
      <c r="AE88" s="53">
        <v>132</v>
      </c>
      <c r="AF88" s="53">
        <v>132</v>
      </c>
      <c r="AG88" s="102"/>
      <c r="AH88" s="56">
        <f t="shared" si="16"/>
        <v>135</v>
      </c>
      <c r="AI88" s="57">
        <f t="shared" si="17"/>
        <v>129.80000000000001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133.1</v>
      </c>
      <c r="C89" s="105">
        <v>134.1</v>
      </c>
      <c r="D89" s="105">
        <v>131.9</v>
      </c>
      <c r="E89" s="105">
        <v>131.9</v>
      </c>
      <c r="F89" s="105">
        <v>131.9</v>
      </c>
      <c r="G89" s="105">
        <v>133.5</v>
      </c>
      <c r="H89" s="105">
        <v>132.69999999999999</v>
      </c>
      <c r="I89" s="105">
        <v>133.9</v>
      </c>
      <c r="J89" s="105">
        <v>134.9</v>
      </c>
      <c r="K89" s="105">
        <v>133.9</v>
      </c>
      <c r="L89" s="105">
        <v>133.80000000000001</v>
      </c>
      <c r="M89" s="105">
        <v>133.4</v>
      </c>
      <c r="N89" s="105">
        <v>132.80000000000001</v>
      </c>
      <c r="O89" s="105">
        <v>134.5</v>
      </c>
      <c r="P89" s="105">
        <v>137.4</v>
      </c>
      <c r="Q89" s="105">
        <v>133.30000000000001</v>
      </c>
      <c r="R89" s="105">
        <v>134</v>
      </c>
      <c r="S89" s="105">
        <v>132.4</v>
      </c>
      <c r="T89" s="105">
        <v>131.9</v>
      </c>
      <c r="U89" s="105">
        <v>132.1</v>
      </c>
      <c r="V89" s="105">
        <v>134.69999999999999</v>
      </c>
      <c r="W89" s="105">
        <v>132.1</v>
      </c>
      <c r="X89" s="101">
        <v>134.9</v>
      </c>
      <c r="Y89" s="101">
        <v>135.19999999999999</v>
      </c>
      <c r="Z89" s="101">
        <v>134.69999999999999</v>
      </c>
      <c r="AA89" s="105">
        <v>133</v>
      </c>
      <c r="AB89" s="105">
        <v>132.4</v>
      </c>
      <c r="AC89" s="105">
        <v>132.4</v>
      </c>
      <c r="AD89" s="105">
        <v>134</v>
      </c>
      <c r="AE89" s="105">
        <v>134</v>
      </c>
      <c r="AF89" s="105">
        <v>134</v>
      </c>
      <c r="AG89" s="106"/>
      <c r="AH89" s="56">
        <f t="shared" si="16"/>
        <v>137.4</v>
      </c>
      <c r="AI89" s="57">
        <f t="shared" si="17"/>
        <v>131.9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135.6</v>
      </c>
      <c r="C90" s="53">
        <v>135.5</v>
      </c>
      <c r="D90" s="53">
        <v>132.30000000000001</v>
      </c>
      <c r="E90" s="53">
        <v>132.30000000000001</v>
      </c>
      <c r="F90" s="53">
        <v>132.30000000000001</v>
      </c>
      <c r="G90" s="53">
        <v>131.5</v>
      </c>
      <c r="H90" s="53">
        <v>130.5</v>
      </c>
      <c r="I90" s="53">
        <v>130.69999999999999</v>
      </c>
      <c r="J90" s="53">
        <v>130.69999999999999</v>
      </c>
      <c r="K90" s="53">
        <v>130</v>
      </c>
      <c r="L90" s="53">
        <v>129.9</v>
      </c>
      <c r="M90" s="53">
        <v>130.69999999999999</v>
      </c>
      <c r="N90" s="53">
        <v>128.5</v>
      </c>
      <c r="O90" s="53">
        <v>132.4</v>
      </c>
      <c r="P90" s="53">
        <v>137</v>
      </c>
      <c r="Q90" s="53">
        <v>132.9</v>
      </c>
      <c r="R90" s="53">
        <v>134</v>
      </c>
      <c r="S90" s="53">
        <v>129.69999999999999</v>
      </c>
      <c r="T90" s="53">
        <v>130.6</v>
      </c>
      <c r="U90" s="53">
        <v>129.4</v>
      </c>
      <c r="V90" s="53">
        <v>131.9</v>
      </c>
      <c r="W90" s="53">
        <v>129.4</v>
      </c>
      <c r="X90" s="101">
        <v>132</v>
      </c>
      <c r="Y90" s="101">
        <v>134</v>
      </c>
      <c r="Z90" s="101">
        <v>134.4</v>
      </c>
      <c r="AA90" s="53">
        <v>135</v>
      </c>
      <c r="AB90" s="53">
        <v>133</v>
      </c>
      <c r="AC90" s="53">
        <v>133</v>
      </c>
      <c r="AD90" s="53">
        <v>135</v>
      </c>
      <c r="AE90" s="53">
        <v>135</v>
      </c>
      <c r="AF90" s="53">
        <v>135</v>
      </c>
      <c r="AG90" s="102"/>
      <c r="AH90" s="56">
        <f t="shared" si="16"/>
        <v>137</v>
      </c>
      <c r="AI90" s="57">
        <f t="shared" si="17"/>
        <v>128.5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66.8</v>
      </c>
      <c r="C91" s="108">
        <v>66.599999999999994</v>
      </c>
      <c r="D91" s="108">
        <v>67</v>
      </c>
      <c r="E91" s="108">
        <v>67</v>
      </c>
      <c r="F91" s="108">
        <v>67</v>
      </c>
      <c r="G91" s="108">
        <v>66.400000000000006</v>
      </c>
      <c r="H91" s="108">
        <v>66.099999999999994</v>
      </c>
      <c r="I91" s="108">
        <v>65.599999999999994</v>
      </c>
      <c r="J91" s="108">
        <v>65.400000000000006</v>
      </c>
      <c r="K91" s="108">
        <v>65.400000000000006</v>
      </c>
      <c r="L91" s="108">
        <v>64.900000000000006</v>
      </c>
      <c r="M91" s="108">
        <v>65.099999999999994</v>
      </c>
      <c r="N91" s="108">
        <v>65</v>
      </c>
      <c r="O91" s="108">
        <v>65.400000000000006</v>
      </c>
      <c r="P91" s="108">
        <v>66.400000000000006</v>
      </c>
      <c r="Q91" s="108">
        <v>66</v>
      </c>
      <c r="R91" s="108">
        <v>66</v>
      </c>
      <c r="S91" s="108">
        <v>66</v>
      </c>
      <c r="T91" s="108">
        <v>66.2</v>
      </c>
      <c r="U91" s="108">
        <v>65.5</v>
      </c>
      <c r="V91" s="108">
        <v>65.599999999999994</v>
      </c>
      <c r="W91" s="108">
        <v>65.5</v>
      </c>
      <c r="X91" s="108">
        <v>65.900000000000006</v>
      </c>
      <c r="Y91" s="108">
        <v>65.3</v>
      </c>
      <c r="Z91" s="108">
        <v>65.599999999999994</v>
      </c>
      <c r="AA91" s="108">
        <v>65.599999999999994</v>
      </c>
      <c r="AB91" s="108">
        <v>65.900000000000006</v>
      </c>
      <c r="AC91" s="108">
        <v>65.900000000000006</v>
      </c>
      <c r="AD91" s="108">
        <v>67</v>
      </c>
      <c r="AE91" s="108">
        <v>67</v>
      </c>
      <c r="AF91" s="108">
        <v>67</v>
      </c>
      <c r="AG91" s="109"/>
      <c r="AH91" s="56">
        <f t="shared" si="16"/>
        <v>67</v>
      </c>
      <c r="AI91" s="57">
        <f t="shared" si="17"/>
        <v>64.900000000000006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139.34</v>
      </c>
      <c r="C93" s="114">
        <f t="shared" ref="C93:AF93" si="21">SUM(C15,C18,C21:C22,C42,C44:C45,C47,C49,C94:C97,C102,C108,C114,C123,C125,C137,C144,C147:C148,C155,C157,C159,C163:C165,C167:C169,C174,C180:C181,C183:C185,C193,C198)</f>
        <v>138.04</v>
      </c>
      <c r="D93" s="114">
        <f t="shared" si="21"/>
        <v>133.74</v>
      </c>
      <c r="E93" s="114">
        <f t="shared" si="21"/>
        <v>153.33999999999997</v>
      </c>
      <c r="F93" s="115">
        <f t="shared" si="21"/>
        <v>162.24</v>
      </c>
      <c r="G93" s="115">
        <f t="shared" si="21"/>
        <v>182.24</v>
      </c>
      <c r="H93" s="115">
        <f t="shared" si="21"/>
        <v>206.73999999999995</v>
      </c>
      <c r="I93" s="115">
        <f t="shared" si="21"/>
        <v>258.6400000000001</v>
      </c>
      <c r="J93" s="115">
        <f t="shared" si="21"/>
        <v>269.53999999999996</v>
      </c>
      <c r="K93" s="115">
        <f t="shared" si="21"/>
        <v>294.44000000000005</v>
      </c>
      <c r="L93" s="115">
        <f t="shared" si="21"/>
        <v>298.94000000000005</v>
      </c>
      <c r="M93" s="115">
        <f t="shared" si="21"/>
        <v>314.64000000000004</v>
      </c>
      <c r="N93" s="115">
        <f t="shared" si="21"/>
        <v>301.34000000000003</v>
      </c>
      <c r="O93" s="115">
        <f t="shared" si="21"/>
        <v>278.83999999999997</v>
      </c>
      <c r="P93" s="115">
        <f t="shared" si="21"/>
        <v>266.54000000000002</v>
      </c>
      <c r="Q93" s="115">
        <f t="shared" si="21"/>
        <v>245.33999999999995</v>
      </c>
      <c r="R93" s="115">
        <f t="shared" si="21"/>
        <v>243.43999999999997</v>
      </c>
      <c r="S93" s="115">
        <f t="shared" si="21"/>
        <v>232.84</v>
      </c>
      <c r="T93" s="115">
        <f t="shared" si="21"/>
        <v>232.53999999999996</v>
      </c>
      <c r="U93" s="115">
        <f t="shared" si="21"/>
        <v>254.03999999999996</v>
      </c>
      <c r="V93" s="115">
        <f t="shared" si="21"/>
        <v>315.04000000000002</v>
      </c>
      <c r="W93" s="115">
        <f t="shared" si="21"/>
        <v>341.64000000000004</v>
      </c>
      <c r="X93" s="115">
        <f t="shared" si="21"/>
        <v>339.64000000000004</v>
      </c>
      <c r="Y93" s="115">
        <f t="shared" si="21"/>
        <v>325.54000000000002</v>
      </c>
      <c r="Z93" s="115">
        <f t="shared" si="21"/>
        <v>318.44000000000005</v>
      </c>
      <c r="AA93" s="115">
        <f t="shared" si="21"/>
        <v>290.24</v>
      </c>
      <c r="AB93" s="115">
        <f t="shared" si="21"/>
        <v>272.84000000000003</v>
      </c>
      <c r="AC93" s="115">
        <f t="shared" si="21"/>
        <v>251.43999999999997</v>
      </c>
      <c r="AD93" s="115">
        <f t="shared" si="21"/>
        <v>209.43999999999997</v>
      </c>
      <c r="AE93" s="115">
        <f t="shared" si="21"/>
        <v>164.43999999999997</v>
      </c>
      <c r="AF93" s="115">
        <f t="shared" si="21"/>
        <v>139.43999999999997</v>
      </c>
      <c r="AG93" s="116"/>
      <c r="AH93" s="56">
        <f>MAX(B93:AF93)</f>
        <v>341.64000000000004</v>
      </c>
      <c r="AI93" s="57">
        <f>MIN(B93:AF93)</f>
        <v>133.74</v>
      </c>
    </row>
    <row r="94" spans="1:88" x14ac:dyDescent="0.25">
      <c r="A94" s="117" t="s">
        <v>97</v>
      </c>
      <c r="B94" s="60">
        <v>40.5</v>
      </c>
      <c r="C94" s="60">
        <v>40</v>
      </c>
      <c r="D94" s="60">
        <v>27.4</v>
      </c>
      <c r="E94" s="60">
        <v>29</v>
      </c>
      <c r="F94" s="118">
        <v>45.9</v>
      </c>
      <c r="G94" s="118">
        <v>45.9</v>
      </c>
      <c r="H94" s="118">
        <v>44</v>
      </c>
      <c r="I94" s="118">
        <v>53.3</v>
      </c>
      <c r="J94" s="118">
        <v>55.2</v>
      </c>
      <c r="K94" s="118">
        <v>53.3</v>
      </c>
      <c r="L94" s="49">
        <v>56.8</v>
      </c>
      <c r="M94" s="118">
        <v>59.8</v>
      </c>
      <c r="N94" s="118">
        <v>57.4</v>
      </c>
      <c r="O94" s="118">
        <v>51.7</v>
      </c>
      <c r="P94" s="118">
        <v>52.8</v>
      </c>
      <c r="Q94" s="118">
        <v>27.2</v>
      </c>
      <c r="R94" s="118">
        <v>23.8</v>
      </c>
      <c r="S94" s="118">
        <v>30.3</v>
      </c>
      <c r="T94" s="49">
        <v>24.7</v>
      </c>
      <c r="U94" s="49">
        <v>25</v>
      </c>
      <c r="V94" s="49">
        <v>38.4</v>
      </c>
      <c r="W94" s="118">
        <v>31.2</v>
      </c>
      <c r="X94" s="118">
        <v>33.4</v>
      </c>
      <c r="Y94" s="118">
        <v>45</v>
      </c>
      <c r="Z94" s="118">
        <v>42.9</v>
      </c>
      <c r="AA94" s="49">
        <v>46.4</v>
      </c>
      <c r="AB94" s="49">
        <v>44</v>
      </c>
      <c r="AC94" s="49">
        <v>49</v>
      </c>
      <c r="AD94" s="49">
        <v>32</v>
      </c>
      <c r="AE94" s="49">
        <v>37</v>
      </c>
      <c r="AF94" s="119">
        <v>28</v>
      </c>
      <c r="AG94" s="120">
        <v>75</v>
      </c>
      <c r="AH94" s="56">
        <f t="shared" ref="AH94:AH99" si="22">IF(ABS(MAX(B94:AF94))&gt;ABS(MIN(B94:AF94)),MAX(B94:AF94),MIN(B94:AF94))</f>
        <v>59.8</v>
      </c>
      <c r="AI94" s="121">
        <f t="shared" ref="AI94:AI99" si="23">INDEX($B$9:$AF$9,1,MATCH(AH94,B94:AF94,0))</f>
        <v>0.375</v>
      </c>
    </row>
    <row r="95" spans="1:88" x14ac:dyDescent="0.25">
      <c r="A95" s="122" t="s">
        <v>98</v>
      </c>
      <c r="B95" s="62">
        <v>-67.2</v>
      </c>
      <c r="C95" s="62">
        <v>-71.400000000000006</v>
      </c>
      <c r="D95" s="62">
        <v>-67.599999999999994</v>
      </c>
      <c r="E95" s="62">
        <v>-60</v>
      </c>
      <c r="F95" s="62">
        <v>-66.599999999999994</v>
      </c>
      <c r="G95" s="62">
        <v>-66.599999999999994</v>
      </c>
      <c r="H95" s="62">
        <v>-62.5</v>
      </c>
      <c r="I95" s="62">
        <v>-40</v>
      </c>
      <c r="J95" s="62">
        <v>-48.9</v>
      </c>
      <c r="K95" s="62">
        <v>-38.1</v>
      </c>
      <c r="L95" s="62">
        <v>-40.799999999999997</v>
      </c>
      <c r="M95" s="62">
        <v>-31</v>
      </c>
      <c r="N95" s="62">
        <f>-16.2-20.4</f>
        <v>-36.599999999999994</v>
      </c>
      <c r="O95" s="62">
        <f>-16.7-20.7</f>
        <v>-37.4</v>
      </c>
      <c r="P95" s="62">
        <v>-38</v>
      </c>
      <c r="Q95" s="62">
        <v>-44</v>
      </c>
      <c r="R95" s="62">
        <v>-45.4</v>
      </c>
      <c r="S95" s="62">
        <v>-41.5</v>
      </c>
      <c r="T95" s="62">
        <v>-42.3</v>
      </c>
      <c r="U95" s="62">
        <v>-34.6</v>
      </c>
      <c r="V95" s="62">
        <v>-26.5</v>
      </c>
      <c r="W95" s="62">
        <v>-11</v>
      </c>
      <c r="X95" s="62">
        <v>-6.7</v>
      </c>
      <c r="Y95" s="62">
        <v>-15.3</v>
      </c>
      <c r="Z95" s="62">
        <v>-21.2</v>
      </c>
      <c r="AA95" s="53">
        <v>-23</v>
      </c>
      <c r="AB95" s="53">
        <v>-29</v>
      </c>
      <c r="AC95" s="53">
        <v>-36</v>
      </c>
      <c r="AD95" s="53">
        <v>-45</v>
      </c>
      <c r="AE95" s="53">
        <v>-54</v>
      </c>
      <c r="AF95" s="123">
        <v>-64</v>
      </c>
      <c r="AG95" s="120">
        <v>240</v>
      </c>
      <c r="AH95" s="56">
        <f t="shared" si="22"/>
        <v>-71.400000000000006</v>
      </c>
      <c r="AI95" s="121">
        <f t="shared" si="23"/>
        <v>8.3333333333333301E-2</v>
      </c>
    </row>
    <row r="96" spans="1:88" x14ac:dyDescent="0.25">
      <c r="A96" s="122" t="s">
        <v>99</v>
      </c>
      <c r="B96" s="62">
        <v>-4.5</v>
      </c>
      <c r="C96" s="62">
        <v>-3.7</v>
      </c>
      <c r="D96" s="62">
        <v>-5.5</v>
      </c>
      <c r="E96" s="62">
        <v>-6.9</v>
      </c>
      <c r="F96" s="62">
        <v>-3.2</v>
      </c>
      <c r="G96" s="62">
        <v>-3.2</v>
      </c>
      <c r="H96" s="62">
        <v>1.2</v>
      </c>
      <c r="I96" s="62">
        <v>-2.1</v>
      </c>
      <c r="J96" s="62">
        <v>9.1</v>
      </c>
      <c r="K96" s="62">
        <v>14</v>
      </c>
      <c r="L96" s="62">
        <v>15.1</v>
      </c>
      <c r="M96" s="62">
        <v>23.8</v>
      </c>
      <c r="N96" s="62">
        <v>6.9</v>
      </c>
      <c r="O96" s="62">
        <v>9.9</v>
      </c>
      <c r="P96" s="62">
        <v>4.2</v>
      </c>
      <c r="Q96" s="62">
        <v>3.2</v>
      </c>
      <c r="R96" s="62">
        <v>-1.5</v>
      </c>
      <c r="S96" s="62">
        <v>-1.7</v>
      </c>
      <c r="T96" s="62">
        <v>5</v>
      </c>
      <c r="U96" s="62">
        <v>2.7</v>
      </c>
      <c r="V96" s="62">
        <v>16.5</v>
      </c>
      <c r="W96" s="62">
        <v>33.9</v>
      </c>
      <c r="X96" s="62">
        <v>38.5</v>
      </c>
      <c r="Y96" s="62">
        <v>18</v>
      </c>
      <c r="Z96" s="62">
        <v>17.7</v>
      </c>
      <c r="AA96" s="53">
        <v>13</v>
      </c>
      <c r="AB96" s="53">
        <v>14</v>
      </c>
      <c r="AC96" s="53">
        <v>15</v>
      </c>
      <c r="AD96" s="53">
        <v>4</v>
      </c>
      <c r="AE96" s="53">
        <v>-1</v>
      </c>
      <c r="AF96" s="123">
        <v>-5</v>
      </c>
      <c r="AG96" s="120">
        <v>60</v>
      </c>
      <c r="AH96" s="56">
        <f t="shared" si="22"/>
        <v>38.5</v>
      </c>
      <c r="AI96" s="121">
        <f t="shared" si="23"/>
        <v>0.77083333333333337</v>
      </c>
    </row>
    <row r="97" spans="1:37" x14ac:dyDescent="0.25">
      <c r="A97" s="124" t="s">
        <v>100</v>
      </c>
      <c r="B97" s="65">
        <v>-2.6</v>
      </c>
      <c r="C97" s="65">
        <v>0</v>
      </c>
      <c r="D97" s="65">
        <v>6.7</v>
      </c>
      <c r="E97" s="65">
        <v>10</v>
      </c>
      <c r="F97" s="65">
        <v>4.9000000000000004</v>
      </c>
      <c r="G97" s="65">
        <v>4.9000000000000004</v>
      </c>
      <c r="H97" s="65">
        <v>16.600000000000001</v>
      </c>
      <c r="I97" s="65">
        <v>35.6</v>
      </c>
      <c r="J97" s="65">
        <v>34.5</v>
      </c>
      <c r="K97" s="65">
        <v>45.6</v>
      </c>
      <c r="L97" s="65">
        <v>48</v>
      </c>
      <c r="M97" s="65">
        <v>42.2</v>
      </c>
      <c r="N97" s="65">
        <v>53.6</v>
      </c>
      <c r="O97" s="65">
        <v>45.1</v>
      </c>
      <c r="P97" s="65">
        <v>38</v>
      </c>
      <c r="Q97" s="65">
        <v>49.4</v>
      </c>
      <c r="R97" s="65">
        <v>57</v>
      </c>
      <c r="S97" s="65">
        <v>54.6</v>
      </c>
      <c r="T97" s="65">
        <v>54.5</v>
      </c>
      <c r="U97" s="65">
        <v>70.8</v>
      </c>
      <c r="V97" s="65">
        <v>79.8</v>
      </c>
      <c r="W97" s="65">
        <v>80.7</v>
      </c>
      <c r="X97" s="65">
        <v>75.2</v>
      </c>
      <c r="Y97" s="65">
        <v>77.599999999999994</v>
      </c>
      <c r="Z97" s="65">
        <v>75.8</v>
      </c>
      <c r="AA97" s="125">
        <v>65</v>
      </c>
      <c r="AB97" s="125">
        <v>55</v>
      </c>
      <c r="AC97" s="125">
        <v>35</v>
      </c>
      <c r="AD97" s="125">
        <v>30</v>
      </c>
      <c r="AE97" s="125">
        <v>13</v>
      </c>
      <c r="AF97" s="126">
        <v>11</v>
      </c>
      <c r="AG97" s="127">
        <v>120</v>
      </c>
      <c r="AH97" s="56">
        <f t="shared" si="22"/>
        <v>80.7</v>
      </c>
      <c r="AI97" s="121">
        <f t="shared" si="23"/>
        <v>0.75</v>
      </c>
    </row>
    <row r="98" spans="1:37" x14ac:dyDescent="0.25">
      <c r="A98" s="124" t="s">
        <v>101</v>
      </c>
      <c r="B98" s="65">
        <v>16.5</v>
      </c>
      <c r="C98" s="65">
        <v>16.8</v>
      </c>
      <c r="D98" s="65">
        <v>29.2</v>
      </c>
      <c r="E98" s="65">
        <v>29.2</v>
      </c>
      <c r="F98" s="65">
        <v>22.3</v>
      </c>
      <c r="G98" s="65">
        <v>22.3</v>
      </c>
      <c r="H98" s="65">
        <v>29.9</v>
      </c>
      <c r="I98" s="65">
        <v>35.5</v>
      </c>
      <c r="J98" s="65">
        <v>33.6</v>
      </c>
      <c r="K98" s="65">
        <v>39</v>
      </c>
      <c r="L98" s="65">
        <v>41.1</v>
      </c>
      <c r="M98" s="65">
        <v>37</v>
      </c>
      <c r="N98" s="65">
        <v>45.5</v>
      </c>
      <c r="O98" s="65">
        <v>39.4</v>
      </c>
      <c r="P98" s="65">
        <v>36</v>
      </c>
      <c r="Q98" s="65">
        <v>45</v>
      </c>
      <c r="R98" s="65">
        <v>56.8</v>
      </c>
      <c r="S98" s="65">
        <v>52.2</v>
      </c>
      <c r="T98" s="65">
        <v>51.7</v>
      </c>
      <c r="U98" s="65">
        <v>58.4</v>
      </c>
      <c r="V98" s="65">
        <v>64.3</v>
      </c>
      <c r="W98" s="65">
        <v>60.4</v>
      </c>
      <c r="X98" s="65">
        <v>56.2</v>
      </c>
      <c r="Y98" s="65">
        <v>60</v>
      </c>
      <c r="Z98" s="65">
        <v>62.3</v>
      </c>
      <c r="AA98" s="125">
        <v>50</v>
      </c>
      <c r="AB98" s="125">
        <v>45</v>
      </c>
      <c r="AC98" s="125">
        <v>37</v>
      </c>
      <c r="AD98" s="125">
        <v>39</v>
      </c>
      <c r="AE98" s="125">
        <v>26</v>
      </c>
      <c r="AF98" s="126">
        <v>27</v>
      </c>
      <c r="AG98" s="127"/>
      <c r="AH98" s="56">
        <f t="shared" si="22"/>
        <v>64.3</v>
      </c>
      <c r="AI98" s="121">
        <f t="shared" si="23"/>
        <v>0.72916666666666663</v>
      </c>
    </row>
    <row r="99" spans="1:37" ht="15.75" thickBot="1" x14ac:dyDescent="0.3">
      <c r="A99" s="124" t="s">
        <v>102</v>
      </c>
      <c r="B99" s="65">
        <v>30.1</v>
      </c>
      <c r="C99" s="65">
        <v>32.5</v>
      </c>
      <c r="D99" s="65">
        <v>51.6</v>
      </c>
      <c r="E99" s="65">
        <v>51.6</v>
      </c>
      <c r="F99" s="65">
        <v>41</v>
      </c>
      <c r="G99" s="65">
        <v>41</v>
      </c>
      <c r="H99" s="65">
        <v>42</v>
      </c>
      <c r="I99" s="65">
        <v>24.9</v>
      </c>
      <c r="J99" s="65">
        <v>33.9</v>
      </c>
      <c r="K99" s="65">
        <v>34.200000000000003</v>
      </c>
      <c r="L99" s="65">
        <v>29.3</v>
      </c>
      <c r="M99" s="65">
        <v>29</v>
      </c>
      <c r="N99" s="65">
        <v>38</v>
      </c>
      <c r="O99" s="65">
        <v>36.299999999999997</v>
      </c>
      <c r="P99" s="65">
        <v>28</v>
      </c>
      <c r="Q99" s="65">
        <v>53</v>
      </c>
      <c r="R99" s="65">
        <v>50</v>
      </c>
      <c r="S99" s="65">
        <v>48.1</v>
      </c>
      <c r="T99" s="65">
        <v>51.8</v>
      </c>
      <c r="U99" s="65">
        <v>47.4</v>
      </c>
      <c r="V99" s="65">
        <v>44.6</v>
      </c>
      <c r="W99" s="65">
        <v>57.5</v>
      </c>
      <c r="X99" s="65">
        <v>48.3</v>
      </c>
      <c r="Y99" s="65">
        <v>38.799999999999997</v>
      </c>
      <c r="Z99" s="65">
        <v>44.4</v>
      </c>
      <c r="AA99" s="125">
        <v>32</v>
      </c>
      <c r="AB99" s="125">
        <v>42</v>
      </c>
      <c r="AC99" s="125">
        <v>36</v>
      </c>
      <c r="AD99" s="125">
        <v>41</v>
      </c>
      <c r="AE99" s="125">
        <v>27</v>
      </c>
      <c r="AF99" s="126">
        <v>34</v>
      </c>
      <c r="AG99" s="128"/>
      <c r="AH99" s="56">
        <f t="shared" si="22"/>
        <v>57.5</v>
      </c>
      <c r="AI99" s="121">
        <f t="shared" si="23"/>
        <v>0.75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4">B101</f>
        <v>9.9</v>
      </c>
      <c r="D101" s="134">
        <f t="shared" si="24"/>
        <v>9.9</v>
      </c>
      <c r="E101" s="134">
        <f t="shared" si="24"/>
        <v>9.9</v>
      </c>
      <c r="F101" s="134">
        <f t="shared" si="24"/>
        <v>9.9</v>
      </c>
      <c r="G101" s="134">
        <f t="shared" si="24"/>
        <v>9.9</v>
      </c>
      <c r="H101" s="134">
        <f t="shared" si="24"/>
        <v>9.9</v>
      </c>
      <c r="I101" s="134">
        <f t="shared" si="24"/>
        <v>9.9</v>
      </c>
      <c r="J101" s="134">
        <f t="shared" si="24"/>
        <v>9.9</v>
      </c>
      <c r="K101" s="134">
        <f t="shared" si="24"/>
        <v>9.9</v>
      </c>
      <c r="L101" s="134">
        <f t="shared" si="24"/>
        <v>9.9</v>
      </c>
      <c r="M101" s="134">
        <f t="shared" si="24"/>
        <v>9.9</v>
      </c>
      <c r="N101" s="134">
        <f t="shared" si="24"/>
        <v>9.9</v>
      </c>
      <c r="O101" s="134">
        <f t="shared" si="24"/>
        <v>9.9</v>
      </c>
      <c r="P101" s="134">
        <f t="shared" si="24"/>
        <v>9.9</v>
      </c>
      <c r="Q101" s="134">
        <f t="shared" si="24"/>
        <v>9.9</v>
      </c>
      <c r="R101" s="134">
        <f t="shared" si="24"/>
        <v>9.9</v>
      </c>
      <c r="S101" s="134">
        <f t="shared" ref="S101:AF106" si="25">R101</f>
        <v>9.9</v>
      </c>
      <c r="T101" s="134">
        <f t="shared" si="25"/>
        <v>9.9</v>
      </c>
      <c r="U101" s="134">
        <f t="shared" si="25"/>
        <v>9.9</v>
      </c>
      <c r="V101" s="134">
        <f t="shared" si="25"/>
        <v>9.9</v>
      </c>
      <c r="W101" s="134">
        <f t="shared" si="25"/>
        <v>9.9</v>
      </c>
      <c r="X101" s="134">
        <f t="shared" si="25"/>
        <v>9.9</v>
      </c>
      <c r="Y101" s="134">
        <f t="shared" si="25"/>
        <v>9.9</v>
      </c>
      <c r="Z101" s="134">
        <f t="shared" si="25"/>
        <v>9.9</v>
      </c>
      <c r="AA101" s="134">
        <f t="shared" si="25"/>
        <v>9.9</v>
      </c>
      <c r="AB101" s="134">
        <f t="shared" si="25"/>
        <v>9.9</v>
      </c>
      <c r="AC101" s="134">
        <f t="shared" si="25"/>
        <v>9.9</v>
      </c>
      <c r="AD101" s="134">
        <f t="shared" si="25"/>
        <v>9.9</v>
      </c>
      <c r="AE101" s="134">
        <f t="shared" si="25"/>
        <v>9.9</v>
      </c>
      <c r="AF101" s="134">
        <f t="shared" si="25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4"/>
        <v>9.6</v>
      </c>
      <c r="D102" s="137">
        <f t="shared" si="24"/>
        <v>9.6</v>
      </c>
      <c r="E102" s="137">
        <f t="shared" si="24"/>
        <v>9.6</v>
      </c>
      <c r="F102" s="137">
        <f t="shared" si="24"/>
        <v>9.6</v>
      </c>
      <c r="G102" s="137">
        <f t="shared" si="24"/>
        <v>9.6</v>
      </c>
      <c r="H102" s="137">
        <f t="shared" si="24"/>
        <v>9.6</v>
      </c>
      <c r="I102" s="137">
        <f t="shared" si="24"/>
        <v>9.6</v>
      </c>
      <c r="J102" s="137">
        <f t="shared" si="24"/>
        <v>9.6</v>
      </c>
      <c r="K102" s="137">
        <f t="shared" si="24"/>
        <v>9.6</v>
      </c>
      <c r="L102" s="137">
        <f t="shared" si="24"/>
        <v>9.6</v>
      </c>
      <c r="M102" s="137">
        <f t="shared" si="24"/>
        <v>9.6</v>
      </c>
      <c r="N102" s="137">
        <f t="shared" si="24"/>
        <v>9.6</v>
      </c>
      <c r="O102" s="137">
        <f t="shared" si="24"/>
        <v>9.6</v>
      </c>
      <c r="P102" s="137">
        <f t="shared" si="24"/>
        <v>9.6</v>
      </c>
      <c r="Q102" s="137">
        <f t="shared" si="24"/>
        <v>9.6</v>
      </c>
      <c r="R102" s="137">
        <f t="shared" si="24"/>
        <v>9.6</v>
      </c>
      <c r="S102" s="137">
        <f t="shared" si="25"/>
        <v>9.6</v>
      </c>
      <c r="T102" s="137">
        <f t="shared" si="25"/>
        <v>9.6</v>
      </c>
      <c r="U102" s="137">
        <f t="shared" si="25"/>
        <v>9.6</v>
      </c>
      <c r="V102" s="137">
        <f t="shared" si="25"/>
        <v>9.6</v>
      </c>
      <c r="W102" s="137">
        <f t="shared" si="25"/>
        <v>9.6</v>
      </c>
      <c r="X102" s="137">
        <f t="shared" si="25"/>
        <v>9.6</v>
      </c>
      <c r="Y102" s="137">
        <f t="shared" si="25"/>
        <v>9.6</v>
      </c>
      <c r="Z102" s="137">
        <f t="shared" si="25"/>
        <v>9.6</v>
      </c>
      <c r="AA102" s="137">
        <f t="shared" si="25"/>
        <v>9.6</v>
      </c>
      <c r="AB102" s="137">
        <f t="shared" si="25"/>
        <v>9.6</v>
      </c>
      <c r="AC102" s="137">
        <f t="shared" si="25"/>
        <v>9.6</v>
      </c>
      <c r="AD102" s="137">
        <f t="shared" si="25"/>
        <v>9.6</v>
      </c>
      <c r="AE102" s="137">
        <f t="shared" si="25"/>
        <v>9.6</v>
      </c>
      <c r="AF102" s="137">
        <f t="shared" si="25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4"/>
        <v>9.98</v>
      </c>
      <c r="D103" s="137">
        <f t="shared" si="24"/>
        <v>9.98</v>
      </c>
      <c r="E103" s="137">
        <f t="shared" si="24"/>
        <v>9.98</v>
      </c>
      <c r="F103" s="137">
        <f t="shared" si="24"/>
        <v>9.98</v>
      </c>
      <c r="G103" s="137">
        <f t="shared" si="24"/>
        <v>9.98</v>
      </c>
      <c r="H103" s="137">
        <f t="shared" si="24"/>
        <v>9.98</v>
      </c>
      <c r="I103" s="137">
        <f t="shared" si="24"/>
        <v>9.98</v>
      </c>
      <c r="J103" s="137">
        <f t="shared" si="24"/>
        <v>9.98</v>
      </c>
      <c r="K103" s="137">
        <f t="shared" si="24"/>
        <v>9.98</v>
      </c>
      <c r="L103" s="137">
        <f t="shared" si="24"/>
        <v>9.98</v>
      </c>
      <c r="M103" s="137">
        <f t="shared" si="24"/>
        <v>9.98</v>
      </c>
      <c r="N103" s="137">
        <f t="shared" si="24"/>
        <v>9.98</v>
      </c>
      <c r="O103" s="137">
        <f t="shared" si="24"/>
        <v>9.98</v>
      </c>
      <c r="P103" s="137">
        <f t="shared" si="24"/>
        <v>9.98</v>
      </c>
      <c r="Q103" s="137">
        <f t="shared" si="24"/>
        <v>9.98</v>
      </c>
      <c r="R103" s="137">
        <f t="shared" si="24"/>
        <v>9.98</v>
      </c>
      <c r="S103" s="137">
        <f t="shared" si="25"/>
        <v>9.98</v>
      </c>
      <c r="T103" s="137">
        <f t="shared" si="25"/>
        <v>9.98</v>
      </c>
      <c r="U103" s="137">
        <f t="shared" si="25"/>
        <v>9.98</v>
      </c>
      <c r="V103" s="137">
        <f t="shared" si="25"/>
        <v>9.98</v>
      </c>
      <c r="W103" s="137">
        <f t="shared" si="25"/>
        <v>9.98</v>
      </c>
      <c r="X103" s="137">
        <f t="shared" si="25"/>
        <v>9.98</v>
      </c>
      <c r="Y103" s="137">
        <f t="shared" si="25"/>
        <v>9.98</v>
      </c>
      <c r="Z103" s="137">
        <f t="shared" si="25"/>
        <v>9.98</v>
      </c>
      <c r="AA103" s="137">
        <f t="shared" si="25"/>
        <v>9.98</v>
      </c>
      <c r="AB103" s="137">
        <f t="shared" si="25"/>
        <v>9.98</v>
      </c>
      <c r="AC103" s="137">
        <f t="shared" si="25"/>
        <v>9.98</v>
      </c>
      <c r="AD103" s="137">
        <f t="shared" si="25"/>
        <v>9.98</v>
      </c>
      <c r="AE103" s="137">
        <f t="shared" si="25"/>
        <v>9.98</v>
      </c>
      <c r="AF103" s="137">
        <f t="shared" si="25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4"/>
        <v>9.1</v>
      </c>
      <c r="D104" s="137">
        <f t="shared" si="24"/>
        <v>9.1</v>
      </c>
      <c r="E104" s="137">
        <f t="shared" si="24"/>
        <v>9.1</v>
      </c>
      <c r="F104" s="137">
        <f t="shared" si="24"/>
        <v>9.1</v>
      </c>
      <c r="G104" s="137">
        <f t="shared" si="24"/>
        <v>9.1</v>
      </c>
      <c r="H104" s="137">
        <f t="shared" si="24"/>
        <v>9.1</v>
      </c>
      <c r="I104" s="137">
        <f t="shared" si="24"/>
        <v>9.1</v>
      </c>
      <c r="J104" s="137">
        <f t="shared" si="24"/>
        <v>9.1</v>
      </c>
      <c r="K104" s="137">
        <f t="shared" si="24"/>
        <v>9.1</v>
      </c>
      <c r="L104" s="137">
        <f t="shared" si="24"/>
        <v>9.1</v>
      </c>
      <c r="M104" s="137">
        <f t="shared" si="24"/>
        <v>9.1</v>
      </c>
      <c r="N104" s="137">
        <f t="shared" si="24"/>
        <v>9.1</v>
      </c>
      <c r="O104" s="137">
        <f t="shared" si="24"/>
        <v>9.1</v>
      </c>
      <c r="P104" s="137">
        <f t="shared" si="24"/>
        <v>9.1</v>
      </c>
      <c r="Q104" s="137">
        <f t="shared" si="24"/>
        <v>9.1</v>
      </c>
      <c r="R104" s="137">
        <f t="shared" si="24"/>
        <v>9.1</v>
      </c>
      <c r="S104" s="137">
        <f t="shared" si="25"/>
        <v>9.1</v>
      </c>
      <c r="T104" s="137">
        <f t="shared" si="25"/>
        <v>9.1</v>
      </c>
      <c r="U104" s="137">
        <f t="shared" si="25"/>
        <v>9.1</v>
      </c>
      <c r="V104" s="137">
        <f t="shared" si="25"/>
        <v>9.1</v>
      </c>
      <c r="W104" s="137">
        <f t="shared" si="25"/>
        <v>9.1</v>
      </c>
      <c r="X104" s="137">
        <f t="shared" si="25"/>
        <v>9.1</v>
      </c>
      <c r="Y104" s="137">
        <f t="shared" si="25"/>
        <v>9.1</v>
      </c>
      <c r="Z104" s="137">
        <f t="shared" si="25"/>
        <v>9.1</v>
      </c>
      <c r="AA104" s="137">
        <f t="shared" si="25"/>
        <v>9.1</v>
      </c>
      <c r="AB104" s="137">
        <f t="shared" si="25"/>
        <v>9.1</v>
      </c>
      <c r="AC104" s="137">
        <f t="shared" si="25"/>
        <v>9.1</v>
      </c>
      <c r="AD104" s="137">
        <f t="shared" si="25"/>
        <v>9.1</v>
      </c>
      <c r="AE104" s="137">
        <f t="shared" si="25"/>
        <v>9.1</v>
      </c>
      <c r="AF104" s="137">
        <f t="shared" si="25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4"/>
        <v>9.18</v>
      </c>
      <c r="D105" s="137">
        <f t="shared" si="24"/>
        <v>9.18</v>
      </c>
      <c r="E105" s="137">
        <f t="shared" si="24"/>
        <v>9.18</v>
      </c>
      <c r="F105" s="137">
        <f t="shared" si="24"/>
        <v>9.18</v>
      </c>
      <c r="G105" s="137">
        <f t="shared" si="24"/>
        <v>9.18</v>
      </c>
      <c r="H105" s="137">
        <f t="shared" si="24"/>
        <v>9.18</v>
      </c>
      <c r="I105" s="137">
        <f t="shared" si="24"/>
        <v>9.18</v>
      </c>
      <c r="J105" s="137">
        <f t="shared" si="24"/>
        <v>9.18</v>
      </c>
      <c r="K105" s="137">
        <f t="shared" si="24"/>
        <v>9.18</v>
      </c>
      <c r="L105" s="137">
        <f t="shared" si="24"/>
        <v>9.18</v>
      </c>
      <c r="M105" s="137">
        <f t="shared" si="24"/>
        <v>9.18</v>
      </c>
      <c r="N105" s="137">
        <f t="shared" si="24"/>
        <v>9.18</v>
      </c>
      <c r="O105" s="137">
        <f t="shared" si="24"/>
        <v>9.18</v>
      </c>
      <c r="P105" s="137">
        <f t="shared" si="24"/>
        <v>9.18</v>
      </c>
      <c r="Q105" s="137">
        <f t="shared" si="24"/>
        <v>9.18</v>
      </c>
      <c r="R105" s="137">
        <f t="shared" si="24"/>
        <v>9.18</v>
      </c>
      <c r="S105" s="137">
        <f t="shared" si="25"/>
        <v>9.18</v>
      </c>
      <c r="T105" s="137">
        <f t="shared" si="25"/>
        <v>9.18</v>
      </c>
      <c r="U105" s="137">
        <f t="shared" si="25"/>
        <v>9.18</v>
      </c>
      <c r="V105" s="137">
        <f t="shared" si="25"/>
        <v>9.18</v>
      </c>
      <c r="W105" s="137">
        <f t="shared" si="25"/>
        <v>9.18</v>
      </c>
      <c r="X105" s="137">
        <f t="shared" si="25"/>
        <v>9.18</v>
      </c>
      <c r="Y105" s="137">
        <f t="shared" si="25"/>
        <v>9.18</v>
      </c>
      <c r="Z105" s="137">
        <f t="shared" si="25"/>
        <v>9.18</v>
      </c>
      <c r="AA105" s="137">
        <f t="shared" si="25"/>
        <v>9.18</v>
      </c>
      <c r="AB105" s="137">
        <f t="shared" si="25"/>
        <v>9.18</v>
      </c>
      <c r="AC105" s="137">
        <f t="shared" si="25"/>
        <v>9.18</v>
      </c>
      <c r="AD105" s="137">
        <f t="shared" si="25"/>
        <v>9.18</v>
      </c>
      <c r="AE105" s="137">
        <f t="shared" si="25"/>
        <v>9.18</v>
      </c>
      <c r="AF105" s="137">
        <f t="shared" si="25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4"/>
        <v>7</v>
      </c>
      <c r="D106" s="137">
        <f t="shared" si="24"/>
        <v>7</v>
      </c>
      <c r="E106" s="137">
        <f t="shared" si="24"/>
        <v>7</v>
      </c>
      <c r="F106" s="137">
        <f t="shared" si="24"/>
        <v>7</v>
      </c>
      <c r="G106" s="137">
        <f t="shared" si="24"/>
        <v>7</v>
      </c>
      <c r="H106" s="137">
        <f t="shared" si="24"/>
        <v>7</v>
      </c>
      <c r="I106" s="137">
        <f t="shared" si="24"/>
        <v>7</v>
      </c>
      <c r="J106" s="137">
        <f t="shared" si="24"/>
        <v>7</v>
      </c>
      <c r="K106" s="137">
        <f t="shared" si="24"/>
        <v>7</v>
      </c>
      <c r="L106" s="137">
        <f t="shared" si="24"/>
        <v>7</v>
      </c>
      <c r="M106" s="137">
        <f t="shared" si="24"/>
        <v>7</v>
      </c>
      <c r="N106" s="137">
        <f t="shared" si="24"/>
        <v>7</v>
      </c>
      <c r="O106" s="137">
        <f t="shared" si="24"/>
        <v>7</v>
      </c>
      <c r="P106" s="137">
        <f t="shared" si="24"/>
        <v>7</v>
      </c>
      <c r="Q106" s="137">
        <f t="shared" si="24"/>
        <v>7</v>
      </c>
      <c r="R106" s="137">
        <f t="shared" si="24"/>
        <v>7</v>
      </c>
      <c r="S106" s="137">
        <f t="shared" si="25"/>
        <v>7</v>
      </c>
      <c r="T106" s="137">
        <f t="shared" si="25"/>
        <v>7</v>
      </c>
      <c r="U106" s="137">
        <f t="shared" si="25"/>
        <v>7</v>
      </c>
      <c r="V106" s="137">
        <f t="shared" si="25"/>
        <v>7</v>
      </c>
      <c r="W106" s="137">
        <f t="shared" si="25"/>
        <v>7</v>
      </c>
      <c r="X106" s="137">
        <f t="shared" si="25"/>
        <v>7</v>
      </c>
      <c r="Y106" s="137">
        <f t="shared" si="25"/>
        <v>7</v>
      </c>
      <c r="Z106" s="137">
        <f t="shared" si="25"/>
        <v>7</v>
      </c>
      <c r="AA106" s="137">
        <f t="shared" si="25"/>
        <v>7</v>
      </c>
      <c r="AB106" s="137">
        <f t="shared" si="25"/>
        <v>7</v>
      </c>
      <c r="AC106" s="137">
        <f t="shared" si="25"/>
        <v>7</v>
      </c>
      <c r="AD106" s="137">
        <f t="shared" si="25"/>
        <v>7</v>
      </c>
      <c r="AE106" s="137">
        <f t="shared" si="25"/>
        <v>7</v>
      </c>
      <c r="AF106" s="137">
        <f t="shared" si="25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6">B108</f>
        <v>2.25</v>
      </c>
      <c r="D108" s="137">
        <f t="shared" si="26"/>
        <v>2.25</v>
      </c>
      <c r="E108" s="137">
        <f t="shared" si="26"/>
        <v>2.25</v>
      </c>
      <c r="F108" s="137">
        <f t="shared" si="26"/>
        <v>2.25</v>
      </c>
      <c r="G108" s="137">
        <f t="shared" si="26"/>
        <v>2.25</v>
      </c>
      <c r="H108" s="137">
        <f t="shared" si="26"/>
        <v>2.25</v>
      </c>
      <c r="I108" s="137">
        <f t="shared" si="26"/>
        <v>2.25</v>
      </c>
      <c r="J108" s="137">
        <f t="shared" si="26"/>
        <v>2.25</v>
      </c>
      <c r="K108" s="137">
        <f t="shared" si="26"/>
        <v>2.25</v>
      </c>
      <c r="L108" s="137">
        <f t="shared" si="26"/>
        <v>2.25</v>
      </c>
      <c r="M108" s="137">
        <f t="shared" si="26"/>
        <v>2.25</v>
      </c>
      <c r="N108" s="137">
        <f t="shared" si="26"/>
        <v>2.25</v>
      </c>
      <c r="O108" s="137">
        <f t="shared" si="26"/>
        <v>2.25</v>
      </c>
      <c r="P108" s="137">
        <f t="shared" si="26"/>
        <v>2.25</v>
      </c>
      <c r="Q108" s="137">
        <f t="shared" si="26"/>
        <v>2.25</v>
      </c>
      <c r="R108" s="137">
        <f t="shared" si="26"/>
        <v>2.25</v>
      </c>
      <c r="S108" s="137">
        <f t="shared" ref="S108:AF109" si="27">R108</f>
        <v>2.25</v>
      </c>
      <c r="T108" s="137">
        <f t="shared" si="27"/>
        <v>2.25</v>
      </c>
      <c r="U108" s="137">
        <f t="shared" si="27"/>
        <v>2.25</v>
      </c>
      <c r="V108" s="137">
        <f t="shared" si="27"/>
        <v>2.25</v>
      </c>
      <c r="W108" s="137">
        <f t="shared" si="27"/>
        <v>2.25</v>
      </c>
      <c r="X108" s="137">
        <f t="shared" si="27"/>
        <v>2.25</v>
      </c>
      <c r="Y108" s="137">
        <f t="shared" si="27"/>
        <v>2.25</v>
      </c>
      <c r="Z108" s="137">
        <f t="shared" si="27"/>
        <v>2.25</v>
      </c>
      <c r="AA108" s="137">
        <f t="shared" si="27"/>
        <v>2.25</v>
      </c>
      <c r="AB108" s="137">
        <f t="shared" si="27"/>
        <v>2.25</v>
      </c>
      <c r="AC108" s="137">
        <f t="shared" si="27"/>
        <v>2.25</v>
      </c>
      <c r="AD108" s="137">
        <f t="shared" si="27"/>
        <v>2.25</v>
      </c>
      <c r="AE108" s="137">
        <f t="shared" si="27"/>
        <v>2.25</v>
      </c>
      <c r="AF108" s="137">
        <f t="shared" si="27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6"/>
        <v>1.64</v>
      </c>
      <c r="D109" s="137">
        <f t="shared" si="26"/>
        <v>1.64</v>
      </c>
      <c r="E109" s="137">
        <f t="shared" si="26"/>
        <v>1.64</v>
      </c>
      <c r="F109" s="137">
        <f t="shared" si="26"/>
        <v>1.64</v>
      </c>
      <c r="G109" s="137">
        <f t="shared" si="26"/>
        <v>1.64</v>
      </c>
      <c r="H109" s="137">
        <f t="shared" si="26"/>
        <v>1.64</v>
      </c>
      <c r="I109" s="137">
        <f t="shared" si="26"/>
        <v>1.64</v>
      </c>
      <c r="J109" s="137">
        <f t="shared" si="26"/>
        <v>1.64</v>
      </c>
      <c r="K109" s="137">
        <f t="shared" si="26"/>
        <v>1.64</v>
      </c>
      <c r="L109" s="137">
        <f t="shared" si="26"/>
        <v>1.64</v>
      </c>
      <c r="M109" s="137">
        <f t="shared" si="26"/>
        <v>1.64</v>
      </c>
      <c r="N109" s="137">
        <f t="shared" si="26"/>
        <v>1.64</v>
      </c>
      <c r="O109" s="137">
        <f t="shared" si="26"/>
        <v>1.64</v>
      </c>
      <c r="P109" s="137">
        <f t="shared" si="26"/>
        <v>1.64</v>
      </c>
      <c r="Q109" s="137">
        <f t="shared" si="26"/>
        <v>1.64</v>
      </c>
      <c r="R109" s="137">
        <f t="shared" si="26"/>
        <v>1.64</v>
      </c>
      <c r="S109" s="137">
        <f t="shared" si="27"/>
        <v>1.64</v>
      </c>
      <c r="T109" s="137">
        <f t="shared" si="27"/>
        <v>1.64</v>
      </c>
      <c r="U109" s="137">
        <f t="shared" si="27"/>
        <v>1.64</v>
      </c>
      <c r="V109" s="137">
        <f t="shared" si="27"/>
        <v>1.64</v>
      </c>
      <c r="W109" s="137">
        <f t="shared" si="27"/>
        <v>1.64</v>
      </c>
      <c r="X109" s="137">
        <f t="shared" si="27"/>
        <v>1.64</v>
      </c>
      <c r="Y109" s="137">
        <f t="shared" si="27"/>
        <v>1.64</v>
      </c>
      <c r="Z109" s="137">
        <f t="shared" si="27"/>
        <v>1.64</v>
      </c>
      <c r="AA109" s="137">
        <f t="shared" si="27"/>
        <v>1.64</v>
      </c>
      <c r="AB109" s="137">
        <f t="shared" si="27"/>
        <v>1.64</v>
      </c>
      <c r="AC109" s="137">
        <f t="shared" si="27"/>
        <v>1.64</v>
      </c>
      <c r="AD109" s="137">
        <f t="shared" si="27"/>
        <v>1.64</v>
      </c>
      <c r="AE109" s="137">
        <f t="shared" si="27"/>
        <v>1.64</v>
      </c>
      <c r="AF109" s="137">
        <f t="shared" si="27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28">B111</f>
        <v>1.62</v>
      </c>
      <c r="D111" s="137">
        <f t="shared" si="28"/>
        <v>1.62</v>
      </c>
      <c r="E111" s="137">
        <f t="shared" si="28"/>
        <v>1.62</v>
      </c>
      <c r="F111" s="137">
        <f t="shared" si="28"/>
        <v>1.62</v>
      </c>
      <c r="G111" s="137">
        <f t="shared" si="28"/>
        <v>1.62</v>
      </c>
      <c r="H111" s="137">
        <f t="shared" si="28"/>
        <v>1.62</v>
      </c>
      <c r="I111" s="137">
        <f t="shared" si="28"/>
        <v>1.62</v>
      </c>
      <c r="J111" s="137">
        <f t="shared" si="28"/>
        <v>1.62</v>
      </c>
      <c r="K111" s="137">
        <f t="shared" si="28"/>
        <v>1.62</v>
      </c>
      <c r="L111" s="137">
        <f t="shared" si="28"/>
        <v>1.62</v>
      </c>
      <c r="M111" s="137">
        <f t="shared" si="28"/>
        <v>1.62</v>
      </c>
      <c r="N111" s="137">
        <f t="shared" si="28"/>
        <v>1.62</v>
      </c>
      <c r="O111" s="137">
        <f t="shared" si="28"/>
        <v>1.62</v>
      </c>
      <c r="P111" s="137">
        <f t="shared" si="28"/>
        <v>1.62</v>
      </c>
      <c r="Q111" s="137">
        <f t="shared" si="28"/>
        <v>1.62</v>
      </c>
      <c r="R111" s="137">
        <f t="shared" si="28"/>
        <v>1.62</v>
      </c>
      <c r="S111" s="137">
        <f t="shared" ref="S111:AF126" si="29">R111</f>
        <v>1.62</v>
      </c>
      <c r="T111" s="137">
        <f t="shared" si="29"/>
        <v>1.62</v>
      </c>
      <c r="U111" s="137">
        <f t="shared" si="29"/>
        <v>1.62</v>
      </c>
      <c r="V111" s="137">
        <f t="shared" si="29"/>
        <v>1.62</v>
      </c>
      <c r="W111" s="137">
        <f t="shared" si="29"/>
        <v>1.62</v>
      </c>
      <c r="X111" s="137">
        <f t="shared" si="29"/>
        <v>1.62</v>
      </c>
      <c r="Y111" s="137">
        <f t="shared" si="29"/>
        <v>1.62</v>
      </c>
      <c r="Z111" s="137">
        <f t="shared" si="29"/>
        <v>1.62</v>
      </c>
      <c r="AA111" s="137">
        <f t="shared" si="29"/>
        <v>1.62</v>
      </c>
      <c r="AB111" s="137">
        <f t="shared" si="29"/>
        <v>1.62</v>
      </c>
      <c r="AC111" s="137">
        <f t="shared" si="29"/>
        <v>1.62</v>
      </c>
      <c r="AD111" s="137">
        <f t="shared" si="29"/>
        <v>1.62</v>
      </c>
      <c r="AE111" s="137">
        <f t="shared" si="29"/>
        <v>1.62</v>
      </c>
      <c r="AF111" s="137">
        <f t="shared" si="29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28"/>
        <v>8.36</v>
      </c>
      <c r="D112" s="137">
        <f t="shared" si="28"/>
        <v>8.36</v>
      </c>
      <c r="E112" s="137">
        <f t="shared" si="28"/>
        <v>8.36</v>
      </c>
      <c r="F112" s="137">
        <f t="shared" si="28"/>
        <v>8.36</v>
      </c>
      <c r="G112" s="137">
        <f t="shared" si="28"/>
        <v>8.36</v>
      </c>
      <c r="H112" s="137">
        <f t="shared" si="28"/>
        <v>8.36</v>
      </c>
      <c r="I112" s="137">
        <f t="shared" si="28"/>
        <v>8.36</v>
      </c>
      <c r="J112" s="137">
        <f t="shared" si="28"/>
        <v>8.36</v>
      </c>
      <c r="K112" s="137">
        <f t="shared" si="28"/>
        <v>8.36</v>
      </c>
      <c r="L112" s="137">
        <f t="shared" si="28"/>
        <v>8.36</v>
      </c>
      <c r="M112" s="137">
        <f t="shared" si="28"/>
        <v>8.36</v>
      </c>
      <c r="N112" s="137">
        <f t="shared" si="28"/>
        <v>8.36</v>
      </c>
      <c r="O112" s="137">
        <f t="shared" si="28"/>
        <v>8.36</v>
      </c>
      <c r="P112" s="137">
        <f t="shared" si="28"/>
        <v>8.36</v>
      </c>
      <c r="Q112" s="137">
        <f t="shared" si="28"/>
        <v>8.36</v>
      </c>
      <c r="R112" s="137">
        <f t="shared" si="28"/>
        <v>8.36</v>
      </c>
      <c r="S112" s="137">
        <f t="shared" si="29"/>
        <v>8.36</v>
      </c>
      <c r="T112" s="137">
        <f t="shared" si="29"/>
        <v>8.36</v>
      </c>
      <c r="U112" s="137">
        <f t="shared" si="29"/>
        <v>8.36</v>
      </c>
      <c r="V112" s="137">
        <f t="shared" si="29"/>
        <v>8.36</v>
      </c>
      <c r="W112" s="137">
        <f t="shared" si="29"/>
        <v>8.36</v>
      </c>
      <c r="X112" s="137">
        <f t="shared" si="29"/>
        <v>8.36</v>
      </c>
      <c r="Y112" s="137">
        <f t="shared" si="29"/>
        <v>8.36</v>
      </c>
      <c r="Z112" s="137">
        <f t="shared" si="29"/>
        <v>8.36</v>
      </c>
      <c r="AA112" s="137">
        <f t="shared" si="29"/>
        <v>8.36</v>
      </c>
      <c r="AB112" s="137">
        <f t="shared" si="29"/>
        <v>8.36</v>
      </c>
      <c r="AC112" s="137">
        <f t="shared" si="29"/>
        <v>8.36</v>
      </c>
      <c r="AD112" s="137">
        <f t="shared" si="29"/>
        <v>8.36</v>
      </c>
      <c r="AE112" s="137">
        <f t="shared" si="29"/>
        <v>8.36</v>
      </c>
      <c r="AF112" s="137">
        <f t="shared" si="29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28"/>
        <v>8</v>
      </c>
      <c r="D113" s="137">
        <f t="shared" si="28"/>
        <v>8</v>
      </c>
      <c r="E113" s="137">
        <f t="shared" si="28"/>
        <v>8</v>
      </c>
      <c r="F113" s="137">
        <f t="shared" si="28"/>
        <v>8</v>
      </c>
      <c r="G113" s="137">
        <f t="shared" si="28"/>
        <v>8</v>
      </c>
      <c r="H113" s="137">
        <f t="shared" si="28"/>
        <v>8</v>
      </c>
      <c r="I113" s="137">
        <v>5.4</v>
      </c>
      <c r="J113" s="137">
        <f t="shared" si="28"/>
        <v>5.4</v>
      </c>
      <c r="K113" s="137">
        <f t="shared" si="28"/>
        <v>5.4</v>
      </c>
      <c r="L113" s="137">
        <f t="shared" si="28"/>
        <v>5.4</v>
      </c>
      <c r="M113" s="137">
        <f t="shared" si="28"/>
        <v>5.4</v>
      </c>
      <c r="N113" s="137">
        <f t="shared" si="28"/>
        <v>5.4</v>
      </c>
      <c r="O113" s="137">
        <f t="shared" si="28"/>
        <v>5.4</v>
      </c>
      <c r="P113" s="137">
        <f t="shared" si="28"/>
        <v>5.4</v>
      </c>
      <c r="Q113" s="137">
        <f t="shared" si="28"/>
        <v>5.4</v>
      </c>
      <c r="R113" s="137">
        <f t="shared" si="28"/>
        <v>5.4</v>
      </c>
      <c r="S113" s="137">
        <f t="shared" si="29"/>
        <v>5.4</v>
      </c>
      <c r="T113" s="137">
        <f t="shared" si="29"/>
        <v>5.4</v>
      </c>
      <c r="U113" s="137">
        <f t="shared" si="29"/>
        <v>5.4</v>
      </c>
      <c r="V113" s="137">
        <f t="shared" si="29"/>
        <v>5.4</v>
      </c>
      <c r="W113" s="137">
        <f t="shared" si="29"/>
        <v>5.4</v>
      </c>
      <c r="X113" s="137">
        <f t="shared" si="29"/>
        <v>5.4</v>
      </c>
      <c r="Y113" s="137">
        <f t="shared" si="29"/>
        <v>5.4</v>
      </c>
      <c r="Z113" s="137">
        <f t="shared" si="29"/>
        <v>5.4</v>
      </c>
      <c r="AA113" s="137">
        <f t="shared" si="29"/>
        <v>5.4</v>
      </c>
      <c r="AB113" s="137">
        <f t="shared" si="29"/>
        <v>5.4</v>
      </c>
      <c r="AC113" s="137">
        <f t="shared" si="29"/>
        <v>5.4</v>
      </c>
      <c r="AD113" s="137">
        <f t="shared" si="29"/>
        <v>5.4</v>
      </c>
      <c r="AE113" s="137">
        <f t="shared" si="29"/>
        <v>5.4</v>
      </c>
      <c r="AF113" s="137">
        <f t="shared" si="29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28"/>
        <v>6.57</v>
      </c>
      <c r="D114" s="137">
        <f t="shared" si="28"/>
        <v>6.57</v>
      </c>
      <c r="E114" s="137">
        <f t="shared" si="28"/>
        <v>6.57</v>
      </c>
      <c r="F114" s="137">
        <f t="shared" si="28"/>
        <v>6.57</v>
      </c>
      <c r="G114" s="137">
        <f t="shared" si="28"/>
        <v>6.57</v>
      </c>
      <c r="H114" s="137">
        <f t="shared" si="28"/>
        <v>6.57</v>
      </c>
      <c r="I114" s="137">
        <f t="shared" si="28"/>
        <v>6.57</v>
      </c>
      <c r="J114" s="137">
        <f t="shared" si="28"/>
        <v>6.57</v>
      </c>
      <c r="K114" s="137">
        <f t="shared" si="28"/>
        <v>6.57</v>
      </c>
      <c r="L114" s="137">
        <f t="shared" si="28"/>
        <v>6.57</v>
      </c>
      <c r="M114" s="137">
        <f t="shared" si="28"/>
        <v>6.57</v>
      </c>
      <c r="N114" s="137">
        <f t="shared" si="28"/>
        <v>6.57</v>
      </c>
      <c r="O114" s="137">
        <f t="shared" si="28"/>
        <v>6.57</v>
      </c>
      <c r="P114" s="137">
        <f t="shared" si="28"/>
        <v>6.57</v>
      </c>
      <c r="Q114" s="137">
        <f t="shared" si="28"/>
        <v>6.57</v>
      </c>
      <c r="R114" s="137">
        <f t="shared" si="28"/>
        <v>6.57</v>
      </c>
      <c r="S114" s="137">
        <f t="shared" si="29"/>
        <v>6.57</v>
      </c>
      <c r="T114" s="137">
        <f t="shared" si="29"/>
        <v>6.57</v>
      </c>
      <c r="U114" s="137">
        <f t="shared" si="29"/>
        <v>6.57</v>
      </c>
      <c r="V114" s="137">
        <f t="shared" si="29"/>
        <v>6.57</v>
      </c>
      <c r="W114" s="137">
        <f t="shared" si="29"/>
        <v>6.57</v>
      </c>
      <c r="X114" s="137">
        <f t="shared" si="29"/>
        <v>6.57</v>
      </c>
      <c r="Y114" s="137">
        <f t="shared" si="29"/>
        <v>6.57</v>
      </c>
      <c r="Z114" s="137">
        <f t="shared" si="29"/>
        <v>6.57</v>
      </c>
      <c r="AA114" s="137">
        <f t="shared" si="29"/>
        <v>6.57</v>
      </c>
      <c r="AB114" s="137">
        <f t="shared" si="29"/>
        <v>6.57</v>
      </c>
      <c r="AC114" s="137">
        <f t="shared" si="29"/>
        <v>6.57</v>
      </c>
      <c r="AD114" s="137">
        <f t="shared" si="29"/>
        <v>6.57</v>
      </c>
      <c r="AE114" s="137">
        <f t="shared" si="29"/>
        <v>6.57</v>
      </c>
      <c r="AF114" s="137">
        <f t="shared" si="29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28"/>
        <v>3.43</v>
      </c>
      <c r="D115" s="137">
        <f t="shared" si="28"/>
        <v>3.43</v>
      </c>
      <c r="E115" s="137">
        <f t="shared" si="28"/>
        <v>3.43</v>
      </c>
      <c r="F115" s="137">
        <f t="shared" si="28"/>
        <v>3.43</v>
      </c>
      <c r="G115" s="137">
        <f t="shared" si="28"/>
        <v>3.43</v>
      </c>
      <c r="H115" s="137">
        <f t="shared" si="28"/>
        <v>3.43</v>
      </c>
      <c r="I115" s="137">
        <f t="shared" si="28"/>
        <v>3.43</v>
      </c>
      <c r="J115" s="137">
        <f t="shared" si="28"/>
        <v>3.43</v>
      </c>
      <c r="K115" s="137">
        <f t="shared" si="28"/>
        <v>3.43</v>
      </c>
      <c r="L115" s="137">
        <f t="shared" si="28"/>
        <v>3.43</v>
      </c>
      <c r="M115" s="137">
        <f t="shared" si="28"/>
        <v>3.43</v>
      </c>
      <c r="N115" s="137">
        <f t="shared" si="28"/>
        <v>3.43</v>
      </c>
      <c r="O115" s="137">
        <f t="shared" si="28"/>
        <v>3.43</v>
      </c>
      <c r="P115" s="137">
        <f t="shared" si="28"/>
        <v>3.43</v>
      </c>
      <c r="Q115" s="137">
        <f t="shared" si="28"/>
        <v>3.43</v>
      </c>
      <c r="R115" s="137">
        <f t="shared" si="28"/>
        <v>3.43</v>
      </c>
      <c r="S115" s="137">
        <f t="shared" si="29"/>
        <v>3.43</v>
      </c>
      <c r="T115" s="137">
        <f t="shared" si="29"/>
        <v>3.43</v>
      </c>
      <c r="U115" s="137">
        <f t="shared" si="29"/>
        <v>3.43</v>
      </c>
      <c r="V115" s="137">
        <f t="shared" si="29"/>
        <v>3.43</v>
      </c>
      <c r="W115" s="137">
        <f t="shared" si="29"/>
        <v>3.43</v>
      </c>
      <c r="X115" s="137">
        <f t="shared" si="29"/>
        <v>3.43</v>
      </c>
      <c r="Y115" s="137">
        <f t="shared" si="29"/>
        <v>3.43</v>
      </c>
      <c r="Z115" s="137">
        <f t="shared" si="29"/>
        <v>3.43</v>
      </c>
      <c r="AA115" s="137">
        <f t="shared" si="29"/>
        <v>3.43</v>
      </c>
      <c r="AB115" s="137">
        <f t="shared" si="29"/>
        <v>3.43</v>
      </c>
      <c r="AC115" s="137">
        <f t="shared" si="29"/>
        <v>3.43</v>
      </c>
      <c r="AD115" s="137">
        <f t="shared" si="29"/>
        <v>3.43</v>
      </c>
      <c r="AE115" s="137">
        <f t="shared" si="29"/>
        <v>3.43</v>
      </c>
      <c r="AF115" s="137">
        <f t="shared" si="29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28"/>
        <v>2.96</v>
      </c>
      <c r="D116" s="137">
        <f t="shared" si="28"/>
        <v>2.96</v>
      </c>
      <c r="E116" s="137">
        <f t="shared" si="28"/>
        <v>2.96</v>
      </c>
      <c r="F116" s="137">
        <f t="shared" si="28"/>
        <v>2.96</v>
      </c>
      <c r="G116" s="137">
        <f t="shared" si="28"/>
        <v>2.96</v>
      </c>
      <c r="H116" s="137">
        <f t="shared" si="28"/>
        <v>2.96</v>
      </c>
      <c r="I116" s="137">
        <f t="shared" si="28"/>
        <v>2.96</v>
      </c>
      <c r="J116" s="137">
        <f t="shared" si="28"/>
        <v>2.96</v>
      </c>
      <c r="K116" s="137">
        <f t="shared" si="28"/>
        <v>2.96</v>
      </c>
      <c r="L116" s="137">
        <f t="shared" si="28"/>
        <v>2.96</v>
      </c>
      <c r="M116" s="137">
        <f t="shared" si="28"/>
        <v>2.96</v>
      </c>
      <c r="N116" s="137">
        <f t="shared" si="28"/>
        <v>2.96</v>
      </c>
      <c r="O116" s="137">
        <f t="shared" si="28"/>
        <v>2.96</v>
      </c>
      <c r="P116" s="137">
        <f t="shared" si="28"/>
        <v>2.96</v>
      </c>
      <c r="Q116" s="137">
        <f t="shared" si="28"/>
        <v>2.96</v>
      </c>
      <c r="R116" s="137">
        <f t="shared" si="28"/>
        <v>2.96</v>
      </c>
      <c r="S116" s="137">
        <f t="shared" si="29"/>
        <v>2.96</v>
      </c>
      <c r="T116" s="137">
        <f t="shared" si="29"/>
        <v>2.96</v>
      </c>
      <c r="U116" s="137">
        <f t="shared" si="29"/>
        <v>2.96</v>
      </c>
      <c r="V116" s="137">
        <f t="shared" si="29"/>
        <v>2.96</v>
      </c>
      <c r="W116" s="137">
        <f t="shared" si="29"/>
        <v>2.96</v>
      </c>
      <c r="X116" s="137">
        <f t="shared" si="29"/>
        <v>2.96</v>
      </c>
      <c r="Y116" s="137">
        <f t="shared" si="29"/>
        <v>2.96</v>
      </c>
      <c r="Z116" s="137">
        <f t="shared" si="29"/>
        <v>2.96</v>
      </c>
      <c r="AA116" s="137">
        <f t="shared" si="29"/>
        <v>2.96</v>
      </c>
      <c r="AB116" s="137">
        <f t="shared" si="29"/>
        <v>2.96</v>
      </c>
      <c r="AC116" s="137">
        <f t="shared" si="29"/>
        <v>2.96</v>
      </c>
      <c r="AD116" s="137">
        <f t="shared" si="29"/>
        <v>2.96</v>
      </c>
      <c r="AE116" s="137">
        <f t="shared" si="29"/>
        <v>2.96</v>
      </c>
      <c r="AF116" s="137">
        <f t="shared" si="29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28"/>
        <v>8</v>
      </c>
      <c r="D117" s="137">
        <f t="shared" si="28"/>
        <v>8</v>
      </c>
      <c r="E117" s="137">
        <f t="shared" si="28"/>
        <v>8</v>
      </c>
      <c r="F117" s="137">
        <f t="shared" si="28"/>
        <v>8</v>
      </c>
      <c r="G117" s="137">
        <f t="shared" si="28"/>
        <v>8</v>
      </c>
      <c r="H117" s="137">
        <f t="shared" si="28"/>
        <v>8</v>
      </c>
      <c r="I117" s="137">
        <f t="shared" si="28"/>
        <v>8</v>
      </c>
      <c r="J117" s="137">
        <f t="shared" si="28"/>
        <v>8</v>
      </c>
      <c r="K117" s="137">
        <f t="shared" si="28"/>
        <v>8</v>
      </c>
      <c r="L117" s="137">
        <f t="shared" si="28"/>
        <v>8</v>
      </c>
      <c r="M117" s="137">
        <f t="shared" si="28"/>
        <v>8</v>
      </c>
      <c r="N117" s="137">
        <f t="shared" si="28"/>
        <v>8</v>
      </c>
      <c r="O117" s="137">
        <f t="shared" si="28"/>
        <v>8</v>
      </c>
      <c r="P117" s="137">
        <f t="shared" si="28"/>
        <v>8</v>
      </c>
      <c r="Q117" s="137">
        <f t="shared" si="28"/>
        <v>8</v>
      </c>
      <c r="R117" s="137">
        <f t="shared" si="28"/>
        <v>8</v>
      </c>
      <c r="S117" s="137">
        <f t="shared" si="29"/>
        <v>8</v>
      </c>
      <c r="T117" s="137">
        <f t="shared" si="29"/>
        <v>8</v>
      </c>
      <c r="U117" s="137">
        <f t="shared" si="29"/>
        <v>8</v>
      </c>
      <c r="V117" s="137">
        <f t="shared" si="29"/>
        <v>8</v>
      </c>
      <c r="W117" s="137">
        <f t="shared" si="29"/>
        <v>8</v>
      </c>
      <c r="X117" s="137">
        <f t="shared" si="29"/>
        <v>8</v>
      </c>
      <c r="Y117" s="137">
        <f t="shared" si="29"/>
        <v>8</v>
      </c>
      <c r="Z117" s="137">
        <f t="shared" si="29"/>
        <v>8</v>
      </c>
      <c r="AA117" s="137">
        <f t="shared" si="29"/>
        <v>8</v>
      </c>
      <c r="AB117" s="137">
        <f t="shared" si="29"/>
        <v>8</v>
      </c>
      <c r="AC117" s="137">
        <f t="shared" si="29"/>
        <v>8</v>
      </c>
      <c r="AD117" s="137">
        <f t="shared" si="29"/>
        <v>8</v>
      </c>
      <c r="AE117" s="137">
        <f t="shared" si="29"/>
        <v>8</v>
      </c>
      <c r="AF117" s="137">
        <f t="shared" si="29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28"/>
        <v>7</v>
      </c>
      <c r="E118" s="137">
        <f t="shared" si="28"/>
        <v>7</v>
      </c>
      <c r="F118" s="137">
        <f t="shared" si="28"/>
        <v>7</v>
      </c>
      <c r="G118" s="137">
        <f t="shared" si="28"/>
        <v>7</v>
      </c>
      <c r="H118" s="137">
        <f t="shared" si="28"/>
        <v>7</v>
      </c>
      <c r="I118" s="137">
        <f t="shared" si="28"/>
        <v>7</v>
      </c>
      <c r="J118" s="137">
        <f t="shared" si="28"/>
        <v>7</v>
      </c>
      <c r="K118" s="137">
        <f t="shared" si="28"/>
        <v>7</v>
      </c>
      <c r="L118" s="137">
        <f t="shared" si="28"/>
        <v>7</v>
      </c>
      <c r="M118" s="137">
        <f t="shared" si="28"/>
        <v>7</v>
      </c>
      <c r="N118" s="137">
        <f t="shared" si="28"/>
        <v>7</v>
      </c>
      <c r="O118" s="137">
        <f t="shared" si="28"/>
        <v>7</v>
      </c>
      <c r="P118" s="137">
        <f t="shared" si="28"/>
        <v>7</v>
      </c>
      <c r="Q118" s="137">
        <f t="shared" si="28"/>
        <v>7</v>
      </c>
      <c r="R118" s="137">
        <f t="shared" si="28"/>
        <v>7</v>
      </c>
      <c r="S118" s="137">
        <f t="shared" si="29"/>
        <v>7</v>
      </c>
      <c r="T118" s="137">
        <f t="shared" si="29"/>
        <v>7</v>
      </c>
      <c r="U118" s="137">
        <f t="shared" si="29"/>
        <v>7</v>
      </c>
      <c r="V118" s="137">
        <f t="shared" si="29"/>
        <v>7</v>
      </c>
      <c r="W118" s="137">
        <f t="shared" si="29"/>
        <v>7</v>
      </c>
      <c r="X118" s="137">
        <f t="shared" si="29"/>
        <v>7</v>
      </c>
      <c r="Y118" s="137">
        <f t="shared" si="29"/>
        <v>7</v>
      </c>
      <c r="Z118" s="137">
        <f t="shared" si="29"/>
        <v>7</v>
      </c>
      <c r="AA118" s="137">
        <f t="shared" si="29"/>
        <v>7</v>
      </c>
      <c r="AB118" s="137">
        <f t="shared" si="29"/>
        <v>7</v>
      </c>
      <c r="AC118" s="137">
        <f t="shared" si="29"/>
        <v>7</v>
      </c>
      <c r="AD118" s="137">
        <f t="shared" si="29"/>
        <v>7</v>
      </c>
      <c r="AE118" s="137">
        <f t="shared" si="29"/>
        <v>7</v>
      </c>
      <c r="AF118" s="137">
        <f t="shared" si="29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0">B119</f>
        <v>3.47</v>
      </c>
      <c r="D119" s="137">
        <f t="shared" si="30"/>
        <v>3.47</v>
      </c>
      <c r="E119" s="137">
        <f t="shared" si="30"/>
        <v>3.47</v>
      </c>
      <c r="F119" s="137">
        <f t="shared" si="30"/>
        <v>3.47</v>
      </c>
      <c r="G119" s="137">
        <f t="shared" si="30"/>
        <v>3.47</v>
      </c>
      <c r="H119" s="137">
        <f t="shared" si="30"/>
        <v>3.47</v>
      </c>
      <c r="I119" s="137">
        <f t="shared" si="30"/>
        <v>3.47</v>
      </c>
      <c r="J119" s="137">
        <f t="shared" si="30"/>
        <v>3.47</v>
      </c>
      <c r="K119" s="137">
        <f t="shared" si="30"/>
        <v>3.47</v>
      </c>
      <c r="L119" s="137">
        <f t="shared" si="30"/>
        <v>3.47</v>
      </c>
      <c r="M119" s="137">
        <f t="shared" si="30"/>
        <v>3.47</v>
      </c>
      <c r="N119" s="137">
        <f t="shared" si="30"/>
        <v>3.47</v>
      </c>
      <c r="O119" s="137">
        <f t="shared" si="30"/>
        <v>3.47</v>
      </c>
      <c r="P119" s="137">
        <f t="shared" si="30"/>
        <v>3.47</v>
      </c>
      <c r="Q119" s="137">
        <f t="shared" si="30"/>
        <v>3.47</v>
      </c>
      <c r="R119" s="137">
        <f t="shared" si="30"/>
        <v>3.47</v>
      </c>
      <c r="S119" s="137">
        <f t="shared" si="29"/>
        <v>3.47</v>
      </c>
      <c r="T119" s="137">
        <f t="shared" si="29"/>
        <v>3.47</v>
      </c>
      <c r="U119" s="137">
        <f t="shared" si="29"/>
        <v>3.47</v>
      </c>
      <c r="V119" s="137">
        <f t="shared" si="29"/>
        <v>3.47</v>
      </c>
      <c r="W119" s="137">
        <f t="shared" si="29"/>
        <v>3.47</v>
      </c>
      <c r="X119" s="137">
        <f t="shared" si="29"/>
        <v>3.47</v>
      </c>
      <c r="Y119" s="137">
        <f t="shared" si="29"/>
        <v>3.47</v>
      </c>
      <c r="Z119" s="137">
        <f t="shared" si="29"/>
        <v>3.47</v>
      </c>
      <c r="AA119" s="137">
        <f t="shared" si="29"/>
        <v>3.47</v>
      </c>
      <c r="AB119" s="137">
        <f t="shared" si="29"/>
        <v>3.47</v>
      </c>
      <c r="AC119" s="137">
        <f t="shared" si="29"/>
        <v>3.47</v>
      </c>
      <c r="AD119" s="137">
        <f t="shared" si="29"/>
        <v>3.47</v>
      </c>
      <c r="AE119" s="137">
        <f t="shared" si="29"/>
        <v>3.47</v>
      </c>
      <c r="AF119" s="137">
        <f t="shared" si="29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0"/>
        <v>2.1</v>
      </c>
      <c r="D120" s="137">
        <f t="shared" si="30"/>
        <v>2.1</v>
      </c>
      <c r="E120" s="137">
        <f t="shared" si="30"/>
        <v>2.1</v>
      </c>
      <c r="F120" s="137">
        <f t="shared" si="30"/>
        <v>2.1</v>
      </c>
      <c r="G120" s="137">
        <f t="shared" si="30"/>
        <v>2.1</v>
      </c>
      <c r="H120" s="137">
        <f t="shared" si="30"/>
        <v>2.1</v>
      </c>
      <c r="I120" s="137">
        <f t="shared" si="30"/>
        <v>2.1</v>
      </c>
      <c r="J120" s="137">
        <f t="shared" si="30"/>
        <v>2.1</v>
      </c>
      <c r="K120" s="137">
        <f t="shared" si="30"/>
        <v>2.1</v>
      </c>
      <c r="L120" s="137">
        <f t="shared" si="30"/>
        <v>2.1</v>
      </c>
      <c r="M120" s="137">
        <f t="shared" si="30"/>
        <v>2.1</v>
      </c>
      <c r="N120" s="137">
        <f t="shared" si="30"/>
        <v>2.1</v>
      </c>
      <c r="O120" s="137">
        <f t="shared" si="30"/>
        <v>2.1</v>
      </c>
      <c r="P120" s="137">
        <f t="shared" si="30"/>
        <v>2.1</v>
      </c>
      <c r="Q120" s="137">
        <f t="shared" si="30"/>
        <v>2.1</v>
      </c>
      <c r="R120" s="137">
        <f t="shared" si="30"/>
        <v>2.1</v>
      </c>
      <c r="S120" s="137">
        <f t="shared" si="29"/>
        <v>2.1</v>
      </c>
      <c r="T120" s="137">
        <f t="shared" si="29"/>
        <v>2.1</v>
      </c>
      <c r="U120" s="137">
        <f t="shared" si="29"/>
        <v>2.1</v>
      </c>
      <c r="V120" s="137">
        <f t="shared" si="29"/>
        <v>2.1</v>
      </c>
      <c r="W120" s="137">
        <f t="shared" si="29"/>
        <v>2.1</v>
      </c>
      <c r="X120" s="137">
        <f t="shared" si="29"/>
        <v>2.1</v>
      </c>
      <c r="Y120" s="137">
        <f t="shared" si="29"/>
        <v>2.1</v>
      </c>
      <c r="Z120" s="137">
        <f t="shared" si="29"/>
        <v>2.1</v>
      </c>
      <c r="AA120" s="137">
        <f t="shared" si="29"/>
        <v>2.1</v>
      </c>
      <c r="AB120" s="137">
        <f t="shared" si="29"/>
        <v>2.1</v>
      </c>
      <c r="AC120" s="137">
        <f t="shared" si="29"/>
        <v>2.1</v>
      </c>
      <c r="AD120" s="137">
        <f t="shared" si="29"/>
        <v>2.1</v>
      </c>
      <c r="AE120" s="137">
        <f t="shared" si="29"/>
        <v>2.1</v>
      </c>
      <c r="AF120" s="137">
        <f t="shared" si="29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0"/>
        <v>9.3000000000000007</v>
      </c>
      <c r="D121" s="137">
        <f t="shared" si="30"/>
        <v>9.3000000000000007</v>
      </c>
      <c r="E121" s="137">
        <f t="shared" si="30"/>
        <v>9.3000000000000007</v>
      </c>
      <c r="F121" s="137">
        <f t="shared" si="30"/>
        <v>9.3000000000000007</v>
      </c>
      <c r="G121" s="137">
        <f t="shared" si="30"/>
        <v>9.3000000000000007</v>
      </c>
      <c r="H121" s="137">
        <f t="shared" si="30"/>
        <v>9.3000000000000007</v>
      </c>
      <c r="I121" s="137">
        <f t="shared" si="30"/>
        <v>9.3000000000000007</v>
      </c>
      <c r="J121" s="137">
        <f t="shared" si="30"/>
        <v>9.3000000000000007</v>
      </c>
      <c r="K121" s="137">
        <f t="shared" si="30"/>
        <v>9.3000000000000007</v>
      </c>
      <c r="L121" s="137">
        <f t="shared" si="30"/>
        <v>9.3000000000000007</v>
      </c>
      <c r="M121" s="137">
        <f t="shared" si="30"/>
        <v>9.3000000000000007</v>
      </c>
      <c r="N121" s="137">
        <f t="shared" si="30"/>
        <v>9.3000000000000007</v>
      </c>
      <c r="O121" s="137">
        <f t="shared" si="30"/>
        <v>9.3000000000000007</v>
      </c>
      <c r="P121" s="137">
        <f t="shared" si="30"/>
        <v>9.3000000000000007</v>
      </c>
      <c r="Q121" s="137">
        <f t="shared" si="30"/>
        <v>9.3000000000000007</v>
      </c>
      <c r="R121" s="137">
        <f t="shared" si="30"/>
        <v>9.3000000000000007</v>
      </c>
      <c r="S121" s="137">
        <f t="shared" si="29"/>
        <v>9.3000000000000007</v>
      </c>
      <c r="T121" s="137">
        <f t="shared" si="29"/>
        <v>9.3000000000000007</v>
      </c>
      <c r="U121" s="137">
        <f t="shared" si="29"/>
        <v>9.3000000000000007</v>
      </c>
      <c r="V121" s="137">
        <f t="shared" si="29"/>
        <v>9.3000000000000007</v>
      </c>
      <c r="W121" s="137">
        <f t="shared" si="29"/>
        <v>9.3000000000000007</v>
      </c>
      <c r="X121" s="137">
        <f t="shared" si="29"/>
        <v>9.3000000000000007</v>
      </c>
      <c r="Y121" s="137">
        <f t="shared" si="29"/>
        <v>9.3000000000000007</v>
      </c>
      <c r="Z121" s="137">
        <f t="shared" si="29"/>
        <v>9.3000000000000007</v>
      </c>
      <c r="AA121" s="137">
        <f t="shared" si="29"/>
        <v>9.3000000000000007</v>
      </c>
      <c r="AB121" s="137">
        <f t="shared" si="29"/>
        <v>9.3000000000000007</v>
      </c>
      <c r="AC121" s="137">
        <f t="shared" si="29"/>
        <v>9.3000000000000007</v>
      </c>
      <c r="AD121" s="137">
        <f t="shared" si="29"/>
        <v>9.3000000000000007</v>
      </c>
      <c r="AE121" s="137">
        <f t="shared" si="29"/>
        <v>9.3000000000000007</v>
      </c>
      <c r="AF121" s="137">
        <f t="shared" si="29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0"/>
        <v>0</v>
      </c>
      <c r="D123" s="137">
        <f t="shared" si="30"/>
        <v>0</v>
      </c>
      <c r="E123" s="137">
        <f t="shared" si="30"/>
        <v>0</v>
      </c>
      <c r="F123" s="137">
        <f t="shared" si="30"/>
        <v>0</v>
      </c>
      <c r="G123" s="137">
        <f t="shared" si="30"/>
        <v>0</v>
      </c>
      <c r="H123" s="137">
        <f t="shared" si="30"/>
        <v>0</v>
      </c>
      <c r="I123" s="137">
        <f t="shared" si="30"/>
        <v>0</v>
      </c>
      <c r="J123" s="137">
        <f t="shared" si="30"/>
        <v>0</v>
      </c>
      <c r="K123" s="137">
        <f t="shared" si="30"/>
        <v>0</v>
      </c>
      <c r="L123" s="137">
        <f t="shared" si="30"/>
        <v>0</v>
      </c>
      <c r="M123" s="137">
        <f t="shared" si="30"/>
        <v>0</v>
      </c>
      <c r="N123" s="137">
        <f t="shared" si="30"/>
        <v>0</v>
      </c>
      <c r="O123" s="137">
        <f t="shared" si="30"/>
        <v>0</v>
      </c>
      <c r="P123" s="137">
        <f t="shared" si="30"/>
        <v>0</v>
      </c>
      <c r="Q123" s="137">
        <f t="shared" si="30"/>
        <v>0</v>
      </c>
      <c r="R123" s="137">
        <f t="shared" si="30"/>
        <v>0</v>
      </c>
      <c r="S123" s="137">
        <f t="shared" si="29"/>
        <v>0</v>
      </c>
      <c r="T123" s="137">
        <f t="shared" si="29"/>
        <v>0</v>
      </c>
      <c r="U123" s="137">
        <f t="shared" si="29"/>
        <v>0</v>
      </c>
      <c r="V123" s="137">
        <f t="shared" si="29"/>
        <v>0</v>
      </c>
      <c r="W123" s="137">
        <f t="shared" si="29"/>
        <v>0</v>
      </c>
      <c r="X123" s="137">
        <f t="shared" si="29"/>
        <v>0</v>
      </c>
      <c r="Y123" s="137">
        <f t="shared" si="29"/>
        <v>0</v>
      </c>
      <c r="Z123" s="137">
        <f t="shared" si="29"/>
        <v>0</v>
      </c>
      <c r="AA123" s="137">
        <f t="shared" si="29"/>
        <v>0</v>
      </c>
      <c r="AB123" s="137">
        <f t="shared" si="29"/>
        <v>0</v>
      </c>
      <c r="AC123" s="137">
        <f t="shared" si="29"/>
        <v>0</v>
      </c>
      <c r="AD123" s="137">
        <f t="shared" si="29"/>
        <v>0</v>
      </c>
      <c r="AE123" s="137">
        <f t="shared" si="29"/>
        <v>0</v>
      </c>
      <c r="AF123" s="137">
        <f t="shared" si="29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0"/>
        <v>5</v>
      </c>
      <c r="D124" s="137">
        <f t="shared" si="30"/>
        <v>5</v>
      </c>
      <c r="E124" s="137">
        <f t="shared" si="30"/>
        <v>5</v>
      </c>
      <c r="F124" s="137">
        <f t="shared" si="30"/>
        <v>5</v>
      </c>
      <c r="G124" s="137">
        <f t="shared" si="30"/>
        <v>5</v>
      </c>
      <c r="H124" s="137">
        <f t="shared" si="30"/>
        <v>5</v>
      </c>
      <c r="I124" s="137">
        <f t="shared" si="30"/>
        <v>5</v>
      </c>
      <c r="J124" s="137">
        <f t="shared" si="30"/>
        <v>5</v>
      </c>
      <c r="K124" s="137">
        <f t="shared" si="30"/>
        <v>5</v>
      </c>
      <c r="L124" s="137">
        <f t="shared" si="30"/>
        <v>5</v>
      </c>
      <c r="M124" s="137">
        <f t="shared" si="30"/>
        <v>5</v>
      </c>
      <c r="N124" s="137">
        <f t="shared" si="30"/>
        <v>5</v>
      </c>
      <c r="O124" s="137">
        <f t="shared" si="30"/>
        <v>5</v>
      </c>
      <c r="P124" s="137">
        <f t="shared" si="30"/>
        <v>5</v>
      </c>
      <c r="Q124" s="137">
        <f t="shared" si="30"/>
        <v>5</v>
      </c>
      <c r="R124" s="137">
        <f t="shared" si="30"/>
        <v>5</v>
      </c>
      <c r="S124" s="137">
        <f t="shared" si="29"/>
        <v>5</v>
      </c>
      <c r="T124" s="137">
        <f t="shared" si="29"/>
        <v>5</v>
      </c>
      <c r="U124" s="137">
        <f t="shared" si="29"/>
        <v>5</v>
      </c>
      <c r="V124" s="137">
        <f t="shared" si="29"/>
        <v>5</v>
      </c>
      <c r="W124" s="137">
        <f t="shared" si="29"/>
        <v>5</v>
      </c>
      <c r="X124" s="137">
        <f t="shared" si="29"/>
        <v>5</v>
      </c>
      <c r="Y124" s="137">
        <f t="shared" si="29"/>
        <v>5</v>
      </c>
      <c r="Z124" s="137">
        <f t="shared" si="29"/>
        <v>5</v>
      </c>
      <c r="AA124" s="137">
        <f t="shared" si="29"/>
        <v>5</v>
      </c>
      <c r="AB124" s="137">
        <f t="shared" si="29"/>
        <v>5</v>
      </c>
      <c r="AC124" s="137">
        <f t="shared" si="29"/>
        <v>5</v>
      </c>
      <c r="AD124" s="137">
        <f t="shared" si="29"/>
        <v>5</v>
      </c>
      <c r="AE124" s="137">
        <f t="shared" si="29"/>
        <v>5</v>
      </c>
      <c r="AF124" s="137">
        <f t="shared" si="29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0"/>
        <v>1</v>
      </c>
      <c r="D125" s="137">
        <f t="shared" si="30"/>
        <v>1</v>
      </c>
      <c r="E125" s="137">
        <f t="shared" si="30"/>
        <v>1</v>
      </c>
      <c r="F125" s="137">
        <f t="shared" si="30"/>
        <v>1</v>
      </c>
      <c r="G125" s="137">
        <f t="shared" si="30"/>
        <v>1</v>
      </c>
      <c r="H125" s="137">
        <f t="shared" si="30"/>
        <v>1</v>
      </c>
      <c r="I125" s="137">
        <f t="shared" si="30"/>
        <v>1</v>
      </c>
      <c r="J125" s="137">
        <f t="shared" si="30"/>
        <v>1</v>
      </c>
      <c r="K125" s="137">
        <f t="shared" si="30"/>
        <v>1</v>
      </c>
      <c r="L125" s="137">
        <f t="shared" si="30"/>
        <v>1</v>
      </c>
      <c r="M125" s="137">
        <f t="shared" si="30"/>
        <v>1</v>
      </c>
      <c r="N125" s="137">
        <f t="shared" si="30"/>
        <v>1</v>
      </c>
      <c r="O125" s="137">
        <f t="shared" si="30"/>
        <v>1</v>
      </c>
      <c r="P125" s="137">
        <f t="shared" si="30"/>
        <v>1</v>
      </c>
      <c r="Q125" s="137">
        <f t="shared" si="30"/>
        <v>1</v>
      </c>
      <c r="R125" s="137">
        <f t="shared" si="30"/>
        <v>1</v>
      </c>
      <c r="S125" s="137">
        <f t="shared" si="29"/>
        <v>1</v>
      </c>
      <c r="T125" s="137">
        <f t="shared" si="29"/>
        <v>1</v>
      </c>
      <c r="U125" s="137">
        <f t="shared" si="29"/>
        <v>1</v>
      </c>
      <c r="V125" s="137">
        <f t="shared" si="29"/>
        <v>1</v>
      </c>
      <c r="W125" s="137">
        <f t="shared" si="29"/>
        <v>1</v>
      </c>
      <c r="X125" s="137">
        <f t="shared" si="29"/>
        <v>1</v>
      </c>
      <c r="Y125" s="137">
        <f t="shared" si="29"/>
        <v>1</v>
      </c>
      <c r="Z125" s="137">
        <f t="shared" si="29"/>
        <v>1</v>
      </c>
      <c r="AA125" s="137">
        <f t="shared" si="29"/>
        <v>1</v>
      </c>
      <c r="AB125" s="137">
        <f t="shared" si="29"/>
        <v>1</v>
      </c>
      <c r="AC125" s="137">
        <f t="shared" si="29"/>
        <v>1</v>
      </c>
      <c r="AD125" s="137">
        <f t="shared" si="29"/>
        <v>1</v>
      </c>
      <c r="AE125" s="137">
        <f t="shared" si="29"/>
        <v>1</v>
      </c>
      <c r="AF125" s="137">
        <f t="shared" si="29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0"/>
        <v>1.58</v>
      </c>
      <c r="D126" s="137">
        <f t="shared" si="30"/>
        <v>1.58</v>
      </c>
      <c r="E126" s="137">
        <f t="shared" si="30"/>
        <v>1.58</v>
      </c>
      <c r="F126" s="137">
        <f t="shared" si="30"/>
        <v>1.58</v>
      </c>
      <c r="G126" s="137">
        <f t="shared" si="30"/>
        <v>1.58</v>
      </c>
      <c r="H126" s="137">
        <f t="shared" si="30"/>
        <v>1.58</v>
      </c>
      <c r="I126" s="137">
        <f t="shared" si="30"/>
        <v>1.58</v>
      </c>
      <c r="J126" s="137">
        <f t="shared" si="30"/>
        <v>1.58</v>
      </c>
      <c r="K126" s="137">
        <f t="shared" si="30"/>
        <v>1.58</v>
      </c>
      <c r="L126" s="137">
        <f t="shared" si="30"/>
        <v>1.58</v>
      </c>
      <c r="M126" s="137">
        <f t="shared" si="30"/>
        <v>1.58</v>
      </c>
      <c r="N126" s="137">
        <f t="shared" si="30"/>
        <v>1.58</v>
      </c>
      <c r="O126" s="137">
        <f t="shared" si="30"/>
        <v>1.58</v>
      </c>
      <c r="P126" s="137">
        <f t="shared" si="30"/>
        <v>1.58</v>
      </c>
      <c r="Q126" s="137">
        <f t="shared" si="30"/>
        <v>1.58</v>
      </c>
      <c r="R126" s="137">
        <f t="shared" si="30"/>
        <v>1.58</v>
      </c>
      <c r="S126" s="137">
        <f t="shared" si="29"/>
        <v>1.58</v>
      </c>
      <c r="T126" s="137">
        <f t="shared" si="29"/>
        <v>1.58</v>
      </c>
      <c r="U126" s="137">
        <f t="shared" si="29"/>
        <v>1.58</v>
      </c>
      <c r="V126" s="137">
        <f t="shared" si="29"/>
        <v>1.58</v>
      </c>
      <c r="W126" s="137">
        <f t="shared" si="29"/>
        <v>1.58</v>
      </c>
      <c r="X126" s="137">
        <f t="shared" si="29"/>
        <v>1.58</v>
      </c>
      <c r="Y126" s="137">
        <f t="shared" si="29"/>
        <v>1.58</v>
      </c>
      <c r="Z126" s="137">
        <f t="shared" si="29"/>
        <v>1.58</v>
      </c>
      <c r="AA126" s="137">
        <f t="shared" si="29"/>
        <v>1.58</v>
      </c>
      <c r="AB126" s="137">
        <f t="shared" si="29"/>
        <v>1.58</v>
      </c>
      <c r="AC126" s="137">
        <f t="shared" si="29"/>
        <v>1.58</v>
      </c>
      <c r="AD126" s="137">
        <f t="shared" si="29"/>
        <v>1.58</v>
      </c>
      <c r="AE126" s="137">
        <f t="shared" si="29"/>
        <v>1.58</v>
      </c>
      <c r="AF126" s="137">
        <f t="shared" si="29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0"/>
        <v>1.46</v>
      </c>
      <c r="D127" s="137">
        <f t="shared" si="30"/>
        <v>1.46</v>
      </c>
      <c r="E127" s="137">
        <f t="shared" si="30"/>
        <v>1.46</v>
      </c>
      <c r="F127" s="137">
        <f t="shared" si="30"/>
        <v>1.46</v>
      </c>
      <c r="G127" s="137">
        <f t="shared" si="30"/>
        <v>1.46</v>
      </c>
      <c r="H127" s="137">
        <f t="shared" si="30"/>
        <v>1.46</v>
      </c>
      <c r="I127" s="137">
        <f t="shared" si="30"/>
        <v>1.46</v>
      </c>
      <c r="J127" s="137">
        <f t="shared" si="30"/>
        <v>1.46</v>
      </c>
      <c r="K127" s="137">
        <f t="shared" si="30"/>
        <v>1.46</v>
      </c>
      <c r="L127" s="137">
        <f t="shared" si="30"/>
        <v>1.46</v>
      </c>
      <c r="M127" s="137">
        <f t="shared" si="30"/>
        <v>1.46</v>
      </c>
      <c r="N127" s="137">
        <f t="shared" si="30"/>
        <v>1.46</v>
      </c>
      <c r="O127" s="137">
        <f t="shared" si="30"/>
        <v>1.46</v>
      </c>
      <c r="P127" s="137">
        <f t="shared" si="30"/>
        <v>1.46</v>
      </c>
      <c r="Q127" s="137">
        <f t="shared" si="30"/>
        <v>1.46</v>
      </c>
      <c r="R127" s="137">
        <f t="shared" si="30"/>
        <v>1.46</v>
      </c>
      <c r="S127" s="137">
        <f t="shared" ref="S127:AF128" si="31">R127</f>
        <v>1.46</v>
      </c>
      <c r="T127" s="137">
        <f t="shared" si="31"/>
        <v>1.46</v>
      </c>
      <c r="U127" s="137">
        <f t="shared" si="31"/>
        <v>1.46</v>
      </c>
      <c r="V127" s="137">
        <f t="shared" si="31"/>
        <v>1.46</v>
      </c>
      <c r="W127" s="137">
        <f t="shared" si="31"/>
        <v>1.46</v>
      </c>
      <c r="X127" s="137">
        <f t="shared" si="31"/>
        <v>1.46</v>
      </c>
      <c r="Y127" s="137">
        <f t="shared" si="31"/>
        <v>1.46</v>
      </c>
      <c r="Z127" s="137">
        <f t="shared" si="31"/>
        <v>1.46</v>
      </c>
      <c r="AA127" s="137">
        <f t="shared" si="31"/>
        <v>1.46</v>
      </c>
      <c r="AB127" s="137">
        <f t="shared" si="31"/>
        <v>1.46</v>
      </c>
      <c r="AC127" s="137">
        <f t="shared" si="31"/>
        <v>1.46</v>
      </c>
      <c r="AD127" s="137">
        <f t="shared" si="31"/>
        <v>1.46</v>
      </c>
      <c r="AE127" s="137">
        <f t="shared" si="31"/>
        <v>1.46</v>
      </c>
      <c r="AF127" s="137">
        <f t="shared" si="31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0"/>
        <v>1.48</v>
      </c>
      <c r="D128" s="137">
        <f t="shared" si="30"/>
        <v>1.48</v>
      </c>
      <c r="E128" s="137">
        <f t="shared" si="30"/>
        <v>1.48</v>
      </c>
      <c r="F128" s="137">
        <f t="shared" si="30"/>
        <v>1.48</v>
      </c>
      <c r="G128" s="137">
        <f t="shared" si="30"/>
        <v>1.48</v>
      </c>
      <c r="H128" s="137">
        <f t="shared" si="30"/>
        <v>1.48</v>
      </c>
      <c r="I128" s="137">
        <f t="shared" si="30"/>
        <v>1.48</v>
      </c>
      <c r="J128" s="137">
        <f t="shared" si="30"/>
        <v>1.48</v>
      </c>
      <c r="K128" s="137">
        <f t="shared" si="30"/>
        <v>1.48</v>
      </c>
      <c r="L128" s="137">
        <f t="shared" si="30"/>
        <v>1.48</v>
      </c>
      <c r="M128" s="137">
        <f t="shared" si="30"/>
        <v>1.48</v>
      </c>
      <c r="N128" s="137">
        <f t="shared" si="30"/>
        <v>1.48</v>
      </c>
      <c r="O128" s="137">
        <f t="shared" si="30"/>
        <v>1.48</v>
      </c>
      <c r="P128" s="137">
        <f t="shared" si="30"/>
        <v>1.48</v>
      </c>
      <c r="Q128" s="137">
        <f t="shared" si="30"/>
        <v>1.48</v>
      </c>
      <c r="R128" s="137">
        <f t="shared" si="30"/>
        <v>1.48</v>
      </c>
      <c r="S128" s="137">
        <f t="shared" si="31"/>
        <v>1.48</v>
      </c>
      <c r="T128" s="137">
        <f t="shared" si="31"/>
        <v>1.48</v>
      </c>
      <c r="U128" s="137">
        <f t="shared" si="31"/>
        <v>1.48</v>
      </c>
      <c r="V128" s="137">
        <f t="shared" si="31"/>
        <v>1.48</v>
      </c>
      <c r="W128" s="137">
        <f t="shared" si="31"/>
        <v>1.48</v>
      </c>
      <c r="X128" s="137">
        <f t="shared" si="31"/>
        <v>1.48</v>
      </c>
      <c r="Y128" s="137">
        <f t="shared" si="31"/>
        <v>1.48</v>
      </c>
      <c r="Z128" s="137">
        <f t="shared" si="31"/>
        <v>1.48</v>
      </c>
      <c r="AA128" s="137">
        <f t="shared" si="31"/>
        <v>1.48</v>
      </c>
      <c r="AB128" s="137">
        <f t="shared" si="31"/>
        <v>1.48</v>
      </c>
      <c r="AC128" s="137">
        <f t="shared" si="31"/>
        <v>1.48</v>
      </c>
      <c r="AD128" s="137">
        <f t="shared" si="31"/>
        <v>1.48</v>
      </c>
      <c r="AE128" s="137">
        <f t="shared" si="31"/>
        <v>1.48</v>
      </c>
      <c r="AF128" s="137">
        <f t="shared" si="31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2">B130</f>
        <v>2.2000000000000002</v>
      </c>
      <c r="D130" s="137">
        <f t="shared" si="32"/>
        <v>2.2000000000000002</v>
      </c>
      <c r="E130" s="137">
        <f t="shared" si="32"/>
        <v>2.2000000000000002</v>
      </c>
      <c r="F130" s="137">
        <f t="shared" si="32"/>
        <v>2.2000000000000002</v>
      </c>
      <c r="G130" s="137">
        <f t="shared" si="32"/>
        <v>2.2000000000000002</v>
      </c>
      <c r="H130" s="137">
        <f t="shared" si="32"/>
        <v>2.2000000000000002</v>
      </c>
      <c r="I130" s="137">
        <f t="shared" si="32"/>
        <v>2.2000000000000002</v>
      </c>
      <c r="J130" s="137">
        <f t="shared" si="32"/>
        <v>2.2000000000000002</v>
      </c>
      <c r="K130" s="137">
        <f t="shared" si="32"/>
        <v>2.2000000000000002</v>
      </c>
      <c r="L130" s="137">
        <f t="shared" si="32"/>
        <v>2.2000000000000002</v>
      </c>
      <c r="M130" s="137">
        <f t="shared" si="32"/>
        <v>2.2000000000000002</v>
      </c>
      <c r="N130" s="137">
        <f t="shared" si="32"/>
        <v>2.2000000000000002</v>
      </c>
      <c r="O130" s="137">
        <f t="shared" si="32"/>
        <v>2.2000000000000002</v>
      </c>
      <c r="P130" s="137">
        <f t="shared" si="32"/>
        <v>2.2000000000000002</v>
      </c>
      <c r="Q130" s="137">
        <f t="shared" si="32"/>
        <v>2.2000000000000002</v>
      </c>
      <c r="R130" s="137">
        <f t="shared" si="32"/>
        <v>2.2000000000000002</v>
      </c>
      <c r="S130" s="137">
        <f t="shared" ref="S130:AF137" si="33">R130</f>
        <v>2.2000000000000002</v>
      </c>
      <c r="T130" s="137">
        <f t="shared" si="33"/>
        <v>2.2000000000000002</v>
      </c>
      <c r="U130" s="137">
        <f t="shared" si="33"/>
        <v>2.2000000000000002</v>
      </c>
      <c r="V130" s="137">
        <f t="shared" si="33"/>
        <v>2.2000000000000002</v>
      </c>
      <c r="W130" s="137">
        <f t="shared" si="33"/>
        <v>2.2000000000000002</v>
      </c>
      <c r="X130" s="137">
        <f t="shared" si="33"/>
        <v>2.2000000000000002</v>
      </c>
      <c r="Y130" s="137">
        <f t="shared" si="33"/>
        <v>2.2000000000000002</v>
      </c>
      <c r="Z130" s="137">
        <f t="shared" si="33"/>
        <v>2.2000000000000002</v>
      </c>
      <c r="AA130" s="137">
        <f t="shared" si="33"/>
        <v>2.2000000000000002</v>
      </c>
      <c r="AB130" s="137">
        <f t="shared" si="33"/>
        <v>2.2000000000000002</v>
      </c>
      <c r="AC130" s="137">
        <f t="shared" si="33"/>
        <v>2.2000000000000002</v>
      </c>
      <c r="AD130" s="137">
        <f t="shared" si="33"/>
        <v>2.2000000000000002</v>
      </c>
      <c r="AE130" s="137">
        <f t="shared" si="33"/>
        <v>2.2000000000000002</v>
      </c>
      <c r="AF130" s="137">
        <f t="shared" si="33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2"/>
        <v>2</v>
      </c>
      <c r="D131" s="137">
        <f t="shared" si="32"/>
        <v>2</v>
      </c>
      <c r="E131" s="137">
        <f t="shared" si="32"/>
        <v>2</v>
      </c>
      <c r="F131" s="137">
        <f t="shared" si="32"/>
        <v>2</v>
      </c>
      <c r="G131" s="137">
        <f t="shared" si="32"/>
        <v>2</v>
      </c>
      <c r="H131" s="137">
        <f t="shared" si="32"/>
        <v>2</v>
      </c>
      <c r="I131" s="137">
        <f t="shared" si="32"/>
        <v>2</v>
      </c>
      <c r="J131" s="137">
        <f t="shared" si="32"/>
        <v>2</v>
      </c>
      <c r="K131" s="137">
        <f t="shared" si="32"/>
        <v>2</v>
      </c>
      <c r="L131" s="137">
        <f t="shared" si="32"/>
        <v>2</v>
      </c>
      <c r="M131" s="137">
        <f t="shared" si="32"/>
        <v>2</v>
      </c>
      <c r="N131" s="137">
        <f t="shared" si="32"/>
        <v>2</v>
      </c>
      <c r="O131" s="137">
        <f t="shared" si="32"/>
        <v>2</v>
      </c>
      <c r="P131" s="137">
        <f t="shared" si="32"/>
        <v>2</v>
      </c>
      <c r="Q131" s="137">
        <f t="shared" si="32"/>
        <v>2</v>
      </c>
      <c r="R131" s="137">
        <f t="shared" si="32"/>
        <v>2</v>
      </c>
      <c r="S131" s="137">
        <f t="shared" si="33"/>
        <v>2</v>
      </c>
      <c r="T131" s="137">
        <f t="shared" si="33"/>
        <v>2</v>
      </c>
      <c r="U131" s="137">
        <f t="shared" si="33"/>
        <v>2</v>
      </c>
      <c r="V131" s="137">
        <f t="shared" si="33"/>
        <v>2</v>
      </c>
      <c r="W131" s="137">
        <f t="shared" si="33"/>
        <v>2</v>
      </c>
      <c r="X131" s="137">
        <f t="shared" si="33"/>
        <v>2</v>
      </c>
      <c r="Y131" s="137">
        <f t="shared" si="33"/>
        <v>2</v>
      </c>
      <c r="Z131" s="137">
        <f t="shared" si="33"/>
        <v>2</v>
      </c>
      <c r="AA131" s="137">
        <f t="shared" si="33"/>
        <v>2</v>
      </c>
      <c r="AB131" s="137">
        <f t="shared" si="33"/>
        <v>2</v>
      </c>
      <c r="AC131" s="137">
        <f t="shared" si="33"/>
        <v>2</v>
      </c>
      <c r="AD131" s="137">
        <f t="shared" si="33"/>
        <v>2</v>
      </c>
      <c r="AE131" s="137">
        <f t="shared" si="33"/>
        <v>2</v>
      </c>
      <c r="AF131" s="137">
        <f t="shared" si="33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2"/>
        <v>1.25</v>
      </c>
      <c r="D132" s="137">
        <f t="shared" si="32"/>
        <v>1.25</v>
      </c>
      <c r="E132" s="137">
        <f t="shared" si="32"/>
        <v>1.25</v>
      </c>
      <c r="F132" s="137">
        <f t="shared" si="32"/>
        <v>1.25</v>
      </c>
      <c r="G132" s="137">
        <f t="shared" si="32"/>
        <v>1.25</v>
      </c>
      <c r="H132" s="137">
        <f t="shared" si="32"/>
        <v>1.25</v>
      </c>
      <c r="I132" s="137">
        <f t="shared" si="32"/>
        <v>1.25</v>
      </c>
      <c r="J132" s="137">
        <f t="shared" si="32"/>
        <v>1.25</v>
      </c>
      <c r="K132" s="137">
        <f t="shared" si="32"/>
        <v>1.25</v>
      </c>
      <c r="L132" s="137">
        <f t="shared" si="32"/>
        <v>1.25</v>
      </c>
      <c r="M132" s="137">
        <f t="shared" si="32"/>
        <v>1.25</v>
      </c>
      <c r="N132" s="137">
        <f t="shared" si="32"/>
        <v>1.25</v>
      </c>
      <c r="O132" s="137">
        <f t="shared" si="32"/>
        <v>1.25</v>
      </c>
      <c r="P132" s="137">
        <f t="shared" si="32"/>
        <v>1.25</v>
      </c>
      <c r="Q132" s="137">
        <f t="shared" si="32"/>
        <v>1.25</v>
      </c>
      <c r="R132" s="137">
        <f t="shared" si="32"/>
        <v>1.25</v>
      </c>
      <c r="S132" s="137">
        <f t="shared" si="33"/>
        <v>1.25</v>
      </c>
      <c r="T132" s="137">
        <f t="shared" si="33"/>
        <v>1.25</v>
      </c>
      <c r="U132" s="137">
        <f t="shared" si="33"/>
        <v>1.25</v>
      </c>
      <c r="V132" s="137">
        <f t="shared" si="33"/>
        <v>1.25</v>
      </c>
      <c r="W132" s="137">
        <f t="shared" si="33"/>
        <v>1.25</v>
      </c>
      <c r="X132" s="137">
        <f t="shared" si="33"/>
        <v>1.25</v>
      </c>
      <c r="Y132" s="137">
        <f t="shared" si="33"/>
        <v>1.25</v>
      </c>
      <c r="Z132" s="137">
        <f t="shared" si="33"/>
        <v>1.25</v>
      </c>
      <c r="AA132" s="137">
        <f t="shared" si="33"/>
        <v>1.25</v>
      </c>
      <c r="AB132" s="137">
        <f t="shared" si="33"/>
        <v>1.25</v>
      </c>
      <c r="AC132" s="137">
        <f t="shared" si="33"/>
        <v>1.25</v>
      </c>
      <c r="AD132" s="137">
        <f t="shared" si="33"/>
        <v>1.25</v>
      </c>
      <c r="AE132" s="137">
        <f t="shared" si="33"/>
        <v>1.25</v>
      </c>
      <c r="AF132" s="137">
        <f t="shared" si="33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2"/>
        <v>1.1499999999999999</v>
      </c>
      <c r="D133" s="137">
        <f t="shared" si="32"/>
        <v>1.1499999999999999</v>
      </c>
      <c r="E133" s="137">
        <f t="shared" si="32"/>
        <v>1.1499999999999999</v>
      </c>
      <c r="F133" s="137">
        <f t="shared" si="32"/>
        <v>1.1499999999999999</v>
      </c>
      <c r="G133" s="137">
        <f t="shared" si="32"/>
        <v>1.1499999999999999</v>
      </c>
      <c r="H133" s="137">
        <f t="shared" si="32"/>
        <v>1.1499999999999999</v>
      </c>
      <c r="I133" s="137">
        <f t="shared" si="32"/>
        <v>1.1499999999999999</v>
      </c>
      <c r="J133" s="137">
        <f t="shared" si="32"/>
        <v>1.1499999999999999</v>
      </c>
      <c r="K133" s="137">
        <f t="shared" si="32"/>
        <v>1.1499999999999999</v>
      </c>
      <c r="L133" s="137">
        <f t="shared" si="32"/>
        <v>1.1499999999999999</v>
      </c>
      <c r="M133" s="137">
        <f t="shared" si="32"/>
        <v>1.1499999999999999</v>
      </c>
      <c r="N133" s="137">
        <f t="shared" si="32"/>
        <v>1.1499999999999999</v>
      </c>
      <c r="O133" s="137">
        <f t="shared" si="32"/>
        <v>1.1499999999999999</v>
      </c>
      <c r="P133" s="137">
        <f t="shared" si="32"/>
        <v>1.1499999999999999</v>
      </c>
      <c r="Q133" s="137">
        <f t="shared" si="32"/>
        <v>1.1499999999999999</v>
      </c>
      <c r="R133" s="137">
        <f t="shared" si="32"/>
        <v>1.1499999999999999</v>
      </c>
      <c r="S133" s="137">
        <f t="shared" si="33"/>
        <v>1.1499999999999999</v>
      </c>
      <c r="T133" s="137">
        <f t="shared" si="33"/>
        <v>1.1499999999999999</v>
      </c>
      <c r="U133" s="137">
        <f t="shared" si="33"/>
        <v>1.1499999999999999</v>
      </c>
      <c r="V133" s="137">
        <f t="shared" si="33"/>
        <v>1.1499999999999999</v>
      </c>
      <c r="W133" s="137">
        <f t="shared" si="33"/>
        <v>1.1499999999999999</v>
      </c>
      <c r="X133" s="137">
        <f t="shared" si="33"/>
        <v>1.1499999999999999</v>
      </c>
      <c r="Y133" s="137">
        <f t="shared" si="33"/>
        <v>1.1499999999999999</v>
      </c>
      <c r="Z133" s="137">
        <f t="shared" si="33"/>
        <v>1.1499999999999999</v>
      </c>
      <c r="AA133" s="137">
        <f t="shared" si="33"/>
        <v>1.1499999999999999</v>
      </c>
      <c r="AB133" s="137">
        <f t="shared" si="33"/>
        <v>1.1499999999999999</v>
      </c>
      <c r="AC133" s="137">
        <f t="shared" si="33"/>
        <v>1.1499999999999999</v>
      </c>
      <c r="AD133" s="137">
        <f t="shared" si="33"/>
        <v>1.1499999999999999</v>
      </c>
      <c r="AE133" s="137">
        <f t="shared" si="33"/>
        <v>1.1499999999999999</v>
      </c>
      <c r="AF133" s="137">
        <f t="shared" si="33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2"/>
        <v>2.133</v>
      </c>
      <c r="D134" s="137">
        <f t="shared" si="32"/>
        <v>2.133</v>
      </c>
      <c r="E134" s="137">
        <f t="shared" si="32"/>
        <v>2.133</v>
      </c>
      <c r="F134" s="137">
        <f t="shared" si="32"/>
        <v>2.133</v>
      </c>
      <c r="G134" s="137">
        <f t="shared" si="32"/>
        <v>2.133</v>
      </c>
      <c r="H134" s="137">
        <f t="shared" si="32"/>
        <v>2.133</v>
      </c>
      <c r="I134" s="137">
        <f t="shared" si="32"/>
        <v>2.133</v>
      </c>
      <c r="J134" s="137">
        <f t="shared" si="32"/>
        <v>2.133</v>
      </c>
      <c r="K134" s="137">
        <f t="shared" si="32"/>
        <v>2.133</v>
      </c>
      <c r="L134" s="137">
        <f t="shared" si="32"/>
        <v>2.133</v>
      </c>
      <c r="M134" s="137">
        <f t="shared" si="32"/>
        <v>2.133</v>
      </c>
      <c r="N134" s="137">
        <f t="shared" si="32"/>
        <v>2.133</v>
      </c>
      <c r="O134" s="137">
        <f t="shared" si="32"/>
        <v>2.133</v>
      </c>
      <c r="P134" s="137">
        <f t="shared" si="32"/>
        <v>2.133</v>
      </c>
      <c r="Q134" s="137">
        <f t="shared" si="32"/>
        <v>2.133</v>
      </c>
      <c r="R134" s="137">
        <f t="shared" si="32"/>
        <v>2.133</v>
      </c>
      <c r="S134" s="137">
        <f t="shared" si="33"/>
        <v>2.133</v>
      </c>
      <c r="T134" s="137">
        <f t="shared" si="33"/>
        <v>2.133</v>
      </c>
      <c r="U134" s="137">
        <f t="shared" si="33"/>
        <v>2.133</v>
      </c>
      <c r="V134" s="137">
        <f t="shared" si="33"/>
        <v>2.133</v>
      </c>
      <c r="W134" s="137">
        <f t="shared" si="33"/>
        <v>2.133</v>
      </c>
      <c r="X134" s="137">
        <f t="shared" si="33"/>
        <v>2.133</v>
      </c>
      <c r="Y134" s="137">
        <f t="shared" si="33"/>
        <v>2.133</v>
      </c>
      <c r="Z134" s="137">
        <f t="shared" si="33"/>
        <v>2.133</v>
      </c>
      <c r="AA134" s="137">
        <f t="shared" si="33"/>
        <v>2.133</v>
      </c>
      <c r="AB134" s="137">
        <f t="shared" si="33"/>
        <v>2.133</v>
      </c>
      <c r="AC134" s="137">
        <f t="shared" si="33"/>
        <v>2.133</v>
      </c>
      <c r="AD134" s="137">
        <f t="shared" si="33"/>
        <v>2.133</v>
      </c>
      <c r="AE134" s="137">
        <f t="shared" si="33"/>
        <v>2.133</v>
      </c>
      <c r="AF134" s="137">
        <f t="shared" si="33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2"/>
        <v>2.09</v>
      </c>
      <c r="D135" s="137">
        <f t="shared" si="32"/>
        <v>2.09</v>
      </c>
      <c r="E135" s="137">
        <f t="shared" si="32"/>
        <v>2.09</v>
      </c>
      <c r="F135" s="137">
        <f t="shared" si="32"/>
        <v>2.09</v>
      </c>
      <c r="G135" s="137">
        <f t="shared" si="32"/>
        <v>2.09</v>
      </c>
      <c r="H135" s="137">
        <f t="shared" si="32"/>
        <v>2.09</v>
      </c>
      <c r="I135" s="137">
        <f t="shared" si="32"/>
        <v>2.09</v>
      </c>
      <c r="J135" s="137">
        <f t="shared" si="32"/>
        <v>2.09</v>
      </c>
      <c r="K135" s="137">
        <f t="shared" si="32"/>
        <v>2.09</v>
      </c>
      <c r="L135" s="137">
        <f t="shared" si="32"/>
        <v>2.09</v>
      </c>
      <c r="M135" s="137">
        <f t="shared" si="32"/>
        <v>2.09</v>
      </c>
      <c r="N135" s="137">
        <f t="shared" si="32"/>
        <v>2.09</v>
      </c>
      <c r="O135" s="137">
        <f t="shared" si="32"/>
        <v>2.09</v>
      </c>
      <c r="P135" s="137">
        <f t="shared" si="32"/>
        <v>2.09</v>
      </c>
      <c r="Q135" s="137">
        <f t="shared" si="32"/>
        <v>2.09</v>
      </c>
      <c r="R135" s="137">
        <f t="shared" si="32"/>
        <v>2.09</v>
      </c>
      <c r="S135" s="137">
        <f t="shared" si="33"/>
        <v>2.09</v>
      </c>
      <c r="T135" s="137">
        <f t="shared" si="33"/>
        <v>2.09</v>
      </c>
      <c r="U135" s="137">
        <f t="shared" si="33"/>
        <v>2.09</v>
      </c>
      <c r="V135" s="137">
        <f t="shared" si="33"/>
        <v>2.09</v>
      </c>
      <c r="W135" s="137">
        <f t="shared" si="33"/>
        <v>2.09</v>
      </c>
      <c r="X135" s="137">
        <f t="shared" si="33"/>
        <v>2.09</v>
      </c>
      <c r="Y135" s="137">
        <f t="shared" si="33"/>
        <v>2.09</v>
      </c>
      <c r="Z135" s="137">
        <f t="shared" si="33"/>
        <v>2.09</v>
      </c>
      <c r="AA135" s="137">
        <f t="shared" si="33"/>
        <v>2.09</v>
      </c>
      <c r="AB135" s="137">
        <f t="shared" si="33"/>
        <v>2.09</v>
      </c>
      <c r="AC135" s="137">
        <f t="shared" si="33"/>
        <v>2.09</v>
      </c>
      <c r="AD135" s="137">
        <f t="shared" si="33"/>
        <v>2.09</v>
      </c>
      <c r="AE135" s="137">
        <f t="shared" si="33"/>
        <v>2.09</v>
      </c>
      <c r="AF135" s="137">
        <f t="shared" si="33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2"/>
        <v>1.1399999999999999</v>
      </c>
      <c r="D136" s="137">
        <f t="shared" si="32"/>
        <v>1.1399999999999999</v>
      </c>
      <c r="E136" s="137">
        <f t="shared" si="32"/>
        <v>1.1399999999999999</v>
      </c>
      <c r="F136" s="137">
        <f t="shared" si="32"/>
        <v>1.1399999999999999</v>
      </c>
      <c r="G136" s="137">
        <f t="shared" si="32"/>
        <v>1.1399999999999999</v>
      </c>
      <c r="H136" s="137">
        <f t="shared" si="32"/>
        <v>1.1399999999999999</v>
      </c>
      <c r="I136" s="137">
        <f t="shared" si="32"/>
        <v>1.1399999999999999</v>
      </c>
      <c r="J136" s="137">
        <f t="shared" si="32"/>
        <v>1.1399999999999999</v>
      </c>
      <c r="K136" s="137">
        <f t="shared" si="32"/>
        <v>1.1399999999999999</v>
      </c>
      <c r="L136" s="137">
        <f t="shared" si="32"/>
        <v>1.1399999999999999</v>
      </c>
      <c r="M136" s="137">
        <f t="shared" si="32"/>
        <v>1.1399999999999999</v>
      </c>
      <c r="N136" s="137">
        <f t="shared" si="32"/>
        <v>1.1399999999999999</v>
      </c>
      <c r="O136" s="137">
        <f t="shared" si="32"/>
        <v>1.1399999999999999</v>
      </c>
      <c r="P136" s="137">
        <f t="shared" si="32"/>
        <v>1.1399999999999999</v>
      </c>
      <c r="Q136" s="137">
        <f t="shared" si="32"/>
        <v>1.1399999999999999</v>
      </c>
      <c r="R136" s="137">
        <f t="shared" si="32"/>
        <v>1.1399999999999999</v>
      </c>
      <c r="S136" s="137">
        <f t="shared" si="33"/>
        <v>1.1399999999999999</v>
      </c>
      <c r="T136" s="137">
        <f t="shared" si="33"/>
        <v>1.1399999999999999</v>
      </c>
      <c r="U136" s="137">
        <f t="shared" si="33"/>
        <v>1.1399999999999999</v>
      </c>
      <c r="V136" s="137">
        <f t="shared" si="33"/>
        <v>1.1399999999999999</v>
      </c>
      <c r="W136" s="137">
        <f t="shared" si="33"/>
        <v>1.1399999999999999</v>
      </c>
      <c r="X136" s="137">
        <f t="shared" si="33"/>
        <v>1.1399999999999999</v>
      </c>
      <c r="Y136" s="137">
        <f t="shared" si="33"/>
        <v>1.1399999999999999</v>
      </c>
      <c r="Z136" s="137">
        <f t="shared" si="33"/>
        <v>1.1399999999999999</v>
      </c>
      <c r="AA136" s="137">
        <f t="shared" si="33"/>
        <v>1.1399999999999999</v>
      </c>
      <c r="AB136" s="137">
        <f t="shared" si="33"/>
        <v>1.1399999999999999</v>
      </c>
      <c r="AC136" s="137">
        <f t="shared" si="33"/>
        <v>1.1399999999999999</v>
      </c>
      <c r="AD136" s="137">
        <f t="shared" si="33"/>
        <v>1.1399999999999999</v>
      </c>
      <c r="AE136" s="137">
        <f t="shared" si="33"/>
        <v>1.1399999999999999</v>
      </c>
      <c r="AF136" s="137">
        <f t="shared" si="33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2"/>
        <v>0.82</v>
      </c>
      <c r="D137" s="137">
        <f t="shared" si="32"/>
        <v>0.82</v>
      </c>
      <c r="E137" s="137">
        <f t="shared" si="32"/>
        <v>0.82</v>
      </c>
      <c r="F137" s="137">
        <f t="shared" si="32"/>
        <v>0.82</v>
      </c>
      <c r="G137" s="137">
        <f t="shared" si="32"/>
        <v>0.82</v>
      </c>
      <c r="H137" s="137">
        <f t="shared" si="32"/>
        <v>0.82</v>
      </c>
      <c r="I137" s="137">
        <f t="shared" si="32"/>
        <v>0.82</v>
      </c>
      <c r="J137" s="137">
        <f t="shared" si="32"/>
        <v>0.82</v>
      </c>
      <c r="K137" s="137">
        <f t="shared" si="32"/>
        <v>0.82</v>
      </c>
      <c r="L137" s="137">
        <f t="shared" si="32"/>
        <v>0.82</v>
      </c>
      <c r="M137" s="137">
        <f t="shared" si="32"/>
        <v>0.82</v>
      </c>
      <c r="N137" s="137">
        <f t="shared" si="32"/>
        <v>0.82</v>
      </c>
      <c r="O137" s="137">
        <f t="shared" si="32"/>
        <v>0.82</v>
      </c>
      <c r="P137" s="137">
        <f t="shared" si="32"/>
        <v>0.82</v>
      </c>
      <c r="Q137" s="137">
        <f t="shared" si="32"/>
        <v>0.82</v>
      </c>
      <c r="R137" s="137">
        <f t="shared" si="32"/>
        <v>0.82</v>
      </c>
      <c r="S137" s="137">
        <f t="shared" si="33"/>
        <v>0.82</v>
      </c>
      <c r="T137" s="137">
        <f t="shared" si="33"/>
        <v>0.82</v>
      </c>
      <c r="U137" s="137">
        <f t="shared" si="33"/>
        <v>0.82</v>
      </c>
      <c r="V137" s="137">
        <f t="shared" si="33"/>
        <v>0.82</v>
      </c>
      <c r="W137" s="137">
        <f t="shared" si="33"/>
        <v>0.82</v>
      </c>
      <c r="X137" s="137">
        <f t="shared" si="33"/>
        <v>0.82</v>
      </c>
      <c r="Y137" s="137">
        <f t="shared" si="33"/>
        <v>0.82</v>
      </c>
      <c r="Z137" s="137">
        <f t="shared" si="33"/>
        <v>0.82</v>
      </c>
      <c r="AA137" s="137">
        <f t="shared" si="33"/>
        <v>0.82</v>
      </c>
      <c r="AB137" s="137">
        <f t="shared" si="33"/>
        <v>0.82</v>
      </c>
      <c r="AC137" s="137">
        <f t="shared" si="33"/>
        <v>0.82</v>
      </c>
      <c r="AD137" s="137">
        <f t="shared" si="33"/>
        <v>0.82</v>
      </c>
      <c r="AE137" s="137">
        <f t="shared" si="33"/>
        <v>0.82</v>
      </c>
      <c r="AF137" s="137">
        <f t="shared" si="33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4">B139</f>
        <v>2</v>
      </c>
      <c r="D139" s="137">
        <f t="shared" si="34"/>
        <v>2</v>
      </c>
      <c r="E139" s="137">
        <f t="shared" si="34"/>
        <v>2</v>
      </c>
      <c r="F139" s="137">
        <f t="shared" si="34"/>
        <v>2</v>
      </c>
      <c r="G139" s="137">
        <f t="shared" si="34"/>
        <v>2</v>
      </c>
      <c r="H139" s="137">
        <f t="shared" si="34"/>
        <v>2</v>
      </c>
      <c r="I139" s="137">
        <f t="shared" si="34"/>
        <v>2</v>
      </c>
      <c r="J139" s="137">
        <f t="shared" si="34"/>
        <v>2</v>
      </c>
      <c r="K139" s="137">
        <f t="shared" si="34"/>
        <v>2</v>
      </c>
      <c r="L139" s="137">
        <f t="shared" si="34"/>
        <v>2</v>
      </c>
      <c r="M139" s="137">
        <f t="shared" si="34"/>
        <v>2</v>
      </c>
      <c r="N139" s="137">
        <f t="shared" si="34"/>
        <v>2</v>
      </c>
      <c r="O139" s="137">
        <f t="shared" si="34"/>
        <v>2</v>
      </c>
      <c r="P139" s="137">
        <f t="shared" si="34"/>
        <v>2</v>
      </c>
      <c r="Q139" s="137">
        <f t="shared" si="34"/>
        <v>2</v>
      </c>
      <c r="R139" s="137">
        <f t="shared" si="34"/>
        <v>2</v>
      </c>
      <c r="S139" s="137">
        <f t="shared" ref="S139:AF145" si="35">R139</f>
        <v>2</v>
      </c>
      <c r="T139" s="137">
        <f t="shared" si="35"/>
        <v>2</v>
      </c>
      <c r="U139" s="137">
        <f t="shared" si="35"/>
        <v>2</v>
      </c>
      <c r="V139" s="137">
        <f t="shared" si="35"/>
        <v>2</v>
      </c>
      <c r="W139" s="137">
        <f t="shared" si="35"/>
        <v>2</v>
      </c>
      <c r="X139" s="137">
        <f t="shared" si="35"/>
        <v>2</v>
      </c>
      <c r="Y139" s="137">
        <f t="shared" si="35"/>
        <v>2</v>
      </c>
      <c r="Z139" s="137">
        <f t="shared" si="35"/>
        <v>2</v>
      </c>
      <c r="AA139" s="137">
        <f t="shared" si="35"/>
        <v>2</v>
      </c>
      <c r="AB139" s="137">
        <f t="shared" si="35"/>
        <v>2</v>
      </c>
      <c r="AC139" s="137">
        <f t="shared" si="35"/>
        <v>2</v>
      </c>
      <c r="AD139" s="137">
        <f t="shared" si="35"/>
        <v>2</v>
      </c>
      <c r="AE139" s="137">
        <f t="shared" si="35"/>
        <v>2</v>
      </c>
      <c r="AF139" s="137">
        <f t="shared" si="35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4"/>
        <v>5.61</v>
      </c>
      <c r="D140" s="137">
        <f t="shared" si="34"/>
        <v>5.61</v>
      </c>
      <c r="E140" s="137">
        <f t="shared" si="34"/>
        <v>5.61</v>
      </c>
      <c r="F140" s="137">
        <f t="shared" si="34"/>
        <v>5.61</v>
      </c>
      <c r="G140" s="137">
        <f t="shared" si="34"/>
        <v>5.61</v>
      </c>
      <c r="H140" s="137">
        <f t="shared" si="34"/>
        <v>5.61</v>
      </c>
      <c r="I140" s="137">
        <f t="shared" si="34"/>
        <v>5.61</v>
      </c>
      <c r="J140" s="137">
        <f t="shared" si="34"/>
        <v>5.61</v>
      </c>
      <c r="K140" s="137">
        <f t="shared" si="34"/>
        <v>5.61</v>
      </c>
      <c r="L140" s="137">
        <f t="shared" si="34"/>
        <v>5.61</v>
      </c>
      <c r="M140" s="137">
        <f t="shared" si="34"/>
        <v>5.61</v>
      </c>
      <c r="N140" s="137">
        <f t="shared" si="34"/>
        <v>5.61</v>
      </c>
      <c r="O140" s="137">
        <f t="shared" si="34"/>
        <v>5.61</v>
      </c>
      <c r="P140" s="137">
        <f t="shared" si="34"/>
        <v>5.61</v>
      </c>
      <c r="Q140" s="137">
        <f t="shared" si="34"/>
        <v>5.61</v>
      </c>
      <c r="R140" s="137">
        <f t="shared" si="34"/>
        <v>5.61</v>
      </c>
      <c r="S140" s="137">
        <f t="shared" si="35"/>
        <v>5.61</v>
      </c>
      <c r="T140" s="137">
        <f t="shared" si="35"/>
        <v>5.61</v>
      </c>
      <c r="U140" s="137">
        <f t="shared" si="35"/>
        <v>5.61</v>
      </c>
      <c r="V140" s="137">
        <f t="shared" si="35"/>
        <v>5.61</v>
      </c>
      <c r="W140" s="137">
        <f t="shared" si="35"/>
        <v>5.61</v>
      </c>
      <c r="X140" s="137">
        <f t="shared" si="35"/>
        <v>5.61</v>
      </c>
      <c r="Y140" s="137">
        <f t="shared" si="35"/>
        <v>5.61</v>
      </c>
      <c r="Z140" s="137">
        <f t="shared" si="35"/>
        <v>5.61</v>
      </c>
      <c r="AA140" s="137">
        <f t="shared" si="35"/>
        <v>5.61</v>
      </c>
      <c r="AB140" s="137">
        <f t="shared" si="35"/>
        <v>5.61</v>
      </c>
      <c r="AC140" s="137">
        <f t="shared" si="35"/>
        <v>5.61</v>
      </c>
      <c r="AD140" s="137">
        <f t="shared" si="35"/>
        <v>5.61</v>
      </c>
      <c r="AE140" s="137">
        <f t="shared" si="35"/>
        <v>5.61</v>
      </c>
      <c r="AF140" s="137">
        <f t="shared" si="35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4"/>
        <v>1.25</v>
      </c>
      <c r="D142" s="137">
        <f t="shared" si="34"/>
        <v>1.25</v>
      </c>
      <c r="E142" s="137">
        <f t="shared" si="34"/>
        <v>1.25</v>
      </c>
      <c r="F142" s="137">
        <f t="shared" si="34"/>
        <v>1.25</v>
      </c>
      <c r="G142" s="137">
        <f t="shared" si="34"/>
        <v>1.25</v>
      </c>
      <c r="H142" s="137">
        <f t="shared" si="34"/>
        <v>1.25</v>
      </c>
      <c r="I142" s="137">
        <f t="shared" si="34"/>
        <v>1.25</v>
      </c>
      <c r="J142" s="137">
        <f t="shared" si="34"/>
        <v>1.25</v>
      </c>
      <c r="K142" s="137">
        <f t="shared" si="34"/>
        <v>1.25</v>
      </c>
      <c r="L142" s="137">
        <f t="shared" si="34"/>
        <v>1.25</v>
      </c>
      <c r="M142" s="137">
        <f t="shared" si="34"/>
        <v>1.25</v>
      </c>
      <c r="N142" s="137">
        <f t="shared" si="34"/>
        <v>1.25</v>
      </c>
      <c r="O142" s="137">
        <f t="shared" si="34"/>
        <v>1.25</v>
      </c>
      <c r="P142" s="137">
        <f t="shared" si="34"/>
        <v>1.25</v>
      </c>
      <c r="Q142" s="137">
        <f t="shared" si="34"/>
        <v>1.25</v>
      </c>
      <c r="R142" s="137">
        <f t="shared" si="34"/>
        <v>1.25</v>
      </c>
      <c r="S142" s="137">
        <f t="shared" si="35"/>
        <v>1.25</v>
      </c>
      <c r="T142" s="137">
        <f t="shared" si="35"/>
        <v>1.25</v>
      </c>
      <c r="U142" s="137">
        <f t="shared" si="35"/>
        <v>1.25</v>
      </c>
      <c r="V142" s="137">
        <f t="shared" si="35"/>
        <v>1.25</v>
      </c>
      <c r="W142" s="137">
        <f t="shared" si="35"/>
        <v>1.25</v>
      </c>
      <c r="X142" s="137">
        <f t="shared" si="35"/>
        <v>1.25</v>
      </c>
      <c r="Y142" s="137">
        <f t="shared" si="35"/>
        <v>1.25</v>
      </c>
      <c r="Z142" s="137">
        <f t="shared" si="35"/>
        <v>1.25</v>
      </c>
      <c r="AA142" s="137">
        <f t="shared" si="35"/>
        <v>1.25</v>
      </c>
      <c r="AB142" s="137">
        <f t="shared" si="35"/>
        <v>1.25</v>
      </c>
      <c r="AC142" s="137">
        <f t="shared" si="35"/>
        <v>1.25</v>
      </c>
      <c r="AD142" s="137">
        <f t="shared" si="35"/>
        <v>1.25</v>
      </c>
      <c r="AE142" s="137">
        <f t="shared" si="35"/>
        <v>1.25</v>
      </c>
      <c r="AF142" s="137">
        <f t="shared" si="35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4"/>
        <v>1.46</v>
      </c>
      <c r="D143" s="137">
        <f t="shared" si="34"/>
        <v>1.46</v>
      </c>
      <c r="E143" s="137">
        <f t="shared" si="34"/>
        <v>1.46</v>
      </c>
      <c r="F143" s="137">
        <f t="shared" si="34"/>
        <v>1.46</v>
      </c>
      <c r="G143" s="137">
        <f t="shared" si="34"/>
        <v>1.46</v>
      </c>
      <c r="H143" s="137">
        <f t="shared" si="34"/>
        <v>1.46</v>
      </c>
      <c r="I143" s="137">
        <f t="shared" si="34"/>
        <v>1.46</v>
      </c>
      <c r="J143" s="137">
        <f t="shared" si="34"/>
        <v>1.46</v>
      </c>
      <c r="K143" s="137">
        <f t="shared" si="34"/>
        <v>1.46</v>
      </c>
      <c r="L143" s="137">
        <f t="shared" si="34"/>
        <v>1.46</v>
      </c>
      <c r="M143" s="137">
        <f t="shared" si="34"/>
        <v>1.46</v>
      </c>
      <c r="N143" s="137">
        <f t="shared" si="34"/>
        <v>1.46</v>
      </c>
      <c r="O143" s="137">
        <f t="shared" si="34"/>
        <v>1.46</v>
      </c>
      <c r="P143" s="137">
        <f t="shared" si="34"/>
        <v>1.46</v>
      </c>
      <c r="Q143" s="137">
        <f t="shared" si="34"/>
        <v>1.46</v>
      </c>
      <c r="R143" s="137">
        <f t="shared" si="34"/>
        <v>1.46</v>
      </c>
      <c r="S143" s="137">
        <f t="shared" si="35"/>
        <v>1.46</v>
      </c>
      <c r="T143" s="137">
        <f t="shared" si="35"/>
        <v>1.46</v>
      </c>
      <c r="U143" s="137">
        <f t="shared" si="35"/>
        <v>1.46</v>
      </c>
      <c r="V143" s="137">
        <f t="shared" si="35"/>
        <v>1.46</v>
      </c>
      <c r="W143" s="137">
        <f t="shared" si="35"/>
        <v>1.46</v>
      </c>
      <c r="X143" s="137">
        <f t="shared" si="35"/>
        <v>1.46</v>
      </c>
      <c r="Y143" s="137">
        <f t="shared" si="35"/>
        <v>1.46</v>
      </c>
      <c r="Z143" s="137">
        <f t="shared" si="35"/>
        <v>1.46</v>
      </c>
      <c r="AA143" s="137">
        <f t="shared" si="35"/>
        <v>1.46</v>
      </c>
      <c r="AB143" s="137">
        <f t="shared" si="35"/>
        <v>1.46</v>
      </c>
      <c r="AC143" s="137">
        <f t="shared" si="35"/>
        <v>1.46</v>
      </c>
      <c r="AD143" s="137">
        <f t="shared" si="35"/>
        <v>1.46</v>
      </c>
      <c r="AE143" s="137">
        <f t="shared" si="35"/>
        <v>1.46</v>
      </c>
      <c r="AF143" s="137">
        <f t="shared" si="35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4"/>
        <v>3</v>
      </c>
      <c r="D144" s="137">
        <f t="shared" si="34"/>
        <v>3</v>
      </c>
      <c r="E144" s="137">
        <f t="shared" si="34"/>
        <v>3</v>
      </c>
      <c r="F144" s="137">
        <f t="shared" si="34"/>
        <v>3</v>
      </c>
      <c r="G144" s="137">
        <f t="shared" si="34"/>
        <v>3</v>
      </c>
      <c r="H144" s="137">
        <f t="shared" si="34"/>
        <v>3</v>
      </c>
      <c r="I144" s="137">
        <f t="shared" si="34"/>
        <v>3</v>
      </c>
      <c r="J144" s="137">
        <f t="shared" si="34"/>
        <v>3</v>
      </c>
      <c r="K144" s="137">
        <f t="shared" si="34"/>
        <v>3</v>
      </c>
      <c r="L144" s="137">
        <f t="shared" si="34"/>
        <v>3</v>
      </c>
      <c r="M144" s="137">
        <f t="shared" si="34"/>
        <v>3</v>
      </c>
      <c r="N144" s="137">
        <f t="shared" si="34"/>
        <v>3</v>
      </c>
      <c r="O144" s="137">
        <f t="shared" si="34"/>
        <v>3</v>
      </c>
      <c r="P144" s="137">
        <f t="shared" si="34"/>
        <v>3</v>
      </c>
      <c r="Q144" s="137">
        <f t="shared" si="34"/>
        <v>3</v>
      </c>
      <c r="R144" s="137">
        <f t="shared" si="34"/>
        <v>3</v>
      </c>
      <c r="S144" s="137">
        <f t="shared" si="35"/>
        <v>3</v>
      </c>
      <c r="T144" s="137">
        <f t="shared" si="35"/>
        <v>3</v>
      </c>
      <c r="U144" s="137">
        <f t="shared" si="35"/>
        <v>3</v>
      </c>
      <c r="V144" s="137">
        <f t="shared" si="35"/>
        <v>3</v>
      </c>
      <c r="W144" s="137">
        <f t="shared" si="35"/>
        <v>3</v>
      </c>
      <c r="X144" s="137">
        <f t="shared" si="35"/>
        <v>3</v>
      </c>
      <c r="Y144" s="137">
        <f t="shared" si="35"/>
        <v>3</v>
      </c>
      <c r="Z144" s="137">
        <f t="shared" si="35"/>
        <v>3</v>
      </c>
      <c r="AA144" s="137">
        <f t="shared" si="35"/>
        <v>3</v>
      </c>
      <c r="AB144" s="137">
        <f t="shared" si="35"/>
        <v>3</v>
      </c>
      <c r="AC144" s="137">
        <f t="shared" si="35"/>
        <v>3</v>
      </c>
      <c r="AD144" s="137">
        <f t="shared" si="35"/>
        <v>3</v>
      </c>
      <c r="AE144" s="137">
        <f t="shared" si="35"/>
        <v>3</v>
      </c>
      <c r="AF144" s="137">
        <f t="shared" si="35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4"/>
        <v>3.3</v>
      </c>
      <c r="D145" s="137">
        <f t="shared" si="34"/>
        <v>3.3</v>
      </c>
      <c r="E145" s="137">
        <f t="shared" si="34"/>
        <v>3.3</v>
      </c>
      <c r="F145" s="137">
        <f t="shared" si="34"/>
        <v>3.3</v>
      </c>
      <c r="G145" s="137">
        <f t="shared" si="34"/>
        <v>3.3</v>
      </c>
      <c r="H145" s="137">
        <f t="shared" si="34"/>
        <v>3.3</v>
      </c>
      <c r="I145" s="137">
        <f t="shared" si="34"/>
        <v>3.3</v>
      </c>
      <c r="J145" s="137">
        <f t="shared" si="34"/>
        <v>3.3</v>
      </c>
      <c r="K145" s="137">
        <f t="shared" si="34"/>
        <v>3.3</v>
      </c>
      <c r="L145" s="137">
        <f t="shared" si="34"/>
        <v>3.3</v>
      </c>
      <c r="M145" s="137">
        <f t="shared" si="34"/>
        <v>3.3</v>
      </c>
      <c r="N145" s="137">
        <f t="shared" si="34"/>
        <v>3.3</v>
      </c>
      <c r="O145" s="137">
        <f t="shared" si="34"/>
        <v>3.3</v>
      </c>
      <c r="P145" s="137">
        <f t="shared" si="34"/>
        <v>3.3</v>
      </c>
      <c r="Q145" s="137">
        <f t="shared" si="34"/>
        <v>3.3</v>
      </c>
      <c r="R145" s="137">
        <f t="shared" si="34"/>
        <v>3.3</v>
      </c>
      <c r="S145" s="137">
        <f t="shared" si="35"/>
        <v>3.3</v>
      </c>
      <c r="T145" s="137">
        <f t="shared" si="35"/>
        <v>3.3</v>
      </c>
      <c r="U145" s="137">
        <f t="shared" si="35"/>
        <v>3.3</v>
      </c>
      <c r="V145" s="137">
        <f t="shared" si="35"/>
        <v>3.3</v>
      </c>
      <c r="W145" s="137">
        <f t="shared" si="35"/>
        <v>3.3</v>
      </c>
      <c r="X145" s="137">
        <f t="shared" si="35"/>
        <v>3.3</v>
      </c>
      <c r="Y145" s="137">
        <f t="shared" si="35"/>
        <v>3.3</v>
      </c>
      <c r="Z145" s="137">
        <f t="shared" si="35"/>
        <v>3.3</v>
      </c>
      <c r="AA145" s="137">
        <f t="shared" si="35"/>
        <v>3.3</v>
      </c>
      <c r="AB145" s="137">
        <f t="shared" si="35"/>
        <v>3.3</v>
      </c>
      <c r="AC145" s="137">
        <f t="shared" si="35"/>
        <v>3.3</v>
      </c>
      <c r="AD145" s="137">
        <f t="shared" si="35"/>
        <v>3.3</v>
      </c>
      <c r="AE145" s="137">
        <f t="shared" si="35"/>
        <v>3.3</v>
      </c>
      <c r="AF145" s="137">
        <f t="shared" si="35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6">B147</f>
        <v>1.76</v>
      </c>
      <c r="D147" s="137">
        <f t="shared" si="36"/>
        <v>1.76</v>
      </c>
      <c r="E147" s="137">
        <f t="shared" si="36"/>
        <v>1.76</v>
      </c>
      <c r="F147" s="137">
        <f t="shared" si="36"/>
        <v>1.76</v>
      </c>
      <c r="G147" s="137">
        <f t="shared" si="36"/>
        <v>1.76</v>
      </c>
      <c r="H147" s="137">
        <f t="shared" si="36"/>
        <v>1.76</v>
      </c>
      <c r="I147" s="137">
        <f t="shared" si="36"/>
        <v>1.76</v>
      </c>
      <c r="J147" s="137">
        <f t="shared" si="36"/>
        <v>1.76</v>
      </c>
      <c r="K147" s="137">
        <f t="shared" si="36"/>
        <v>1.76</v>
      </c>
      <c r="L147" s="137">
        <f t="shared" si="36"/>
        <v>1.76</v>
      </c>
      <c r="M147" s="137">
        <f t="shared" si="36"/>
        <v>1.76</v>
      </c>
      <c r="N147" s="137">
        <f t="shared" si="36"/>
        <v>1.76</v>
      </c>
      <c r="O147" s="137">
        <f t="shared" si="36"/>
        <v>1.76</v>
      </c>
      <c r="P147" s="137">
        <f t="shared" si="36"/>
        <v>1.76</v>
      </c>
      <c r="Q147" s="137">
        <f t="shared" si="36"/>
        <v>1.76</v>
      </c>
      <c r="R147" s="137">
        <f t="shared" si="36"/>
        <v>1.76</v>
      </c>
      <c r="S147" s="137">
        <f t="shared" ref="S147:AF148" si="37">R147</f>
        <v>1.76</v>
      </c>
      <c r="T147" s="137">
        <f t="shared" si="37"/>
        <v>1.76</v>
      </c>
      <c r="U147" s="137">
        <f t="shared" si="37"/>
        <v>1.76</v>
      </c>
      <c r="V147" s="137">
        <f t="shared" si="37"/>
        <v>1.76</v>
      </c>
      <c r="W147" s="137">
        <f t="shared" si="37"/>
        <v>1.76</v>
      </c>
      <c r="X147" s="137">
        <f t="shared" si="37"/>
        <v>1.76</v>
      </c>
      <c r="Y147" s="137">
        <f t="shared" si="37"/>
        <v>1.76</v>
      </c>
      <c r="Z147" s="137">
        <f t="shared" si="37"/>
        <v>1.76</v>
      </c>
      <c r="AA147" s="137">
        <f t="shared" si="37"/>
        <v>1.76</v>
      </c>
      <c r="AB147" s="137">
        <f t="shared" si="37"/>
        <v>1.76</v>
      </c>
      <c r="AC147" s="137">
        <f t="shared" si="37"/>
        <v>1.76</v>
      </c>
      <c r="AD147" s="137">
        <f t="shared" si="37"/>
        <v>1.76</v>
      </c>
      <c r="AE147" s="137">
        <f t="shared" si="37"/>
        <v>1.76</v>
      </c>
      <c r="AF147" s="137">
        <f t="shared" si="37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6"/>
        <v>0</v>
      </c>
      <c r="D148" s="137">
        <f t="shared" si="36"/>
        <v>0</v>
      </c>
      <c r="E148" s="137">
        <f t="shared" si="36"/>
        <v>0</v>
      </c>
      <c r="F148" s="137">
        <f t="shared" si="36"/>
        <v>0</v>
      </c>
      <c r="G148" s="137">
        <f t="shared" si="36"/>
        <v>0</v>
      </c>
      <c r="H148" s="137">
        <f t="shared" si="36"/>
        <v>0</v>
      </c>
      <c r="I148" s="137">
        <f t="shared" si="36"/>
        <v>0</v>
      </c>
      <c r="J148" s="137">
        <f t="shared" si="36"/>
        <v>0</v>
      </c>
      <c r="K148" s="137">
        <f t="shared" si="36"/>
        <v>0</v>
      </c>
      <c r="L148" s="137">
        <f t="shared" si="36"/>
        <v>0</v>
      </c>
      <c r="M148" s="137">
        <f t="shared" si="36"/>
        <v>0</v>
      </c>
      <c r="N148" s="137">
        <f t="shared" si="36"/>
        <v>0</v>
      </c>
      <c r="O148" s="137">
        <f t="shared" si="36"/>
        <v>0</v>
      </c>
      <c r="P148" s="137">
        <f t="shared" si="36"/>
        <v>0</v>
      </c>
      <c r="Q148" s="137">
        <f t="shared" si="36"/>
        <v>0</v>
      </c>
      <c r="R148" s="137">
        <f t="shared" si="36"/>
        <v>0</v>
      </c>
      <c r="S148" s="137">
        <f t="shared" si="37"/>
        <v>0</v>
      </c>
      <c r="T148" s="137">
        <f t="shared" si="37"/>
        <v>0</v>
      </c>
      <c r="U148" s="137">
        <f t="shared" si="37"/>
        <v>0</v>
      </c>
      <c r="V148" s="137">
        <f t="shared" si="37"/>
        <v>0</v>
      </c>
      <c r="W148" s="137">
        <f t="shared" si="37"/>
        <v>0</v>
      </c>
      <c r="X148" s="137">
        <f t="shared" si="37"/>
        <v>0</v>
      </c>
      <c r="Y148" s="137">
        <f t="shared" si="37"/>
        <v>0</v>
      </c>
      <c r="Z148" s="137">
        <f t="shared" si="37"/>
        <v>0</v>
      </c>
      <c r="AA148" s="137">
        <f t="shared" si="37"/>
        <v>0</v>
      </c>
      <c r="AB148" s="137">
        <f t="shared" si="37"/>
        <v>0</v>
      </c>
      <c r="AC148" s="137">
        <f t="shared" si="37"/>
        <v>0</v>
      </c>
      <c r="AD148" s="137">
        <f t="shared" si="37"/>
        <v>0</v>
      </c>
      <c r="AE148" s="137">
        <f t="shared" si="37"/>
        <v>0</v>
      </c>
      <c r="AF148" s="137">
        <f t="shared" si="37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38">B150</f>
        <v>0.1</v>
      </c>
      <c r="D150" s="137">
        <f t="shared" si="38"/>
        <v>0.1</v>
      </c>
      <c r="E150" s="137">
        <f t="shared" si="38"/>
        <v>0.1</v>
      </c>
      <c r="F150" s="137">
        <f t="shared" si="38"/>
        <v>0.1</v>
      </c>
      <c r="G150" s="137">
        <f t="shared" si="38"/>
        <v>0.1</v>
      </c>
      <c r="H150" s="137">
        <f t="shared" si="38"/>
        <v>0.1</v>
      </c>
      <c r="I150" s="137">
        <f t="shared" si="38"/>
        <v>0.1</v>
      </c>
      <c r="J150" s="137">
        <f t="shared" si="38"/>
        <v>0.1</v>
      </c>
      <c r="K150" s="137">
        <f t="shared" si="38"/>
        <v>0.1</v>
      </c>
      <c r="L150" s="137">
        <f t="shared" si="38"/>
        <v>0.1</v>
      </c>
      <c r="M150" s="137">
        <f t="shared" si="38"/>
        <v>0.1</v>
      </c>
      <c r="N150" s="137">
        <f t="shared" si="38"/>
        <v>0.1</v>
      </c>
      <c r="O150" s="137">
        <f t="shared" si="38"/>
        <v>0.1</v>
      </c>
      <c r="P150" s="137">
        <f t="shared" si="38"/>
        <v>0.1</v>
      </c>
      <c r="Q150" s="137">
        <f t="shared" si="38"/>
        <v>0.1</v>
      </c>
      <c r="R150" s="137">
        <f t="shared" si="38"/>
        <v>0.1</v>
      </c>
      <c r="S150" s="137">
        <f t="shared" ref="S150:AF153" si="39">R150</f>
        <v>0.1</v>
      </c>
      <c r="T150" s="137">
        <f t="shared" si="39"/>
        <v>0.1</v>
      </c>
      <c r="U150" s="137">
        <f t="shared" si="39"/>
        <v>0.1</v>
      </c>
      <c r="V150" s="137">
        <f t="shared" si="39"/>
        <v>0.1</v>
      </c>
      <c r="W150" s="137">
        <f t="shared" si="39"/>
        <v>0.1</v>
      </c>
      <c r="X150" s="137">
        <f t="shared" si="39"/>
        <v>0.1</v>
      </c>
      <c r="Y150" s="137">
        <f t="shared" si="39"/>
        <v>0.1</v>
      </c>
      <c r="Z150" s="137">
        <f t="shared" si="39"/>
        <v>0.1</v>
      </c>
      <c r="AA150" s="137">
        <f t="shared" si="39"/>
        <v>0.1</v>
      </c>
      <c r="AB150" s="137">
        <f t="shared" si="39"/>
        <v>0.1</v>
      </c>
      <c r="AC150" s="137">
        <f t="shared" si="39"/>
        <v>0.1</v>
      </c>
      <c r="AD150" s="137">
        <f t="shared" si="39"/>
        <v>0.1</v>
      </c>
      <c r="AE150" s="137">
        <f t="shared" si="39"/>
        <v>0.1</v>
      </c>
      <c r="AF150" s="137">
        <f t="shared" si="39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38"/>
        <v>2.0499999999999998</v>
      </c>
      <c r="D151" s="137">
        <f t="shared" si="38"/>
        <v>2.0499999999999998</v>
      </c>
      <c r="E151" s="137">
        <f t="shared" si="38"/>
        <v>2.0499999999999998</v>
      </c>
      <c r="F151" s="137">
        <f t="shared" si="38"/>
        <v>2.0499999999999998</v>
      </c>
      <c r="G151" s="137">
        <f t="shared" si="38"/>
        <v>2.0499999999999998</v>
      </c>
      <c r="H151" s="137">
        <f t="shared" si="38"/>
        <v>2.0499999999999998</v>
      </c>
      <c r="I151" s="137">
        <f t="shared" si="38"/>
        <v>2.0499999999999998</v>
      </c>
      <c r="J151" s="137">
        <f t="shared" si="38"/>
        <v>2.0499999999999998</v>
      </c>
      <c r="K151" s="137">
        <f t="shared" si="38"/>
        <v>2.0499999999999998</v>
      </c>
      <c r="L151" s="137">
        <f t="shared" si="38"/>
        <v>2.0499999999999998</v>
      </c>
      <c r="M151" s="137">
        <f t="shared" si="38"/>
        <v>2.0499999999999998</v>
      </c>
      <c r="N151" s="137">
        <f t="shared" si="38"/>
        <v>2.0499999999999998</v>
      </c>
      <c r="O151" s="137">
        <f t="shared" si="38"/>
        <v>2.0499999999999998</v>
      </c>
      <c r="P151" s="137">
        <f t="shared" si="38"/>
        <v>2.0499999999999998</v>
      </c>
      <c r="Q151" s="137">
        <f t="shared" si="38"/>
        <v>2.0499999999999998</v>
      </c>
      <c r="R151" s="137">
        <f t="shared" si="38"/>
        <v>2.0499999999999998</v>
      </c>
      <c r="S151" s="137">
        <f t="shared" si="39"/>
        <v>2.0499999999999998</v>
      </c>
      <c r="T151" s="137">
        <f t="shared" si="39"/>
        <v>2.0499999999999998</v>
      </c>
      <c r="U151" s="137">
        <f t="shared" si="39"/>
        <v>2.0499999999999998</v>
      </c>
      <c r="V151" s="137">
        <f t="shared" si="39"/>
        <v>2.0499999999999998</v>
      </c>
      <c r="W151" s="137">
        <f t="shared" si="39"/>
        <v>2.0499999999999998</v>
      </c>
      <c r="X151" s="137">
        <f t="shared" si="39"/>
        <v>2.0499999999999998</v>
      </c>
      <c r="Y151" s="137">
        <f t="shared" si="39"/>
        <v>2.0499999999999998</v>
      </c>
      <c r="Z151" s="137">
        <f t="shared" si="39"/>
        <v>2.0499999999999998</v>
      </c>
      <c r="AA151" s="137">
        <f t="shared" si="39"/>
        <v>2.0499999999999998</v>
      </c>
      <c r="AB151" s="137">
        <f t="shared" si="39"/>
        <v>2.0499999999999998</v>
      </c>
      <c r="AC151" s="137">
        <f t="shared" si="39"/>
        <v>2.0499999999999998</v>
      </c>
      <c r="AD151" s="137">
        <f t="shared" si="39"/>
        <v>2.0499999999999998</v>
      </c>
      <c r="AE151" s="137">
        <f t="shared" si="39"/>
        <v>2.0499999999999998</v>
      </c>
      <c r="AF151" s="137">
        <f t="shared" si="39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38"/>
        <v>2.7</v>
      </c>
      <c r="D152" s="137">
        <f t="shared" si="38"/>
        <v>2.7</v>
      </c>
      <c r="E152" s="137">
        <f t="shared" si="38"/>
        <v>2.7</v>
      </c>
      <c r="F152" s="137">
        <f t="shared" si="38"/>
        <v>2.7</v>
      </c>
      <c r="G152" s="137">
        <f t="shared" si="38"/>
        <v>2.7</v>
      </c>
      <c r="H152" s="137">
        <f t="shared" si="38"/>
        <v>2.7</v>
      </c>
      <c r="I152" s="137">
        <f t="shared" si="38"/>
        <v>2.7</v>
      </c>
      <c r="J152" s="137">
        <f t="shared" si="38"/>
        <v>2.7</v>
      </c>
      <c r="K152" s="137">
        <f t="shared" si="38"/>
        <v>2.7</v>
      </c>
      <c r="L152" s="137">
        <f t="shared" si="38"/>
        <v>2.7</v>
      </c>
      <c r="M152" s="137">
        <f t="shared" si="38"/>
        <v>2.7</v>
      </c>
      <c r="N152" s="137">
        <f t="shared" si="38"/>
        <v>2.7</v>
      </c>
      <c r="O152" s="137">
        <f t="shared" si="38"/>
        <v>2.7</v>
      </c>
      <c r="P152" s="137">
        <f t="shared" si="38"/>
        <v>2.7</v>
      </c>
      <c r="Q152" s="137">
        <f t="shared" si="38"/>
        <v>2.7</v>
      </c>
      <c r="R152" s="137">
        <f t="shared" si="38"/>
        <v>2.7</v>
      </c>
      <c r="S152" s="137">
        <f t="shared" si="39"/>
        <v>2.7</v>
      </c>
      <c r="T152" s="137">
        <f t="shared" si="39"/>
        <v>2.7</v>
      </c>
      <c r="U152" s="137">
        <f t="shared" si="39"/>
        <v>2.7</v>
      </c>
      <c r="V152" s="137">
        <f t="shared" si="39"/>
        <v>2.7</v>
      </c>
      <c r="W152" s="137">
        <f t="shared" si="39"/>
        <v>2.7</v>
      </c>
      <c r="X152" s="137">
        <f t="shared" si="39"/>
        <v>2.7</v>
      </c>
      <c r="Y152" s="137">
        <f t="shared" si="39"/>
        <v>2.7</v>
      </c>
      <c r="Z152" s="137">
        <f t="shared" si="39"/>
        <v>2.7</v>
      </c>
      <c r="AA152" s="137">
        <f t="shared" si="39"/>
        <v>2.7</v>
      </c>
      <c r="AB152" s="137">
        <f t="shared" si="39"/>
        <v>2.7</v>
      </c>
      <c r="AC152" s="137">
        <f t="shared" si="39"/>
        <v>2.7</v>
      </c>
      <c r="AD152" s="137">
        <f t="shared" si="39"/>
        <v>2.7</v>
      </c>
      <c r="AE152" s="137">
        <f t="shared" si="39"/>
        <v>2.7</v>
      </c>
      <c r="AF152" s="137">
        <f t="shared" si="39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38"/>
        <v>2.15</v>
      </c>
      <c r="D153" s="137">
        <f t="shared" si="38"/>
        <v>2.15</v>
      </c>
      <c r="E153" s="137">
        <f t="shared" si="38"/>
        <v>2.15</v>
      </c>
      <c r="F153" s="137">
        <f t="shared" si="38"/>
        <v>2.15</v>
      </c>
      <c r="G153" s="137">
        <f t="shared" si="38"/>
        <v>2.15</v>
      </c>
      <c r="H153" s="137">
        <f t="shared" si="38"/>
        <v>2.15</v>
      </c>
      <c r="I153" s="137">
        <f t="shared" si="38"/>
        <v>2.15</v>
      </c>
      <c r="J153" s="137">
        <f t="shared" si="38"/>
        <v>2.15</v>
      </c>
      <c r="K153" s="137">
        <f t="shared" si="38"/>
        <v>2.15</v>
      </c>
      <c r="L153" s="137">
        <f t="shared" si="38"/>
        <v>2.15</v>
      </c>
      <c r="M153" s="137">
        <f t="shared" si="38"/>
        <v>2.15</v>
      </c>
      <c r="N153" s="137">
        <f t="shared" si="38"/>
        <v>2.15</v>
      </c>
      <c r="O153" s="137">
        <f t="shared" si="38"/>
        <v>2.15</v>
      </c>
      <c r="P153" s="137">
        <f t="shared" si="38"/>
        <v>2.15</v>
      </c>
      <c r="Q153" s="137">
        <f t="shared" si="38"/>
        <v>2.15</v>
      </c>
      <c r="R153" s="137">
        <f t="shared" si="38"/>
        <v>2.15</v>
      </c>
      <c r="S153" s="137">
        <f t="shared" si="39"/>
        <v>2.15</v>
      </c>
      <c r="T153" s="137">
        <f t="shared" si="39"/>
        <v>2.15</v>
      </c>
      <c r="U153" s="137">
        <f t="shared" si="39"/>
        <v>2.15</v>
      </c>
      <c r="V153" s="137">
        <f t="shared" si="39"/>
        <v>2.15</v>
      </c>
      <c r="W153" s="137">
        <f t="shared" si="39"/>
        <v>2.15</v>
      </c>
      <c r="X153" s="137">
        <f t="shared" si="39"/>
        <v>2.15</v>
      </c>
      <c r="Y153" s="137">
        <f t="shared" si="39"/>
        <v>2.15</v>
      </c>
      <c r="Z153" s="137">
        <f t="shared" si="39"/>
        <v>2.15</v>
      </c>
      <c r="AA153" s="137">
        <f t="shared" si="39"/>
        <v>2.15</v>
      </c>
      <c r="AB153" s="137">
        <f t="shared" si="39"/>
        <v>2.15</v>
      </c>
      <c r="AC153" s="137">
        <f t="shared" si="39"/>
        <v>2.15</v>
      </c>
      <c r="AD153" s="137">
        <f t="shared" si="39"/>
        <v>2.15</v>
      </c>
      <c r="AE153" s="137">
        <f t="shared" si="39"/>
        <v>2.15</v>
      </c>
      <c r="AF153" s="137">
        <f t="shared" si="39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0">B155</f>
        <v>0.9</v>
      </c>
      <c r="D155" s="137">
        <f t="shared" si="40"/>
        <v>0.9</v>
      </c>
      <c r="E155" s="137">
        <f t="shared" si="40"/>
        <v>0.9</v>
      </c>
      <c r="F155" s="137">
        <f t="shared" si="40"/>
        <v>0.9</v>
      </c>
      <c r="G155" s="137">
        <f t="shared" si="40"/>
        <v>0.9</v>
      </c>
      <c r="H155" s="137">
        <f t="shared" si="40"/>
        <v>0.9</v>
      </c>
      <c r="I155" s="137">
        <f t="shared" si="40"/>
        <v>0.9</v>
      </c>
      <c r="J155" s="137">
        <f t="shared" si="40"/>
        <v>0.9</v>
      </c>
      <c r="K155" s="137">
        <f t="shared" si="40"/>
        <v>0.9</v>
      </c>
      <c r="L155" s="137">
        <f t="shared" si="40"/>
        <v>0.9</v>
      </c>
      <c r="M155" s="137">
        <f t="shared" si="40"/>
        <v>0.9</v>
      </c>
      <c r="N155" s="137">
        <f t="shared" si="40"/>
        <v>0.9</v>
      </c>
      <c r="O155" s="137">
        <f t="shared" si="40"/>
        <v>0.9</v>
      </c>
      <c r="P155" s="137">
        <f t="shared" si="40"/>
        <v>0.9</v>
      </c>
      <c r="Q155" s="137">
        <f t="shared" si="40"/>
        <v>0.9</v>
      </c>
      <c r="R155" s="137">
        <f t="shared" si="40"/>
        <v>0.9</v>
      </c>
      <c r="S155" s="137">
        <f t="shared" ref="R155:AF167" si="41">R155</f>
        <v>0.9</v>
      </c>
      <c r="T155" s="137">
        <f t="shared" si="41"/>
        <v>0.9</v>
      </c>
      <c r="U155" s="137">
        <f t="shared" si="41"/>
        <v>0.9</v>
      </c>
      <c r="V155" s="137">
        <f t="shared" si="41"/>
        <v>0.9</v>
      </c>
      <c r="W155" s="137">
        <f t="shared" si="41"/>
        <v>0.9</v>
      </c>
      <c r="X155" s="137">
        <f t="shared" si="41"/>
        <v>0.9</v>
      </c>
      <c r="Y155" s="137">
        <f t="shared" si="41"/>
        <v>0.9</v>
      </c>
      <c r="Z155" s="137">
        <f t="shared" si="41"/>
        <v>0.9</v>
      </c>
      <c r="AA155" s="137">
        <f t="shared" si="41"/>
        <v>0.9</v>
      </c>
      <c r="AB155" s="137">
        <f t="shared" si="41"/>
        <v>0.9</v>
      </c>
      <c r="AC155" s="137">
        <f t="shared" si="41"/>
        <v>0.9</v>
      </c>
      <c r="AD155" s="137">
        <f t="shared" si="41"/>
        <v>0.9</v>
      </c>
      <c r="AE155" s="137">
        <f t="shared" si="41"/>
        <v>0.9</v>
      </c>
      <c r="AF155" s="137">
        <f t="shared" si="41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0"/>
        <v>1.08</v>
      </c>
      <c r="D156" s="137">
        <f t="shared" si="40"/>
        <v>1.08</v>
      </c>
      <c r="E156" s="137">
        <f t="shared" si="40"/>
        <v>1.08</v>
      </c>
      <c r="F156" s="137">
        <f t="shared" si="40"/>
        <v>1.08</v>
      </c>
      <c r="G156" s="137">
        <f t="shared" si="40"/>
        <v>1.08</v>
      </c>
      <c r="H156" s="137">
        <f t="shared" si="40"/>
        <v>1.08</v>
      </c>
      <c r="I156" s="137">
        <f t="shared" si="40"/>
        <v>1.08</v>
      </c>
      <c r="J156" s="137">
        <f t="shared" si="40"/>
        <v>1.08</v>
      </c>
      <c r="K156" s="137">
        <f t="shared" si="40"/>
        <v>1.08</v>
      </c>
      <c r="L156" s="137">
        <f t="shared" si="40"/>
        <v>1.08</v>
      </c>
      <c r="M156" s="137">
        <f t="shared" si="40"/>
        <v>1.08</v>
      </c>
      <c r="N156" s="137">
        <f t="shared" si="40"/>
        <v>1.08</v>
      </c>
      <c r="O156" s="137">
        <f t="shared" si="40"/>
        <v>1.08</v>
      </c>
      <c r="P156" s="137">
        <f t="shared" si="40"/>
        <v>1.08</v>
      </c>
      <c r="Q156" s="137">
        <f t="shared" si="40"/>
        <v>1.08</v>
      </c>
      <c r="R156" s="137">
        <f t="shared" si="40"/>
        <v>1.08</v>
      </c>
      <c r="S156" s="137">
        <f t="shared" si="41"/>
        <v>1.08</v>
      </c>
      <c r="T156" s="137">
        <f t="shared" si="41"/>
        <v>1.08</v>
      </c>
      <c r="U156" s="137">
        <f t="shared" si="41"/>
        <v>1.08</v>
      </c>
      <c r="V156" s="137">
        <f t="shared" si="41"/>
        <v>1.08</v>
      </c>
      <c r="W156" s="137">
        <f t="shared" si="41"/>
        <v>1.08</v>
      </c>
      <c r="X156" s="137">
        <f t="shared" si="41"/>
        <v>1.08</v>
      </c>
      <c r="Y156" s="137">
        <f t="shared" si="41"/>
        <v>1.08</v>
      </c>
      <c r="Z156" s="137">
        <f t="shared" si="41"/>
        <v>1.08</v>
      </c>
      <c r="AA156" s="137">
        <f t="shared" si="41"/>
        <v>1.08</v>
      </c>
      <c r="AB156" s="137">
        <f t="shared" si="41"/>
        <v>1.08</v>
      </c>
      <c r="AC156" s="137">
        <f t="shared" si="41"/>
        <v>1.08</v>
      </c>
      <c r="AD156" s="137">
        <f t="shared" si="41"/>
        <v>1.08</v>
      </c>
      <c r="AE156" s="137">
        <f t="shared" si="41"/>
        <v>1.08</v>
      </c>
      <c r="AF156" s="137">
        <f t="shared" si="41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0"/>
        <v>2.37</v>
      </c>
      <c r="D157" s="137">
        <f t="shared" si="40"/>
        <v>2.37</v>
      </c>
      <c r="E157" s="137">
        <f t="shared" si="40"/>
        <v>2.37</v>
      </c>
      <c r="F157" s="137">
        <f t="shared" si="40"/>
        <v>2.37</v>
      </c>
      <c r="G157" s="137">
        <f t="shared" si="40"/>
        <v>2.37</v>
      </c>
      <c r="H157" s="137">
        <f t="shared" si="40"/>
        <v>2.37</v>
      </c>
      <c r="I157" s="137">
        <f t="shared" si="40"/>
        <v>2.37</v>
      </c>
      <c r="J157" s="137">
        <f t="shared" si="40"/>
        <v>2.37</v>
      </c>
      <c r="K157" s="137">
        <f t="shared" si="40"/>
        <v>2.37</v>
      </c>
      <c r="L157" s="137">
        <f t="shared" si="40"/>
        <v>2.37</v>
      </c>
      <c r="M157" s="137">
        <f t="shared" si="40"/>
        <v>2.37</v>
      </c>
      <c r="N157" s="137">
        <f t="shared" si="40"/>
        <v>2.37</v>
      </c>
      <c r="O157" s="137">
        <f t="shared" si="40"/>
        <v>2.37</v>
      </c>
      <c r="P157" s="137">
        <f t="shared" si="40"/>
        <v>2.37</v>
      </c>
      <c r="Q157" s="137">
        <f t="shared" si="40"/>
        <v>2.37</v>
      </c>
      <c r="R157" s="137">
        <f t="shared" si="40"/>
        <v>2.37</v>
      </c>
      <c r="S157" s="137">
        <f t="shared" si="41"/>
        <v>2.37</v>
      </c>
      <c r="T157" s="137">
        <f t="shared" si="41"/>
        <v>2.37</v>
      </c>
      <c r="U157" s="137">
        <f t="shared" si="41"/>
        <v>2.37</v>
      </c>
      <c r="V157" s="137">
        <f t="shared" si="41"/>
        <v>2.37</v>
      </c>
      <c r="W157" s="137">
        <f t="shared" si="41"/>
        <v>2.37</v>
      </c>
      <c r="X157" s="137">
        <f t="shared" si="41"/>
        <v>2.37</v>
      </c>
      <c r="Y157" s="137">
        <f t="shared" si="41"/>
        <v>2.37</v>
      </c>
      <c r="Z157" s="137">
        <f t="shared" si="41"/>
        <v>2.37</v>
      </c>
      <c r="AA157" s="137">
        <f t="shared" si="41"/>
        <v>2.37</v>
      </c>
      <c r="AB157" s="137">
        <f t="shared" si="41"/>
        <v>2.37</v>
      </c>
      <c r="AC157" s="137">
        <f t="shared" si="41"/>
        <v>2.37</v>
      </c>
      <c r="AD157" s="137">
        <f t="shared" si="41"/>
        <v>2.37</v>
      </c>
      <c r="AE157" s="137">
        <f t="shared" si="41"/>
        <v>2.37</v>
      </c>
      <c r="AF157" s="137">
        <f t="shared" si="41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0"/>
        <v>1.81</v>
      </c>
      <c r="D158" s="137">
        <f t="shared" si="40"/>
        <v>1.81</v>
      </c>
      <c r="E158" s="137">
        <f t="shared" si="40"/>
        <v>1.81</v>
      </c>
      <c r="F158" s="137">
        <f t="shared" si="40"/>
        <v>1.81</v>
      </c>
      <c r="G158" s="137">
        <f t="shared" si="40"/>
        <v>1.81</v>
      </c>
      <c r="H158" s="137">
        <f t="shared" si="40"/>
        <v>1.81</v>
      </c>
      <c r="I158" s="137">
        <f t="shared" si="40"/>
        <v>1.81</v>
      </c>
      <c r="J158" s="137">
        <f t="shared" si="40"/>
        <v>1.81</v>
      </c>
      <c r="K158" s="137">
        <f t="shared" si="40"/>
        <v>1.81</v>
      </c>
      <c r="L158" s="137">
        <f t="shared" si="40"/>
        <v>1.81</v>
      </c>
      <c r="M158" s="137">
        <f t="shared" si="40"/>
        <v>1.81</v>
      </c>
      <c r="N158" s="137">
        <f t="shared" si="40"/>
        <v>1.81</v>
      </c>
      <c r="O158" s="137">
        <f t="shared" si="40"/>
        <v>1.81</v>
      </c>
      <c r="P158" s="137">
        <f t="shared" si="40"/>
        <v>1.81</v>
      </c>
      <c r="Q158" s="137">
        <f t="shared" si="40"/>
        <v>1.81</v>
      </c>
      <c r="R158" s="137">
        <f t="shared" si="40"/>
        <v>1.81</v>
      </c>
      <c r="S158" s="137">
        <f t="shared" si="41"/>
        <v>1.81</v>
      </c>
      <c r="T158" s="137">
        <f t="shared" si="41"/>
        <v>1.81</v>
      </c>
      <c r="U158" s="137">
        <f t="shared" si="41"/>
        <v>1.81</v>
      </c>
      <c r="V158" s="137">
        <f t="shared" si="41"/>
        <v>1.81</v>
      </c>
      <c r="W158" s="137">
        <f t="shared" si="41"/>
        <v>1.81</v>
      </c>
      <c r="X158" s="137">
        <f t="shared" si="41"/>
        <v>1.81</v>
      </c>
      <c r="Y158" s="137">
        <f t="shared" si="41"/>
        <v>1.81</v>
      </c>
      <c r="Z158" s="137">
        <f t="shared" si="41"/>
        <v>1.81</v>
      </c>
      <c r="AA158" s="137">
        <f t="shared" si="41"/>
        <v>1.81</v>
      </c>
      <c r="AB158" s="137">
        <f t="shared" si="41"/>
        <v>1.81</v>
      </c>
      <c r="AC158" s="137">
        <f t="shared" si="41"/>
        <v>1.81</v>
      </c>
      <c r="AD158" s="137">
        <f t="shared" si="41"/>
        <v>1.81</v>
      </c>
      <c r="AE158" s="137">
        <f t="shared" si="41"/>
        <v>1.81</v>
      </c>
      <c r="AF158" s="137">
        <f t="shared" si="41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0"/>
        <v>1.0900000000000001</v>
      </c>
      <c r="D159" s="137">
        <f t="shared" si="40"/>
        <v>1.0900000000000001</v>
      </c>
      <c r="E159" s="137">
        <f t="shared" si="40"/>
        <v>1.0900000000000001</v>
      </c>
      <c r="F159" s="137">
        <f t="shared" si="40"/>
        <v>1.0900000000000001</v>
      </c>
      <c r="G159" s="137">
        <f t="shared" si="40"/>
        <v>1.0900000000000001</v>
      </c>
      <c r="H159" s="137">
        <f t="shared" si="40"/>
        <v>1.0900000000000001</v>
      </c>
      <c r="I159" s="137">
        <f t="shared" si="40"/>
        <v>1.0900000000000001</v>
      </c>
      <c r="J159" s="137">
        <f t="shared" si="40"/>
        <v>1.0900000000000001</v>
      </c>
      <c r="K159" s="137">
        <f t="shared" si="40"/>
        <v>1.0900000000000001</v>
      </c>
      <c r="L159" s="137">
        <f t="shared" si="40"/>
        <v>1.0900000000000001</v>
      </c>
      <c r="M159" s="137">
        <f t="shared" si="40"/>
        <v>1.0900000000000001</v>
      </c>
      <c r="N159" s="137">
        <f t="shared" si="40"/>
        <v>1.0900000000000001</v>
      </c>
      <c r="O159" s="137">
        <f t="shared" si="40"/>
        <v>1.0900000000000001</v>
      </c>
      <c r="P159" s="137">
        <f t="shared" si="40"/>
        <v>1.0900000000000001</v>
      </c>
      <c r="Q159" s="137">
        <f t="shared" si="40"/>
        <v>1.0900000000000001</v>
      </c>
      <c r="R159" s="137">
        <f t="shared" si="40"/>
        <v>1.0900000000000001</v>
      </c>
      <c r="S159" s="137">
        <f t="shared" si="41"/>
        <v>1.0900000000000001</v>
      </c>
      <c r="T159" s="137">
        <f t="shared" si="41"/>
        <v>1.0900000000000001</v>
      </c>
      <c r="U159" s="137">
        <f t="shared" si="41"/>
        <v>1.0900000000000001</v>
      </c>
      <c r="V159" s="137">
        <f t="shared" si="41"/>
        <v>1.0900000000000001</v>
      </c>
      <c r="W159" s="137">
        <f t="shared" si="41"/>
        <v>1.0900000000000001</v>
      </c>
      <c r="X159" s="137">
        <f t="shared" si="41"/>
        <v>1.0900000000000001</v>
      </c>
      <c r="Y159" s="137">
        <f t="shared" si="41"/>
        <v>1.0900000000000001</v>
      </c>
      <c r="Z159" s="137">
        <f t="shared" si="41"/>
        <v>1.0900000000000001</v>
      </c>
      <c r="AA159" s="137">
        <f t="shared" si="41"/>
        <v>1.0900000000000001</v>
      </c>
      <c r="AB159" s="137">
        <f t="shared" si="41"/>
        <v>1.0900000000000001</v>
      </c>
      <c r="AC159" s="137">
        <f t="shared" si="41"/>
        <v>1.0900000000000001</v>
      </c>
      <c r="AD159" s="137">
        <f t="shared" si="41"/>
        <v>1.0900000000000001</v>
      </c>
      <c r="AE159" s="137">
        <f t="shared" si="41"/>
        <v>1.0900000000000001</v>
      </c>
      <c r="AF159" s="137">
        <f t="shared" si="41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0"/>
        <v>1.58</v>
      </c>
      <c r="D160" s="137">
        <f t="shared" si="40"/>
        <v>1.58</v>
      </c>
      <c r="E160" s="137">
        <f t="shared" si="40"/>
        <v>1.58</v>
      </c>
      <c r="F160" s="137">
        <f t="shared" si="40"/>
        <v>1.58</v>
      </c>
      <c r="G160" s="137">
        <f t="shared" si="40"/>
        <v>1.58</v>
      </c>
      <c r="H160" s="137">
        <f t="shared" si="40"/>
        <v>1.58</v>
      </c>
      <c r="I160" s="137">
        <f t="shared" si="40"/>
        <v>1.58</v>
      </c>
      <c r="J160" s="137">
        <f t="shared" si="40"/>
        <v>1.58</v>
      </c>
      <c r="K160" s="137">
        <f t="shared" si="40"/>
        <v>1.58</v>
      </c>
      <c r="L160" s="137">
        <f t="shared" si="40"/>
        <v>1.58</v>
      </c>
      <c r="M160" s="137">
        <f t="shared" si="40"/>
        <v>1.58</v>
      </c>
      <c r="N160" s="137">
        <f t="shared" si="40"/>
        <v>1.58</v>
      </c>
      <c r="O160" s="137">
        <f t="shared" si="40"/>
        <v>1.58</v>
      </c>
      <c r="P160" s="137">
        <f t="shared" si="40"/>
        <v>1.58</v>
      </c>
      <c r="Q160" s="137">
        <f t="shared" si="40"/>
        <v>1.58</v>
      </c>
      <c r="R160" s="137">
        <f t="shared" si="40"/>
        <v>1.58</v>
      </c>
      <c r="S160" s="137">
        <f t="shared" si="41"/>
        <v>1.58</v>
      </c>
      <c r="T160" s="137">
        <f t="shared" si="41"/>
        <v>1.58</v>
      </c>
      <c r="U160" s="137">
        <f t="shared" si="41"/>
        <v>1.58</v>
      </c>
      <c r="V160" s="137">
        <f t="shared" si="41"/>
        <v>1.58</v>
      </c>
      <c r="W160" s="137">
        <f t="shared" si="41"/>
        <v>1.58</v>
      </c>
      <c r="X160" s="137">
        <f t="shared" si="41"/>
        <v>1.58</v>
      </c>
      <c r="Y160" s="137">
        <f t="shared" si="41"/>
        <v>1.58</v>
      </c>
      <c r="Z160" s="137">
        <f t="shared" si="41"/>
        <v>1.58</v>
      </c>
      <c r="AA160" s="137">
        <f t="shared" si="41"/>
        <v>1.58</v>
      </c>
      <c r="AB160" s="137">
        <f t="shared" si="41"/>
        <v>1.58</v>
      </c>
      <c r="AC160" s="137">
        <f t="shared" si="41"/>
        <v>1.58</v>
      </c>
      <c r="AD160" s="137">
        <f t="shared" si="41"/>
        <v>1.58</v>
      </c>
      <c r="AE160" s="137">
        <f t="shared" si="41"/>
        <v>1.58</v>
      </c>
      <c r="AF160" s="137">
        <f t="shared" si="41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0"/>
        <v>2</v>
      </c>
      <c r="D161" s="137">
        <f t="shared" si="40"/>
        <v>2</v>
      </c>
      <c r="E161" s="137">
        <f t="shared" si="40"/>
        <v>2</v>
      </c>
      <c r="F161" s="137">
        <f t="shared" si="40"/>
        <v>2</v>
      </c>
      <c r="G161" s="137">
        <f t="shared" si="40"/>
        <v>2</v>
      </c>
      <c r="H161" s="137">
        <f t="shared" si="40"/>
        <v>2</v>
      </c>
      <c r="I161" s="137">
        <f t="shared" si="40"/>
        <v>2</v>
      </c>
      <c r="J161" s="137">
        <f t="shared" si="40"/>
        <v>2</v>
      </c>
      <c r="K161" s="137">
        <f t="shared" si="40"/>
        <v>2</v>
      </c>
      <c r="L161" s="137">
        <f t="shared" si="40"/>
        <v>2</v>
      </c>
      <c r="M161" s="137">
        <f t="shared" si="40"/>
        <v>2</v>
      </c>
      <c r="N161" s="137">
        <f t="shared" si="40"/>
        <v>2</v>
      </c>
      <c r="O161" s="137">
        <f t="shared" si="40"/>
        <v>2</v>
      </c>
      <c r="P161" s="137">
        <f t="shared" si="40"/>
        <v>2</v>
      </c>
      <c r="Q161" s="137">
        <f t="shared" si="40"/>
        <v>2</v>
      </c>
      <c r="R161" s="137">
        <f t="shared" si="40"/>
        <v>2</v>
      </c>
      <c r="S161" s="137">
        <f t="shared" si="41"/>
        <v>2</v>
      </c>
      <c r="T161" s="137">
        <f t="shared" si="41"/>
        <v>2</v>
      </c>
      <c r="U161" s="137">
        <f t="shared" si="41"/>
        <v>2</v>
      </c>
      <c r="V161" s="137">
        <f t="shared" si="41"/>
        <v>2</v>
      </c>
      <c r="W161" s="137">
        <f t="shared" si="41"/>
        <v>2</v>
      </c>
      <c r="X161" s="137">
        <f t="shared" si="41"/>
        <v>2</v>
      </c>
      <c r="Y161" s="137">
        <f t="shared" si="41"/>
        <v>2</v>
      </c>
      <c r="Z161" s="137">
        <f t="shared" si="41"/>
        <v>2</v>
      </c>
      <c r="AA161" s="137">
        <f t="shared" si="41"/>
        <v>2</v>
      </c>
      <c r="AB161" s="137">
        <f t="shared" si="41"/>
        <v>2</v>
      </c>
      <c r="AC161" s="137">
        <f t="shared" si="41"/>
        <v>2</v>
      </c>
      <c r="AD161" s="137">
        <f t="shared" si="41"/>
        <v>2</v>
      </c>
      <c r="AE161" s="137">
        <f t="shared" si="41"/>
        <v>2</v>
      </c>
      <c r="AF161" s="137">
        <f t="shared" si="41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0"/>
        <v>0.47</v>
      </c>
      <c r="D162" s="137">
        <f t="shared" si="40"/>
        <v>0.47</v>
      </c>
      <c r="E162" s="137">
        <f t="shared" si="40"/>
        <v>0.47</v>
      </c>
      <c r="F162" s="137">
        <f t="shared" si="40"/>
        <v>0.47</v>
      </c>
      <c r="G162" s="137">
        <f t="shared" si="40"/>
        <v>0.47</v>
      </c>
      <c r="H162" s="137">
        <f t="shared" si="40"/>
        <v>0.47</v>
      </c>
      <c r="I162" s="137">
        <f t="shared" si="40"/>
        <v>0.47</v>
      </c>
      <c r="J162" s="137">
        <f t="shared" si="40"/>
        <v>0.47</v>
      </c>
      <c r="K162" s="137">
        <f t="shared" si="40"/>
        <v>0.47</v>
      </c>
      <c r="L162" s="137">
        <f t="shared" si="40"/>
        <v>0.47</v>
      </c>
      <c r="M162" s="137">
        <f t="shared" si="40"/>
        <v>0.47</v>
      </c>
      <c r="N162" s="137">
        <f t="shared" si="40"/>
        <v>0.47</v>
      </c>
      <c r="O162" s="137">
        <f t="shared" si="40"/>
        <v>0.47</v>
      </c>
      <c r="P162" s="137">
        <f t="shared" si="40"/>
        <v>0.47</v>
      </c>
      <c r="Q162" s="137">
        <f t="shared" si="40"/>
        <v>0.47</v>
      </c>
      <c r="R162" s="137">
        <f t="shared" si="40"/>
        <v>0.47</v>
      </c>
      <c r="S162" s="137">
        <f t="shared" si="41"/>
        <v>0.47</v>
      </c>
      <c r="T162" s="137">
        <f t="shared" si="41"/>
        <v>0.47</v>
      </c>
      <c r="U162" s="137">
        <f t="shared" si="41"/>
        <v>0.47</v>
      </c>
      <c r="V162" s="137">
        <f t="shared" si="41"/>
        <v>0.47</v>
      </c>
      <c r="W162" s="137">
        <f t="shared" si="41"/>
        <v>0.47</v>
      </c>
      <c r="X162" s="137">
        <f t="shared" si="41"/>
        <v>0.47</v>
      </c>
      <c r="Y162" s="137">
        <f t="shared" si="41"/>
        <v>0.47</v>
      </c>
      <c r="Z162" s="137">
        <f t="shared" si="41"/>
        <v>0.47</v>
      </c>
      <c r="AA162" s="137">
        <f t="shared" si="41"/>
        <v>0.47</v>
      </c>
      <c r="AB162" s="137">
        <f t="shared" si="41"/>
        <v>0.47</v>
      </c>
      <c r="AC162" s="137">
        <f t="shared" si="41"/>
        <v>0.47</v>
      </c>
      <c r="AD162" s="137">
        <f t="shared" si="41"/>
        <v>0.47</v>
      </c>
      <c r="AE162" s="137">
        <f t="shared" si="41"/>
        <v>0.47</v>
      </c>
      <c r="AF162" s="137">
        <f t="shared" si="41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0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0"/>
        <v>0</v>
      </c>
      <c r="D164" s="137">
        <f t="shared" si="40"/>
        <v>0</v>
      </c>
      <c r="E164" s="137">
        <f t="shared" si="40"/>
        <v>0</v>
      </c>
      <c r="F164" s="137">
        <f t="shared" si="40"/>
        <v>0</v>
      </c>
      <c r="G164" s="137">
        <f t="shared" si="40"/>
        <v>0</v>
      </c>
      <c r="H164" s="137">
        <f t="shared" si="40"/>
        <v>0</v>
      </c>
      <c r="I164" s="137">
        <f t="shared" si="40"/>
        <v>0</v>
      </c>
      <c r="J164" s="137">
        <f t="shared" si="40"/>
        <v>0</v>
      </c>
      <c r="K164" s="137">
        <f t="shared" si="40"/>
        <v>0</v>
      </c>
      <c r="L164" s="137">
        <f t="shared" si="40"/>
        <v>0</v>
      </c>
      <c r="M164" s="137">
        <f t="shared" si="40"/>
        <v>0</v>
      </c>
      <c r="N164" s="137">
        <f t="shared" si="40"/>
        <v>0</v>
      </c>
      <c r="O164" s="137">
        <f t="shared" si="40"/>
        <v>0</v>
      </c>
      <c r="P164" s="137">
        <f t="shared" si="40"/>
        <v>0</v>
      </c>
      <c r="Q164" s="137">
        <f t="shared" si="40"/>
        <v>0</v>
      </c>
      <c r="R164" s="137">
        <f t="shared" si="41"/>
        <v>0</v>
      </c>
      <c r="S164" s="137">
        <f t="shared" si="41"/>
        <v>0</v>
      </c>
      <c r="T164" s="137">
        <f t="shared" si="41"/>
        <v>0</v>
      </c>
      <c r="U164" s="137">
        <f t="shared" si="41"/>
        <v>0</v>
      </c>
      <c r="V164" s="137">
        <f t="shared" si="41"/>
        <v>0</v>
      </c>
      <c r="W164" s="137">
        <f t="shared" si="41"/>
        <v>0</v>
      </c>
      <c r="X164" s="137">
        <f t="shared" si="41"/>
        <v>0</v>
      </c>
      <c r="Y164" s="137">
        <f t="shared" si="41"/>
        <v>0</v>
      </c>
      <c r="Z164" s="137">
        <f t="shared" si="41"/>
        <v>0</v>
      </c>
      <c r="AA164" s="137">
        <f t="shared" si="41"/>
        <v>0</v>
      </c>
      <c r="AB164" s="137">
        <f t="shared" si="41"/>
        <v>0</v>
      </c>
      <c r="AC164" s="137">
        <f t="shared" si="41"/>
        <v>0</v>
      </c>
      <c r="AD164" s="137">
        <f t="shared" si="41"/>
        <v>0</v>
      </c>
      <c r="AE164" s="137">
        <f t="shared" si="41"/>
        <v>0</v>
      </c>
      <c r="AF164" s="137">
        <f t="shared" si="41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0"/>
        <v>0.8</v>
      </c>
      <c r="D165" s="137">
        <f t="shared" si="40"/>
        <v>0.8</v>
      </c>
      <c r="E165" s="137">
        <f t="shared" si="40"/>
        <v>0.8</v>
      </c>
      <c r="F165" s="137">
        <f t="shared" si="40"/>
        <v>0.8</v>
      </c>
      <c r="G165" s="137">
        <f t="shared" si="40"/>
        <v>0.8</v>
      </c>
      <c r="H165" s="137">
        <f t="shared" si="40"/>
        <v>0.8</v>
      </c>
      <c r="I165" s="137">
        <f t="shared" si="40"/>
        <v>0.8</v>
      </c>
      <c r="J165" s="137">
        <f t="shared" si="40"/>
        <v>0.8</v>
      </c>
      <c r="K165" s="137">
        <f t="shared" si="40"/>
        <v>0.8</v>
      </c>
      <c r="L165" s="137">
        <f t="shared" si="40"/>
        <v>0.8</v>
      </c>
      <c r="M165" s="137">
        <f t="shared" si="40"/>
        <v>0.8</v>
      </c>
      <c r="N165" s="137">
        <f t="shared" si="40"/>
        <v>0.8</v>
      </c>
      <c r="O165" s="137">
        <f t="shared" si="40"/>
        <v>0.8</v>
      </c>
      <c r="P165" s="137">
        <f t="shared" si="40"/>
        <v>0.8</v>
      </c>
      <c r="Q165" s="137">
        <f t="shared" si="40"/>
        <v>0.8</v>
      </c>
      <c r="R165" s="137">
        <f t="shared" si="41"/>
        <v>0.8</v>
      </c>
      <c r="S165" s="137">
        <f t="shared" si="41"/>
        <v>0.8</v>
      </c>
      <c r="T165" s="137">
        <f t="shared" si="41"/>
        <v>0.8</v>
      </c>
      <c r="U165" s="137">
        <f t="shared" si="41"/>
        <v>0.8</v>
      </c>
      <c r="V165" s="137">
        <f t="shared" si="41"/>
        <v>0.8</v>
      </c>
      <c r="W165" s="137">
        <f t="shared" si="41"/>
        <v>0.8</v>
      </c>
      <c r="X165" s="137">
        <f t="shared" si="41"/>
        <v>0.8</v>
      </c>
      <c r="Y165" s="137">
        <f t="shared" si="41"/>
        <v>0.8</v>
      </c>
      <c r="Z165" s="137">
        <f t="shared" si="41"/>
        <v>0.8</v>
      </c>
      <c r="AA165" s="137">
        <f t="shared" si="41"/>
        <v>0.8</v>
      </c>
      <c r="AB165" s="137">
        <f t="shared" si="41"/>
        <v>0.8</v>
      </c>
      <c r="AC165" s="137">
        <f t="shared" si="41"/>
        <v>0.8</v>
      </c>
      <c r="AD165" s="137">
        <f t="shared" si="41"/>
        <v>0.8</v>
      </c>
      <c r="AE165" s="137">
        <f t="shared" si="41"/>
        <v>0.8</v>
      </c>
      <c r="AF165" s="137">
        <f t="shared" si="41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0"/>
        <v>1.5</v>
      </c>
      <c r="D166" s="137">
        <f t="shared" si="40"/>
        <v>1.5</v>
      </c>
      <c r="E166" s="137">
        <f t="shared" si="40"/>
        <v>1.5</v>
      </c>
      <c r="F166" s="137">
        <f t="shared" si="40"/>
        <v>1.5</v>
      </c>
      <c r="G166" s="137">
        <f t="shared" si="40"/>
        <v>1.5</v>
      </c>
      <c r="H166" s="137">
        <f t="shared" si="40"/>
        <v>1.5</v>
      </c>
      <c r="I166" s="137">
        <f t="shared" si="40"/>
        <v>1.5</v>
      </c>
      <c r="J166" s="137">
        <f t="shared" si="40"/>
        <v>1.5</v>
      </c>
      <c r="K166" s="137">
        <f t="shared" si="40"/>
        <v>1.5</v>
      </c>
      <c r="L166" s="137">
        <f t="shared" si="40"/>
        <v>1.5</v>
      </c>
      <c r="M166" s="137">
        <f t="shared" si="40"/>
        <v>1.5</v>
      </c>
      <c r="N166" s="137">
        <f t="shared" si="40"/>
        <v>1.5</v>
      </c>
      <c r="O166" s="137">
        <f t="shared" si="40"/>
        <v>1.5</v>
      </c>
      <c r="P166" s="137">
        <f t="shared" si="40"/>
        <v>1.5</v>
      </c>
      <c r="Q166" s="137">
        <f t="shared" si="40"/>
        <v>1.5</v>
      </c>
      <c r="R166" s="137">
        <f t="shared" si="41"/>
        <v>1.5</v>
      </c>
      <c r="S166" s="137">
        <f t="shared" si="41"/>
        <v>1.5</v>
      </c>
      <c r="T166" s="137">
        <f t="shared" si="41"/>
        <v>1.5</v>
      </c>
      <c r="U166" s="137">
        <f t="shared" si="41"/>
        <v>1.5</v>
      </c>
      <c r="V166" s="137">
        <f t="shared" si="41"/>
        <v>1.5</v>
      </c>
      <c r="W166" s="137">
        <f t="shared" si="41"/>
        <v>1.5</v>
      </c>
      <c r="X166" s="137">
        <f t="shared" si="41"/>
        <v>1.5</v>
      </c>
      <c r="Y166" s="137">
        <f t="shared" si="41"/>
        <v>1.5</v>
      </c>
      <c r="Z166" s="137">
        <f t="shared" si="41"/>
        <v>1.5</v>
      </c>
      <c r="AA166" s="137">
        <f t="shared" si="41"/>
        <v>1.5</v>
      </c>
      <c r="AB166" s="137">
        <f t="shared" si="41"/>
        <v>1.5</v>
      </c>
      <c r="AC166" s="137">
        <f t="shared" si="41"/>
        <v>1.5</v>
      </c>
      <c r="AD166" s="137">
        <f t="shared" si="41"/>
        <v>1.5</v>
      </c>
      <c r="AE166" s="137">
        <f t="shared" si="41"/>
        <v>1.5</v>
      </c>
      <c r="AF166" s="137">
        <f t="shared" si="41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0"/>
        <v>1</v>
      </c>
      <c r="D167" s="137">
        <f t="shared" si="40"/>
        <v>1</v>
      </c>
      <c r="E167" s="137">
        <f t="shared" si="40"/>
        <v>1</v>
      </c>
      <c r="F167" s="137">
        <f t="shared" si="40"/>
        <v>1</v>
      </c>
      <c r="G167" s="137">
        <f t="shared" si="40"/>
        <v>1</v>
      </c>
      <c r="H167" s="137">
        <f t="shared" si="40"/>
        <v>1</v>
      </c>
      <c r="I167" s="137">
        <f t="shared" si="40"/>
        <v>1</v>
      </c>
      <c r="J167" s="137">
        <f t="shared" si="40"/>
        <v>1</v>
      </c>
      <c r="K167" s="137">
        <f t="shared" si="40"/>
        <v>1</v>
      </c>
      <c r="L167" s="137">
        <f t="shared" si="40"/>
        <v>1</v>
      </c>
      <c r="M167" s="137">
        <f t="shared" si="40"/>
        <v>1</v>
      </c>
      <c r="N167" s="137">
        <f t="shared" si="40"/>
        <v>1</v>
      </c>
      <c r="O167" s="137">
        <f t="shared" si="40"/>
        <v>1</v>
      </c>
      <c r="P167" s="137">
        <f t="shared" si="40"/>
        <v>1</v>
      </c>
      <c r="Q167" s="137">
        <f t="shared" si="40"/>
        <v>1</v>
      </c>
      <c r="R167" s="137">
        <f t="shared" si="41"/>
        <v>1</v>
      </c>
      <c r="S167" s="137">
        <f t="shared" si="41"/>
        <v>1</v>
      </c>
      <c r="T167" s="137">
        <f t="shared" si="41"/>
        <v>1</v>
      </c>
      <c r="U167" s="137">
        <f t="shared" si="41"/>
        <v>1</v>
      </c>
      <c r="V167" s="137">
        <f t="shared" si="41"/>
        <v>1</v>
      </c>
      <c r="W167" s="137">
        <f t="shared" si="41"/>
        <v>1</v>
      </c>
      <c r="X167" s="137">
        <f t="shared" si="41"/>
        <v>1</v>
      </c>
      <c r="Y167" s="137">
        <f t="shared" si="41"/>
        <v>1</v>
      </c>
      <c r="Z167" s="137">
        <f t="shared" si="41"/>
        <v>1</v>
      </c>
      <c r="AA167" s="137">
        <f t="shared" si="41"/>
        <v>1</v>
      </c>
      <c r="AB167" s="137">
        <f t="shared" si="41"/>
        <v>1</v>
      </c>
      <c r="AC167" s="137">
        <f t="shared" si="41"/>
        <v>1</v>
      </c>
      <c r="AD167" s="137">
        <f t="shared" si="41"/>
        <v>1</v>
      </c>
      <c r="AE167" s="137">
        <f t="shared" si="41"/>
        <v>1</v>
      </c>
      <c r="AF167" s="137">
        <f t="shared" si="41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2">B169</f>
        <v>1</v>
      </c>
      <c r="D169" s="137">
        <f t="shared" si="42"/>
        <v>1</v>
      </c>
      <c r="E169" s="137">
        <f t="shared" si="42"/>
        <v>1</v>
      </c>
      <c r="F169" s="137">
        <f t="shared" si="42"/>
        <v>1</v>
      </c>
      <c r="G169" s="137">
        <f t="shared" si="42"/>
        <v>1</v>
      </c>
      <c r="H169" s="137">
        <f t="shared" si="42"/>
        <v>1</v>
      </c>
      <c r="I169" s="137">
        <f t="shared" si="42"/>
        <v>1</v>
      </c>
      <c r="J169" s="137">
        <f t="shared" si="42"/>
        <v>1</v>
      </c>
      <c r="K169" s="137">
        <f t="shared" si="42"/>
        <v>1</v>
      </c>
      <c r="L169" s="137">
        <f t="shared" si="42"/>
        <v>1</v>
      </c>
      <c r="M169" s="137">
        <f t="shared" si="42"/>
        <v>1</v>
      </c>
      <c r="N169" s="137">
        <f t="shared" si="42"/>
        <v>1</v>
      </c>
      <c r="O169" s="137">
        <f t="shared" si="42"/>
        <v>1</v>
      </c>
      <c r="P169" s="137">
        <f t="shared" si="42"/>
        <v>1</v>
      </c>
      <c r="Q169" s="137">
        <f t="shared" si="42"/>
        <v>1</v>
      </c>
      <c r="R169" s="137">
        <f t="shared" si="42"/>
        <v>1</v>
      </c>
      <c r="S169" s="137">
        <f t="shared" ref="R169:AF176" si="43">R169</f>
        <v>1</v>
      </c>
      <c r="T169" s="137">
        <f t="shared" si="43"/>
        <v>1</v>
      </c>
      <c r="U169" s="137">
        <f t="shared" si="43"/>
        <v>1</v>
      </c>
      <c r="V169" s="137">
        <f t="shared" si="43"/>
        <v>1</v>
      </c>
      <c r="W169" s="137">
        <f t="shared" si="43"/>
        <v>1</v>
      </c>
      <c r="X169" s="137">
        <f t="shared" si="43"/>
        <v>1</v>
      </c>
      <c r="Y169" s="137">
        <f t="shared" si="43"/>
        <v>1</v>
      </c>
      <c r="Z169" s="137">
        <f t="shared" si="43"/>
        <v>1</v>
      </c>
      <c r="AA169" s="137">
        <f t="shared" si="43"/>
        <v>1</v>
      </c>
      <c r="AB169" s="137">
        <f t="shared" si="43"/>
        <v>1</v>
      </c>
      <c r="AC169" s="137">
        <f t="shared" si="43"/>
        <v>1</v>
      </c>
      <c r="AD169" s="137">
        <f t="shared" si="43"/>
        <v>1</v>
      </c>
      <c r="AE169" s="137">
        <f t="shared" si="43"/>
        <v>1</v>
      </c>
      <c r="AF169" s="137">
        <f t="shared" si="43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2"/>
        <v>0.42</v>
      </c>
      <c r="D170" s="137">
        <f t="shared" si="42"/>
        <v>0.42</v>
      </c>
      <c r="E170" s="137">
        <f t="shared" si="42"/>
        <v>0.42</v>
      </c>
      <c r="F170" s="137">
        <f t="shared" si="42"/>
        <v>0.42</v>
      </c>
      <c r="G170" s="137">
        <f t="shared" si="42"/>
        <v>0.42</v>
      </c>
      <c r="H170" s="137">
        <f t="shared" si="42"/>
        <v>0.42</v>
      </c>
      <c r="I170" s="137">
        <f t="shared" si="42"/>
        <v>0.42</v>
      </c>
      <c r="J170" s="137">
        <f t="shared" si="42"/>
        <v>0.42</v>
      </c>
      <c r="K170" s="137">
        <f t="shared" si="42"/>
        <v>0.42</v>
      </c>
      <c r="L170" s="137">
        <f t="shared" si="42"/>
        <v>0.42</v>
      </c>
      <c r="M170" s="137">
        <f t="shared" si="42"/>
        <v>0.42</v>
      </c>
      <c r="N170" s="137">
        <f t="shared" si="42"/>
        <v>0.42</v>
      </c>
      <c r="O170" s="137">
        <f t="shared" si="42"/>
        <v>0.42</v>
      </c>
      <c r="P170" s="137">
        <f t="shared" si="42"/>
        <v>0.42</v>
      </c>
      <c r="Q170" s="137">
        <f t="shared" si="42"/>
        <v>0.42</v>
      </c>
      <c r="R170" s="137">
        <f t="shared" si="43"/>
        <v>0.42</v>
      </c>
      <c r="S170" s="137">
        <f t="shared" si="43"/>
        <v>0.42</v>
      </c>
      <c r="T170" s="137">
        <f t="shared" si="43"/>
        <v>0.42</v>
      </c>
      <c r="U170" s="137">
        <f t="shared" si="43"/>
        <v>0.42</v>
      </c>
      <c r="V170" s="137">
        <f t="shared" si="43"/>
        <v>0.42</v>
      </c>
      <c r="W170" s="137">
        <f t="shared" si="43"/>
        <v>0.42</v>
      </c>
      <c r="X170" s="137">
        <f t="shared" si="43"/>
        <v>0.42</v>
      </c>
      <c r="Y170" s="137">
        <f t="shared" si="43"/>
        <v>0.42</v>
      </c>
      <c r="Z170" s="137">
        <f t="shared" si="43"/>
        <v>0.42</v>
      </c>
      <c r="AA170" s="137">
        <f t="shared" si="43"/>
        <v>0.42</v>
      </c>
      <c r="AB170" s="137">
        <f t="shared" si="43"/>
        <v>0.42</v>
      </c>
      <c r="AC170" s="137">
        <f t="shared" si="43"/>
        <v>0.42</v>
      </c>
      <c r="AD170" s="137">
        <f t="shared" si="43"/>
        <v>0.42</v>
      </c>
      <c r="AE170" s="137">
        <f t="shared" si="43"/>
        <v>0.42</v>
      </c>
      <c r="AF170" s="137">
        <f t="shared" si="43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2"/>
        <v>0.46</v>
      </c>
      <c r="D171" s="137">
        <f t="shared" si="42"/>
        <v>0.46</v>
      </c>
      <c r="E171" s="137">
        <f t="shared" si="42"/>
        <v>0.46</v>
      </c>
      <c r="F171" s="137">
        <f t="shared" si="42"/>
        <v>0.46</v>
      </c>
      <c r="G171" s="137">
        <f t="shared" si="42"/>
        <v>0.46</v>
      </c>
      <c r="H171" s="137">
        <f t="shared" si="42"/>
        <v>0.46</v>
      </c>
      <c r="I171" s="137">
        <f t="shared" si="42"/>
        <v>0.46</v>
      </c>
      <c r="J171" s="137">
        <f t="shared" si="42"/>
        <v>0.46</v>
      </c>
      <c r="K171" s="137">
        <f t="shared" si="42"/>
        <v>0.46</v>
      </c>
      <c r="L171" s="137">
        <f t="shared" si="42"/>
        <v>0.46</v>
      </c>
      <c r="M171" s="137">
        <f t="shared" si="42"/>
        <v>0.46</v>
      </c>
      <c r="N171" s="137">
        <f t="shared" si="42"/>
        <v>0.46</v>
      </c>
      <c r="O171" s="137">
        <f t="shared" si="42"/>
        <v>0.46</v>
      </c>
      <c r="P171" s="137">
        <f t="shared" si="42"/>
        <v>0.46</v>
      </c>
      <c r="Q171" s="137">
        <f t="shared" si="42"/>
        <v>0.46</v>
      </c>
      <c r="R171" s="137">
        <f t="shared" si="43"/>
        <v>0.46</v>
      </c>
      <c r="S171" s="137">
        <f t="shared" si="43"/>
        <v>0.46</v>
      </c>
      <c r="T171" s="137">
        <f t="shared" si="43"/>
        <v>0.46</v>
      </c>
      <c r="U171" s="137">
        <f t="shared" si="43"/>
        <v>0.46</v>
      </c>
      <c r="V171" s="137">
        <f t="shared" si="43"/>
        <v>0.46</v>
      </c>
      <c r="W171" s="137">
        <f t="shared" si="43"/>
        <v>0.46</v>
      </c>
      <c r="X171" s="137">
        <f t="shared" si="43"/>
        <v>0.46</v>
      </c>
      <c r="Y171" s="137">
        <f t="shared" si="43"/>
        <v>0.46</v>
      </c>
      <c r="Z171" s="137">
        <f t="shared" si="43"/>
        <v>0.46</v>
      </c>
      <c r="AA171" s="137">
        <f t="shared" si="43"/>
        <v>0.46</v>
      </c>
      <c r="AB171" s="137">
        <f t="shared" si="43"/>
        <v>0.46</v>
      </c>
      <c r="AC171" s="137">
        <f t="shared" si="43"/>
        <v>0.46</v>
      </c>
      <c r="AD171" s="137">
        <f t="shared" si="43"/>
        <v>0.46</v>
      </c>
      <c r="AE171" s="137">
        <f t="shared" si="43"/>
        <v>0.46</v>
      </c>
      <c r="AF171" s="137">
        <f t="shared" si="43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2"/>
        <v>0.85</v>
      </c>
      <c r="D172" s="137">
        <f t="shared" si="42"/>
        <v>0.85</v>
      </c>
      <c r="E172" s="137">
        <f t="shared" si="42"/>
        <v>0.85</v>
      </c>
      <c r="F172" s="137">
        <f t="shared" si="42"/>
        <v>0.85</v>
      </c>
      <c r="G172" s="137">
        <f t="shared" si="42"/>
        <v>0.85</v>
      </c>
      <c r="H172" s="137">
        <f t="shared" si="42"/>
        <v>0.85</v>
      </c>
      <c r="I172" s="137">
        <f t="shared" si="42"/>
        <v>0.85</v>
      </c>
      <c r="J172" s="137">
        <f t="shared" si="42"/>
        <v>0.85</v>
      </c>
      <c r="K172" s="137">
        <f t="shared" si="42"/>
        <v>0.85</v>
      </c>
      <c r="L172" s="137">
        <f t="shared" si="42"/>
        <v>0.85</v>
      </c>
      <c r="M172" s="137">
        <f t="shared" si="42"/>
        <v>0.85</v>
      </c>
      <c r="N172" s="137">
        <f t="shared" si="42"/>
        <v>0.85</v>
      </c>
      <c r="O172" s="137">
        <f t="shared" si="42"/>
        <v>0.85</v>
      </c>
      <c r="P172" s="137">
        <f t="shared" si="42"/>
        <v>0.85</v>
      </c>
      <c r="Q172" s="137">
        <f t="shared" si="42"/>
        <v>0.85</v>
      </c>
      <c r="R172" s="137">
        <f t="shared" si="43"/>
        <v>0.85</v>
      </c>
      <c r="S172" s="137">
        <f t="shared" si="43"/>
        <v>0.85</v>
      </c>
      <c r="T172" s="137">
        <f t="shared" si="43"/>
        <v>0.85</v>
      </c>
      <c r="U172" s="137">
        <f t="shared" si="43"/>
        <v>0.85</v>
      </c>
      <c r="V172" s="137">
        <f t="shared" si="43"/>
        <v>0.85</v>
      </c>
      <c r="W172" s="137">
        <f t="shared" si="43"/>
        <v>0.85</v>
      </c>
      <c r="X172" s="137">
        <f t="shared" si="43"/>
        <v>0.85</v>
      </c>
      <c r="Y172" s="137">
        <f t="shared" si="43"/>
        <v>0.85</v>
      </c>
      <c r="Z172" s="137">
        <f t="shared" si="43"/>
        <v>0.85</v>
      </c>
      <c r="AA172" s="137">
        <f t="shared" si="43"/>
        <v>0.85</v>
      </c>
      <c r="AB172" s="137">
        <f t="shared" si="43"/>
        <v>0.85</v>
      </c>
      <c r="AC172" s="137">
        <f t="shared" si="43"/>
        <v>0.85</v>
      </c>
      <c r="AD172" s="137">
        <f t="shared" si="43"/>
        <v>0.85</v>
      </c>
      <c r="AE172" s="137">
        <f t="shared" si="43"/>
        <v>0.85</v>
      </c>
      <c r="AF172" s="137">
        <f t="shared" si="43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2"/>
        <v>0.9</v>
      </c>
      <c r="D173" s="137">
        <f t="shared" si="42"/>
        <v>0.9</v>
      </c>
      <c r="E173" s="137">
        <f t="shared" si="42"/>
        <v>0.9</v>
      </c>
      <c r="F173" s="137">
        <f t="shared" si="42"/>
        <v>0.9</v>
      </c>
      <c r="G173" s="137">
        <f t="shared" si="42"/>
        <v>0.9</v>
      </c>
      <c r="H173" s="137">
        <f t="shared" si="42"/>
        <v>0.9</v>
      </c>
      <c r="I173" s="137">
        <f t="shared" si="42"/>
        <v>0.9</v>
      </c>
      <c r="J173" s="137">
        <f t="shared" si="42"/>
        <v>0.9</v>
      </c>
      <c r="K173" s="137">
        <f t="shared" si="42"/>
        <v>0.9</v>
      </c>
      <c r="L173" s="137">
        <f t="shared" si="42"/>
        <v>0.9</v>
      </c>
      <c r="M173" s="137">
        <f t="shared" si="42"/>
        <v>0.9</v>
      </c>
      <c r="N173" s="137">
        <f t="shared" si="42"/>
        <v>0.9</v>
      </c>
      <c r="O173" s="137">
        <f t="shared" si="42"/>
        <v>0.9</v>
      </c>
      <c r="P173" s="137">
        <f t="shared" si="42"/>
        <v>0.9</v>
      </c>
      <c r="Q173" s="137">
        <f t="shared" si="42"/>
        <v>0.9</v>
      </c>
      <c r="R173" s="137">
        <f t="shared" si="43"/>
        <v>0.9</v>
      </c>
      <c r="S173" s="137">
        <f t="shared" si="43"/>
        <v>0.9</v>
      </c>
      <c r="T173" s="137">
        <f t="shared" si="43"/>
        <v>0.9</v>
      </c>
      <c r="U173" s="137">
        <f t="shared" si="43"/>
        <v>0.9</v>
      </c>
      <c r="V173" s="137">
        <f t="shared" si="43"/>
        <v>0.9</v>
      </c>
      <c r="W173" s="137">
        <f t="shared" si="43"/>
        <v>0.9</v>
      </c>
      <c r="X173" s="137">
        <f t="shared" si="43"/>
        <v>0.9</v>
      </c>
      <c r="Y173" s="137">
        <f t="shared" si="43"/>
        <v>0.9</v>
      </c>
      <c r="Z173" s="137">
        <f t="shared" si="43"/>
        <v>0.9</v>
      </c>
      <c r="AA173" s="137">
        <f t="shared" si="43"/>
        <v>0.9</v>
      </c>
      <c r="AB173" s="137">
        <f t="shared" si="43"/>
        <v>0.9</v>
      </c>
      <c r="AC173" s="137">
        <f t="shared" si="43"/>
        <v>0.9</v>
      </c>
      <c r="AD173" s="137">
        <f t="shared" si="43"/>
        <v>0.9</v>
      </c>
      <c r="AE173" s="137">
        <f t="shared" si="43"/>
        <v>0.9</v>
      </c>
      <c r="AF173" s="137">
        <f t="shared" si="43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2"/>
        <v>0.44</v>
      </c>
      <c r="D174" s="137">
        <f t="shared" si="42"/>
        <v>0.44</v>
      </c>
      <c r="E174" s="137">
        <f t="shared" si="42"/>
        <v>0.44</v>
      </c>
      <c r="F174" s="137">
        <f t="shared" si="42"/>
        <v>0.44</v>
      </c>
      <c r="G174" s="137">
        <f t="shared" si="42"/>
        <v>0.44</v>
      </c>
      <c r="H174" s="137">
        <f t="shared" si="42"/>
        <v>0.44</v>
      </c>
      <c r="I174" s="137">
        <f t="shared" si="42"/>
        <v>0.44</v>
      </c>
      <c r="J174" s="137">
        <f t="shared" si="42"/>
        <v>0.44</v>
      </c>
      <c r="K174" s="137">
        <f t="shared" si="42"/>
        <v>0.44</v>
      </c>
      <c r="L174" s="137">
        <f t="shared" si="42"/>
        <v>0.44</v>
      </c>
      <c r="M174" s="137">
        <f t="shared" si="42"/>
        <v>0.44</v>
      </c>
      <c r="N174" s="137">
        <f t="shared" si="42"/>
        <v>0.44</v>
      </c>
      <c r="O174" s="137">
        <f t="shared" si="42"/>
        <v>0.44</v>
      </c>
      <c r="P174" s="137">
        <f t="shared" si="42"/>
        <v>0.44</v>
      </c>
      <c r="Q174" s="137">
        <f t="shared" si="42"/>
        <v>0.44</v>
      </c>
      <c r="R174" s="137">
        <f t="shared" si="43"/>
        <v>0.44</v>
      </c>
      <c r="S174" s="137">
        <f t="shared" si="43"/>
        <v>0.44</v>
      </c>
      <c r="T174" s="137">
        <f t="shared" si="43"/>
        <v>0.44</v>
      </c>
      <c r="U174" s="137">
        <f t="shared" si="43"/>
        <v>0.44</v>
      </c>
      <c r="V174" s="137">
        <f t="shared" si="43"/>
        <v>0.44</v>
      </c>
      <c r="W174" s="137">
        <f t="shared" si="43"/>
        <v>0.44</v>
      </c>
      <c r="X174" s="137">
        <f t="shared" si="43"/>
        <v>0.44</v>
      </c>
      <c r="Y174" s="137">
        <f t="shared" si="43"/>
        <v>0.44</v>
      </c>
      <c r="Z174" s="137">
        <f t="shared" si="43"/>
        <v>0.44</v>
      </c>
      <c r="AA174" s="137">
        <f t="shared" si="43"/>
        <v>0.44</v>
      </c>
      <c r="AB174" s="137">
        <f t="shared" si="43"/>
        <v>0.44</v>
      </c>
      <c r="AC174" s="137">
        <f t="shared" si="43"/>
        <v>0.44</v>
      </c>
      <c r="AD174" s="137">
        <f t="shared" si="43"/>
        <v>0.44</v>
      </c>
      <c r="AE174" s="137">
        <f t="shared" si="43"/>
        <v>0.44</v>
      </c>
      <c r="AF174" s="137">
        <f t="shared" si="43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2"/>
        <v>2.1</v>
      </c>
      <c r="D175" s="137">
        <f t="shared" si="42"/>
        <v>2.1</v>
      </c>
      <c r="E175" s="137">
        <f t="shared" si="42"/>
        <v>2.1</v>
      </c>
      <c r="F175" s="137">
        <f t="shared" si="42"/>
        <v>2.1</v>
      </c>
      <c r="G175" s="137">
        <f t="shared" si="42"/>
        <v>2.1</v>
      </c>
      <c r="H175" s="137">
        <f t="shared" si="42"/>
        <v>2.1</v>
      </c>
      <c r="I175" s="137">
        <f t="shared" si="42"/>
        <v>2.1</v>
      </c>
      <c r="J175" s="137">
        <f t="shared" si="42"/>
        <v>2.1</v>
      </c>
      <c r="K175" s="137">
        <f t="shared" si="42"/>
        <v>2.1</v>
      </c>
      <c r="L175" s="137">
        <f t="shared" si="42"/>
        <v>2.1</v>
      </c>
      <c r="M175" s="137">
        <f t="shared" si="42"/>
        <v>2.1</v>
      </c>
      <c r="N175" s="137">
        <f t="shared" si="42"/>
        <v>2.1</v>
      </c>
      <c r="O175" s="137">
        <f t="shared" si="42"/>
        <v>2.1</v>
      </c>
      <c r="P175" s="137">
        <f t="shared" si="42"/>
        <v>2.1</v>
      </c>
      <c r="Q175" s="137">
        <f t="shared" si="42"/>
        <v>2.1</v>
      </c>
      <c r="R175" s="137">
        <f t="shared" si="43"/>
        <v>2.1</v>
      </c>
      <c r="S175" s="137">
        <f t="shared" si="43"/>
        <v>2.1</v>
      </c>
      <c r="T175" s="137">
        <f t="shared" si="43"/>
        <v>2.1</v>
      </c>
      <c r="U175" s="137">
        <f t="shared" si="43"/>
        <v>2.1</v>
      </c>
      <c r="V175" s="137">
        <f t="shared" si="43"/>
        <v>2.1</v>
      </c>
      <c r="W175" s="137">
        <f t="shared" si="43"/>
        <v>2.1</v>
      </c>
      <c r="X175" s="137">
        <f t="shared" si="43"/>
        <v>2.1</v>
      </c>
      <c r="Y175" s="137">
        <f t="shared" si="43"/>
        <v>2.1</v>
      </c>
      <c r="Z175" s="137">
        <f t="shared" si="43"/>
        <v>2.1</v>
      </c>
      <c r="AA175" s="137">
        <f t="shared" si="43"/>
        <v>2.1</v>
      </c>
      <c r="AB175" s="137">
        <f t="shared" si="43"/>
        <v>2.1</v>
      </c>
      <c r="AC175" s="137">
        <f t="shared" si="43"/>
        <v>2.1</v>
      </c>
      <c r="AD175" s="137">
        <f t="shared" si="43"/>
        <v>2.1</v>
      </c>
      <c r="AE175" s="137">
        <f t="shared" si="43"/>
        <v>2.1</v>
      </c>
      <c r="AF175" s="137">
        <f t="shared" si="43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2"/>
        <v>0.9</v>
      </c>
      <c r="D176" s="137">
        <f t="shared" si="42"/>
        <v>0.9</v>
      </c>
      <c r="E176" s="137">
        <f t="shared" si="42"/>
        <v>0.9</v>
      </c>
      <c r="F176" s="137">
        <f t="shared" si="42"/>
        <v>0.9</v>
      </c>
      <c r="G176" s="137">
        <f t="shared" si="42"/>
        <v>0.9</v>
      </c>
      <c r="H176" s="137">
        <f t="shared" si="42"/>
        <v>0.9</v>
      </c>
      <c r="I176" s="137">
        <f t="shared" si="42"/>
        <v>0.9</v>
      </c>
      <c r="J176" s="137">
        <f t="shared" si="42"/>
        <v>0.9</v>
      </c>
      <c r="K176" s="137">
        <f t="shared" si="42"/>
        <v>0.9</v>
      </c>
      <c r="L176" s="137">
        <f t="shared" si="42"/>
        <v>0.9</v>
      </c>
      <c r="M176" s="137">
        <f t="shared" si="42"/>
        <v>0.9</v>
      </c>
      <c r="N176" s="137">
        <f t="shared" si="42"/>
        <v>0.9</v>
      </c>
      <c r="O176" s="137">
        <f t="shared" si="42"/>
        <v>0.9</v>
      </c>
      <c r="P176" s="137">
        <f t="shared" si="42"/>
        <v>0.9</v>
      </c>
      <c r="Q176" s="137">
        <f t="shared" si="42"/>
        <v>0.9</v>
      </c>
      <c r="R176" s="137">
        <f t="shared" si="43"/>
        <v>0.9</v>
      </c>
      <c r="S176" s="137">
        <f t="shared" si="43"/>
        <v>0.9</v>
      </c>
      <c r="T176" s="137">
        <f t="shared" si="43"/>
        <v>0.9</v>
      </c>
      <c r="U176" s="137">
        <f t="shared" si="43"/>
        <v>0.9</v>
      </c>
      <c r="V176" s="137">
        <f t="shared" si="43"/>
        <v>0.9</v>
      </c>
      <c r="W176" s="137">
        <f t="shared" si="43"/>
        <v>0.9</v>
      </c>
      <c r="X176" s="137">
        <f t="shared" si="43"/>
        <v>0.9</v>
      </c>
      <c r="Y176" s="137">
        <f t="shared" si="43"/>
        <v>0.9</v>
      </c>
      <c r="Z176" s="137">
        <f t="shared" si="43"/>
        <v>0.9</v>
      </c>
      <c r="AA176" s="137">
        <f t="shared" si="43"/>
        <v>0.9</v>
      </c>
      <c r="AB176" s="137">
        <f t="shared" si="43"/>
        <v>0.9</v>
      </c>
      <c r="AC176" s="137">
        <f t="shared" si="43"/>
        <v>0.9</v>
      </c>
      <c r="AD176" s="137">
        <f t="shared" si="43"/>
        <v>0.9</v>
      </c>
      <c r="AE176" s="137">
        <f t="shared" si="43"/>
        <v>0.9</v>
      </c>
      <c r="AF176" s="137">
        <f t="shared" si="43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4">B178</f>
        <v>0.57999999999999996</v>
      </c>
      <c r="D178" s="137">
        <f t="shared" si="44"/>
        <v>0.57999999999999996</v>
      </c>
      <c r="E178" s="137">
        <f t="shared" si="44"/>
        <v>0.57999999999999996</v>
      </c>
      <c r="F178" s="137">
        <f t="shared" si="44"/>
        <v>0.57999999999999996</v>
      </c>
      <c r="G178" s="137">
        <f t="shared" si="44"/>
        <v>0.57999999999999996</v>
      </c>
      <c r="H178" s="137">
        <f t="shared" si="44"/>
        <v>0.57999999999999996</v>
      </c>
      <c r="I178" s="137">
        <f t="shared" si="44"/>
        <v>0.57999999999999996</v>
      </c>
      <c r="J178" s="137">
        <f t="shared" si="44"/>
        <v>0.57999999999999996</v>
      </c>
      <c r="K178" s="137">
        <f t="shared" si="44"/>
        <v>0.57999999999999996</v>
      </c>
      <c r="L178" s="137">
        <f t="shared" si="44"/>
        <v>0.57999999999999996</v>
      </c>
      <c r="M178" s="137">
        <f t="shared" si="44"/>
        <v>0.57999999999999996</v>
      </c>
      <c r="N178" s="137">
        <f t="shared" si="44"/>
        <v>0.57999999999999996</v>
      </c>
      <c r="O178" s="137">
        <f t="shared" si="44"/>
        <v>0.57999999999999996</v>
      </c>
      <c r="P178" s="137">
        <f t="shared" si="44"/>
        <v>0.57999999999999996</v>
      </c>
      <c r="Q178" s="137">
        <f t="shared" si="44"/>
        <v>0.57999999999999996</v>
      </c>
      <c r="R178" s="137">
        <f t="shared" si="44"/>
        <v>0.57999999999999996</v>
      </c>
      <c r="S178" s="137">
        <f t="shared" ref="R178:AF190" si="45">R178</f>
        <v>0.57999999999999996</v>
      </c>
      <c r="T178" s="137">
        <f t="shared" si="45"/>
        <v>0.57999999999999996</v>
      </c>
      <c r="U178" s="137">
        <f t="shared" si="45"/>
        <v>0.57999999999999996</v>
      </c>
      <c r="V178" s="137">
        <f t="shared" si="45"/>
        <v>0.57999999999999996</v>
      </c>
      <c r="W178" s="137">
        <f t="shared" si="45"/>
        <v>0.57999999999999996</v>
      </c>
      <c r="X178" s="137">
        <f t="shared" si="45"/>
        <v>0.57999999999999996</v>
      </c>
      <c r="Y178" s="137">
        <f t="shared" si="45"/>
        <v>0.57999999999999996</v>
      </c>
      <c r="Z178" s="137">
        <f t="shared" si="45"/>
        <v>0.57999999999999996</v>
      </c>
      <c r="AA178" s="137">
        <f t="shared" si="45"/>
        <v>0.57999999999999996</v>
      </c>
      <c r="AB178" s="137">
        <f t="shared" si="45"/>
        <v>0.57999999999999996</v>
      </c>
      <c r="AC178" s="137">
        <f t="shared" si="45"/>
        <v>0.57999999999999996</v>
      </c>
      <c r="AD178" s="137">
        <f t="shared" si="45"/>
        <v>0.57999999999999996</v>
      </c>
      <c r="AE178" s="137">
        <f t="shared" si="45"/>
        <v>0.57999999999999996</v>
      </c>
      <c r="AF178" s="137">
        <f t="shared" si="45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4"/>
        <v>0.8</v>
      </c>
      <c r="D179" s="137">
        <f t="shared" si="44"/>
        <v>0.8</v>
      </c>
      <c r="E179" s="137">
        <f t="shared" si="44"/>
        <v>0.8</v>
      </c>
      <c r="F179" s="137">
        <f t="shared" si="44"/>
        <v>0.8</v>
      </c>
      <c r="G179" s="137">
        <f t="shared" si="44"/>
        <v>0.8</v>
      </c>
      <c r="H179" s="137">
        <f t="shared" si="44"/>
        <v>0.8</v>
      </c>
      <c r="I179" s="137">
        <f t="shared" si="44"/>
        <v>0.8</v>
      </c>
      <c r="J179" s="137">
        <f t="shared" si="44"/>
        <v>0.8</v>
      </c>
      <c r="K179" s="137">
        <f t="shared" si="44"/>
        <v>0.8</v>
      </c>
      <c r="L179" s="137">
        <f t="shared" si="44"/>
        <v>0.8</v>
      </c>
      <c r="M179" s="137">
        <f t="shared" si="44"/>
        <v>0.8</v>
      </c>
      <c r="N179" s="137">
        <f t="shared" si="44"/>
        <v>0.8</v>
      </c>
      <c r="O179" s="137">
        <f t="shared" si="44"/>
        <v>0.8</v>
      </c>
      <c r="P179" s="137">
        <f t="shared" si="44"/>
        <v>0.8</v>
      </c>
      <c r="Q179" s="137">
        <f t="shared" si="44"/>
        <v>0.8</v>
      </c>
      <c r="R179" s="137">
        <f t="shared" si="44"/>
        <v>0.8</v>
      </c>
      <c r="S179" s="137">
        <f t="shared" si="45"/>
        <v>0.8</v>
      </c>
      <c r="T179" s="137">
        <f t="shared" si="45"/>
        <v>0.8</v>
      </c>
      <c r="U179" s="137">
        <f t="shared" si="45"/>
        <v>0.8</v>
      </c>
      <c r="V179" s="137">
        <f t="shared" si="45"/>
        <v>0.8</v>
      </c>
      <c r="W179" s="137">
        <f t="shared" si="45"/>
        <v>0.8</v>
      </c>
      <c r="X179" s="137">
        <f t="shared" si="45"/>
        <v>0.8</v>
      </c>
      <c r="Y179" s="137">
        <f t="shared" si="45"/>
        <v>0.8</v>
      </c>
      <c r="Z179" s="137">
        <f t="shared" si="45"/>
        <v>0.8</v>
      </c>
      <c r="AA179" s="137">
        <f t="shared" si="45"/>
        <v>0.8</v>
      </c>
      <c r="AB179" s="137">
        <f t="shared" si="45"/>
        <v>0.8</v>
      </c>
      <c r="AC179" s="137">
        <f t="shared" si="45"/>
        <v>0.8</v>
      </c>
      <c r="AD179" s="137">
        <f t="shared" si="45"/>
        <v>0.8</v>
      </c>
      <c r="AE179" s="137">
        <f t="shared" si="45"/>
        <v>0.8</v>
      </c>
      <c r="AF179" s="137">
        <f t="shared" si="45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4"/>
        <v>0</v>
      </c>
      <c r="D180" s="137">
        <f t="shared" si="44"/>
        <v>0</v>
      </c>
      <c r="E180" s="137">
        <f t="shared" si="44"/>
        <v>0</v>
      </c>
      <c r="F180" s="137">
        <f t="shared" si="44"/>
        <v>0</v>
      </c>
      <c r="G180" s="137">
        <f t="shared" si="44"/>
        <v>0</v>
      </c>
      <c r="H180" s="137">
        <f t="shared" si="44"/>
        <v>0</v>
      </c>
      <c r="I180" s="137">
        <f t="shared" si="44"/>
        <v>0</v>
      </c>
      <c r="J180" s="137">
        <f t="shared" si="44"/>
        <v>0</v>
      </c>
      <c r="K180" s="137">
        <f t="shared" si="44"/>
        <v>0</v>
      </c>
      <c r="L180" s="137">
        <f t="shared" si="44"/>
        <v>0</v>
      </c>
      <c r="M180" s="137">
        <f t="shared" si="44"/>
        <v>0</v>
      </c>
      <c r="N180" s="137">
        <f t="shared" si="44"/>
        <v>0</v>
      </c>
      <c r="O180" s="137">
        <f t="shared" si="44"/>
        <v>0</v>
      </c>
      <c r="P180" s="137">
        <f t="shared" si="44"/>
        <v>0</v>
      </c>
      <c r="Q180" s="137">
        <f t="shared" si="44"/>
        <v>0</v>
      </c>
      <c r="R180" s="137">
        <f t="shared" si="44"/>
        <v>0</v>
      </c>
      <c r="S180" s="137">
        <f t="shared" si="45"/>
        <v>0</v>
      </c>
      <c r="T180" s="137">
        <f t="shared" si="45"/>
        <v>0</v>
      </c>
      <c r="U180" s="137">
        <f t="shared" si="45"/>
        <v>0</v>
      </c>
      <c r="V180" s="137">
        <f t="shared" si="45"/>
        <v>0</v>
      </c>
      <c r="W180" s="137">
        <f t="shared" si="45"/>
        <v>0</v>
      </c>
      <c r="X180" s="137">
        <f t="shared" si="45"/>
        <v>0</v>
      </c>
      <c r="Y180" s="137">
        <f t="shared" si="45"/>
        <v>0</v>
      </c>
      <c r="Z180" s="137">
        <f t="shared" si="45"/>
        <v>0</v>
      </c>
      <c r="AA180" s="137">
        <f t="shared" si="45"/>
        <v>0</v>
      </c>
      <c r="AB180" s="137">
        <f t="shared" si="45"/>
        <v>0</v>
      </c>
      <c r="AC180" s="137">
        <f t="shared" si="45"/>
        <v>0</v>
      </c>
      <c r="AD180" s="137">
        <f t="shared" si="45"/>
        <v>0</v>
      </c>
      <c r="AE180" s="137">
        <f t="shared" si="45"/>
        <v>0</v>
      </c>
      <c r="AF180" s="137">
        <f t="shared" si="45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4"/>
        <v>0.6</v>
      </c>
      <c r="D182" s="137">
        <f t="shared" si="44"/>
        <v>0.6</v>
      </c>
      <c r="E182" s="137">
        <f t="shared" si="44"/>
        <v>0.6</v>
      </c>
      <c r="F182" s="137">
        <f t="shared" si="44"/>
        <v>0.6</v>
      </c>
      <c r="G182" s="137">
        <f t="shared" si="44"/>
        <v>0.6</v>
      </c>
      <c r="H182" s="137">
        <f t="shared" si="44"/>
        <v>0.6</v>
      </c>
      <c r="I182" s="137">
        <f t="shared" si="44"/>
        <v>0.6</v>
      </c>
      <c r="J182" s="137">
        <f t="shared" si="44"/>
        <v>0.6</v>
      </c>
      <c r="K182" s="137">
        <f t="shared" si="44"/>
        <v>0.6</v>
      </c>
      <c r="L182" s="137">
        <f t="shared" si="44"/>
        <v>0.6</v>
      </c>
      <c r="M182" s="137">
        <f t="shared" si="44"/>
        <v>0.6</v>
      </c>
      <c r="N182" s="137">
        <f t="shared" si="44"/>
        <v>0.6</v>
      </c>
      <c r="O182" s="137">
        <f t="shared" si="44"/>
        <v>0.6</v>
      </c>
      <c r="P182" s="137">
        <f t="shared" si="44"/>
        <v>0.6</v>
      </c>
      <c r="Q182" s="137">
        <f t="shared" si="44"/>
        <v>0.6</v>
      </c>
      <c r="R182" s="137">
        <f t="shared" si="44"/>
        <v>0.6</v>
      </c>
      <c r="S182" s="137">
        <f t="shared" si="45"/>
        <v>0.6</v>
      </c>
      <c r="T182" s="137">
        <f t="shared" si="45"/>
        <v>0.6</v>
      </c>
      <c r="U182" s="137">
        <f t="shared" si="45"/>
        <v>0.6</v>
      </c>
      <c r="V182" s="137">
        <f t="shared" si="45"/>
        <v>0.6</v>
      </c>
      <c r="W182" s="137">
        <f t="shared" si="45"/>
        <v>0.6</v>
      </c>
      <c r="X182" s="137">
        <f t="shared" si="45"/>
        <v>0.6</v>
      </c>
      <c r="Y182" s="137">
        <f t="shared" si="45"/>
        <v>0.6</v>
      </c>
      <c r="Z182" s="137">
        <f t="shared" si="45"/>
        <v>0.6</v>
      </c>
      <c r="AA182" s="137">
        <f t="shared" si="45"/>
        <v>0.6</v>
      </c>
      <c r="AB182" s="137">
        <f t="shared" si="45"/>
        <v>0.6</v>
      </c>
      <c r="AC182" s="137">
        <f t="shared" si="45"/>
        <v>0.6</v>
      </c>
      <c r="AD182" s="137">
        <f t="shared" si="45"/>
        <v>0.6</v>
      </c>
      <c r="AE182" s="137">
        <f t="shared" si="45"/>
        <v>0.6</v>
      </c>
      <c r="AF182" s="137">
        <f t="shared" si="45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4"/>
        <v>0.35</v>
      </c>
      <c r="D183" s="137">
        <f t="shared" si="44"/>
        <v>0.35</v>
      </c>
      <c r="E183" s="137">
        <f t="shared" si="44"/>
        <v>0.35</v>
      </c>
      <c r="F183" s="137">
        <f t="shared" si="44"/>
        <v>0.35</v>
      </c>
      <c r="G183" s="137">
        <f t="shared" si="44"/>
        <v>0.35</v>
      </c>
      <c r="H183" s="137">
        <f t="shared" si="44"/>
        <v>0.35</v>
      </c>
      <c r="I183" s="137">
        <f t="shared" si="44"/>
        <v>0.35</v>
      </c>
      <c r="J183" s="137">
        <f t="shared" si="44"/>
        <v>0.35</v>
      </c>
      <c r="K183" s="137">
        <f t="shared" si="44"/>
        <v>0.35</v>
      </c>
      <c r="L183" s="137">
        <f t="shared" si="44"/>
        <v>0.35</v>
      </c>
      <c r="M183" s="137">
        <f t="shared" si="44"/>
        <v>0.35</v>
      </c>
      <c r="N183" s="137">
        <f t="shared" si="44"/>
        <v>0.35</v>
      </c>
      <c r="O183" s="137">
        <f t="shared" si="44"/>
        <v>0.35</v>
      </c>
      <c r="P183" s="137">
        <f t="shared" si="44"/>
        <v>0.35</v>
      </c>
      <c r="Q183" s="137">
        <f t="shared" si="44"/>
        <v>0.35</v>
      </c>
      <c r="R183" s="137">
        <f t="shared" si="44"/>
        <v>0.35</v>
      </c>
      <c r="S183" s="137">
        <f t="shared" si="45"/>
        <v>0.35</v>
      </c>
      <c r="T183" s="137">
        <f t="shared" si="45"/>
        <v>0.35</v>
      </c>
      <c r="U183" s="137">
        <f t="shared" si="45"/>
        <v>0.35</v>
      </c>
      <c r="V183" s="137">
        <f t="shared" si="45"/>
        <v>0.35</v>
      </c>
      <c r="W183" s="137">
        <f t="shared" si="45"/>
        <v>0.35</v>
      </c>
      <c r="X183" s="137">
        <f t="shared" si="45"/>
        <v>0.35</v>
      </c>
      <c r="Y183" s="137">
        <f t="shared" si="45"/>
        <v>0.35</v>
      </c>
      <c r="Z183" s="137">
        <f t="shared" si="45"/>
        <v>0.35</v>
      </c>
      <c r="AA183" s="137">
        <f t="shared" si="45"/>
        <v>0.35</v>
      </c>
      <c r="AB183" s="137">
        <f t="shared" si="45"/>
        <v>0.35</v>
      </c>
      <c r="AC183" s="137">
        <f t="shared" si="45"/>
        <v>0.35</v>
      </c>
      <c r="AD183" s="137">
        <f t="shared" si="45"/>
        <v>0.35</v>
      </c>
      <c r="AE183" s="137">
        <f t="shared" si="45"/>
        <v>0.35</v>
      </c>
      <c r="AF183" s="137">
        <f t="shared" si="45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4"/>
        <v>0.28999999999999998</v>
      </c>
      <c r="D184" s="137">
        <f t="shared" si="44"/>
        <v>0.28999999999999998</v>
      </c>
      <c r="E184" s="137">
        <f t="shared" si="44"/>
        <v>0.28999999999999998</v>
      </c>
      <c r="F184" s="137">
        <f t="shared" si="44"/>
        <v>0.28999999999999998</v>
      </c>
      <c r="G184" s="137">
        <f t="shared" si="44"/>
        <v>0.28999999999999998</v>
      </c>
      <c r="H184" s="137">
        <f t="shared" si="44"/>
        <v>0.28999999999999998</v>
      </c>
      <c r="I184" s="137">
        <f t="shared" si="44"/>
        <v>0.28999999999999998</v>
      </c>
      <c r="J184" s="137">
        <f t="shared" si="44"/>
        <v>0.28999999999999998</v>
      </c>
      <c r="K184" s="137">
        <f t="shared" si="44"/>
        <v>0.28999999999999998</v>
      </c>
      <c r="L184" s="137">
        <f t="shared" si="44"/>
        <v>0.28999999999999998</v>
      </c>
      <c r="M184" s="137">
        <f t="shared" si="44"/>
        <v>0.28999999999999998</v>
      </c>
      <c r="N184" s="137">
        <f t="shared" si="44"/>
        <v>0.28999999999999998</v>
      </c>
      <c r="O184" s="137">
        <f t="shared" si="44"/>
        <v>0.28999999999999998</v>
      </c>
      <c r="P184" s="137">
        <f t="shared" si="44"/>
        <v>0.28999999999999998</v>
      </c>
      <c r="Q184" s="137">
        <f t="shared" si="44"/>
        <v>0.28999999999999998</v>
      </c>
      <c r="R184" s="137">
        <f t="shared" si="44"/>
        <v>0.28999999999999998</v>
      </c>
      <c r="S184" s="137">
        <f t="shared" si="45"/>
        <v>0.28999999999999998</v>
      </c>
      <c r="T184" s="137">
        <f t="shared" si="45"/>
        <v>0.28999999999999998</v>
      </c>
      <c r="U184" s="137">
        <f t="shared" si="45"/>
        <v>0.28999999999999998</v>
      </c>
      <c r="V184" s="137">
        <f t="shared" si="45"/>
        <v>0.28999999999999998</v>
      </c>
      <c r="W184" s="137">
        <f t="shared" si="45"/>
        <v>0.28999999999999998</v>
      </c>
      <c r="X184" s="137">
        <f t="shared" si="45"/>
        <v>0.28999999999999998</v>
      </c>
      <c r="Y184" s="137">
        <f t="shared" si="45"/>
        <v>0.28999999999999998</v>
      </c>
      <c r="Z184" s="137">
        <f t="shared" si="45"/>
        <v>0.28999999999999998</v>
      </c>
      <c r="AA184" s="137">
        <f t="shared" si="45"/>
        <v>0.28999999999999998</v>
      </c>
      <c r="AB184" s="137">
        <f t="shared" si="45"/>
        <v>0.28999999999999998</v>
      </c>
      <c r="AC184" s="137">
        <f t="shared" si="45"/>
        <v>0.28999999999999998</v>
      </c>
      <c r="AD184" s="137">
        <f t="shared" si="45"/>
        <v>0.28999999999999998</v>
      </c>
      <c r="AE184" s="137">
        <f t="shared" si="45"/>
        <v>0.28999999999999998</v>
      </c>
      <c r="AF184" s="137">
        <f t="shared" si="45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4"/>
        <v>0.06</v>
      </c>
      <c r="D185" s="137">
        <f t="shared" si="44"/>
        <v>0.06</v>
      </c>
      <c r="E185" s="137">
        <f t="shared" si="44"/>
        <v>0.06</v>
      </c>
      <c r="F185" s="137">
        <f t="shared" si="44"/>
        <v>0.06</v>
      </c>
      <c r="G185" s="137">
        <f t="shared" si="44"/>
        <v>0.06</v>
      </c>
      <c r="H185" s="137">
        <f t="shared" si="44"/>
        <v>0.06</v>
      </c>
      <c r="I185" s="137">
        <f t="shared" si="44"/>
        <v>0.06</v>
      </c>
      <c r="J185" s="137">
        <f t="shared" si="44"/>
        <v>0.06</v>
      </c>
      <c r="K185" s="137">
        <f t="shared" si="44"/>
        <v>0.06</v>
      </c>
      <c r="L185" s="137">
        <f t="shared" si="44"/>
        <v>0.06</v>
      </c>
      <c r="M185" s="137">
        <f t="shared" si="44"/>
        <v>0.06</v>
      </c>
      <c r="N185" s="137">
        <f t="shared" si="44"/>
        <v>0.06</v>
      </c>
      <c r="O185" s="137">
        <f t="shared" si="44"/>
        <v>0.06</v>
      </c>
      <c r="P185" s="137">
        <f t="shared" si="44"/>
        <v>0.06</v>
      </c>
      <c r="Q185" s="137">
        <f t="shared" si="44"/>
        <v>0.06</v>
      </c>
      <c r="R185" s="137">
        <f t="shared" si="44"/>
        <v>0.06</v>
      </c>
      <c r="S185" s="137">
        <f t="shared" si="45"/>
        <v>0.06</v>
      </c>
      <c r="T185" s="137">
        <f t="shared" si="45"/>
        <v>0.06</v>
      </c>
      <c r="U185" s="137">
        <f t="shared" si="45"/>
        <v>0.06</v>
      </c>
      <c r="V185" s="137">
        <f t="shared" si="45"/>
        <v>0.06</v>
      </c>
      <c r="W185" s="137">
        <f t="shared" si="45"/>
        <v>0.06</v>
      </c>
      <c r="X185" s="137">
        <f t="shared" si="45"/>
        <v>0.06</v>
      </c>
      <c r="Y185" s="137">
        <f t="shared" si="45"/>
        <v>0.06</v>
      </c>
      <c r="Z185" s="137">
        <f t="shared" si="45"/>
        <v>0.06</v>
      </c>
      <c r="AA185" s="137">
        <f t="shared" si="45"/>
        <v>0.06</v>
      </c>
      <c r="AB185" s="137">
        <f t="shared" si="45"/>
        <v>0.06</v>
      </c>
      <c r="AC185" s="137">
        <f t="shared" si="45"/>
        <v>0.06</v>
      </c>
      <c r="AD185" s="137">
        <f t="shared" si="45"/>
        <v>0.06</v>
      </c>
      <c r="AE185" s="137">
        <f t="shared" si="45"/>
        <v>0.06</v>
      </c>
      <c r="AF185" s="137">
        <f t="shared" si="45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4"/>
        <v>0.11</v>
      </c>
      <c r="D186" s="137">
        <f t="shared" si="44"/>
        <v>0.11</v>
      </c>
      <c r="E186" s="137">
        <f t="shared" si="44"/>
        <v>0.11</v>
      </c>
      <c r="F186" s="137">
        <f t="shared" si="44"/>
        <v>0.11</v>
      </c>
      <c r="G186" s="137">
        <f t="shared" si="44"/>
        <v>0.11</v>
      </c>
      <c r="H186" s="137">
        <f t="shared" si="44"/>
        <v>0.11</v>
      </c>
      <c r="I186" s="137">
        <f t="shared" si="44"/>
        <v>0.11</v>
      </c>
      <c r="J186" s="137">
        <f t="shared" si="44"/>
        <v>0.11</v>
      </c>
      <c r="K186" s="137">
        <f t="shared" si="44"/>
        <v>0.11</v>
      </c>
      <c r="L186" s="137">
        <f t="shared" si="44"/>
        <v>0.11</v>
      </c>
      <c r="M186" s="137">
        <f t="shared" si="44"/>
        <v>0.11</v>
      </c>
      <c r="N186" s="137">
        <f t="shared" si="44"/>
        <v>0.11</v>
      </c>
      <c r="O186" s="137">
        <f t="shared" si="44"/>
        <v>0.11</v>
      </c>
      <c r="P186" s="137">
        <f t="shared" si="44"/>
        <v>0.11</v>
      </c>
      <c r="Q186" s="137">
        <f t="shared" si="44"/>
        <v>0.11</v>
      </c>
      <c r="R186" s="137">
        <f t="shared" si="44"/>
        <v>0.11</v>
      </c>
      <c r="S186" s="137">
        <f t="shared" si="45"/>
        <v>0.11</v>
      </c>
      <c r="T186" s="137">
        <f t="shared" si="45"/>
        <v>0.11</v>
      </c>
      <c r="U186" s="137">
        <f t="shared" si="45"/>
        <v>0.11</v>
      </c>
      <c r="V186" s="137">
        <f t="shared" si="45"/>
        <v>0.11</v>
      </c>
      <c r="W186" s="137">
        <f t="shared" si="45"/>
        <v>0.11</v>
      </c>
      <c r="X186" s="137">
        <f t="shared" si="45"/>
        <v>0.11</v>
      </c>
      <c r="Y186" s="137">
        <f t="shared" si="45"/>
        <v>0.11</v>
      </c>
      <c r="Z186" s="137">
        <f t="shared" si="45"/>
        <v>0.11</v>
      </c>
      <c r="AA186" s="137">
        <f t="shared" si="45"/>
        <v>0.11</v>
      </c>
      <c r="AB186" s="137">
        <f t="shared" si="45"/>
        <v>0.11</v>
      </c>
      <c r="AC186" s="137">
        <f t="shared" si="45"/>
        <v>0.11</v>
      </c>
      <c r="AD186" s="137">
        <f t="shared" si="45"/>
        <v>0.11</v>
      </c>
      <c r="AE186" s="137">
        <f t="shared" si="45"/>
        <v>0.11</v>
      </c>
      <c r="AF186" s="137">
        <f t="shared" si="45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4"/>
        <v>0.1</v>
      </c>
      <c r="D187" s="137">
        <f t="shared" si="44"/>
        <v>0.1</v>
      </c>
      <c r="E187" s="137">
        <f t="shared" si="44"/>
        <v>0.1</v>
      </c>
      <c r="F187" s="137">
        <f t="shared" si="44"/>
        <v>0.1</v>
      </c>
      <c r="G187" s="137">
        <f t="shared" si="44"/>
        <v>0.1</v>
      </c>
      <c r="H187" s="137">
        <f t="shared" si="44"/>
        <v>0.1</v>
      </c>
      <c r="I187" s="137">
        <f t="shared" si="44"/>
        <v>0.1</v>
      </c>
      <c r="J187" s="137">
        <f t="shared" si="44"/>
        <v>0.1</v>
      </c>
      <c r="K187" s="137">
        <f t="shared" si="44"/>
        <v>0.1</v>
      </c>
      <c r="L187" s="137">
        <f t="shared" si="44"/>
        <v>0.1</v>
      </c>
      <c r="M187" s="137">
        <f t="shared" si="44"/>
        <v>0.1</v>
      </c>
      <c r="N187" s="137">
        <f t="shared" si="44"/>
        <v>0.1</v>
      </c>
      <c r="O187" s="137">
        <f t="shared" si="44"/>
        <v>0.1</v>
      </c>
      <c r="P187" s="137">
        <f t="shared" si="44"/>
        <v>0.1</v>
      </c>
      <c r="Q187" s="137">
        <f t="shared" si="44"/>
        <v>0.1</v>
      </c>
      <c r="R187" s="137">
        <f t="shared" si="45"/>
        <v>0.1</v>
      </c>
      <c r="S187" s="137">
        <f t="shared" si="45"/>
        <v>0.1</v>
      </c>
      <c r="T187" s="137">
        <f t="shared" si="45"/>
        <v>0.1</v>
      </c>
      <c r="U187" s="137">
        <f t="shared" si="45"/>
        <v>0.1</v>
      </c>
      <c r="V187" s="137">
        <f t="shared" si="45"/>
        <v>0.1</v>
      </c>
      <c r="W187" s="137">
        <f t="shared" si="45"/>
        <v>0.1</v>
      </c>
      <c r="X187" s="137">
        <f t="shared" si="45"/>
        <v>0.1</v>
      </c>
      <c r="Y187" s="137">
        <f t="shared" si="45"/>
        <v>0.1</v>
      </c>
      <c r="Z187" s="137">
        <f t="shared" si="45"/>
        <v>0.1</v>
      </c>
      <c r="AA187" s="137">
        <f t="shared" si="45"/>
        <v>0.1</v>
      </c>
      <c r="AB187" s="137">
        <f t="shared" si="45"/>
        <v>0.1</v>
      </c>
      <c r="AC187" s="137">
        <f t="shared" si="45"/>
        <v>0.1</v>
      </c>
      <c r="AD187" s="137">
        <f t="shared" si="45"/>
        <v>0.1</v>
      </c>
      <c r="AE187" s="137">
        <f t="shared" si="45"/>
        <v>0.1</v>
      </c>
      <c r="AF187" s="137">
        <f t="shared" si="45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4"/>
        <v>0.09</v>
      </c>
      <c r="D188" s="137">
        <f t="shared" si="44"/>
        <v>0.09</v>
      </c>
      <c r="E188" s="137">
        <f t="shared" si="44"/>
        <v>0.09</v>
      </c>
      <c r="F188" s="137">
        <f t="shared" si="44"/>
        <v>0.09</v>
      </c>
      <c r="G188" s="137">
        <f t="shared" si="44"/>
        <v>0.09</v>
      </c>
      <c r="H188" s="137">
        <f t="shared" si="44"/>
        <v>0.09</v>
      </c>
      <c r="I188" s="137">
        <f t="shared" si="44"/>
        <v>0.09</v>
      </c>
      <c r="J188" s="137">
        <f t="shared" si="44"/>
        <v>0.09</v>
      </c>
      <c r="K188" s="137">
        <f t="shared" si="44"/>
        <v>0.09</v>
      </c>
      <c r="L188" s="137">
        <f t="shared" si="44"/>
        <v>0.09</v>
      </c>
      <c r="M188" s="137">
        <f t="shared" si="44"/>
        <v>0.09</v>
      </c>
      <c r="N188" s="137">
        <f t="shared" si="44"/>
        <v>0.09</v>
      </c>
      <c r="O188" s="137">
        <f t="shared" si="44"/>
        <v>0.09</v>
      </c>
      <c r="P188" s="137">
        <f t="shared" si="44"/>
        <v>0.09</v>
      </c>
      <c r="Q188" s="137">
        <f t="shared" si="44"/>
        <v>0.09</v>
      </c>
      <c r="R188" s="137">
        <f t="shared" si="45"/>
        <v>0.09</v>
      </c>
      <c r="S188" s="137">
        <f t="shared" si="45"/>
        <v>0.09</v>
      </c>
      <c r="T188" s="137">
        <f t="shared" si="45"/>
        <v>0.09</v>
      </c>
      <c r="U188" s="137">
        <f t="shared" si="45"/>
        <v>0.09</v>
      </c>
      <c r="V188" s="137">
        <f t="shared" si="45"/>
        <v>0.09</v>
      </c>
      <c r="W188" s="137">
        <f t="shared" si="45"/>
        <v>0.09</v>
      </c>
      <c r="X188" s="137">
        <f t="shared" si="45"/>
        <v>0.09</v>
      </c>
      <c r="Y188" s="137">
        <f t="shared" si="45"/>
        <v>0.09</v>
      </c>
      <c r="Z188" s="137">
        <f t="shared" si="45"/>
        <v>0.09</v>
      </c>
      <c r="AA188" s="137">
        <f t="shared" si="45"/>
        <v>0.09</v>
      </c>
      <c r="AB188" s="137">
        <f t="shared" si="45"/>
        <v>0.09</v>
      </c>
      <c r="AC188" s="137">
        <f t="shared" si="45"/>
        <v>0.09</v>
      </c>
      <c r="AD188" s="137">
        <f t="shared" si="45"/>
        <v>0.09</v>
      </c>
      <c r="AE188" s="137">
        <f t="shared" si="45"/>
        <v>0.09</v>
      </c>
      <c r="AF188" s="137">
        <f t="shared" si="45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4"/>
        <v>0.04</v>
      </c>
      <c r="D189" s="137">
        <f t="shared" si="44"/>
        <v>0.04</v>
      </c>
      <c r="E189" s="137">
        <f t="shared" si="44"/>
        <v>0.04</v>
      </c>
      <c r="F189" s="137">
        <f t="shared" si="44"/>
        <v>0.04</v>
      </c>
      <c r="G189" s="137">
        <f t="shared" si="44"/>
        <v>0.04</v>
      </c>
      <c r="H189" s="137">
        <f t="shared" si="44"/>
        <v>0.04</v>
      </c>
      <c r="I189" s="137">
        <f t="shared" si="44"/>
        <v>0.04</v>
      </c>
      <c r="J189" s="137">
        <f t="shared" si="44"/>
        <v>0.04</v>
      </c>
      <c r="K189" s="137">
        <f t="shared" si="44"/>
        <v>0.04</v>
      </c>
      <c r="L189" s="137">
        <f t="shared" si="44"/>
        <v>0.04</v>
      </c>
      <c r="M189" s="137">
        <f t="shared" si="44"/>
        <v>0.04</v>
      </c>
      <c r="N189" s="137">
        <f t="shared" si="44"/>
        <v>0.04</v>
      </c>
      <c r="O189" s="137">
        <f t="shared" si="44"/>
        <v>0.04</v>
      </c>
      <c r="P189" s="137">
        <f t="shared" si="44"/>
        <v>0.04</v>
      </c>
      <c r="Q189" s="137">
        <f t="shared" si="44"/>
        <v>0.04</v>
      </c>
      <c r="R189" s="137">
        <f t="shared" si="45"/>
        <v>0.04</v>
      </c>
      <c r="S189" s="137">
        <f t="shared" si="45"/>
        <v>0.04</v>
      </c>
      <c r="T189" s="137">
        <f t="shared" si="45"/>
        <v>0.04</v>
      </c>
      <c r="U189" s="137">
        <f t="shared" si="45"/>
        <v>0.04</v>
      </c>
      <c r="V189" s="137">
        <f t="shared" si="45"/>
        <v>0.04</v>
      </c>
      <c r="W189" s="137">
        <f t="shared" si="45"/>
        <v>0.04</v>
      </c>
      <c r="X189" s="137">
        <f t="shared" si="45"/>
        <v>0.04</v>
      </c>
      <c r="Y189" s="137">
        <f t="shared" si="45"/>
        <v>0.04</v>
      </c>
      <c r="Z189" s="137">
        <f t="shared" si="45"/>
        <v>0.04</v>
      </c>
      <c r="AA189" s="137">
        <f t="shared" si="45"/>
        <v>0.04</v>
      </c>
      <c r="AB189" s="137">
        <f t="shared" si="45"/>
        <v>0.04</v>
      </c>
      <c r="AC189" s="137">
        <f t="shared" si="45"/>
        <v>0.04</v>
      </c>
      <c r="AD189" s="137">
        <f t="shared" si="45"/>
        <v>0.04</v>
      </c>
      <c r="AE189" s="137">
        <f t="shared" si="45"/>
        <v>0.04</v>
      </c>
      <c r="AF189" s="137">
        <f t="shared" si="45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4"/>
        <v>2.3E-2</v>
      </c>
      <c r="E190" s="137">
        <f t="shared" si="44"/>
        <v>2.3E-2</v>
      </c>
      <c r="F190" s="137">
        <f t="shared" si="44"/>
        <v>2.3E-2</v>
      </c>
      <c r="G190" s="137">
        <f t="shared" si="44"/>
        <v>2.3E-2</v>
      </c>
      <c r="H190" s="137">
        <f t="shared" si="44"/>
        <v>2.3E-2</v>
      </c>
      <c r="I190" s="137">
        <f t="shared" si="44"/>
        <v>2.3E-2</v>
      </c>
      <c r="J190" s="137">
        <f t="shared" si="44"/>
        <v>2.3E-2</v>
      </c>
      <c r="K190" s="137">
        <f t="shared" si="44"/>
        <v>2.3E-2</v>
      </c>
      <c r="L190" s="137">
        <f t="shared" si="44"/>
        <v>2.3E-2</v>
      </c>
      <c r="M190" s="137">
        <f t="shared" si="44"/>
        <v>2.3E-2</v>
      </c>
      <c r="N190" s="137">
        <f t="shared" si="44"/>
        <v>2.3E-2</v>
      </c>
      <c r="O190" s="137">
        <f t="shared" si="44"/>
        <v>2.3E-2</v>
      </c>
      <c r="P190" s="137">
        <f t="shared" si="44"/>
        <v>2.3E-2</v>
      </c>
      <c r="Q190" s="137">
        <f t="shared" si="44"/>
        <v>2.3E-2</v>
      </c>
      <c r="R190" s="137">
        <f t="shared" si="45"/>
        <v>2.3E-2</v>
      </c>
      <c r="S190" s="137">
        <f t="shared" si="45"/>
        <v>2.3E-2</v>
      </c>
      <c r="T190" s="137">
        <f t="shared" si="45"/>
        <v>2.3E-2</v>
      </c>
      <c r="U190" s="137">
        <f t="shared" si="45"/>
        <v>2.3E-2</v>
      </c>
      <c r="V190" s="137">
        <f t="shared" si="45"/>
        <v>2.3E-2</v>
      </c>
      <c r="W190" s="137">
        <f t="shared" si="45"/>
        <v>2.3E-2</v>
      </c>
      <c r="X190" s="137">
        <f t="shared" si="45"/>
        <v>2.3E-2</v>
      </c>
      <c r="Y190" s="137">
        <f t="shared" si="45"/>
        <v>2.3E-2</v>
      </c>
      <c r="Z190" s="137">
        <f t="shared" si="45"/>
        <v>2.3E-2</v>
      </c>
      <c r="AA190" s="137">
        <f t="shared" si="45"/>
        <v>2.3E-2</v>
      </c>
      <c r="AB190" s="137">
        <f t="shared" si="45"/>
        <v>2.3E-2</v>
      </c>
      <c r="AC190" s="137">
        <f t="shared" si="45"/>
        <v>2.3E-2</v>
      </c>
      <c r="AD190" s="137">
        <f t="shared" si="45"/>
        <v>2.3E-2</v>
      </c>
      <c r="AE190" s="137">
        <f t="shared" si="45"/>
        <v>2.3E-2</v>
      </c>
      <c r="AF190" s="137">
        <f t="shared" si="45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6">SUM(B101:B190)</f>
        <v>194.70600000000002</v>
      </c>
      <c r="C191" s="141">
        <f t="shared" si="46"/>
        <v>194.70600000000002</v>
      </c>
      <c r="D191" s="141">
        <f t="shared" si="46"/>
        <v>194.70600000000002</v>
      </c>
      <c r="E191" s="141">
        <f t="shared" si="46"/>
        <v>194.70600000000002</v>
      </c>
      <c r="F191" s="141">
        <f t="shared" si="46"/>
        <v>194.70600000000002</v>
      </c>
      <c r="G191" s="141">
        <f t="shared" si="46"/>
        <v>194.70600000000002</v>
      </c>
      <c r="H191" s="141">
        <f t="shared" si="46"/>
        <v>194.70600000000002</v>
      </c>
      <c r="I191" s="141">
        <f t="shared" si="46"/>
        <v>192.10600000000005</v>
      </c>
      <c r="J191" s="141">
        <f t="shared" si="46"/>
        <v>192.10600000000005</v>
      </c>
      <c r="K191" s="141">
        <f t="shared" si="46"/>
        <v>192.10600000000005</v>
      </c>
      <c r="L191" s="141">
        <f t="shared" si="46"/>
        <v>192.10600000000005</v>
      </c>
      <c r="M191" s="141">
        <f t="shared" si="46"/>
        <v>192.10600000000005</v>
      </c>
      <c r="N191" s="141">
        <f t="shared" si="46"/>
        <v>192.10600000000005</v>
      </c>
      <c r="O191" s="141">
        <f t="shared" si="46"/>
        <v>192.10600000000005</v>
      </c>
      <c r="P191" s="141">
        <f t="shared" si="46"/>
        <v>192.10600000000005</v>
      </c>
      <c r="Q191" s="141">
        <f t="shared" si="46"/>
        <v>192.10600000000005</v>
      </c>
      <c r="R191" s="141">
        <f t="shared" si="46"/>
        <v>192.10600000000005</v>
      </c>
      <c r="S191" s="141">
        <f t="shared" si="46"/>
        <v>192.10600000000005</v>
      </c>
      <c r="T191" s="141">
        <f t="shared" si="46"/>
        <v>192.10600000000005</v>
      </c>
      <c r="U191" s="141">
        <f t="shared" si="46"/>
        <v>192.10600000000005</v>
      </c>
      <c r="V191" s="141">
        <f t="shared" si="46"/>
        <v>192.10600000000005</v>
      </c>
      <c r="W191" s="141">
        <f t="shared" si="46"/>
        <v>192.10600000000005</v>
      </c>
      <c r="X191" s="141">
        <f t="shared" si="46"/>
        <v>192.10600000000005</v>
      </c>
      <c r="Y191" s="141">
        <f t="shared" si="46"/>
        <v>192.10600000000005</v>
      </c>
      <c r="Z191" s="141">
        <f t="shared" si="46"/>
        <v>192.10600000000005</v>
      </c>
      <c r="AA191" s="141">
        <f t="shared" si="46"/>
        <v>192.10600000000005</v>
      </c>
      <c r="AB191" s="141">
        <f t="shared" si="46"/>
        <v>192.10600000000005</v>
      </c>
      <c r="AC191" s="141">
        <f t="shared" si="46"/>
        <v>192.10600000000005</v>
      </c>
      <c r="AD191" s="141">
        <f t="shared" si="46"/>
        <v>192.10600000000005</v>
      </c>
      <c r="AE191" s="141">
        <f t="shared" si="46"/>
        <v>192.10600000000005</v>
      </c>
      <c r="AF191" s="141">
        <f t="shared" si="46"/>
        <v>192.10600000000005</v>
      </c>
      <c r="AG191" s="142">
        <f t="shared" si="46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7">B193</f>
        <v>0.3</v>
      </c>
      <c r="D193" s="143">
        <f t="shared" si="47"/>
        <v>0.3</v>
      </c>
      <c r="E193" s="143">
        <f t="shared" si="47"/>
        <v>0.3</v>
      </c>
      <c r="F193" s="143">
        <f t="shared" si="47"/>
        <v>0.3</v>
      </c>
      <c r="G193" s="143">
        <f t="shared" si="47"/>
        <v>0.3</v>
      </c>
      <c r="H193" s="143">
        <f t="shared" si="47"/>
        <v>0.3</v>
      </c>
      <c r="I193" s="143">
        <f t="shared" si="47"/>
        <v>0.3</v>
      </c>
      <c r="J193" s="143">
        <f t="shared" si="47"/>
        <v>0.3</v>
      </c>
      <c r="K193" s="143">
        <f t="shared" si="47"/>
        <v>0.3</v>
      </c>
      <c r="L193" s="143">
        <f t="shared" si="47"/>
        <v>0.3</v>
      </c>
      <c r="M193" s="143">
        <f t="shared" si="47"/>
        <v>0.3</v>
      </c>
      <c r="N193" s="143">
        <f t="shared" si="47"/>
        <v>0.3</v>
      </c>
      <c r="O193" s="143">
        <f t="shared" si="47"/>
        <v>0.3</v>
      </c>
      <c r="P193" s="143">
        <f t="shared" si="47"/>
        <v>0.3</v>
      </c>
      <c r="Q193" s="143">
        <f t="shared" si="47"/>
        <v>0.3</v>
      </c>
      <c r="R193" s="143">
        <f t="shared" si="47"/>
        <v>0.3</v>
      </c>
      <c r="S193" s="143">
        <f t="shared" ref="S193:AF198" si="48">R193</f>
        <v>0.3</v>
      </c>
      <c r="T193" s="143">
        <f t="shared" si="48"/>
        <v>0.3</v>
      </c>
      <c r="U193" s="143">
        <f t="shared" si="48"/>
        <v>0.3</v>
      </c>
      <c r="V193" s="143">
        <f t="shared" si="48"/>
        <v>0.3</v>
      </c>
      <c r="W193" s="143">
        <f t="shared" si="48"/>
        <v>0.3</v>
      </c>
      <c r="X193" s="143">
        <f t="shared" si="48"/>
        <v>0.3</v>
      </c>
      <c r="Y193" s="143">
        <f t="shared" si="48"/>
        <v>0.3</v>
      </c>
      <c r="Z193" s="143">
        <f t="shared" si="48"/>
        <v>0.3</v>
      </c>
      <c r="AA193" s="143">
        <f t="shared" si="48"/>
        <v>0.3</v>
      </c>
      <c r="AB193" s="143">
        <f t="shared" si="48"/>
        <v>0.3</v>
      </c>
      <c r="AC193" s="143">
        <f t="shared" si="48"/>
        <v>0.3</v>
      </c>
      <c r="AD193" s="143">
        <f t="shared" si="48"/>
        <v>0.3</v>
      </c>
      <c r="AE193" s="143">
        <f t="shared" si="48"/>
        <v>0.3</v>
      </c>
      <c r="AF193" s="143">
        <f t="shared" si="48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7"/>
        <v>0.4</v>
      </c>
      <c r="D194" s="137">
        <f t="shared" si="47"/>
        <v>0.4</v>
      </c>
      <c r="E194" s="137">
        <f t="shared" si="47"/>
        <v>0.4</v>
      </c>
      <c r="F194" s="137">
        <f t="shared" si="47"/>
        <v>0.4</v>
      </c>
      <c r="G194" s="137">
        <f t="shared" si="47"/>
        <v>0.4</v>
      </c>
      <c r="H194" s="137">
        <f t="shared" si="47"/>
        <v>0.4</v>
      </c>
      <c r="I194" s="137">
        <f t="shared" si="47"/>
        <v>0.4</v>
      </c>
      <c r="J194" s="137">
        <f t="shared" si="47"/>
        <v>0.4</v>
      </c>
      <c r="K194" s="137">
        <f t="shared" si="47"/>
        <v>0.4</v>
      </c>
      <c r="L194" s="137">
        <f t="shared" si="47"/>
        <v>0.4</v>
      </c>
      <c r="M194" s="137">
        <f t="shared" si="47"/>
        <v>0.4</v>
      </c>
      <c r="N194" s="137">
        <f t="shared" si="47"/>
        <v>0.4</v>
      </c>
      <c r="O194" s="137">
        <f t="shared" si="47"/>
        <v>0.4</v>
      </c>
      <c r="P194" s="137">
        <f t="shared" si="47"/>
        <v>0.4</v>
      </c>
      <c r="Q194" s="137">
        <f t="shared" si="47"/>
        <v>0.4</v>
      </c>
      <c r="R194" s="137">
        <f t="shared" si="47"/>
        <v>0.4</v>
      </c>
      <c r="S194" s="137">
        <f t="shared" si="48"/>
        <v>0.4</v>
      </c>
      <c r="T194" s="137">
        <f t="shared" si="48"/>
        <v>0.4</v>
      </c>
      <c r="U194" s="137">
        <f t="shared" si="48"/>
        <v>0.4</v>
      </c>
      <c r="V194" s="137">
        <f>U194</f>
        <v>0.4</v>
      </c>
      <c r="W194" s="137">
        <f>V194</f>
        <v>0.4</v>
      </c>
      <c r="X194" s="137">
        <f t="shared" si="48"/>
        <v>0.4</v>
      </c>
      <c r="Y194" s="137">
        <f t="shared" si="48"/>
        <v>0.4</v>
      </c>
      <c r="Z194" s="137">
        <f t="shared" si="48"/>
        <v>0.4</v>
      </c>
      <c r="AA194" s="137">
        <f t="shared" si="48"/>
        <v>0.4</v>
      </c>
      <c r="AB194" s="137">
        <f t="shared" si="48"/>
        <v>0.4</v>
      </c>
      <c r="AC194" s="137">
        <f t="shared" si="48"/>
        <v>0.4</v>
      </c>
      <c r="AD194" s="137">
        <f t="shared" si="48"/>
        <v>0.4</v>
      </c>
      <c r="AE194" s="137">
        <f t="shared" si="48"/>
        <v>0.4</v>
      </c>
      <c r="AF194" s="137">
        <f t="shared" si="48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7"/>
        <v>1.5</v>
      </c>
      <c r="D195" s="137">
        <f t="shared" si="47"/>
        <v>1.5</v>
      </c>
      <c r="E195" s="137">
        <f t="shared" si="47"/>
        <v>1.5</v>
      </c>
      <c r="F195" s="137">
        <f t="shared" si="47"/>
        <v>1.5</v>
      </c>
      <c r="G195" s="137">
        <f t="shared" si="47"/>
        <v>1.5</v>
      </c>
      <c r="H195" s="137">
        <f t="shared" si="47"/>
        <v>1.5</v>
      </c>
      <c r="I195" s="137">
        <f t="shared" si="47"/>
        <v>1.5</v>
      </c>
      <c r="J195" s="137">
        <f t="shared" si="47"/>
        <v>1.5</v>
      </c>
      <c r="K195" s="137">
        <f t="shared" si="47"/>
        <v>1.5</v>
      </c>
      <c r="L195" s="137">
        <f t="shared" si="47"/>
        <v>1.5</v>
      </c>
      <c r="M195" s="137">
        <f t="shared" si="47"/>
        <v>1.5</v>
      </c>
      <c r="N195" s="137">
        <f t="shared" si="47"/>
        <v>1.5</v>
      </c>
      <c r="O195" s="137">
        <f t="shared" si="47"/>
        <v>1.5</v>
      </c>
      <c r="P195" s="137">
        <f t="shared" si="47"/>
        <v>1.5</v>
      </c>
      <c r="Q195" s="137">
        <f t="shared" si="47"/>
        <v>1.5</v>
      </c>
      <c r="R195" s="137">
        <f t="shared" si="47"/>
        <v>1.5</v>
      </c>
      <c r="S195" s="137">
        <f t="shared" si="48"/>
        <v>1.5</v>
      </c>
      <c r="T195" s="137">
        <f t="shared" si="48"/>
        <v>1.5</v>
      </c>
      <c r="U195" s="137">
        <f t="shared" si="48"/>
        <v>1.5</v>
      </c>
      <c r="V195" s="137">
        <f t="shared" si="48"/>
        <v>1.5</v>
      </c>
      <c r="W195" s="137">
        <f t="shared" si="48"/>
        <v>1.5</v>
      </c>
      <c r="X195" s="137">
        <f t="shared" si="48"/>
        <v>1.5</v>
      </c>
      <c r="Y195" s="137">
        <f t="shared" si="48"/>
        <v>1.5</v>
      </c>
      <c r="Z195" s="137">
        <f t="shared" si="48"/>
        <v>1.5</v>
      </c>
      <c r="AA195" s="137">
        <f t="shared" si="48"/>
        <v>1.5</v>
      </c>
      <c r="AB195" s="137">
        <f t="shared" si="48"/>
        <v>1.5</v>
      </c>
      <c r="AC195" s="137">
        <f t="shared" si="48"/>
        <v>1.5</v>
      </c>
      <c r="AD195" s="137">
        <f t="shared" si="48"/>
        <v>1.5</v>
      </c>
      <c r="AE195" s="137">
        <f t="shared" si="48"/>
        <v>1.5</v>
      </c>
      <c r="AF195" s="137">
        <f t="shared" si="48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7"/>
        <v>0.3</v>
      </c>
      <c r="D196" s="137">
        <f t="shared" si="47"/>
        <v>0.3</v>
      </c>
      <c r="E196" s="137">
        <f t="shared" si="47"/>
        <v>0.3</v>
      </c>
      <c r="F196" s="137">
        <f t="shared" si="47"/>
        <v>0.3</v>
      </c>
      <c r="G196" s="137">
        <f t="shared" si="47"/>
        <v>0.3</v>
      </c>
      <c r="H196" s="137">
        <f t="shared" si="47"/>
        <v>0.3</v>
      </c>
      <c r="I196" s="137">
        <f t="shared" si="47"/>
        <v>0.3</v>
      </c>
      <c r="J196" s="137">
        <f t="shared" si="47"/>
        <v>0.3</v>
      </c>
      <c r="K196" s="137">
        <f t="shared" si="47"/>
        <v>0.3</v>
      </c>
      <c r="L196" s="137">
        <f t="shared" si="47"/>
        <v>0.3</v>
      </c>
      <c r="M196" s="137">
        <f t="shared" si="47"/>
        <v>0.3</v>
      </c>
      <c r="N196" s="137">
        <f t="shared" si="47"/>
        <v>0.3</v>
      </c>
      <c r="O196" s="137">
        <f t="shared" si="47"/>
        <v>0.3</v>
      </c>
      <c r="P196" s="137">
        <f t="shared" si="47"/>
        <v>0.3</v>
      </c>
      <c r="Q196" s="137">
        <f t="shared" si="47"/>
        <v>0.3</v>
      </c>
      <c r="R196" s="137">
        <f t="shared" si="47"/>
        <v>0.3</v>
      </c>
      <c r="S196" s="137">
        <f t="shared" si="48"/>
        <v>0.3</v>
      </c>
      <c r="T196" s="137">
        <f t="shared" si="48"/>
        <v>0.3</v>
      </c>
      <c r="U196" s="137">
        <f t="shared" si="48"/>
        <v>0.3</v>
      </c>
      <c r="V196" s="137">
        <f t="shared" si="48"/>
        <v>0.3</v>
      </c>
      <c r="W196" s="137">
        <f t="shared" si="48"/>
        <v>0.3</v>
      </c>
      <c r="X196" s="137">
        <f t="shared" si="48"/>
        <v>0.3</v>
      </c>
      <c r="Y196" s="137">
        <f t="shared" si="48"/>
        <v>0.3</v>
      </c>
      <c r="Z196" s="137">
        <f t="shared" si="48"/>
        <v>0.3</v>
      </c>
      <c r="AA196" s="137">
        <f t="shared" si="48"/>
        <v>0.3</v>
      </c>
      <c r="AB196" s="137">
        <f t="shared" si="48"/>
        <v>0.3</v>
      </c>
      <c r="AC196" s="137">
        <f t="shared" si="48"/>
        <v>0.3</v>
      </c>
      <c r="AD196" s="137">
        <f t="shared" si="48"/>
        <v>0.3</v>
      </c>
      <c r="AE196" s="137">
        <f t="shared" si="48"/>
        <v>0.3</v>
      </c>
      <c r="AF196" s="137">
        <f t="shared" si="48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7"/>
        <v>0.4</v>
      </c>
      <c r="D197" s="137">
        <f t="shared" si="47"/>
        <v>0.4</v>
      </c>
      <c r="E197" s="137">
        <f t="shared" si="47"/>
        <v>0.4</v>
      </c>
      <c r="F197" s="137">
        <f t="shared" si="47"/>
        <v>0.4</v>
      </c>
      <c r="G197" s="137">
        <f t="shared" si="47"/>
        <v>0.4</v>
      </c>
      <c r="H197" s="137">
        <f t="shared" si="47"/>
        <v>0.4</v>
      </c>
      <c r="I197" s="137">
        <f t="shared" si="47"/>
        <v>0.4</v>
      </c>
      <c r="J197" s="137">
        <f t="shared" si="47"/>
        <v>0.4</v>
      </c>
      <c r="K197" s="137">
        <f t="shared" si="47"/>
        <v>0.4</v>
      </c>
      <c r="L197" s="137">
        <f t="shared" si="47"/>
        <v>0.4</v>
      </c>
      <c r="M197" s="137">
        <f t="shared" si="47"/>
        <v>0.4</v>
      </c>
      <c r="N197" s="137">
        <f t="shared" si="47"/>
        <v>0.4</v>
      </c>
      <c r="O197" s="137">
        <f t="shared" si="47"/>
        <v>0.4</v>
      </c>
      <c r="P197" s="137">
        <f t="shared" si="47"/>
        <v>0.4</v>
      </c>
      <c r="Q197" s="137">
        <f t="shared" si="47"/>
        <v>0.4</v>
      </c>
      <c r="R197" s="137">
        <f t="shared" si="47"/>
        <v>0.4</v>
      </c>
      <c r="S197" s="137">
        <f t="shared" si="48"/>
        <v>0.4</v>
      </c>
      <c r="T197" s="137">
        <f t="shared" si="48"/>
        <v>0.4</v>
      </c>
      <c r="U197" s="137">
        <f t="shared" si="48"/>
        <v>0.4</v>
      </c>
      <c r="V197" s="137">
        <f t="shared" si="48"/>
        <v>0.4</v>
      </c>
      <c r="W197" s="137">
        <f t="shared" si="48"/>
        <v>0.4</v>
      </c>
      <c r="X197" s="137">
        <f t="shared" si="48"/>
        <v>0.4</v>
      </c>
      <c r="Y197" s="137">
        <f t="shared" si="48"/>
        <v>0.4</v>
      </c>
      <c r="Z197" s="137">
        <f t="shared" si="48"/>
        <v>0.4</v>
      </c>
      <c r="AA197" s="137">
        <f t="shared" si="48"/>
        <v>0.4</v>
      </c>
      <c r="AB197" s="137">
        <f t="shared" si="48"/>
        <v>0.4</v>
      </c>
      <c r="AC197" s="137">
        <f t="shared" si="48"/>
        <v>0.4</v>
      </c>
      <c r="AD197" s="137">
        <f t="shared" si="48"/>
        <v>0.4</v>
      </c>
      <c r="AE197" s="137">
        <f t="shared" si="48"/>
        <v>0.4</v>
      </c>
      <c r="AF197" s="137">
        <f t="shared" si="48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7"/>
        <v>0.64</v>
      </c>
      <c r="D198" s="146">
        <f t="shared" si="47"/>
        <v>0.64</v>
      </c>
      <c r="E198" s="146">
        <f t="shared" si="47"/>
        <v>0.64</v>
      </c>
      <c r="F198" s="146">
        <f t="shared" si="47"/>
        <v>0.64</v>
      </c>
      <c r="G198" s="146">
        <f t="shared" si="47"/>
        <v>0.64</v>
      </c>
      <c r="H198" s="146">
        <f t="shared" si="47"/>
        <v>0.64</v>
      </c>
      <c r="I198" s="146">
        <f t="shared" si="47"/>
        <v>0.64</v>
      </c>
      <c r="J198" s="146">
        <f t="shared" si="47"/>
        <v>0.64</v>
      </c>
      <c r="K198" s="146">
        <f t="shared" si="47"/>
        <v>0.64</v>
      </c>
      <c r="L198" s="146">
        <f t="shared" si="47"/>
        <v>0.64</v>
      </c>
      <c r="M198" s="146">
        <f t="shared" si="47"/>
        <v>0.64</v>
      </c>
      <c r="N198" s="146">
        <f t="shared" si="47"/>
        <v>0.64</v>
      </c>
      <c r="O198" s="146">
        <f t="shared" si="47"/>
        <v>0.64</v>
      </c>
      <c r="P198" s="146">
        <f t="shared" si="47"/>
        <v>0.64</v>
      </c>
      <c r="Q198" s="146">
        <f t="shared" si="47"/>
        <v>0.64</v>
      </c>
      <c r="R198" s="146">
        <f t="shared" si="47"/>
        <v>0.64</v>
      </c>
      <c r="S198" s="146">
        <f t="shared" si="48"/>
        <v>0.64</v>
      </c>
      <c r="T198" s="146">
        <f t="shared" si="48"/>
        <v>0.64</v>
      </c>
      <c r="U198" s="146">
        <f t="shared" si="48"/>
        <v>0.64</v>
      </c>
      <c r="V198" s="146">
        <f t="shared" si="48"/>
        <v>0.64</v>
      </c>
      <c r="W198" s="146">
        <f t="shared" si="48"/>
        <v>0.64</v>
      </c>
      <c r="X198" s="146">
        <f t="shared" si="48"/>
        <v>0.64</v>
      </c>
      <c r="Y198" s="146">
        <f t="shared" si="48"/>
        <v>0.64</v>
      </c>
      <c r="Z198" s="146">
        <f t="shared" si="48"/>
        <v>0.64</v>
      </c>
      <c r="AA198" s="146">
        <f t="shared" si="48"/>
        <v>0.64</v>
      </c>
      <c r="AB198" s="146">
        <f t="shared" si="48"/>
        <v>0.64</v>
      </c>
      <c r="AC198" s="146">
        <f t="shared" si="48"/>
        <v>0.64</v>
      </c>
      <c r="AD198" s="146">
        <f t="shared" si="48"/>
        <v>0.64</v>
      </c>
      <c r="AE198" s="146">
        <f t="shared" si="48"/>
        <v>0.64</v>
      </c>
      <c r="AF198" s="146">
        <f t="shared" si="48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49">SUM(C193:C198)</f>
        <v>3.54</v>
      </c>
      <c r="D199" s="149">
        <f t="shared" si="49"/>
        <v>3.54</v>
      </c>
      <c r="E199" s="149">
        <f t="shared" si="49"/>
        <v>3.54</v>
      </c>
      <c r="F199" s="149">
        <f t="shared" si="49"/>
        <v>3.54</v>
      </c>
      <c r="G199" s="149">
        <f t="shared" si="49"/>
        <v>3.54</v>
      </c>
      <c r="H199" s="149">
        <f t="shared" si="49"/>
        <v>3.54</v>
      </c>
      <c r="I199" s="149">
        <f t="shared" si="49"/>
        <v>3.54</v>
      </c>
      <c r="J199" s="149">
        <f t="shared" si="49"/>
        <v>3.54</v>
      </c>
      <c r="K199" s="149">
        <f t="shared" si="49"/>
        <v>3.54</v>
      </c>
      <c r="L199" s="149">
        <f>SUM(L193:L198)</f>
        <v>3.54</v>
      </c>
      <c r="M199" s="149">
        <f t="shared" ref="M199:R199" si="50">SUM(M193:M198)</f>
        <v>3.54</v>
      </c>
      <c r="N199" s="149">
        <f t="shared" si="50"/>
        <v>3.54</v>
      </c>
      <c r="O199" s="149">
        <f t="shared" si="50"/>
        <v>3.54</v>
      </c>
      <c r="P199" s="149">
        <f t="shared" si="50"/>
        <v>3.54</v>
      </c>
      <c r="Q199" s="149">
        <f t="shared" si="50"/>
        <v>3.54</v>
      </c>
      <c r="R199" s="149">
        <f t="shared" si="50"/>
        <v>3.54</v>
      </c>
      <c r="S199" s="149">
        <f>SUM(S193:S198)</f>
        <v>3.54</v>
      </c>
      <c r="T199" s="149">
        <f t="shared" ref="T199:AG199" si="51">SUM(T193:T198)</f>
        <v>3.54</v>
      </c>
      <c r="U199" s="149">
        <f t="shared" si="51"/>
        <v>3.54</v>
      </c>
      <c r="V199" s="149">
        <f t="shared" si="51"/>
        <v>3.54</v>
      </c>
      <c r="W199" s="149">
        <f t="shared" si="51"/>
        <v>3.54</v>
      </c>
      <c r="X199" s="149">
        <f t="shared" si="51"/>
        <v>3.54</v>
      </c>
      <c r="Y199" s="149">
        <f t="shared" si="51"/>
        <v>3.54</v>
      </c>
      <c r="Z199" s="149">
        <f t="shared" si="51"/>
        <v>3.54</v>
      </c>
      <c r="AA199" s="149">
        <f t="shared" si="51"/>
        <v>3.54</v>
      </c>
      <c r="AB199" s="149">
        <f t="shared" si="51"/>
        <v>3.54</v>
      </c>
      <c r="AC199" s="149">
        <f t="shared" si="51"/>
        <v>3.54</v>
      </c>
      <c r="AD199" s="149">
        <f t="shared" si="51"/>
        <v>3.54</v>
      </c>
      <c r="AE199" s="149">
        <f t="shared" si="51"/>
        <v>3.54</v>
      </c>
      <c r="AF199" s="149">
        <f t="shared" si="51"/>
        <v>3.54</v>
      </c>
      <c r="AG199" s="150">
        <f t="shared" si="51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1140.3400000000001</v>
      </c>
      <c r="C208" s="164">
        <f>INDEX(F9:M9,1,MATCH(MAX(F75:M75),F75:M75,0))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4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2078/08/4)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2078/08/4)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2">B75</f>
        <v>828.74</v>
      </c>
      <c r="U213" s="173">
        <f t="shared" si="52"/>
        <v>804.14</v>
      </c>
      <c r="V213" s="173">
        <f t="shared" si="52"/>
        <v>808.83999999999992</v>
      </c>
      <c r="W213" s="173">
        <f t="shared" si="52"/>
        <v>803.64</v>
      </c>
      <c r="X213" s="173">
        <f t="shared" si="52"/>
        <v>835.04</v>
      </c>
      <c r="Y213" s="173">
        <f t="shared" si="52"/>
        <v>934.83999999999992</v>
      </c>
      <c r="Z213" s="173">
        <f t="shared" si="52"/>
        <v>956.94</v>
      </c>
      <c r="AA213" s="173">
        <f t="shared" si="52"/>
        <v>1012.54</v>
      </c>
      <c r="AB213" s="173">
        <f t="shared" si="52"/>
        <v>1095.44</v>
      </c>
      <c r="AC213" s="173">
        <f t="shared" si="52"/>
        <v>1132.8400000000001</v>
      </c>
      <c r="AD213" s="173">
        <f t="shared" si="52"/>
        <v>1137.94</v>
      </c>
      <c r="AE213" s="173">
        <f t="shared" si="52"/>
        <v>1140.3400000000001</v>
      </c>
      <c r="AF213" s="173">
        <f t="shared" si="52"/>
        <v>1113.44</v>
      </c>
      <c r="AG213" s="173">
        <f t="shared" si="52"/>
        <v>1010.44</v>
      </c>
      <c r="AH213" s="173">
        <f t="shared" si="52"/>
        <v>994.64</v>
      </c>
      <c r="AI213" s="173">
        <f t="shared" si="52"/>
        <v>957.94</v>
      </c>
      <c r="AJ213" s="173">
        <f t="shared" si="52"/>
        <v>955.74</v>
      </c>
      <c r="AK213" s="173">
        <f t="shared" si="52"/>
        <v>950.6400000000001</v>
      </c>
      <c r="AL213" s="173">
        <f t="shared" si="52"/>
        <v>940.74</v>
      </c>
      <c r="AM213" s="173">
        <f t="shared" si="52"/>
        <v>1045.54</v>
      </c>
      <c r="AN213" s="173">
        <f t="shared" si="52"/>
        <v>1199.94</v>
      </c>
      <c r="AO213" s="173">
        <f t="shared" si="52"/>
        <v>1269.3399999999999</v>
      </c>
      <c r="AP213" s="173">
        <f t="shared" si="52"/>
        <v>1225.04</v>
      </c>
      <c r="AQ213" s="173">
        <f t="shared" si="52"/>
        <v>1133.94</v>
      </c>
      <c r="AR213" s="173">
        <f t="shared" si="52"/>
        <v>1120.24</v>
      </c>
      <c r="AS213" s="173">
        <f t="shared" si="52"/>
        <v>1057.24</v>
      </c>
      <c r="AT213" s="173">
        <f t="shared" si="52"/>
        <v>984.24</v>
      </c>
      <c r="AU213" s="173">
        <f t="shared" si="52"/>
        <v>954.24</v>
      </c>
      <c r="AV213" s="173">
        <f t="shared" si="52"/>
        <v>860.24</v>
      </c>
      <c r="AW213" s="173">
        <f t="shared" si="52"/>
        <v>782.24</v>
      </c>
      <c r="AX213" s="173">
        <f t="shared" si="52"/>
        <v>770.74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3">B198</f>
        <v>0.64</v>
      </c>
      <c r="C234" s="176">
        <f t="shared" si="53"/>
        <v>0.64</v>
      </c>
      <c r="D234" s="176">
        <f t="shared" si="53"/>
        <v>0.64</v>
      </c>
      <c r="E234" s="176">
        <f t="shared" si="53"/>
        <v>0.64</v>
      </c>
      <c r="F234" s="176">
        <f t="shared" si="53"/>
        <v>0.64</v>
      </c>
      <c r="G234" s="176">
        <f t="shared" si="53"/>
        <v>0.64</v>
      </c>
      <c r="H234" s="176">
        <f t="shared" si="53"/>
        <v>0.64</v>
      </c>
      <c r="I234" s="176">
        <f t="shared" si="53"/>
        <v>0.64</v>
      </c>
      <c r="J234" s="176">
        <f t="shared" si="53"/>
        <v>0.64</v>
      </c>
      <c r="K234" s="176">
        <f t="shared" si="53"/>
        <v>0.64</v>
      </c>
      <c r="L234" s="176">
        <f t="shared" si="53"/>
        <v>0.64</v>
      </c>
      <c r="M234" s="176">
        <f t="shared" si="53"/>
        <v>0.64</v>
      </c>
      <c r="N234" s="176">
        <f t="shared" si="53"/>
        <v>0.64</v>
      </c>
      <c r="O234" s="176">
        <f t="shared" si="53"/>
        <v>0.64</v>
      </c>
      <c r="P234" s="176">
        <f t="shared" si="53"/>
        <v>0.64</v>
      </c>
      <c r="Q234" s="176">
        <f t="shared" si="53"/>
        <v>0.64</v>
      </c>
      <c r="R234" s="176">
        <f t="shared" si="53"/>
        <v>0.64</v>
      </c>
      <c r="S234" s="176">
        <f t="shared" si="53"/>
        <v>0.64</v>
      </c>
      <c r="T234" s="176">
        <f t="shared" si="53"/>
        <v>0.64</v>
      </c>
      <c r="U234" s="176">
        <f t="shared" si="53"/>
        <v>0.64</v>
      </c>
      <c r="V234" s="176">
        <f t="shared" si="53"/>
        <v>0.64</v>
      </c>
      <c r="W234" s="176">
        <f t="shared" si="53"/>
        <v>0.64</v>
      </c>
      <c r="X234" s="176">
        <f t="shared" si="53"/>
        <v>0.64</v>
      </c>
      <c r="Y234" s="176">
        <f t="shared" si="53"/>
        <v>0.64</v>
      </c>
      <c r="Z234" s="176">
        <f t="shared" si="53"/>
        <v>0.64</v>
      </c>
      <c r="AA234" s="176">
        <f t="shared" si="53"/>
        <v>0.64</v>
      </c>
      <c r="AB234" s="176">
        <f t="shared" si="53"/>
        <v>0.64</v>
      </c>
      <c r="AC234" s="176">
        <f t="shared" si="53"/>
        <v>0.64</v>
      </c>
      <c r="AD234" s="176">
        <f t="shared" si="53"/>
        <v>0.64</v>
      </c>
      <c r="AE234" s="176">
        <f t="shared" si="53"/>
        <v>0.64</v>
      </c>
      <c r="AF234" s="176">
        <f t="shared" si="53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4">IF(C202&lt;100,"",C202-520)</f>
        <v/>
      </c>
      <c r="D235" s="120" t="str">
        <f t="shared" si="54"/>
        <v/>
      </c>
      <c r="E235" s="120" t="str">
        <f t="shared" si="54"/>
        <v/>
      </c>
      <c r="F235" s="120" t="str">
        <f t="shared" si="54"/>
        <v/>
      </c>
      <c r="G235" s="120" t="str">
        <f t="shared" si="54"/>
        <v/>
      </c>
      <c r="H235" s="120" t="str">
        <f t="shared" si="54"/>
        <v/>
      </c>
      <c r="I235" s="120" t="str">
        <f t="shared" si="54"/>
        <v/>
      </c>
      <c r="J235" s="120" t="str">
        <f t="shared" si="54"/>
        <v/>
      </c>
      <c r="K235" s="120" t="str">
        <f t="shared" si="54"/>
        <v/>
      </c>
      <c r="L235" s="120" t="str">
        <f t="shared" si="54"/>
        <v/>
      </c>
      <c r="M235" s="120" t="str">
        <f t="shared" si="54"/>
        <v/>
      </c>
      <c r="N235" s="120" t="str">
        <f t="shared" si="54"/>
        <v/>
      </c>
      <c r="O235" s="120" t="str">
        <f t="shared" si="54"/>
        <v/>
      </c>
      <c r="P235" s="120" t="str">
        <f t="shared" si="54"/>
        <v/>
      </c>
      <c r="Q235" s="120" t="str">
        <f t="shared" si="54"/>
        <v/>
      </c>
      <c r="R235" s="120" t="str">
        <f t="shared" si="54"/>
        <v/>
      </c>
      <c r="S235" s="120" t="str">
        <f t="shared" si="54"/>
        <v/>
      </c>
      <c r="T235" s="120" t="str">
        <f t="shared" si="54"/>
        <v/>
      </c>
      <c r="U235" s="120" t="str">
        <f t="shared" si="54"/>
        <v/>
      </c>
      <c r="V235" s="120" t="str">
        <f t="shared" si="54"/>
        <v/>
      </c>
      <c r="W235" s="120" t="str">
        <f t="shared" si="54"/>
        <v/>
      </c>
      <c r="X235" s="120" t="str">
        <f t="shared" si="54"/>
        <v/>
      </c>
      <c r="Y235" s="120" t="str">
        <f t="shared" si="54"/>
        <v/>
      </c>
      <c r="Z235" s="120" t="str">
        <f t="shared" si="54"/>
        <v/>
      </c>
      <c r="AA235" s="120" t="str">
        <f t="shared" si="54"/>
        <v/>
      </c>
      <c r="AB235" s="120" t="str">
        <f t="shared" si="54"/>
        <v/>
      </c>
      <c r="AC235" s="120" t="str">
        <f t="shared" si="54"/>
        <v/>
      </c>
      <c r="AD235" s="120" t="str">
        <f t="shared" si="54"/>
        <v/>
      </c>
      <c r="AE235" s="120" t="str">
        <f t="shared" si="54"/>
        <v/>
      </c>
      <c r="AF235" s="120" t="str">
        <f t="shared" si="54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5">IF(B203&lt;100,"",B203-620)</f>
        <v/>
      </c>
      <c r="C236" s="120" t="str">
        <f t="shared" si="55"/>
        <v/>
      </c>
      <c r="D236" s="120" t="str">
        <f t="shared" si="55"/>
        <v/>
      </c>
      <c r="E236" s="120" t="str">
        <f t="shared" si="55"/>
        <v/>
      </c>
      <c r="F236" s="120" t="str">
        <f t="shared" si="55"/>
        <v/>
      </c>
      <c r="G236" s="120" t="str">
        <f t="shared" si="55"/>
        <v/>
      </c>
      <c r="H236" s="120" t="str">
        <f t="shared" si="55"/>
        <v/>
      </c>
      <c r="I236" s="120" t="str">
        <f t="shared" si="55"/>
        <v/>
      </c>
      <c r="J236" s="120" t="str">
        <f t="shared" si="55"/>
        <v/>
      </c>
      <c r="K236" s="120" t="str">
        <f t="shared" si="55"/>
        <v/>
      </c>
      <c r="L236" s="120" t="str">
        <f t="shared" si="55"/>
        <v/>
      </c>
      <c r="M236" s="120" t="str">
        <f t="shared" si="55"/>
        <v/>
      </c>
      <c r="N236" s="120" t="str">
        <f t="shared" si="55"/>
        <v/>
      </c>
      <c r="O236" s="120" t="str">
        <f t="shared" si="55"/>
        <v/>
      </c>
      <c r="P236" s="120" t="str">
        <f t="shared" si="55"/>
        <v/>
      </c>
      <c r="Q236" s="120" t="str">
        <f t="shared" si="55"/>
        <v/>
      </c>
      <c r="R236" s="120" t="str">
        <f t="shared" si="55"/>
        <v/>
      </c>
      <c r="S236" s="120" t="str">
        <f t="shared" si="55"/>
        <v/>
      </c>
      <c r="T236" s="120" t="str">
        <f t="shared" si="55"/>
        <v/>
      </c>
      <c r="U236" s="120" t="str">
        <f t="shared" si="55"/>
        <v/>
      </c>
      <c r="V236" s="120" t="str">
        <f t="shared" si="55"/>
        <v/>
      </c>
      <c r="W236" s="120" t="str">
        <f t="shared" si="55"/>
        <v/>
      </c>
      <c r="X236" s="120" t="str">
        <f t="shared" si="55"/>
        <v/>
      </c>
      <c r="Y236" s="120" t="str">
        <f t="shared" si="55"/>
        <v/>
      </c>
      <c r="Z236" s="120" t="str">
        <f t="shared" si="55"/>
        <v/>
      </c>
      <c r="AA236" s="120" t="str">
        <f t="shared" si="55"/>
        <v/>
      </c>
      <c r="AB236" s="120" t="str">
        <f t="shared" si="55"/>
        <v/>
      </c>
      <c r="AC236" s="120" t="str">
        <f t="shared" si="55"/>
        <v/>
      </c>
      <c r="AD236" s="120" t="str">
        <f t="shared" si="55"/>
        <v/>
      </c>
      <c r="AE236" s="120" t="str">
        <f t="shared" si="55"/>
        <v/>
      </c>
      <c r="AF236" s="120" t="str">
        <f t="shared" si="55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6">IF(B204&lt;100,"",B204-330)</f>
        <v/>
      </c>
      <c r="C237" s="120" t="str">
        <f t="shared" si="56"/>
        <v/>
      </c>
      <c r="D237" s="120" t="str">
        <f t="shared" si="56"/>
        <v/>
      </c>
      <c r="E237" s="120" t="str">
        <f t="shared" si="56"/>
        <v/>
      </c>
      <c r="F237" s="120" t="str">
        <f t="shared" si="56"/>
        <v/>
      </c>
      <c r="G237" s="120" t="str">
        <f t="shared" si="56"/>
        <v/>
      </c>
      <c r="H237" s="120" t="str">
        <f t="shared" si="56"/>
        <v/>
      </c>
      <c r="I237" s="120" t="str">
        <f t="shared" si="56"/>
        <v/>
      </c>
      <c r="J237" s="120" t="str">
        <f t="shared" si="56"/>
        <v/>
      </c>
      <c r="K237" s="120" t="str">
        <f t="shared" si="56"/>
        <v/>
      </c>
      <c r="L237" s="120" t="str">
        <f t="shared" si="56"/>
        <v/>
      </c>
      <c r="M237" s="120" t="str">
        <f t="shared" si="56"/>
        <v/>
      </c>
      <c r="N237" s="120" t="str">
        <f t="shared" si="56"/>
        <v/>
      </c>
      <c r="O237" s="120" t="str">
        <f t="shared" si="56"/>
        <v/>
      </c>
      <c r="P237" s="120" t="str">
        <f t="shared" si="56"/>
        <v/>
      </c>
      <c r="Q237" s="120" t="str">
        <f t="shared" si="56"/>
        <v/>
      </c>
      <c r="R237" s="120" t="str">
        <f t="shared" si="56"/>
        <v/>
      </c>
      <c r="S237" s="120" t="str">
        <f t="shared" si="56"/>
        <v/>
      </c>
      <c r="T237" s="120" t="str">
        <f t="shared" si="56"/>
        <v/>
      </c>
      <c r="U237" s="120" t="str">
        <f t="shared" si="56"/>
        <v/>
      </c>
      <c r="V237" s="120" t="str">
        <f t="shared" si="56"/>
        <v/>
      </c>
      <c r="W237" s="120" t="str">
        <f t="shared" si="56"/>
        <v/>
      </c>
      <c r="X237" s="120" t="str">
        <f t="shared" si="56"/>
        <v/>
      </c>
      <c r="Y237" s="120" t="str">
        <f t="shared" si="56"/>
        <v/>
      </c>
      <c r="Z237" s="120" t="str">
        <f t="shared" si="56"/>
        <v/>
      </c>
      <c r="AA237" s="120" t="str">
        <f t="shared" si="56"/>
        <v/>
      </c>
      <c r="AB237" s="120" t="str">
        <f t="shared" si="56"/>
        <v/>
      </c>
      <c r="AC237" s="120" t="str">
        <f t="shared" si="56"/>
        <v/>
      </c>
      <c r="AD237" s="120" t="str">
        <f t="shared" si="56"/>
        <v/>
      </c>
      <c r="AE237" s="120" t="str">
        <f t="shared" si="56"/>
        <v/>
      </c>
      <c r="AF237" s="120" t="str">
        <f t="shared" si="56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7">IF(C205&lt;100,"",C205-1500)</f>
        <v/>
      </c>
      <c r="D238" s="120" t="str">
        <f t="shared" si="57"/>
        <v/>
      </c>
      <c r="E238" s="120" t="str">
        <f t="shared" si="57"/>
        <v/>
      </c>
      <c r="F238" s="120" t="str">
        <f t="shared" si="57"/>
        <v/>
      </c>
      <c r="G238" s="120" t="str">
        <f t="shared" si="57"/>
        <v/>
      </c>
      <c r="H238" s="120" t="str">
        <f t="shared" si="57"/>
        <v/>
      </c>
      <c r="I238" s="120" t="str">
        <f t="shared" si="57"/>
        <v/>
      </c>
      <c r="J238" s="120" t="str">
        <f t="shared" si="57"/>
        <v/>
      </c>
      <c r="K238" s="120" t="str">
        <f t="shared" si="57"/>
        <v/>
      </c>
      <c r="L238" s="120" t="str">
        <f t="shared" si="57"/>
        <v/>
      </c>
      <c r="M238" s="120" t="str">
        <f t="shared" si="57"/>
        <v/>
      </c>
      <c r="N238" s="120" t="str">
        <f t="shared" si="57"/>
        <v/>
      </c>
      <c r="O238" s="120" t="str">
        <f t="shared" si="57"/>
        <v/>
      </c>
      <c r="P238" s="120" t="str">
        <f t="shared" si="57"/>
        <v/>
      </c>
      <c r="Q238" s="120" t="str">
        <f t="shared" si="57"/>
        <v/>
      </c>
      <c r="R238" s="120" t="str">
        <f t="shared" si="57"/>
        <v/>
      </c>
      <c r="S238" s="120" t="str">
        <f t="shared" si="57"/>
        <v/>
      </c>
      <c r="T238" s="120" t="str">
        <f t="shared" si="57"/>
        <v/>
      </c>
      <c r="U238" s="120" t="str">
        <f t="shared" si="57"/>
        <v/>
      </c>
      <c r="V238" s="120" t="str">
        <f t="shared" si="57"/>
        <v/>
      </c>
      <c r="W238" s="120" t="str">
        <f t="shared" si="57"/>
        <v/>
      </c>
      <c r="X238" s="120" t="str">
        <f t="shared" si="57"/>
        <v/>
      </c>
      <c r="Y238" s="120" t="str">
        <f t="shared" si="57"/>
        <v/>
      </c>
      <c r="Z238" s="120" t="str">
        <f t="shared" si="57"/>
        <v/>
      </c>
      <c r="AA238" s="120" t="str">
        <f t="shared" si="57"/>
        <v/>
      </c>
      <c r="AB238" s="120" t="str">
        <f t="shared" si="57"/>
        <v/>
      </c>
      <c r="AC238" s="120" t="str">
        <f t="shared" si="57"/>
        <v/>
      </c>
      <c r="AD238" s="120" t="str">
        <f t="shared" si="57"/>
        <v/>
      </c>
      <c r="AE238" s="120" t="str">
        <f t="shared" si="57"/>
        <v/>
      </c>
      <c r="AF238" s="120" t="str">
        <f t="shared" si="57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198" priority="326">
      <formula>S$9&gt;=20/24</formula>
    </cfRule>
    <cfRule type="expression" dxfId="8197" priority="327">
      <formula>AND(S$9&gt;=14/24,S$9&lt;20/24)</formula>
    </cfRule>
    <cfRule type="expression" dxfId="8196" priority="328">
      <formula>AND(S$9&gt;=8/24,S$9&lt;14/24)</formula>
    </cfRule>
    <cfRule type="expression" dxfId="8195" priority="329">
      <formula>S$9&lt;8/24</formula>
    </cfRule>
  </conditionalFormatting>
  <conditionalFormatting sqref="B8:AF10 AA81:AF81 B81:Q81 B56:AF56 B82:AF82 C193:AF199 AE57:AF60 B68:AF72 T212:AX212 B63:C67 L58:L59 T40:X42 X85:Z91 B74:AF78 B80:AF80 B60:L61 B57:K59 M58:M61 L37:Q37 L11:Q14 L16:Q32 L39:Q42 N45:Q48 N58:Q67 R40:S41 R58:V59 AD11:AD12 R11:AC11 L53:AF55 Y40:AE43 AE12:AF12 R18:AF30 AF42:AF43 AA84:AF91">
    <cfRule type="expression" dxfId="8194" priority="322">
      <formula>B$9&gt;=20/24</formula>
    </cfRule>
    <cfRule type="expression" dxfId="8193" priority="323">
      <formula>AND(B$9&gt;=14/24,B$9&lt;20/24)</formula>
    </cfRule>
    <cfRule type="expression" dxfId="8192" priority="324">
      <formula>AND(B$9&gt;=8/24,B$9&lt;14/24)</formula>
    </cfRule>
    <cfRule type="expression" dxfId="8191" priority="325">
      <formula>B$9&lt;8/24</formula>
    </cfRule>
  </conditionalFormatting>
  <conditionalFormatting sqref="B191:AF191">
    <cfRule type="expression" dxfId="8190" priority="318">
      <formula>B$9&gt;=20/24</formula>
    </cfRule>
    <cfRule type="expression" dxfId="8189" priority="319">
      <formula>AND(B$9&gt;=14/24,B$9&lt;20/24)</formula>
    </cfRule>
    <cfRule type="expression" dxfId="8188" priority="320">
      <formula>AND(B$9&gt;=8/24,B$9&lt;14/24)</formula>
    </cfRule>
    <cfRule type="expression" dxfId="8187" priority="321">
      <formula>B$9&lt;8/24</formula>
    </cfRule>
  </conditionalFormatting>
  <conditionalFormatting sqref="AL4:AL6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L57:Q57">
    <cfRule type="expression" dxfId="8186" priority="313">
      <formula>L$9&gt;=20/24</formula>
    </cfRule>
    <cfRule type="expression" dxfId="8185" priority="314">
      <formula>AND(L$9&gt;=14/24,L$9&lt;20/24)</formula>
    </cfRule>
    <cfRule type="expression" dxfId="8184" priority="315">
      <formula>AND(L$9&gt;=8/24,L$9&lt;14/24)</formula>
    </cfRule>
    <cfRule type="expression" dxfId="8183" priority="316">
      <formula>L$9&lt;8/24</formula>
    </cfRule>
  </conditionalFormatting>
  <conditionalFormatting sqref="L43:Q43">
    <cfRule type="expression" dxfId="8182" priority="309">
      <formula>L$9&gt;=20/24</formula>
    </cfRule>
    <cfRule type="expression" dxfId="8181" priority="310">
      <formula>AND(L$9&gt;=14/24,L$9&lt;20/24)</formula>
    </cfRule>
    <cfRule type="expression" dxfId="8180" priority="311">
      <formula>AND(L$9&gt;=8/24,L$9&lt;14/24)</formula>
    </cfRule>
    <cfRule type="expression" dxfId="8179" priority="312">
      <formula>L$9&lt;8/24</formula>
    </cfRule>
  </conditionalFormatting>
  <conditionalFormatting sqref="R39:AE39">
    <cfRule type="expression" dxfId="8178" priority="301">
      <formula>R$9&gt;=20/24</formula>
    </cfRule>
    <cfRule type="expression" dxfId="8177" priority="302">
      <formula>AND(R$9&gt;=14/24,R$9&lt;20/24)</formula>
    </cfRule>
    <cfRule type="expression" dxfId="8176" priority="303">
      <formula>AND(R$9&gt;=8/24,R$9&lt;14/24)</formula>
    </cfRule>
    <cfRule type="expression" dxfId="8175" priority="304">
      <formula>R$9&lt;8/24</formula>
    </cfRule>
  </conditionalFormatting>
  <conditionalFormatting sqref="R57:AD57">
    <cfRule type="expression" dxfId="8174" priority="297">
      <formula>R$9&gt;=20/24</formula>
    </cfRule>
    <cfRule type="expression" dxfId="8173" priority="298">
      <formula>AND(R$9&gt;=14/24,R$9&lt;20/24)</formula>
    </cfRule>
    <cfRule type="expression" dxfId="8172" priority="299">
      <formula>AND(R$9&gt;=8/24,R$9&lt;14/24)</formula>
    </cfRule>
    <cfRule type="expression" dxfId="8171" priority="300">
      <formula>R$9&lt;8/24</formula>
    </cfRule>
  </conditionalFormatting>
  <conditionalFormatting sqref="R81:Z81">
    <cfRule type="expression" dxfId="8170" priority="293">
      <formula>R$9&gt;=20/24</formula>
    </cfRule>
    <cfRule type="expression" dxfId="8169" priority="294">
      <formula>AND(R$9&gt;=14/24,R$9&lt;20/24)</formula>
    </cfRule>
    <cfRule type="expression" dxfId="8168" priority="295">
      <formula>AND(R$9&gt;=8/24,R$9&lt;14/24)</formula>
    </cfRule>
    <cfRule type="expression" dxfId="8167" priority="296">
      <formula>R$9&lt;8/24</formula>
    </cfRule>
  </conditionalFormatting>
  <conditionalFormatting sqref="T84:Z84">
    <cfRule type="expression" dxfId="8166" priority="289">
      <formula>T$9&gt;=20/24</formula>
    </cfRule>
    <cfRule type="expression" dxfId="8165" priority="290">
      <formula>AND(T$9&gt;=14/24,T$9&lt;20/24)</formula>
    </cfRule>
    <cfRule type="expression" dxfId="8164" priority="291">
      <formula>AND(T$9&gt;=8/24,T$9&lt;14/24)</formula>
    </cfRule>
    <cfRule type="expression" dxfId="8163" priority="292">
      <formula>T$9&lt;8/24</formula>
    </cfRule>
  </conditionalFormatting>
  <conditionalFormatting sqref="L35:Q35">
    <cfRule type="expression" dxfId="8162" priority="285">
      <formula>L$9&gt;=20/24</formula>
    </cfRule>
    <cfRule type="expression" dxfId="8161" priority="286">
      <formula>AND(L$9&gt;=14/24,L$9&lt;20/24)</formula>
    </cfRule>
    <cfRule type="expression" dxfId="8160" priority="287">
      <formula>AND(L$9&gt;=8/24,L$9&lt;14/24)</formula>
    </cfRule>
    <cfRule type="expression" dxfId="8159" priority="288">
      <formula>L$9&lt;8/24</formula>
    </cfRule>
  </conditionalFormatting>
  <conditionalFormatting sqref="L49:V49">
    <cfRule type="expression" dxfId="8158" priority="281">
      <formula>L$9&gt;=20/24</formula>
    </cfRule>
    <cfRule type="expression" dxfId="8157" priority="282">
      <formula>AND(L$9&gt;=14/24,L$9&lt;20/24)</formula>
    </cfRule>
    <cfRule type="expression" dxfId="8156" priority="283">
      <formula>AND(L$9&gt;=8/24,L$9&lt;14/24)</formula>
    </cfRule>
    <cfRule type="expression" dxfId="8155" priority="284">
      <formula>L$9&lt;8/24</formula>
    </cfRule>
  </conditionalFormatting>
  <conditionalFormatting sqref="L50:Q50">
    <cfRule type="expression" dxfId="8154" priority="277">
      <formula>L$9&gt;=20/24</formula>
    </cfRule>
    <cfRule type="expression" dxfId="8153" priority="278">
      <formula>AND(L$9&gt;=14/24,L$9&lt;20/24)</formula>
    </cfRule>
    <cfRule type="expression" dxfId="8152" priority="279">
      <formula>AND(L$9&gt;=8/24,L$9&lt;14/24)</formula>
    </cfRule>
    <cfRule type="expression" dxfId="8151" priority="280">
      <formula>L$9&lt;8/24</formula>
    </cfRule>
  </conditionalFormatting>
  <conditionalFormatting sqref="L45:Q48">
    <cfRule type="expression" dxfId="8150" priority="273">
      <formula>L$9&gt;=20/24</formula>
    </cfRule>
    <cfRule type="expression" dxfId="8149" priority="274">
      <formula>AND(L$9&gt;=14/24,L$9&lt;20/24)</formula>
    </cfRule>
    <cfRule type="expression" dxfId="8148" priority="275">
      <formula>AND(L$9&gt;=8/24,L$9&lt;14/24)</formula>
    </cfRule>
    <cfRule type="expression" dxfId="8147" priority="276">
      <formula>L$9&lt;8/24</formula>
    </cfRule>
  </conditionalFormatting>
  <conditionalFormatting sqref="R37:AF37">
    <cfRule type="expression" dxfId="8146" priority="269">
      <formula>R$9&gt;=20/24</formula>
    </cfRule>
    <cfRule type="expression" dxfId="8145" priority="270">
      <formula>AND(R$9&gt;=14/24,R$9&lt;20/24)</formula>
    </cfRule>
    <cfRule type="expression" dxfId="8144" priority="271">
      <formula>AND(R$9&gt;=8/24,R$9&lt;14/24)</formula>
    </cfRule>
    <cfRule type="expression" dxfId="8143" priority="272">
      <formula>R$9&lt;8/24</formula>
    </cfRule>
  </conditionalFormatting>
  <conditionalFormatting sqref="R31:AF32 R35:AF35">
    <cfRule type="expression" dxfId="8142" priority="265">
      <formula>R$9&gt;=20/24</formula>
    </cfRule>
    <cfRule type="expression" dxfId="8141" priority="266">
      <formula>AND(R$9&gt;=14/24,R$9&lt;20/24)</formula>
    </cfRule>
    <cfRule type="expression" dxfId="8140" priority="267">
      <formula>AND(R$9&gt;=8/24,R$9&lt;14/24)</formula>
    </cfRule>
    <cfRule type="expression" dxfId="8139" priority="268">
      <formula>R$9&lt;8/24</formula>
    </cfRule>
  </conditionalFormatting>
  <conditionalFormatting sqref="R42:S43 T43:X43 R45:AF48">
    <cfRule type="expression" dxfId="8138" priority="261">
      <formula>R$9&gt;=20/24</formula>
    </cfRule>
    <cfRule type="expression" dxfId="8137" priority="262">
      <formula>AND(R$9&gt;=14/24,R$9&lt;20/24)</formula>
    </cfRule>
    <cfRule type="expression" dxfId="8136" priority="263">
      <formula>AND(R$9&gt;=8/24,R$9&lt;14/24)</formula>
    </cfRule>
    <cfRule type="expression" dxfId="8135" priority="264">
      <formula>R$9&lt;8/24</formula>
    </cfRule>
  </conditionalFormatting>
  <conditionalFormatting sqref="R49:AF49">
    <cfRule type="expression" dxfId="8134" priority="257">
      <formula>R$9&gt;=20/24</formula>
    </cfRule>
    <cfRule type="expression" dxfId="8133" priority="258">
      <formula>AND(R$9&gt;=14/24,R$9&lt;20/24)</formula>
    </cfRule>
    <cfRule type="expression" dxfId="8132" priority="259">
      <formula>AND(R$9&gt;=8/24,R$9&lt;14/24)</formula>
    </cfRule>
    <cfRule type="expression" dxfId="8131" priority="260">
      <formula>R$9&lt;8/24</formula>
    </cfRule>
  </conditionalFormatting>
  <conditionalFormatting sqref="R50:AF50">
    <cfRule type="expression" dxfId="8130" priority="253">
      <formula>R$9&gt;=20/24</formula>
    </cfRule>
    <cfRule type="expression" dxfId="8129" priority="254">
      <formula>AND(R$9&gt;=14/24,R$9&lt;20/24)</formula>
    </cfRule>
    <cfRule type="expression" dxfId="8128" priority="255">
      <formula>AND(R$9&gt;=8/24,R$9&lt;14/24)</formula>
    </cfRule>
    <cfRule type="expression" dxfId="8127" priority="256">
      <formula>R$9&lt;8/24</formula>
    </cfRule>
  </conditionalFormatting>
  <conditionalFormatting sqref="R60:AD67 AE61:AF67">
    <cfRule type="expression" dxfId="8126" priority="249">
      <formula>R$9&gt;=20/24</formula>
    </cfRule>
    <cfRule type="expression" dxfId="8125" priority="250">
      <formula>AND(R$9&gt;=14/24,R$9&lt;20/24)</formula>
    </cfRule>
    <cfRule type="expression" dxfId="8124" priority="251">
      <formula>AND(R$9&gt;=8/24,R$9&lt;14/24)</formula>
    </cfRule>
    <cfRule type="expression" dxfId="8123" priority="252">
      <formula>R$9&lt;8/24</formula>
    </cfRule>
  </conditionalFormatting>
  <conditionalFormatting sqref="AA94:AF97">
    <cfRule type="expression" dxfId="8122" priority="245">
      <formula>AA$9&gt;=20/24</formula>
    </cfRule>
    <cfRule type="expression" dxfId="8121" priority="246">
      <formula>AND(AA$9&gt;=14/24,AA$9&lt;20/24)</formula>
    </cfRule>
    <cfRule type="expression" dxfId="8120" priority="247">
      <formula>AND(AA$9&gt;=8/24,AA$9&lt;14/24)</formula>
    </cfRule>
    <cfRule type="expression" dxfId="8119" priority="248">
      <formula>AA$9&lt;8/24</formula>
    </cfRule>
  </conditionalFormatting>
  <conditionalFormatting sqref="I62:K67 B62:H62">
    <cfRule type="expression" dxfId="8118" priority="241">
      <formula>B$9&gt;=20/24</formula>
    </cfRule>
    <cfRule type="expression" dxfId="8117" priority="242">
      <formula>AND(B$9&gt;=14/24,B$9&lt;20/24)</formula>
    </cfRule>
    <cfRule type="expression" dxfId="8116" priority="243">
      <formula>AND(B$9&gt;=8/24,B$9&lt;14/24)</formula>
    </cfRule>
    <cfRule type="expression" dxfId="8115" priority="244">
      <formula>B$9&lt;8/24</formula>
    </cfRule>
  </conditionalFormatting>
  <conditionalFormatting sqref="T94:Z97">
    <cfRule type="expression" dxfId="8114" priority="237">
      <formula>T$9&gt;=20/24</formula>
    </cfRule>
    <cfRule type="expression" dxfId="8113" priority="238">
      <formula>AND(T$9&gt;=14/24,T$9&lt;20/24)</formula>
    </cfRule>
    <cfRule type="expression" dxfId="8112" priority="239">
      <formula>AND(T$9&gt;=8/24,T$9&lt;14/24)</formula>
    </cfRule>
    <cfRule type="expression" dxfId="8111" priority="240">
      <formula>T$9&lt;8/24</formula>
    </cfRule>
  </conditionalFormatting>
  <conditionalFormatting sqref="AG51 G12:L12 C11:L11 H13:L13 L16:L17 H16:K16 E14:L14 J18:L32 M11:Q14 M16:Q32 C37:Z37 J35:Z36 R11:AE11 AD12:AE12 R18:AF32 AA35:AF37 AF11:AF12 B38:AF43 B45:AF56">
    <cfRule type="expression" dxfId="8110" priority="236">
      <formula>B11&gt;$AG11</formula>
    </cfRule>
  </conditionalFormatting>
  <conditionalFormatting sqref="A100:A156 A84:A97 A11:A14 A16:A32 A45:A72 A80:A82 A74:A78 A35:A43 A169:A200">
    <cfRule type="expression" dxfId="8109" priority="235">
      <formula>$AH11=0</formula>
    </cfRule>
  </conditionalFormatting>
  <conditionalFormatting sqref="AA98:AF98">
    <cfRule type="expression" dxfId="8108" priority="231">
      <formula>AA$9&gt;=20/24</formula>
    </cfRule>
    <cfRule type="expression" dxfId="8107" priority="232">
      <formula>AND(AA$9&gt;=14/24,AA$9&lt;20/24)</formula>
    </cfRule>
    <cfRule type="expression" dxfId="8106" priority="233">
      <formula>AND(AA$9&gt;=8/24,AA$9&lt;14/24)</formula>
    </cfRule>
    <cfRule type="expression" dxfId="8105" priority="234">
      <formula>AA$9&lt;8/24</formula>
    </cfRule>
  </conditionalFormatting>
  <conditionalFormatting sqref="T98:Z98">
    <cfRule type="expression" dxfId="8104" priority="227">
      <formula>T$9&gt;=20/24</formula>
    </cfRule>
    <cfRule type="expression" dxfId="8103" priority="228">
      <formula>AND(T$9&gt;=14/24,T$9&lt;20/24)</formula>
    </cfRule>
    <cfRule type="expression" dxfId="8102" priority="229">
      <formula>AND(T$9&gt;=8/24,T$9&lt;14/24)</formula>
    </cfRule>
    <cfRule type="expression" dxfId="8101" priority="230">
      <formula>T$9&lt;8/24</formula>
    </cfRule>
  </conditionalFormatting>
  <conditionalFormatting sqref="A98">
    <cfRule type="expression" dxfId="8100" priority="226">
      <formula>$AH98=0</formula>
    </cfRule>
  </conditionalFormatting>
  <conditionalFormatting sqref="J36:AF36">
    <cfRule type="expression" dxfId="8099" priority="222">
      <formula>J$9&gt;=20/24</formula>
    </cfRule>
    <cfRule type="expression" dxfId="8098" priority="223">
      <formula>AND(J$9&gt;=14/24,J$9&lt;20/24)</formula>
    </cfRule>
    <cfRule type="expression" dxfId="8097" priority="224">
      <formula>AND(J$9&gt;=8/24,J$9&lt;14/24)</formula>
    </cfRule>
    <cfRule type="expression" dxfId="8096" priority="225">
      <formula>J$9&lt;8/24</formula>
    </cfRule>
  </conditionalFormatting>
  <conditionalFormatting sqref="R36:AF36">
    <cfRule type="expression" dxfId="8095" priority="218">
      <formula>R$9&gt;=20/24</formula>
    </cfRule>
    <cfRule type="expression" dxfId="8094" priority="219">
      <formula>AND(R$9&gt;=14/24,R$9&lt;20/24)</formula>
    </cfRule>
    <cfRule type="expression" dxfId="8093" priority="220">
      <formula>AND(R$9&gt;=8/24,R$9&lt;14/24)</formula>
    </cfRule>
    <cfRule type="expression" dxfId="8092" priority="221">
      <formula>R$9&lt;8/24</formula>
    </cfRule>
  </conditionalFormatting>
  <conditionalFormatting sqref="L15:Q15">
    <cfRule type="expression" dxfId="8091" priority="178">
      <formula>L$9&gt;=20/24</formula>
    </cfRule>
    <cfRule type="expression" dxfId="8090" priority="179">
      <formula>AND(L$9&gt;=14/24,L$9&lt;20/24)</formula>
    </cfRule>
    <cfRule type="expression" dxfId="8089" priority="180">
      <formula>AND(L$9&gt;=8/24,L$9&lt;14/24)</formula>
    </cfRule>
    <cfRule type="expression" dxfId="8088" priority="181">
      <formula>L$9&lt;8/24</formula>
    </cfRule>
  </conditionalFormatting>
  <conditionalFormatting sqref="D63:H67">
    <cfRule type="expression" dxfId="8087" priority="210">
      <formula>D$9&gt;=20/24</formula>
    </cfRule>
    <cfRule type="expression" dxfId="8086" priority="211">
      <formula>AND(D$9&gt;=14/24,D$9&lt;20/24)</formula>
    </cfRule>
    <cfRule type="expression" dxfId="8085" priority="212">
      <formula>AND(D$9&gt;=8/24,D$9&lt;14/24)</formula>
    </cfRule>
    <cfRule type="expression" dxfId="8084" priority="213">
      <formula>D$9&lt;8/24</formula>
    </cfRule>
  </conditionalFormatting>
  <conditionalFormatting sqref="L62:M67">
    <cfRule type="expression" dxfId="8083" priority="206">
      <formula>L$9&gt;=20/24</formula>
    </cfRule>
    <cfRule type="expression" dxfId="8082" priority="207">
      <formula>AND(L$9&gt;=14/24,L$9&lt;20/24)</formula>
    </cfRule>
    <cfRule type="expression" dxfId="8081" priority="208">
      <formula>AND(L$9&gt;=8/24,L$9&lt;14/24)</formula>
    </cfRule>
    <cfRule type="expression" dxfId="8080" priority="209">
      <formula>L$9&lt;8/24</formula>
    </cfRule>
  </conditionalFormatting>
  <conditionalFormatting sqref="AL32">
    <cfRule type="iconSet" priority="205">
      <iconSet iconSet="3TrafficLights2" reverse="1">
        <cfvo type="percent" val="0"/>
        <cfvo type="num" val="1"/>
        <cfvo type="num" val="1"/>
      </iconSet>
    </cfRule>
  </conditionalFormatting>
  <conditionalFormatting sqref="L34:Q34">
    <cfRule type="expression" dxfId="8079" priority="197">
      <formula>L$9&gt;=20/24</formula>
    </cfRule>
    <cfRule type="expression" dxfId="8078" priority="198">
      <formula>AND(L$9&gt;=14/24,L$9&lt;20/24)</formula>
    </cfRule>
    <cfRule type="expression" dxfId="8077" priority="199">
      <formula>AND(L$9&gt;=8/24,L$9&lt;14/24)</formula>
    </cfRule>
    <cfRule type="expression" dxfId="8076" priority="200">
      <formula>L$9&lt;8/24</formula>
    </cfRule>
  </conditionalFormatting>
  <conditionalFormatting sqref="R34:AF34">
    <cfRule type="expression" dxfId="8075" priority="193">
      <formula>R$9&gt;=20/24</formula>
    </cfRule>
    <cfRule type="expression" dxfId="8074" priority="194">
      <formula>AND(R$9&gt;=14/24,R$9&lt;20/24)</formula>
    </cfRule>
    <cfRule type="expression" dxfId="8073" priority="195">
      <formula>AND(R$9&gt;=8/24,R$9&lt;14/24)</formula>
    </cfRule>
    <cfRule type="expression" dxfId="8072" priority="196">
      <formula>R$9&lt;8/24</formula>
    </cfRule>
  </conditionalFormatting>
  <conditionalFormatting sqref="J34:AF34">
    <cfRule type="expression" dxfId="8071" priority="192">
      <formula>J34&gt;$AG34</formula>
    </cfRule>
  </conditionalFormatting>
  <conditionalFormatting sqref="A34">
    <cfRule type="expression" dxfId="8070" priority="191">
      <formula>$AH34=0</formula>
    </cfRule>
  </conditionalFormatting>
  <conditionalFormatting sqref="B83:AF83">
    <cfRule type="expression" dxfId="8069" priority="187">
      <formula>B$9&gt;=20/24</formula>
    </cfRule>
    <cfRule type="expression" dxfId="8068" priority="188">
      <formula>AND(B$9&gt;=14/24,B$9&lt;20/24)</formula>
    </cfRule>
    <cfRule type="expression" dxfId="8067" priority="189">
      <formula>AND(B$9&gt;=8/24,B$9&lt;14/24)</formula>
    </cfRule>
    <cfRule type="expression" dxfId="8066" priority="190">
      <formula>B$9&lt;8/24</formula>
    </cfRule>
  </conditionalFormatting>
  <conditionalFormatting sqref="A83">
    <cfRule type="expression" dxfId="8065" priority="186">
      <formula>$AH83=0</formula>
    </cfRule>
  </conditionalFormatting>
  <conditionalFormatting sqref="H15:Q15">
    <cfRule type="expression" dxfId="8064" priority="177">
      <formula>H15&gt;$AG15</formula>
    </cfRule>
  </conditionalFormatting>
  <conditionalFormatting sqref="A15">
    <cfRule type="expression" dxfId="8063" priority="176">
      <formula>$AH15=0</formula>
    </cfRule>
  </conditionalFormatting>
  <conditionalFormatting sqref="A163:A168">
    <cfRule type="expression" dxfId="8062" priority="175">
      <formula>$AH163=0</formula>
    </cfRule>
  </conditionalFormatting>
  <conditionalFormatting sqref="A157:A162">
    <cfRule type="expression" dxfId="8061" priority="174">
      <formula>$AH157=0</formula>
    </cfRule>
  </conditionalFormatting>
  <conditionalFormatting sqref="AA44:AF44">
    <cfRule type="expression" dxfId="8060" priority="170">
      <formula>AA$9&gt;=20/24</formula>
    </cfRule>
    <cfRule type="expression" dxfId="8059" priority="171">
      <formula>AND(AA$9&gt;=14/24,AA$9&lt;20/24)</formula>
    </cfRule>
    <cfRule type="expression" dxfId="8058" priority="172">
      <formula>AND(AA$9&gt;=8/24,AA$9&lt;14/24)</formula>
    </cfRule>
    <cfRule type="expression" dxfId="8057" priority="173">
      <formula>AA$9&lt;8/24</formula>
    </cfRule>
  </conditionalFormatting>
  <conditionalFormatting sqref="L44:Q44">
    <cfRule type="expression" dxfId="8056" priority="166">
      <formula>L$9&gt;=20/24</formula>
    </cfRule>
    <cfRule type="expression" dxfId="8055" priority="167">
      <formula>AND(L$9&gt;=14/24,L$9&lt;20/24)</formula>
    </cfRule>
    <cfRule type="expression" dxfId="8054" priority="168">
      <formula>AND(L$9&gt;=8/24,L$9&lt;14/24)</formula>
    </cfRule>
    <cfRule type="expression" dxfId="8053" priority="169">
      <formula>L$9&lt;8/24</formula>
    </cfRule>
  </conditionalFormatting>
  <conditionalFormatting sqref="R44:Z44">
    <cfRule type="expression" dxfId="8052" priority="162">
      <formula>R$9&gt;=20/24</formula>
    </cfRule>
    <cfRule type="expression" dxfId="8051" priority="163">
      <formula>AND(R$9&gt;=14/24,R$9&lt;20/24)</formula>
    </cfRule>
    <cfRule type="expression" dxfId="8050" priority="164">
      <formula>AND(R$9&gt;=8/24,R$9&lt;14/24)</formula>
    </cfRule>
    <cfRule type="expression" dxfId="8049" priority="165">
      <formula>R$9&lt;8/24</formula>
    </cfRule>
  </conditionalFormatting>
  <conditionalFormatting sqref="B44:AF44">
    <cfRule type="expression" dxfId="8048" priority="161">
      <formula>B44&gt;$AG44</formula>
    </cfRule>
  </conditionalFormatting>
  <conditionalFormatting sqref="A44">
    <cfRule type="expression" dxfId="8047" priority="160">
      <formula>$AH44=0</formula>
    </cfRule>
  </conditionalFormatting>
  <conditionalFormatting sqref="B79:AF79">
    <cfRule type="expression" dxfId="8046" priority="156">
      <formula>B$9&gt;=20/24</formula>
    </cfRule>
    <cfRule type="expression" dxfId="8045" priority="157">
      <formula>AND(B$9&gt;=14/24,B$9&lt;20/24)</formula>
    </cfRule>
    <cfRule type="expression" dxfId="8044" priority="158">
      <formula>AND(B$9&gt;=8/24,B$9&lt;14/24)</formula>
    </cfRule>
    <cfRule type="expression" dxfId="8043" priority="159">
      <formula>B$9&lt;8/24</formula>
    </cfRule>
  </conditionalFormatting>
  <conditionalFormatting sqref="A79">
    <cfRule type="expression" dxfId="8042" priority="155">
      <formula>$AH79=0</formula>
    </cfRule>
  </conditionalFormatting>
  <conditionalFormatting sqref="B73:AG73">
    <cfRule type="expression" dxfId="8041" priority="151">
      <formula>B$9&gt;=20/24</formula>
    </cfRule>
    <cfRule type="expression" dxfId="8040" priority="152">
      <formula>AND(B$9&gt;=14/24,B$9&lt;20/24)</formula>
    </cfRule>
    <cfRule type="expression" dxfId="8039" priority="153">
      <formula>AND(B$9&gt;=8/24,B$9&lt;14/24)</formula>
    </cfRule>
    <cfRule type="expression" dxfId="8038" priority="154">
      <formula>B$9&lt;8/24</formula>
    </cfRule>
  </conditionalFormatting>
  <conditionalFormatting sqref="A73">
    <cfRule type="expression" dxfId="8037" priority="150">
      <formula>$AH73=0</formula>
    </cfRule>
  </conditionalFormatting>
  <conditionalFormatting sqref="AL34:AL35 AL7:AL31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T85:V91">
    <cfRule type="expression" dxfId="8036" priority="142">
      <formula>T$9&gt;=20/24</formula>
    </cfRule>
    <cfRule type="expression" dxfId="8035" priority="143">
      <formula>AND(T$9&gt;=14/24,T$9&lt;20/24)</formula>
    </cfRule>
    <cfRule type="expression" dxfId="8034" priority="144">
      <formula>AND(T$9&gt;=8/24,T$9&lt;14/24)</formula>
    </cfRule>
    <cfRule type="expression" dxfId="8033" priority="145">
      <formula>T$9&lt;8/24</formula>
    </cfRule>
  </conditionalFormatting>
  <conditionalFormatting sqref="R85:S91 B84:Q91">
    <cfRule type="expression" dxfId="8032" priority="138">
      <formula>B$9&gt;=20/24</formula>
    </cfRule>
    <cfRule type="expression" dxfId="8031" priority="139">
      <formula>AND(B$9&gt;=14/24,B$9&lt;20/24)</formula>
    </cfRule>
    <cfRule type="expression" dxfId="8030" priority="140">
      <formula>AND(B$9&gt;=8/24,B$9&lt;14/24)</formula>
    </cfRule>
    <cfRule type="expression" dxfId="8029" priority="141">
      <formula>B$9&lt;8/24</formula>
    </cfRule>
  </conditionalFormatting>
  <conditionalFormatting sqref="R84:S84">
    <cfRule type="expression" dxfId="8028" priority="134">
      <formula>R$9&gt;=20/24</formula>
    </cfRule>
    <cfRule type="expression" dxfId="8027" priority="135">
      <formula>AND(R$9&gt;=14/24,R$9&lt;20/24)</formula>
    </cfRule>
    <cfRule type="expression" dxfId="8026" priority="136">
      <formula>AND(R$9&gt;=8/24,R$9&lt;14/24)</formula>
    </cfRule>
    <cfRule type="expression" dxfId="8025" priority="137">
      <formula>R$9&lt;8/24</formula>
    </cfRule>
  </conditionalFormatting>
  <conditionalFormatting sqref="F95:L97 B94:E97">
    <cfRule type="expression" dxfId="8024" priority="130">
      <formula>B$9&gt;=20/24</formula>
    </cfRule>
    <cfRule type="expression" dxfId="8023" priority="131">
      <formula>AND(B$9&gt;=14/24,B$9&lt;20/24)</formula>
    </cfRule>
    <cfRule type="expression" dxfId="8022" priority="132">
      <formula>AND(B$9&gt;=8/24,B$9&lt;14/24)</formula>
    </cfRule>
    <cfRule type="expression" dxfId="8021" priority="133">
      <formula>B$9&lt;8/24</formula>
    </cfRule>
  </conditionalFormatting>
  <conditionalFormatting sqref="M95:Q97 N94:Q94">
    <cfRule type="expression" dxfId="8020" priority="126">
      <formula>M$9&gt;=20/24</formula>
    </cfRule>
    <cfRule type="expression" dxfId="8019" priority="127">
      <formula>AND(M$9&gt;=14/24,M$9&lt;20/24)</formula>
    </cfRule>
    <cfRule type="expression" dxfId="8018" priority="128">
      <formula>AND(M$9&gt;=8/24,M$9&lt;14/24)</formula>
    </cfRule>
    <cfRule type="expression" dxfId="8017" priority="129">
      <formula>M$9&lt;8/24</formula>
    </cfRule>
  </conditionalFormatting>
  <conditionalFormatting sqref="R94:S97">
    <cfRule type="expression" dxfId="8016" priority="122">
      <formula>R$9&gt;=20/24</formula>
    </cfRule>
    <cfRule type="expression" dxfId="8015" priority="123">
      <formula>AND(R$9&gt;=14/24,R$9&lt;20/24)</formula>
    </cfRule>
    <cfRule type="expression" dxfId="8014" priority="124">
      <formula>AND(R$9&gt;=8/24,R$9&lt;14/24)</formula>
    </cfRule>
    <cfRule type="expression" dxfId="8013" priority="125">
      <formula>R$9&lt;8/24</formula>
    </cfRule>
  </conditionalFormatting>
  <conditionalFormatting sqref="B98:L98">
    <cfRule type="expression" dxfId="8012" priority="118">
      <formula>B$9&gt;=20/24</formula>
    </cfRule>
    <cfRule type="expression" dxfId="8011" priority="119">
      <formula>AND(B$9&gt;=14/24,B$9&lt;20/24)</formula>
    </cfRule>
    <cfRule type="expression" dxfId="8010" priority="120">
      <formula>AND(B$9&gt;=8/24,B$9&lt;14/24)</formula>
    </cfRule>
    <cfRule type="expression" dxfId="8009" priority="121">
      <formula>B$9&lt;8/24</formula>
    </cfRule>
  </conditionalFormatting>
  <conditionalFormatting sqref="M98:Q98">
    <cfRule type="expression" dxfId="8008" priority="114">
      <formula>M$9&gt;=20/24</formula>
    </cfRule>
    <cfRule type="expression" dxfId="8007" priority="115">
      <formula>AND(M$9&gt;=14/24,M$9&lt;20/24)</formula>
    </cfRule>
    <cfRule type="expression" dxfId="8006" priority="116">
      <formula>AND(M$9&gt;=8/24,M$9&lt;14/24)</formula>
    </cfRule>
    <cfRule type="expression" dxfId="8005" priority="117">
      <formula>M$9&lt;8/24</formula>
    </cfRule>
  </conditionalFormatting>
  <conditionalFormatting sqref="R98:S98">
    <cfRule type="expression" dxfId="8004" priority="110">
      <formula>R$9&gt;=20/24</formula>
    </cfRule>
    <cfRule type="expression" dxfId="8003" priority="111">
      <formula>AND(R$9&gt;=14/24,R$9&lt;20/24)</formula>
    </cfRule>
    <cfRule type="expression" dxfId="8002" priority="112">
      <formula>AND(R$9&gt;=8/24,R$9&lt;14/24)</formula>
    </cfRule>
    <cfRule type="expression" dxfId="8001" priority="113">
      <formula>R$9&lt;8/24</formula>
    </cfRule>
  </conditionalFormatting>
  <conditionalFormatting sqref="L94:M94">
    <cfRule type="expression" dxfId="8000" priority="106">
      <formula>L$9&gt;=20/24</formula>
    </cfRule>
    <cfRule type="expression" dxfId="7999" priority="107">
      <formula>AND(L$9&gt;=14/24,L$9&lt;20/24)</formula>
    </cfRule>
    <cfRule type="expression" dxfId="7998" priority="108">
      <formula>AND(L$9&gt;=8/24,L$9&lt;14/24)</formula>
    </cfRule>
    <cfRule type="expression" dxfId="7997" priority="109">
      <formula>L$9&lt;8/24</formula>
    </cfRule>
  </conditionalFormatting>
  <conditionalFormatting sqref="F94:K94">
    <cfRule type="expression" dxfId="7996" priority="102">
      <formula>F$9&gt;=20/24</formula>
    </cfRule>
    <cfRule type="expression" dxfId="7995" priority="103">
      <formula>AND(F$9&gt;=14/24,F$9&lt;20/24)</formula>
    </cfRule>
    <cfRule type="expression" dxfId="7994" priority="104">
      <formula>AND(F$9&gt;=8/24,F$9&lt;14/24)</formula>
    </cfRule>
    <cfRule type="expression" dxfId="7993" priority="105">
      <formula>F$9&lt;8/24</formula>
    </cfRule>
  </conditionalFormatting>
  <conditionalFormatting sqref="T94:V94">
    <cfRule type="expression" dxfId="7992" priority="98">
      <formula>T$9&gt;=20/24</formula>
    </cfRule>
    <cfRule type="expression" dxfId="7991" priority="99">
      <formula>AND(T$9&gt;=14/24,T$9&lt;20/24)</formula>
    </cfRule>
    <cfRule type="expression" dxfId="7990" priority="100">
      <formula>AND(T$9&gt;=8/24,T$9&lt;14/24)</formula>
    </cfRule>
    <cfRule type="expression" dxfId="7989" priority="101">
      <formula>T$9&lt;8/24</formula>
    </cfRule>
  </conditionalFormatting>
  <conditionalFormatting sqref="M94:S94">
    <cfRule type="expression" dxfId="7988" priority="94">
      <formula>M$9&gt;=20/24</formula>
    </cfRule>
    <cfRule type="expression" dxfId="7987" priority="95">
      <formula>AND(M$9&gt;=14/24,M$9&lt;20/24)</formula>
    </cfRule>
    <cfRule type="expression" dxfId="7986" priority="96">
      <formula>AND(M$9&gt;=8/24,M$9&lt;14/24)</formula>
    </cfRule>
    <cfRule type="expression" dxfId="7985" priority="97">
      <formula>M$9&lt;8/24</formula>
    </cfRule>
  </conditionalFormatting>
  <conditionalFormatting sqref="AA99:AF99">
    <cfRule type="expression" dxfId="7984" priority="90">
      <formula>AA$9&gt;=20/24</formula>
    </cfRule>
    <cfRule type="expression" dxfId="7983" priority="91">
      <formula>AND(AA$9&gt;=14/24,AA$9&lt;20/24)</formula>
    </cfRule>
    <cfRule type="expression" dxfId="7982" priority="92">
      <formula>AND(AA$9&gt;=8/24,AA$9&lt;14/24)</formula>
    </cfRule>
    <cfRule type="expression" dxfId="7981" priority="93">
      <formula>AA$9&lt;8/24</formula>
    </cfRule>
  </conditionalFormatting>
  <conditionalFormatting sqref="T99:Z99">
    <cfRule type="expression" dxfId="7980" priority="86">
      <formula>T$9&gt;=20/24</formula>
    </cfRule>
    <cfRule type="expression" dxfId="7979" priority="87">
      <formula>AND(T$9&gt;=14/24,T$9&lt;20/24)</formula>
    </cfRule>
    <cfRule type="expression" dxfId="7978" priority="88">
      <formula>AND(T$9&gt;=8/24,T$9&lt;14/24)</formula>
    </cfRule>
    <cfRule type="expression" dxfId="7977" priority="89">
      <formula>T$9&lt;8/24</formula>
    </cfRule>
  </conditionalFormatting>
  <conditionalFormatting sqref="A99">
    <cfRule type="expression" dxfId="7976" priority="85">
      <formula>$AH99=0</formula>
    </cfRule>
  </conditionalFormatting>
  <conditionalFormatting sqref="B99:L99">
    <cfRule type="expression" dxfId="7975" priority="81">
      <formula>B$9&gt;=20/24</formula>
    </cfRule>
    <cfRule type="expression" dxfId="7974" priority="82">
      <formula>AND(B$9&gt;=14/24,B$9&lt;20/24)</formula>
    </cfRule>
    <cfRule type="expression" dxfId="7973" priority="83">
      <formula>AND(B$9&gt;=8/24,B$9&lt;14/24)</formula>
    </cfRule>
    <cfRule type="expression" dxfId="7972" priority="84">
      <formula>B$9&lt;8/24</formula>
    </cfRule>
  </conditionalFormatting>
  <conditionalFormatting sqref="M99:Q99">
    <cfRule type="expression" dxfId="7971" priority="77">
      <formula>M$9&gt;=20/24</formula>
    </cfRule>
    <cfRule type="expression" dxfId="7970" priority="78">
      <formula>AND(M$9&gt;=14/24,M$9&lt;20/24)</formula>
    </cfRule>
    <cfRule type="expression" dxfId="7969" priority="79">
      <formula>AND(M$9&gt;=8/24,M$9&lt;14/24)</formula>
    </cfRule>
    <cfRule type="expression" dxfId="7968" priority="80">
      <formula>M$9&lt;8/24</formula>
    </cfRule>
  </conditionalFormatting>
  <conditionalFormatting sqref="R99:S99">
    <cfRule type="expression" dxfId="7967" priority="73">
      <formula>R$9&gt;=20/24</formula>
    </cfRule>
    <cfRule type="expression" dxfId="7966" priority="74">
      <formula>AND(R$9&gt;=14/24,R$9&lt;20/24)</formula>
    </cfRule>
    <cfRule type="expression" dxfId="7965" priority="75">
      <formula>AND(R$9&gt;=8/24,R$9&lt;14/24)</formula>
    </cfRule>
    <cfRule type="expression" dxfId="7964" priority="76">
      <formula>R$9&lt;8/24</formula>
    </cfRule>
  </conditionalFormatting>
  <conditionalFormatting sqref="R12:AC16 AD13:AF16">
    <cfRule type="expression" dxfId="7963" priority="69">
      <formula>R$9&gt;=20/24</formula>
    </cfRule>
    <cfRule type="expression" dxfId="7962" priority="70">
      <formula>AND(R$9&gt;=14/24,R$9&lt;20/24)</formula>
    </cfRule>
    <cfRule type="expression" dxfId="7961" priority="71">
      <formula>AND(R$9&gt;=8/24,R$9&lt;14/24)</formula>
    </cfRule>
    <cfRule type="expression" dxfId="7960" priority="72">
      <formula>R$9&lt;8/24</formula>
    </cfRule>
  </conditionalFormatting>
  <conditionalFormatting sqref="R17:AF17">
    <cfRule type="expression" dxfId="7959" priority="65">
      <formula>R$9&gt;=20/24</formula>
    </cfRule>
    <cfRule type="expression" dxfId="7958" priority="66">
      <formula>AND(R$9&gt;=14/24,R$9&lt;20/24)</formula>
    </cfRule>
    <cfRule type="expression" dxfId="7957" priority="67">
      <formula>AND(R$9&gt;=8/24,R$9&lt;14/24)</formula>
    </cfRule>
    <cfRule type="expression" dxfId="7956" priority="68">
      <formula>R$9&lt;8/24</formula>
    </cfRule>
  </conditionalFormatting>
  <conditionalFormatting sqref="R12:AC13 AD13:AF13">
    <cfRule type="expression" dxfId="7955" priority="61">
      <formula>R$9&gt;=20/24</formula>
    </cfRule>
    <cfRule type="expression" dxfId="7954" priority="62">
      <formula>AND(R$9&gt;=14/24,R$9&lt;20/24)</formula>
    </cfRule>
    <cfRule type="expression" dxfId="7953" priority="63">
      <formula>AND(R$9&gt;=8/24,R$9&lt;14/24)</formula>
    </cfRule>
    <cfRule type="expression" dxfId="7952" priority="64">
      <formula>R$9&lt;8/24</formula>
    </cfRule>
  </conditionalFormatting>
  <conditionalFormatting sqref="AA58:AD59">
    <cfRule type="expression" dxfId="7951" priority="57">
      <formula>AA$9&gt;=20/24</formula>
    </cfRule>
    <cfRule type="expression" dxfId="7950" priority="58">
      <formula>AND(AA$9&gt;=14/24,AA$9&lt;20/24)</formula>
    </cfRule>
    <cfRule type="expression" dxfId="7949" priority="59">
      <formula>AND(AA$9&gt;=8/24,AA$9&lt;14/24)</formula>
    </cfRule>
    <cfRule type="expression" dxfId="7948" priority="60">
      <formula>AA$9&lt;8/24</formula>
    </cfRule>
  </conditionalFormatting>
  <conditionalFormatting sqref="AL33">
    <cfRule type="iconSet" priority="42">
      <iconSet iconSet="3TrafficLights2" reverse="1">
        <cfvo type="percent" val="0"/>
        <cfvo type="num" val="1"/>
        <cfvo type="num" val="1"/>
      </iconSet>
    </cfRule>
  </conditionalFormatting>
  <conditionalFormatting sqref="W85:W91">
    <cfRule type="expression" dxfId="7947" priority="1">
      <formula>W$9&gt;=20/24</formula>
    </cfRule>
    <cfRule type="expression" dxfId="7946" priority="2">
      <formula>AND(W$9&gt;=14/24,W$9&lt;20/24)</formula>
    </cfRule>
    <cfRule type="expression" dxfId="7945" priority="3">
      <formula>AND(W$9&gt;=8/24,W$9&lt;14/24)</formula>
    </cfRule>
    <cfRule type="expression" dxfId="7944" priority="4">
      <formula>W$9&lt;8/24</formula>
    </cfRule>
  </conditionalFormatting>
  <conditionalFormatting sqref="B17:I26 B28:I31 J17:K17">
    <cfRule type="expression" dxfId="7943" priority="33">
      <formula>B$9&gt;=20/24</formula>
    </cfRule>
    <cfRule type="expression" dxfId="7942" priority="34">
      <formula>AND(B$9&gt;=14/24,B$9&lt;20/24)</formula>
    </cfRule>
    <cfRule type="expression" dxfId="7941" priority="35">
      <formula>AND(B$9&gt;=8/24,B$9&lt;14/24)</formula>
    </cfRule>
    <cfRule type="expression" dxfId="7940" priority="36">
      <formula>B$9&lt;8/24</formula>
    </cfRule>
  </conditionalFormatting>
  <conditionalFormatting sqref="B32:I32">
    <cfRule type="expression" dxfId="7939" priority="29">
      <formula>B$9&gt;=20/24</formula>
    </cfRule>
    <cfRule type="expression" dxfId="7938" priority="30">
      <formula>AND(B$9&gt;=14/24,B$9&lt;20/24)</formula>
    </cfRule>
    <cfRule type="expression" dxfId="7937" priority="31">
      <formula>AND(B$9&gt;=8/24,B$9&lt;14/24)</formula>
    </cfRule>
    <cfRule type="expression" dxfId="7936" priority="32">
      <formula>B$9&lt;8/24</formula>
    </cfRule>
  </conditionalFormatting>
  <conditionalFormatting sqref="B35:I35">
    <cfRule type="expression" dxfId="7935" priority="25">
      <formula>B$9&gt;=20/24</formula>
    </cfRule>
    <cfRule type="expression" dxfId="7934" priority="26">
      <formula>AND(B$9&gt;=14/24,B$9&lt;20/24)</formula>
    </cfRule>
    <cfRule type="expression" dxfId="7933" priority="27">
      <formula>AND(B$9&gt;=8/24,B$9&lt;14/24)</formula>
    </cfRule>
    <cfRule type="expression" dxfId="7932" priority="28">
      <formula>B$9&lt;8/24</formula>
    </cfRule>
  </conditionalFormatting>
  <conditionalFormatting sqref="B35:B37 B11:B14 C12:F13 B16:G32 G13 C14:D14 C35:I36 H17:I32 J17:K17">
    <cfRule type="expression" dxfId="7931" priority="24">
      <formula>B11&gt;$AG11</formula>
    </cfRule>
  </conditionalFormatting>
  <conditionalFormatting sqref="B36:I36">
    <cfRule type="expression" dxfId="7930" priority="20">
      <formula>B$9&gt;=20/24</formula>
    </cfRule>
    <cfRule type="expression" dxfId="7929" priority="21">
      <formula>AND(B$9&gt;=14/24,B$9&lt;20/24)</formula>
    </cfRule>
    <cfRule type="expression" dxfId="7928" priority="22">
      <formula>AND(B$9&gt;=8/24,B$9&lt;14/24)</formula>
    </cfRule>
    <cfRule type="expression" dxfId="7927" priority="23">
      <formula>B$9&lt;8/24</formula>
    </cfRule>
  </conditionalFormatting>
  <conditionalFormatting sqref="B36:I36">
    <cfRule type="expression" dxfId="7926" priority="16">
      <formula>B$9&gt;=20/24</formula>
    </cfRule>
    <cfRule type="expression" dxfId="7925" priority="17">
      <formula>AND(B$9&gt;=14/24,B$9&lt;20/24)</formula>
    </cfRule>
    <cfRule type="expression" dxfId="7924" priority="18">
      <formula>AND(B$9&gt;=8/24,B$9&lt;14/24)</formula>
    </cfRule>
    <cfRule type="expression" dxfId="7923" priority="19">
      <formula>B$9&lt;8/24</formula>
    </cfRule>
  </conditionalFormatting>
  <conditionalFormatting sqref="B34:I34">
    <cfRule type="expression" dxfId="7922" priority="12">
      <formula>B$9&gt;=20/24</formula>
    </cfRule>
    <cfRule type="expression" dxfId="7921" priority="13">
      <formula>AND(B$9&gt;=14/24,B$9&lt;20/24)</formula>
    </cfRule>
    <cfRule type="expression" dxfId="7920" priority="14">
      <formula>AND(B$9&gt;=8/24,B$9&lt;14/24)</formula>
    </cfRule>
    <cfRule type="expression" dxfId="7919" priority="15">
      <formula>B$9&lt;8/24</formula>
    </cfRule>
  </conditionalFormatting>
  <conditionalFormatting sqref="B34:I34">
    <cfRule type="expression" dxfId="7918" priority="11">
      <formula>B34&gt;$AG34</formula>
    </cfRule>
  </conditionalFormatting>
  <conditionalFormatting sqref="B15:G15">
    <cfRule type="expression" dxfId="7917" priority="10">
      <formula>B15&gt;$AG15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9" id="{EBD6AF74-766B-4F9D-8448-AF0910CAF4D1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0" id="{80B0348B-DBE9-450F-A817-2A9668E49CBD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1" id="{5D986CC7-19C8-4691-9DDD-567954BE802F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2" id="{209E5F5D-EFCB-441D-8AC8-10EF3D0CFC9E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44" id="{76CD95D5-A70A-47E8-B51A-AADE738A0AA5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43" id="{DDCD3BDF-940C-4DB1-8BB2-FA4CAAF17003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AE39" sqref="AE3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2078/08/5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-60</v>
      </c>
      <c r="C5" s="32">
        <f t="shared" ref="C5:AF5" si="0">C68</f>
        <v>-120</v>
      </c>
      <c r="D5" s="32">
        <f t="shared" si="0"/>
        <v>-70</v>
      </c>
      <c r="E5" s="32">
        <f t="shared" si="0"/>
        <v>-70</v>
      </c>
      <c r="F5" s="32">
        <f t="shared" si="0"/>
        <v>-60</v>
      </c>
      <c r="G5" s="32">
        <f t="shared" si="0"/>
        <v>-40</v>
      </c>
      <c r="H5" s="32">
        <f t="shared" si="0"/>
        <v>-60</v>
      </c>
      <c r="I5" s="32">
        <f t="shared" si="0"/>
        <v>-45</v>
      </c>
      <c r="J5" s="32">
        <f t="shared" si="0"/>
        <v>-62</v>
      </c>
      <c r="K5" s="32">
        <f t="shared" si="0"/>
        <v>-60</v>
      </c>
      <c r="L5" s="32">
        <f t="shared" si="0"/>
        <v>-52.2</v>
      </c>
      <c r="M5" s="32">
        <f t="shared" si="0"/>
        <v>-55</v>
      </c>
      <c r="N5" s="32">
        <f t="shared" si="0"/>
        <v>-57.5</v>
      </c>
      <c r="O5" s="32">
        <f t="shared" si="0"/>
        <v>-54.3</v>
      </c>
      <c r="P5" s="32">
        <f t="shared" si="0"/>
        <v>-65.5</v>
      </c>
      <c r="Q5" s="32">
        <f t="shared" si="0"/>
        <v>-41.6</v>
      </c>
      <c r="R5" s="32">
        <f t="shared" si="0"/>
        <v>-63.1</v>
      </c>
      <c r="S5" s="32">
        <f t="shared" si="0"/>
        <v>-73.8</v>
      </c>
      <c r="T5" s="32">
        <f t="shared" si="0"/>
        <v>-51.3</v>
      </c>
      <c r="U5" s="32">
        <f t="shared" si="0"/>
        <v>-87</v>
      </c>
      <c r="V5" s="32">
        <f t="shared" si="0"/>
        <v>-52</v>
      </c>
      <c r="W5" s="32">
        <f t="shared" si="0"/>
        <v>-83.6</v>
      </c>
      <c r="X5" s="32">
        <f t="shared" si="0"/>
        <v>-59.2</v>
      </c>
      <c r="Y5" s="32">
        <f t="shared" si="0"/>
        <v>-79</v>
      </c>
      <c r="Z5" s="32">
        <f t="shared" si="0"/>
        <v>-48</v>
      </c>
      <c r="AA5" s="32">
        <f t="shared" si="0"/>
        <v>-62.4</v>
      </c>
      <c r="AB5" s="32">
        <f t="shared" si="0"/>
        <v>-83</v>
      </c>
      <c r="AC5" s="32">
        <f t="shared" si="0"/>
        <v>-60.2</v>
      </c>
      <c r="AD5" s="32">
        <f t="shared" si="0"/>
        <v>-52.3</v>
      </c>
      <c r="AE5" s="32">
        <f t="shared" si="0"/>
        <v>-55.9</v>
      </c>
      <c r="AF5" s="32">
        <f t="shared" si="0"/>
        <v>-49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1223MW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Load=704</v>
      </c>
      <c r="B7" s="37">
        <f t="shared" ref="B7:AF7" si="1">B75</f>
        <v>745.44</v>
      </c>
      <c r="C7" s="37">
        <f t="shared" si="1"/>
        <v>704.44</v>
      </c>
      <c r="D7" s="37">
        <f t="shared" si="1"/>
        <v>716.54</v>
      </c>
      <c r="E7" s="37">
        <f t="shared" si="1"/>
        <v>714.54</v>
      </c>
      <c r="F7" s="37">
        <f t="shared" si="1"/>
        <v>758.04</v>
      </c>
      <c r="G7" s="37">
        <f t="shared" si="1"/>
        <v>830.84</v>
      </c>
      <c r="H7" s="37">
        <f t="shared" si="1"/>
        <v>921.34</v>
      </c>
      <c r="I7" s="37">
        <f t="shared" si="1"/>
        <v>1021.6400000000001</v>
      </c>
      <c r="J7" s="37">
        <f t="shared" si="1"/>
        <v>1098.94</v>
      </c>
      <c r="K7" s="37">
        <f t="shared" si="1"/>
        <v>1196.04</v>
      </c>
      <c r="L7" s="37">
        <f>L75</f>
        <v>1222.8400000000001</v>
      </c>
      <c r="M7" s="37">
        <f t="shared" si="1"/>
        <v>1164.1399999999999</v>
      </c>
      <c r="N7" s="37">
        <f t="shared" si="1"/>
        <v>1127.1399999999999</v>
      </c>
      <c r="O7" s="37">
        <f t="shared" si="1"/>
        <v>1058.54</v>
      </c>
      <c r="P7" s="37">
        <f t="shared" si="1"/>
        <v>1052.24</v>
      </c>
      <c r="Q7" s="37">
        <f t="shared" si="1"/>
        <v>1083.74</v>
      </c>
      <c r="R7" s="37">
        <f t="shared" si="1"/>
        <v>1041.3400000000001</v>
      </c>
      <c r="S7" s="37">
        <f t="shared" si="1"/>
        <v>1030.44</v>
      </c>
      <c r="T7" s="37">
        <f t="shared" si="1"/>
        <v>1072.44</v>
      </c>
      <c r="U7" s="37">
        <f t="shared" si="1"/>
        <v>1140.6399999999999</v>
      </c>
      <c r="V7" s="37">
        <f t="shared" si="1"/>
        <v>1267.1399999999999</v>
      </c>
      <c r="W7" s="37">
        <f t="shared" si="1"/>
        <v>1334.6399999999999</v>
      </c>
      <c r="X7" s="37">
        <f t="shared" si="1"/>
        <v>1303.44</v>
      </c>
      <c r="Y7" s="37">
        <f t="shared" si="1"/>
        <v>1189.1399999999999</v>
      </c>
      <c r="Z7" s="37">
        <f t="shared" si="1"/>
        <v>1190.6399999999999</v>
      </c>
      <c r="AA7" s="37">
        <f t="shared" si="1"/>
        <v>1121.74</v>
      </c>
      <c r="AB7" s="37">
        <f t="shared" si="1"/>
        <v>1026.8399999999999</v>
      </c>
      <c r="AC7" s="37">
        <f t="shared" si="1"/>
        <v>1006.04</v>
      </c>
      <c r="AD7" s="37">
        <f t="shared" si="1"/>
        <v>873.54</v>
      </c>
      <c r="AE7" s="37">
        <f t="shared" si="1"/>
        <v>849.33999999999992</v>
      </c>
      <c r="AF7" s="37">
        <f t="shared" si="1"/>
        <v>843.64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100</v>
      </c>
      <c r="C11" s="50">
        <v>100</v>
      </c>
      <c r="D11" s="50">
        <v>90</v>
      </c>
      <c r="E11" s="50">
        <v>90</v>
      </c>
      <c r="F11" s="50">
        <v>90</v>
      </c>
      <c r="G11" s="50">
        <v>110</v>
      </c>
      <c r="H11" s="50">
        <v>170</v>
      </c>
      <c r="I11" s="50">
        <v>190</v>
      </c>
      <c r="J11" s="50">
        <v>200</v>
      </c>
      <c r="K11" s="50">
        <v>290</v>
      </c>
      <c r="L11" s="50">
        <v>310</v>
      </c>
      <c r="M11" s="50">
        <v>255</v>
      </c>
      <c r="N11" s="51">
        <v>245</v>
      </c>
      <c r="O11" s="51">
        <v>185</v>
      </c>
      <c r="P11" s="51">
        <v>185</v>
      </c>
      <c r="Q11" s="51">
        <v>185</v>
      </c>
      <c r="R11" s="53">
        <v>180</v>
      </c>
      <c r="S11" s="53">
        <v>180</v>
      </c>
      <c r="T11" s="53">
        <v>180</v>
      </c>
      <c r="U11" s="53">
        <v>290</v>
      </c>
      <c r="V11" s="53">
        <v>340</v>
      </c>
      <c r="W11" s="53">
        <v>370</v>
      </c>
      <c r="X11" s="53">
        <v>350</v>
      </c>
      <c r="Y11" s="54">
        <v>310</v>
      </c>
      <c r="Z11" s="49">
        <v>280</v>
      </c>
      <c r="AA11" s="49">
        <v>220</v>
      </c>
      <c r="AB11" s="49">
        <v>180</v>
      </c>
      <c r="AC11" s="49">
        <v>180</v>
      </c>
      <c r="AD11" s="49">
        <v>180</v>
      </c>
      <c r="AE11" s="49">
        <v>200</v>
      </c>
      <c r="AF11" s="49">
        <v>150</v>
      </c>
      <c r="AG11" s="55">
        <v>456</v>
      </c>
      <c r="AH11" s="56">
        <f>MAX(B11:AF11)</f>
        <v>370</v>
      </c>
      <c r="AI11" s="57">
        <f>MIN(B11:AF11)</f>
        <v>90</v>
      </c>
      <c r="AK11" s="57">
        <f>270-100</f>
        <v>170</v>
      </c>
      <c r="AL11" s="30"/>
      <c r="AM11" s="26"/>
      <c r="AN11" s="26"/>
      <c r="AO11" s="57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40</v>
      </c>
      <c r="C12" s="50">
        <v>40</v>
      </c>
      <c r="D12" s="50">
        <v>40</v>
      </c>
      <c r="E12" s="50">
        <v>40</v>
      </c>
      <c r="F12" s="50">
        <v>40</v>
      </c>
      <c r="G12" s="50">
        <v>60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60">
        <v>60</v>
      </c>
      <c r="S12" s="60">
        <v>60</v>
      </c>
      <c r="T12" s="6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40</v>
      </c>
      <c r="AD12" s="60">
        <v>40</v>
      </c>
      <c r="AE12" s="60">
        <v>40</v>
      </c>
      <c r="AF12" s="60">
        <v>40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40</v>
      </c>
      <c r="AK12" s="57">
        <v>20</v>
      </c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25</v>
      </c>
      <c r="C13" s="50">
        <v>25</v>
      </c>
      <c r="D13" s="50">
        <v>25</v>
      </c>
      <c r="E13" s="50">
        <v>25</v>
      </c>
      <c r="F13" s="50">
        <v>25</v>
      </c>
      <c r="G13" s="50">
        <v>34.5</v>
      </c>
      <c r="H13" s="50">
        <v>34.5</v>
      </c>
      <c r="I13" s="50">
        <v>34.5</v>
      </c>
      <c r="J13" s="50">
        <v>34.5</v>
      </c>
      <c r="K13" s="50">
        <v>39</v>
      </c>
      <c r="L13" s="50">
        <v>39</v>
      </c>
      <c r="M13" s="50">
        <v>39</v>
      </c>
      <c r="N13" s="50">
        <v>39</v>
      </c>
      <c r="O13" s="50">
        <v>39</v>
      </c>
      <c r="P13" s="50">
        <v>39</v>
      </c>
      <c r="Q13" s="50">
        <v>39</v>
      </c>
      <c r="R13" s="60">
        <v>34</v>
      </c>
      <c r="S13" s="60">
        <v>34</v>
      </c>
      <c r="T13" s="60">
        <v>34</v>
      </c>
      <c r="U13" s="60">
        <v>0</v>
      </c>
      <c r="V13" s="60">
        <v>0</v>
      </c>
      <c r="W13" s="60">
        <v>34</v>
      </c>
      <c r="X13" s="60">
        <v>34</v>
      </c>
      <c r="Y13" s="60">
        <v>34</v>
      </c>
      <c r="Z13" s="60">
        <v>34</v>
      </c>
      <c r="AA13" s="60">
        <v>34</v>
      </c>
      <c r="AB13" s="60">
        <v>34</v>
      </c>
      <c r="AC13" s="60">
        <v>20</v>
      </c>
      <c r="AD13" s="60">
        <v>20</v>
      </c>
      <c r="AE13" s="60">
        <v>20</v>
      </c>
      <c r="AF13" s="60">
        <v>20</v>
      </c>
      <c r="AG13" s="61">
        <v>52.4</v>
      </c>
      <c r="AH13" s="56">
        <f>MAX(B13:AF13)</f>
        <v>39</v>
      </c>
      <c r="AI13" s="57">
        <f>MIN(B13:AF13)</f>
        <v>0</v>
      </c>
      <c r="AK13" s="57">
        <v>10</v>
      </c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25.5</v>
      </c>
      <c r="C14" s="50">
        <v>25.5</v>
      </c>
      <c r="D14" s="50">
        <v>25.5</v>
      </c>
      <c r="E14" s="50">
        <v>25.5</v>
      </c>
      <c r="F14" s="50">
        <v>25.5</v>
      </c>
      <c r="G14" s="50">
        <v>25.5</v>
      </c>
      <c r="H14" s="50">
        <v>25.5</v>
      </c>
      <c r="I14" s="50">
        <v>25.5</v>
      </c>
      <c r="J14" s="50">
        <v>25.5</v>
      </c>
      <c r="K14" s="50">
        <v>25.5</v>
      </c>
      <c r="L14" s="50">
        <v>25.5</v>
      </c>
      <c r="M14" s="50">
        <v>25.5</v>
      </c>
      <c r="N14" s="50">
        <v>25.5</v>
      </c>
      <c r="O14" s="51">
        <v>25.2</v>
      </c>
      <c r="P14" s="51">
        <v>25.2</v>
      </c>
      <c r="Q14" s="51">
        <v>25.2</v>
      </c>
      <c r="R14" s="51">
        <v>25.2</v>
      </c>
      <c r="S14" s="51">
        <v>25.2</v>
      </c>
      <c r="T14" s="51">
        <v>25.2</v>
      </c>
      <c r="U14" s="51">
        <v>25.2</v>
      </c>
      <c r="V14" s="51">
        <v>25.2</v>
      </c>
      <c r="W14" s="62">
        <v>25.2</v>
      </c>
      <c r="X14" s="62">
        <v>25.2</v>
      </c>
      <c r="Y14" s="62">
        <v>25.2</v>
      </c>
      <c r="Z14" s="62">
        <v>25.2</v>
      </c>
      <c r="AA14" s="62">
        <v>25.2</v>
      </c>
      <c r="AB14" s="62">
        <v>25.2</v>
      </c>
      <c r="AC14" s="62">
        <v>25.4</v>
      </c>
      <c r="AD14" s="62">
        <v>25.3</v>
      </c>
      <c r="AE14" s="62">
        <v>25.3</v>
      </c>
      <c r="AF14" s="62">
        <v>25.2</v>
      </c>
      <c r="AG14" s="61">
        <v>50</v>
      </c>
      <c r="AH14" s="56">
        <f t="shared" si="2"/>
        <v>25.5</v>
      </c>
      <c r="AI14" s="57">
        <f t="shared" si="3"/>
        <v>25.2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32</v>
      </c>
      <c r="C15" s="63">
        <v>32</v>
      </c>
      <c r="D15" s="63">
        <v>32</v>
      </c>
      <c r="E15" s="63">
        <v>32</v>
      </c>
      <c r="F15" s="63">
        <v>32</v>
      </c>
      <c r="G15" s="63">
        <v>32</v>
      </c>
      <c r="H15" s="63">
        <v>32</v>
      </c>
      <c r="I15" s="63">
        <v>32</v>
      </c>
      <c r="J15" s="63">
        <v>32</v>
      </c>
      <c r="K15" s="63">
        <v>32.6</v>
      </c>
      <c r="L15" s="50">
        <v>32.6</v>
      </c>
      <c r="M15" s="50">
        <v>32.6</v>
      </c>
      <c r="N15" s="50">
        <v>32.6</v>
      </c>
      <c r="O15" s="51">
        <v>32.6</v>
      </c>
      <c r="P15" s="51">
        <v>32.6</v>
      </c>
      <c r="Q15" s="51">
        <v>32.6</v>
      </c>
      <c r="R15" s="51">
        <v>32.6</v>
      </c>
      <c r="S15" s="51">
        <v>32.6</v>
      </c>
      <c r="T15" s="51">
        <v>32.6</v>
      </c>
      <c r="U15" s="51">
        <v>32.6</v>
      </c>
      <c r="V15" s="51">
        <v>32.6</v>
      </c>
      <c r="W15" s="62">
        <v>32.6</v>
      </c>
      <c r="X15" s="62">
        <v>32.6</v>
      </c>
      <c r="Y15" s="62">
        <v>32.6</v>
      </c>
      <c r="Z15" s="62">
        <v>32.6</v>
      </c>
      <c r="AA15" s="62">
        <v>32.6</v>
      </c>
      <c r="AB15" s="62">
        <v>32.6</v>
      </c>
      <c r="AC15" s="62">
        <v>32.700000000000003</v>
      </c>
      <c r="AD15" s="62">
        <v>32.700000000000003</v>
      </c>
      <c r="AE15" s="62">
        <v>32.700000000000003</v>
      </c>
      <c r="AF15" s="62">
        <v>32.700000000000003</v>
      </c>
      <c r="AG15" s="64">
        <v>45</v>
      </c>
      <c r="AH15" s="56">
        <f t="shared" si="2"/>
        <v>32.700000000000003</v>
      </c>
      <c r="AI15" s="57">
        <f t="shared" si="3"/>
        <v>32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22</v>
      </c>
      <c r="C16" s="50">
        <v>22</v>
      </c>
      <c r="D16" s="50">
        <v>22</v>
      </c>
      <c r="E16" s="50">
        <v>22</v>
      </c>
      <c r="F16" s="50">
        <v>22</v>
      </c>
      <c r="G16" s="50">
        <v>22</v>
      </c>
      <c r="H16" s="50">
        <v>22</v>
      </c>
      <c r="I16" s="50">
        <v>22</v>
      </c>
      <c r="J16" s="50">
        <v>22</v>
      </c>
      <c r="K16" s="50">
        <v>22</v>
      </c>
      <c r="L16" s="50">
        <v>22</v>
      </c>
      <c r="M16" s="50">
        <v>22</v>
      </c>
      <c r="N16" s="50">
        <v>22</v>
      </c>
      <c r="O16" s="51">
        <v>22</v>
      </c>
      <c r="P16" s="51">
        <v>22</v>
      </c>
      <c r="Q16" s="51">
        <v>22</v>
      </c>
      <c r="R16" s="51">
        <v>22</v>
      </c>
      <c r="S16" s="51">
        <v>22</v>
      </c>
      <c r="T16" s="51">
        <v>22</v>
      </c>
      <c r="U16" s="51">
        <v>22</v>
      </c>
      <c r="V16" s="51">
        <v>22</v>
      </c>
      <c r="W16" s="65">
        <v>22</v>
      </c>
      <c r="X16" s="65">
        <v>22</v>
      </c>
      <c r="Y16" s="65">
        <v>22</v>
      </c>
      <c r="Z16" s="65">
        <v>22</v>
      </c>
      <c r="AA16" s="65">
        <v>22</v>
      </c>
      <c r="AB16" s="65">
        <v>22</v>
      </c>
      <c r="AC16" s="65">
        <v>22</v>
      </c>
      <c r="AD16" s="65">
        <v>22</v>
      </c>
      <c r="AE16" s="65">
        <v>0</v>
      </c>
      <c r="AF16" s="65">
        <v>22</v>
      </c>
      <c r="AG16" s="61">
        <v>45</v>
      </c>
      <c r="AH16" s="56">
        <f t="shared" si="2"/>
        <v>22</v>
      </c>
      <c r="AI16" s="57">
        <f t="shared" si="3"/>
        <v>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13.5</v>
      </c>
      <c r="C17" s="50">
        <v>13.5</v>
      </c>
      <c r="D17" s="50">
        <v>13.5</v>
      </c>
      <c r="E17" s="50">
        <v>13.5</v>
      </c>
      <c r="F17" s="50">
        <v>20</v>
      </c>
      <c r="G17" s="50">
        <v>20</v>
      </c>
      <c r="H17" s="50">
        <v>20</v>
      </c>
      <c r="I17" s="50">
        <v>20</v>
      </c>
      <c r="J17" s="50">
        <v>20</v>
      </c>
      <c r="K17" s="50">
        <v>20</v>
      </c>
      <c r="L17" s="50">
        <v>19</v>
      </c>
      <c r="M17" s="50">
        <v>19</v>
      </c>
      <c r="N17" s="50">
        <v>19</v>
      </c>
      <c r="O17" s="51">
        <v>19</v>
      </c>
      <c r="P17" s="51">
        <v>19</v>
      </c>
      <c r="Q17" s="51">
        <v>19</v>
      </c>
      <c r="R17" s="51">
        <v>19</v>
      </c>
      <c r="S17" s="51">
        <v>19</v>
      </c>
      <c r="T17" s="51">
        <v>19</v>
      </c>
      <c r="U17" s="51">
        <v>19</v>
      </c>
      <c r="V17" s="51">
        <v>19</v>
      </c>
      <c r="W17" s="62">
        <v>19</v>
      </c>
      <c r="X17" s="62">
        <v>19</v>
      </c>
      <c r="Y17" s="62">
        <v>19</v>
      </c>
      <c r="Z17" s="62">
        <v>19</v>
      </c>
      <c r="AA17" s="62">
        <v>19</v>
      </c>
      <c r="AB17" s="62">
        <v>19</v>
      </c>
      <c r="AC17" s="62">
        <v>19</v>
      </c>
      <c r="AD17" s="62">
        <v>19</v>
      </c>
      <c r="AE17" s="62">
        <v>19</v>
      </c>
      <c r="AF17" s="62">
        <v>19</v>
      </c>
      <c r="AG17" s="61">
        <v>42</v>
      </c>
      <c r="AH17" s="56">
        <f t="shared" si="2"/>
        <v>20</v>
      </c>
      <c r="AI17" s="57">
        <f t="shared" si="3"/>
        <v>13.5</v>
      </c>
      <c r="AK17" s="57">
        <v>5</v>
      </c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20</v>
      </c>
      <c r="C18" s="50">
        <v>20</v>
      </c>
      <c r="D18" s="50">
        <v>20</v>
      </c>
      <c r="E18" s="50">
        <v>20</v>
      </c>
      <c r="F18" s="50">
        <v>20</v>
      </c>
      <c r="G18" s="50">
        <v>20</v>
      </c>
      <c r="H18" s="50">
        <v>20</v>
      </c>
      <c r="I18" s="50">
        <v>20</v>
      </c>
      <c r="J18" s="50">
        <v>20</v>
      </c>
      <c r="K18" s="50">
        <v>20</v>
      </c>
      <c r="L18" s="50">
        <v>20</v>
      </c>
      <c r="M18" s="50">
        <v>20</v>
      </c>
      <c r="N18" s="50">
        <v>20</v>
      </c>
      <c r="O18" s="51">
        <v>20</v>
      </c>
      <c r="P18" s="51">
        <v>20</v>
      </c>
      <c r="Q18" s="51">
        <v>20</v>
      </c>
      <c r="R18" s="51">
        <v>20</v>
      </c>
      <c r="S18" s="51">
        <v>20</v>
      </c>
      <c r="T18" s="51">
        <v>20</v>
      </c>
      <c r="U18" s="51">
        <v>20</v>
      </c>
      <c r="V18" s="51">
        <v>20</v>
      </c>
      <c r="W18" s="51">
        <v>20</v>
      </c>
      <c r="X18" s="51">
        <v>20</v>
      </c>
      <c r="Y18" s="51">
        <v>20</v>
      </c>
      <c r="Z18" s="51">
        <v>20</v>
      </c>
      <c r="AA18" s="51">
        <v>20</v>
      </c>
      <c r="AB18" s="51">
        <v>20</v>
      </c>
      <c r="AC18" s="51">
        <v>20</v>
      </c>
      <c r="AD18" s="51">
        <v>20</v>
      </c>
      <c r="AE18" s="51">
        <v>20</v>
      </c>
      <c r="AF18" s="51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19.5</v>
      </c>
      <c r="C19" s="50">
        <v>19.5</v>
      </c>
      <c r="D19" s="50">
        <v>19.5</v>
      </c>
      <c r="E19" s="50">
        <v>19.5</v>
      </c>
      <c r="F19" s="50">
        <v>19.5</v>
      </c>
      <c r="G19" s="50">
        <v>19.5</v>
      </c>
      <c r="H19" s="50">
        <v>19.5</v>
      </c>
      <c r="I19" s="50">
        <v>19.5</v>
      </c>
      <c r="J19" s="50">
        <v>19.5</v>
      </c>
      <c r="K19" s="50">
        <v>19.5</v>
      </c>
      <c r="L19" s="50">
        <v>19.5</v>
      </c>
      <c r="M19" s="50">
        <v>19.5</v>
      </c>
      <c r="N19" s="50">
        <v>19.5</v>
      </c>
      <c r="O19" s="50">
        <v>19.5</v>
      </c>
      <c r="P19" s="50">
        <v>19.5</v>
      </c>
      <c r="Q19" s="50">
        <v>19.5</v>
      </c>
      <c r="R19" s="50">
        <v>19.5</v>
      </c>
      <c r="S19" s="50">
        <v>19.5</v>
      </c>
      <c r="T19" s="50">
        <v>19.5</v>
      </c>
      <c r="U19" s="50">
        <v>19.5</v>
      </c>
      <c r="V19" s="50">
        <v>19.5</v>
      </c>
      <c r="W19" s="51">
        <v>19.5</v>
      </c>
      <c r="X19" s="51">
        <v>19.5</v>
      </c>
      <c r="Y19" s="51">
        <v>19.5</v>
      </c>
      <c r="Z19" s="51">
        <v>19.5</v>
      </c>
      <c r="AA19" s="51">
        <v>19.5</v>
      </c>
      <c r="AB19" s="51">
        <v>19.5</v>
      </c>
      <c r="AC19" s="51">
        <v>19.399999999999999</v>
      </c>
      <c r="AD19" s="51">
        <v>19.399999999999999</v>
      </c>
      <c r="AE19" s="51">
        <v>19.399999999999999</v>
      </c>
      <c r="AF19" s="51">
        <v>19.399999999999999</v>
      </c>
      <c r="AG19" s="61">
        <v>30</v>
      </c>
      <c r="AH19" s="56">
        <f t="shared" si="2"/>
        <v>19.5</v>
      </c>
      <c r="AI19" s="57">
        <f t="shared" si="3"/>
        <v>19.399999999999999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57">
        <f>SUM(AK11:AK23)</f>
        <v>210</v>
      </c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10</v>
      </c>
      <c r="C21" s="50">
        <v>10</v>
      </c>
      <c r="D21" s="50">
        <v>10</v>
      </c>
      <c r="E21" s="50">
        <v>10</v>
      </c>
      <c r="F21" s="50">
        <v>10</v>
      </c>
      <c r="G21" s="50">
        <v>10</v>
      </c>
      <c r="H21" s="50">
        <v>10</v>
      </c>
      <c r="I21" s="50">
        <v>10</v>
      </c>
      <c r="J21" s="50">
        <v>10</v>
      </c>
      <c r="K21" s="50">
        <v>10</v>
      </c>
      <c r="L21" s="50">
        <v>10</v>
      </c>
      <c r="M21" s="50">
        <v>10</v>
      </c>
      <c r="N21" s="50">
        <v>10</v>
      </c>
      <c r="O21" s="50">
        <v>10</v>
      </c>
      <c r="P21" s="50">
        <v>10</v>
      </c>
      <c r="Q21" s="50">
        <v>10</v>
      </c>
      <c r="R21" s="50">
        <v>10</v>
      </c>
      <c r="S21" s="50">
        <v>10</v>
      </c>
      <c r="T21" s="50">
        <v>10</v>
      </c>
      <c r="U21" s="50">
        <v>10</v>
      </c>
      <c r="V21" s="50">
        <v>10</v>
      </c>
      <c r="W21" s="51">
        <v>10</v>
      </c>
      <c r="X21" s="51">
        <v>10</v>
      </c>
      <c r="Y21" s="51">
        <v>10</v>
      </c>
      <c r="Z21" s="51">
        <v>10</v>
      </c>
      <c r="AA21" s="51">
        <v>10</v>
      </c>
      <c r="AB21" s="51">
        <v>10</v>
      </c>
      <c r="AC21" s="51">
        <v>10</v>
      </c>
      <c r="AD21" s="51">
        <v>10</v>
      </c>
      <c r="AE21" s="51">
        <v>10</v>
      </c>
      <c r="AF21" s="51">
        <v>10</v>
      </c>
      <c r="AG21" s="61">
        <v>25</v>
      </c>
      <c r="AH21" s="56">
        <f t="shared" si="2"/>
        <v>10</v>
      </c>
      <c r="AI21" s="57">
        <f t="shared" si="3"/>
        <v>10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61">
        <v>25</v>
      </c>
      <c r="AH22" s="56">
        <f t="shared" si="2"/>
        <v>22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13</v>
      </c>
      <c r="I23" s="50">
        <v>13</v>
      </c>
      <c r="J23" s="50">
        <v>13</v>
      </c>
      <c r="K23" s="50">
        <v>13</v>
      </c>
      <c r="L23" s="50">
        <v>13</v>
      </c>
      <c r="M23" s="50">
        <v>13</v>
      </c>
      <c r="N23" s="50">
        <v>13</v>
      </c>
      <c r="O23" s="50">
        <v>13</v>
      </c>
      <c r="P23" s="50">
        <v>13</v>
      </c>
      <c r="Q23" s="50">
        <v>13</v>
      </c>
      <c r="R23" s="50">
        <v>13</v>
      </c>
      <c r="S23" s="50">
        <v>13</v>
      </c>
      <c r="T23" s="50">
        <v>13</v>
      </c>
      <c r="U23" s="50">
        <v>13</v>
      </c>
      <c r="V23" s="50">
        <v>13</v>
      </c>
      <c r="W23" s="51">
        <v>13</v>
      </c>
      <c r="X23" s="51">
        <v>13</v>
      </c>
      <c r="Y23" s="51">
        <v>13</v>
      </c>
      <c r="Z23" s="51">
        <v>13</v>
      </c>
      <c r="AA23" s="51">
        <v>13</v>
      </c>
      <c r="AB23" s="51">
        <v>13</v>
      </c>
      <c r="AC23" s="51">
        <v>13</v>
      </c>
      <c r="AD23" s="51">
        <v>13</v>
      </c>
      <c r="AE23" s="51">
        <v>13</v>
      </c>
      <c r="AF23" s="51">
        <v>13</v>
      </c>
      <c r="AG23" s="61">
        <v>25</v>
      </c>
      <c r="AH23" s="56">
        <f t="shared" si="2"/>
        <v>13</v>
      </c>
      <c r="AI23" s="57">
        <f t="shared" si="3"/>
        <v>8</v>
      </c>
      <c r="AK23" s="57">
        <v>5</v>
      </c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16</v>
      </c>
      <c r="C24" s="50">
        <v>16</v>
      </c>
      <c r="D24" s="50">
        <v>16</v>
      </c>
      <c r="E24" s="50">
        <v>16</v>
      </c>
      <c r="F24" s="50">
        <v>16</v>
      </c>
      <c r="G24" s="50">
        <v>16</v>
      </c>
      <c r="H24" s="50">
        <v>16</v>
      </c>
      <c r="I24" s="50">
        <v>16</v>
      </c>
      <c r="J24" s="50">
        <v>16</v>
      </c>
      <c r="K24" s="50">
        <v>16</v>
      </c>
      <c r="L24" s="50">
        <v>16</v>
      </c>
      <c r="M24" s="50">
        <v>16</v>
      </c>
      <c r="N24" s="50">
        <v>16</v>
      </c>
      <c r="O24" s="50">
        <v>16</v>
      </c>
      <c r="P24" s="50">
        <v>16</v>
      </c>
      <c r="Q24" s="50">
        <v>16</v>
      </c>
      <c r="R24" s="50">
        <v>16</v>
      </c>
      <c r="S24" s="50">
        <v>16</v>
      </c>
      <c r="T24" s="50">
        <v>16</v>
      </c>
      <c r="U24" s="50">
        <v>16</v>
      </c>
      <c r="V24" s="50">
        <v>16</v>
      </c>
      <c r="W24" s="51">
        <v>16</v>
      </c>
      <c r="X24" s="51">
        <v>16</v>
      </c>
      <c r="Y24" s="51">
        <v>16</v>
      </c>
      <c r="Z24" s="51">
        <v>16</v>
      </c>
      <c r="AA24" s="51">
        <v>16</v>
      </c>
      <c r="AB24" s="51">
        <v>16</v>
      </c>
      <c r="AC24" s="51">
        <v>16</v>
      </c>
      <c r="AD24" s="51">
        <v>16</v>
      </c>
      <c r="AE24" s="51">
        <v>16</v>
      </c>
      <c r="AF24" s="51">
        <v>16</v>
      </c>
      <c r="AG24" s="61">
        <v>25</v>
      </c>
      <c r="AH24" s="56">
        <f t="shared" si="2"/>
        <v>16</v>
      </c>
      <c r="AI24" s="57">
        <f t="shared" si="3"/>
        <v>16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19</v>
      </c>
      <c r="C25" s="50">
        <v>17</v>
      </c>
      <c r="D25" s="50">
        <v>17</v>
      </c>
      <c r="E25" s="50">
        <v>15</v>
      </c>
      <c r="F25" s="50">
        <v>15</v>
      </c>
      <c r="G25" s="50">
        <v>18</v>
      </c>
      <c r="H25" s="50">
        <v>18</v>
      </c>
      <c r="I25" s="50">
        <v>18</v>
      </c>
      <c r="J25" s="50">
        <v>18</v>
      </c>
      <c r="K25" s="50">
        <v>18</v>
      </c>
      <c r="L25" s="50">
        <v>18</v>
      </c>
      <c r="M25" s="50">
        <v>18</v>
      </c>
      <c r="N25" s="50">
        <v>18</v>
      </c>
      <c r="O25" s="50">
        <v>18</v>
      </c>
      <c r="P25" s="50">
        <v>18</v>
      </c>
      <c r="Q25" s="50">
        <v>18</v>
      </c>
      <c r="R25" s="50">
        <v>18</v>
      </c>
      <c r="S25" s="50">
        <v>18</v>
      </c>
      <c r="T25" s="50">
        <v>18</v>
      </c>
      <c r="U25" s="50">
        <v>18</v>
      </c>
      <c r="V25" s="50">
        <v>18</v>
      </c>
      <c r="W25" s="51">
        <v>18</v>
      </c>
      <c r="X25" s="51">
        <v>18</v>
      </c>
      <c r="Y25" s="51">
        <v>18</v>
      </c>
      <c r="Z25" s="51">
        <v>18</v>
      </c>
      <c r="AA25" s="51">
        <v>18</v>
      </c>
      <c r="AB25" s="51">
        <v>18</v>
      </c>
      <c r="AC25" s="51">
        <v>18</v>
      </c>
      <c r="AD25" s="51">
        <v>18</v>
      </c>
      <c r="AE25" s="51">
        <v>18</v>
      </c>
      <c r="AF25" s="51">
        <v>18</v>
      </c>
      <c r="AG25" s="61">
        <v>24.2</v>
      </c>
      <c r="AH25" s="56">
        <f t="shared" si="2"/>
        <v>19</v>
      </c>
      <c r="AI25" s="57">
        <f t="shared" si="3"/>
        <v>15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4</v>
      </c>
      <c r="C26" s="50">
        <v>4</v>
      </c>
      <c r="D26" s="50">
        <v>4</v>
      </c>
      <c r="E26" s="50">
        <v>4</v>
      </c>
      <c r="F26" s="50">
        <v>4</v>
      </c>
      <c r="G26" s="50">
        <v>4</v>
      </c>
      <c r="H26" s="50">
        <v>4</v>
      </c>
      <c r="I26" s="50">
        <v>6</v>
      </c>
      <c r="J26" s="50">
        <v>6</v>
      </c>
      <c r="K26" s="50">
        <v>6</v>
      </c>
      <c r="L26" s="50">
        <v>6</v>
      </c>
      <c r="M26" s="50">
        <v>6</v>
      </c>
      <c r="N26" s="50">
        <v>6</v>
      </c>
      <c r="O26" s="51">
        <v>4</v>
      </c>
      <c r="P26" s="51">
        <v>4</v>
      </c>
      <c r="Q26" s="51">
        <v>4</v>
      </c>
      <c r="R26" s="51">
        <v>4</v>
      </c>
      <c r="S26" s="51">
        <v>4</v>
      </c>
      <c r="T26" s="51">
        <v>4</v>
      </c>
      <c r="U26" s="51">
        <v>4</v>
      </c>
      <c r="V26" s="51">
        <v>4</v>
      </c>
      <c r="W26" s="51">
        <v>4</v>
      </c>
      <c r="X26" s="51">
        <v>4</v>
      </c>
      <c r="Y26" s="51">
        <v>4</v>
      </c>
      <c r="Z26" s="51">
        <v>4</v>
      </c>
      <c r="AA26" s="51">
        <v>4</v>
      </c>
      <c r="AB26" s="51">
        <v>4</v>
      </c>
      <c r="AC26" s="51">
        <v>4</v>
      </c>
      <c r="AD26" s="51">
        <v>4</v>
      </c>
      <c r="AE26" s="51">
        <v>4</v>
      </c>
      <c r="AF26" s="51">
        <v>4</v>
      </c>
      <c r="AG26" s="61">
        <v>20</v>
      </c>
      <c r="AH26" s="56">
        <f>MAX(B26:AF26)</f>
        <v>6</v>
      </c>
      <c r="AI26" s="57">
        <f>MIN(B26:AF26)</f>
        <v>4</v>
      </c>
      <c r="AK26" s="57">
        <f>29/66*456</f>
        <v>200.36363636363637</v>
      </c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0">
        <v>4</v>
      </c>
      <c r="M27" s="50">
        <v>4</v>
      </c>
      <c r="N27" s="50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0">
        <v>5</v>
      </c>
      <c r="M28" s="50">
        <v>5</v>
      </c>
      <c r="N28" s="50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1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0">
        <v>6</v>
      </c>
      <c r="M29" s="50">
        <v>6</v>
      </c>
      <c r="N29" s="50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0">
        <v>0</v>
      </c>
      <c r="M32" s="50">
        <v>0</v>
      </c>
      <c r="N32" s="50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0">
        <v>0</v>
      </c>
      <c r="M33" s="50">
        <v>0</v>
      </c>
      <c r="N33" s="50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9</v>
      </c>
      <c r="C34" s="63">
        <v>9</v>
      </c>
      <c r="D34" s="63">
        <v>9</v>
      </c>
      <c r="E34" s="63">
        <v>9</v>
      </c>
      <c r="F34" s="63">
        <v>9</v>
      </c>
      <c r="G34" s="63">
        <v>9</v>
      </c>
      <c r="H34" s="63">
        <v>9</v>
      </c>
      <c r="I34" s="63">
        <v>9</v>
      </c>
      <c r="J34" s="63">
        <v>9</v>
      </c>
      <c r="K34" s="63">
        <v>9</v>
      </c>
      <c r="L34" s="50">
        <v>9</v>
      </c>
      <c r="M34" s="50">
        <v>9</v>
      </c>
      <c r="N34" s="50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50">
        <v>0</v>
      </c>
      <c r="M35" s="50">
        <v>0</v>
      </c>
      <c r="N35" s="50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50">
        <v>200</v>
      </c>
      <c r="M36" s="50">
        <v>200</v>
      </c>
      <c r="N36" s="50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63">
        <v>98</v>
      </c>
      <c r="C37" s="63">
        <v>98</v>
      </c>
      <c r="D37" s="63">
        <f>43+56</f>
        <v>99</v>
      </c>
      <c r="E37" s="63">
        <f>43+56</f>
        <v>99</v>
      </c>
      <c r="F37" s="63">
        <f>43+56</f>
        <v>99</v>
      </c>
      <c r="G37" s="63">
        <f>56+48</f>
        <v>104</v>
      </c>
      <c r="H37" s="63">
        <f>55+48</f>
        <v>103</v>
      </c>
      <c r="I37" s="63">
        <f>55+48</f>
        <v>103</v>
      </c>
      <c r="J37" s="63">
        <f>55</f>
        <v>55</v>
      </c>
      <c r="K37" s="63">
        <f>55</f>
        <v>55</v>
      </c>
      <c r="L37" s="50">
        <f>47+54.6</f>
        <v>101.6</v>
      </c>
      <c r="M37" s="50">
        <f>45.5+55</f>
        <v>100.5</v>
      </c>
      <c r="N37" s="50">
        <f>45.7+53.1</f>
        <v>98.800000000000011</v>
      </c>
      <c r="O37" s="72">
        <f>52+45.9</f>
        <v>97.9</v>
      </c>
      <c r="P37" s="72">
        <f>47.1+51.7</f>
        <v>98.800000000000011</v>
      </c>
      <c r="Q37" s="72">
        <f>47.1+51.7</f>
        <v>98.800000000000011</v>
      </c>
      <c r="R37" s="72">
        <v>98</v>
      </c>
      <c r="S37" s="72">
        <v>99</v>
      </c>
      <c r="T37" s="72">
        <v>92.7</v>
      </c>
      <c r="U37" s="72">
        <v>97.3</v>
      </c>
      <c r="V37" s="72">
        <v>97.4</v>
      </c>
      <c r="W37" s="72">
        <v>95.2</v>
      </c>
      <c r="X37" s="72">
        <v>96.1</v>
      </c>
      <c r="Y37" s="72">
        <v>96.1</v>
      </c>
      <c r="Z37" s="72">
        <v>95.5</v>
      </c>
      <c r="AA37" s="72">
        <v>94.7</v>
      </c>
      <c r="AB37" s="72">
        <f>51.9+45.1</f>
        <v>97</v>
      </c>
      <c r="AC37" s="72">
        <f>45.4+52.2</f>
        <v>97.6</v>
      </c>
      <c r="AD37" s="72">
        <f>45.9+54.4</f>
        <v>100.3</v>
      </c>
      <c r="AE37" s="72">
        <f>45.9+54.9</f>
        <v>100.8</v>
      </c>
      <c r="AF37" s="72">
        <f>45.9+56.5</f>
        <v>102.4</v>
      </c>
      <c r="AG37" s="69">
        <v>240</v>
      </c>
      <c r="AH37" s="56">
        <f t="shared" si="2"/>
        <v>104</v>
      </c>
      <c r="AI37" s="57">
        <f t="shared" si="3"/>
        <v>55</v>
      </c>
      <c r="AK37" s="58"/>
    </row>
    <row r="38" spans="1:88" ht="15.75" thickBot="1" x14ac:dyDescent="0.3">
      <c r="A38" s="73" t="s">
        <v>45</v>
      </c>
      <c r="B38" s="74">
        <f t="shared" ref="B38:AF38" si="4">SUM(B11:B36)</f>
        <v>618.70000000000005</v>
      </c>
      <c r="C38" s="74">
        <f t="shared" si="4"/>
        <v>616.70000000000005</v>
      </c>
      <c r="D38" s="74">
        <f t="shared" si="4"/>
        <v>606.70000000000005</v>
      </c>
      <c r="E38" s="74">
        <f t="shared" si="4"/>
        <v>604.70000000000005</v>
      </c>
      <c r="F38" s="74">
        <f t="shared" si="4"/>
        <v>611.20000000000005</v>
      </c>
      <c r="G38" s="74">
        <f t="shared" si="4"/>
        <v>663.7</v>
      </c>
      <c r="H38" s="74">
        <f t="shared" si="4"/>
        <v>728.7</v>
      </c>
      <c r="I38" s="74">
        <f t="shared" si="4"/>
        <v>750.7</v>
      </c>
      <c r="J38" s="74">
        <f t="shared" si="4"/>
        <v>760.7</v>
      </c>
      <c r="K38" s="74">
        <f t="shared" si="4"/>
        <v>855.80000000000007</v>
      </c>
      <c r="L38" s="74">
        <f t="shared" si="4"/>
        <v>874.80000000000007</v>
      </c>
      <c r="M38" s="74">
        <f t="shared" si="4"/>
        <v>819.8</v>
      </c>
      <c r="N38" s="74">
        <f t="shared" si="4"/>
        <v>809.8</v>
      </c>
      <c r="O38" s="74">
        <f t="shared" si="4"/>
        <v>747.5</v>
      </c>
      <c r="P38" s="74">
        <f t="shared" si="4"/>
        <v>747.5</v>
      </c>
      <c r="Q38" s="74">
        <f t="shared" si="4"/>
        <v>747.5</v>
      </c>
      <c r="R38" s="74">
        <f t="shared" si="4"/>
        <v>737.5</v>
      </c>
      <c r="S38" s="74">
        <f t="shared" si="4"/>
        <v>737.5</v>
      </c>
      <c r="T38" s="74">
        <f t="shared" si="4"/>
        <v>737.5</v>
      </c>
      <c r="U38" s="74">
        <f t="shared" si="4"/>
        <v>813.5</v>
      </c>
      <c r="V38" s="74">
        <f t="shared" si="4"/>
        <v>863.5</v>
      </c>
      <c r="W38" s="74">
        <f t="shared" si="4"/>
        <v>927.5</v>
      </c>
      <c r="X38" s="74">
        <f t="shared" si="4"/>
        <v>907.5</v>
      </c>
      <c r="Y38" s="74">
        <f t="shared" si="4"/>
        <v>867.5</v>
      </c>
      <c r="Z38" s="74">
        <f t="shared" si="4"/>
        <v>837.5</v>
      </c>
      <c r="AA38" s="74">
        <f t="shared" si="4"/>
        <v>777.5</v>
      </c>
      <c r="AB38" s="74">
        <f t="shared" si="4"/>
        <v>737.5</v>
      </c>
      <c r="AC38" s="74">
        <f t="shared" si="4"/>
        <v>703.69999999999993</v>
      </c>
      <c r="AD38" s="74">
        <f t="shared" si="4"/>
        <v>703.59999999999991</v>
      </c>
      <c r="AE38" s="74">
        <f t="shared" si="4"/>
        <v>701.59999999999991</v>
      </c>
      <c r="AF38" s="74">
        <f t="shared" si="4"/>
        <v>673.5</v>
      </c>
      <c r="AG38" s="69">
        <f>SUM(AG11:AG37)</f>
        <v>1492.8299999999997</v>
      </c>
      <c r="AH38" s="56">
        <f t="shared" si="2"/>
        <v>927.5</v>
      </c>
      <c r="AI38" s="57">
        <f t="shared" si="3"/>
        <v>604.70000000000005</v>
      </c>
      <c r="AK38" s="58"/>
    </row>
    <row r="39" spans="1:88" x14ac:dyDescent="0.25">
      <c r="A39" s="59" t="s">
        <v>46</v>
      </c>
      <c r="B39" s="63">
        <v>60</v>
      </c>
      <c r="C39" s="63">
        <v>81</v>
      </c>
      <c r="D39" s="63">
        <v>61.6</v>
      </c>
      <c r="E39" s="63">
        <v>61.6</v>
      </c>
      <c r="F39" s="63">
        <v>81</v>
      </c>
      <c r="G39" s="63">
        <v>81</v>
      </c>
      <c r="H39" s="63">
        <v>112</v>
      </c>
      <c r="I39" s="63">
        <v>121.7</v>
      </c>
      <c r="J39" s="63">
        <v>146</v>
      </c>
      <c r="K39" s="63">
        <v>146</v>
      </c>
      <c r="L39" s="51">
        <v>146</v>
      </c>
      <c r="M39" s="51">
        <v>141.80000000000001</v>
      </c>
      <c r="N39" s="51">
        <v>142.1</v>
      </c>
      <c r="O39" s="51">
        <v>141.80000000000001</v>
      </c>
      <c r="P39" s="51">
        <v>141.80000000000001</v>
      </c>
      <c r="Q39" s="51">
        <v>145.80000000000001</v>
      </c>
      <c r="R39" s="51">
        <v>142.80000000000001</v>
      </c>
      <c r="S39" s="51">
        <v>143.1</v>
      </c>
      <c r="T39" s="51">
        <v>145.69999999999999</v>
      </c>
      <c r="U39" s="51">
        <v>145.69999999999999</v>
      </c>
      <c r="V39" s="51">
        <v>145.69999999999999</v>
      </c>
      <c r="W39" s="51">
        <v>145.69999999999999</v>
      </c>
      <c r="X39" s="51">
        <v>145.69999999999999</v>
      </c>
      <c r="Y39" s="51">
        <v>145.69999999999999</v>
      </c>
      <c r="Z39" s="51">
        <v>145.69999999999999</v>
      </c>
      <c r="AA39" s="51">
        <v>145.69999999999999</v>
      </c>
      <c r="AB39" s="51">
        <v>137</v>
      </c>
      <c r="AC39" s="51">
        <v>136.69999999999999</v>
      </c>
      <c r="AD39" s="51">
        <v>81.3</v>
      </c>
      <c r="AE39" s="50">
        <v>0</v>
      </c>
      <c r="AF39" s="50">
        <v>63</v>
      </c>
      <c r="AG39" s="64">
        <v>144</v>
      </c>
      <c r="AH39" s="56">
        <f t="shared" si="2"/>
        <v>146</v>
      </c>
      <c r="AI39" s="57">
        <f t="shared" si="3"/>
        <v>0</v>
      </c>
      <c r="AK39" s="57">
        <f>144-60</f>
        <v>84</v>
      </c>
    </row>
    <row r="40" spans="1:88" x14ac:dyDescent="0.25">
      <c r="A40" s="68" t="s">
        <v>47</v>
      </c>
      <c r="B40" s="63">
        <v>25</v>
      </c>
      <c r="C40" s="63">
        <v>25</v>
      </c>
      <c r="D40" s="63">
        <v>25</v>
      </c>
      <c r="E40" s="63">
        <v>25</v>
      </c>
      <c r="F40" s="63">
        <v>26.7</v>
      </c>
      <c r="G40" s="63">
        <v>27</v>
      </c>
      <c r="H40" s="63">
        <v>36</v>
      </c>
      <c r="I40" s="63">
        <v>50</v>
      </c>
      <c r="J40" s="63">
        <v>70</v>
      </c>
      <c r="K40" s="63">
        <v>70</v>
      </c>
      <c r="L40" s="51">
        <v>70</v>
      </c>
      <c r="M40" s="51">
        <v>60.4</v>
      </c>
      <c r="N40" s="51">
        <v>60.4</v>
      </c>
      <c r="O40" s="53">
        <v>64.099999999999994</v>
      </c>
      <c r="P40" s="53">
        <v>69</v>
      </c>
      <c r="Q40" s="53">
        <v>69.900000000000006</v>
      </c>
      <c r="R40" s="53">
        <v>65.900000000000006</v>
      </c>
      <c r="S40" s="53">
        <v>65.400000000000006</v>
      </c>
      <c r="T40" s="53">
        <v>71.2</v>
      </c>
      <c r="U40" s="53">
        <v>71.2</v>
      </c>
      <c r="V40" s="53">
        <v>71.2</v>
      </c>
      <c r="W40" s="53">
        <v>71.2</v>
      </c>
      <c r="X40" s="53">
        <v>71.2</v>
      </c>
      <c r="Y40" s="53">
        <v>71.2</v>
      </c>
      <c r="Z40" s="53">
        <v>71.2</v>
      </c>
      <c r="AA40" s="53">
        <v>71.2</v>
      </c>
      <c r="AB40" s="53">
        <v>56</v>
      </c>
      <c r="AC40" s="53">
        <v>55.5</v>
      </c>
      <c r="AD40" s="53">
        <v>23.9</v>
      </c>
      <c r="AE40" s="63">
        <v>34.5</v>
      </c>
      <c r="AF40" s="63">
        <v>34.4</v>
      </c>
      <c r="AG40" s="69">
        <v>70</v>
      </c>
      <c r="AH40" s="56">
        <f t="shared" si="2"/>
        <v>71.2</v>
      </c>
      <c r="AI40" s="57">
        <f t="shared" si="3"/>
        <v>23.9</v>
      </c>
      <c r="AK40" s="57">
        <f>70-25</f>
        <v>45</v>
      </c>
    </row>
    <row r="41" spans="1:88" x14ac:dyDescent="0.25">
      <c r="A41" s="68" t="s">
        <v>48</v>
      </c>
      <c r="B41" s="63">
        <v>17.5</v>
      </c>
      <c r="C41" s="63">
        <v>17.5</v>
      </c>
      <c r="D41" s="63">
        <v>17.5</v>
      </c>
      <c r="E41" s="63">
        <v>17.5</v>
      </c>
      <c r="F41" s="63">
        <v>23</v>
      </c>
      <c r="G41" s="63">
        <v>23</v>
      </c>
      <c r="H41" s="63">
        <v>23</v>
      </c>
      <c r="I41" s="63">
        <v>42</v>
      </c>
      <c r="J41" s="63">
        <v>47</v>
      </c>
      <c r="K41" s="63">
        <v>47</v>
      </c>
      <c r="L41" s="51">
        <v>47</v>
      </c>
      <c r="M41" s="51">
        <v>44.5</v>
      </c>
      <c r="N41" s="51">
        <v>44.5</v>
      </c>
      <c r="O41" s="53">
        <v>36.6</v>
      </c>
      <c r="P41" s="53">
        <v>36.6</v>
      </c>
      <c r="Q41" s="53">
        <v>40</v>
      </c>
      <c r="R41" s="53">
        <v>40.200000000000003</v>
      </c>
      <c r="S41" s="53">
        <v>40.1</v>
      </c>
      <c r="T41" s="53">
        <v>46.2</v>
      </c>
      <c r="U41" s="53">
        <v>46.2</v>
      </c>
      <c r="V41" s="53">
        <v>46.2</v>
      </c>
      <c r="W41" s="53">
        <v>46.2</v>
      </c>
      <c r="X41" s="53">
        <v>46.2</v>
      </c>
      <c r="Y41" s="53">
        <v>46.2</v>
      </c>
      <c r="Z41" s="53">
        <v>47.2</v>
      </c>
      <c r="AA41" s="53">
        <v>47.2</v>
      </c>
      <c r="AB41" s="53">
        <v>47</v>
      </c>
      <c r="AC41" s="53">
        <v>37.5</v>
      </c>
      <c r="AD41" s="53">
        <v>39.5</v>
      </c>
      <c r="AE41" s="63">
        <v>46.9</v>
      </c>
      <c r="AF41" s="63">
        <v>38.799999999999997</v>
      </c>
      <c r="AG41" s="69">
        <v>69</v>
      </c>
      <c r="AH41" s="56">
        <f t="shared" si="2"/>
        <v>47.2</v>
      </c>
      <c r="AI41" s="57">
        <f t="shared" si="3"/>
        <v>17.5</v>
      </c>
      <c r="AK41" s="57">
        <f>45-17.5</f>
        <v>27.5</v>
      </c>
      <c r="AM41" s="177">
        <f>SUM(AK39:AK42)</f>
        <v>196.5</v>
      </c>
    </row>
    <row r="42" spans="1:88" x14ac:dyDescent="0.25">
      <c r="A42" s="68" t="s">
        <v>49</v>
      </c>
      <c r="B42" s="63">
        <v>20</v>
      </c>
      <c r="C42" s="63">
        <v>20</v>
      </c>
      <c r="D42" s="63">
        <v>20</v>
      </c>
      <c r="E42" s="63">
        <v>20</v>
      </c>
      <c r="F42" s="63">
        <v>20</v>
      </c>
      <c r="G42" s="63">
        <v>20</v>
      </c>
      <c r="H42" s="63">
        <v>20</v>
      </c>
      <c r="I42" s="63">
        <v>30</v>
      </c>
      <c r="J42" s="63">
        <v>60</v>
      </c>
      <c r="K42" s="63">
        <v>60</v>
      </c>
      <c r="L42" s="51">
        <v>60</v>
      </c>
      <c r="M42" s="51">
        <v>55.4</v>
      </c>
      <c r="N42" s="51">
        <v>55.4</v>
      </c>
      <c r="O42" s="53">
        <v>50.6</v>
      </c>
      <c r="P42" s="53">
        <v>50.6</v>
      </c>
      <c r="Q42" s="53">
        <v>49.9</v>
      </c>
      <c r="R42" s="53">
        <v>56</v>
      </c>
      <c r="S42" s="53">
        <v>56</v>
      </c>
      <c r="T42" s="53">
        <v>61.2</v>
      </c>
      <c r="U42" s="53">
        <v>61.2</v>
      </c>
      <c r="V42" s="53">
        <v>61.2</v>
      </c>
      <c r="W42" s="53">
        <v>61.2</v>
      </c>
      <c r="X42" s="53">
        <v>61.2</v>
      </c>
      <c r="Y42" s="53">
        <v>61.2</v>
      </c>
      <c r="Z42" s="53">
        <v>60.7</v>
      </c>
      <c r="AA42" s="53">
        <v>60.7</v>
      </c>
      <c r="AB42" s="53">
        <v>51.9</v>
      </c>
      <c r="AC42" s="53">
        <v>51.7</v>
      </c>
      <c r="AD42" s="53">
        <v>10.3</v>
      </c>
      <c r="AE42" s="63">
        <v>30.5</v>
      </c>
      <c r="AF42" s="63">
        <v>11.6</v>
      </c>
      <c r="AG42" s="69">
        <v>60</v>
      </c>
      <c r="AH42" s="56">
        <f t="shared" si="2"/>
        <v>61.2</v>
      </c>
      <c r="AI42" s="57">
        <f t="shared" si="3"/>
        <v>10.3</v>
      </c>
      <c r="AK42" s="57">
        <f>60-20</f>
        <v>40</v>
      </c>
    </row>
    <row r="43" spans="1:88" x14ac:dyDescent="0.25">
      <c r="A43" s="68" t="s">
        <v>50</v>
      </c>
      <c r="B43" s="63">
        <v>14</v>
      </c>
      <c r="C43" s="63">
        <v>14</v>
      </c>
      <c r="D43" s="63">
        <v>14</v>
      </c>
      <c r="E43" s="63">
        <v>14</v>
      </c>
      <c r="F43" s="63">
        <v>14.4</v>
      </c>
      <c r="G43" s="63">
        <v>14.4</v>
      </c>
      <c r="H43" s="63">
        <v>14.4</v>
      </c>
      <c r="I43" s="63">
        <v>25</v>
      </c>
      <c r="J43" s="63">
        <v>30</v>
      </c>
      <c r="K43" s="63">
        <v>30</v>
      </c>
      <c r="L43" s="51">
        <v>30</v>
      </c>
      <c r="M43" s="51">
        <v>25.2</v>
      </c>
      <c r="N43" s="51">
        <v>25.2</v>
      </c>
      <c r="O43" s="51">
        <v>25</v>
      </c>
      <c r="P43" s="51">
        <v>25</v>
      </c>
      <c r="Q43" s="51">
        <v>25</v>
      </c>
      <c r="R43" s="51">
        <v>14.8</v>
      </c>
      <c r="S43" s="51">
        <v>14.9</v>
      </c>
      <c r="T43" s="51">
        <v>14.7</v>
      </c>
      <c r="U43" s="51">
        <v>24</v>
      </c>
      <c r="V43" s="51">
        <v>24</v>
      </c>
      <c r="W43" s="51">
        <v>29.1</v>
      </c>
      <c r="X43" s="51">
        <v>29.1</v>
      </c>
      <c r="Y43" s="51">
        <v>29.1</v>
      </c>
      <c r="Z43" s="51">
        <v>29.1</v>
      </c>
      <c r="AA43" s="51">
        <v>24.6</v>
      </c>
      <c r="AB43" s="53">
        <v>23.7</v>
      </c>
      <c r="AC43" s="53">
        <v>23.9</v>
      </c>
      <c r="AD43" s="53">
        <v>10</v>
      </c>
      <c r="AE43" s="63">
        <v>0</v>
      </c>
      <c r="AF43" s="63">
        <v>14.1</v>
      </c>
      <c r="AG43" s="69">
        <v>30</v>
      </c>
      <c r="AH43" s="56">
        <f t="shared" si="2"/>
        <v>30</v>
      </c>
      <c r="AI43" s="57">
        <f t="shared" si="3"/>
        <v>0</v>
      </c>
      <c r="AK43" s="178">
        <f>SUM(AK11:AK42)</f>
        <v>606.86363636363637</v>
      </c>
      <c r="AL43">
        <f>406*5</f>
        <v>2030</v>
      </c>
    </row>
    <row r="44" spans="1:88" x14ac:dyDescent="0.25">
      <c r="A44" s="68" t="s">
        <v>51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63"/>
      <c r="AF44" s="63"/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75">
        <v>17</v>
      </c>
      <c r="C45" s="75">
        <v>17</v>
      </c>
      <c r="D45" s="75">
        <v>12.5</v>
      </c>
      <c r="E45" s="75">
        <v>12.5</v>
      </c>
      <c r="F45" s="75">
        <v>12.5</v>
      </c>
      <c r="G45" s="75">
        <v>12.5</v>
      </c>
      <c r="H45" s="75">
        <v>18</v>
      </c>
      <c r="I45" s="75">
        <v>18</v>
      </c>
      <c r="J45" s="75">
        <v>18</v>
      </c>
      <c r="K45" s="75">
        <v>18</v>
      </c>
      <c r="L45" s="51">
        <v>18</v>
      </c>
      <c r="M45" s="51">
        <v>18</v>
      </c>
      <c r="N45" s="51">
        <v>18</v>
      </c>
      <c r="O45" s="51">
        <v>18</v>
      </c>
      <c r="P45" s="51">
        <v>18</v>
      </c>
      <c r="Q45" s="51">
        <v>18</v>
      </c>
      <c r="R45" s="51">
        <v>18</v>
      </c>
      <c r="S45" s="51">
        <v>18</v>
      </c>
      <c r="T45" s="51">
        <v>18</v>
      </c>
      <c r="U45" s="51">
        <v>18</v>
      </c>
      <c r="V45" s="51">
        <v>18</v>
      </c>
      <c r="W45" s="51">
        <v>18</v>
      </c>
      <c r="X45" s="51">
        <v>18</v>
      </c>
      <c r="Y45" s="51">
        <v>18</v>
      </c>
      <c r="Z45" s="51">
        <v>18</v>
      </c>
      <c r="AA45" s="51">
        <v>18</v>
      </c>
      <c r="AB45" s="51">
        <v>18</v>
      </c>
      <c r="AC45" s="51">
        <v>18</v>
      </c>
      <c r="AD45" s="51">
        <v>18</v>
      </c>
      <c r="AE45" s="51">
        <v>18</v>
      </c>
      <c r="AF45" s="63">
        <v>18</v>
      </c>
      <c r="AG45" s="69">
        <v>24</v>
      </c>
      <c r="AH45" s="56">
        <f t="shared" si="2"/>
        <v>18</v>
      </c>
      <c r="AI45" s="57">
        <f t="shared" si="3"/>
        <v>12.5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13</v>
      </c>
      <c r="C47" s="63">
        <v>13</v>
      </c>
      <c r="D47" s="63">
        <v>9</v>
      </c>
      <c r="E47" s="63">
        <v>9</v>
      </c>
      <c r="F47" s="63">
        <v>9</v>
      </c>
      <c r="G47" s="63">
        <v>9</v>
      </c>
      <c r="H47" s="63">
        <v>9</v>
      </c>
      <c r="I47" s="63">
        <v>9</v>
      </c>
      <c r="J47" s="63">
        <v>9</v>
      </c>
      <c r="K47" s="63">
        <v>9</v>
      </c>
      <c r="L47" s="51">
        <v>9</v>
      </c>
      <c r="M47" s="51">
        <v>9</v>
      </c>
      <c r="N47" s="51">
        <v>9</v>
      </c>
      <c r="O47" s="51">
        <v>9</v>
      </c>
      <c r="P47" s="51">
        <v>9</v>
      </c>
      <c r="Q47" s="51">
        <v>9</v>
      </c>
      <c r="R47" s="51">
        <v>9</v>
      </c>
      <c r="S47" s="51">
        <v>9</v>
      </c>
      <c r="T47" s="51">
        <v>9</v>
      </c>
      <c r="U47" s="51">
        <v>9</v>
      </c>
      <c r="V47" s="51">
        <v>9</v>
      </c>
      <c r="W47" s="51">
        <v>9</v>
      </c>
      <c r="X47" s="51">
        <v>9</v>
      </c>
      <c r="Y47" s="51">
        <v>9</v>
      </c>
      <c r="Z47" s="51">
        <v>9</v>
      </c>
      <c r="AA47" s="51">
        <v>9</v>
      </c>
      <c r="AB47" s="51">
        <v>9</v>
      </c>
      <c r="AC47" s="51">
        <v>9</v>
      </c>
      <c r="AD47" s="51">
        <v>9</v>
      </c>
      <c r="AE47" s="51">
        <v>9</v>
      </c>
      <c r="AF47" s="51">
        <v>9</v>
      </c>
      <c r="AG47" s="69">
        <v>14.1</v>
      </c>
      <c r="AH47" s="56">
        <f t="shared" si="2"/>
        <v>13</v>
      </c>
      <c r="AI47" s="57">
        <f t="shared" si="3"/>
        <v>9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75">
        <v>10.5</v>
      </c>
      <c r="C48" s="75">
        <v>10.5</v>
      </c>
      <c r="D48" s="75">
        <v>10.5</v>
      </c>
      <c r="E48" s="75">
        <v>10.5</v>
      </c>
      <c r="F48" s="75">
        <v>10.5</v>
      </c>
      <c r="G48" s="75">
        <v>10.5</v>
      </c>
      <c r="H48" s="75">
        <v>10.5</v>
      </c>
      <c r="I48" s="75">
        <v>10.5</v>
      </c>
      <c r="J48" s="75">
        <v>10.5</v>
      </c>
      <c r="K48" s="75">
        <v>10.5</v>
      </c>
      <c r="L48" s="51">
        <v>10.5</v>
      </c>
      <c r="M48" s="51">
        <v>10.5</v>
      </c>
      <c r="N48" s="51">
        <v>10.5</v>
      </c>
      <c r="O48" s="51">
        <v>10.5</v>
      </c>
      <c r="P48" s="51">
        <v>10.5</v>
      </c>
      <c r="Q48" s="51">
        <v>10.5</v>
      </c>
      <c r="R48" s="51">
        <v>10.5</v>
      </c>
      <c r="S48" s="51">
        <v>10.5</v>
      </c>
      <c r="T48" s="51">
        <v>10.5</v>
      </c>
      <c r="U48" s="51">
        <v>10.5</v>
      </c>
      <c r="V48" s="51">
        <v>10.5</v>
      </c>
      <c r="W48" s="51">
        <v>10.5</v>
      </c>
      <c r="X48" s="51">
        <v>10.5</v>
      </c>
      <c r="Y48" s="51">
        <v>10.5</v>
      </c>
      <c r="Z48" s="51">
        <v>10.5</v>
      </c>
      <c r="AA48" s="51">
        <v>10.5</v>
      </c>
      <c r="AB48" s="51">
        <v>10</v>
      </c>
      <c r="AC48" s="51">
        <v>10.5</v>
      </c>
      <c r="AD48" s="51">
        <v>10.5</v>
      </c>
      <c r="AE48" s="51">
        <v>5</v>
      </c>
      <c r="AF48" s="51">
        <v>10.5</v>
      </c>
      <c r="AG48" s="69">
        <v>14</v>
      </c>
      <c r="AH48" s="56">
        <f t="shared" si="2"/>
        <v>10.5</v>
      </c>
      <c r="AI48" s="57">
        <f t="shared" si="3"/>
        <v>5</v>
      </c>
      <c r="AK48" s="58"/>
    </row>
    <row r="49" spans="1:37" x14ac:dyDescent="0.25">
      <c r="A49" s="68" t="s">
        <v>56</v>
      </c>
      <c r="B49" s="63">
        <v>0</v>
      </c>
      <c r="C49" s="6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10</v>
      </c>
      <c r="AB49" s="51">
        <v>10</v>
      </c>
      <c r="AC49" s="51">
        <v>10</v>
      </c>
      <c r="AD49" s="51">
        <v>10</v>
      </c>
      <c r="AE49" s="51">
        <v>10</v>
      </c>
      <c r="AF49" s="51">
        <v>10</v>
      </c>
      <c r="AG49" s="69">
        <v>10.050000000000001</v>
      </c>
      <c r="AH49" s="56">
        <f t="shared" si="2"/>
        <v>10</v>
      </c>
      <c r="AI49" s="57">
        <f t="shared" si="3"/>
        <v>0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5">T199</f>
        <v>3.54</v>
      </c>
      <c r="U51" s="78">
        <f t="shared" si="5"/>
        <v>3.54</v>
      </c>
      <c r="V51" s="78">
        <f t="shared" si="5"/>
        <v>3.54</v>
      </c>
      <c r="W51" s="78">
        <v>3.54</v>
      </c>
      <c r="X51" s="78">
        <f t="shared" si="5"/>
        <v>3.54</v>
      </c>
      <c r="Y51" s="78">
        <v>3.54</v>
      </c>
      <c r="Z51" s="78">
        <f t="shared" si="5"/>
        <v>3.54</v>
      </c>
      <c r="AA51" s="78">
        <f t="shared" si="5"/>
        <v>3.54</v>
      </c>
      <c r="AB51" s="78">
        <f t="shared" si="5"/>
        <v>3.54</v>
      </c>
      <c r="AC51" s="78">
        <f t="shared" si="5"/>
        <v>3.54</v>
      </c>
      <c r="AD51" s="78">
        <f t="shared" si="5"/>
        <v>3.54</v>
      </c>
      <c r="AE51" s="78">
        <f t="shared" si="5"/>
        <v>3.54</v>
      </c>
      <c r="AF51" s="78">
        <f t="shared" si="5"/>
        <v>3.54</v>
      </c>
      <c r="AG51" s="78">
        <f t="shared" si="5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6">SUM(B39:B51)</f>
        <v>186.73999999999998</v>
      </c>
      <c r="C52" s="74">
        <f t="shared" si="6"/>
        <v>207.73999999999998</v>
      </c>
      <c r="D52" s="74">
        <f t="shared" si="6"/>
        <v>179.83999999999997</v>
      </c>
      <c r="E52" s="74">
        <f t="shared" si="6"/>
        <v>179.83999999999997</v>
      </c>
      <c r="F52" s="74">
        <f t="shared" si="6"/>
        <v>206.83999999999997</v>
      </c>
      <c r="G52" s="74">
        <f t="shared" si="6"/>
        <v>207.14</v>
      </c>
      <c r="H52" s="74">
        <f t="shared" si="6"/>
        <v>252.64</v>
      </c>
      <c r="I52" s="74">
        <f t="shared" si="6"/>
        <v>315.94</v>
      </c>
      <c r="J52" s="74">
        <f t="shared" si="6"/>
        <v>400.24</v>
      </c>
      <c r="K52" s="74">
        <f t="shared" si="6"/>
        <v>400.24</v>
      </c>
      <c r="L52" s="74">
        <f t="shared" si="6"/>
        <v>400.24</v>
      </c>
      <c r="M52" s="74">
        <f t="shared" si="6"/>
        <v>374.54</v>
      </c>
      <c r="N52" s="74">
        <f t="shared" si="6"/>
        <v>374.84</v>
      </c>
      <c r="O52" s="74">
        <f t="shared" si="6"/>
        <v>365.34000000000003</v>
      </c>
      <c r="P52" s="74">
        <f t="shared" si="6"/>
        <v>370.24</v>
      </c>
      <c r="Q52" s="74">
        <f t="shared" si="6"/>
        <v>377.84000000000003</v>
      </c>
      <c r="R52" s="74">
        <f t="shared" si="6"/>
        <v>366.94000000000005</v>
      </c>
      <c r="S52" s="74">
        <f t="shared" si="6"/>
        <v>366.74</v>
      </c>
      <c r="T52" s="74">
        <f t="shared" si="6"/>
        <v>386.23999999999995</v>
      </c>
      <c r="U52" s="74">
        <f t="shared" si="6"/>
        <v>395.53999999999996</v>
      </c>
      <c r="V52" s="74">
        <f t="shared" si="6"/>
        <v>395.53999999999996</v>
      </c>
      <c r="W52" s="74">
        <f t="shared" si="6"/>
        <v>400.64</v>
      </c>
      <c r="X52" s="74">
        <f t="shared" si="6"/>
        <v>400.64</v>
      </c>
      <c r="Y52" s="74">
        <f t="shared" si="6"/>
        <v>400.64</v>
      </c>
      <c r="Z52" s="74">
        <f t="shared" si="6"/>
        <v>401.14</v>
      </c>
      <c r="AA52" s="74">
        <f t="shared" si="6"/>
        <v>406.64</v>
      </c>
      <c r="AB52" s="74">
        <f t="shared" si="6"/>
        <v>372.34</v>
      </c>
      <c r="AC52" s="74">
        <f t="shared" si="6"/>
        <v>362.53999999999996</v>
      </c>
      <c r="AD52" s="74">
        <f t="shared" si="6"/>
        <v>222.23999999999998</v>
      </c>
      <c r="AE52" s="74">
        <f t="shared" si="6"/>
        <v>163.63999999999999</v>
      </c>
      <c r="AF52" s="74">
        <f t="shared" si="6"/>
        <v>219.13999999999996</v>
      </c>
      <c r="AG52" s="79">
        <f>SUM(AG39:AG51)</f>
        <v>489.91</v>
      </c>
      <c r="AH52" s="56">
        <f t="shared" si="2"/>
        <v>406.64</v>
      </c>
      <c r="AI52" s="57">
        <f t="shared" si="3"/>
        <v>163.63999999999999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80">
        <v>14</v>
      </c>
      <c r="N53" s="80">
        <v>0</v>
      </c>
      <c r="O53" s="80">
        <v>0</v>
      </c>
      <c r="P53" s="80">
        <v>0</v>
      </c>
      <c r="Q53" s="80">
        <v>0</v>
      </c>
      <c r="R53" s="51">
        <v>0</v>
      </c>
      <c r="S53" s="51">
        <v>0</v>
      </c>
      <c r="T53" s="51">
        <v>0</v>
      </c>
      <c r="U53" s="51">
        <v>10.8</v>
      </c>
      <c r="V53" s="51">
        <v>39.799999999999997</v>
      </c>
      <c r="W53" s="51">
        <v>50.2</v>
      </c>
      <c r="X53" s="51">
        <v>33.1</v>
      </c>
      <c r="Y53" s="51">
        <v>0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50.2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v>0</v>
      </c>
      <c r="M54" s="80">
        <v>7.3</v>
      </c>
      <c r="N54" s="80">
        <v>0</v>
      </c>
      <c r="O54" s="80">
        <v>0</v>
      </c>
      <c r="P54" s="80">
        <v>0</v>
      </c>
      <c r="Q54" s="80">
        <v>0</v>
      </c>
      <c r="R54" s="51">
        <v>0</v>
      </c>
      <c r="S54" s="51">
        <v>0</v>
      </c>
      <c r="T54" s="51">
        <v>0</v>
      </c>
      <c r="U54" s="53">
        <v>5.7</v>
      </c>
      <c r="V54" s="53">
        <v>14.9</v>
      </c>
      <c r="W54" s="53">
        <v>29.2</v>
      </c>
      <c r="X54" s="53">
        <v>15.7</v>
      </c>
      <c r="Y54" s="53">
        <v>0</v>
      </c>
      <c r="Z54" s="53">
        <v>0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29.2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82">
        <v>3.5</v>
      </c>
      <c r="N55" s="82">
        <v>0</v>
      </c>
      <c r="O55" s="82">
        <v>0</v>
      </c>
      <c r="P55" s="82">
        <v>0</v>
      </c>
      <c r="Q55" s="82">
        <v>0</v>
      </c>
      <c r="R55" s="51">
        <v>0</v>
      </c>
      <c r="S55" s="51">
        <v>0</v>
      </c>
      <c r="T55" s="51">
        <v>0</v>
      </c>
      <c r="U55" s="81">
        <v>2.1</v>
      </c>
      <c r="V55" s="81">
        <v>5.4</v>
      </c>
      <c r="W55" s="81">
        <v>10.7</v>
      </c>
      <c r="X55" s="81">
        <v>5.7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10.7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7">SUM(C53:C55)</f>
        <v>0</v>
      </c>
      <c r="D56" s="74">
        <f t="shared" si="7"/>
        <v>0</v>
      </c>
      <c r="E56" s="74">
        <f t="shared" si="7"/>
        <v>0</v>
      </c>
      <c r="F56" s="74">
        <f t="shared" si="7"/>
        <v>0</v>
      </c>
      <c r="G56" s="74">
        <f t="shared" si="7"/>
        <v>0</v>
      </c>
      <c r="H56" s="74">
        <f t="shared" si="7"/>
        <v>0</v>
      </c>
      <c r="I56" s="74">
        <f t="shared" si="7"/>
        <v>0</v>
      </c>
      <c r="J56" s="74">
        <f t="shared" si="7"/>
        <v>0</v>
      </c>
      <c r="K56" s="74">
        <f t="shared" si="7"/>
        <v>0</v>
      </c>
      <c r="L56" s="74">
        <f t="shared" si="7"/>
        <v>0</v>
      </c>
      <c r="M56" s="74">
        <f t="shared" si="7"/>
        <v>24.8</v>
      </c>
      <c r="N56" s="74">
        <f t="shared" si="7"/>
        <v>0</v>
      </c>
      <c r="O56" s="74">
        <f t="shared" si="7"/>
        <v>0</v>
      </c>
      <c r="P56" s="74">
        <f t="shared" si="7"/>
        <v>0</v>
      </c>
      <c r="Q56" s="74">
        <f t="shared" si="7"/>
        <v>0</v>
      </c>
      <c r="R56" s="74">
        <f t="shared" si="7"/>
        <v>0</v>
      </c>
      <c r="S56" s="74">
        <f t="shared" si="7"/>
        <v>0</v>
      </c>
      <c r="T56" s="74">
        <f t="shared" si="7"/>
        <v>0</v>
      </c>
      <c r="U56" s="74">
        <f t="shared" si="7"/>
        <v>18.600000000000001</v>
      </c>
      <c r="V56" s="74">
        <f t="shared" si="7"/>
        <v>60.099999999999994</v>
      </c>
      <c r="W56" s="74">
        <f t="shared" si="7"/>
        <v>90.100000000000009</v>
      </c>
      <c r="X56" s="74">
        <f t="shared" si="7"/>
        <v>54.5</v>
      </c>
      <c r="Y56" s="74">
        <f t="shared" si="7"/>
        <v>0</v>
      </c>
      <c r="Z56" s="74">
        <f t="shared" si="7"/>
        <v>0</v>
      </c>
      <c r="AA56" s="74">
        <f t="shared" si="7"/>
        <v>0</v>
      </c>
      <c r="AB56" s="74">
        <f t="shared" si="7"/>
        <v>0</v>
      </c>
      <c r="AC56" s="74">
        <f t="shared" si="7"/>
        <v>0</v>
      </c>
      <c r="AD56" s="74">
        <f t="shared" si="7"/>
        <v>0</v>
      </c>
      <c r="AE56" s="74">
        <f t="shared" si="7"/>
        <v>0</v>
      </c>
      <c r="AF56" s="74">
        <f t="shared" si="7"/>
        <v>0</v>
      </c>
      <c r="AG56" s="79">
        <f>SUM(AG53:AG55)</f>
        <v>106</v>
      </c>
      <c r="AH56" s="56">
        <f t="shared" si="2"/>
        <v>90.100000000000009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-60</v>
      </c>
      <c r="C59" s="53">
        <v>-120</v>
      </c>
      <c r="D59" s="53">
        <v>-70</v>
      </c>
      <c r="E59" s="53">
        <v>-70</v>
      </c>
      <c r="F59" s="53">
        <v>-60</v>
      </c>
      <c r="G59" s="53">
        <v>-40</v>
      </c>
      <c r="H59" s="53">
        <v>-60</v>
      </c>
      <c r="I59" s="53">
        <v>-45</v>
      </c>
      <c r="J59" s="51">
        <v>-62</v>
      </c>
      <c r="K59" s="51">
        <v>-60</v>
      </c>
      <c r="L59" s="51">
        <v>-52.2</v>
      </c>
      <c r="M59" s="53">
        <v>-55</v>
      </c>
      <c r="N59" s="53">
        <v>-57.5</v>
      </c>
      <c r="O59" s="53">
        <v>-54.3</v>
      </c>
      <c r="P59" s="53">
        <v>-65.5</v>
      </c>
      <c r="Q59" s="53">
        <v>-41.6</v>
      </c>
      <c r="R59" s="53">
        <v>-63.1</v>
      </c>
      <c r="S59" s="53">
        <v>-73.8</v>
      </c>
      <c r="T59" s="53">
        <v>-51.3</v>
      </c>
      <c r="U59" s="53">
        <v>-87</v>
      </c>
      <c r="V59" s="53">
        <v>-52</v>
      </c>
      <c r="W59" s="85">
        <v>-83.6</v>
      </c>
      <c r="X59" s="85">
        <v>-59.2</v>
      </c>
      <c r="Y59" s="85">
        <v>-79</v>
      </c>
      <c r="Z59" s="85">
        <v>-48</v>
      </c>
      <c r="AA59" s="85">
        <v>-62.4</v>
      </c>
      <c r="AB59" s="85">
        <v>-83</v>
      </c>
      <c r="AC59" s="53">
        <v>-60.2</v>
      </c>
      <c r="AD59" s="53">
        <v>-52.3</v>
      </c>
      <c r="AE59" s="53">
        <v>-55.9</v>
      </c>
      <c r="AF59" s="53">
        <v>-49</v>
      </c>
      <c r="AG59" s="86"/>
      <c r="AH59" s="56">
        <f t="shared" si="2"/>
        <v>-40</v>
      </c>
      <c r="AI59" s="57">
        <f t="shared" si="3"/>
        <v>-120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60">
        <v>0</v>
      </c>
      <c r="AF60" s="6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53">
        <v>0</v>
      </c>
      <c r="P61" s="53">
        <v>0</v>
      </c>
      <c r="Q61" s="53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3">
        <v>0</v>
      </c>
      <c r="AE61" s="51">
        <v>0</v>
      </c>
      <c r="AF61" s="60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53">
        <v>0</v>
      </c>
      <c r="AE62" s="62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53">
        <v>0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53">
        <v>0</v>
      </c>
      <c r="AE63" s="62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2">
        <v>0</v>
      </c>
      <c r="AD64" s="53">
        <v>0</v>
      </c>
      <c r="AE64" s="62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2">
        <v>0</v>
      </c>
      <c r="AD65" s="53">
        <v>0</v>
      </c>
      <c r="AE65" s="62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2">
        <v>0</v>
      </c>
      <c r="AD66" s="53">
        <v>0</v>
      </c>
      <c r="AE66" s="62">
        <v>0</v>
      </c>
      <c r="AF66" s="60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0">
        <v>0</v>
      </c>
      <c r="N67" s="60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2">
        <v>0</v>
      </c>
      <c r="AD67" s="53">
        <v>0</v>
      </c>
      <c r="AE67" s="62">
        <v>0</v>
      </c>
      <c r="AF67" s="60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-60</v>
      </c>
      <c r="C68" s="74">
        <f t="shared" ref="C68:AF68" si="8">SUM(C57:C67)</f>
        <v>-120</v>
      </c>
      <c r="D68" s="74">
        <f t="shared" si="8"/>
        <v>-70</v>
      </c>
      <c r="E68" s="74">
        <f t="shared" si="8"/>
        <v>-70</v>
      </c>
      <c r="F68" s="74">
        <f t="shared" si="8"/>
        <v>-60</v>
      </c>
      <c r="G68" s="74">
        <f t="shared" si="8"/>
        <v>-40</v>
      </c>
      <c r="H68" s="74">
        <f t="shared" si="8"/>
        <v>-60</v>
      </c>
      <c r="I68" s="74">
        <f t="shared" si="8"/>
        <v>-45</v>
      </c>
      <c r="J68" s="74">
        <f t="shared" si="8"/>
        <v>-62</v>
      </c>
      <c r="K68" s="74">
        <f t="shared" si="8"/>
        <v>-60</v>
      </c>
      <c r="L68" s="74">
        <f t="shared" si="8"/>
        <v>-52.2</v>
      </c>
      <c r="M68" s="74">
        <f t="shared" si="8"/>
        <v>-55</v>
      </c>
      <c r="N68" s="74">
        <f t="shared" si="8"/>
        <v>-57.5</v>
      </c>
      <c r="O68" s="74">
        <f t="shared" si="8"/>
        <v>-54.3</v>
      </c>
      <c r="P68" s="74">
        <f t="shared" si="8"/>
        <v>-65.5</v>
      </c>
      <c r="Q68" s="74">
        <f t="shared" si="8"/>
        <v>-41.6</v>
      </c>
      <c r="R68" s="74">
        <f t="shared" si="8"/>
        <v>-63.1</v>
      </c>
      <c r="S68" s="74">
        <f t="shared" si="8"/>
        <v>-73.8</v>
      </c>
      <c r="T68" s="74">
        <f t="shared" si="8"/>
        <v>-51.3</v>
      </c>
      <c r="U68" s="74">
        <f t="shared" si="8"/>
        <v>-87</v>
      </c>
      <c r="V68" s="74">
        <f t="shared" si="8"/>
        <v>-52</v>
      </c>
      <c r="W68" s="74">
        <f t="shared" si="8"/>
        <v>-83.6</v>
      </c>
      <c r="X68" s="74">
        <f t="shared" si="8"/>
        <v>-59.2</v>
      </c>
      <c r="Y68" s="74">
        <f t="shared" si="8"/>
        <v>-79</v>
      </c>
      <c r="Z68" s="74">
        <f t="shared" si="8"/>
        <v>-48</v>
      </c>
      <c r="AA68" s="74">
        <f t="shared" si="8"/>
        <v>-62.4</v>
      </c>
      <c r="AB68" s="74">
        <f t="shared" si="8"/>
        <v>-83</v>
      </c>
      <c r="AC68" s="74">
        <f t="shared" si="8"/>
        <v>-60.2</v>
      </c>
      <c r="AD68" s="74">
        <f t="shared" si="8"/>
        <v>-52.3</v>
      </c>
      <c r="AE68" s="74">
        <f t="shared" si="8"/>
        <v>-55.9</v>
      </c>
      <c r="AF68" s="74">
        <f t="shared" si="8"/>
        <v>-49</v>
      </c>
      <c r="AG68" s="79">
        <f>SUM(AG57:AG67)</f>
        <v>0</v>
      </c>
      <c r="AH68" s="56">
        <f t="shared" si="2"/>
        <v>-40</v>
      </c>
      <c r="AI68" s="57">
        <f t="shared" si="3"/>
        <v>-120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9">SUM(C69:C71)</f>
        <v>0</v>
      </c>
      <c r="D72" s="74">
        <f t="shared" si="9"/>
        <v>0</v>
      </c>
      <c r="E72" s="74">
        <f t="shared" si="9"/>
        <v>0</v>
      </c>
      <c r="F72" s="74">
        <f t="shared" si="9"/>
        <v>0</v>
      </c>
      <c r="G72" s="74">
        <f t="shared" si="9"/>
        <v>0</v>
      </c>
      <c r="H72" s="74">
        <f t="shared" si="9"/>
        <v>0</v>
      </c>
      <c r="I72" s="74">
        <f t="shared" si="9"/>
        <v>0</v>
      </c>
      <c r="J72" s="74">
        <f t="shared" si="9"/>
        <v>0</v>
      </c>
      <c r="K72" s="74">
        <f t="shared" si="9"/>
        <v>0</v>
      </c>
      <c r="L72" s="74">
        <f t="shared" si="9"/>
        <v>0</v>
      </c>
      <c r="M72" s="74">
        <f t="shared" si="9"/>
        <v>0</v>
      </c>
      <c r="N72" s="74">
        <f t="shared" si="9"/>
        <v>0</v>
      </c>
      <c r="O72" s="74">
        <f t="shared" si="9"/>
        <v>0</v>
      </c>
      <c r="P72" s="74">
        <f t="shared" si="9"/>
        <v>0</v>
      </c>
      <c r="Q72" s="74">
        <f t="shared" si="9"/>
        <v>0</v>
      </c>
      <c r="R72" s="74">
        <f t="shared" si="9"/>
        <v>0</v>
      </c>
      <c r="S72" s="74">
        <f t="shared" si="9"/>
        <v>0</v>
      </c>
      <c r="T72" s="74">
        <f t="shared" si="9"/>
        <v>0</v>
      </c>
      <c r="U72" s="74">
        <f t="shared" si="9"/>
        <v>0</v>
      </c>
      <c r="V72" s="74">
        <f t="shared" si="9"/>
        <v>0</v>
      </c>
      <c r="W72" s="74">
        <f t="shared" si="9"/>
        <v>0</v>
      </c>
      <c r="X72" s="74">
        <f t="shared" si="9"/>
        <v>0</v>
      </c>
      <c r="Y72" s="74">
        <f t="shared" si="9"/>
        <v>0</v>
      </c>
      <c r="Z72" s="74">
        <f t="shared" si="9"/>
        <v>0</v>
      </c>
      <c r="AA72" s="74">
        <f t="shared" si="9"/>
        <v>0</v>
      </c>
      <c r="AB72" s="74">
        <f t="shared" si="9"/>
        <v>0</v>
      </c>
      <c r="AC72" s="74">
        <f t="shared" si="9"/>
        <v>0</v>
      </c>
      <c r="AD72" s="74">
        <f t="shared" si="9"/>
        <v>0</v>
      </c>
      <c r="AE72" s="74">
        <f t="shared" si="9"/>
        <v>0</v>
      </c>
      <c r="AF72" s="74">
        <f t="shared" si="9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745.44</v>
      </c>
      <c r="C73" s="90">
        <f t="shared" ref="C73:AG73" si="10">C68+C56+C52+C38+C72</f>
        <v>704.44</v>
      </c>
      <c r="D73" s="90">
        <f t="shared" si="10"/>
        <v>716.54</v>
      </c>
      <c r="E73" s="90">
        <f t="shared" si="10"/>
        <v>714.54</v>
      </c>
      <c r="F73" s="90">
        <f t="shared" si="10"/>
        <v>758.04</v>
      </c>
      <c r="G73" s="90">
        <f t="shared" si="10"/>
        <v>830.84</v>
      </c>
      <c r="H73" s="90">
        <f t="shared" si="10"/>
        <v>921.34</v>
      </c>
      <c r="I73" s="90">
        <f t="shared" si="10"/>
        <v>1021.6400000000001</v>
      </c>
      <c r="J73" s="90">
        <f t="shared" si="10"/>
        <v>1098.94</v>
      </c>
      <c r="K73" s="90">
        <f t="shared" si="10"/>
        <v>1196.04</v>
      </c>
      <c r="L73" s="90">
        <f t="shared" si="10"/>
        <v>1222.8400000000001</v>
      </c>
      <c r="M73" s="90">
        <f t="shared" si="10"/>
        <v>1164.1399999999999</v>
      </c>
      <c r="N73" s="90">
        <f t="shared" si="10"/>
        <v>1127.1399999999999</v>
      </c>
      <c r="O73" s="90">
        <f t="shared" si="10"/>
        <v>1058.54</v>
      </c>
      <c r="P73" s="90">
        <f t="shared" si="10"/>
        <v>1052.24</v>
      </c>
      <c r="Q73" s="90">
        <f t="shared" si="10"/>
        <v>1083.74</v>
      </c>
      <c r="R73" s="90">
        <f t="shared" si="10"/>
        <v>1041.3400000000001</v>
      </c>
      <c r="S73" s="90">
        <f t="shared" si="10"/>
        <v>1030.44</v>
      </c>
      <c r="T73" s="90">
        <f t="shared" si="10"/>
        <v>1072.44</v>
      </c>
      <c r="U73" s="90">
        <f t="shared" si="10"/>
        <v>1140.6399999999999</v>
      </c>
      <c r="V73" s="90">
        <f t="shared" si="10"/>
        <v>1267.1399999999999</v>
      </c>
      <c r="W73" s="90">
        <f t="shared" si="10"/>
        <v>1334.6399999999999</v>
      </c>
      <c r="X73" s="90">
        <f t="shared" si="10"/>
        <v>1303.44</v>
      </c>
      <c r="Y73" s="90">
        <f t="shared" si="10"/>
        <v>1189.1399999999999</v>
      </c>
      <c r="Z73" s="90">
        <f t="shared" si="10"/>
        <v>1190.6399999999999</v>
      </c>
      <c r="AA73" s="90">
        <f t="shared" si="10"/>
        <v>1121.74</v>
      </c>
      <c r="AB73" s="90">
        <f t="shared" si="10"/>
        <v>1026.8399999999999</v>
      </c>
      <c r="AC73" s="90">
        <f t="shared" si="10"/>
        <v>1006.04</v>
      </c>
      <c r="AD73" s="90">
        <f t="shared" si="10"/>
        <v>873.54</v>
      </c>
      <c r="AE73" s="90">
        <f t="shared" si="10"/>
        <v>809.33999999999992</v>
      </c>
      <c r="AF73" s="90">
        <f t="shared" si="10"/>
        <v>843.64</v>
      </c>
      <c r="AG73" s="90">
        <f t="shared" si="10"/>
        <v>2144.14</v>
      </c>
      <c r="AH73" s="56">
        <f t="shared" si="2"/>
        <v>1334.6399999999999</v>
      </c>
      <c r="AI73" s="57">
        <f t="shared" si="3"/>
        <v>704.44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>
        <v>40</v>
      </c>
      <c r="AF74" s="92"/>
      <c r="AG74" s="79"/>
      <c r="AH74" s="56">
        <f t="shared" si="2"/>
        <v>40</v>
      </c>
      <c r="AI74" s="57">
        <f t="shared" si="3"/>
        <v>40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745.44</v>
      </c>
      <c r="C75" s="90">
        <f t="shared" ref="C75:AF75" si="11">C72+C68+C56+C52+C38+C74</f>
        <v>704.44</v>
      </c>
      <c r="D75" s="90">
        <f t="shared" si="11"/>
        <v>716.54</v>
      </c>
      <c r="E75" s="90">
        <f t="shared" si="11"/>
        <v>714.54</v>
      </c>
      <c r="F75" s="90">
        <f t="shared" si="11"/>
        <v>758.04</v>
      </c>
      <c r="G75" s="90">
        <f t="shared" si="11"/>
        <v>830.84</v>
      </c>
      <c r="H75" s="90">
        <f t="shared" si="11"/>
        <v>921.34</v>
      </c>
      <c r="I75" s="90">
        <f t="shared" si="11"/>
        <v>1021.6400000000001</v>
      </c>
      <c r="J75" s="90">
        <f t="shared" si="11"/>
        <v>1098.94</v>
      </c>
      <c r="K75" s="90">
        <f t="shared" si="11"/>
        <v>1196.04</v>
      </c>
      <c r="L75" s="90">
        <f t="shared" si="11"/>
        <v>1222.8400000000001</v>
      </c>
      <c r="M75" s="90">
        <f t="shared" si="11"/>
        <v>1164.1399999999999</v>
      </c>
      <c r="N75" s="90">
        <f t="shared" si="11"/>
        <v>1127.1399999999999</v>
      </c>
      <c r="O75" s="90">
        <f t="shared" si="11"/>
        <v>1058.54</v>
      </c>
      <c r="P75" s="90">
        <f t="shared" si="11"/>
        <v>1052.24</v>
      </c>
      <c r="Q75" s="90">
        <f t="shared" si="11"/>
        <v>1083.74</v>
      </c>
      <c r="R75" s="90">
        <f t="shared" si="11"/>
        <v>1041.3400000000001</v>
      </c>
      <c r="S75" s="90">
        <f t="shared" si="11"/>
        <v>1030.44</v>
      </c>
      <c r="T75" s="90">
        <f t="shared" si="11"/>
        <v>1072.44</v>
      </c>
      <c r="U75" s="90">
        <f t="shared" si="11"/>
        <v>1140.6399999999999</v>
      </c>
      <c r="V75" s="90">
        <f t="shared" si="11"/>
        <v>1267.1399999999999</v>
      </c>
      <c r="W75" s="90">
        <f t="shared" si="11"/>
        <v>1334.6399999999999</v>
      </c>
      <c r="X75" s="90">
        <f t="shared" si="11"/>
        <v>1303.44</v>
      </c>
      <c r="Y75" s="90">
        <f t="shared" si="11"/>
        <v>1189.1399999999999</v>
      </c>
      <c r="Z75" s="90">
        <f t="shared" si="11"/>
        <v>1190.6399999999999</v>
      </c>
      <c r="AA75" s="90">
        <f t="shared" si="11"/>
        <v>1121.74</v>
      </c>
      <c r="AB75" s="90">
        <f t="shared" si="11"/>
        <v>1026.8399999999999</v>
      </c>
      <c r="AC75" s="90">
        <f t="shared" si="11"/>
        <v>1006.04</v>
      </c>
      <c r="AD75" s="90">
        <f t="shared" si="11"/>
        <v>873.54</v>
      </c>
      <c r="AE75" s="90">
        <f t="shared" si="11"/>
        <v>849.33999999999992</v>
      </c>
      <c r="AF75" s="90">
        <f t="shared" si="11"/>
        <v>843.64</v>
      </c>
      <c r="AG75" s="79">
        <f>AG72+AG68+AG56+AG52+AG38+AG74</f>
        <v>2144.14</v>
      </c>
      <c r="AH75" s="56">
        <f t="shared" si="2"/>
        <v>1334.6399999999999</v>
      </c>
      <c r="AI75" s="57">
        <f t="shared" si="3"/>
        <v>704.44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2">IF(C60&lt;0,C60*-1,0)</f>
        <v>0</v>
      </c>
      <c r="D76" s="60">
        <f t="shared" si="12"/>
        <v>0</v>
      </c>
      <c r="E76" s="60">
        <f t="shared" si="12"/>
        <v>0</v>
      </c>
      <c r="F76" s="60">
        <f t="shared" si="12"/>
        <v>0</v>
      </c>
      <c r="G76" s="60">
        <f t="shared" si="12"/>
        <v>0</v>
      </c>
      <c r="H76" s="60">
        <f t="shared" si="12"/>
        <v>0</v>
      </c>
      <c r="I76" s="60">
        <f t="shared" si="12"/>
        <v>0</v>
      </c>
      <c r="J76" s="60">
        <f t="shared" si="12"/>
        <v>0</v>
      </c>
      <c r="K76" s="60">
        <f t="shared" si="12"/>
        <v>0</v>
      </c>
      <c r="L76" s="60">
        <f t="shared" si="12"/>
        <v>0</v>
      </c>
      <c r="M76" s="60">
        <f t="shared" si="12"/>
        <v>0</v>
      </c>
      <c r="N76" s="60">
        <f t="shared" si="12"/>
        <v>0</v>
      </c>
      <c r="O76" s="60">
        <f t="shared" si="12"/>
        <v>0</v>
      </c>
      <c r="P76" s="60">
        <f t="shared" si="12"/>
        <v>0</v>
      </c>
      <c r="Q76" s="60">
        <f t="shared" si="12"/>
        <v>0</v>
      </c>
      <c r="R76" s="60">
        <f t="shared" si="12"/>
        <v>0</v>
      </c>
      <c r="S76" s="60">
        <f t="shared" si="12"/>
        <v>0</v>
      </c>
      <c r="T76" s="60">
        <f t="shared" si="12"/>
        <v>0</v>
      </c>
      <c r="U76" s="60">
        <f t="shared" si="12"/>
        <v>0</v>
      </c>
      <c r="V76" s="60">
        <f t="shared" si="12"/>
        <v>0</v>
      </c>
      <c r="W76" s="60">
        <f t="shared" si="12"/>
        <v>0</v>
      </c>
      <c r="X76" s="60">
        <f t="shared" si="12"/>
        <v>0</v>
      </c>
      <c r="Y76" s="60">
        <f t="shared" si="12"/>
        <v>0</v>
      </c>
      <c r="Z76" s="60">
        <f t="shared" si="12"/>
        <v>0</v>
      </c>
      <c r="AA76" s="60">
        <f t="shared" si="12"/>
        <v>0</v>
      </c>
      <c r="AB76" s="60">
        <f t="shared" si="12"/>
        <v>0</v>
      </c>
      <c r="AC76" s="60">
        <f t="shared" si="12"/>
        <v>0</v>
      </c>
      <c r="AD76" s="60">
        <f t="shared" si="12"/>
        <v>0</v>
      </c>
      <c r="AE76" s="60">
        <f t="shared" si="12"/>
        <v>0</v>
      </c>
      <c r="AF76" s="60">
        <f t="shared" si="12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3">IF(C58&lt;0,C58*-1,0)</f>
        <v>0</v>
      </c>
      <c r="D77" s="60">
        <f t="shared" si="13"/>
        <v>0</v>
      </c>
      <c r="E77" s="60">
        <f t="shared" si="13"/>
        <v>0</v>
      </c>
      <c r="F77" s="60">
        <f t="shared" si="13"/>
        <v>0</v>
      </c>
      <c r="G77" s="60">
        <f t="shared" si="13"/>
        <v>0</v>
      </c>
      <c r="H77" s="60">
        <f t="shared" si="13"/>
        <v>0</v>
      </c>
      <c r="I77" s="60">
        <f t="shared" si="13"/>
        <v>0</v>
      </c>
      <c r="J77" s="60">
        <f t="shared" si="13"/>
        <v>0</v>
      </c>
      <c r="K77" s="60">
        <f t="shared" si="13"/>
        <v>0</v>
      </c>
      <c r="L77" s="60">
        <f t="shared" si="13"/>
        <v>0</v>
      </c>
      <c r="M77" s="60">
        <f t="shared" si="13"/>
        <v>0</v>
      </c>
      <c r="N77" s="60">
        <f t="shared" si="13"/>
        <v>0</v>
      </c>
      <c r="O77" s="60">
        <f t="shared" si="13"/>
        <v>0</v>
      </c>
      <c r="P77" s="60">
        <f t="shared" si="13"/>
        <v>0</v>
      </c>
      <c r="Q77" s="60">
        <f t="shared" si="13"/>
        <v>0</v>
      </c>
      <c r="R77" s="60">
        <f t="shared" si="13"/>
        <v>0</v>
      </c>
      <c r="S77" s="60">
        <f t="shared" si="13"/>
        <v>0</v>
      </c>
      <c r="T77" s="60">
        <f t="shared" si="13"/>
        <v>0</v>
      </c>
      <c r="U77" s="60">
        <f t="shared" si="13"/>
        <v>0</v>
      </c>
      <c r="V77" s="60">
        <f t="shared" si="13"/>
        <v>0</v>
      </c>
      <c r="W77" s="60">
        <f t="shared" si="13"/>
        <v>0</v>
      </c>
      <c r="X77" s="60">
        <f t="shared" si="13"/>
        <v>0</v>
      </c>
      <c r="Y77" s="60">
        <f t="shared" si="13"/>
        <v>0</v>
      </c>
      <c r="Z77" s="60">
        <f t="shared" si="13"/>
        <v>0</v>
      </c>
      <c r="AA77" s="60">
        <f t="shared" si="13"/>
        <v>0</v>
      </c>
      <c r="AB77" s="60">
        <f t="shared" si="13"/>
        <v>0</v>
      </c>
      <c r="AC77" s="60">
        <f t="shared" si="13"/>
        <v>0</v>
      </c>
      <c r="AD77" s="60">
        <f t="shared" si="13"/>
        <v>0</v>
      </c>
      <c r="AE77" s="60">
        <f t="shared" si="13"/>
        <v>0</v>
      </c>
      <c r="AF77" s="60">
        <f t="shared" si="13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4">IF(C61&lt;0,C61*-1,0)</f>
        <v>0</v>
      </c>
      <c r="D78" s="60">
        <f t="shared" si="14"/>
        <v>0</v>
      </c>
      <c r="E78" s="60">
        <f t="shared" si="14"/>
        <v>0</v>
      </c>
      <c r="F78" s="60">
        <f t="shared" si="14"/>
        <v>0</v>
      </c>
      <c r="G78" s="60">
        <f t="shared" si="14"/>
        <v>0</v>
      </c>
      <c r="H78" s="60">
        <f t="shared" si="14"/>
        <v>0</v>
      </c>
      <c r="I78" s="60">
        <f t="shared" si="14"/>
        <v>0</v>
      </c>
      <c r="J78" s="60">
        <f t="shared" si="14"/>
        <v>0</v>
      </c>
      <c r="K78" s="60">
        <f t="shared" si="14"/>
        <v>0</v>
      </c>
      <c r="L78" s="60">
        <f t="shared" si="14"/>
        <v>0</v>
      </c>
      <c r="M78" s="60">
        <f t="shared" si="14"/>
        <v>0</v>
      </c>
      <c r="N78" s="60">
        <f t="shared" si="14"/>
        <v>0</v>
      </c>
      <c r="O78" s="60">
        <f t="shared" si="14"/>
        <v>0</v>
      </c>
      <c r="P78" s="60">
        <f t="shared" si="14"/>
        <v>0</v>
      </c>
      <c r="Q78" s="60">
        <f t="shared" si="14"/>
        <v>0</v>
      </c>
      <c r="R78" s="60">
        <f t="shared" si="14"/>
        <v>0</v>
      </c>
      <c r="S78" s="60">
        <f t="shared" si="14"/>
        <v>0</v>
      </c>
      <c r="T78" s="60">
        <f t="shared" si="14"/>
        <v>0</v>
      </c>
      <c r="U78" s="60">
        <f t="shared" si="14"/>
        <v>0</v>
      </c>
      <c r="V78" s="60">
        <f t="shared" si="14"/>
        <v>0</v>
      </c>
      <c r="W78" s="60">
        <f t="shared" si="14"/>
        <v>0</v>
      </c>
      <c r="X78" s="60">
        <f t="shared" si="14"/>
        <v>0</v>
      </c>
      <c r="Y78" s="60">
        <f t="shared" si="14"/>
        <v>0</v>
      </c>
      <c r="Z78" s="60">
        <f t="shared" si="14"/>
        <v>0</v>
      </c>
      <c r="AA78" s="60">
        <f t="shared" si="14"/>
        <v>0</v>
      </c>
      <c r="AB78" s="60">
        <f t="shared" si="14"/>
        <v>0</v>
      </c>
      <c r="AC78" s="60">
        <f t="shared" si="14"/>
        <v>0</v>
      </c>
      <c r="AD78" s="60">
        <f t="shared" si="14"/>
        <v>0</v>
      </c>
      <c r="AE78" s="60">
        <f t="shared" si="14"/>
        <v>0</v>
      </c>
      <c r="AF78" s="60">
        <f t="shared" si="14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60</v>
      </c>
      <c r="C79" s="60">
        <f t="shared" ref="C79:AF79" si="15">IF(C59&lt;0,C59*-1,0)</f>
        <v>120</v>
      </c>
      <c r="D79" s="60">
        <f t="shared" si="15"/>
        <v>70</v>
      </c>
      <c r="E79" s="60">
        <f t="shared" si="15"/>
        <v>70</v>
      </c>
      <c r="F79" s="60">
        <f t="shared" si="15"/>
        <v>60</v>
      </c>
      <c r="G79" s="60">
        <f t="shared" si="15"/>
        <v>40</v>
      </c>
      <c r="H79" s="60">
        <f t="shared" si="15"/>
        <v>60</v>
      </c>
      <c r="I79" s="60">
        <f t="shared" si="15"/>
        <v>45</v>
      </c>
      <c r="J79" s="60">
        <f t="shared" si="15"/>
        <v>62</v>
      </c>
      <c r="K79" s="60">
        <f t="shared" si="15"/>
        <v>60</v>
      </c>
      <c r="L79" s="60">
        <f t="shared" si="15"/>
        <v>52.2</v>
      </c>
      <c r="M79" s="60">
        <f t="shared" si="15"/>
        <v>55</v>
      </c>
      <c r="N79" s="60">
        <f t="shared" si="15"/>
        <v>57.5</v>
      </c>
      <c r="O79" s="60">
        <f t="shared" si="15"/>
        <v>54.3</v>
      </c>
      <c r="P79" s="60">
        <f t="shared" si="15"/>
        <v>65.5</v>
      </c>
      <c r="Q79" s="60">
        <f t="shared" si="15"/>
        <v>41.6</v>
      </c>
      <c r="R79" s="60">
        <f t="shared" si="15"/>
        <v>63.1</v>
      </c>
      <c r="S79" s="60">
        <f t="shared" si="15"/>
        <v>73.8</v>
      </c>
      <c r="T79" s="60">
        <f t="shared" si="15"/>
        <v>51.3</v>
      </c>
      <c r="U79" s="60">
        <f t="shared" si="15"/>
        <v>87</v>
      </c>
      <c r="V79" s="60">
        <f t="shared" si="15"/>
        <v>52</v>
      </c>
      <c r="W79" s="60">
        <f t="shared" si="15"/>
        <v>83.6</v>
      </c>
      <c r="X79" s="60">
        <f t="shared" si="15"/>
        <v>59.2</v>
      </c>
      <c r="Y79" s="60">
        <f t="shared" si="15"/>
        <v>79</v>
      </c>
      <c r="Z79" s="60">
        <f t="shared" si="15"/>
        <v>48</v>
      </c>
      <c r="AA79" s="60">
        <f t="shared" si="15"/>
        <v>62.4</v>
      </c>
      <c r="AB79" s="60">
        <f t="shared" si="15"/>
        <v>83</v>
      </c>
      <c r="AC79" s="60">
        <f t="shared" si="15"/>
        <v>60.2</v>
      </c>
      <c r="AD79" s="60">
        <f t="shared" si="15"/>
        <v>52.3</v>
      </c>
      <c r="AE79" s="60">
        <f t="shared" si="15"/>
        <v>55.9</v>
      </c>
      <c r="AF79" s="60">
        <f t="shared" si="15"/>
        <v>49</v>
      </c>
      <c r="AG79" s="93"/>
      <c r="AH79" s="56">
        <f t="shared" ref="AH79:AH91" si="16">MAX(B79:AF79)</f>
        <v>120</v>
      </c>
      <c r="AI79" s="57">
        <f t="shared" ref="AI79:AI91" si="17">MIN(B79:AF79)</f>
        <v>40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18">IF(C57&lt;0,C57*-1,0)</f>
        <v>0</v>
      </c>
      <c r="D80" s="60">
        <f t="shared" si="18"/>
        <v>0</v>
      </c>
      <c r="E80" s="60">
        <f t="shared" si="18"/>
        <v>0</v>
      </c>
      <c r="F80" s="60">
        <f t="shared" si="18"/>
        <v>0</v>
      </c>
      <c r="G80" s="60">
        <f t="shared" si="18"/>
        <v>0</v>
      </c>
      <c r="H80" s="60">
        <f t="shared" si="18"/>
        <v>0</v>
      </c>
      <c r="I80" s="60">
        <f t="shared" si="18"/>
        <v>0</v>
      </c>
      <c r="J80" s="60">
        <f t="shared" si="18"/>
        <v>0</v>
      </c>
      <c r="K80" s="60">
        <f t="shared" si="18"/>
        <v>0</v>
      </c>
      <c r="L80" s="60">
        <f t="shared" si="18"/>
        <v>0</v>
      </c>
      <c r="M80" s="60">
        <f t="shared" si="18"/>
        <v>0</v>
      </c>
      <c r="N80" s="60">
        <f t="shared" si="18"/>
        <v>0</v>
      </c>
      <c r="O80" s="60">
        <f t="shared" si="18"/>
        <v>0</v>
      </c>
      <c r="P80" s="60">
        <f t="shared" si="18"/>
        <v>0</v>
      </c>
      <c r="Q80" s="60">
        <f t="shared" si="18"/>
        <v>0</v>
      </c>
      <c r="R80" s="60">
        <f t="shared" si="18"/>
        <v>0</v>
      </c>
      <c r="S80" s="60">
        <f t="shared" si="18"/>
        <v>0</v>
      </c>
      <c r="T80" s="60">
        <f t="shared" si="18"/>
        <v>0</v>
      </c>
      <c r="U80" s="60">
        <f t="shared" si="18"/>
        <v>0</v>
      </c>
      <c r="V80" s="60">
        <f t="shared" si="18"/>
        <v>0</v>
      </c>
      <c r="W80" s="60">
        <f t="shared" si="18"/>
        <v>0</v>
      </c>
      <c r="X80" s="60">
        <f t="shared" si="18"/>
        <v>0</v>
      </c>
      <c r="Y80" s="60">
        <f t="shared" si="18"/>
        <v>0</v>
      </c>
      <c r="Z80" s="60">
        <f t="shared" si="18"/>
        <v>0</v>
      </c>
      <c r="AA80" s="60">
        <f t="shared" si="18"/>
        <v>0</v>
      </c>
      <c r="AB80" s="60">
        <f t="shared" si="18"/>
        <v>0</v>
      </c>
      <c r="AC80" s="60">
        <f t="shared" si="18"/>
        <v>0</v>
      </c>
      <c r="AD80" s="60">
        <f t="shared" si="18"/>
        <v>0</v>
      </c>
      <c r="AE80" s="60">
        <f t="shared" si="18"/>
        <v>0</v>
      </c>
      <c r="AF80" s="60">
        <f t="shared" si="18"/>
        <v>0</v>
      </c>
      <c r="AG80" s="93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6"/>
        <v>0</v>
      </c>
      <c r="AI81" s="57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19">SUM(B76:B81)</f>
        <v>60</v>
      </c>
      <c r="C82" s="74">
        <f t="shared" si="19"/>
        <v>120</v>
      </c>
      <c r="D82" s="74">
        <f t="shared" si="19"/>
        <v>70</v>
      </c>
      <c r="E82" s="74">
        <f t="shared" si="19"/>
        <v>70</v>
      </c>
      <c r="F82" s="74">
        <f t="shared" si="19"/>
        <v>60</v>
      </c>
      <c r="G82" s="74">
        <f t="shared" si="19"/>
        <v>40</v>
      </c>
      <c r="H82" s="74">
        <f t="shared" si="19"/>
        <v>60</v>
      </c>
      <c r="I82" s="74">
        <f t="shared" si="19"/>
        <v>45</v>
      </c>
      <c r="J82" s="74">
        <f t="shared" si="19"/>
        <v>62</v>
      </c>
      <c r="K82" s="74">
        <f t="shared" si="19"/>
        <v>60</v>
      </c>
      <c r="L82" s="74">
        <f t="shared" si="19"/>
        <v>52.2</v>
      </c>
      <c r="M82" s="74">
        <f t="shared" si="19"/>
        <v>55</v>
      </c>
      <c r="N82" s="74">
        <f t="shared" si="19"/>
        <v>57.5</v>
      </c>
      <c r="O82" s="74">
        <f t="shared" si="19"/>
        <v>54.3</v>
      </c>
      <c r="P82" s="74">
        <f t="shared" si="19"/>
        <v>65.5</v>
      </c>
      <c r="Q82" s="74">
        <f t="shared" si="19"/>
        <v>41.6</v>
      </c>
      <c r="R82" s="74">
        <f t="shared" si="19"/>
        <v>63.1</v>
      </c>
      <c r="S82" s="74">
        <f t="shared" si="19"/>
        <v>73.8</v>
      </c>
      <c r="T82" s="74">
        <f t="shared" si="19"/>
        <v>51.3</v>
      </c>
      <c r="U82" s="74">
        <f t="shared" si="19"/>
        <v>87</v>
      </c>
      <c r="V82" s="74">
        <f t="shared" si="19"/>
        <v>52</v>
      </c>
      <c r="W82" s="74">
        <f t="shared" si="19"/>
        <v>83.6</v>
      </c>
      <c r="X82" s="74">
        <f t="shared" si="19"/>
        <v>59.2</v>
      </c>
      <c r="Y82" s="74">
        <f t="shared" si="19"/>
        <v>79</v>
      </c>
      <c r="Z82" s="74">
        <f t="shared" si="19"/>
        <v>48</v>
      </c>
      <c r="AA82" s="74">
        <f t="shared" si="19"/>
        <v>62.4</v>
      </c>
      <c r="AB82" s="74">
        <f t="shared" si="19"/>
        <v>83</v>
      </c>
      <c r="AC82" s="74">
        <f t="shared" si="19"/>
        <v>60.2</v>
      </c>
      <c r="AD82" s="74">
        <f t="shared" si="19"/>
        <v>52.3</v>
      </c>
      <c r="AE82" s="74">
        <f t="shared" si="19"/>
        <v>55.9</v>
      </c>
      <c r="AF82" s="74">
        <f t="shared" si="19"/>
        <v>49</v>
      </c>
      <c r="AG82" s="79">
        <f t="shared" si="19"/>
        <v>0</v>
      </c>
      <c r="AH82" s="56">
        <f t="shared" si="16"/>
        <v>120</v>
      </c>
      <c r="AI82" s="57">
        <f t="shared" si="17"/>
        <v>40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0">SUM(B70:B82)</f>
        <v>1610.88</v>
      </c>
      <c r="C83" s="74">
        <f t="shared" si="20"/>
        <v>1648.88</v>
      </c>
      <c r="D83" s="74">
        <f t="shared" si="20"/>
        <v>1573.08</v>
      </c>
      <c r="E83" s="74">
        <f t="shared" si="20"/>
        <v>1569.08</v>
      </c>
      <c r="F83" s="74">
        <f t="shared" si="20"/>
        <v>1636.08</v>
      </c>
      <c r="G83" s="74">
        <f t="shared" si="20"/>
        <v>1741.68</v>
      </c>
      <c r="H83" s="74">
        <f t="shared" si="20"/>
        <v>1962.68</v>
      </c>
      <c r="I83" s="74">
        <f t="shared" si="20"/>
        <v>2133.2800000000002</v>
      </c>
      <c r="J83" s="74">
        <f t="shared" si="20"/>
        <v>2321.88</v>
      </c>
      <c r="K83" s="74">
        <f t="shared" si="20"/>
        <v>2512.08</v>
      </c>
      <c r="L83" s="74">
        <f t="shared" si="20"/>
        <v>2550.08</v>
      </c>
      <c r="M83" s="74">
        <f t="shared" si="20"/>
        <v>2438.2799999999997</v>
      </c>
      <c r="N83" s="74">
        <f t="shared" si="20"/>
        <v>2369.2799999999997</v>
      </c>
      <c r="O83" s="74">
        <f t="shared" si="20"/>
        <v>2225.6800000000003</v>
      </c>
      <c r="P83" s="74">
        <f t="shared" si="20"/>
        <v>2235.48</v>
      </c>
      <c r="Q83" s="74">
        <f t="shared" si="20"/>
        <v>2250.6799999999998</v>
      </c>
      <c r="R83" s="74">
        <f t="shared" si="20"/>
        <v>2208.88</v>
      </c>
      <c r="S83" s="74">
        <f t="shared" si="20"/>
        <v>2208.4800000000005</v>
      </c>
      <c r="T83" s="74">
        <f t="shared" si="20"/>
        <v>2247.4800000000005</v>
      </c>
      <c r="U83" s="74">
        <f t="shared" si="20"/>
        <v>2455.2799999999997</v>
      </c>
      <c r="V83" s="74">
        <f t="shared" si="20"/>
        <v>2638.2799999999997</v>
      </c>
      <c r="W83" s="74">
        <f t="shared" si="20"/>
        <v>2836.4799999999996</v>
      </c>
      <c r="X83" s="74">
        <f t="shared" si="20"/>
        <v>2725.2799999999997</v>
      </c>
      <c r="Y83" s="74">
        <f t="shared" si="20"/>
        <v>2536.2799999999997</v>
      </c>
      <c r="Z83" s="74">
        <f t="shared" si="20"/>
        <v>2477.2799999999997</v>
      </c>
      <c r="AA83" s="74">
        <f t="shared" si="20"/>
        <v>2368.2800000000002</v>
      </c>
      <c r="AB83" s="74">
        <f t="shared" si="20"/>
        <v>2219.6799999999998</v>
      </c>
      <c r="AC83" s="74">
        <f t="shared" si="20"/>
        <v>2132.4799999999996</v>
      </c>
      <c r="AD83" s="74">
        <f t="shared" si="20"/>
        <v>1851.6799999999998</v>
      </c>
      <c r="AE83" s="74">
        <f t="shared" si="20"/>
        <v>1810.48</v>
      </c>
      <c r="AF83" s="74">
        <f t="shared" si="20"/>
        <v>1785.28</v>
      </c>
      <c r="AG83" s="79">
        <f t="shared" si="20"/>
        <v>4360.08</v>
      </c>
      <c r="AH83" s="56">
        <f t="shared" si="16"/>
        <v>2836.4799999999996</v>
      </c>
      <c r="AI83" s="57">
        <f t="shared" si="17"/>
        <v>1569.08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50.03</v>
      </c>
      <c r="C84" s="97">
        <v>49.98</v>
      </c>
      <c r="D84" s="97">
        <v>49.997999999999998</v>
      </c>
      <c r="E84" s="97">
        <v>49.988</v>
      </c>
      <c r="F84" s="97">
        <v>49.945999999999998</v>
      </c>
      <c r="G84" s="97">
        <v>49.98</v>
      </c>
      <c r="H84" s="97">
        <v>50.031999999999996</v>
      </c>
      <c r="I84" s="97">
        <v>50.107999999999997</v>
      </c>
      <c r="J84" s="97">
        <v>49.951999999999998</v>
      </c>
      <c r="K84" s="97">
        <v>49.948999999999998</v>
      </c>
      <c r="L84" s="97">
        <v>50.01</v>
      </c>
      <c r="M84" s="97">
        <v>49.96</v>
      </c>
      <c r="N84" s="97">
        <v>50.03</v>
      </c>
      <c r="O84" s="97">
        <v>50.042999999999999</v>
      </c>
      <c r="P84" s="97">
        <v>50.07</v>
      </c>
      <c r="Q84" s="97">
        <v>50.04</v>
      </c>
      <c r="R84" s="97">
        <v>50.021000000000001</v>
      </c>
      <c r="S84" s="97">
        <v>50.081000000000003</v>
      </c>
      <c r="T84" s="97">
        <v>50.07</v>
      </c>
      <c r="U84" s="97">
        <v>50.006999999999998</v>
      </c>
      <c r="V84" s="97">
        <v>50.002000000000002</v>
      </c>
      <c r="W84" s="97">
        <v>50.051000000000002</v>
      </c>
      <c r="X84" s="97">
        <v>50.021999999999998</v>
      </c>
      <c r="Y84" s="97">
        <v>50.051000000000002</v>
      </c>
      <c r="Z84" s="97">
        <v>50.037999999999997</v>
      </c>
      <c r="AA84" s="97">
        <v>49.962000000000003</v>
      </c>
      <c r="AB84" s="97">
        <v>49.987000000000002</v>
      </c>
      <c r="AC84" s="97">
        <v>50.01</v>
      </c>
      <c r="AD84" s="97">
        <v>50.04</v>
      </c>
      <c r="AE84" s="97">
        <v>50.03</v>
      </c>
      <c r="AF84" s="96">
        <v>50.05</v>
      </c>
      <c r="AG84" s="98"/>
      <c r="AH84" s="56">
        <f t="shared" si="16"/>
        <v>50.107999999999997</v>
      </c>
      <c r="AI84" s="57">
        <f t="shared" si="17"/>
        <v>49.945999999999998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129</v>
      </c>
      <c r="C85" s="53">
        <v>129</v>
      </c>
      <c r="D85" s="53">
        <v>129</v>
      </c>
      <c r="E85" s="53">
        <v>129.1</v>
      </c>
      <c r="F85" s="53">
        <v>129.1</v>
      </c>
      <c r="G85" s="53">
        <v>126</v>
      </c>
      <c r="H85" s="53">
        <v>126</v>
      </c>
      <c r="I85" s="53">
        <v>124.2</v>
      </c>
      <c r="J85" s="53">
        <v>123.3</v>
      </c>
      <c r="K85" s="53">
        <v>123.1</v>
      </c>
      <c r="L85" s="53">
        <v>122.5</v>
      </c>
      <c r="M85" s="53">
        <v>123.6</v>
      </c>
      <c r="N85" s="53">
        <v>123.7</v>
      </c>
      <c r="O85" s="53">
        <v>125.3</v>
      </c>
      <c r="P85" s="53">
        <v>124.4</v>
      </c>
      <c r="Q85" s="53">
        <v>124.7</v>
      </c>
      <c r="R85" s="53">
        <v>125.4</v>
      </c>
      <c r="S85" s="53">
        <v>126.1</v>
      </c>
      <c r="T85" s="101">
        <v>124.1</v>
      </c>
      <c r="U85" s="101">
        <v>125</v>
      </c>
      <c r="V85" s="101">
        <v>126.1</v>
      </c>
      <c r="W85" s="101">
        <v>125</v>
      </c>
      <c r="X85" s="101">
        <v>126.5</v>
      </c>
      <c r="Y85" s="101">
        <v>125</v>
      </c>
      <c r="Z85" s="101">
        <v>125.1</v>
      </c>
      <c r="AA85" s="53">
        <v>126.2</v>
      </c>
      <c r="AB85" s="53">
        <v>126.4</v>
      </c>
      <c r="AC85" s="53">
        <v>126.2</v>
      </c>
      <c r="AD85" s="53">
        <v>127</v>
      </c>
      <c r="AE85" s="53">
        <v>126.6</v>
      </c>
      <c r="AF85" s="100">
        <v>126.2</v>
      </c>
      <c r="AG85" s="102"/>
      <c r="AH85" s="56">
        <f t="shared" si="16"/>
        <v>129.1</v>
      </c>
      <c r="AI85" s="57">
        <f t="shared" si="17"/>
        <v>122.5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132</v>
      </c>
      <c r="C86" s="53">
        <v>132</v>
      </c>
      <c r="D86" s="53">
        <v>132.1</v>
      </c>
      <c r="E86" s="53">
        <v>132.30000000000001</v>
      </c>
      <c r="F86" s="53">
        <v>132.30000000000001</v>
      </c>
      <c r="G86" s="53">
        <v>128.9</v>
      </c>
      <c r="H86" s="53">
        <v>128.9</v>
      </c>
      <c r="I86" s="53">
        <v>126.9</v>
      </c>
      <c r="J86" s="53">
        <v>125.6</v>
      </c>
      <c r="K86" s="53">
        <v>125.6</v>
      </c>
      <c r="L86" s="53">
        <v>125.6</v>
      </c>
      <c r="M86" s="53">
        <v>126.8</v>
      </c>
      <c r="N86" s="53">
        <v>126.9</v>
      </c>
      <c r="O86" s="53">
        <v>127.8</v>
      </c>
      <c r="P86" s="53">
        <v>127.4</v>
      </c>
      <c r="Q86" s="53">
        <v>128</v>
      </c>
      <c r="R86" s="53">
        <v>128.19999999999999</v>
      </c>
      <c r="S86" s="53">
        <v>129.19999999999999</v>
      </c>
      <c r="T86" s="101">
        <v>127.8</v>
      </c>
      <c r="U86" s="101">
        <v>128.6</v>
      </c>
      <c r="V86" s="101">
        <v>129</v>
      </c>
      <c r="W86" s="101">
        <v>128.6</v>
      </c>
      <c r="X86" s="101">
        <v>129.4</v>
      </c>
      <c r="Y86" s="101">
        <v>128.6</v>
      </c>
      <c r="Z86" s="101">
        <v>127.6</v>
      </c>
      <c r="AA86" s="53">
        <v>129.5</v>
      </c>
      <c r="AB86" s="53">
        <v>129.9</v>
      </c>
      <c r="AC86" s="53">
        <v>130</v>
      </c>
      <c r="AD86" s="53">
        <v>131</v>
      </c>
      <c r="AE86" s="53">
        <v>130.6</v>
      </c>
      <c r="AF86" s="100">
        <v>130.19999999999999</v>
      </c>
      <c r="AG86" s="102"/>
      <c r="AH86" s="56">
        <f t="shared" si="16"/>
        <v>132.30000000000001</v>
      </c>
      <c r="AI86" s="57">
        <f t="shared" si="17"/>
        <v>125.6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130</v>
      </c>
      <c r="C87" s="53">
        <v>130</v>
      </c>
      <c r="D87" s="53">
        <v>130.1</v>
      </c>
      <c r="E87" s="53">
        <v>130.6</v>
      </c>
      <c r="F87" s="53">
        <v>130.6</v>
      </c>
      <c r="G87" s="53">
        <v>127.3</v>
      </c>
      <c r="H87" s="53">
        <v>127.3</v>
      </c>
      <c r="I87" s="53">
        <v>126.4</v>
      </c>
      <c r="J87" s="53">
        <v>127.1</v>
      </c>
      <c r="K87" s="53"/>
      <c r="L87" s="53">
        <v>126.7</v>
      </c>
      <c r="M87" s="53">
        <v>127</v>
      </c>
      <c r="N87" s="53">
        <v>126.9</v>
      </c>
      <c r="O87" s="53">
        <v>1284</v>
      </c>
      <c r="P87" s="53">
        <v>128.4</v>
      </c>
      <c r="Q87" s="53">
        <v>125.9</v>
      </c>
      <c r="R87" s="53">
        <v>128.30000000000001</v>
      </c>
      <c r="S87" s="53">
        <v>130.6</v>
      </c>
      <c r="T87" s="53">
        <v>129</v>
      </c>
      <c r="U87" s="53">
        <v>127.8</v>
      </c>
      <c r="V87" s="53">
        <v>127.4</v>
      </c>
      <c r="W87" s="53">
        <v>127.8</v>
      </c>
      <c r="X87" s="101">
        <v>127.5</v>
      </c>
      <c r="Y87" s="53">
        <v>127.8</v>
      </c>
      <c r="Z87" s="101">
        <v>130.19999999999999</v>
      </c>
      <c r="AA87" s="53">
        <v>129.6</v>
      </c>
      <c r="AB87" s="53">
        <v>128.80000000000001</v>
      </c>
      <c r="AC87" s="53">
        <v>128.30000000000001</v>
      </c>
      <c r="AD87" s="53">
        <v>128.80000000000001</v>
      </c>
      <c r="AE87" s="53">
        <v>128.4</v>
      </c>
      <c r="AF87" s="100">
        <v>128.69999999999999</v>
      </c>
      <c r="AG87" s="102"/>
      <c r="AH87" s="56">
        <f t="shared" si="16"/>
        <v>1284</v>
      </c>
      <c r="AI87" s="57">
        <f t="shared" si="17"/>
        <v>125.9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133.80000000000001</v>
      </c>
      <c r="C88" s="53">
        <v>133.80000000000001</v>
      </c>
      <c r="D88" s="53">
        <v>133.69999999999999</v>
      </c>
      <c r="E88" s="53">
        <v>134</v>
      </c>
      <c r="F88" s="53">
        <v>134</v>
      </c>
      <c r="G88" s="53">
        <v>130.6</v>
      </c>
      <c r="H88" s="53">
        <v>130.6</v>
      </c>
      <c r="I88" s="53">
        <v>129</v>
      </c>
      <c r="J88" s="53">
        <v>130.5</v>
      </c>
      <c r="K88" s="53"/>
      <c r="L88" s="53">
        <v>129.69999999999999</v>
      </c>
      <c r="M88" s="53">
        <v>131.6</v>
      </c>
      <c r="N88" s="53">
        <v>131.9</v>
      </c>
      <c r="O88" s="53">
        <v>132.80000000000001</v>
      </c>
      <c r="P88" s="53">
        <v>134.30000000000001</v>
      </c>
      <c r="Q88" s="53">
        <v>130.6</v>
      </c>
      <c r="R88" s="53">
        <v>131.80000000000001</v>
      </c>
      <c r="S88" s="53">
        <v>132.80000000000001</v>
      </c>
      <c r="T88" s="53">
        <v>131.19999999999999</v>
      </c>
      <c r="U88" s="53">
        <v>132.9</v>
      </c>
      <c r="V88" s="53">
        <v>131.9</v>
      </c>
      <c r="W88" s="53">
        <v>132.9</v>
      </c>
      <c r="X88" s="101">
        <v>132.19999999999999</v>
      </c>
      <c r="Y88" s="53">
        <v>132.9</v>
      </c>
      <c r="Z88" s="101">
        <v>134.30000000000001</v>
      </c>
      <c r="AA88" s="53">
        <v>133.80000000000001</v>
      </c>
      <c r="AB88" s="53">
        <v>131.69999999999999</v>
      </c>
      <c r="AC88" s="53">
        <v>132.1</v>
      </c>
      <c r="AD88" s="53">
        <v>132.9</v>
      </c>
      <c r="AE88" s="53">
        <v>132.4</v>
      </c>
      <c r="AF88" s="100">
        <v>132.69999999999999</v>
      </c>
      <c r="AG88" s="102"/>
      <c r="AH88" s="56">
        <f t="shared" si="16"/>
        <v>134.30000000000001</v>
      </c>
      <c r="AI88" s="57">
        <f t="shared" si="17"/>
        <v>129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133</v>
      </c>
      <c r="C89" s="105">
        <v>133</v>
      </c>
      <c r="D89" s="105">
        <v>133.5</v>
      </c>
      <c r="E89" s="105">
        <v>132.9</v>
      </c>
      <c r="F89" s="105">
        <v>132.9</v>
      </c>
      <c r="G89" s="105">
        <v>130.80000000000001</v>
      </c>
      <c r="H89" s="105">
        <v>130.80000000000001</v>
      </c>
      <c r="I89" s="105">
        <v>131</v>
      </c>
      <c r="J89" s="105">
        <v>132.6</v>
      </c>
      <c r="K89" s="105"/>
      <c r="L89" s="105">
        <v>131.5</v>
      </c>
      <c r="M89" s="105">
        <v>133</v>
      </c>
      <c r="N89" s="105">
        <v>133</v>
      </c>
      <c r="O89" s="105">
        <v>134.9</v>
      </c>
      <c r="P89" s="105">
        <v>133.9</v>
      </c>
      <c r="Q89" s="105">
        <v>133.9</v>
      </c>
      <c r="R89" s="105">
        <v>135.30000000000001</v>
      </c>
      <c r="S89" s="105">
        <v>133.1</v>
      </c>
      <c r="T89" s="105">
        <v>131.6</v>
      </c>
      <c r="U89" s="105">
        <v>136</v>
      </c>
      <c r="V89" s="105">
        <v>131.69999999999999</v>
      </c>
      <c r="W89" s="105">
        <v>136</v>
      </c>
      <c r="X89" s="101">
        <v>136.4</v>
      </c>
      <c r="Y89" s="105">
        <v>136</v>
      </c>
      <c r="Z89" s="101">
        <v>136.5</v>
      </c>
      <c r="AA89" s="105">
        <v>134.6</v>
      </c>
      <c r="AB89" s="105">
        <v>135.30000000000001</v>
      </c>
      <c r="AC89" s="105">
        <v>135.19999999999999</v>
      </c>
      <c r="AD89" s="105">
        <v>135.5</v>
      </c>
      <c r="AE89" s="105">
        <v>129.19999999999999</v>
      </c>
      <c r="AF89" s="104">
        <v>130.9</v>
      </c>
      <c r="AG89" s="106"/>
      <c r="AH89" s="56">
        <f t="shared" si="16"/>
        <v>136.5</v>
      </c>
      <c r="AI89" s="57">
        <f t="shared" si="17"/>
        <v>129.19999999999999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133.80000000000001</v>
      </c>
      <c r="C90" s="53">
        <v>133.80000000000001</v>
      </c>
      <c r="D90" s="53">
        <v>134.9</v>
      </c>
      <c r="E90" s="53">
        <v>134.19999999999999</v>
      </c>
      <c r="F90" s="53">
        <v>134.19999999999999</v>
      </c>
      <c r="G90" s="53">
        <v>129.6</v>
      </c>
      <c r="H90" s="53">
        <v>129.6</v>
      </c>
      <c r="I90" s="53">
        <v>128.5</v>
      </c>
      <c r="J90" s="53">
        <v>128.80000000000001</v>
      </c>
      <c r="K90" s="53"/>
      <c r="L90" s="53">
        <v>127.5</v>
      </c>
      <c r="M90" s="53">
        <v>131</v>
      </c>
      <c r="N90" s="53">
        <v>133.1</v>
      </c>
      <c r="O90" s="53">
        <v>132.30000000000001</v>
      </c>
      <c r="P90" s="53">
        <v>132.19999999999999</v>
      </c>
      <c r="Q90" s="53">
        <v>132.19999999999999</v>
      </c>
      <c r="R90" s="53">
        <v>133.5</v>
      </c>
      <c r="S90" s="53">
        <v>130.9</v>
      </c>
      <c r="T90" s="53">
        <v>130.30000000000001</v>
      </c>
      <c r="U90" s="53">
        <v>132.30000000000001</v>
      </c>
      <c r="V90" s="53">
        <v>131.69999999999999</v>
      </c>
      <c r="W90" s="53">
        <v>132.30000000000001</v>
      </c>
      <c r="X90" s="101">
        <v>136.9</v>
      </c>
      <c r="Y90" s="53">
        <v>132.30000000000001</v>
      </c>
      <c r="Z90" s="101">
        <v>136.9</v>
      </c>
      <c r="AA90" s="53">
        <v>133.69999999999999</v>
      </c>
      <c r="AB90" s="53">
        <v>134</v>
      </c>
      <c r="AC90" s="53">
        <v>134.30000000000001</v>
      </c>
      <c r="AD90" s="53">
        <v>136.69999999999999</v>
      </c>
      <c r="AE90" s="53">
        <v>133.1</v>
      </c>
      <c r="AF90" s="100">
        <v>132.1</v>
      </c>
      <c r="AG90" s="102"/>
      <c r="AH90" s="56">
        <f t="shared" si="16"/>
        <v>136.9</v>
      </c>
      <c r="AI90" s="57">
        <f t="shared" si="17"/>
        <v>127.5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67.5</v>
      </c>
      <c r="C91" s="108">
        <v>67.5</v>
      </c>
      <c r="D91" s="108">
        <v>67.3</v>
      </c>
      <c r="E91" s="108">
        <v>67.400000000000006</v>
      </c>
      <c r="F91" s="108">
        <v>67.400000000000006</v>
      </c>
      <c r="G91" s="108">
        <v>65.400000000000006</v>
      </c>
      <c r="H91" s="108">
        <v>65.400000000000006</v>
      </c>
      <c r="I91" s="108">
        <v>64.5</v>
      </c>
      <c r="J91" s="108">
        <v>63.7</v>
      </c>
      <c r="K91" s="108"/>
      <c r="L91" s="108">
        <v>64</v>
      </c>
      <c r="M91" s="108">
        <v>64.7</v>
      </c>
      <c r="N91" s="108">
        <v>64.599999999999994</v>
      </c>
      <c r="O91" s="108">
        <v>65</v>
      </c>
      <c r="P91" s="108">
        <v>64.900000000000006</v>
      </c>
      <c r="Q91" s="108">
        <v>65</v>
      </c>
      <c r="R91" s="108">
        <v>65.099999999999994</v>
      </c>
      <c r="S91" s="108">
        <v>65.7</v>
      </c>
      <c r="T91" s="108">
        <v>64.900000000000006</v>
      </c>
      <c r="U91" s="108">
        <v>65.400000000000006</v>
      </c>
      <c r="V91" s="108">
        <v>65.400000000000006</v>
      </c>
      <c r="W91" s="108">
        <v>65.400000000000006</v>
      </c>
      <c r="X91" s="108">
        <v>65.400000000000006</v>
      </c>
      <c r="Y91" s="108">
        <v>65.400000000000006</v>
      </c>
      <c r="Z91" s="108">
        <v>64.900000000000006</v>
      </c>
      <c r="AA91" s="108">
        <v>65.599999999999994</v>
      </c>
      <c r="AB91" s="108">
        <v>65.599999999999994</v>
      </c>
      <c r="AC91" s="108">
        <v>65.7</v>
      </c>
      <c r="AD91" s="108">
        <v>66.2</v>
      </c>
      <c r="AE91" s="108">
        <v>66.099999999999994</v>
      </c>
      <c r="AF91" s="107">
        <v>65.900000000000006</v>
      </c>
      <c r="AG91" s="109"/>
      <c r="AH91" s="56">
        <f t="shared" si="16"/>
        <v>67.5</v>
      </c>
      <c r="AI91" s="57">
        <f t="shared" si="17"/>
        <v>63.7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134.23999999999998</v>
      </c>
      <c r="C93" s="114">
        <f t="shared" ref="C93:AF93" si="21">SUM(C15,C18,C21:C22,C42,C44:C45,C47,C49,C94:C97,C102,C108,C114,C123,C125,C137,C144,C147:C148,C155,C157,C159,C163:C165,C167:C169,C174,C180:C181,C183:C185,C193,C198)</f>
        <v>143.83999999999997</v>
      </c>
      <c r="D93" s="114">
        <f t="shared" si="21"/>
        <v>118.24</v>
      </c>
      <c r="E93" s="114">
        <f t="shared" si="21"/>
        <v>123.93999999999998</v>
      </c>
      <c r="F93" s="115">
        <f t="shared" si="21"/>
        <v>157.83999999999997</v>
      </c>
      <c r="G93" s="115">
        <f t="shared" si="21"/>
        <v>178.33999999999997</v>
      </c>
      <c r="H93" s="115">
        <f t="shared" si="21"/>
        <v>210.53999999999996</v>
      </c>
      <c r="I93" s="115">
        <f t="shared" si="21"/>
        <v>255.83999999999997</v>
      </c>
      <c r="J93" s="115">
        <f t="shared" si="21"/>
        <v>300.84000000000003</v>
      </c>
      <c r="K93" s="115">
        <f t="shared" si="21"/>
        <v>316.14</v>
      </c>
      <c r="L93" s="115">
        <f t="shared" si="21"/>
        <v>371.84000000000003</v>
      </c>
      <c r="M93" s="115">
        <f t="shared" si="21"/>
        <v>296.04000000000008</v>
      </c>
      <c r="N93" s="115">
        <f t="shared" si="21"/>
        <v>281.84000000000003</v>
      </c>
      <c r="O93" s="115">
        <f t="shared" si="21"/>
        <v>284.54000000000002</v>
      </c>
      <c r="P93" s="115">
        <f t="shared" si="21"/>
        <v>269.94000000000005</v>
      </c>
      <c r="Q93" s="115">
        <f t="shared" si="21"/>
        <v>261.14000000000004</v>
      </c>
      <c r="R93" s="115">
        <f t="shared" si="21"/>
        <v>259.44000000000005</v>
      </c>
      <c r="S93" s="115">
        <f t="shared" si="21"/>
        <v>265.84000000000003</v>
      </c>
      <c r="T93" s="115">
        <f t="shared" si="21"/>
        <v>284.14000000000004</v>
      </c>
      <c r="U93" s="115">
        <f t="shared" si="21"/>
        <v>292.84000000000003</v>
      </c>
      <c r="V93" s="115">
        <f t="shared" si="21"/>
        <v>341.24</v>
      </c>
      <c r="W93" s="115">
        <f t="shared" si="21"/>
        <v>364.44000000000005</v>
      </c>
      <c r="X93" s="115">
        <f t="shared" si="21"/>
        <v>368.34000000000003</v>
      </c>
      <c r="Y93" s="115">
        <f t="shared" si="21"/>
        <v>324.64000000000004</v>
      </c>
      <c r="Z93" s="115">
        <f t="shared" si="21"/>
        <v>316.14000000000004</v>
      </c>
      <c r="AA93" s="115">
        <f t="shared" si="21"/>
        <v>314.84000000000003</v>
      </c>
      <c r="AB93" s="115">
        <f t="shared" si="21"/>
        <v>288.54000000000002</v>
      </c>
      <c r="AC93" s="115">
        <f t="shared" si="21"/>
        <v>265.54000000000002</v>
      </c>
      <c r="AD93" s="115">
        <f t="shared" si="21"/>
        <v>206.43999999999997</v>
      </c>
      <c r="AE93" s="115">
        <f t="shared" si="21"/>
        <v>171.93999999999994</v>
      </c>
      <c r="AF93" s="115">
        <f t="shared" si="21"/>
        <v>152.04</v>
      </c>
      <c r="AG93" s="116"/>
      <c r="AH93" s="56">
        <f>MAX(B93:AF93)</f>
        <v>371.84000000000003</v>
      </c>
      <c r="AI93" s="57">
        <f>MIN(B93:AF93)</f>
        <v>118.24</v>
      </c>
    </row>
    <row r="94" spans="1:88" x14ac:dyDescent="0.25">
      <c r="A94" s="117" t="s">
        <v>97</v>
      </c>
      <c r="B94" s="60">
        <v>27</v>
      </c>
      <c r="C94" s="60">
        <v>37</v>
      </c>
      <c r="D94" s="60">
        <v>30</v>
      </c>
      <c r="E94" s="60">
        <v>22.6</v>
      </c>
      <c r="F94" s="118">
        <v>26</v>
      </c>
      <c r="G94" s="118">
        <v>25</v>
      </c>
      <c r="H94" s="118">
        <v>24</v>
      </c>
      <c r="I94" s="118">
        <v>36</v>
      </c>
      <c r="J94" s="118">
        <v>44</v>
      </c>
      <c r="K94" s="118">
        <v>40</v>
      </c>
      <c r="L94" s="49">
        <v>42.8</v>
      </c>
      <c r="M94" s="118">
        <v>46.1</v>
      </c>
      <c r="N94" s="118">
        <v>48.2</v>
      </c>
      <c r="O94" s="118">
        <v>57.3</v>
      </c>
      <c r="P94" s="118">
        <v>62</v>
      </c>
      <c r="Q94" s="118">
        <v>56.6</v>
      </c>
      <c r="R94" s="118">
        <v>57.2</v>
      </c>
      <c r="S94" s="118">
        <v>54.1</v>
      </c>
      <c r="T94" s="49">
        <v>56.4</v>
      </c>
      <c r="U94" s="49">
        <v>51.7</v>
      </c>
      <c r="V94" s="49">
        <v>39.200000000000003</v>
      </c>
      <c r="W94" s="118">
        <v>28.7</v>
      </c>
      <c r="X94" s="118">
        <v>36.1</v>
      </c>
      <c r="Y94" s="118">
        <v>49</v>
      </c>
      <c r="Z94" s="118">
        <v>53</v>
      </c>
      <c r="AA94" s="49">
        <v>62.3</v>
      </c>
      <c r="AB94" s="49">
        <v>64.099999999999994</v>
      </c>
      <c r="AC94" s="49">
        <v>62.8</v>
      </c>
      <c r="AD94" s="49">
        <v>38.6</v>
      </c>
      <c r="AE94" s="49">
        <v>-1</v>
      </c>
      <c r="AF94" s="119">
        <v>26.7</v>
      </c>
      <c r="AG94" s="120">
        <v>75</v>
      </c>
      <c r="AH94" s="56">
        <f t="shared" ref="AH94:AH99" si="22">IF(ABS(MAX(B94:AF94))&gt;ABS(MIN(B94:AF94)),MAX(B94:AF94),MIN(B94:AF94))</f>
        <v>64.099999999999994</v>
      </c>
      <c r="AI94" s="121">
        <f t="shared" ref="AI94:AI99" si="23">INDEX($B$9:$AF$9,1,MATCH(AH94,B94:AF94,0))</f>
        <v>0.85416666666666663</v>
      </c>
    </row>
    <row r="95" spans="1:88" x14ac:dyDescent="0.25">
      <c r="A95" s="122" t="s">
        <v>98</v>
      </c>
      <c r="B95" s="62">
        <v>-60</v>
      </c>
      <c r="C95" s="62">
        <v>-65</v>
      </c>
      <c r="D95" s="62">
        <v>-66</v>
      </c>
      <c r="E95" s="62">
        <v>-60</v>
      </c>
      <c r="F95" s="62">
        <v>-48</v>
      </c>
      <c r="G95" s="62">
        <v>-42</v>
      </c>
      <c r="H95" s="62">
        <v>-37</v>
      </c>
      <c r="I95" s="62">
        <v>-28</v>
      </c>
      <c r="J95" s="62">
        <v>-29</v>
      </c>
      <c r="K95" s="62">
        <v>-28</v>
      </c>
      <c r="L95" s="62">
        <f>13.1+16.2</f>
        <v>29.299999999999997</v>
      </c>
      <c r="M95" s="62">
        <v>-32.799999999999997</v>
      </c>
      <c r="N95" s="62">
        <f>-17.4-20.7</f>
        <v>-38.099999999999994</v>
      </c>
      <c r="O95" s="62">
        <v>-33.5</v>
      </c>
      <c r="P95" s="62">
        <f>-18.8-22.9</f>
        <v>-41.7</v>
      </c>
      <c r="Q95" s="62">
        <f>-18.8-22.9</f>
        <v>-41.7</v>
      </c>
      <c r="R95" s="62">
        <v>-46</v>
      </c>
      <c r="S95" s="62">
        <v>-41.3</v>
      </c>
      <c r="T95" s="62">
        <v>-41.3</v>
      </c>
      <c r="U95" s="62">
        <v>-38.5</v>
      </c>
      <c r="V95" s="62">
        <v>-16.8</v>
      </c>
      <c r="W95" s="62">
        <v>-4.5</v>
      </c>
      <c r="X95" s="62">
        <v>-8.6</v>
      </c>
      <c r="Y95" s="62">
        <v>-22</v>
      </c>
      <c r="Z95" s="62">
        <v>-25</v>
      </c>
      <c r="AA95" s="53">
        <v>-31.9</v>
      </c>
      <c r="AB95" s="53">
        <v>-35</v>
      </c>
      <c r="AC95" s="53">
        <f>-17.9-21.6</f>
        <v>-39.5</v>
      </c>
      <c r="AD95" s="53">
        <f>-15.7-19.3</f>
        <v>-35</v>
      </c>
      <c r="AE95" s="53">
        <f>-24.5-29.9</f>
        <v>-54.4</v>
      </c>
      <c r="AF95" s="123">
        <f>-26-31.5</f>
        <v>-57.5</v>
      </c>
      <c r="AG95" s="120">
        <v>240</v>
      </c>
      <c r="AH95" s="56">
        <f t="shared" si="22"/>
        <v>-66</v>
      </c>
      <c r="AI95" s="121">
        <f t="shared" si="23"/>
        <v>0.125</v>
      </c>
    </row>
    <row r="96" spans="1:88" x14ac:dyDescent="0.25">
      <c r="A96" s="122" t="s">
        <v>99</v>
      </c>
      <c r="B96" s="62">
        <v>-4</v>
      </c>
      <c r="C96" s="62">
        <v>-6</v>
      </c>
      <c r="D96" s="62">
        <v>-6.1</v>
      </c>
      <c r="E96" s="62">
        <v>-3</v>
      </c>
      <c r="F96" s="62">
        <v>-2</v>
      </c>
      <c r="G96" s="62">
        <v>0</v>
      </c>
      <c r="H96" s="62">
        <v>3.7</v>
      </c>
      <c r="I96" s="62">
        <v>6</v>
      </c>
      <c r="J96" s="62">
        <v>9</v>
      </c>
      <c r="K96" s="62">
        <v>9.6999999999999993</v>
      </c>
      <c r="L96" s="62">
        <v>5.8</v>
      </c>
      <c r="M96" s="62">
        <v>9.3000000000000007</v>
      </c>
      <c r="N96" s="62">
        <v>4.5999999999999996</v>
      </c>
      <c r="O96" s="62">
        <v>8.6999999999999993</v>
      </c>
      <c r="P96" s="62">
        <v>4.8</v>
      </c>
      <c r="Q96" s="62">
        <v>4.4000000000000004</v>
      </c>
      <c r="R96" s="62">
        <v>2.2999999999999998</v>
      </c>
      <c r="S96" s="62">
        <v>6.8</v>
      </c>
      <c r="T96" s="62">
        <v>5.7</v>
      </c>
      <c r="U96" s="62">
        <v>13.4</v>
      </c>
      <c r="V96" s="62">
        <v>34.200000000000003</v>
      </c>
      <c r="W96" s="62">
        <v>44.2</v>
      </c>
      <c r="X96" s="62">
        <v>33.9</v>
      </c>
      <c r="Y96" s="62">
        <v>10</v>
      </c>
      <c r="Z96" s="62">
        <v>10</v>
      </c>
      <c r="AA96" s="53">
        <v>9.6</v>
      </c>
      <c r="AB96" s="53">
        <v>10.8</v>
      </c>
      <c r="AC96" s="53">
        <v>4.5</v>
      </c>
      <c r="AD96" s="53">
        <v>-2.1</v>
      </c>
      <c r="AE96" s="53">
        <v>-3.7</v>
      </c>
      <c r="AF96" s="123">
        <v>-9.6</v>
      </c>
      <c r="AG96" s="120">
        <v>60</v>
      </c>
      <c r="AH96" s="56">
        <f t="shared" si="22"/>
        <v>44.2</v>
      </c>
      <c r="AI96" s="121">
        <f t="shared" si="23"/>
        <v>0.75</v>
      </c>
    </row>
    <row r="97" spans="1:37" x14ac:dyDescent="0.25">
      <c r="A97" s="124" t="s">
        <v>100</v>
      </c>
      <c r="B97" s="65">
        <v>2.4</v>
      </c>
      <c r="C97" s="65">
        <v>9</v>
      </c>
      <c r="D97" s="65">
        <v>0</v>
      </c>
      <c r="E97" s="65">
        <v>4</v>
      </c>
      <c r="F97" s="65">
        <v>21.5</v>
      </c>
      <c r="G97" s="65">
        <v>35</v>
      </c>
      <c r="H97" s="65">
        <v>54</v>
      </c>
      <c r="I97" s="65">
        <v>66</v>
      </c>
      <c r="J97" s="65">
        <v>71</v>
      </c>
      <c r="K97" s="65">
        <v>88</v>
      </c>
      <c r="L97" s="65">
        <v>87.5</v>
      </c>
      <c r="M97" s="65">
        <v>71.599999999999994</v>
      </c>
      <c r="N97" s="65">
        <v>65.3</v>
      </c>
      <c r="O97" s="65">
        <v>55</v>
      </c>
      <c r="P97" s="65">
        <v>47.8</v>
      </c>
      <c r="Q97" s="65">
        <v>45.5</v>
      </c>
      <c r="R97" s="65">
        <v>43.5</v>
      </c>
      <c r="S97" s="65">
        <v>43.8</v>
      </c>
      <c r="T97" s="65">
        <v>55.7</v>
      </c>
      <c r="U97" s="65">
        <v>58.6</v>
      </c>
      <c r="V97" s="65">
        <v>77</v>
      </c>
      <c r="W97" s="65">
        <v>88.4</v>
      </c>
      <c r="X97" s="65">
        <v>99.3</v>
      </c>
      <c r="Y97" s="65">
        <v>80</v>
      </c>
      <c r="Z97" s="65">
        <v>71</v>
      </c>
      <c r="AA97" s="125">
        <v>57.7</v>
      </c>
      <c r="AB97" s="125">
        <v>40.299999999999997</v>
      </c>
      <c r="AC97" s="125">
        <v>29.5</v>
      </c>
      <c r="AD97" s="125">
        <v>38.1</v>
      </c>
      <c r="AE97" s="125">
        <v>44</v>
      </c>
      <c r="AF97" s="126">
        <v>24.3</v>
      </c>
      <c r="AG97" s="127">
        <v>120</v>
      </c>
      <c r="AH97" s="56">
        <f t="shared" si="22"/>
        <v>99.3</v>
      </c>
      <c r="AI97" s="121">
        <f t="shared" si="23"/>
        <v>0.77083333333333337</v>
      </c>
    </row>
    <row r="98" spans="1:37" x14ac:dyDescent="0.25">
      <c r="A98" s="124" t="s">
        <v>101</v>
      </c>
      <c r="B98" s="65">
        <v>25</v>
      </c>
      <c r="C98" s="65">
        <v>10</v>
      </c>
      <c r="D98" s="65">
        <v>20</v>
      </c>
      <c r="E98" s="65">
        <v>23</v>
      </c>
      <c r="F98" s="65">
        <v>35</v>
      </c>
      <c r="G98" s="65">
        <v>45</v>
      </c>
      <c r="H98" s="65">
        <v>52</v>
      </c>
      <c r="I98" s="65">
        <v>61</v>
      </c>
      <c r="J98" s="65">
        <v>61</v>
      </c>
      <c r="K98" s="65">
        <v>71</v>
      </c>
      <c r="L98" s="65">
        <v>69.599999999999994</v>
      </c>
      <c r="M98" s="65">
        <v>59.8</v>
      </c>
      <c r="N98" s="65">
        <v>56.3</v>
      </c>
      <c r="O98" s="65">
        <v>44.4</v>
      </c>
      <c r="P98" s="65">
        <v>44.6</v>
      </c>
      <c r="Q98" s="65">
        <v>40.5</v>
      </c>
      <c r="R98" s="65">
        <v>41.5</v>
      </c>
      <c r="S98" s="65">
        <v>39.299999999999997</v>
      </c>
      <c r="T98" s="65">
        <v>46.5</v>
      </c>
      <c r="U98" s="65">
        <v>45.5</v>
      </c>
      <c r="V98" s="65">
        <v>58.5</v>
      </c>
      <c r="W98" s="65">
        <v>62.8</v>
      </c>
      <c r="X98" s="65">
        <v>73.5</v>
      </c>
      <c r="Y98" s="65">
        <v>63</v>
      </c>
      <c r="Z98" s="65">
        <v>58</v>
      </c>
      <c r="AA98" s="125">
        <v>47.8</v>
      </c>
      <c r="AB98" s="125">
        <v>33.700000000000003</v>
      </c>
      <c r="AC98" s="125">
        <v>33</v>
      </c>
      <c r="AD98" s="125">
        <v>42.4</v>
      </c>
      <c r="AE98" s="125">
        <v>53.6</v>
      </c>
      <c r="AF98" s="126">
        <v>38.299999999999997</v>
      </c>
      <c r="AG98" s="127"/>
      <c r="AH98" s="56">
        <f t="shared" si="22"/>
        <v>73.5</v>
      </c>
      <c r="AI98" s="121">
        <f t="shared" si="23"/>
        <v>0.77083333333333337</v>
      </c>
    </row>
    <row r="99" spans="1:37" ht="15.75" thickBot="1" x14ac:dyDescent="0.3">
      <c r="A99" s="124" t="s">
        <v>102</v>
      </c>
      <c r="B99" s="65">
        <v>38</v>
      </c>
      <c r="C99" s="65">
        <v>23</v>
      </c>
      <c r="D99" s="65">
        <v>30</v>
      </c>
      <c r="E99" s="65">
        <v>40</v>
      </c>
      <c r="F99" s="65">
        <v>44</v>
      </c>
      <c r="G99" s="65">
        <v>45</v>
      </c>
      <c r="H99" s="65">
        <v>47</v>
      </c>
      <c r="I99" s="65">
        <v>50</v>
      </c>
      <c r="J99" s="65">
        <v>41</v>
      </c>
      <c r="K99" s="65">
        <v>46</v>
      </c>
      <c r="L99" s="65">
        <v>41.8</v>
      </c>
      <c r="M99" s="65">
        <v>38</v>
      </c>
      <c r="N99" s="65">
        <v>33</v>
      </c>
      <c r="O99" s="65">
        <v>22.2</v>
      </c>
      <c r="P99" s="65">
        <v>26.9</v>
      </c>
      <c r="Q99" s="65">
        <v>27.2</v>
      </c>
      <c r="R99" s="65">
        <v>24.3</v>
      </c>
      <c r="S99" s="65">
        <v>31</v>
      </c>
      <c r="T99" s="65">
        <v>33.5</v>
      </c>
      <c r="U99" s="65">
        <v>34.9</v>
      </c>
      <c r="V99" s="65">
        <v>46.2</v>
      </c>
      <c r="W99" s="65">
        <v>58.5</v>
      </c>
      <c r="X99" s="65">
        <v>51.3</v>
      </c>
      <c r="Y99" s="65">
        <v>41</v>
      </c>
      <c r="Z99" s="65">
        <v>38</v>
      </c>
      <c r="AA99" s="125">
        <v>25.2</v>
      </c>
      <c r="AB99" s="125">
        <v>15.4</v>
      </c>
      <c r="AC99" s="125">
        <v>12.7</v>
      </c>
      <c r="AD99" s="125">
        <v>29.8</v>
      </c>
      <c r="AE99" s="125">
        <v>73</v>
      </c>
      <c r="AF99" s="126">
        <v>51.4</v>
      </c>
      <c r="AG99" s="128"/>
      <c r="AH99" s="56">
        <f t="shared" si="22"/>
        <v>73</v>
      </c>
      <c r="AI99" s="121">
        <f t="shared" si="23"/>
        <v>0.95833333333333304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4">B101</f>
        <v>9.9</v>
      </c>
      <c r="D101" s="134">
        <f t="shared" si="24"/>
        <v>9.9</v>
      </c>
      <c r="E101" s="134">
        <f t="shared" si="24"/>
        <v>9.9</v>
      </c>
      <c r="F101" s="134">
        <f t="shared" si="24"/>
        <v>9.9</v>
      </c>
      <c r="G101" s="134">
        <f t="shared" si="24"/>
        <v>9.9</v>
      </c>
      <c r="H101" s="134">
        <f t="shared" si="24"/>
        <v>9.9</v>
      </c>
      <c r="I101" s="134">
        <f t="shared" si="24"/>
        <v>9.9</v>
      </c>
      <c r="J101" s="134">
        <f t="shared" si="24"/>
        <v>9.9</v>
      </c>
      <c r="K101" s="134">
        <f t="shared" si="24"/>
        <v>9.9</v>
      </c>
      <c r="L101" s="134">
        <f t="shared" si="24"/>
        <v>9.9</v>
      </c>
      <c r="M101" s="134">
        <f t="shared" si="24"/>
        <v>9.9</v>
      </c>
      <c r="N101" s="134">
        <f t="shared" si="24"/>
        <v>9.9</v>
      </c>
      <c r="O101" s="134">
        <f t="shared" si="24"/>
        <v>9.9</v>
      </c>
      <c r="P101" s="134">
        <f t="shared" si="24"/>
        <v>9.9</v>
      </c>
      <c r="Q101" s="134">
        <f t="shared" si="24"/>
        <v>9.9</v>
      </c>
      <c r="R101" s="134">
        <f t="shared" si="24"/>
        <v>9.9</v>
      </c>
      <c r="S101" s="134">
        <f t="shared" ref="S101:AF106" si="25">R101</f>
        <v>9.9</v>
      </c>
      <c r="T101" s="134">
        <f t="shared" si="25"/>
        <v>9.9</v>
      </c>
      <c r="U101" s="134">
        <f t="shared" si="25"/>
        <v>9.9</v>
      </c>
      <c r="V101" s="134">
        <f t="shared" si="25"/>
        <v>9.9</v>
      </c>
      <c r="W101" s="134">
        <f t="shared" si="25"/>
        <v>9.9</v>
      </c>
      <c r="X101" s="134">
        <f t="shared" si="25"/>
        <v>9.9</v>
      </c>
      <c r="Y101" s="134">
        <f t="shared" si="25"/>
        <v>9.9</v>
      </c>
      <c r="Z101" s="134">
        <f t="shared" si="25"/>
        <v>9.9</v>
      </c>
      <c r="AA101" s="134">
        <f t="shared" si="25"/>
        <v>9.9</v>
      </c>
      <c r="AB101" s="134">
        <f t="shared" si="25"/>
        <v>9.9</v>
      </c>
      <c r="AC101" s="134">
        <f t="shared" si="25"/>
        <v>9.9</v>
      </c>
      <c r="AD101" s="134">
        <f t="shared" si="25"/>
        <v>9.9</v>
      </c>
      <c r="AE101" s="134">
        <f t="shared" si="25"/>
        <v>9.9</v>
      </c>
      <c r="AF101" s="134">
        <f t="shared" si="25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4"/>
        <v>9.6</v>
      </c>
      <c r="D102" s="137">
        <f t="shared" si="24"/>
        <v>9.6</v>
      </c>
      <c r="E102" s="137">
        <f t="shared" si="24"/>
        <v>9.6</v>
      </c>
      <c r="F102" s="137">
        <f t="shared" si="24"/>
        <v>9.6</v>
      </c>
      <c r="G102" s="137">
        <f t="shared" si="24"/>
        <v>9.6</v>
      </c>
      <c r="H102" s="137">
        <f t="shared" si="24"/>
        <v>9.6</v>
      </c>
      <c r="I102" s="137">
        <f t="shared" si="24"/>
        <v>9.6</v>
      </c>
      <c r="J102" s="137">
        <f t="shared" si="24"/>
        <v>9.6</v>
      </c>
      <c r="K102" s="137">
        <f t="shared" si="24"/>
        <v>9.6</v>
      </c>
      <c r="L102" s="137">
        <f t="shared" si="24"/>
        <v>9.6</v>
      </c>
      <c r="M102" s="137">
        <f t="shared" si="24"/>
        <v>9.6</v>
      </c>
      <c r="N102" s="137">
        <f t="shared" si="24"/>
        <v>9.6</v>
      </c>
      <c r="O102" s="137">
        <f t="shared" si="24"/>
        <v>9.6</v>
      </c>
      <c r="P102" s="137">
        <f t="shared" si="24"/>
        <v>9.6</v>
      </c>
      <c r="Q102" s="137">
        <f t="shared" si="24"/>
        <v>9.6</v>
      </c>
      <c r="R102" s="137">
        <f t="shared" si="24"/>
        <v>9.6</v>
      </c>
      <c r="S102" s="137">
        <f t="shared" si="25"/>
        <v>9.6</v>
      </c>
      <c r="T102" s="137">
        <f t="shared" si="25"/>
        <v>9.6</v>
      </c>
      <c r="U102" s="137">
        <f t="shared" si="25"/>
        <v>9.6</v>
      </c>
      <c r="V102" s="137">
        <f t="shared" si="25"/>
        <v>9.6</v>
      </c>
      <c r="W102" s="137">
        <f t="shared" si="25"/>
        <v>9.6</v>
      </c>
      <c r="X102" s="137">
        <f t="shared" si="25"/>
        <v>9.6</v>
      </c>
      <c r="Y102" s="137">
        <f t="shared" si="25"/>
        <v>9.6</v>
      </c>
      <c r="Z102" s="137">
        <f t="shared" si="25"/>
        <v>9.6</v>
      </c>
      <c r="AA102" s="137">
        <f t="shared" si="25"/>
        <v>9.6</v>
      </c>
      <c r="AB102" s="137">
        <f t="shared" si="25"/>
        <v>9.6</v>
      </c>
      <c r="AC102" s="137">
        <f t="shared" si="25"/>
        <v>9.6</v>
      </c>
      <c r="AD102" s="137">
        <f t="shared" si="25"/>
        <v>9.6</v>
      </c>
      <c r="AE102" s="137">
        <f t="shared" si="25"/>
        <v>9.6</v>
      </c>
      <c r="AF102" s="137">
        <f t="shared" si="25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4"/>
        <v>9.98</v>
      </c>
      <c r="D103" s="137">
        <f t="shared" si="24"/>
        <v>9.98</v>
      </c>
      <c r="E103" s="137">
        <f t="shared" si="24"/>
        <v>9.98</v>
      </c>
      <c r="F103" s="137">
        <f t="shared" si="24"/>
        <v>9.98</v>
      </c>
      <c r="G103" s="137">
        <f t="shared" si="24"/>
        <v>9.98</v>
      </c>
      <c r="H103" s="137">
        <f t="shared" si="24"/>
        <v>9.98</v>
      </c>
      <c r="I103" s="137">
        <f t="shared" si="24"/>
        <v>9.98</v>
      </c>
      <c r="J103" s="137">
        <f t="shared" si="24"/>
        <v>9.98</v>
      </c>
      <c r="K103" s="137">
        <f t="shared" si="24"/>
        <v>9.98</v>
      </c>
      <c r="L103" s="137">
        <f t="shared" si="24"/>
        <v>9.98</v>
      </c>
      <c r="M103" s="137">
        <f t="shared" si="24"/>
        <v>9.98</v>
      </c>
      <c r="N103" s="137">
        <f t="shared" si="24"/>
        <v>9.98</v>
      </c>
      <c r="O103" s="137">
        <f t="shared" si="24"/>
        <v>9.98</v>
      </c>
      <c r="P103" s="137">
        <f t="shared" si="24"/>
        <v>9.98</v>
      </c>
      <c r="Q103" s="137">
        <f t="shared" si="24"/>
        <v>9.98</v>
      </c>
      <c r="R103" s="137">
        <f t="shared" si="24"/>
        <v>9.98</v>
      </c>
      <c r="S103" s="137">
        <f t="shared" si="25"/>
        <v>9.98</v>
      </c>
      <c r="T103" s="137">
        <f t="shared" si="25"/>
        <v>9.98</v>
      </c>
      <c r="U103" s="137">
        <f t="shared" si="25"/>
        <v>9.98</v>
      </c>
      <c r="V103" s="137">
        <f t="shared" si="25"/>
        <v>9.98</v>
      </c>
      <c r="W103" s="137">
        <f t="shared" si="25"/>
        <v>9.98</v>
      </c>
      <c r="X103" s="137">
        <f t="shared" si="25"/>
        <v>9.98</v>
      </c>
      <c r="Y103" s="137">
        <f t="shared" si="25"/>
        <v>9.98</v>
      </c>
      <c r="Z103" s="137">
        <f t="shared" si="25"/>
        <v>9.98</v>
      </c>
      <c r="AA103" s="137">
        <f t="shared" si="25"/>
        <v>9.98</v>
      </c>
      <c r="AB103" s="137">
        <f t="shared" si="25"/>
        <v>9.98</v>
      </c>
      <c r="AC103" s="137">
        <f t="shared" si="25"/>
        <v>9.98</v>
      </c>
      <c r="AD103" s="137">
        <f t="shared" si="25"/>
        <v>9.98</v>
      </c>
      <c r="AE103" s="137">
        <f t="shared" si="25"/>
        <v>9.98</v>
      </c>
      <c r="AF103" s="137">
        <f t="shared" si="25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4"/>
        <v>9.1</v>
      </c>
      <c r="D104" s="137">
        <f t="shared" si="24"/>
        <v>9.1</v>
      </c>
      <c r="E104" s="137">
        <f t="shared" si="24"/>
        <v>9.1</v>
      </c>
      <c r="F104" s="137">
        <f t="shared" si="24"/>
        <v>9.1</v>
      </c>
      <c r="G104" s="137">
        <f t="shared" si="24"/>
        <v>9.1</v>
      </c>
      <c r="H104" s="137">
        <f t="shared" si="24"/>
        <v>9.1</v>
      </c>
      <c r="I104" s="137">
        <f t="shared" si="24"/>
        <v>9.1</v>
      </c>
      <c r="J104" s="137">
        <f t="shared" si="24"/>
        <v>9.1</v>
      </c>
      <c r="K104" s="137">
        <f t="shared" si="24"/>
        <v>9.1</v>
      </c>
      <c r="L104" s="137">
        <f t="shared" si="24"/>
        <v>9.1</v>
      </c>
      <c r="M104" s="137">
        <f t="shared" si="24"/>
        <v>9.1</v>
      </c>
      <c r="N104" s="137">
        <f t="shared" si="24"/>
        <v>9.1</v>
      </c>
      <c r="O104" s="137">
        <f t="shared" si="24"/>
        <v>9.1</v>
      </c>
      <c r="P104" s="137">
        <f t="shared" si="24"/>
        <v>9.1</v>
      </c>
      <c r="Q104" s="137">
        <f t="shared" si="24"/>
        <v>9.1</v>
      </c>
      <c r="R104" s="137">
        <f t="shared" si="24"/>
        <v>9.1</v>
      </c>
      <c r="S104" s="137">
        <f t="shared" si="25"/>
        <v>9.1</v>
      </c>
      <c r="T104" s="137">
        <f t="shared" si="25"/>
        <v>9.1</v>
      </c>
      <c r="U104" s="137">
        <f t="shared" si="25"/>
        <v>9.1</v>
      </c>
      <c r="V104" s="137">
        <f t="shared" si="25"/>
        <v>9.1</v>
      </c>
      <c r="W104" s="137">
        <f t="shared" si="25"/>
        <v>9.1</v>
      </c>
      <c r="X104" s="137">
        <f t="shared" si="25"/>
        <v>9.1</v>
      </c>
      <c r="Y104" s="137">
        <f t="shared" si="25"/>
        <v>9.1</v>
      </c>
      <c r="Z104" s="137">
        <f t="shared" si="25"/>
        <v>9.1</v>
      </c>
      <c r="AA104" s="137">
        <f t="shared" si="25"/>
        <v>9.1</v>
      </c>
      <c r="AB104" s="137">
        <f t="shared" si="25"/>
        <v>9.1</v>
      </c>
      <c r="AC104" s="137">
        <f t="shared" si="25"/>
        <v>9.1</v>
      </c>
      <c r="AD104" s="137">
        <f t="shared" si="25"/>
        <v>9.1</v>
      </c>
      <c r="AE104" s="137">
        <f t="shared" si="25"/>
        <v>9.1</v>
      </c>
      <c r="AF104" s="137">
        <f t="shared" si="25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4"/>
        <v>9.18</v>
      </c>
      <c r="D105" s="137">
        <f t="shared" si="24"/>
        <v>9.18</v>
      </c>
      <c r="E105" s="137">
        <f t="shared" si="24"/>
        <v>9.18</v>
      </c>
      <c r="F105" s="137">
        <f t="shared" si="24"/>
        <v>9.18</v>
      </c>
      <c r="G105" s="137">
        <f t="shared" si="24"/>
        <v>9.18</v>
      </c>
      <c r="H105" s="137">
        <f t="shared" si="24"/>
        <v>9.18</v>
      </c>
      <c r="I105" s="137">
        <f t="shared" si="24"/>
        <v>9.18</v>
      </c>
      <c r="J105" s="137">
        <f t="shared" si="24"/>
        <v>9.18</v>
      </c>
      <c r="K105" s="137">
        <f t="shared" si="24"/>
        <v>9.18</v>
      </c>
      <c r="L105" s="137">
        <f t="shared" si="24"/>
        <v>9.18</v>
      </c>
      <c r="M105" s="137">
        <f t="shared" si="24"/>
        <v>9.18</v>
      </c>
      <c r="N105" s="137">
        <f t="shared" si="24"/>
        <v>9.18</v>
      </c>
      <c r="O105" s="137">
        <f t="shared" si="24"/>
        <v>9.18</v>
      </c>
      <c r="P105" s="137">
        <f t="shared" si="24"/>
        <v>9.18</v>
      </c>
      <c r="Q105" s="137">
        <f t="shared" si="24"/>
        <v>9.18</v>
      </c>
      <c r="R105" s="137">
        <f t="shared" si="24"/>
        <v>9.18</v>
      </c>
      <c r="S105" s="137">
        <f t="shared" si="25"/>
        <v>9.18</v>
      </c>
      <c r="T105" s="137">
        <f t="shared" si="25"/>
        <v>9.18</v>
      </c>
      <c r="U105" s="137">
        <f t="shared" si="25"/>
        <v>9.18</v>
      </c>
      <c r="V105" s="137">
        <f t="shared" si="25"/>
        <v>9.18</v>
      </c>
      <c r="W105" s="137">
        <f t="shared" si="25"/>
        <v>9.18</v>
      </c>
      <c r="X105" s="137">
        <f t="shared" si="25"/>
        <v>9.18</v>
      </c>
      <c r="Y105" s="137">
        <f t="shared" si="25"/>
        <v>9.18</v>
      </c>
      <c r="Z105" s="137">
        <f t="shared" si="25"/>
        <v>9.18</v>
      </c>
      <c r="AA105" s="137">
        <f t="shared" si="25"/>
        <v>9.18</v>
      </c>
      <c r="AB105" s="137">
        <f t="shared" si="25"/>
        <v>9.18</v>
      </c>
      <c r="AC105" s="137">
        <f t="shared" si="25"/>
        <v>9.18</v>
      </c>
      <c r="AD105" s="137">
        <f t="shared" si="25"/>
        <v>9.18</v>
      </c>
      <c r="AE105" s="137">
        <f t="shared" si="25"/>
        <v>9.18</v>
      </c>
      <c r="AF105" s="137">
        <f t="shared" si="25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4"/>
        <v>7</v>
      </c>
      <c r="D106" s="137">
        <f t="shared" si="24"/>
        <v>7</v>
      </c>
      <c r="E106" s="137">
        <f t="shared" si="24"/>
        <v>7</v>
      </c>
      <c r="F106" s="137">
        <f t="shared" si="24"/>
        <v>7</v>
      </c>
      <c r="G106" s="137">
        <f t="shared" si="24"/>
        <v>7</v>
      </c>
      <c r="H106" s="137">
        <f t="shared" si="24"/>
        <v>7</v>
      </c>
      <c r="I106" s="137">
        <f t="shared" si="24"/>
        <v>7</v>
      </c>
      <c r="J106" s="137">
        <f t="shared" si="24"/>
        <v>7</v>
      </c>
      <c r="K106" s="137">
        <f t="shared" si="24"/>
        <v>7</v>
      </c>
      <c r="L106" s="137">
        <f t="shared" si="24"/>
        <v>7</v>
      </c>
      <c r="M106" s="137">
        <f t="shared" si="24"/>
        <v>7</v>
      </c>
      <c r="N106" s="137">
        <f t="shared" si="24"/>
        <v>7</v>
      </c>
      <c r="O106" s="137">
        <f t="shared" si="24"/>
        <v>7</v>
      </c>
      <c r="P106" s="137">
        <f t="shared" si="24"/>
        <v>7</v>
      </c>
      <c r="Q106" s="137">
        <f t="shared" si="24"/>
        <v>7</v>
      </c>
      <c r="R106" s="137">
        <f t="shared" si="24"/>
        <v>7</v>
      </c>
      <c r="S106" s="137">
        <f t="shared" si="25"/>
        <v>7</v>
      </c>
      <c r="T106" s="137">
        <f t="shared" si="25"/>
        <v>7</v>
      </c>
      <c r="U106" s="137">
        <f t="shared" si="25"/>
        <v>7</v>
      </c>
      <c r="V106" s="137">
        <f t="shared" si="25"/>
        <v>7</v>
      </c>
      <c r="W106" s="137">
        <f t="shared" si="25"/>
        <v>7</v>
      </c>
      <c r="X106" s="137">
        <f t="shared" si="25"/>
        <v>7</v>
      </c>
      <c r="Y106" s="137">
        <f t="shared" si="25"/>
        <v>7</v>
      </c>
      <c r="Z106" s="137">
        <f t="shared" si="25"/>
        <v>7</v>
      </c>
      <c r="AA106" s="137">
        <f t="shared" si="25"/>
        <v>7</v>
      </c>
      <c r="AB106" s="137">
        <f t="shared" si="25"/>
        <v>7</v>
      </c>
      <c r="AC106" s="137">
        <f t="shared" si="25"/>
        <v>7</v>
      </c>
      <c r="AD106" s="137">
        <f t="shared" si="25"/>
        <v>7</v>
      </c>
      <c r="AE106" s="137">
        <f t="shared" si="25"/>
        <v>7</v>
      </c>
      <c r="AF106" s="137">
        <f t="shared" si="25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6">B108</f>
        <v>2.25</v>
      </c>
      <c r="D108" s="137">
        <f t="shared" si="26"/>
        <v>2.25</v>
      </c>
      <c r="E108" s="137">
        <f t="shared" si="26"/>
        <v>2.25</v>
      </c>
      <c r="F108" s="137">
        <f t="shared" si="26"/>
        <v>2.25</v>
      </c>
      <c r="G108" s="137">
        <f t="shared" si="26"/>
        <v>2.25</v>
      </c>
      <c r="H108" s="137">
        <f t="shared" si="26"/>
        <v>2.25</v>
      </c>
      <c r="I108" s="137">
        <f t="shared" si="26"/>
        <v>2.25</v>
      </c>
      <c r="J108" s="137">
        <f t="shared" si="26"/>
        <v>2.25</v>
      </c>
      <c r="K108" s="137">
        <f t="shared" si="26"/>
        <v>2.25</v>
      </c>
      <c r="L108" s="137">
        <f t="shared" si="26"/>
        <v>2.25</v>
      </c>
      <c r="M108" s="137">
        <f t="shared" si="26"/>
        <v>2.25</v>
      </c>
      <c r="N108" s="137">
        <f t="shared" si="26"/>
        <v>2.25</v>
      </c>
      <c r="O108" s="137">
        <f t="shared" si="26"/>
        <v>2.25</v>
      </c>
      <c r="P108" s="137">
        <f t="shared" si="26"/>
        <v>2.25</v>
      </c>
      <c r="Q108" s="137">
        <f t="shared" si="26"/>
        <v>2.25</v>
      </c>
      <c r="R108" s="137">
        <f t="shared" si="26"/>
        <v>2.25</v>
      </c>
      <c r="S108" s="137">
        <f t="shared" ref="S108:AF109" si="27">R108</f>
        <v>2.25</v>
      </c>
      <c r="T108" s="137">
        <f t="shared" si="27"/>
        <v>2.25</v>
      </c>
      <c r="U108" s="137">
        <f t="shared" si="27"/>
        <v>2.25</v>
      </c>
      <c r="V108" s="137">
        <f t="shared" si="27"/>
        <v>2.25</v>
      </c>
      <c r="W108" s="137">
        <f t="shared" si="27"/>
        <v>2.25</v>
      </c>
      <c r="X108" s="137">
        <f t="shared" si="27"/>
        <v>2.25</v>
      </c>
      <c r="Y108" s="137">
        <f t="shared" si="27"/>
        <v>2.25</v>
      </c>
      <c r="Z108" s="137">
        <f t="shared" si="27"/>
        <v>2.25</v>
      </c>
      <c r="AA108" s="137">
        <f t="shared" si="27"/>
        <v>2.25</v>
      </c>
      <c r="AB108" s="137">
        <f t="shared" si="27"/>
        <v>2.25</v>
      </c>
      <c r="AC108" s="137">
        <f t="shared" si="27"/>
        <v>2.25</v>
      </c>
      <c r="AD108" s="137">
        <f t="shared" si="27"/>
        <v>2.25</v>
      </c>
      <c r="AE108" s="137">
        <f t="shared" si="27"/>
        <v>2.25</v>
      </c>
      <c r="AF108" s="137">
        <f t="shared" si="27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6"/>
        <v>1.64</v>
      </c>
      <c r="D109" s="137">
        <f t="shared" si="26"/>
        <v>1.64</v>
      </c>
      <c r="E109" s="137">
        <f t="shared" si="26"/>
        <v>1.64</v>
      </c>
      <c r="F109" s="137">
        <f t="shared" si="26"/>
        <v>1.64</v>
      </c>
      <c r="G109" s="137">
        <f t="shared" si="26"/>
        <v>1.64</v>
      </c>
      <c r="H109" s="137">
        <f t="shared" si="26"/>
        <v>1.64</v>
      </c>
      <c r="I109" s="137">
        <f t="shared" si="26"/>
        <v>1.64</v>
      </c>
      <c r="J109" s="137">
        <f t="shared" si="26"/>
        <v>1.64</v>
      </c>
      <c r="K109" s="137">
        <f t="shared" si="26"/>
        <v>1.64</v>
      </c>
      <c r="L109" s="137">
        <f t="shared" si="26"/>
        <v>1.64</v>
      </c>
      <c r="M109" s="137">
        <f t="shared" si="26"/>
        <v>1.64</v>
      </c>
      <c r="N109" s="137">
        <f t="shared" si="26"/>
        <v>1.64</v>
      </c>
      <c r="O109" s="137">
        <f t="shared" si="26"/>
        <v>1.64</v>
      </c>
      <c r="P109" s="137">
        <f t="shared" si="26"/>
        <v>1.64</v>
      </c>
      <c r="Q109" s="137">
        <f t="shared" si="26"/>
        <v>1.64</v>
      </c>
      <c r="R109" s="137">
        <f t="shared" si="26"/>
        <v>1.64</v>
      </c>
      <c r="S109" s="137">
        <f t="shared" si="27"/>
        <v>1.64</v>
      </c>
      <c r="T109" s="137">
        <f t="shared" si="27"/>
        <v>1.64</v>
      </c>
      <c r="U109" s="137">
        <f t="shared" si="27"/>
        <v>1.64</v>
      </c>
      <c r="V109" s="137">
        <f t="shared" si="27"/>
        <v>1.64</v>
      </c>
      <c r="W109" s="137">
        <f t="shared" si="27"/>
        <v>1.64</v>
      </c>
      <c r="X109" s="137">
        <f t="shared" si="27"/>
        <v>1.64</v>
      </c>
      <c r="Y109" s="137">
        <f t="shared" si="27"/>
        <v>1.64</v>
      </c>
      <c r="Z109" s="137">
        <f t="shared" si="27"/>
        <v>1.64</v>
      </c>
      <c r="AA109" s="137">
        <f t="shared" si="27"/>
        <v>1.64</v>
      </c>
      <c r="AB109" s="137">
        <f t="shared" si="27"/>
        <v>1.64</v>
      </c>
      <c r="AC109" s="137">
        <f t="shared" si="27"/>
        <v>1.64</v>
      </c>
      <c r="AD109" s="137">
        <f t="shared" si="27"/>
        <v>1.64</v>
      </c>
      <c r="AE109" s="137">
        <f t="shared" si="27"/>
        <v>1.64</v>
      </c>
      <c r="AF109" s="137">
        <f t="shared" si="27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28">B111</f>
        <v>1.62</v>
      </c>
      <c r="D111" s="137">
        <f t="shared" si="28"/>
        <v>1.62</v>
      </c>
      <c r="E111" s="137">
        <f t="shared" si="28"/>
        <v>1.62</v>
      </c>
      <c r="F111" s="137">
        <f t="shared" si="28"/>
        <v>1.62</v>
      </c>
      <c r="G111" s="137">
        <f t="shared" si="28"/>
        <v>1.62</v>
      </c>
      <c r="H111" s="137">
        <f t="shared" si="28"/>
        <v>1.62</v>
      </c>
      <c r="I111" s="137">
        <f t="shared" si="28"/>
        <v>1.62</v>
      </c>
      <c r="J111" s="137">
        <f t="shared" si="28"/>
        <v>1.62</v>
      </c>
      <c r="K111" s="137">
        <f t="shared" si="28"/>
        <v>1.62</v>
      </c>
      <c r="L111" s="137">
        <f t="shared" si="28"/>
        <v>1.62</v>
      </c>
      <c r="M111" s="137">
        <f t="shared" si="28"/>
        <v>1.62</v>
      </c>
      <c r="N111" s="137">
        <f t="shared" si="28"/>
        <v>1.62</v>
      </c>
      <c r="O111" s="137">
        <f t="shared" si="28"/>
        <v>1.62</v>
      </c>
      <c r="P111" s="137">
        <f t="shared" si="28"/>
        <v>1.62</v>
      </c>
      <c r="Q111" s="137">
        <f t="shared" si="28"/>
        <v>1.62</v>
      </c>
      <c r="R111" s="137">
        <f t="shared" si="28"/>
        <v>1.62</v>
      </c>
      <c r="S111" s="137">
        <f t="shared" ref="S111:AF126" si="29">R111</f>
        <v>1.62</v>
      </c>
      <c r="T111" s="137">
        <f t="shared" si="29"/>
        <v>1.62</v>
      </c>
      <c r="U111" s="137">
        <f t="shared" si="29"/>
        <v>1.62</v>
      </c>
      <c r="V111" s="137">
        <f t="shared" si="29"/>
        <v>1.62</v>
      </c>
      <c r="W111" s="137">
        <f t="shared" si="29"/>
        <v>1.62</v>
      </c>
      <c r="X111" s="137">
        <f t="shared" si="29"/>
        <v>1.62</v>
      </c>
      <c r="Y111" s="137">
        <f t="shared" si="29"/>
        <v>1.62</v>
      </c>
      <c r="Z111" s="137">
        <f t="shared" si="29"/>
        <v>1.62</v>
      </c>
      <c r="AA111" s="137">
        <f t="shared" si="29"/>
        <v>1.62</v>
      </c>
      <c r="AB111" s="137">
        <f t="shared" si="29"/>
        <v>1.62</v>
      </c>
      <c r="AC111" s="137">
        <f t="shared" si="29"/>
        <v>1.62</v>
      </c>
      <c r="AD111" s="137">
        <f t="shared" si="29"/>
        <v>1.62</v>
      </c>
      <c r="AE111" s="137">
        <f t="shared" si="29"/>
        <v>1.62</v>
      </c>
      <c r="AF111" s="137">
        <f t="shared" si="29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28"/>
        <v>8.36</v>
      </c>
      <c r="D112" s="137">
        <f t="shared" si="28"/>
        <v>8.36</v>
      </c>
      <c r="E112" s="137">
        <f t="shared" si="28"/>
        <v>8.36</v>
      </c>
      <c r="F112" s="137">
        <f t="shared" si="28"/>
        <v>8.36</v>
      </c>
      <c r="G112" s="137">
        <f t="shared" si="28"/>
        <v>8.36</v>
      </c>
      <c r="H112" s="137">
        <f t="shared" si="28"/>
        <v>8.36</v>
      </c>
      <c r="I112" s="137">
        <f t="shared" si="28"/>
        <v>8.36</v>
      </c>
      <c r="J112" s="137">
        <f t="shared" si="28"/>
        <v>8.36</v>
      </c>
      <c r="K112" s="137">
        <f t="shared" si="28"/>
        <v>8.36</v>
      </c>
      <c r="L112" s="137">
        <f t="shared" si="28"/>
        <v>8.36</v>
      </c>
      <c r="M112" s="137">
        <f t="shared" si="28"/>
        <v>8.36</v>
      </c>
      <c r="N112" s="137">
        <f t="shared" si="28"/>
        <v>8.36</v>
      </c>
      <c r="O112" s="137">
        <f t="shared" si="28"/>
        <v>8.36</v>
      </c>
      <c r="P112" s="137">
        <f t="shared" si="28"/>
        <v>8.36</v>
      </c>
      <c r="Q112" s="137">
        <f t="shared" si="28"/>
        <v>8.36</v>
      </c>
      <c r="R112" s="137">
        <f t="shared" si="28"/>
        <v>8.36</v>
      </c>
      <c r="S112" s="137">
        <f t="shared" si="29"/>
        <v>8.36</v>
      </c>
      <c r="T112" s="137">
        <f t="shared" si="29"/>
        <v>8.36</v>
      </c>
      <c r="U112" s="137">
        <f t="shared" si="29"/>
        <v>8.36</v>
      </c>
      <c r="V112" s="137">
        <f t="shared" si="29"/>
        <v>8.36</v>
      </c>
      <c r="W112" s="137">
        <f t="shared" si="29"/>
        <v>8.36</v>
      </c>
      <c r="X112" s="137">
        <f t="shared" si="29"/>
        <v>8.36</v>
      </c>
      <c r="Y112" s="137">
        <f t="shared" si="29"/>
        <v>8.36</v>
      </c>
      <c r="Z112" s="137">
        <f t="shared" si="29"/>
        <v>8.36</v>
      </c>
      <c r="AA112" s="137">
        <f t="shared" si="29"/>
        <v>8.36</v>
      </c>
      <c r="AB112" s="137">
        <f t="shared" si="29"/>
        <v>8.36</v>
      </c>
      <c r="AC112" s="137">
        <f t="shared" si="29"/>
        <v>8.36</v>
      </c>
      <c r="AD112" s="137">
        <f t="shared" si="29"/>
        <v>8.36</v>
      </c>
      <c r="AE112" s="137">
        <f t="shared" si="29"/>
        <v>8.36</v>
      </c>
      <c r="AF112" s="137">
        <f t="shared" si="29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28"/>
        <v>8</v>
      </c>
      <c r="D113" s="137">
        <f t="shared" si="28"/>
        <v>8</v>
      </c>
      <c r="E113" s="137">
        <f t="shared" si="28"/>
        <v>8</v>
      </c>
      <c r="F113" s="137">
        <f t="shared" si="28"/>
        <v>8</v>
      </c>
      <c r="G113" s="137">
        <f t="shared" si="28"/>
        <v>8</v>
      </c>
      <c r="H113" s="137">
        <f t="shared" si="28"/>
        <v>8</v>
      </c>
      <c r="I113" s="137">
        <v>5.4</v>
      </c>
      <c r="J113" s="137">
        <f t="shared" si="28"/>
        <v>5.4</v>
      </c>
      <c r="K113" s="137">
        <f t="shared" si="28"/>
        <v>5.4</v>
      </c>
      <c r="L113" s="137">
        <f t="shared" si="28"/>
        <v>5.4</v>
      </c>
      <c r="M113" s="137">
        <f t="shared" si="28"/>
        <v>5.4</v>
      </c>
      <c r="N113" s="137">
        <f t="shared" si="28"/>
        <v>5.4</v>
      </c>
      <c r="O113" s="137">
        <f t="shared" si="28"/>
        <v>5.4</v>
      </c>
      <c r="P113" s="137">
        <f t="shared" si="28"/>
        <v>5.4</v>
      </c>
      <c r="Q113" s="137">
        <f t="shared" si="28"/>
        <v>5.4</v>
      </c>
      <c r="R113" s="137">
        <f t="shared" si="28"/>
        <v>5.4</v>
      </c>
      <c r="S113" s="137">
        <f t="shared" si="29"/>
        <v>5.4</v>
      </c>
      <c r="T113" s="137">
        <f t="shared" si="29"/>
        <v>5.4</v>
      </c>
      <c r="U113" s="137">
        <f t="shared" si="29"/>
        <v>5.4</v>
      </c>
      <c r="V113" s="137">
        <f t="shared" si="29"/>
        <v>5.4</v>
      </c>
      <c r="W113" s="137">
        <f t="shared" si="29"/>
        <v>5.4</v>
      </c>
      <c r="X113" s="137">
        <f t="shared" si="29"/>
        <v>5.4</v>
      </c>
      <c r="Y113" s="137">
        <f t="shared" si="29"/>
        <v>5.4</v>
      </c>
      <c r="Z113" s="137">
        <f t="shared" si="29"/>
        <v>5.4</v>
      </c>
      <c r="AA113" s="137">
        <f t="shared" si="29"/>
        <v>5.4</v>
      </c>
      <c r="AB113" s="137">
        <f t="shared" si="29"/>
        <v>5.4</v>
      </c>
      <c r="AC113" s="137">
        <f t="shared" si="29"/>
        <v>5.4</v>
      </c>
      <c r="AD113" s="137">
        <f t="shared" si="29"/>
        <v>5.4</v>
      </c>
      <c r="AE113" s="137">
        <f t="shared" si="29"/>
        <v>5.4</v>
      </c>
      <c r="AF113" s="137">
        <f t="shared" si="29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28"/>
        <v>6.57</v>
      </c>
      <c r="D114" s="137">
        <f t="shared" si="28"/>
        <v>6.57</v>
      </c>
      <c r="E114" s="137">
        <f t="shared" si="28"/>
        <v>6.57</v>
      </c>
      <c r="F114" s="137">
        <f t="shared" si="28"/>
        <v>6.57</v>
      </c>
      <c r="G114" s="137">
        <f t="shared" si="28"/>
        <v>6.57</v>
      </c>
      <c r="H114" s="137">
        <f t="shared" si="28"/>
        <v>6.57</v>
      </c>
      <c r="I114" s="137">
        <f t="shared" si="28"/>
        <v>6.57</v>
      </c>
      <c r="J114" s="137">
        <f t="shared" si="28"/>
        <v>6.57</v>
      </c>
      <c r="K114" s="137">
        <f t="shared" si="28"/>
        <v>6.57</v>
      </c>
      <c r="L114" s="137">
        <f t="shared" si="28"/>
        <v>6.57</v>
      </c>
      <c r="M114" s="137">
        <f t="shared" si="28"/>
        <v>6.57</v>
      </c>
      <c r="N114" s="137">
        <f t="shared" si="28"/>
        <v>6.57</v>
      </c>
      <c r="O114" s="137">
        <f t="shared" si="28"/>
        <v>6.57</v>
      </c>
      <c r="P114" s="137">
        <f t="shared" si="28"/>
        <v>6.57</v>
      </c>
      <c r="Q114" s="137">
        <f t="shared" si="28"/>
        <v>6.57</v>
      </c>
      <c r="R114" s="137">
        <f t="shared" si="28"/>
        <v>6.57</v>
      </c>
      <c r="S114" s="137">
        <f t="shared" si="29"/>
        <v>6.57</v>
      </c>
      <c r="T114" s="137">
        <f t="shared" si="29"/>
        <v>6.57</v>
      </c>
      <c r="U114" s="137">
        <f t="shared" si="29"/>
        <v>6.57</v>
      </c>
      <c r="V114" s="137">
        <f t="shared" si="29"/>
        <v>6.57</v>
      </c>
      <c r="W114" s="137">
        <f t="shared" si="29"/>
        <v>6.57</v>
      </c>
      <c r="X114" s="137">
        <f t="shared" si="29"/>
        <v>6.57</v>
      </c>
      <c r="Y114" s="137">
        <f t="shared" si="29"/>
        <v>6.57</v>
      </c>
      <c r="Z114" s="137">
        <f t="shared" si="29"/>
        <v>6.57</v>
      </c>
      <c r="AA114" s="137">
        <f t="shared" si="29"/>
        <v>6.57</v>
      </c>
      <c r="AB114" s="137">
        <f t="shared" si="29"/>
        <v>6.57</v>
      </c>
      <c r="AC114" s="137">
        <f t="shared" si="29"/>
        <v>6.57</v>
      </c>
      <c r="AD114" s="137">
        <f t="shared" si="29"/>
        <v>6.57</v>
      </c>
      <c r="AE114" s="137">
        <f t="shared" si="29"/>
        <v>6.57</v>
      </c>
      <c r="AF114" s="137">
        <f t="shared" si="29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28"/>
        <v>3.43</v>
      </c>
      <c r="D115" s="137">
        <f t="shared" si="28"/>
        <v>3.43</v>
      </c>
      <c r="E115" s="137">
        <f t="shared" si="28"/>
        <v>3.43</v>
      </c>
      <c r="F115" s="137">
        <f t="shared" si="28"/>
        <v>3.43</v>
      </c>
      <c r="G115" s="137">
        <f t="shared" si="28"/>
        <v>3.43</v>
      </c>
      <c r="H115" s="137">
        <f t="shared" si="28"/>
        <v>3.43</v>
      </c>
      <c r="I115" s="137">
        <f t="shared" si="28"/>
        <v>3.43</v>
      </c>
      <c r="J115" s="137">
        <f t="shared" si="28"/>
        <v>3.43</v>
      </c>
      <c r="K115" s="137">
        <f t="shared" si="28"/>
        <v>3.43</v>
      </c>
      <c r="L115" s="137">
        <f t="shared" si="28"/>
        <v>3.43</v>
      </c>
      <c r="M115" s="137">
        <f t="shared" si="28"/>
        <v>3.43</v>
      </c>
      <c r="N115" s="137">
        <f t="shared" si="28"/>
        <v>3.43</v>
      </c>
      <c r="O115" s="137">
        <f t="shared" si="28"/>
        <v>3.43</v>
      </c>
      <c r="P115" s="137">
        <f t="shared" si="28"/>
        <v>3.43</v>
      </c>
      <c r="Q115" s="137">
        <f t="shared" si="28"/>
        <v>3.43</v>
      </c>
      <c r="R115" s="137">
        <f t="shared" si="28"/>
        <v>3.43</v>
      </c>
      <c r="S115" s="137">
        <f t="shared" si="29"/>
        <v>3.43</v>
      </c>
      <c r="T115" s="137">
        <f t="shared" si="29"/>
        <v>3.43</v>
      </c>
      <c r="U115" s="137">
        <f t="shared" si="29"/>
        <v>3.43</v>
      </c>
      <c r="V115" s="137">
        <f t="shared" si="29"/>
        <v>3.43</v>
      </c>
      <c r="W115" s="137">
        <f t="shared" si="29"/>
        <v>3.43</v>
      </c>
      <c r="X115" s="137">
        <f t="shared" si="29"/>
        <v>3.43</v>
      </c>
      <c r="Y115" s="137">
        <f t="shared" si="29"/>
        <v>3.43</v>
      </c>
      <c r="Z115" s="137">
        <f t="shared" si="29"/>
        <v>3.43</v>
      </c>
      <c r="AA115" s="137">
        <f t="shared" si="29"/>
        <v>3.43</v>
      </c>
      <c r="AB115" s="137">
        <f t="shared" si="29"/>
        <v>3.43</v>
      </c>
      <c r="AC115" s="137">
        <f t="shared" si="29"/>
        <v>3.43</v>
      </c>
      <c r="AD115" s="137">
        <f t="shared" si="29"/>
        <v>3.43</v>
      </c>
      <c r="AE115" s="137">
        <f t="shared" si="29"/>
        <v>3.43</v>
      </c>
      <c r="AF115" s="137">
        <f t="shared" si="29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28"/>
        <v>2.96</v>
      </c>
      <c r="D116" s="137">
        <f t="shared" si="28"/>
        <v>2.96</v>
      </c>
      <c r="E116" s="137">
        <f t="shared" si="28"/>
        <v>2.96</v>
      </c>
      <c r="F116" s="137">
        <f t="shared" si="28"/>
        <v>2.96</v>
      </c>
      <c r="G116" s="137">
        <f t="shared" si="28"/>
        <v>2.96</v>
      </c>
      <c r="H116" s="137">
        <f t="shared" si="28"/>
        <v>2.96</v>
      </c>
      <c r="I116" s="137">
        <f t="shared" si="28"/>
        <v>2.96</v>
      </c>
      <c r="J116" s="137">
        <f t="shared" si="28"/>
        <v>2.96</v>
      </c>
      <c r="K116" s="137">
        <f t="shared" si="28"/>
        <v>2.96</v>
      </c>
      <c r="L116" s="137">
        <f t="shared" si="28"/>
        <v>2.96</v>
      </c>
      <c r="M116" s="137">
        <f t="shared" si="28"/>
        <v>2.96</v>
      </c>
      <c r="N116" s="137">
        <f t="shared" si="28"/>
        <v>2.96</v>
      </c>
      <c r="O116" s="137">
        <f t="shared" si="28"/>
        <v>2.96</v>
      </c>
      <c r="P116" s="137">
        <f t="shared" si="28"/>
        <v>2.96</v>
      </c>
      <c r="Q116" s="137">
        <f t="shared" si="28"/>
        <v>2.96</v>
      </c>
      <c r="R116" s="137">
        <f t="shared" si="28"/>
        <v>2.96</v>
      </c>
      <c r="S116" s="137">
        <f t="shared" si="29"/>
        <v>2.96</v>
      </c>
      <c r="T116" s="137">
        <f t="shared" si="29"/>
        <v>2.96</v>
      </c>
      <c r="U116" s="137">
        <f t="shared" si="29"/>
        <v>2.96</v>
      </c>
      <c r="V116" s="137">
        <f t="shared" si="29"/>
        <v>2.96</v>
      </c>
      <c r="W116" s="137">
        <f t="shared" si="29"/>
        <v>2.96</v>
      </c>
      <c r="X116" s="137">
        <f t="shared" si="29"/>
        <v>2.96</v>
      </c>
      <c r="Y116" s="137">
        <f t="shared" si="29"/>
        <v>2.96</v>
      </c>
      <c r="Z116" s="137">
        <f t="shared" si="29"/>
        <v>2.96</v>
      </c>
      <c r="AA116" s="137">
        <f t="shared" si="29"/>
        <v>2.96</v>
      </c>
      <c r="AB116" s="137">
        <f t="shared" si="29"/>
        <v>2.96</v>
      </c>
      <c r="AC116" s="137">
        <f t="shared" si="29"/>
        <v>2.96</v>
      </c>
      <c r="AD116" s="137">
        <f t="shared" si="29"/>
        <v>2.96</v>
      </c>
      <c r="AE116" s="137">
        <f t="shared" si="29"/>
        <v>2.96</v>
      </c>
      <c r="AF116" s="137">
        <f t="shared" si="29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28"/>
        <v>8</v>
      </c>
      <c r="D117" s="137">
        <f t="shared" si="28"/>
        <v>8</v>
      </c>
      <c r="E117" s="137">
        <f t="shared" si="28"/>
        <v>8</v>
      </c>
      <c r="F117" s="137">
        <f t="shared" si="28"/>
        <v>8</v>
      </c>
      <c r="G117" s="137">
        <f t="shared" si="28"/>
        <v>8</v>
      </c>
      <c r="H117" s="137">
        <f t="shared" si="28"/>
        <v>8</v>
      </c>
      <c r="I117" s="137">
        <f t="shared" si="28"/>
        <v>8</v>
      </c>
      <c r="J117" s="137">
        <f t="shared" si="28"/>
        <v>8</v>
      </c>
      <c r="K117" s="137">
        <f t="shared" si="28"/>
        <v>8</v>
      </c>
      <c r="L117" s="137">
        <f t="shared" si="28"/>
        <v>8</v>
      </c>
      <c r="M117" s="137">
        <f t="shared" si="28"/>
        <v>8</v>
      </c>
      <c r="N117" s="137">
        <f t="shared" si="28"/>
        <v>8</v>
      </c>
      <c r="O117" s="137">
        <f t="shared" si="28"/>
        <v>8</v>
      </c>
      <c r="P117" s="137">
        <f t="shared" si="28"/>
        <v>8</v>
      </c>
      <c r="Q117" s="137">
        <f t="shared" si="28"/>
        <v>8</v>
      </c>
      <c r="R117" s="137">
        <f t="shared" si="28"/>
        <v>8</v>
      </c>
      <c r="S117" s="137">
        <f t="shared" si="29"/>
        <v>8</v>
      </c>
      <c r="T117" s="137">
        <f t="shared" si="29"/>
        <v>8</v>
      </c>
      <c r="U117" s="137">
        <f t="shared" si="29"/>
        <v>8</v>
      </c>
      <c r="V117" s="137">
        <f t="shared" si="29"/>
        <v>8</v>
      </c>
      <c r="W117" s="137">
        <f t="shared" si="29"/>
        <v>8</v>
      </c>
      <c r="X117" s="137">
        <f t="shared" si="29"/>
        <v>8</v>
      </c>
      <c r="Y117" s="137">
        <f t="shared" si="29"/>
        <v>8</v>
      </c>
      <c r="Z117" s="137">
        <f t="shared" si="29"/>
        <v>8</v>
      </c>
      <c r="AA117" s="137">
        <f t="shared" si="29"/>
        <v>8</v>
      </c>
      <c r="AB117" s="137">
        <f t="shared" si="29"/>
        <v>8</v>
      </c>
      <c r="AC117" s="137">
        <f t="shared" si="29"/>
        <v>8</v>
      </c>
      <c r="AD117" s="137">
        <f t="shared" si="29"/>
        <v>8</v>
      </c>
      <c r="AE117" s="137">
        <f t="shared" si="29"/>
        <v>8</v>
      </c>
      <c r="AF117" s="137">
        <f t="shared" si="29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28"/>
        <v>7</v>
      </c>
      <c r="E118" s="137">
        <f t="shared" si="28"/>
        <v>7</v>
      </c>
      <c r="F118" s="137">
        <f t="shared" si="28"/>
        <v>7</v>
      </c>
      <c r="G118" s="137">
        <f t="shared" si="28"/>
        <v>7</v>
      </c>
      <c r="H118" s="137">
        <f t="shared" si="28"/>
        <v>7</v>
      </c>
      <c r="I118" s="137">
        <f t="shared" si="28"/>
        <v>7</v>
      </c>
      <c r="J118" s="137">
        <f t="shared" si="28"/>
        <v>7</v>
      </c>
      <c r="K118" s="137">
        <f t="shared" si="28"/>
        <v>7</v>
      </c>
      <c r="L118" s="137">
        <f t="shared" si="28"/>
        <v>7</v>
      </c>
      <c r="M118" s="137">
        <f t="shared" si="28"/>
        <v>7</v>
      </c>
      <c r="N118" s="137">
        <f t="shared" si="28"/>
        <v>7</v>
      </c>
      <c r="O118" s="137">
        <f t="shared" si="28"/>
        <v>7</v>
      </c>
      <c r="P118" s="137">
        <f t="shared" si="28"/>
        <v>7</v>
      </c>
      <c r="Q118" s="137">
        <f t="shared" si="28"/>
        <v>7</v>
      </c>
      <c r="R118" s="137">
        <f t="shared" si="28"/>
        <v>7</v>
      </c>
      <c r="S118" s="137">
        <f t="shared" si="29"/>
        <v>7</v>
      </c>
      <c r="T118" s="137">
        <f t="shared" si="29"/>
        <v>7</v>
      </c>
      <c r="U118" s="137">
        <f t="shared" si="29"/>
        <v>7</v>
      </c>
      <c r="V118" s="137">
        <f t="shared" si="29"/>
        <v>7</v>
      </c>
      <c r="W118" s="137">
        <f t="shared" si="29"/>
        <v>7</v>
      </c>
      <c r="X118" s="137">
        <f t="shared" si="29"/>
        <v>7</v>
      </c>
      <c r="Y118" s="137">
        <f t="shared" si="29"/>
        <v>7</v>
      </c>
      <c r="Z118" s="137">
        <f t="shared" si="29"/>
        <v>7</v>
      </c>
      <c r="AA118" s="137">
        <f t="shared" si="29"/>
        <v>7</v>
      </c>
      <c r="AB118" s="137">
        <f t="shared" si="29"/>
        <v>7</v>
      </c>
      <c r="AC118" s="137">
        <f t="shared" si="29"/>
        <v>7</v>
      </c>
      <c r="AD118" s="137">
        <f t="shared" si="29"/>
        <v>7</v>
      </c>
      <c r="AE118" s="137">
        <f t="shared" si="29"/>
        <v>7</v>
      </c>
      <c r="AF118" s="137">
        <f t="shared" si="29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0">B119</f>
        <v>3.47</v>
      </c>
      <c r="D119" s="137">
        <f t="shared" si="30"/>
        <v>3.47</v>
      </c>
      <c r="E119" s="137">
        <f t="shared" si="30"/>
        <v>3.47</v>
      </c>
      <c r="F119" s="137">
        <f t="shared" si="30"/>
        <v>3.47</v>
      </c>
      <c r="G119" s="137">
        <f t="shared" si="30"/>
        <v>3.47</v>
      </c>
      <c r="H119" s="137">
        <f t="shared" si="30"/>
        <v>3.47</v>
      </c>
      <c r="I119" s="137">
        <f t="shared" si="30"/>
        <v>3.47</v>
      </c>
      <c r="J119" s="137">
        <f t="shared" si="30"/>
        <v>3.47</v>
      </c>
      <c r="K119" s="137">
        <f t="shared" si="30"/>
        <v>3.47</v>
      </c>
      <c r="L119" s="137">
        <f t="shared" si="30"/>
        <v>3.47</v>
      </c>
      <c r="M119" s="137">
        <f t="shared" si="30"/>
        <v>3.47</v>
      </c>
      <c r="N119" s="137">
        <f t="shared" si="30"/>
        <v>3.47</v>
      </c>
      <c r="O119" s="137">
        <f t="shared" si="30"/>
        <v>3.47</v>
      </c>
      <c r="P119" s="137">
        <f t="shared" si="30"/>
        <v>3.47</v>
      </c>
      <c r="Q119" s="137">
        <f t="shared" si="30"/>
        <v>3.47</v>
      </c>
      <c r="R119" s="137">
        <f t="shared" si="30"/>
        <v>3.47</v>
      </c>
      <c r="S119" s="137">
        <f t="shared" si="29"/>
        <v>3.47</v>
      </c>
      <c r="T119" s="137">
        <f t="shared" si="29"/>
        <v>3.47</v>
      </c>
      <c r="U119" s="137">
        <f t="shared" si="29"/>
        <v>3.47</v>
      </c>
      <c r="V119" s="137">
        <f t="shared" si="29"/>
        <v>3.47</v>
      </c>
      <c r="W119" s="137">
        <f t="shared" si="29"/>
        <v>3.47</v>
      </c>
      <c r="X119" s="137">
        <f t="shared" si="29"/>
        <v>3.47</v>
      </c>
      <c r="Y119" s="137">
        <f t="shared" si="29"/>
        <v>3.47</v>
      </c>
      <c r="Z119" s="137">
        <f t="shared" si="29"/>
        <v>3.47</v>
      </c>
      <c r="AA119" s="137">
        <f t="shared" si="29"/>
        <v>3.47</v>
      </c>
      <c r="AB119" s="137">
        <f t="shared" si="29"/>
        <v>3.47</v>
      </c>
      <c r="AC119" s="137">
        <f t="shared" si="29"/>
        <v>3.47</v>
      </c>
      <c r="AD119" s="137">
        <f t="shared" si="29"/>
        <v>3.47</v>
      </c>
      <c r="AE119" s="137">
        <f t="shared" si="29"/>
        <v>3.47</v>
      </c>
      <c r="AF119" s="137">
        <f t="shared" si="29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0"/>
        <v>2.1</v>
      </c>
      <c r="D120" s="137">
        <f t="shared" si="30"/>
        <v>2.1</v>
      </c>
      <c r="E120" s="137">
        <f t="shared" si="30"/>
        <v>2.1</v>
      </c>
      <c r="F120" s="137">
        <f t="shared" si="30"/>
        <v>2.1</v>
      </c>
      <c r="G120" s="137">
        <f t="shared" si="30"/>
        <v>2.1</v>
      </c>
      <c r="H120" s="137">
        <f t="shared" si="30"/>
        <v>2.1</v>
      </c>
      <c r="I120" s="137">
        <f t="shared" si="30"/>
        <v>2.1</v>
      </c>
      <c r="J120" s="137">
        <f t="shared" si="30"/>
        <v>2.1</v>
      </c>
      <c r="K120" s="137">
        <f t="shared" si="30"/>
        <v>2.1</v>
      </c>
      <c r="L120" s="137">
        <f t="shared" si="30"/>
        <v>2.1</v>
      </c>
      <c r="M120" s="137">
        <f t="shared" si="30"/>
        <v>2.1</v>
      </c>
      <c r="N120" s="137">
        <f t="shared" si="30"/>
        <v>2.1</v>
      </c>
      <c r="O120" s="137">
        <f t="shared" si="30"/>
        <v>2.1</v>
      </c>
      <c r="P120" s="137">
        <f t="shared" si="30"/>
        <v>2.1</v>
      </c>
      <c r="Q120" s="137">
        <f t="shared" si="30"/>
        <v>2.1</v>
      </c>
      <c r="R120" s="137">
        <f t="shared" si="30"/>
        <v>2.1</v>
      </c>
      <c r="S120" s="137">
        <f t="shared" si="29"/>
        <v>2.1</v>
      </c>
      <c r="T120" s="137">
        <f t="shared" si="29"/>
        <v>2.1</v>
      </c>
      <c r="U120" s="137">
        <f t="shared" si="29"/>
        <v>2.1</v>
      </c>
      <c r="V120" s="137">
        <f t="shared" si="29"/>
        <v>2.1</v>
      </c>
      <c r="W120" s="137">
        <f t="shared" si="29"/>
        <v>2.1</v>
      </c>
      <c r="X120" s="137">
        <f t="shared" si="29"/>
        <v>2.1</v>
      </c>
      <c r="Y120" s="137">
        <f t="shared" si="29"/>
        <v>2.1</v>
      </c>
      <c r="Z120" s="137">
        <f t="shared" si="29"/>
        <v>2.1</v>
      </c>
      <c r="AA120" s="137">
        <f t="shared" si="29"/>
        <v>2.1</v>
      </c>
      <c r="AB120" s="137">
        <f t="shared" si="29"/>
        <v>2.1</v>
      </c>
      <c r="AC120" s="137">
        <f t="shared" si="29"/>
        <v>2.1</v>
      </c>
      <c r="AD120" s="137">
        <f t="shared" si="29"/>
        <v>2.1</v>
      </c>
      <c r="AE120" s="137">
        <f t="shared" si="29"/>
        <v>2.1</v>
      </c>
      <c r="AF120" s="137">
        <f t="shared" si="29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0"/>
        <v>9.3000000000000007</v>
      </c>
      <c r="D121" s="137">
        <f t="shared" si="30"/>
        <v>9.3000000000000007</v>
      </c>
      <c r="E121" s="137">
        <f t="shared" si="30"/>
        <v>9.3000000000000007</v>
      </c>
      <c r="F121" s="137">
        <f t="shared" si="30"/>
        <v>9.3000000000000007</v>
      </c>
      <c r="G121" s="137">
        <f t="shared" si="30"/>
        <v>9.3000000000000007</v>
      </c>
      <c r="H121" s="137">
        <f t="shared" si="30"/>
        <v>9.3000000000000007</v>
      </c>
      <c r="I121" s="137">
        <f t="shared" si="30"/>
        <v>9.3000000000000007</v>
      </c>
      <c r="J121" s="137">
        <f t="shared" si="30"/>
        <v>9.3000000000000007</v>
      </c>
      <c r="K121" s="137">
        <f t="shared" si="30"/>
        <v>9.3000000000000007</v>
      </c>
      <c r="L121" s="137">
        <f t="shared" si="30"/>
        <v>9.3000000000000007</v>
      </c>
      <c r="M121" s="137">
        <f t="shared" si="30"/>
        <v>9.3000000000000007</v>
      </c>
      <c r="N121" s="137">
        <f t="shared" si="30"/>
        <v>9.3000000000000007</v>
      </c>
      <c r="O121" s="137">
        <f t="shared" si="30"/>
        <v>9.3000000000000007</v>
      </c>
      <c r="P121" s="137">
        <f t="shared" si="30"/>
        <v>9.3000000000000007</v>
      </c>
      <c r="Q121" s="137">
        <f t="shared" si="30"/>
        <v>9.3000000000000007</v>
      </c>
      <c r="R121" s="137">
        <f t="shared" si="30"/>
        <v>9.3000000000000007</v>
      </c>
      <c r="S121" s="137">
        <f t="shared" si="29"/>
        <v>9.3000000000000007</v>
      </c>
      <c r="T121" s="137">
        <f t="shared" si="29"/>
        <v>9.3000000000000007</v>
      </c>
      <c r="U121" s="137">
        <f t="shared" si="29"/>
        <v>9.3000000000000007</v>
      </c>
      <c r="V121" s="137">
        <f t="shared" si="29"/>
        <v>9.3000000000000007</v>
      </c>
      <c r="W121" s="137">
        <f t="shared" si="29"/>
        <v>9.3000000000000007</v>
      </c>
      <c r="X121" s="137">
        <f t="shared" si="29"/>
        <v>9.3000000000000007</v>
      </c>
      <c r="Y121" s="137">
        <f t="shared" si="29"/>
        <v>9.3000000000000007</v>
      </c>
      <c r="Z121" s="137">
        <f t="shared" si="29"/>
        <v>9.3000000000000007</v>
      </c>
      <c r="AA121" s="137">
        <f t="shared" si="29"/>
        <v>9.3000000000000007</v>
      </c>
      <c r="AB121" s="137">
        <f t="shared" si="29"/>
        <v>9.3000000000000007</v>
      </c>
      <c r="AC121" s="137">
        <f t="shared" si="29"/>
        <v>9.3000000000000007</v>
      </c>
      <c r="AD121" s="137">
        <f t="shared" si="29"/>
        <v>9.3000000000000007</v>
      </c>
      <c r="AE121" s="137">
        <f t="shared" si="29"/>
        <v>9.3000000000000007</v>
      </c>
      <c r="AF121" s="137">
        <f t="shared" si="29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0"/>
        <v>0</v>
      </c>
      <c r="D123" s="137">
        <f t="shared" si="30"/>
        <v>0</v>
      </c>
      <c r="E123" s="137">
        <f t="shared" si="30"/>
        <v>0</v>
      </c>
      <c r="F123" s="137">
        <f t="shared" si="30"/>
        <v>0</v>
      </c>
      <c r="G123" s="137">
        <f t="shared" si="30"/>
        <v>0</v>
      </c>
      <c r="H123" s="137">
        <f t="shared" si="30"/>
        <v>0</v>
      </c>
      <c r="I123" s="137">
        <f t="shared" si="30"/>
        <v>0</v>
      </c>
      <c r="J123" s="137">
        <f t="shared" si="30"/>
        <v>0</v>
      </c>
      <c r="K123" s="137">
        <f t="shared" si="30"/>
        <v>0</v>
      </c>
      <c r="L123" s="137">
        <f t="shared" si="30"/>
        <v>0</v>
      </c>
      <c r="M123" s="137">
        <f t="shared" si="30"/>
        <v>0</v>
      </c>
      <c r="N123" s="137">
        <f t="shared" si="30"/>
        <v>0</v>
      </c>
      <c r="O123" s="137">
        <f t="shared" si="30"/>
        <v>0</v>
      </c>
      <c r="P123" s="137">
        <f t="shared" si="30"/>
        <v>0</v>
      </c>
      <c r="Q123" s="137">
        <f t="shared" si="30"/>
        <v>0</v>
      </c>
      <c r="R123" s="137">
        <f t="shared" si="30"/>
        <v>0</v>
      </c>
      <c r="S123" s="137">
        <f t="shared" si="29"/>
        <v>0</v>
      </c>
      <c r="T123" s="137">
        <f t="shared" si="29"/>
        <v>0</v>
      </c>
      <c r="U123" s="137">
        <f t="shared" si="29"/>
        <v>0</v>
      </c>
      <c r="V123" s="137">
        <f t="shared" si="29"/>
        <v>0</v>
      </c>
      <c r="W123" s="137">
        <f t="shared" si="29"/>
        <v>0</v>
      </c>
      <c r="X123" s="137">
        <f t="shared" si="29"/>
        <v>0</v>
      </c>
      <c r="Y123" s="137">
        <f t="shared" si="29"/>
        <v>0</v>
      </c>
      <c r="Z123" s="137">
        <f t="shared" si="29"/>
        <v>0</v>
      </c>
      <c r="AA123" s="137">
        <f t="shared" si="29"/>
        <v>0</v>
      </c>
      <c r="AB123" s="137">
        <f t="shared" si="29"/>
        <v>0</v>
      </c>
      <c r="AC123" s="137">
        <f t="shared" si="29"/>
        <v>0</v>
      </c>
      <c r="AD123" s="137">
        <f t="shared" si="29"/>
        <v>0</v>
      </c>
      <c r="AE123" s="137">
        <f t="shared" si="29"/>
        <v>0</v>
      </c>
      <c r="AF123" s="137">
        <f t="shared" si="29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0"/>
        <v>5</v>
      </c>
      <c r="D124" s="137">
        <f t="shared" si="30"/>
        <v>5</v>
      </c>
      <c r="E124" s="137">
        <f t="shared" si="30"/>
        <v>5</v>
      </c>
      <c r="F124" s="137">
        <f t="shared" si="30"/>
        <v>5</v>
      </c>
      <c r="G124" s="137">
        <f t="shared" si="30"/>
        <v>5</v>
      </c>
      <c r="H124" s="137">
        <f t="shared" si="30"/>
        <v>5</v>
      </c>
      <c r="I124" s="137">
        <f t="shared" si="30"/>
        <v>5</v>
      </c>
      <c r="J124" s="137">
        <f t="shared" si="30"/>
        <v>5</v>
      </c>
      <c r="K124" s="137">
        <f t="shared" si="30"/>
        <v>5</v>
      </c>
      <c r="L124" s="137">
        <f t="shared" si="30"/>
        <v>5</v>
      </c>
      <c r="M124" s="137">
        <f t="shared" si="30"/>
        <v>5</v>
      </c>
      <c r="N124" s="137">
        <f t="shared" si="30"/>
        <v>5</v>
      </c>
      <c r="O124" s="137">
        <f t="shared" si="30"/>
        <v>5</v>
      </c>
      <c r="P124" s="137">
        <f t="shared" si="30"/>
        <v>5</v>
      </c>
      <c r="Q124" s="137">
        <f t="shared" si="30"/>
        <v>5</v>
      </c>
      <c r="R124" s="137">
        <f t="shared" si="30"/>
        <v>5</v>
      </c>
      <c r="S124" s="137">
        <f t="shared" si="29"/>
        <v>5</v>
      </c>
      <c r="T124" s="137">
        <f t="shared" si="29"/>
        <v>5</v>
      </c>
      <c r="U124" s="137">
        <f t="shared" si="29"/>
        <v>5</v>
      </c>
      <c r="V124" s="137">
        <f t="shared" si="29"/>
        <v>5</v>
      </c>
      <c r="W124" s="137">
        <f t="shared" si="29"/>
        <v>5</v>
      </c>
      <c r="X124" s="137">
        <f t="shared" si="29"/>
        <v>5</v>
      </c>
      <c r="Y124" s="137">
        <f t="shared" si="29"/>
        <v>5</v>
      </c>
      <c r="Z124" s="137">
        <f t="shared" si="29"/>
        <v>5</v>
      </c>
      <c r="AA124" s="137">
        <f t="shared" si="29"/>
        <v>5</v>
      </c>
      <c r="AB124" s="137">
        <f t="shared" si="29"/>
        <v>5</v>
      </c>
      <c r="AC124" s="137">
        <f t="shared" si="29"/>
        <v>5</v>
      </c>
      <c r="AD124" s="137">
        <f t="shared" si="29"/>
        <v>5</v>
      </c>
      <c r="AE124" s="137">
        <f t="shared" si="29"/>
        <v>5</v>
      </c>
      <c r="AF124" s="137">
        <f t="shared" si="29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0"/>
        <v>1</v>
      </c>
      <c r="D125" s="137">
        <f t="shared" si="30"/>
        <v>1</v>
      </c>
      <c r="E125" s="137">
        <f t="shared" si="30"/>
        <v>1</v>
      </c>
      <c r="F125" s="137">
        <f t="shared" si="30"/>
        <v>1</v>
      </c>
      <c r="G125" s="137">
        <f t="shared" si="30"/>
        <v>1</v>
      </c>
      <c r="H125" s="137">
        <f t="shared" si="30"/>
        <v>1</v>
      </c>
      <c r="I125" s="137">
        <f t="shared" si="30"/>
        <v>1</v>
      </c>
      <c r="J125" s="137">
        <f t="shared" si="30"/>
        <v>1</v>
      </c>
      <c r="K125" s="137">
        <f t="shared" si="30"/>
        <v>1</v>
      </c>
      <c r="L125" s="137">
        <f t="shared" si="30"/>
        <v>1</v>
      </c>
      <c r="M125" s="137">
        <f t="shared" si="30"/>
        <v>1</v>
      </c>
      <c r="N125" s="137">
        <f t="shared" si="30"/>
        <v>1</v>
      </c>
      <c r="O125" s="137">
        <f t="shared" si="30"/>
        <v>1</v>
      </c>
      <c r="P125" s="137">
        <f t="shared" si="30"/>
        <v>1</v>
      </c>
      <c r="Q125" s="137">
        <f t="shared" si="30"/>
        <v>1</v>
      </c>
      <c r="R125" s="137">
        <f t="shared" si="30"/>
        <v>1</v>
      </c>
      <c r="S125" s="137">
        <f t="shared" si="29"/>
        <v>1</v>
      </c>
      <c r="T125" s="137">
        <f t="shared" si="29"/>
        <v>1</v>
      </c>
      <c r="U125" s="137">
        <f t="shared" si="29"/>
        <v>1</v>
      </c>
      <c r="V125" s="137">
        <f t="shared" si="29"/>
        <v>1</v>
      </c>
      <c r="W125" s="137">
        <f t="shared" si="29"/>
        <v>1</v>
      </c>
      <c r="X125" s="137">
        <f t="shared" si="29"/>
        <v>1</v>
      </c>
      <c r="Y125" s="137">
        <f t="shared" si="29"/>
        <v>1</v>
      </c>
      <c r="Z125" s="137">
        <f t="shared" si="29"/>
        <v>1</v>
      </c>
      <c r="AA125" s="137">
        <f t="shared" si="29"/>
        <v>1</v>
      </c>
      <c r="AB125" s="137">
        <f t="shared" si="29"/>
        <v>1</v>
      </c>
      <c r="AC125" s="137">
        <f t="shared" si="29"/>
        <v>1</v>
      </c>
      <c r="AD125" s="137">
        <f t="shared" si="29"/>
        <v>1</v>
      </c>
      <c r="AE125" s="137">
        <f t="shared" si="29"/>
        <v>1</v>
      </c>
      <c r="AF125" s="137">
        <f t="shared" si="29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0"/>
        <v>1.58</v>
      </c>
      <c r="D126" s="137">
        <f t="shared" si="30"/>
        <v>1.58</v>
      </c>
      <c r="E126" s="137">
        <f t="shared" si="30"/>
        <v>1.58</v>
      </c>
      <c r="F126" s="137">
        <f t="shared" si="30"/>
        <v>1.58</v>
      </c>
      <c r="G126" s="137">
        <f t="shared" si="30"/>
        <v>1.58</v>
      </c>
      <c r="H126" s="137">
        <f t="shared" si="30"/>
        <v>1.58</v>
      </c>
      <c r="I126" s="137">
        <f t="shared" si="30"/>
        <v>1.58</v>
      </c>
      <c r="J126" s="137">
        <f t="shared" si="30"/>
        <v>1.58</v>
      </c>
      <c r="K126" s="137">
        <f t="shared" si="30"/>
        <v>1.58</v>
      </c>
      <c r="L126" s="137">
        <f t="shared" si="30"/>
        <v>1.58</v>
      </c>
      <c r="M126" s="137">
        <f t="shared" si="30"/>
        <v>1.58</v>
      </c>
      <c r="N126" s="137">
        <f t="shared" si="30"/>
        <v>1.58</v>
      </c>
      <c r="O126" s="137">
        <f t="shared" si="30"/>
        <v>1.58</v>
      </c>
      <c r="P126" s="137">
        <f t="shared" si="30"/>
        <v>1.58</v>
      </c>
      <c r="Q126" s="137">
        <f t="shared" si="30"/>
        <v>1.58</v>
      </c>
      <c r="R126" s="137">
        <f t="shared" si="30"/>
        <v>1.58</v>
      </c>
      <c r="S126" s="137">
        <f t="shared" si="29"/>
        <v>1.58</v>
      </c>
      <c r="T126" s="137">
        <f t="shared" si="29"/>
        <v>1.58</v>
      </c>
      <c r="U126" s="137">
        <f t="shared" si="29"/>
        <v>1.58</v>
      </c>
      <c r="V126" s="137">
        <f t="shared" si="29"/>
        <v>1.58</v>
      </c>
      <c r="W126" s="137">
        <f t="shared" si="29"/>
        <v>1.58</v>
      </c>
      <c r="X126" s="137">
        <f t="shared" si="29"/>
        <v>1.58</v>
      </c>
      <c r="Y126" s="137">
        <f t="shared" si="29"/>
        <v>1.58</v>
      </c>
      <c r="Z126" s="137">
        <f t="shared" si="29"/>
        <v>1.58</v>
      </c>
      <c r="AA126" s="137">
        <f t="shared" si="29"/>
        <v>1.58</v>
      </c>
      <c r="AB126" s="137">
        <f t="shared" si="29"/>
        <v>1.58</v>
      </c>
      <c r="AC126" s="137">
        <f t="shared" si="29"/>
        <v>1.58</v>
      </c>
      <c r="AD126" s="137">
        <f t="shared" si="29"/>
        <v>1.58</v>
      </c>
      <c r="AE126" s="137">
        <f t="shared" si="29"/>
        <v>1.58</v>
      </c>
      <c r="AF126" s="137">
        <f t="shared" si="29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0"/>
        <v>1.46</v>
      </c>
      <c r="D127" s="137">
        <f t="shared" si="30"/>
        <v>1.46</v>
      </c>
      <c r="E127" s="137">
        <f t="shared" si="30"/>
        <v>1.46</v>
      </c>
      <c r="F127" s="137">
        <f t="shared" si="30"/>
        <v>1.46</v>
      </c>
      <c r="G127" s="137">
        <f t="shared" si="30"/>
        <v>1.46</v>
      </c>
      <c r="H127" s="137">
        <f t="shared" si="30"/>
        <v>1.46</v>
      </c>
      <c r="I127" s="137">
        <f t="shared" si="30"/>
        <v>1.46</v>
      </c>
      <c r="J127" s="137">
        <f t="shared" si="30"/>
        <v>1.46</v>
      </c>
      <c r="K127" s="137">
        <f t="shared" si="30"/>
        <v>1.46</v>
      </c>
      <c r="L127" s="137">
        <f t="shared" si="30"/>
        <v>1.46</v>
      </c>
      <c r="M127" s="137">
        <f t="shared" si="30"/>
        <v>1.46</v>
      </c>
      <c r="N127" s="137">
        <f t="shared" si="30"/>
        <v>1.46</v>
      </c>
      <c r="O127" s="137">
        <f t="shared" si="30"/>
        <v>1.46</v>
      </c>
      <c r="P127" s="137">
        <f t="shared" si="30"/>
        <v>1.46</v>
      </c>
      <c r="Q127" s="137">
        <f t="shared" si="30"/>
        <v>1.46</v>
      </c>
      <c r="R127" s="137">
        <f t="shared" si="30"/>
        <v>1.46</v>
      </c>
      <c r="S127" s="137">
        <f t="shared" ref="S127:AF128" si="31">R127</f>
        <v>1.46</v>
      </c>
      <c r="T127" s="137">
        <f t="shared" si="31"/>
        <v>1.46</v>
      </c>
      <c r="U127" s="137">
        <f t="shared" si="31"/>
        <v>1.46</v>
      </c>
      <c r="V127" s="137">
        <f t="shared" si="31"/>
        <v>1.46</v>
      </c>
      <c r="W127" s="137">
        <f t="shared" si="31"/>
        <v>1.46</v>
      </c>
      <c r="X127" s="137">
        <f t="shared" si="31"/>
        <v>1.46</v>
      </c>
      <c r="Y127" s="137">
        <f t="shared" si="31"/>
        <v>1.46</v>
      </c>
      <c r="Z127" s="137">
        <f t="shared" si="31"/>
        <v>1.46</v>
      </c>
      <c r="AA127" s="137">
        <f t="shared" si="31"/>
        <v>1.46</v>
      </c>
      <c r="AB127" s="137">
        <f t="shared" si="31"/>
        <v>1.46</v>
      </c>
      <c r="AC127" s="137">
        <f t="shared" si="31"/>
        <v>1.46</v>
      </c>
      <c r="AD127" s="137">
        <f t="shared" si="31"/>
        <v>1.46</v>
      </c>
      <c r="AE127" s="137">
        <f t="shared" si="31"/>
        <v>1.46</v>
      </c>
      <c r="AF127" s="137">
        <f t="shared" si="31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0"/>
        <v>1.48</v>
      </c>
      <c r="D128" s="137">
        <f t="shared" si="30"/>
        <v>1.48</v>
      </c>
      <c r="E128" s="137">
        <f t="shared" si="30"/>
        <v>1.48</v>
      </c>
      <c r="F128" s="137">
        <f t="shared" si="30"/>
        <v>1.48</v>
      </c>
      <c r="G128" s="137">
        <f t="shared" si="30"/>
        <v>1.48</v>
      </c>
      <c r="H128" s="137">
        <f t="shared" si="30"/>
        <v>1.48</v>
      </c>
      <c r="I128" s="137">
        <f t="shared" si="30"/>
        <v>1.48</v>
      </c>
      <c r="J128" s="137">
        <f t="shared" si="30"/>
        <v>1.48</v>
      </c>
      <c r="K128" s="137">
        <f t="shared" si="30"/>
        <v>1.48</v>
      </c>
      <c r="L128" s="137">
        <f t="shared" si="30"/>
        <v>1.48</v>
      </c>
      <c r="M128" s="137">
        <f t="shared" si="30"/>
        <v>1.48</v>
      </c>
      <c r="N128" s="137">
        <f t="shared" si="30"/>
        <v>1.48</v>
      </c>
      <c r="O128" s="137">
        <f t="shared" si="30"/>
        <v>1.48</v>
      </c>
      <c r="P128" s="137">
        <f t="shared" si="30"/>
        <v>1.48</v>
      </c>
      <c r="Q128" s="137">
        <f t="shared" si="30"/>
        <v>1.48</v>
      </c>
      <c r="R128" s="137">
        <f t="shared" si="30"/>
        <v>1.48</v>
      </c>
      <c r="S128" s="137">
        <f t="shared" si="31"/>
        <v>1.48</v>
      </c>
      <c r="T128" s="137">
        <f t="shared" si="31"/>
        <v>1.48</v>
      </c>
      <c r="U128" s="137">
        <f t="shared" si="31"/>
        <v>1.48</v>
      </c>
      <c r="V128" s="137">
        <f t="shared" si="31"/>
        <v>1.48</v>
      </c>
      <c r="W128" s="137">
        <f t="shared" si="31"/>
        <v>1.48</v>
      </c>
      <c r="X128" s="137">
        <f t="shared" si="31"/>
        <v>1.48</v>
      </c>
      <c r="Y128" s="137">
        <f t="shared" si="31"/>
        <v>1.48</v>
      </c>
      <c r="Z128" s="137">
        <f t="shared" si="31"/>
        <v>1.48</v>
      </c>
      <c r="AA128" s="137">
        <f t="shared" si="31"/>
        <v>1.48</v>
      </c>
      <c r="AB128" s="137">
        <f t="shared" si="31"/>
        <v>1.48</v>
      </c>
      <c r="AC128" s="137">
        <f t="shared" si="31"/>
        <v>1.48</v>
      </c>
      <c r="AD128" s="137">
        <f t="shared" si="31"/>
        <v>1.48</v>
      </c>
      <c r="AE128" s="137">
        <f t="shared" si="31"/>
        <v>1.48</v>
      </c>
      <c r="AF128" s="137">
        <f t="shared" si="31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2">B130</f>
        <v>2.2000000000000002</v>
      </c>
      <c r="D130" s="137">
        <f t="shared" si="32"/>
        <v>2.2000000000000002</v>
      </c>
      <c r="E130" s="137">
        <f t="shared" si="32"/>
        <v>2.2000000000000002</v>
      </c>
      <c r="F130" s="137">
        <f t="shared" si="32"/>
        <v>2.2000000000000002</v>
      </c>
      <c r="G130" s="137">
        <f t="shared" si="32"/>
        <v>2.2000000000000002</v>
      </c>
      <c r="H130" s="137">
        <f t="shared" si="32"/>
        <v>2.2000000000000002</v>
      </c>
      <c r="I130" s="137">
        <f t="shared" si="32"/>
        <v>2.2000000000000002</v>
      </c>
      <c r="J130" s="137">
        <f t="shared" si="32"/>
        <v>2.2000000000000002</v>
      </c>
      <c r="K130" s="137">
        <f t="shared" si="32"/>
        <v>2.2000000000000002</v>
      </c>
      <c r="L130" s="137">
        <f t="shared" si="32"/>
        <v>2.2000000000000002</v>
      </c>
      <c r="M130" s="137">
        <f t="shared" si="32"/>
        <v>2.2000000000000002</v>
      </c>
      <c r="N130" s="137">
        <f t="shared" si="32"/>
        <v>2.2000000000000002</v>
      </c>
      <c r="O130" s="137">
        <f t="shared" si="32"/>
        <v>2.2000000000000002</v>
      </c>
      <c r="P130" s="137">
        <f t="shared" si="32"/>
        <v>2.2000000000000002</v>
      </c>
      <c r="Q130" s="137">
        <f t="shared" si="32"/>
        <v>2.2000000000000002</v>
      </c>
      <c r="R130" s="137">
        <f t="shared" si="32"/>
        <v>2.2000000000000002</v>
      </c>
      <c r="S130" s="137">
        <f t="shared" ref="S130:AF137" si="33">R130</f>
        <v>2.2000000000000002</v>
      </c>
      <c r="T130" s="137">
        <f t="shared" si="33"/>
        <v>2.2000000000000002</v>
      </c>
      <c r="U130" s="137">
        <f t="shared" si="33"/>
        <v>2.2000000000000002</v>
      </c>
      <c r="V130" s="137">
        <f t="shared" si="33"/>
        <v>2.2000000000000002</v>
      </c>
      <c r="W130" s="137">
        <f t="shared" si="33"/>
        <v>2.2000000000000002</v>
      </c>
      <c r="X130" s="137">
        <f t="shared" si="33"/>
        <v>2.2000000000000002</v>
      </c>
      <c r="Y130" s="137">
        <f t="shared" si="33"/>
        <v>2.2000000000000002</v>
      </c>
      <c r="Z130" s="137">
        <f t="shared" si="33"/>
        <v>2.2000000000000002</v>
      </c>
      <c r="AA130" s="137">
        <f t="shared" si="33"/>
        <v>2.2000000000000002</v>
      </c>
      <c r="AB130" s="137">
        <f t="shared" si="33"/>
        <v>2.2000000000000002</v>
      </c>
      <c r="AC130" s="137">
        <f t="shared" si="33"/>
        <v>2.2000000000000002</v>
      </c>
      <c r="AD130" s="137">
        <f t="shared" si="33"/>
        <v>2.2000000000000002</v>
      </c>
      <c r="AE130" s="137">
        <f t="shared" si="33"/>
        <v>2.2000000000000002</v>
      </c>
      <c r="AF130" s="137">
        <f t="shared" si="33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2"/>
        <v>2</v>
      </c>
      <c r="D131" s="137">
        <f t="shared" si="32"/>
        <v>2</v>
      </c>
      <c r="E131" s="137">
        <f t="shared" si="32"/>
        <v>2</v>
      </c>
      <c r="F131" s="137">
        <f t="shared" si="32"/>
        <v>2</v>
      </c>
      <c r="G131" s="137">
        <f t="shared" si="32"/>
        <v>2</v>
      </c>
      <c r="H131" s="137">
        <f t="shared" si="32"/>
        <v>2</v>
      </c>
      <c r="I131" s="137">
        <f t="shared" si="32"/>
        <v>2</v>
      </c>
      <c r="J131" s="137">
        <f t="shared" si="32"/>
        <v>2</v>
      </c>
      <c r="K131" s="137">
        <f t="shared" si="32"/>
        <v>2</v>
      </c>
      <c r="L131" s="137">
        <f t="shared" si="32"/>
        <v>2</v>
      </c>
      <c r="M131" s="137">
        <f t="shared" si="32"/>
        <v>2</v>
      </c>
      <c r="N131" s="137">
        <f t="shared" si="32"/>
        <v>2</v>
      </c>
      <c r="O131" s="137">
        <f t="shared" si="32"/>
        <v>2</v>
      </c>
      <c r="P131" s="137">
        <f t="shared" si="32"/>
        <v>2</v>
      </c>
      <c r="Q131" s="137">
        <f t="shared" si="32"/>
        <v>2</v>
      </c>
      <c r="R131" s="137">
        <f t="shared" si="32"/>
        <v>2</v>
      </c>
      <c r="S131" s="137">
        <f t="shared" si="33"/>
        <v>2</v>
      </c>
      <c r="T131" s="137">
        <f t="shared" si="33"/>
        <v>2</v>
      </c>
      <c r="U131" s="137">
        <f t="shared" si="33"/>
        <v>2</v>
      </c>
      <c r="V131" s="137">
        <f t="shared" si="33"/>
        <v>2</v>
      </c>
      <c r="W131" s="137">
        <f t="shared" si="33"/>
        <v>2</v>
      </c>
      <c r="X131" s="137">
        <f t="shared" si="33"/>
        <v>2</v>
      </c>
      <c r="Y131" s="137">
        <f t="shared" si="33"/>
        <v>2</v>
      </c>
      <c r="Z131" s="137">
        <f t="shared" si="33"/>
        <v>2</v>
      </c>
      <c r="AA131" s="137">
        <f t="shared" si="33"/>
        <v>2</v>
      </c>
      <c r="AB131" s="137">
        <f t="shared" si="33"/>
        <v>2</v>
      </c>
      <c r="AC131" s="137">
        <f t="shared" si="33"/>
        <v>2</v>
      </c>
      <c r="AD131" s="137">
        <f t="shared" si="33"/>
        <v>2</v>
      </c>
      <c r="AE131" s="137">
        <f t="shared" si="33"/>
        <v>2</v>
      </c>
      <c r="AF131" s="137">
        <f t="shared" si="33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2"/>
        <v>1.25</v>
      </c>
      <c r="D132" s="137">
        <f t="shared" si="32"/>
        <v>1.25</v>
      </c>
      <c r="E132" s="137">
        <f t="shared" si="32"/>
        <v>1.25</v>
      </c>
      <c r="F132" s="137">
        <f t="shared" si="32"/>
        <v>1.25</v>
      </c>
      <c r="G132" s="137">
        <f t="shared" si="32"/>
        <v>1.25</v>
      </c>
      <c r="H132" s="137">
        <f t="shared" si="32"/>
        <v>1.25</v>
      </c>
      <c r="I132" s="137">
        <f t="shared" si="32"/>
        <v>1.25</v>
      </c>
      <c r="J132" s="137">
        <f t="shared" si="32"/>
        <v>1.25</v>
      </c>
      <c r="K132" s="137">
        <f t="shared" si="32"/>
        <v>1.25</v>
      </c>
      <c r="L132" s="137">
        <f t="shared" si="32"/>
        <v>1.25</v>
      </c>
      <c r="M132" s="137">
        <f t="shared" si="32"/>
        <v>1.25</v>
      </c>
      <c r="N132" s="137">
        <f t="shared" si="32"/>
        <v>1.25</v>
      </c>
      <c r="O132" s="137">
        <f t="shared" si="32"/>
        <v>1.25</v>
      </c>
      <c r="P132" s="137">
        <f t="shared" si="32"/>
        <v>1.25</v>
      </c>
      <c r="Q132" s="137">
        <f t="shared" si="32"/>
        <v>1.25</v>
      </c>
      <c r="R132" s="137">
        <f t="shared" si="32"/>
        <v>1.25</v>
      </c>
      <c r="S132" s="137">
        <f t="shared" si="33"/>
        <v>1.25</v>
      </c>
      <c r="T132" s="137">
        <f t="shared" si="33"/>
        <v>1.25</v>
      </c>
      <c r="U132" s="137">
        <f t="shared" si="33"/>
        <v>1.25</v>
      </c>
      <c r="V132" s="137">
        <f t="shared" si="33"/>
        <v>1.25</v>
      </c>
      <c r="W132" s="137">
        <f t="shared" si="33"/>
        <v>1.25</v>
      </c>
      <c r="X132" s="137">
        <f t="shared" si="33"/>
        <v>1.25</v>
      </c>
      <c r="Y132" s="137">
        <f t="shared" si="33"/>
        <v>1.25</v>
      </c>
      <c r="Z132" s="137">
        <f t="shared" si="33"/>
        <v>1.25</v>
      </c>
      <c r="AA132" s="137">
        <f t="shared" si="33"/>
        <v>1.25</v>
      </c>
      <c r="AB132" s="137">
        <f t="shared" si="33"/>
        <v>1.25</v>
      </c>
      <c r="AC132" s="137">
        <f t="shared" si="33"/>
        <v>1.25</v>
      </c>
      <c r="AD132" s="137">
        <f t="shared" si="33"/>
        <v>1.25</v>
      </c>
      <c r="AE132" s="137">
        <f t="shared" si="33"/>
        <v>1.25</v>
      </c>
      <c r="AF132" s="137">
        <f t="shared" si="33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2"/>
        <v>1.1499999999999999</v>
      </c>
      <c r="D133" s="137">
        <f t="shared" si="32"/>
        <v>1.1499999999999999</v>
      </c>
      <c r="E133" s="137">
        <f t="shared" si="32"/>
        <v>1.1499999999999999</v>
      </c>
      <c r="F133" s="137">
        <f t="shared" si="32"/>
        <v>1.1499999999999999</v>
      </c>
      <c r="G133" s="137">
        <f t="shared" si="32"/>
        <v>1.1499999999999999</v>
      </c>
      <c r="H133" s="137">
        <f t="shared" si="32"/>
        <v>1.1499999999999999</v>
      </c>
      <c r="I133" s="137">
        <f t="shared" si="32"/>
        <v>1.1499999999999999</v>
      </c>
      <c r="J133" s="137">
        <f t="shared" si="32"/>
        <v>1.1499999999999999</v>
      </c>
      <c r="K133" s="137">
        <f t="shared" si="32"/>
        <v>1.1499999999999999</v>
      </c>
      <c r="L133" s="137">
        <f t="shared" si="32"/>
        <v>1.1499999999999999</v>
      </c>
      <c r="M133" s="137">
        <f t="shared" si="32"/>
        <v>1.1499999999999999</v>
      </c>
      <c r="N133" s="137">
        <f t="shared" si="32"/>
        <v>1.1499999999999999</v>
      </c>
      <c r="O133" s="137">
        <f t="shared" si="32"/>
        <v>1.1499999999999999</v>
      </c>
      <c r="P133" s="137">
        <f t="shared" si="32"/>
        <v>1.1499999999999999</v>
      </c>
      <c r="Q133" s="137">
        <f t="shared" si="32"/>
        <v>1.1499999999999999</v>
      </c>
      <c r="R133" s="137">
        <f t="shared" si="32"/>
        <v>1.1499999999999999</v>
      </c>
      <c r="S133" s="137">
        <f t="shared" si="33"/>
        <v>1.1499999999999999</v>
      </c>
      <c r="T133" s="137">
        <f t="shared" si="33"/>
        <v>1.1499999999999999</v>
      </c>
      <c r="U133" s="137">
        <f t="shared" si="33"/>
        <v>1.1499999999999999</v>
      </c>
      <c r="V133" s="137">
        <f t="shared" si="33"/>
        <v>1.1499999999999999</v>
      </c>
      <c r="W133" s="137">
        <f t="shared" si="33"/>
        <v>1.1499999999999999</v>
      </c>
      <c r="X133" s="137">
        <f t="shared" si="33"/>
        <v>1.1499999999999999</v>
      </c>
      <c r="Y133" s="137">
        <f t="shared" si="33"/>
        <v>1.1499999999999999</v>
      </c>
      <c r="Z133" s="137">
        <f t="shared" si="33"/>
        <v>1.1499999999999999</v>
      </c>
      <c r="AA133" s="137">
        <f t="shared" si="33"/>
        <v>1.1499999999999999</v>
      </c>
      <c r="AB133" s="137">
        <f t="shared" si="33"/>
        <v>1.1499999999999999</v>
      </c>
      <c r="AC133" s="137">
        <f t="shared" si="33"/>
        <v>1.1499999999999999</v>
      </c>
      <c r="AD133" s="137">
        <f t="shared" si="33"/>
        <v>1.1499999999999999</v>
      </c>
      <c r="AE133" s="137">
        <f t="shared" si="33"/>
        <v>1.1499999999999999</v>
      </c>
      <c r="AF133" s="137">
        <f t="shared" si="33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2"/>
        <v>2.133</v>
      </c>
      <c r="D134" s="137">
        <f t="shared" si="32"/>
        <v>2.133</v>
      </c>
      <c r="E134" s="137">
        <f t="shared" si="32"/>
        <v>2.133</v>
      </c>
      <c r="F134" s="137">
        <f t="shared" si="32"/>
        <v>2.133</v>
      </c>
      <c r="G134" s="137">
        <f t="shared" si="32"/>
        <v>2.133</v>
      </c>
      <c r="H134" s="137">
        <f t="shared" si="32"/>
        <v>2.133</v>
      </c>
      <c r="I134" s="137">
        <f t="shared" si="32"/>
        <v>2.133</v>
      </c>
      <c r="J134" s="137">
        <f t="shared" si="32"/>
        <v>2.133</v>
      </c>
      <c r="K134" s="137">
        <f t="shared" si="32"/>
        <v>2.133</v>
      </c>
      <c r="L134" s="137">
        <f t="shared" si="32"/>
        <v>2.133</v>
      </c>
      <c r="M134" s="137">
        <f t="shared" si="32"/>
        <v>2.133</v>
      </c>
      <c r="N134" s="137">
        <f t="shared" si="32"/>
        <v>2.133</v>
      </c>
      <c r="O134" s="137">
        <f t="shared" si="32"/>
        <v>2.133</v>
      </c>
      <c r="P134" s="137">
        <f t="shared" si="32"/>
        <v>2.133</v>
      </c>
      <c r="Q134" s="137">
        <f t="shared" si="32"/>
        <v>2.133</v>
      </c>
      <c r="R134" s="137">
        <f t="shared" si="32"/>
        <v>2.133</v>
      </c>
      <c r="S134" s="137">
        <f t="shared" si="33"/>
        <v>2.133</v>
      </c>
      <c r="T134" s="137">
        <f t="shared" si="33"/>
        <v>2.133</v>
      </c>
      <c r="U134" s="137">
        <f t="shared" si="33"/>
        <v>2.133</v>
      </c>
      <c r="V134" s="137">
        <f t="shared" si="33"/>
        <v>2.133</v>
      </c>
      <c r="W134" s="137">
        <f t="shared" si="33"/>
        <v>2.133</v>
      </c>
      <c r="X134" s="137">
        <f t="shared" si="33"/>
        <v>2.133</v>
      </c>
      <c r="Y134" s="137">
        <f t="shared" si="33"/>
        <v>2.133</v>
      </c>
      <c r="Z134" s="137">
        <f t="shared" si="33"/>
        <v>2.133</v>
      </c>
      <c r="AA134" s="137">
        <f t="shared" si="33"/>
        <v>2.133</v>
      </c>
      <c r="AB134" s="137">
        <f t="shared" si="33"/>
        <v>2.133</v>
      </c>
      <c r="AC134" s="137">
        <f t="shared" si="33"/>
        <v>2.133</v>
      </c>
      <c r="AD134" s="137">
        <f t="shared" si="33"/>
        <v>2.133</v>
      </c>
      <c r="AE134" s="137">
        <f t="shared" si="33"/>
        <v>2.133</v>
      </c>
      <c r="AF134" s="137">
        <f t="shared" si="33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2"/>
        <v>2.09</v>
      </c>
      <c r="D135" s="137">
        <f t="shared" si="32"/>
        <v>2.09</v>
      </c>
      <c r="E135" s="137">
        <f t="shared" si="32"/>
        <v>2.09</v>
      </c>
      <c r="F135" s="137">
        <f t="shared" si="32"/>
        <v>2.09</v>
      </c>
      <c r="G135" s="137">
        <f t="shared" si="32"/>
        <v>2.09</v>
      </c>
      <c r="H135" s="137">
        <f t="shared" si="32"/>
        <v>2.09</v>
      </c>
      <c r="I135" s="137">
        <f t="shared" si="32"/>
        <v>2.09</v>
      </c>
      <c r="J135" s="137">
        <f t="shared" si="32"/>
        <v>2.09</v>
      </c>
      <c r="K135" s="137">
        <f t="shared" si="32"/>
        <v>2.09</v>
      </c>
      <c r="L135" s="137">
        <f t="shared" si="32"/>
        <v>2.09</v>
      </c>
      <c r="M135" s="137">
        <f t="shared" si="32"/>
        <v>2.09</v>
      </c>
      <c r="N135" s="137">
        <f t="shared" si="32"/>
        <v>2.09</v>
      </c>
      <c r="O135" s="137">
        <f t="shared" si="32"/>
        <v>2.09</v>
      </c>
      <c r="P135" s="137">
        <f t="shared" si="32"/>
        <v>2.09</v>
      </c>
      <c r="Q135" s="137">
        <f t="shared" si="32"/>
        <v>2.09</v>
      </c>
      <c r="R135" s="137">
        <f t="shared" si="32"/>
        <v>2.09</v>
      </c>
      <c r="S135" s="137">
        <f t="shared" si="33"/>
        <v>2.09</v>
      </c>
      <c r="T135" s="137">
        <f t="shared" si="33"/>
        <v>2.09</v>
      </c>
      <c r="U135" s="137">
        <f t="shared" si="33"/>
        <v>2.09</v>
      </c>
      <c r="V135" s="137">
        <f t="shared" si="33"/>
        <v>2.09</v>
      </c>
      <c r="W135" s="137">
        <f t="shared" si="33"/>
        <v>2.09</v>
      </c>
      <c r="X135" s="137">
        <f t="shared" si="33"/>
        <v>2.09</v>
      </c>
      <c r="Y135" s="137">
        <f t="shared" si="33"/>
        <v>2.09</v>
      </c>
      <c r="Z135" s="137">
        <f t="shared" si="33"/>
        <v>2.09</v>
      </c>
      <c r="AA135" s="137">
        <f t="shared" si="33"/>
        <v>2.09</v>
      </c>
      <c r="AB135" s="137">
        <f t="shared" si="33"/>
        <v>2.09</v>
      </c>
      <c r="AC135" s="137">
        <f t="shared" si="33"/>
        <v>2.09</v>
      </c>
      <c r="AD135" s="137">
        <f t="shared" si="33"/>
        <v>2.09</v>
      </c>
      <c r="AE135" s="137">
        <f t="shared" si="33"/>
        <v>2.09</v>
      </c>
      <c r="AF135" s="137">
        <f t="shared" si="33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2"/>
        <v>1.1399999999999999</v>
      </c>
      <c r="D136" s="137">
        <f t="shared" si="32"/>
        <v>1.1399999999999999</v>
      </c>
      <c r="E136" s="137">
        <f t="shared" si="32"/>
        <v>1.1399999999999999</v>
      </c>
      <c r="F136" s="137">
        <f t="shared" si="32"/>
        <v>1.1399999999999999</v>
      </c>
      <c r="G136" s="137">
        <f t="shared" si="32"/>
        <v>1.1399999999999999</v>
      </c>
      <c r="H136" s="137">
        <f t="shared" si="32"/>
        <v>1.1399999999999999</v>
      </c>
      <c r="I136" s="137">
        <f t="shared" si="32"/>
        <v>1.1399999999999999</v>
      </c>
      <c r="J136" s="137">
        <f t="shared" si="32"/>
        <v>1.1399999999999999</v>
      </c>
      <c r="K136" s="137">
        <f t="shared" si="32"/>
        <v>1.1399999999999999</v>
      </c>
      <c r="L136" s="137">
        <f t="shared" si="32"/>
        <v>1.1399999999999999</v>
      </c>
      <c r="M136" s="137">
        <f t="shared" si="32"/>
        <v>1.1399999999999999</v>
      </c>
      <c r="N136" s="137">
        <f t="shared" si="32"/>
        <v>1.1399999999999999</v>
      </c>
      <c r="O136" s="137">
        <f t="shared" si="32"/>
        <v>1.1399999999999999</v>
      </c>
      <c r="P136" s="137">
        <f t="shared" si="32"/>
        <v>1.1399999999999999</v>
      </c>
      <c r="Q136" s="137">
        <f t="shared" si="32"/>
        <v>1.1399999999999999</v>
      </c>
      <c r="R136" s="137">
        <f t="shared" si="32"/>
        <v>1.1399999999999999</v>
      </c>
      <c r="S136" s="137">
        <f t="shared" si="33"/>
        <v>1.1399999999999999</v>
      </c>
      <c r="T136" s="137">
        <f t="shared" si="33"/>
        <v>1.1399999999999999</v>
      </c>
      <c r="U136" s="137">
        <f t="shared" si="33"/>
        <v>1.1399999999999999</v>
      </c>
      <c r="V136" s="137">
        <f t="shared" si="33"/>
        <v>1.1399999999999999</v>
      </c>
      <c r="W136" s="137">
        <f t="shared" si="33"/>
        <v>1.1399999999999999</v>
      </c>
      <c r="X136" s="137">
        <f t="shared" si="33"/>
        <v>1.1399999999999999</v>
      </c>
      <c r="Y136" s="137">
        <f t="shared" si="33"/>
        <v>1.1399999999999999</v>
      </c>
      <c r="Z136" s="137">
        <f t="shared" si="33"/>
        <v>1.1399999999999999</v>
      </c>
      <c r="AA136" s="137">
        <f t="shared" si="33"/>
        <v>1.1399999999999999</v>
      </c>
      <c r="AB136" s="137">
        <f t="shared" si="33"/>
        <v>1.1399999999999999</v>
      </c>
      <c r="AC136" s="137">
        <f t="shared" si="33"/>
        <v>1.1399999999999999</v>
      </c>
      <c r="AD136" s="137">
        <f t="shared" si="33"/>
        <v>1.1399999999999999</v>
      </c>
      <c r="AE136" s="137">
        <f t="shared" si="33"/>
        <v>1.1399999999999999</v>
      </c>
      <c r="AF136" s="137">
        <f t="shared" si="33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2"/>
        <v>0.82</v>
      </c>
      <c r="D137" s="137">
        <f t="shared" si="32"/>
        <v>0.82</v>
      </c>
      <c r="E137" s="137">
        <f t="shared" si="32"/>
        <v>0.82</v>
      </c>
      <c r="F137" s="137">
        <f t="shared" si="32"/>
        <v>0.82</v>
      </c>
      <c r="G137" s="137">
        <f t="shared" si="32"/>
        <v>0.82</v>
      </c>
      <c r="H137" s="137">
        <f t="shared" si="32"/>
        <v>0.82</v>
      </c>
      <c r="I137" s="137">
        <f t="shared" si="32"/>
        <v>0.82</v>
      </c>
      <c r="J137" s="137">
        <f t="shared" si="32"/>
        <v>0.82</v>
      </c>
      <c r="K137" s="137">
        <f t="shared" si="32"/>
        <v>0.82</v>
      </c>
      <c r="L137" s="137">
        <f t="shared" si="32"/>
        <v>0.82</v>
      </c>
      <c r="M137" s="137">
        <f t="shared" si="32"/>
        <v>0.82</v>
      </c>
      <c r="N137" s="137">
        <f t="shared" si="32"/>
        <v>0.82</v>
      </c>
      <c r="O137" s="137">
        <f t="shared" si="32"/>
        <v>0.82</v>
      </c>
      <c r="P137" s="137">
        <f t="shared" si="32"/>
        <v>0.82</v>
      </c>
      <c r="Q137" s="137">
        <f t="shared" si="32"/>
        <v>0.82</v>
      </c>
      <c r="R137" s="137">
        <f t="shared" si="32"/>
        <v>0.82</v>
      </c>
      <c r="S137" s="137">
        <f t="shared" si="33"/>
        <v>0.82</v>
      </c>
      <c r="T137" s="137">
        <f t="shared" si="33"/>
        <v>0.82</v>
      </c>
      <c r="U137" s="137">
        <f t="shared" si="33"/>
        <v>0.82</v>
      </c>
      <c r="V137" s="137">
        <f t="shared" si="33"/>
        <v>0.82</v>
      </c>
      <c r="W137" s="137">
        <f t="shared" si="33"/>
        <v>0.82</v>
      </c>
      <c r="X137" s="137">
        <f t="shared" si="33"/>
        <v>0.82</v>
      </c>
      <c r="Y137" s="137">
        <f t="shared" si="33"/>
        <v>0.82</v>
      </c>
      <c r="Z137" s="137">
        <f t="shared" si="33"/>
        <v>0.82</v>
      </c>
      <c r="AA137" s="137">
        <f t="shared" si="33"/>
        <v>0.82</v>
      </c>
      <c r="AB137" s="137">
        <f t="shared" si="33"/>
        <v>0.82</v>
      </c>
      <c r="AC137" s="137">
        <f t="shared" si="33"/>
        <v>0.82</v>
      </c>
      <c r="AD137" s="137">
        <f t="shared" si="33"/>
        <v>0.82</v>
      </c>
      <c r="AE137" s="137">
        <f t="shared" si="33"/>
        <v>0.82</v>
      </c>
      <c r="AF137" s="137">
        <f t="shared" si="33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4">B139</f>
        <v>2</v>
      </c>
      <c r="D139" s="137">
        <f t="shared" si="34"/>
        <v>2</v>
      </c>
      <c r="E139" s="137">
        <f t="shared" si="34"/>
        <v>2</v>
      </c>
      <c r="F139" s="137">
        <f t="shared" si="34"/>
        <v>2</v>
      </c>
      <c r="G139" s="137">
        <f t="shared" si="34"/>
        <v>2</v>
      </c>
      <c r="H139" s="137">
        <f t="shared" si="34"/>
        <v>2</v>
      </c>
      <c r="I139" s="137">
        <f t="shared" si="34"/>
        <v>2</v>
      </c>
      <c r="J139" s="137">
        <f t="shared" si="34"/>
        <v>2</v>
      </c>
      <c r="K139" s="137">
        <f t="shared" si="34"/>
        <v>2</v>
      </c>
      <c r="L139" s="137">
        <f t="shared" si="34"/>
        <v>2</v>
      </c>
      <c r="M139" s="137">
        <f t="shared" si="34"/>
        <v>2</v>
      </c>
      <c r="N139" s="137">
        <f t="shared" si="34"/>
        <v>2</v>
      </c>
      <c r="O139" s="137">
        <f t="shared" si="34"/>
        <v>2</v>
      </c>
      <c r="P139" s="137">
        <f t="shared" si="34"/>
        <v>2</v>
      </c>
      <c r="Q139" s="137">
        <f t="shared" si="34"/>
        <v>2</v>
      </c>
      <c r="R139" s="137">
        <f t="shared" si="34"/>
        <v>2</v>
      </c>
      <c r="S139" s="137">
        <f t="shared" ref="S139:AF145" si="35">R139</f>
        <v>2</v>
      </c>
      <c r="T139" s="137">
        <f t="shared" si="35"/>
        <v>2</v>
      </c>
      <c r="U139" s="137">
        <f t="shared" si="35"/>
        <v>2</v>
      </c>
      <c r="V139" s="137">
        <f t="shared" si="35"/>
        <v>2</v>
      </c>
      <c r="W139" s="137">
        <f t="shared" si="35"/>
        <v>2</v>
      </c>
      <c r="X139" s="137">
        <f t="shared" si="35"/>
        <v>2</v>
      </c>
      <c r="Y139" s="137">
        <f t="shared" si="35"/>
        <v>2</v>
      </c>
      <c r="Z139" s="137">
        <f t="shared" si="35"/>
        <v>2</v>
      </c>
      <c r="AA139" s="137">
        <f t="shared" si="35"/>
        <v>2</v>
      </c>
      <c r="AB139" s="137">
        <f t="shared" si="35"/>
        <v>2</v>
      </c>
      <c r="AC139" s="137">
        <f t="shared" si="35"/>
        <v>2</v>
      </c>
      <c r="AD139" s="137">
        <f t="shared" si="35"/>
        <v>2</v>
      </c>
      <c r="AE139" s="137">
        <f t="shared" si="35"/>
        <v>2</v>
      </c>
      <c r="AF139" s="137">
        <f t="shared" si="35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4"/>
        <v>5.61</v>
      </c>
      <c r="D140" s="137">
        <f t="shared" si="34"/>
        <v>5.61</v>
      </c>
      <c r="E140" s="137">
        <f t="shared" si="34"/>
        <v>5.61</v>
      </c>
      <c r="F140" s="137">
        <f t="shared" si="34"/>
        <v>5.61</v>
      </c>
      <c r="G140" s="137">
        <f t="shared" si="34"/>
        <v>5.61</v>
      </c>
      <c r="H140" s="137">
        <f t="shared" si="34"/>
        <v>5.61</v>
      </c>
      <c r="I140" s="137">
        <f t="shared" si="34"/>
        <v>5.61</v>
      </c>
      <c r="J140" s="137">
        <f t="shared" si="34"/>
        <v>5.61</v>
      </c>
      <c r="K140" s="137">
        <f t="shared" si="34"/>
        <v>5.61</v>
      </c>
      <c r="L140" s="137">
        <f t="shared" si="34"/>
        <v>5.61</v>
      </c>
      <c r="M140" s="137">
        <f t="shared" si="34"/>
        <v>5.61</v>
      </c>
      <c r="N140" s="137">
        <f t="shared" si="34"/>
        <v>5.61</v>
      </c>
      <c r="O140" s="137">
        <f t="shared" si="34"/>
        <v>5.61</v>
      </c>
      <c r="P140" s="137">
        <f t="shared" si="34"/>
        <v>5.61</v>
      </c>
      <c r="Q140" s="137">
        <f t="shared" si="34"/>
        <v>5.61</v>
      </c>
      <c r="R140" s="137">
        <f t="shared" si="34"/>
        <v>5.61</v>
      </c>
      <c r="S140" s="137">
        <f t="shared" si="35"/>
        <v>5.61</v>
      </c>
      <c r="T140" s="137">
        <f t="shared" si="35"/>
        <v>5.61</v>
      </c>
      <c r="U140" s="137">
        <f t="shared" si="35"/>
        <v>5.61</v>
      </c>
      <c r="V140" s="137">
        <f t="shared" si="35"/>
        <v>5.61</v>
      </c>
      <c r="W140" s="137">
        <f t="shared" si="35"/>
        <v>5.61</v>
      </c>
      <c r="X140" s="137">
        <f t="shared" si="35"/>
        <v>5.61</v>
      </c>
      <c r="Y140" s="137">
        <f t="shared" si="35"/>
        <v>5.61</v>
      </c>
      <c r="Z140" s="137">
        <f t="shared" si="35"/>
        <v>5.61</v>
      </c>
      <c r="AA140" s="137">
        <f t="shared" si="35"/>
        <v>5.61</v>
      </c>
      <c r="AB140" s="137">
        <f t="shared" si="35"/>
        <v>5.61</v>
      </c>
      <c r="AC140" s="137">
        <f t="shared" si="35"/>
        <v>5.61</v>
      </c>
      <c r="AD140" s="137">
        <f t="shared" si="35"/>
        <v>5.61</v>
      </c>
      <c r="AE140" s="137">
        <f t="shared" si="35"/>
        <v>5.61</v>
      </c>
      <c r="AF140" s="137">
        <f t="shared" si="35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4"/>
        <v>1.25</v>
      </c>
      <c r="D142" s="137">
        <f t="shared" si="34"/>
        <v>1.25</v>
      </c>
      <c r="E142" s="137">
        <f t="shared" si="34"/>
        <v>1.25</v>
      </c>
      <c r="F142" s="137">
        <f t="shared" si="34"/>
        <v>1.25</v>
      </c>
      <c r="G142" s="137">
        <f t="shared" si="34"/>
        <v>1.25</v>
      </c>
      <c r="H142" s="137">
        <f t="shared" si="34"/>
        <v>1.25</v>
      </c>
      <c r="I142" s="137">
        <f t="shared" si="34"/>
        <v>1.25</v>
      </c>
      <c r="J142" s="137">
        <f t="shared" si="34"/>
        <v>1.25</v>
      </c>
      <c r="K142" s="137">
        <f t="shared" si="34"/>
        <v>1.25</v>
      </c>
      <c r="L142" s="137">
        <f t="shared" si="34"/>
        <v>1.25</v>
      </c>
      <c r="M142" s="137">
        <f t="shared" si="34"/>
        <v>1.25</v>
      </c>
      <c r="N142" s="137">
        <f t="shared" si="34"/>
        <v>1.25</v>
      </c>
      <c r="O142" s="137">
        <f t="shared" si="34"/>
        <v>1.25</v>
      </c>
      <c r="P142" s="137">
        <f t="shared" si="34"/>
        <v>1.25</v>
      </c>
      <c r="Q142" s="137">
        <f t="shared" si="34"/>
        <v>1.25</v>
      </c>
      <c r="R142" s="137">
        <f t="shared" si="34"/>
        <v>1.25</v>
      </c>
      <c r="S142" s="137">
        <f t="shared" si="35"/>
        <v>1.25</v>
      </c>
      <c r="T142" s="137">
        <f t="shared" si="35"/>
        <v>1.25</v>
      </c>
      <c r="U142" s="137">
        <f t="shared" si="35"/>
        <v>1.25</v>
      </c>
      <c r="V142" s="137">
        <f t="shared" si="35"/>
        <v>1.25</v>
      </c>
      <c r="W142" s="137">
        <f t="shared" si="35"/>
        <v>1.25</v>
      </c>
      <c r="X142" s="137">
        <f t="shared" si="35"/>
        <v>1.25</v>
      </c>
      <c r="Y142" s="137">
        <f t="shared" si="35"/>
        <v>1.25</v>
      </c>
      <c r="Z142" s="137">
        <f t="shared" si="35"/>
        <v>1.25</v>
      </c>
      <c r="AA142" s="137">
        <f t="shared" si="35"/>
        <v>1.25</v>
      </c>
      <c r="AB142" s="137">
        <f t="shared" si="35"/>
        <v>1.25</v>
      </c>
      <c r="AC142" s="137">
        <f t="shared" si="35"/>
        <v>1.25</v>
      </c>
      <c r="AD142" s="137">
        <f t="shared" si="35"/>
        <v>1.25</v>
      </c>
      <c r="AE142" s="137">
        <f t="shared" si="35"/>
        <v>1.25</v>
      </c>
      <c r="AF142" s="137">
        <f t="shared" si="35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4"/>
        <v>1.46</v>
      </c>
      <c r="D143" s="137">
        <f t="shared" si="34"/>
        <v>1.46</v>
      </c>
      <c r="E143" s="137">
        <f t="shared" si="34"/>
        <v>1.46</v>
      </c>
      <c r="F143" s="137">
        <f t="shared" si="34"/>
        <v>1.46</v>
      </c>
      <c r="G143" s="137">
        <f t="shared" si="34"/>
        <v>1.46</v>
      </c>
      <c r="H143" s="137">
        <f t="shared" si="34"/>
        <v>1.46</v>
      </c>
      <c r="I143" s="137">
        <f t="shared" si="34"/>
        <v>1.46</v>
      </c>
      <c r="J143" s="137">
        <f t="shared" si="34"/>
        <v>1.46</v>
      </c>
      <c r="K143" s="137">
        <f t="shared" si="34"/>
        <v>1.46</v>
      </c>
      <c r="L143" s="137">
        <f t="shared" si="34"/>
        <v>1.46</v>
      </c>
      <c r="M143" s="137">
        <f t="shared" si="34"/>
        <v>1.46</v>
      </c>
      <c r="N143" s="137">
        <f t="shared" si="34"/>
        <v>1.46</v>
      </c>
      <c r="O143" s="137">
        <f t="shared" si="34"/>
        <v>1.46</v>
      </c>
      <c r="P143" s="137">
        <f t="shared" si="34"/>
        <v>1.46</v>
      </c>
      <c r="Q143" s="137">
        <f t="shared" si="34"/>
        <v>1.46</v>
      </c>
      <c r="R143" s="137">
        <f t="shared" si="34"/>
        <v>1.46</v>
      </c>
      <c r="S143" s="137">
        <f t="shared" si="35"/>
        <v>1.46</v>
      </c>
      <c r="T143" s="137">
        <f t="shared" si="35"/>
        <v>1.46</v>
      </c>
      <c r="U143" s="137">
        <f t="shared" si="35"/>
        <v>1.46</v>
      </c>
      <c r="V143" s="137">
        <f t="shared" si="35"/>
        <v>1.46</v>
      </c>
      <c r="W143" s="137">
        <f t="shared" si="35"/>
        <v>1.46</v>
      </c>
      <c r="X143" s="137">
        <f t="shared" si="35"/>
        <v>1.46</v>
      </c>
      <c r="Y143" s="137">
        <f t="shared" si="35"/>
        <v>1.46</v>
      </c>
      <c r="Z143" s="137">
        <f t="shared" si="35"/>
        <v>1.46</v>
      </c>
      <c r="AA143" s="137">
        <f t="shared" si="35"/>
        <v>1.46</v>
      </c>
      <c r="AB143" s="137">
        <f t="shared" si="35"/>
        <v>1.46</v>
      </c>
      <c r="AC143" s="137">
        <f t="shared" si="35"/>
        <v>1.46</v>
      </c>
      <c r="AD143" s="137">
        <f t="shared" si="35"/>
        <v>1.46</v>
      </c>
      <c r="AE143" s="137">
        <f t="shared" si="35"/>
        <v>1.46</v>
      </c>
      <c r="AF143" s="137">
        <f t="shared" si="35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4"/>
        <v>3</v>
      </c>
      <c r="D144" s="137">
        <f t="shared" si="34"/>
        <v>3</v>
      </c>
      <c r="E144" s="137">
        <f t="shared" si="34"/>
        <v>3</v>
      </c>
      <c r="F144" s="137">
        <f t="shared" si="34"/>
        <v>3</v>
      </c>
      <c r="G144" s="137">
        <f t="shared" si="34"/>
        <v>3</v>
      </c>
      <c r="H144" s="137">
        <f t="shared" si="34"/>
        <v>3</v>
      </c>
      <c r="I144" s="137">
        <f t="shared" si="34"/>
        <v>3</v>
      </c>
      <c r="J144" s="137">
        <f t="shared" si="34"/>
        <v>3</v>
      </c>
      <c r="K144" s="137">
        <f t="shared" si="34"/>
        <v>3</v>
      </c>
      <c r="L144" s="137">
        <f t="shared" si="34"/>
        <v>3</v>
      </c>
      <c r="M144" s="137">
        <f t="shared" si="34"/>
        <v>3</v>
      </c>
      <c r="N144" s="137">
        <f t="shared" si="34"/>
        <v>3</v>
      </c>
      <c r="O144" s="137">
        <f t="shared" si="34"/>
        <v>3</v>
      </c>
      <c r="P144" s="137">
        <f t="shared" si="34"/>
        <v>3</v>
      </c>
      <c r="Q144" s="137">
        <f t="shared" si="34"/>
        <v>3</v>
      </c>
      <c r="R144" s="137">
        <f t="shared" si="34"/>
        <v>3</v>
      </c>
      <c r="S144" s="137">
        <f t="shared" si="35"/>
        <v>3</v>
      </c>
      <c r="T144" s="137">
        <f t="shared" si="35"/>
        <v>3</v>
      </c>
      <c r="U144" s="137">
        <f t="shared" si="35"/>
        <v>3</v>
      </c>
      <c r="V144" s="137">
        <f t="shared" si="35"/>
        <v>3</v>
      </c>
      <c r="W144" s="137">
        <f t="shared" si="35"/>
        <v>3</v>
      </c>
      <c r="X144" s="137">
        <f t="shared" si="35"/>
        <v>3</v>
      </c>
      <c r="Y144" s="137">
        <f t="shared" si="35"/>
        <v>3</v>
      </c>
      <c r="Z144" s="137">
        <f t="shared" si="35"/>
        <v>3</v>
      </c>
      <c r="AA144" s="137">
        <f t="shared" si="35"/>
        <v>3</v>
      </c>
      <c r="AB144" s="137">
        <f t="shared" si="35"/>
        <v>3</v>
      </c>
      <c r="AC144" s="137">
        <f t="shared" si="35"/>
        <v>3</v>
      </c>
      <c r="AD144" s="137">
        <f t="shared" si="35"/>
        <v>3</v>
      </c>
      <c r="AE144" s="137">
        <f t="shared" si="35"/>
        <v>3</v>
      </c>
      <c r="AF144" s="137">
        <f t="shared" si="35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4"/>
        <v>3.3</v>
      </c>
      <c r="D145" s="137">
        <f t="shared" si="34"/>
        <v>3.3</v>
      </c>
      <c r="E145" s="137">
        <f t="shared" si="34"/>
        <v>3.3</v>
      </c>
      <c r="F145" s="137">
        <f t="shared" si="34"/>
        <v>3.3</v>
      </c>
      <c r="G145" s="137">
        <f t="shared" si="34"/>
        <v>3.3</v>
      </c>
      <c r="H145" s="137">
        <f t="shared" si="34"/>
        <v>3.3</v>
      </c>
      <c r="I145" s="137">
        <f t="shared" si="34"/>
        <v>3.3</v>
      </c>
      <c r="J145" s="137">
        <f t="shared" si="34"/>
        <v>3.3</v>
      </c>
      <c r="K145" s="137">
        <f t="shared" si="34"/>
        <v>3.3</v>
      </c>
      <c r="L145" s="137">
        <f t="shared" si="34"/>
        <v>3.3</v>
      </c>
      <c r="M145" s="137">
        <f t="shared" si="34"/>
        <v>3.3</v>
      </c>
      <c r="N145" s="137">
        <f t="shared" si="34"/>
        <v>3.3</v>
      </c>
      <c r="O145" s="137">
        <f t="shared" si="34"/>
        <v>3.3</v>
      </c>
      <c r="P145" s="137">
        <f t="shared" si="34"/>
        <v>3.3</v>
      </c>
      <c r="Q145" s="137">
        <f t="shared" si="34"/>
        <v>3.3</v>
      </c>
      <c r="R145" s="137">
        <f t="shared" si="34"/>
        <v>3.3</v>
      </c>
      <c r="S145" s="137">
        <f t="shared" si="35"/>
        <v>3.3</v>
      </c>
      <c r="T145" s="137">
        <f t="shared" si="35"/>
        <v>3.3</v>
      </c>
      <c r="U145" s="137">
        <f t="shared" si="35"/>
        <v>3.3</v>
      </c>
      <c r="V145" s="137">
        <f t="shared" si="35"/>
        <v>3.3</v>
      </c>
      <c r="W145" s="137">
        <f t="shared" si="35"/>
        <v>3.3</v>
      </c>
      <c r="X145" s="137">
        <f t="shared" si="35"/>
        <v>3.3</v>
      </c>
      <c r="Y145" s="137">
        <f t="shared" si="35"/>
        <v>3.3</v>
      </c>
      <c r="Z145" s="137">
        <f t="shared" si="35"/>
        <v>3.3</v>
      </c>
      <c r="AA145" s="137">
        <f t="shared" si="35"/>
        <v>3.3</v>
      </c>
      <c r="AB145" s="137">
        <f t="shared" si="35"/>
        <v>3.3</v>
      </c>
      <c r="AC145" s="137">
        <f t="shared" si="35"/>
        <v>3.3</v>
      </c>
      <c r="AD145" s="137">
        <f t="shared" si="35"/>
        <v>3.3</v>
      </c>
      <c r="AE145" s="137">
        <f t="shared" si="35"/>
        <v>3.3</v>
      </c>
      <c r="AF145" s="137">
        <f t="shared" si="35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6">B147</f>
        <v>1.76</v>
      </c>
      <c r="D147" s="137">
        <f t="shared" si="36"/>
        <v>1.76</v>
      </c>
      <c r="E147" s="137">
        <f t="shared" si="36"/>
        <v>1.76</v>
      </c>
      <c r="F147" s="137">
        <f t="shared" si="36"/>
        <v>1.76</v>
      </c>
      <c r="G147" s="137">
        <f t="shared" si="36"/>
        <v>1.76</v>
      </c>
      <c r="H147" s="137">
        <f t="shared" si="36"/>
        <v>1.76</v>
      </c>
      <c r="I147" s="137">
        <f t="shared" si="36"/>
        <v>1.76</v>
      </c>
      <c r="J147" s="137">
        <f t="shared" si="36"/>
        <v>1.76</v>
      </c>
      <c r="K147" s="137">
        <f t="shared" si="36"/>
        <v>1.76</v>
      </c>
      <c r="L147" s="137">
        <f t="shared" si="36"/>
        <v>1.76</v>
      </c>
      <c r="M147" s="137">
        <f t="shared" si="36"/>
        <v>1.76</v>
      </c>
      <c r="N147" s="137">
        <f t="shared" si="36"/>
        <v>1.76</v>
      </c>
      <c r="O147" s="137">
        <f t="shared" si="36"/>
        <v>1.76</v>
      </c>
      <c r="P147" s="137">
        <f t="shared" si="36"/>
        <v>1.76</v>
      </c>
      <c r="Q147" s="137">
        <f t="shared" si="36"/>
        <v>1.76</v>
      </c>
      <c r="R147" s="137">
        <f t="shared" si="36"/>
        <v>1.76</v>
      </c>
      <c r="S147" s="137">
        <f t="shared" ref="S147:AF148" si="37">R147</f>
        <v>1.76</v>
      </c>
      <c r="T147" s="137">
        <f t="shared" si="37"/>
        <v>1.76</v>
      </c>
      <c r="U147" s="137">
        <f t="shared" si="37"/>
        <v>1.76</v>
      </c>
      <c r="V147" s="137">
        <f t="shared" si="37"/>
        <v>1.76</v>
      </c>
      <c r="W147" s="137">
        <f t="shared" si="37"/>
        <v>1.76</v>
      </c>
      <c r="X147" s="137">
        <f t="shared" si="37"/>
        <v>1.76</v>
      </c>
      <c r="Y147" s="137">
        <f t="shared" si="37"/>
        <v>1.76</v>
      </c>
      <c r="Z147" s="137">
        <f t="shared" si="37"/>
        <v>1.76</v>
      </c>
      <c r="AA147" s="137">
        <f t="shared" si="37"/>
        <v>1.76</v>
      </c>
      <c r="AB147" s="137">
        <f t="shared" si="37"/>
        <v>1.76</v>
      </c>
      <c r="AC147" s="137">
        <f t="shared" si="37"/>
        <v>1.76</v>
      </c>
      <c r="AD147" s="137">
        <f t="shared" si="37"/>
        <v>1.76</v>
      </c>
      <c r="AE147" s="137">
        <f t="shared" si="37"/>
        <v>1.76</v>
      </c>
      <c r="AF147" s="137">
        <f t="shared" si="37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6"/>
        <v>0</v>
      </c>
      <c r="D148" s="137">
        <f t="shared" si="36"/>
        <v>0</v>
      </c>
      <c r="E148" s="137">
        <f t="shared" si="36"/>
        <v>0</v>
      </c>
      <c r="F148" s="137">
        <f t="shared" si="36"/>
        <v>0</v>
      </c>
      <c r="G148" s="137">
        <f t="shared" si="36"/>
        <v>0</v>
      </c>
      <c r="H148" s="137">
        <f t="shared" si="36"/>
        <v>0</v>
      </c>
      <c r="I148" s="137">
        <f t="shared" si="36"/>
        <v>0</v>
      </c>
      <c r="J148" s="137">
        <f t="shared" si="36"/>
        <v>0</v>
      </c>
      <c r="K148" s="137">
        <f t="shared" si="36"/>
        <v>0</v>
      </c>
      <c r="L148" s="137">
        <f t="shared" si="36"/>
        <v>0</v>
      </c>
      <c r="M148" s="137">
        <f t="shared" si="36"/>
        <v>0</v>
      </c>
      <c r="N148" s="137">
        <f t="shared" si="36"/>
        <v>0</v>
      </c>
      <c r="O148" s="137">
        <f t="shared" si="36"/>
        <v>0</v>
      </c>
      <c r="P148" s="137">
        <f t="shared" si="36"/>
        <v>0</v>
      </c>
      <c r="Q148" s="137">
        <f t="shared" si="36"/>
        <v>0</v>
      </c>
      <c r="R148" s="137">
        <f t="shared" si="36"/>
        <v>0</v>
      </c>
      <c r="S148" s="137">
        <f t="shared" si="37"/>
        <v>0</v>
      </c>
      <c r="T148" s="137">
        <f t="shared" si="37"/>
        <v>0</v>
      </c>
      <c r="U148" s="137">
        <f t="shared" si="37"/>
        <v>0</v>
      </c>
      <c r="V148" s="137">
        <f t="shared" si="37"/>
        <v>0</v>
      </c>
      <c r="W148" s="137">
        <f t="shared" si="37"/>
        <v>0</v>
      </c>
      <c r="X148" s="137">
        <f t="shared" si="37"/>
        <v>0</v>
      </c>
      <c r="Y148" s="137">
        <f t="shared" si="37"/>
        <v>0</v>
      </c>
      <c r="Z148" s="137">
        <f t="shared" si="37"/>
        <v>0</v>
      </c>
      <c r="AA148" s="137">
        <f t="shared" si="37"/>
        <v>0</v>
      </c>
      <c r="AB148" s="137">
        <f t="shared" si="37"/>
        <v>0</v>
      </c>
      <c r="AC148" s="137">
        <f t="shared" si="37"/>
        <v>0</v>
      </c>
      <c r="AD148" s="137">
        <f t="shared" si="37"/>
        <v>0</v>
      </c>
      <c r="AE148" s="137">
        <f t="shared" si="37"/>
        <v>0</v>
      </c>
      <c r="AF148" s="137">
        <f t="shared" si="37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38">B150</f>
        <v>0.1</v>
      </c>
      <c r="D150" s="137">
        <f t="shared" si="38"/>
        <v>0.1</v>
      </c>
      <c r="E150" s="137">
        <f t="shared" si="38"/>
        <v>0.1</v>
      </c>
      <c r="F150" s="137">
        <f t="shared" si="38"/>
        <v>0.1</v>
      </c>
      <c r="G150" s="137">
        <f t="shared" si="38"/>
        <v>0.1</v>
      </c>
      <c r="H150" s="137">
        <f t="shared" si="38"/>
        <v>0.1</v>
      </c>
      <c r="I150" s="137">
        <f t="shared" si="38"/>
        <v>0.1</v>
      </c>
      <c r="J150" s="137">
        <f t="shared" si="38"/>
        <v>0.1</v>
      </c>
      <c r="K150" s="137">
        <f t="shared" si="38"/>
        <v>0.1</v>
      </c>
      <c r="L150" s="137">
        <f t="shared" si="38"/>
        <v>0.1</v>
      </c>
      <c r="M150" s="137">
        <f t="shared" si="38"/>
        <v>0.1</v>
      </c>
      <c r="N150" s="137">
        <f t="shared" si="38"/>
        <v>0.1</v>
      </c>
      <c r="O150" s="137">
        <f t="shared" si="38"/>
        <v>0.1</v>
      </c>
      <c r="P150" s="137">
        <f t="shared" si="38"/>
        <v>0.1</v>
      </c>
      <c r="Q150" s="137">
        <f t="shared" si="38"/>
        <v>0.1</v>
      </c>
      <c r="R150" s="137">
        <f t="shared" si="38"/>
        <v>0.1</v>
      </c>
      <c r="S150" s="137">
        <f t="shared" ref="S150:AF153" si="39">R150</f>
        <v>0.1</v>
      </c>
      <c r="T150" s="137">
        <f t="shared" si="39"/>
        <v>0.1</v>
      </c>
      <c r="U150" s="137">
        <f t="shared" si="39"/>
        <v>0.1</v>
      </c>
      <c r="V150" s="137">
        <f t="shared" si="39"/>
        <v>0.1</v>
      </c>
      <c r="W150" s="137">
        <f t="shared" si="39"/>
        <v>0.1</v>
      </c>
      <c r="X150" s="137">
        <f t="shared" si="39"/>
        <v>0.1</v>
      </c>
      <c r="Y150" s="137">
        <f t="shared" si="39"/>
        <v>0.1</v>
      </c>
      <c r="Z150" s="137">
        <f t="shared" si="39"/>
        <v>0.1</v>
      </c>
      <c r="AA150" s="137">
        <f t="shared" si="39"/>
        <v>0.1</v>
      </c>
      <c r="AB150" s="137">
        <f t="shared" si="39"/>
        <v>0.1</v>
      </c>
      <c r="AC150" s="137">
        <f t="shared" si="39"/>
        <v>0.1</v>
      </c>
      <c r="AD150" s="137">
        <f t="shared" si="39"/>
        <v>0.1</v>
      </c>
      <c r="AE150" s="137">
        <f t="shared" si="39"/>
        <v>0.1</v>
      </c>
      <c r="AF150" s="137">
        <f t="shared" si="39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38"/>
        <v>2.0499999999999998</v>
      </c>
      <c r="D151" s="137">
        <f t="shared" si="38"/>
        <v>2.0499999999999998</v>
      </c>
      <c r="E151" s="137">
        <f t="shared" si="38"/>
        <v>2.0499999999999998</v>
      </c>
      <c r="F151" s="137">
        <f t="shared" si="38"/>
        <v>2.0499999999999998</v>
      </c>
      <c r="G151" s="137">
        <f t="shared" si="38"/>
        <v>2.0499999999999998</v>
      </c>
      <c r="H151" s="137">
        <f t="shared" si="38"/>
        <v>2.0499999999999998</v>
      </c>
      <c r="I151" s="137">
        <f t="shared" si="38"/>
        <v>2.0499999999999998</v>
      </c>
      <c r="J151" s="137">
        <f t="shared" si="38"/>
        <v>2.0499999999999998</v>
      </c>
      <c r="K151" s="137">
        <f t="shared" si="38"/>
        <v>2.0499999999999998</v>
      </c>
      <c r="L151" s="137">
        <f t="shared" si="38"/>
        <v>2.0499999999999998</v>
      </c>
      <c r="M151" s="137">
        <f t="shared" si="38"/>
        <v>2.0499999999999998</v>
      </c>
      <c r="N151" s="137">
        <f t="shared" si="38"/>
        <v>2.0499999999999998</v>
      </c>
      <c r="O151" s="137">
        <f t="shared" si="38"/>
        <v>2.0499999999999998</v>
      </c>
      <c r="P151" s="137">
        <f t="shared" si="38"/>
        <v>2.0499999999999998</v>
      </c>
      <c r="Q151" s="137">
        <f t="shared" si="38"/>
        <v>2.0499999999999998</v>
      </c>
      <c r="R151" s="137">
        <f t="shared" si="38"/>
        <v>2.0499999999999998</v>
      </c>
      <c r="S151" s="137">
        <f t="shared" si="39"/>
        <v>2.0499999999999998</v>
      </c>
      <c r="T151" s="137">
        <f t="shared" si="39"/>
        <v>2.0499999999999998</v>
      </c>
      <c r="U151" s="137">
        <f t="shared" si="39"/>
        <v>2.0499999999999998</v>
      </c>
      <c r="V151" s="137">
        <f t="shared" si="39"/>
        <v>2.0499999999999998</v>
      </c>
      <c r="W151" s="137">
        <f t="shared" si="39"/>
        <v>2.0499999999999998</v>
      </c>
      <c r="X151" s="137">
        <f t="shared" si="39"/>
        <v>2.0499999999999998</v>
      </c>
      <c r="Y151" s="137">
        <f t="shared" si="39"/>
        <v>2.0499999999999998</v>
      </c>
      <c r="Z151" s="137">
        <f t="shared" si="39"/>
        <v>2.0499999999999998</v>
      </c>
      <c r="AA151" s="137">
        <f t="shared" si="39"/>
        <v>2.0499999999999998</v>
      </c>
      <c r="AB151" s="137">
        <f t="shared" si="39"/>
        <v>2.0499999999999998</v>
      </c>
      <c r="AC151" s="137">
        <f t="shared" si="39"/>
        <v>2.0499999999999998</v>
      </c>
      <c r="AD151" s="137">
        <f t="shared" si="39"/>
        <v>2.0499999999999998</v>
      </c>
      <c r="AE151" s="137">
        <f t="shared" si="39"/>
        <v>2.0499999999999998</v>
      </c>
      <c r="AF151" s="137">
        <f t="shared" si="39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38"/>
        <v>2.7</v>
      </c>
      <c r="D152" s="137">
        <f t="shared" si="38"/>
        <v>2.7</v>
      </c>
      <c r="E152" s="137">
        <f t="shared" si="38"/>
        <v>2.7</v>
      </c>
      <c r="F152" s="137">
        <f t="shared" si="38"/>
        <v>2.7</v>
      </c>
      <c r="G152" s="137">
        <f t="shared" si="38"/>
        <v>2.7</v>
      </c>
      <c r="H152" s="137">
        <f t="shared" si="38"/>
        <v>2.7</v>
      </c>
      <c r="I152" s="137">
        <f t="shared" si="38"/>
        <v>2.7</v>
      </c>
      <c r="J152" s="137">
        <f t="shared" si="38"/>
        <v>2.7</v>
      </c>
      <c r="K152" s="137">
        <f t="shared" si="38"/>
        <v>2.7</v>
      </c>
      <c r="L152" s="137">
        <f t="shared" si="38"/>
        <v>2.7</v>
      </c>
      <c r="M152" s="137">
        <f t="shared" si="38"/>
        <v>2.7</v>
      </c>
      <c r="N152" s="137">
        <f t="shared" si="38"/>
        <v>2.7</v>
      </c>
      <c r="O152" s="137">
        <f t="shared" si="38"/>
        <v>2.7</v>
      </c>
      <c r="P152" s="137">
        <f t="shared" si="38"/>
        <v>2.7</v>
      </c>
      <c r="Q152" s="137">
        <f t="shared" si="38"/>
        <v>2.7</v>
      </c>
      <c r="R152" s="137">
        <f t="shared" si="38"/>
        <v>2.7</v>
      </c>
      <c r="S152" s="137">
        <f t="shared" si="39"/>
        <v>2.7</v>
      </c>
      <c r="T152" s="137">
        <f t="shared" si="39"/>
        <v>2.7</v>
      </c>
      <c r="U152" s="137">
        <f t="shared" si="39"/>
        <v>2.7</v>
      </c>
      <c r="V152" s="137">
        <f t="shared" si="39"/>
        <v>2.7</v>
      </c>
      <c r="W152" s="137">
        <f t="shared" si="39"/>
        <v>2.7</v>
      </c>
      <c r="X152" s="137">
        <f t="shared" si="39"/>
        <v>2.7</v>
      </c>
      <c r="Y152" s="137">
        <f t="shared" si="39"/>
        <v>2.7</v>
      </c>
      <c r="Z152" s="137">
        <f t="shared" si="39"/>
        <v>2.7</v>
      </c>
      <c r="AA152" s="137">
        <f t="shared" si="39"/>
        <v>2.7</v>
      </c>
      <c r="AB152" s="137">
        <f t="shared" si="39"/>
        <v>2.7</v>
      </c>
      <c r="AC152" s="137">
        <f t="shared" si="39"/>
        <v>2.7</v>
      </c>
      <c r="AD152" s="137">
        <f t="shared" si="39"/>
        <v>2.7</v>
      </c>
      <c r="AE152" s="137">
        <f t="shared" si="39"/>
        <v>2.7</v>
      </c>
      <c r="AF152" s="137">
        <f t="shared" si="39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38"/>
        <v>2.15</v>
      </c>
      <c r="D153" s="137">
        <f t="shared" si="38"/>
        <v>2.15</v>
      </c>
      <c r="E153" s="137">
        <f t="shared" si="38"/>
        <v>2.15</v>
      </c>
      <c r="F153" s="137">
        <f t="shared" si="38"/>
        <v>2.15</v>
      </c>
      <c r="G153" s="137">
        <f t="shared" si="38"/>
        <v>2.15</v>
      </c>
      <c r="H153" s="137">
        <f t="shared" si="38"/>
        <v>2.15</v>
      </c>
      <c r="I153" s="137">
        <f t="shared" si="38"/>
        <v>2.15</v>
      </c>
      <c r="J153" s="137">
        <f t="shared" si="38"/>
        <v>2.15</v>
      </c>
      <c r="K153" s="137">
        <f t="shared" si="38"/>
        <v>2.15</v>
      </c>
      <c r="L153" s="137">
        <f t="shared" si="38"/>
        <v>2.15</v>
      </c>
      <c r="M153" s="137">
        <f t="shared" si="38"/>
        <v>2.15</v>
      </c>
      <c r="N153" s="137">
        <f t="shared" si="38"/>
        <v>2.15</v>
      </c>
      <c r="O153" s="137">
        <f t="shared" si="38"/>
        <v>2.15</v>
      </c>
      <c r="P153" s="137">
        <f t="shared" si="38"/>
        <v>2.15</v>
      </c>
      <c r="Q153" s="137">
        <f t="shared" si="38"/>
        <v>2.15</v>
      </c>
      <c r="R153" s="137">
        <f t="shared" si="38"/>
        <v>2.15</v>
      </c>
      <c r="S153" s="137">
        <f t="shared" si="39"/>
        <v>2.15</v>
      </c>
      <c r="T153" s="137">
        <f t="shared" si="39"/>
        <v>2.15</v>
      </c>
      <c r="U153" s="137">
        <f t="shared" si="39"/>
        <v>2.15</v>
      </c>
      <c r="V153" s="137">
        <f t="shared" si="39"/>
        <v>2.15</v>
      </c>
      <c r="W153" s="137">
        <f t="shared" si="39"/>
        <v>2.15</v>
      </c>
      <c r="X153" s="137">
        <f t="shared" si="39"/>
        <v>2.15</v>
      </c>
      <c r="Y153" s="137">
        <f t="shared" si="39"/>
        <v>2.15</v>
      </c>
      <c r="Z153" s="137">
        <f t="shared" si="39"/>
        <v>2.15</v>
      </c>
      <c r="AA153" s="137">
        <f t="shared" si="39"/>
        <v>2.15</v>
      </c>
      <c r="AB153" s="137">
        <f t="shared" si="39"/>
        <v>2.15</v>
      </c>
      <c r="AC153" s="137">
        <f t="shared" si="39"/>
        <v>2.15</v>
      </c>
      <c r="AD153" s="137">
        <f t="shared" si="39"/>
        <v>2.15</v>
      </c>
      <c r="AE153" s="137">
        <f t="shared" si="39"/>
        <v>2.15</v>
      </c>
      <c r="AF153" s="137">
        <f t="shared" si="39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0">B155</f>
        <v>0.9</v>
      </c>
      <c r="D155" s="137">
        <f t="shared" si="40"/>
        <v>0.9</v>
      </c>
      <c r="E155" s="137">
        <f t="shared" si="40"/>
        <v>0.9</v>
      </c>
      <c r="F155" s="137">
        <f t="shared" si="40"/>
        <v>0.9</v>
      </c>
      <c r="G155" s="137">
        <f t="shared" si="40"/>
        <v>0.9</v>
      </c>
      <c r="H155" s="137">
        <f t="shared" si="40"/>
        <v>0.9</v>
      </c>
      <c r="I155" s="137">
        <f t="shared" si="40"/>
        <v>0.9</v>
      </c>
      <c r="J155" s="137">
        <f t="shared" si="40"/>
        <v>0.9</v>
      </c>
      <c r="K155" s="137">
        <f t="shared" si="40"/>
        <v>0.9</v>
      </c>
      <c r="L155" s="137">
        <f t="shared" si="40"/>
        <v>0.9</v>
      </c>
      <c r="M155" s="137">
        <f t="shared" si="40"/>
        <v>0.9</v>
      </c>
      <c r="N155" s="137">
        <f t="shared" si="40"/>
        <v>0.9</v>
      </c>
      <c r="O155" s="137">
        <f t="shared" si="40"/>
        <v>0.9</v>
      </c>
      <c r="P155" s="137">
        <f t="shared" si="40"/>
        <v>0.9</v>
      </c>
      <c r="Q155" s="137">
        <f t="shared" si="40"/>
        <v>0.9</v>
      </c>
      <c r="R155" s="137">
        <f t="shared" si="40"/>
        <v>0.9</v>
      </c>
      <c r="S155" s="137">
        <f t="shared" ref="R155:AF167" si="41">R155</f>
        <v>0.9</v>
      </c>
      <c r="T155" s="137">
        <f t="shared" si="41"/>
        <v>0.9</v>
      </c>
      <c r="U155" s="137">
        <f t="shared" si="41"/>
        <v>0.9</v>
      </c>
      <c r="V155" s="137">
        <f t="shared" si="41"/>
        <v>0.9</v>
      </c>
      <c r="W155" s="137">
        <f t="shared" si="41"/>
        <v>0.9</v>
      </c>
      <c r="X155" s="137">
        <f t="shared" si="41"/>
        <v>0.9</v>
      </c>
      <c r="Y155" s="137">
        <f t="shared" si="41"/>
        <v>0.9</v>
      </c>
      <c r="Z155" s="137">
        <f t="shared" si="41"/>
        <v>0.9</v>
      </c>
      <c r="AA155" s="137">
        <f t="shared" si="41"/>
        <v>0.9</v>
      </c>
      <c r="AB155" s="137">
        <f t="shared" si="41"/>
        <v>0.9</v>
      </c>
      <c r="AC155" s="137">
        <f t="shared" si="41"/>
        <v>0.9</v>
      </c>
      <c r="AD155" s="137">
        <f t="shared" si="41"/>
        <v>0.9</v>
      </c>
      <c r="AE155" s="137">
        <f t="shared" si="41"/>
        <v>0.9</v>
      </c>
      <c r="AF155" s="137">
        <f t="shared" si="41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0"/>
        <v>1.08</v>
      </c>
      <c r="D156" s="137">
        <f t="shared" si="40"/>
        <v>1.08</v>
      </c>
      <c r="E156" s="137">
        <f t="shared" si="40"/>
        <v>1.08</v>
      </c>
      <c r="F156" s="137">
        <f t="shared" si="40"/>
        <v>1.08</v>
      </c>
      <c r="G156" s="137">
        <f t="shared" si="40"/>
        <v>1.08</v>
      </c>
      <c r="H156" s="137">
        <f t="shared" si="40"/>
        <v>1.08</v>
      </c>
      <c r="I156" s="137">
        <f t="shared" si="40"/>
        <v>1.08</v>
      </c>
      <c r="J156" s="137">
        <f t="shared" si="40"/>
        <v>1.08</v>
      </c>
      <c r="K156" s="137">
        <f t="shared" si="40"/>
        <v>1.08</v>
      </c>
      <c r="L156" s="137">
        <f t="shared" si="40"/>
        <v>1.08</v>
      </c>
      <c r="M156" s="137">
        <f t="shared" si="40"/>
        <v>1.08</v>
      </c>
      <c r="N156" s="137">
        <f t="shared" si="40"/>
        <v>1.08</v>
      </c>
      <c r="O156" s="137">
        <f t="shared" si="40"/>
        <v>1.08</v>
      </c>
      <c r="P156" s="137">
        <f t="shared" si="40"/>
        <v>1.08</v>
      </c>
      <c r="Q156" s="137">
        <f t="shared" si="40"/>
        <v>1.08</v>
      </c>
      <c r="R156" s="137">
        <f t="shared" si="40"/>
        <v>1.08</v>
      </c>
      <c r="S156" s="137">
        <f t="shared" si="41"/>
        <v>1.08</v>
      </c>
      <c r="T156" s="137">
        <f t="shared" si="41"/>
        <v>1.08</v>
      </c>
      <c r="U156" s="137">
        <f t="shared" si="41"/>
        <v>1.08</v>
      </c>
      <c r="V156" s="137">
        <f t="shared" si="41"/>
        <v>1.08</v>
      </c>
      <c r="W156" s="137">
        <f t="shared" si="41"/>
        <v>1.08</v>
      </c>
      <c r="X156" s="137">
        <f t="shared" si="41"/>
        <v>1.08</v>
      </c>
      <c r="Y156" s="137">
        <f t="shared" si="41"/>
        <v>1.08</v>
      </c>
      <c r="Z156" s="137">
        <f t="shared" si="41"/>
        <v>1.08</v>
      </c>
      <c r="AA156" s="137">
        <f t="shared" si="41"/>
        <v>1.08</v>
      </c>
      <c r="AB156" s="137">
        <f t="shared" si="41"/>
        <v>1.08</v>
      </c>
      <c r="AC156" s="137">
        <f t="shared" si="41"/>
        <v>1.08</v>
      </c>
      <c r="AD156" s="137">
        <f t="shared" si="41"/>
        <v>1.08</v>
      </c>
      <c r="AE156" s="137">
        <f t="shared" si="41"/>
        <v>1.08</v>
      </c>
      <c r="AF156" s="137">
        <f t="shared" si="41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0"/>
        <v>2.37</v>
      </c>
      <c r="D157" s="137">
        <f t="shared" si="40"/>
        <v>2.37</v>
      </c>
      <c r="E157" s="137">
        <f t="shared" si="40"/>
        <v>2.37</v>
      </c>
      <c r="F157" s="137">
        <f t="shared" si="40"/>
        <v>2.37</v>
      </c>
      <c r="G157" s="137">
        <f t="shared" si="40"/>
        <v>2.37</v>
      </c>
      <c r="H157" s="137">
        <f t="shared" si="40"/>
        <v>2.37</v>
      </c>
      <c r="I157" s="137">
        <f t="shared" si="40"/>
        <v>2.37</v>
      </c>
      <c r="J157" s="137">
        <f t="shared" si="40"/>
        <v>2.37</v>
      </c>
      <c r="K157" s="137">
        <f t="shared" si="40"/>
        <v>2.37</v>
      </c>
      <c r="L157" s="137">
        <f t="shared" si="40"/>
        <v>2.37</v>
      </c>
      <c r="M157" s="137">
        <f t="shared" si="40"/>
        <v>2.37</v>
      </c>
      <c r="N157" s="137">
        <f t="shared" si="40"/>
        <v>2.37</v>
      </c>
      <c r="O157" s="137">
        <f t="shared" si="40"/>
        <v>2.37</v>
      </c>
      <c r="P157" s="137">
        <f t="shared" si="40"/>
        <v>2.37</v>
      </c>
      <c r="Q157" s="137">
        <f t="shared" si="40"/>
        <v>2.37</v>
      </c>
      <c r="R157" s="137">
        <f t="shared" si="40"/>
        <v>2.37</v>
      </c>
      <c r="S157" s="137">
        <f t="shared" si="41"/>
        <v>2.37</v>
      </c>
      <c r="T157" s="137">
        <f t="shared" si="41"/>
        <v>2.37</v>
      </c>
      <c r="U157" s="137">
        <f t="shared" si="41"/>
        <v>2.37</v>
      </c>
      <c r="V157" s="137">
        <f t="shared" si="41"/>
        <v>2.37</v>
      </c>
      <c r="W157" s="137">
        <f t="shared" si="41"/>
        <v>2.37</v>
      </c>
      <c r="X157" s="137">
        <f t="shared" si="41"/>
        <v>2.37</v>
      </c>
      <c r="Y157" s="137">
        <f t="shared" si="41"/>
        <v>2.37</v>
      </c>
      <c r="Z157" s="137">
        <f t="shared" si="41"/>
        <v>2.37</v>
      </c>
      <c r="AA157" s="137">
        <f t="shared" si="41"/>
        <v>2.37</v>
      </c>
      <c r="AB157" s="137">
        <f t="shared" si="41"/>
        <v>2.37</v>
      </c>
      <c r="AC157" s="137">
        <f t="shared" si="41"/>
        <v>2.37</v>
      </c>
      <c r="AD157" s="137">
        <f t="shared" si="41"/>
        <v>2.37</v>
      </c>
      <c r="AE157" s="137">
        <f t="shared" si="41"/>
        <v>2.37</v>
      </c>
      <c r="AF157" s="137">
        <f t="shared" si="41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0"/>
        <v>1.81</v>
      </c>
      <c r="D158" s="137">
        <f t="shared" si="40"/>
        <v>1.81</v>
      </c>
      <c r="E158" s="137">
        <f t="shared" si="40"/>
        <v>1.81</v>
      </c>
      <c r="F158" s="137">
        <f t="shared" si="40"/>
        <v>1.81</v>
      </c>
      <c r="G158" s="137">
        <f t="shared" si="40"/>
        <v>1.81</v>
      </c>
      <c r="H158" s="137">
        <f t="shared" si="40"/>
        <v>1.81</v>
      </c>
      <c r="I158" s="137">
        <f t="shared" si="40"/>
        <v>1.81</v>
      </c>
      <c r="J158" s="137">
        <f t="shared" si="40"/>
        <v>1.81</v>
      </c>
      <c r="K158" s="137">
        <f t="shared" si="40"/>
        <v>1.81</v>
      </c>
      <c r="L158" s="137">
        <f t="shared" si="40"/>
        <v>1.81</v>
      </c>
      <c r="M158" s="137">
        <f t="shared" si="40"/>
        <v>1.81</v>
      </c>
      <c r="N158" s="137">
        <f t="shared" si="40"/>
        <v>1.81</v>
      </c>
      <c r="O158" s="137">
        <f t="shared" si="40"/>
        <v>1.81</v>
      </c>
      <c r="P158" s="137">
        <f t="shared" si="40"/>
        <v>1.81</v>
      </c>
      <c r="Q158" s="137">
        <f t="shared" si="40"/>
        <v>1.81</v>
      </c>
      <c r="R158" s="137">
        <f t="shared" si="40"/>
        <v>1.81</v>
      </c>
      <c r="S158" s="137">
        <f t="shared" si="41"/>
        <v>1.81</v>
      </c>
      <c r="T158" s="137">
        <f t="shared" si="41"/>
        <v>1.81</v>
      </c>
      <c r="U158" s="137">
        <f t="shared" si="41"/>
        <v>1.81</v>
      </c>
      <c r="V158" s="137">
        <f t="shared" si="41"/>
        <v>1.81</v>
      </c>
      <c r="W158" s="137">
        <f t="shared" si="41"/>
        <v>1.81</v>
      </c>
      <c r="X158" s="137">
        <f t="shared" si="41"/>
        <v>1.81</v>
      </c>
      <c r="Y158" s="137">
        <f t="shared" si="41"/>
        <v>1.81</v>
      </c>
      <c r="Z158" s="137">
        <f t="shared" si="41"/>
        <v>1.81</v>
      </c>
      <c r="AA158" s="137">
        <f t="shared" si="41"/>
        <v>1.81</v>
      </c>
      <c r="AB158" s="137">
        <f t="shared" si="41"/>
        <v>1.81</v>
      </c>
      <c r="AC158" s="137">
        <f t="shared" si="41"/>
        <v>1.81</v>
      </c>
      <c r="AD158" s="137">
        <f t="shared" si="41"/>
        <v>1.81</v>
      </c>
      <c r="AE158" s="137">
        <f t="shared" si="41"/>
        <v>1.81</v>
      </c>
      <c r="AF158" s="137">
        <f t="shared" si="41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0"/>
        <v>1.0900000000000001</v>
      </c>
      <c r="D159" s="137">
        <f t="shared" si="40"/>
        <v>1.0900000000000001</v>
      </c>
      <c r="E159" s="137">
        <f t="shared" si="40"/>
        <v>1.0900000000000001</v>
      </c>
      <c r="F159" s="137">
        <f t="shared" si="40"/>
        <v>1.0900000000000001</v>
      </c>
      <c r="G159" s="137">
        <f t="shared" si="40"/>
        <v>1.0900000000000001</v>
      </c>
      <c r="H159" s="137">
        <f t="shared" si="40"/>
        <v>1.0900000000000001</v>
      </c>
      <c r="I159" s="137">
        <f t="shared" si="40"/>
        <v>1.0900000000000001</v>
      </c>
      <c r="J159" s="137">
        <f t="shared" si="40"/>
        <v>1.0900000000000001</v>
      </c>
      <c r="K159" s="137">
        <f t="shared" si="40"/>
        <v>1.0900000000000001</v>
      </c>
      <c r="L159" s="137">
        <f t="shared" si="40"/>
        <v>1.0900000000000001</v>
      </c>
      <c r="M159" s="137">
        <f t="shared" si="40"/>
        <v>1.0900000000000001</v>
      </c>
      <c r="N159" s="137">
        <f t="shared" si="40"/>
        <v>1.0900000000000001</v>
      </c>
      <c r="O159" s="137">
        <f t="shared" si="40"/>
        <v>1.0900000000000001</v>
      </c>
      <c r="P159" s="137">
        <f t="shared" si="40"/>
        <v>1.0900000000000001</v>
      </c>
      <c r="Q159" s="137">
        <f t="shared" si="40"/>
        <v>1.0900000000000001</v>
      </c>
      <c r="R159" s="137">
        <f t="shared" si="40"/>
        <v>1.0900000000000001</v>
      </c>
      <c r="S159" s="137">
        <f t="shared" si="41"/>
        <v>1.0900000000000001</v>
      </c>
      <c r="T159" s="137">
        <f t="shared" si="41"/>
        <v>1.0900000000000001</v>
      </c>
      <c r="U159" s="137">
        <f t="shared" si="41"/>
        <v>1.0900000000000001</v>
      </c>
      <c r="V159" s="137">
        <f t="shared" si="41"/>
        <v>1.0900000000000001</v>
      </c>
      <c r="W159" s="137">
        <f t="shared" si="41"/>
        <v>1.0900000000000001</v>
      </c>
      <c r="X159" s="137">
        <f t="shared" si="41"/>
        <v>1.0900000000000001</v>
      </c>
      <c r="Y159" s="137">
        <f t="shared" si="41"/>
        <v>1.0900000000000001</v>
      </c>
      <c r="Z159" s="137">
        <f t="shared" si="41"/>
        <v>1.0900000000000001</v>
      </c>
      <c r="AA159" s="137">
        <f t="shared" si="41"/>
        <v>1.0900000000000001</v>
      </c>
      <c r="AB159" s="137">
        <f t="shared" si="41"/>
        <v>1.0900000000000001</v>
      </c>
      <c r="AC159" s="137">
        <f t="shared" si="41"/>
        <v>1.0900000000000001</v>
      </c>
      <c r="AD159" s="137">
        <f t="shared" si="41"/>
        <v>1.0900000000000001</v>
      </c>
      <c r="AE159" s="137">
        <f t="shared" si="41"/>
        <v>1.0900000000000001</v>
      </c>
      <c r="AF159" s="137">
        <f t="shared" si="41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0"/>
        <v>1.58</v>
      </c>
      <c r="D160" s="137">
        <f t="shared" si="40"/>
        <v>1.58</v>
      </c>
      <c r="E160" s="137">
        <f t="shared" si="40"/>
        <v>1.58</v>
      </c>
      <c r="F160" s="137">
        <f t="shared" si="40"/>
        <v>1.58</v>
      </c>
      <c r="G160" s="137">
        <f t="shared" si="40"/>
        <v>1.58</v>
      </c>
      <c r="H160" s="137">
        <f t="shared" si="40"/>
        <v>1.58</v>
      </c>
      <c r="I160" s="137">
        <f t="shared" si="40"/>
        <v>1.58</v>
      </c>
      <c r="J160" s="137">
        <f t="shared" si="40"/>
        <v>1.58</v>
      </c>
      <c r="K160" s="137">
        <f t="shared" si="40"/>
        <v>1.58</v>
      </c>
      <c r="L160" s="137">
        <f t="shared" si="40"/>
        <v>1.58</v>
      </c>
      <c r="M160" s="137">
        <f t="shared" si="40"/>
        <v>1.58</v>
      </c>
      <c r="N160" s="137">
        <f t="shared" si="40"/>
        <v>1.58</v>
      </c>
      <c r="O160" s="137">
        <f t="shared" si="40"/>
        <v>1.58</v>
      </c>
      <c r="P160" s="137">
        <f t="shared" si="40"/>
        <v>1.58</v>
      </c>
      <c r="Q160" s="137">
        <f t="shared" si="40"/>
        <v>1.58</v>
      </c>
      <c r="R160" s="137">
        <f t="shared" si="40"/>
        <v>1.58</v>
      </c>
      <c r="S160" s="137">
        <f t="shared" si="41"/>
        <v>1.58</v>
      </c>
      <c r="T160" s="137">
        <f t="shared" si="41"/>
        <v>1.58</v>
      </c>
      <c r="U160" s="137">
        <f t="shared" si="41"/>
        <v>1.58</v>
      </c>
      <c r="V160" s="137">
        <f t="shared" si="41"/>
        <v>1.58</v>
      </c>
      <c r="W160" s="137">
        <f t="shared" si="41"/>
        <v>1.58</v>
      </c>
      <c r="X160" s="137">
        <f t="shared" si="41"/>
        <v>1.58</v>
      </c>
      <c r="Y160" s="137">
        <f t="shared" si="41"/>
        <v>1.58</v>
      </c>
      <c r="Z160" s="137">
        <f t="shared" si="41"/>
        <v>1.58</v>
      </c>
      <c r="AA160" s="137">
        <f t="shared" si="41"/>
        <v>1.58</v>
      </c>
      <c r="AB160" s="137">
        <f t="shared" si="41"/>
        <v>1.58</v>
      </c>
      <c r="AC160" s="137">
        <f t="shared" si="41"/>
        <v>1.58</v>
      </c>
      <c r="AD160" s="137">
        <f t="shared" si="41"/>
        <v>1.58</v>
      </c>
      <c r="AE160" s="137">
        <f t="shared" si="41"/>
        <v>1.58</v>
      </c>
      <c r="AF160" s="137">
        <f t="shared" si="41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0"/>
        <v>2</v>
      </c>
      <c r="D161" s="137">
        <f t="shared" si="40"/>
        <v>2</v>
      </c>
      <c r="E161" s="137">
        <f t="shared" si="40"/>
        <v>2</v>
      </c>
      <c r="F161" s="137">
        <f t="shared" si="40"/>
        <v>2</v>
      </c>
      <c r="G161" s="137">
        <f t="shared" si="40"/>
        <v>2</v>
      </c>
      <c r="H161" s="137">
        <f t="shared" si="40"/>
        <v>2</v>
      </c>
      <c r="I161" s="137">
        <f t="shared" si="40"/>
        <v>2</v>
      </c>
      <c r="J161" s="137">
        <f t="shared" si="40"/>
        <v>2</v>
      </c>
      <c r="K161" s="137">
        <f t="shared" si="40"/>
        <v>2</v>
      </c>
      <c r="L161" s="137">
        <f t="shared" si="40"/>
        <v>2</v>
      </c>
      <c r="M161" s="137">
        <f t="shared" si="40"/>
        <v>2</v>
      </c>
      <c r="N161" s="137">
        <f t="shared" si="40"/>
        <v>2</v>
      </c>
      <c r="O161" s="137">
        <f t="shared" si="40"/>
        <v>2</v>
      </c>
      <c r="P161" s="137">
        <f t="shared" si="40"/>
        <v>2</v>
      </c>
      <c r="Q161" s="137">
        <f t="shared" si="40"/>
        <v>2</v>
      </c>
      <c r="R161" s="137">
        <f t="shared" si="40"/>
        <v>2</v>
      </c>
      <c r="S161" s="137">
        <f t="shared" si="41"/>
        <v>2</v>
      </c>
      <c r="T161" s="137">
        <f t="shared" si="41"/>
        <v>2</v>
      </c>
      <c r="U161" s="137">
        <f t="shared" si="41"/>
        <v>2</v>
      </c>
      <c r="V161" s="137">
        <f t="shared" si="41"/>
        <v>2</v>
      </c>
      <c r="W161" s="137">
        <f t="shared" si="41"/>
        <v>2</v>
      </c>
      <c r="X161" s="137">
        <f t="shared" si="41"/>
        <v>2</v>
      </c>
      <c r="Y161" s="137">
        <f t="shared" si="41"/>
        <v>2</v>
      </c>
      <c r="Z161" s="137">
        <f t="shared" si="41"/>
        <v>2</v>
      </c>
      <c r="AA161" s="137">
        <f t="shared" si="41"/>
        <v>2</v>
      </c>
      <c r="AB161" s="137">
        <f t="shared" si="41"/>
        <v>2</v>
      </c>
      <c r="AC161" s="137">
        <f t="shared" si="41"/>
        <v>2</v>
      </c>
      <c r="AD161" s="137">
        <f t="shared" si="41"/>
        <v>2</v>
      </c>
      <c r="AE161" s="137">
        <f t="shared" si="41"/>
        <v>2</v>
      </c>
      <c r="AF161" s="137">
        <f t="shared" si="41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0"/>
        <v>0.47</v>
      </c>
      <c r="D162" s="137">
        <f t="shared" si="40"/>
        <v>0.47</v>
      </c>
      <c r="E162" s="137">
        <f t="shared" si="40"/>
        <v>0.47</v>
      </c>
      <c r="F162" s="137">
        <f t="shared" si="40"/>
        <v>0.47</v>
      </c>
      <c r="G162" s="137">
        <f t="shared" si="40"/>
        <v>0.47</v>
      </c>
      <c r="H162" s="137">
        <f t="shared" si="40"/>
        <v>0.47</v>
      </c>
      <c r="I162" s="137">
        <f t="shared" si="40"/>
        <v>0.47</v>
      </c>
      <c r="J162" s="137">
        <f t="shared" si="40"/>
        <v>0.47</v>
      </c>
      <c r="K162" s="137">
        <f t="shared" si="40"/>
        <v>0.47</v>
      </c>
      <c r="L162" s="137">
        <f t="shared" si="40"/>
        <v>0.47</v>
      </c>
      <c r="M162" s="137">
        <f t="shared" si="40"/>
        <v>0.47</v>
      </c>
      <c r="N162" s="137">
        <f t="shared" si="40"/>
        <v>0.47</v>
      </c>
      <c r="O162" s="137">
        <f t="shared" si="40"/>
        <v>0.47</v>
      </c>
      <c r="P162" s="137">
        <f t="shared" si="40"/>
        <v>0.47</v>
      </c>
      <c r="Q162" s="137">
        <f t="shared" si="40"/>
        <v>0.47</v>
      </c>
      <c r="R162" s="137">
        <f t="shared" si="40"/>
        <v>0.47</v>
      </c>
      <c r="S162" s="137">
        <f t="shared" si="41"/>
        <v>0.47</v>
      </c>
      <c r="T162" s="137">
        <f t="shared" si="41"/>
        <v>0.47</v>
      </c>
      <c r="U162" s="137">
        <f t="shared" si="41"/>
        <v>0.47</v>
      </c>
      <c r="V162" s="137">
        <f t="shared" si="41"/>
        <v>0.47</v>
      </c>
      <c r="W162" s="137">
        <f t="shared" si="41"/>
        <v>0.47</v>
      </c>
      <c r="X162" s="137">
        <f t="shared" si="41"/>
        <v>0.47</v>
      </c>
      <c r="Y162" s="137">
        <f t="shared" si="41"/>
        <v>0.47</v>
      </c>
      <c r="Z162" s="137">
        <f t="shared" si="41"/>
        <v>0.47</v>
      </c>
      <c r="AA162" s="137">
        <f t="shared" si="41"/>
        <v>0.47</v>
      </c>
      <c r="AB162" s="137">
        <f t="shared" si="41"/>
        <v>0.47</v>
      </c>
      <c r="AC162" s="137">
        <f t="shared" si="41"/>
        <v>0.47</v>
      </c>
      <c r="AD162" s="137">
        <f t="shared" si="41"/>
        <v>0.47</v>
      </c>
      <c r="AE162" s="137">
        <f t="shared" si="41"/>
        <v>0.47</v>
      </c>
      <c r="AF162" s="137">
        <f t="shared" si="41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0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0"/>
        <v>0</v>
      </c>
      <c r="D164" s="137">
        <f t="shared" si="40"/>
        <v>0</v>
      </c>
      <c r="E164" s="137">
        <f t="shared" si="40"/>
        <v>0</v>
      </c>
      <c r="F164" s="137">
        <f t="shared" si="40"/>
        <v>0</v>
      </c>
      <c r="G164" s="137">
        <f t="shared" si="40"/>
        <v>0</v>
      </c>
      <c r="H164" s="137">
        <f t="shared" si="40"/>
        <v>0</v>
      </c>
      <c r="I164" s="137">
        <f t="shared" si="40"/>
        <v>0</v>
      </c>
      <c r="J164" s="137">
        <f t="shared" si="40"/>
        <v>0</v>
      </c>
      <c r="K164" s="137">
        <f t="shared" si="40"/>
        <v>0</v>
      </c>
      <c r="L164" s="137">
        <f t="shared" si="40"/>
        <v>0</v>
      </c>
      <c r="M164" s="137">
        <f t="shared" si="40"/>
        <v>0</v>
      </c>
      <c r="N164" s="137">
        <f t="shared" si="40"/>
        <v>0</v>
      </c>
      <c r="O164" s="137">
        <f t="shared" si="40"/>
        <v>0</v>
      </c>
      <c r="P164" s="137">
        <f t="shared" si="40"/>
        <v>0</v>
      </c>
      <c r="Q164" s="137">
        <f t="shared" si="40"/>
        <v>0</v>
      </c>
      <c r="R164" s="137">
        <f t="shared" si="41"/>
        <v>0</v>
      </c>
      <c r="S164" s="137">
        <f t="shared" si="41"/>
        <v>0</v>
      </c>
      <c r="T164" s="137">
        <f t="shared" si="41"/>
        <v>0</v>
      </c>
      <c r="U164" s="137">
        <f t="shared" si="41"/>
        <v>0</v>
      </c>
      <c r="V164" s="137">
        <f t="shared" si="41"/>
        <v>0</v>
      </c>
      <c r="W164" s="137">
        <f t="shared" si="41"/>
        <v>0</v>
      </c>
      <c r="X164" s="137">
        <f t="shared" si="41"/>
        <v>0</v>
      </c>
      <c r="Y164" s="137">
        <f t="shared" si="41"/>
        <v>0</v>
      </c>
      <c r="Z164" s="137">
        <f t="shared" si="41"/>
        <v>0</v>
      </c>
      <c r="AA164" s="137">
        <f t="shared" si="41"/>
        <v>0</v>
      </c>
      <c r="AB164" s="137">
        <f t="shared" si="41"/>
        <v>0</v>
      </c>
      <c r="AC164" s="137">
        <f t="shared" si="41"/>
        <v>0</v>
      </c>
      <c r="AD164" s="137">
        <f t="shared" si="41"/>
        <v>0</v>
      </c>
      <c r="AE164" s="137">
        <f t="shared" si="41"/>
        <v>0</v>
      </c>
      <c r="AF164" s="137">
        <f t="shared" si="41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0"/>
        <v>0.8</v>
      </c>
      <c r="D165" s="137">
        <f t="shared" si="40"/>
        <v>0.8</v>
      </c>
      <c r="E165" s="137">
        <f t="shared" si="40"/>
        <v>0.8</v>
      </c>
      <c r="F165" s="137">
        <f t="shared" si="40"/>
        <v>0.8</v>
      </c>
      <c r="G165" s="137">
        <f t="shared" si="40"/>
        <v>0.8</v>
      </c>
      <c r="H165" s="137">
        <f t="shared" si="40"/>
        <v>0.8</v>
      </c>
      <c r="I165" s="137">
        <f t="shared" si="40"/>
        <v>0.8</v>
      </c>
      <c r="J165" s="137">
        <f t="shared" si="40"/>
        <v>0.8</v>
      </c>
      <c r="K165" s="137">
        <f t="shared" si="40"/>
        <v>0.8</v>
      </c>
      <c r="L165" s="137">
        <f t="shared" si="40"/>
        <v>0.8</v>
      </c>
      <c r="M165" s="137">
        <f t="shared" si="40"/>
        <v>0.8</v>
      </c>
      <c r="N165" s="137">
        <f t="shared" si="40"/>
        <v>0.8</v>
      </c>
      <c r="O165" s="137">
        <f t="shared" si="40"/>
        <v>0.8</v>
      </c>
      <c r="P165" s="137">
        <f t="shared" si="40"/>
        <v>0.8</v>
      </c>
      <c r="Q165" s="137">
        <f t="shared" si="40"/>
        <v>0.8</v>
      </c>
      <c r="R165" s="137">
        <f t="shared" si="41"/>
        <v>0.8</v>
      </c>
      <c r="S165" s="137">
        <f t="shared" si="41"/>
        <v>0.8</v>
      </c>
      <c r="T165" s="137">
        <f t="shared" si="41"/>
        <v>0.8</v>
      </c>
      <c r="U165" s="137">
        <f t="shared" si="41"/>
        <v>0.8</v>
      </c>
      <c r="V165" s="137">
        <f t="shared" si="41"/>
        <v>0.8</v>
      </c>
      <c r="W165" s="137">
        <f t="shared" si="41"/>
        <v>0.8</v>
      </c>
      <c r="X165" s="137">
        <f t="shared" si="41"/>
        <v>0.8</v>
      </c>
      <c r="Y165" s="137">
        <f t="shared" si="41"/>
        <v>0.8</v>
      </c>
      <c r="Z165" s="137">
        <f t="shared" si="41"/>
        <v>0.8</v>
      </c>
      <c r="AA165" s="137">
        <f t="shared" si="41"/>
        <v>0.8</v>
      </c>
      <c r="AB165" s="137">
        <f t="shared" si="41"/>
        <v>0.8</v>
      </c>
      <c r="AC165" s="137">
        <f t="shared" si="41"/>
        <v>0.8</v>
      </c>
      <c r="AD165" s="137">
        <f t="shared" si="41"/>
        <v>0.8</v>
      </c>
      <c r="AE165" s="137">
        <f t="shared" si="41"/>
        <v>0.8</v>
      </c>
      <c r="AF165" s="137">
        <f t="shared" si="41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0"/>
        <v>1.5</v>
      </c>
      <c r="D166" s="137">
        <f t="shared" si="40"/>
        <v>1.5</v>
      </c>
      <c r="E166" s="137">
        <f t="shared" si="40"/>
        <v>1.5</v>
      </c>
      <c r="F166" s="137">
        <f t="shared" si="40"/>
        <v>1.5</v>
      </c>
      <c r="G166" s="137">
        <f t="shared" si="40"/>
        <v>1.5</v>
      </c>
      <c r="H166" s="137">
        <f t="shared" si="40"/>
        <v>1.5</v>
      </c>
      <c r="I166" s="137">
        <f t="shared" si="40"/>
        <v>1.5</v>
      </c>
      <c r="J166" s="137">
        <f t="shared" si="40"/>
        <v>1.5</v>
      </c>
      <c r="K166" s="137">
        <f t="shared" si="40"/>
        <v>1.5</v>
      </c>
      <c r="L166" s="137">
        <f t="shared" si="40"/>
        <v>1.5</v>
      </c>
      <c r="M166" s="137">
        <f t="shared" si="40"/>
        <v>1.5</v>
      </c>
      <c r="N166" s="137">
        <f t="shared" si="40"/>
        <v>1.5</v>
      </c>
      <c r="O166" s="137">
        <f t="shared" si="40"/>
        <v>1.5</v>
      </c>
      <c r="P166" s="137">
        <f t="shared" si="40"/>
        <v>1.5</v>
      </c>
      <c r="Q166" s="137">
        <f t="shared" si="40"/>
        <v>1.5</v>
      </c>
      <c r="R166" s="137">
        <f t="shared" si="41"/>
        <v>1.5</v>
      </c>
      <c r="S166" s="137">
        <f t="shared" si="41"/>
        <v>1.5</v>
      </c>
      <c r="T166" s="137">
        <f t="shared" si="41"/>
        <v>1.5</v>
      </c>
      <c r="U166" s="137">
        <f t="shared" si="41"/>
        <v>1.5</v>
      </c>
      <c r="V166" s="137">
        <f t="shared" si="41"/>
        <v>1.5</v>
      </c>
      <c r="W166" s="137">
        <f t="shared" si="41"/>
        <v>1.5</v>
      </c>
      <c r="X166" s="137">
        <f t="shared" si="41"/>
        <v>1.5</v>
      </c>
      <c r="Y166" s="137">
        <f t="shared" si="41"/>
        <v>1.5</v>
      </c>
      <c r="Z166" s="137">
        <f t="shared" si="41"/>
        <v>1.5</v>
      </c>
      <c r="AA166" s="137">
        <f t="shared" si="41"/>
        <v>1.5</v>
      </c>
      <c r="AB166" s="137">
        <f t="shared" si="41"/>
        <v>1.5</v>
      </c>
      <c r="AC166" s="137">
        <f t="shared" si="41"/>
        <v>1.5</v>
      </c>
      <c r="AD166" s="137">
        <f t="shared" si="41"/>
        <v>1.5</v>
      </c>
      <c r="AE166" s="137">
        <f t="shared" si="41"/>
        <v>1.5</v>
      </c>
      <c r="AF166" s="137">
        <f t="shared" si="41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0"/>
        <v>1</v>
      </c>
      <c r="D167" s="137">
        <f t="shared" si="40"/>
        <v>1</v>
      </c>
      <c r="E167" s="137">
        <f t="shared" si="40"/>
        <v>1</v>
      </c>
      <c r="F167" s="137">
        <f t="shared" si="40"/>
        <v>1</v>
      </c>
      <c r="G167" s="137">
        <f t="shared" si="40"/>
        <v>1</v>
      </c>
      <c r="H167" s="137">
        <f t="shared" si="40"/>
        <v>1</v>
      </c>
      <c r="I167" s="137">
        <f t="shared" si="40"/>
        <v>1</v>
      </c>
      <c r="J167" s="137">
        <f t="shared" si="40"/>
        <v>1</v>
      </c>
      <c r="K167" s="137">
        <f t="shared" si="40"/>
        <v>1</v>
      </c>
      <c r="L167" s="137">
        <f t="shared" si="40"/>
        <v>1</v>
      </c>
      <c r="M167" s="137">
        <f t="shared" si="40"/>
        <v>1</v>
      </c>
      <c r="N167" s="137">
        <f t="shared" si="40"/>
        <v>1</v>
      </c>
      <c r="O167" s="137">
        <f t="shared" si="40"/>
        <v>1</v>
      </c>
      <c r="P167" s="137">
        <f t="shared" si="40"/>
        <v>1</v>
      </c>
      <c r="Q167" s="137">
        <f t="shared" si="40"/>
        <v>1</v>
      </c>
      <c r="R167" s="137">
        <f t="shared" si="41"/>
        <v>1</v>
      </c>
      <c r="S167" s="137">
        <f t="shared" si="41"/>
        <v>1</v>
      </c>
      <c r="T167" s="137">
        <f t="shared" si="41"/>
        <v>1</v>
      </c>
      <c r="U167" s="137">
        <f t="shared" si="41"/>
        <v>1</v>
      </c>
      <c r="V167" s="137">
        <f t="shared" si="41"/>
        <v>1</v>
      </c>
      <c r="W167" s="137">
        <f t="shared" si="41"/>
        <v>1</v>
      </c>
      <c r="X167" s="137">
        <f t="shared" si="41"/>
        <v>1</v>
      </c>
      <c r="Y167" s="137">
        <f t="shared" si="41"/>
        <v>1</v>
      </c>
      <c r="Z167" s="137">
        <f t="shared" si="41"/>
        <v>1</v>
      </c>
      <c r="AA167" s="137">
        <f t="shared" si="41"/>
        <v>1</v>
      </c>
      <c r="AB167" s="137">
        <f t="shared" si="41"/>
        <v>1</v>
      </c>
      <c r="AC167" s="137">
        <f t="shared" si="41"/>
        <v>1</v>
      </c>
      <c r="AD167" s="137">
        <f t="shared" si="41"/>
        <v>1</v>
      </c>
      <c r="AE167" s="137">
        <f t="shared" si="41"/>
        <v>1</v>
      </c>
      <c r="AF167" s="137">
        <f t="shared" si="41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2">B169</f>
        <v>1</v>
      </c>
      <c r="D169" s="137">
        <f t="shared" si="42"/>
        <v>1</v>
      </c>
      <c r="E169" s="137">
        <f t="shared" si="42"/>
        <v>1</v>
      </c>
      <c r="F169" s="137">
        <f t="shared" si="42"/>
        <v>1</v>
      </c>
      <c r="G169" s="137">
        <f t="shared" si="42"/>
        <v>1</v>
      </c>
      <c r="H169" s="137">
        <f t="shared" si="42"/>
        <v>1</v>
      </c>
      <c r="I169" s="137">
        <f t="shared" si="42"/>
        <v>1</v>
      </c>
      <c r="J169" s="137">
        <f t="shared" si="42"/>
        <v>1</v>
      </c>
      <c r="K169" s="137">
        <f t="shared" si="42"/>
        <v>1</v>
      </c>
      <c r="L169" s="137">
        <f t="shared" si="42"/>
        <v>1</v>
      </c>
      <c r="M169" s="137">
        <f t="shared" si="42"/>
        <v>1</v>
      </c>
      <c r="N169" s="137">
        <f t="shared" si="42"/>
        <v>1</v>
      </c>
      <c r="O169" s="137">
        <f t="shared" si="42"/>
        <v>1</v>
      </c>
      <c r="P169" s="137">
        <f t="shared" si="42"/>
        <v>1</v>
      </c>
      <c r="Q169" s="137">
        <f t="shared" si="42"/>
        <v>1</v>
      </c>
      <c r="R169" s="137">
        <f t="shared" si="42"/>
        <v>1</v>
      </c>
      <c r="S169" s="137">
        <f t="shared" ref="R169:AF176" si="43">R169</f>
        <v>1</v>
      </c>
      <c r="T169" s="137">
        <f t="shared" si="43"/>
        <v>1</v>
      </c>
      <c r="U169" s="137">
        <f t="shared" si="43"/>
        <v>1</v>
      </c>
      <c r="V169" s="137">
        <f t="shared" si="43"/>
        <v>1</v>
      </c>
      <c r="W169" s="137">
        <f t="shared" si="43"/>
        <v>1</v>
      </c>
      <c r="X169" s="137">
        <f t="shared" si="43"/>
        <v>1</v>
      </c>
      <c r="Y169" s="137">
        <f t="shared" si="43"/>
        <v>1</v>
      </c>
      <c r="Z169" s="137">
        <f t="shared" si="43"/>
        <v>1</v>
      </c>
      <c r="AA169" s="137">
        <f t="shared" si="43"/>
        <v>1</v>
      </c>
      <c r="AB169" s="137">
        <f t="shared" si="43"/>
        <v>1</v>
      </c>
      <c r="AC169" s="137">
        <f t="shared" si="43"/>
        <v>1</v>
      </c>
      <c r="AD169" s="137">
        <f t="shared" si="43"/>
        <v>1</v>
      </c>
      <c r="AE169" s="137">
        <f t="shared" si="43"/>
        <v>1</v>
      </c>
      <c r="AF169" s="137">
        <f t="shared" si="43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2"/>
        <v>0.42</v>
      </c>
      <c r="D170" s="137">
        <f t="shared" si="42"/>
        <v>0.42</v>
      </c>
      <c r="E170" s="137">
        <f t="shared" si="42"/>
        <v>0.42</v>
      </c>
      <c r="F170" s="137">
        <f t="shared" si="42"/>
        <v>0.42</v>
      </c>
      <c r="G170" s="137">
        <f t="shared" si="42"/>
        <v>0.42</v>
      </c>
      <c r="H170" s="137">
        <f t="shared" si="42"/>
        <v>0.42</v>
      </c>
      <c r="I170" s="137">
        <f t="shared" si="42"/>
        <v>0.42</v>
      </c>
      <c r="J170" s="137">
        <f t="shared" si="42"/>
        <v>0.42</v>
      </c>
      <c r="K170" s="137">
        <f t="shared" si="42"/>
        <v>0.42</v>
      </c>
      <c r="L170" s="137">
        <f t="shared" si="42"/>
        <v>0.42</v>
      </c>
      <c r="M170" s="137">
        <f t="shared" si="42"/>
        <v>0.42</v>
      </c>
      <c r="N170" s="137">
        <f t="shared" si="42"/>
        <v>0.42</v>
      </c>
      <c r="O170" s="137">
        <f t="shared" si="42"/>
        <v>0.42</v>
      </c>
      <c r="P170" s="137">
        <f t="shared" si="42"/>
        <v>0.42</v>
      </c>
      <c r="Q170" s="137">
        <f t="shared" si="42"/>
        <v>0.42</v>
      </c>
      <c r="R170" s="137">
        <f t="shared" si="43"/>
        <v>0.42</v>
      </c>
      <c r="S170" s="137">
        <f t="shared" si="43"/>
        <v>0.42</v>
      </c>
      <c r="T170" s="137">
        <f t="shared" si="43"/>
        <v>0.42</v>
      </c>
      <c r="U170" s="137">
        <f t="shared" si="43"/>
        <v>0.42</v>
      </c>
      <c r="V170" s="137">
        <f t="shared" si="43"/>
        <v>0.42</v>
      </c>
      <c r="W170" s="137">
        <f t="shared" si="43"/>
        <v>0.42</v>
      </c>
      <c r="X170" s="137">
        <f t="shared" si="43"/>
        <v>0.42</v>
      </c>
      <c r="Y170" s="137">
        <f t="shared" si="43"/>
        <v>0.42</v>
      </c>
      <c r="Z170" s="137">
        <f t="shared" si="43"/>
        <v>0.42</v>
      </c>
      <c r="AA170" s="137">
        <f t="shared" si="43"/>
        <v>0.42</v>
      </c>
      <c r="AB170" s="137">
        <f t="shared" si="43"/>
        <v>0.42</v>
      </c>
      <c r="AC170" s="137">
        <f t="shared" si="43"/>
        <v>0.42</v>
      </c>
      <c r="AD170" s="137">
        <f t="shared" si="43"/>
        <v>0.42</v>
      </c>
      <c r="AE170" s="137">
        <f t="shared" si="43"/>
        <v>0.42</v>
      </c>
      <c r="AF170" s="137">
        <f t="shared" si="43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2"/>
        <v>0.46</v>
      </c>
      <c r="D171" s="137">
        <f t="shared" si="42"/>
        <v>0.46</v>
      </c>
      <c r="E171" s="137">
        <f t="shared" si="42"/>
        <v>0.46</v>
      </c>
      <c r="F171" s="137">
        <f t="shared" si="42"/>
        <v>0.46</v>
      </c>
      <c r="G171" s="137">
        <f t="shared" si="42"/>
        <v>0.46</v>
      </c>
      <c r="H171" s="137">
        <f t="shared" si="42"/>
        <v>0.46</v>
      </c>
      <c r="I171" s="137">
        <f t="shared" si="42"/>
        <v>0.46</v>
      </c>
      <c r="J171" s="137">
        <f t="shared" si="42"/>
        <v>0.46</v>
      </c>
      <c r="K171" s="137">
        <f t="shared" si="42"/>
        <v>0.46</v>
      </c>
      <c r="L171" s="137">
        <f t="shared" si="42"/>
        <v>0.46</v>
      </c>
      <c r="M171" s="137">
        <f t="shared" si="42"/>
        <v>0.46</v>
      </c>
      <c r="N171" s="137">
        <f t="shared" si="42"/>
        <v>0.46</v>
      </c>
      <c r="O171" s="137">
        <f t="shared" si="42"/>
        <v>0.46</v>
      </c>
      <c r="P171" s="137">
        <f t="shared" si="42"/>
        <v>0.46</v>
      </c>
      <c r="Q171" s="137">
        <f t="shared" si="42"/>
        <v>0.46</v>
      </c>
      <c r="R171" s="137">
        <f t="shared" si="43"/>
        <v>0.46</v>
      </c>
      <c r="S171" s="137">
        <f t="shared" si="43"/>
        <v>0.46</v>
      </c>
      <c r="T171" s="137">
        <f t="shared" si="43"/>
        <v>0.46</v>
      </c>
      <c r="U171" s="137">
        <f t="shared" si="43"/>
        <v>0.46</v>
      </c>
      <c r="V171" s="137">
        <f t="shared" si="43"/>
        <v>0.46</v>
      </c>
      <c r="W171" s="137">
        <f t="shared" si="43"/>
        <v>0.46</v>
      </c>
      <c r="X171" s="137">
        <f t="shared" si="43"/>
        <v>0.46</v>
      </c>
      <c r="Y171" s="137">
        <f t="shared" si="43"/>
        <v>0.46</v>
      </c>
      <c r="Z171" s="137">
        <f t="shared" si="43"/>
        <v>0.46</v>
      </c>
      <c r="AA171" s="137">
        <f t="shared" si="43"/>
        <v>0.46</v>
      </c>
      <c r="AB171" s="137">
        <f t="shared" si="43"/>
        <v>0.46</v>
      </c>
      <c r="AC171" s="137">
        <f t="shared" si="43"/>
        <v>0.46</v>
      </c>
      <c r="AD171" s="137">
        <f t="shared" si="43"/>
        <v>0.46</v>
      </c>
      <c r="AE171" s="137">
        <f t="shared" si="43"/>
        <v>0.46</v>
      </c>
      <c r="AF171" s="137">
        <f t="shared" si="43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2"/>
        <v>0.85</v>
      </c>
      <c r="D172" s="137">
        <f t="shared" si="42"/>
        <v>0.85</v>
      </c>
      <c r="E172" s="137">
        <f t="shared" si="42"/>
        <v>0.85</v>
      </c>
      <c r="F172" s="137">
        <f t="shared" si="42"/>
        <v>0.85</v>
      </c>
      <c r="G172" s="137">
        <f t="shared" si="42"/>
        <v>0.85</v>
      </c>
      <c r="H172" s="137">
        <f t="shared" si="42"/>
        <v>0.85</v>
      </c>
      <c r="I172" s="137">
        <f t="shared" si="42"/>
        <v>0.85</v>
      </c>
      <c r="J172" s="137">
        <f t="shared" si="42"/>
        <v>0.85</v>
      </c>
      <c r="K172" s="137">
        <f t="shared" si="42"/>
        <v>0.85</v>
      </c>
      <c r="L172" s="137">
        <f t="shared" si="42"/>
        <v>0.85</v>
      </c>
      <c r="M172" s="137">
        <f t="shared" si="42"/>
        <v>0.85</v>
      </c>
      <c r="N172" s="137">
        <f t="shared" si="42"/>
        <v>0.85</v>
      </c>
      <c r="O172" s="137">
        <f t="shared" si="42"/>
        <v>0.85</v>
      </c>
      <c r="P172" s="137">
        <f t="shared" si="42"/>
        <v>0.85</v>
      </c>
      <c r="Q172" s="137">
        <f t="shared" si="42"/>
        <v>0.85</v>
      </c>
      <c r="R172" s="137">
        <f t="shared" si="43"/>
        <v>0.85</v>
      </c>
      <c r="S172" s="137">
        <f t="shared" si="43"/>
        <v>0.85</v>
      </c>
      <c r="T172" s="137">
        <f t="shared" si="43"/>
        <v>0.85</v>
      </c>
      <c r="U172" s="137">
        <f t="shared" si="43"/>
        <v>0.85</v>
      </c>
      <c r="V172" s="137">
        <f t="shared" si="43"/>
        <v>0.85</v>
      </c>
      <c r="W172" s="137">
        <f t="shared" si="43"/>
        <v>0.85</v>
      </c>
      <c r="X172" s="137">
        <f t="shared" si="43"/>
        <v>0.85</v>
      </c>
      <c r="Y172" s="137">
        <f t="shared" si="43"/>
        <v>0.85</v>
      </c>
      <c r="Z172" s="137">
        <f t="shared" si="43"/>
        <v>0.85</v>
      </c>
      <c r="AA172" s="137">
        <f t="shared" si="43"/>
        <v>0.85</v>
      </c>
      <c r="AB172" s="137">
        <f t="shared" si="43"/>
        <v>0.85</v>
      </c>
      <c r="AC172" s="137">
        <f t="shared" si="43"/>
        <v>0.85</v>
      </c>
      <c r="AD172" s="137">
        <f t="shared" si="43"/>
        <v>0.85</v>
      </c>
      <c r="AE172" s="137">
        <f t="shared" si="43"/>
        <v>0.85</v>
      </c>
      <c r="AF172" s="137">
        <f t="shared" si="43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2"/>
        <v>0.9</v>
      </c>
      <c r="D173" s="137">
        <f t="shared" si="42"/>
        <v>0.9</v>
      </c>
      <c r="E173" s="137">
        <f t="shared" si="42"/>
        <v>0.9</v>
      </c>
      <c r="F173" s="137">
        <f t="shared" si="42"/>
        <v>0.9</v>
      </c>
      <c r="G173" s="137">
        <f t="shared" si="42"/>
        <v>0.9</v>
      </c>
      <c r="H173" s="137">
        <f t="shared" si="42"/>
        <v>0.9</v>
      </c>
      <c r="I173" s="137">
        <f t="shared" si="42"/>
        <v>0.9</v>
      </c>
      <c r="J173" s="137">
        <f t="shared" si="42"/>
        <v>0.9</v>
      </c>
      <c r="K173" s="137">
        <f t="shared" si="42"/>
        <v>0.9</v>
      </c>
      <c r="L173" s="137">
        <f t="shared" si="42"/>
        <v>0.9</v>
      </c>
      <c r="M173" s="137">
        <f t="shared" si="42"/>
        <v>0.9</v>
      </c>
      <c r="N173" s="137">
        <f t="shared" si="42"/>
        <v>0.9</v>
      </c>
      <c r="O173" s="137">
        <f t="shared" si="42"/>
        <v>0.9</v>
      </c>
      <c r="P173" s="137">
        <f t="shared" si="42"/>
        <v>0.9</v>
      </c>
      <c r="Q173" s="137">
        <f t="shared" si="42"/>
        <v>0.9</v>
      </c>
      <c r="R173" s="137">
        <f t="shared" si="43"/>
        <v>0.9</v>
      </c>
      <c r="S173" s="137">
        <f t="shared" si="43"/>
        <v>0.9</v>
      </c>
      <c r="T173" s="137">
        <f t="shared" si="43"/>
        <v>0.9</v>
      </c>
      <c r="U173" s="137">
        <f t="shared" si="43"/>
        <v>0.9</v>
      </c>
      <c r="V173" s="137">
        <f t="shared" si="43"/>
        <v>0.9</v>
      </c>
      <c r="W173" s="137">
        <f t="shared" si="43"/>
        <v>0.9</v>
      </c>
      <c r="X173" s="137">
        <f t="shared" si="43"/>
        <v>0.9</v>
      </c>
      <c r="Y173" s="137">
        <f t="shared" si="43"/>
        <v>0.9</v>
      </c>
      <c r="Z173" s="137">
        <f t="shared" si="43"/>
        <v>0.9</v>
      </c>
      <c r="AA173" s="137">
        <f t="shared" si="43"/>
        <v>0.9</v>
      </c>
      <c r="AB173" s="137">
        <f t="shared" si="43"/>
        <v>0.9</v>
      </c>
      <c r="AC173" s="137">
        <f t="shared" si="43"/>
        <v>0.9</v>
      </c>
      <c r="AD173" s="137">
        <f t="shared" si="43"/>
        <v>0.9</v>
      </c>
      <c r="AE173" s="137">
        <f t="shared" si="43"/>
        <v>0.9</v>
      </c>
      <c r="AF173" s="137">
        <f t="shared" si="43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2"/>
        <v>0.44</v>
      </c>
      <c r="D174" s="137">
        <f t="shared" si="42"/>
        <v>0.44</v>
      </c>
      <c r="E174" s="137">
        <f t="shared" si="42"/>
        <v>0.44</v>
      </c>
      <c r="F174" s="137">
        <f t="shared" si="42"/>
        <v>0.44</v>
      </c>
      <c r="G174" s="137">
        <f t="shared" si="42"/>
        <v>0.44</v>
      </c>
      <c r="H174" s="137">
        <f t="shared" si="42"/>
        <v>0.44</v>
      </c>
      <c r="I174" s="137">
        <f t="shared" si="42"/>
        <v>0.44</v>
      </c>
      <c r="J174" s="137">
        <f t="shared" si="42"/>
        <v>0.44</v>
      </c>
      <c r="K174" s="137">
        <f t="shared" si="42"/>
        <v>0.44</v>
      </c>
      <c r="L174" s="137">
        <f t="shared" si="42"/>
        <v>0.44</v>
      </c>
      <c r="M174" s="137">
        <f t="shared" si="42"/>
        <v>0.44</v>
      </c>
      <c r="N174" s="137">
        <f t="shared" si="42"/>
        <v>0.44</v>
      </c>
      <c r="O174" s="137">
        <f t="shared" si="42"/>
        <v>0.44</v>
      </c>
      <c r="P174" s="137">
        <f t="shared" si="42"/>
        <v>0.44</v>
      </c>
      <c r="Q174" s="137">
        <f t="shared" si="42"/>
        <v>0.44</v>
      </c>
      <c r="R174" s="137">
        <f t="shared" si="43"/>
        <v>0.44</v>
      </c>
      <c r="S174" s="137">
        <f t="shared" si="43"/>
        <v>0.44</v>
      </c>
      <c r="T174" s="137">
        <f t="shared" si="43"/>
        <v>0.44</v>
      </c>
      <c r="U174" s="137">
        <f t="shared" si="43"/>
        <v>0.44</v>
      </c>
      <c r="V174" s="137">
        <f t="shared" si="43"/>
        <v>0.44</v>
      </c>
      <c r="W174" s="137">
        <f t="shared" si="43"/>
        <v>0.44</v>
      </c>
      <c r="X174" s="137">
        <f t="shared" si="43"/>
        <v>0.44</v>
      </c>
      <c r="Y174" s="137">
        <f t="shared" si="43"/>
        <v>0.44</v>
      </c>
      <c r="Z174" s="137">
        <f t="shared" si="43"/>
        <v>0.44</v>
      </c>
      <c r="AA174" s="137">
        <f t="shared" si="43"/>
        <v>0.44</v>
      </c>
      <c r="AB174" s="137">
        <f t="shared" si="43"/>
        <v>0.44</v>
      </c>
      <c r="AC174" s="137">
        <f t="shared" si="43"/>
        <v>0.44</v>
      </c>
      <c r="AD174" s="137">
        <f t="shared" si="43"/>
        <v>0.44</v>
      </c>
      <c r="AE174" s="137">
        <f t="shared" si="43"/>
        <v>0.44</v>
      </c>
      <c r="AF174" s="137">
        <f t="shared" si="43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2"/>
        <v>2.1</v>
      </c>
      <c r="D175" s="137">
        <f t="shared" si="42"/>
        <v>2.1</v>
      </c>
      <c r="E175" s="137">
        <f t="shared" si="42"/>
        <v>2.1</v>
      </c>
      <c r="F175" s="137">
        <f t="shared" si="42"/>
        <v>2.1</v>
      </c>
      <c r="G175" s="137">
        <f t="shared" si="42"/>
        <v>2.1</v>
      </c>
      <c r="H175" s="137">
        <f t="shared" si="42"/>
        <v>2.1</v>
      </c>
      <c r="I175" s="137">
        <f t="shared" si="42"/>
        <v>2.1</v>
      </c>
      <c r="J175" s="137">
        <f t="shared" si="42"/>
        <v>2.1</v>
      </c>
      <c r="K175" s="137">
        <f t="shared" si="42"/>
        <v>2.1</v>
      </c>
      <c r="L175" s="137">
        <f t="shared" si="42"/>
        <v>2.1</v>
      </c>
      <c r="M175" s="137">
        <f t="shared" si="42"/>
        <v>2.1</v>
      </c>
      <c r="N175" s="137">
        <f t="shared" si="42"/>
        <v>2.1</v>
      </c>
      <c r="O175" s="137">
        <f t="shared" si="42"/>
        <v>2.1</v>
      </c>
      <c r="P175" s="137">
        <f t="shared" si="42"/>
        <v>2.1</v>
      </c>
      <c r="Q175" s="137">
        <f t="shared" si="42"/>
        <v>2.1</v>
      </c>
      <c r="R175" s="137">
        <f t="shared" si="43"/>
        <v>2.1</v>
      </c>
      <c r="S175" s="137">
        <f t="shared" si="43"/>
        <v>2.1</v>
      </c>
      <c r="T175" s="137">
        <f t="shared" si="43"/>
        <v>2.1</v>
      </c>
      <c r="U175" s="137">
        <f t="shared" si="43"/>
        <v>2.1</v>
      </c>
      <c r="V175" s="137">
        <f t="shared" si="43"/>
        <v>2.1</v>
      </c>
      <c r="W175" s="137">
        <f t="shared" si="43"/>
        <v>2.1</v>
      </c>
      <c r="X175" s="137">
        <f t="shared" si="43"/>
        <v>2.1</v>
      </c>
      <c r="Y175" s="137">
        <f t="shared" si="43"/>
        <v>2.1</v>
      </c>
      <c r="Z175" s="137">
        <f t="shared" si="43"/>
        <v>2.1</v>
      </c>
      <c r="AA175" s="137">
        <f t="shared" si="43"/>
        <v>2.1</v>
      </c>
      <c r="AB175" s="137">
        <f t="shared" si="43"/>
        <v>2.1</v>
      </c>
      <c r="AC175" s="137">
        <f t="shared" si="43"/>
        <v>2.1</v>
      </c>
      <c r="AD175" s="137">
        <f t="shared" si="43"/>
        <v>2.1</v>
      </c>
      <c r="AE175" s="137">
        <f t="shared" si="43"/>
        <v>2.1</v>
      </c>
      <c r="AF175" s="137">
        <f t="shared" si="43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2"/>
        <v>0.9</v>
      </c>
      <c r="D176" s="137">
        <f t="shared" si="42"/>
        <v>0.9</v>
      </c>
      <c r="E176" s="137">
        <f t="shared" si="42"/>
        <v>0.9</v>
      </c>
      <c r="F176" s="137">
        <f t="shared" si="42"/>
        <v>0.9</v>
      </c>
      <c r="G176" s="137">
        <f t="shared" si="42"/>
        <v>0.9</v>
      </c>
      <c r="H176" s="137">
        <f t="shared" si="42"/>
        <v>0.9</v>
      </c>
      <c r="I176" s="137">
        <f t="shared" si="42"/>
        <v>0.9</v>
      </c>
      <c r="J176" s="137">
        <f t="shared" si="42"/>
        <v>0.9</v>
      </c>
      <c r="K176" s="137">
        <f t="shared" si="42"/>
        <v>0.9</v>
      </c>
      <c r="L176" s="137">
        <f t="shared" si="42"/>
        <v>0.9</v>
      </c>
      <c r="M176" s="137">
        <f t="shared" si="42"/>
        <v>0.9</v>
      </c>
      <c r="N176" s="137">
        <f t="shared" si="42"/>
        <v>0.9</v>
      </c>
      <c r="O176" s="137">
        <f t="shared" si="42"/>
        <v>0.9</v>
      </c>
      <c r="P176" s="137">
        <f t="shared" si="42"/>
        <v>0.9</v>
      </c>
      <c r="Q176" s="137">
        <f t="shared" si="42"/>
        <v>0.9</v>
      </c>
      <c r="R176" s="137">
        <f t="shared" si="43"/>
        <v>0.9</v>
      </c>
      <c r="S176" s="137">
        <f t="shared" si="43"/>
        <v>0.9</v>
      </c>
      <c r="T176" s="137">
        <f t="shared" si="43"/>
        <v>0.9</v>
      </c>
      <c r="U176" s="137">
        <f t="shared" si="43"/>
        <v>0.9</v>
      </c>
      <c r="V176" s="137">
        <f t="shared" si="43"/>
        <v>0.9</v>
      </c>
      <c r="W176" s="137">
        <f t="shared" si="43"/>
        <v>0.9</v>
      </c>
      <c r="X176" s="137">
        <f t="shared" si="43"/>
        <v>0.9</v>
      </c>
      <c r="Y176" s="137">
        <f t="shared" si="43"/>
        <v>0.9</v>
      </c>
      <c r="Z176" s="137">
        <f t="shared" si="43"/>
        <v>0.9</v>
      </c>
      <c r="AA176" s="137">
        <f t="shared" si="43"/>
        <v>0.9</v>
      </c>
      <c r="AB176" s="137">
        <f t="shared" si="43"/>
        <v>0.9</v>
      </c>
      <c r="AC176" s="137">
        <f t="shared" si="43"/>
        <v>0.9</v>
      </c>
      <c r="AD176" s="137">
        <f t="shared" si="43"/>
        <v>0.9</v>
      </c>
      <c r="AE176" s="137">
        <f t="shared" si="43"/>
        <v>0.9</v>
      </c>
      <c r="AF176" s="137">
        <f t="shared" si="43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4">B178</f>
        <v>0.57999999999999996</v>
      </c>
      <c r="D178" s="137">
        <f t="shared" si="44"/>
        <v>0.57999999999999996</v>
      </c>
      <c r="E178" s="137">
        <f t="shared" si="44"/>
        <v>0.57999999999999996</v>
      </c>
      <c r="F178" s="137">
        <f t="shared" si="44"/>
        <v>0.57999999999999996</v>
      </c>
      <c r="G178" s="137">
        <f t="shared" si="44"/>
        <v>0.57999999999999996</v>
      </c>
      <c r="H178" s="137">
        <f t="shared" si="44"/>
        <v>0.57999999999999996</v>
      </c>
      <c r="I178" s="137">
        <f t="shared" si="44"/>
        <v>0.57999999999999996</v>
      </c>
      <c r="J178" s="137">
        <f t="shared" si="44"/>
        <v>0.57999999999999996</v>
      </c>
      <c r="K178" s="137">
        <f t="shared" si="44"/>
        <v>0.57999999999999996</v>
      </c>
      <c r="L178" s="137">
        <f t="shared" si="44"/>
        <v>0.57999999999999996</v>
      </c>
      <c r="M178" s="137">
        <f t="shared" si="44"/>
        <v>0.57999999999999996</v>
      </c>
      <c r="N178" s="137">
        <f t="shared" si="44"/>
        <v>0.57999999999999996</v>
      </c>
      <c r="O178" s="137">
        <f t="shared" si="44"/>
        <v>0.57999999999999996</v>
      </c>
      <c r="P178" s="137">
        <f t="shared" si="44"/>
        <v>0.57999999999999996</v>
      </c>
      <c r="Q178" s="137">
        <f t="shared" si="44"/>
        <v>0.57999999999999996</v>
      </c>
      <c r="R178" s="137">
        <f t="shared" si="44"/>
        <v>0.57999999999999996</v>
      </c>
      <c r="S178" s="137">
        <f t="shared" ref="R178:AF190" si="45">R178</f>
        <v>0.57999999999999996</v>
      </c>
      <c r="T178" s="137">
        <f t="shared" si="45"/>
        <v>0.57999999999999996</v>
      </c>
      <c r="U178" s="137">
        <f t="shared" si="45"/>
        <v>0.57999999999999996</v>
      </c>
      <c r="V178" s="137">
        <f t="shared" si="45"/>
        <v>0.57999999999999996</v>
      </c>
      <c r="W178" s="137">
        <f t="shared" si="45"/>
        <v>0.57999999999999996</v>
      </c>
      <c r="X178" s="137">
        <f t="shared" si="45"/>
        <v>0.57999999999999996</v>
      </c>
      <c r="Y178" s="137">
        <f t="shared" si="45"/>
        <v>0.57999999999999996</v>
      </c>
      <c r="Z178" s="137">
        <f t="shared" si="45"/>
        <v>0.57999999999999996</v>
      </c>
      <c r="AA178" s="137">
        <f t="shared" si="45"/>
        <v>0.57999999999999996</v>
      </c>
      <c r="AB178" s="137">
        <f t="shared" si="45"/>
        <v>0.57999999999999996</v>
      </c>
      <c r="AC178" s="137">
        <f t="shared" si="45"/>
        <v>0.57999999999999996</v>
      </c>
      <c r="AD178" s="137">
        <f t="shared" si="45"/>
        <v>0.57999999999999996</v>
      </c>
      <c r="AE178" s="137">
        <f t="shared" si="45"/>
        <v>0.57999999999999996</v>
      </c>
      <c r="AF178" s="137">
        <f t="shared" si="45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4"/>
        <v>0.8</v>
      </c>
      <c r="D179" s="137">
        <f t="shared" si="44"/>
        <v>0.8</v>
      </c>
      <c r="E179" s="137">
        <f t="shared" si="44"/>
        <v>0.8</v>
      </c>
      <c r="F179" s="137">
        <f t="shared" si="44"/>
        <v>0.8</v>
      </c>
      <c r="G179" s="137">
        <f t="shared" si="44"/>
        <v>0.8</v>
      </c>
      <c r="H179" s="137">
        <f t="shared" si="44"/>
        <v>0.8</v>
      </c>
      <c r="I179" s="137">
        <f t="shared" si="44"/>
        <v>0.8</v>
      </c>
      <c r="J179" s="137">
        <f t="shared" si="44"/>
        <v>0.8</v>
      </c>
      <c r="K179" s="137">
        <f t="shared" si="44"/>
        <v>0.8</v>
      </c>
      <c r="L179" s="137">
        <f t="shared" si="44"/>
        <v>0.8</v>
      </c>
      <c r="M179" s="137">
        <f t="shared" si="44"/>
        <v>0.8</v>
      </c>
      <c r="N179" s="137">
        <f t="shared" si="44"/>
        <v>0.8</v>
      </c>
      <c r="O179" s="137">
        <f t="shared" si="44"/>
        <v>0.8</v>
      </c>
      <c r="P179" s="137">
        <f t="shared" si="44"/>
        <v>0.8</v>
      </c>
      <c r="Q179" s="137">
        <f t="shared" si="44"/>
        <v>0.8</v>
      </c>
      <c r="R179" s="137">
        <f t="shared" si="44"/>
        <v>0.8</v>
      </c>
      <c r="S179" s="137">
        <f t="shared" si="45"/>
        <v>0.8</v>
      </c>
      <c r="T179" s="137">
        <f t="shared" si="45"/>
        <v>0.8</v>
      </c>
      <c r="U179" s="137">
        <f t="shared" si="45"/>
        <v>0.8</v>
      </c>
      <c r="V179" s="137">
        <f t="shared" si="45"/>
        <v>0.8</v>
      </c>
      <c r="W179" s="137">
        <f t="shared" si="45"/>
        <v>0.8</v>
      </c>
      <c r="X179" s="137">
        <f t="shared" si="45"/>
        <v>0.8</v>
      </c>
      <c r="Y179" s="137">
        <f t="shared" si="45"/>
        <v>0.8</v>
      </c>
      <c r="Z179" s="137">
        <f t="shared" si="45"/>
        <v>0.8</v>
      </c>
      <c r="AA179" s="137">
        <f t="shared" si="45"/>
        <v>0.8</v>
      </c>
      <c r="AB179" s="137">
        <f t="shared" si="45"/>
        <v>0.8</v>
      </c>
      <c r="AC179" s="137">
        <f t="shared" si="45"/>
        <v>0.8</v>
      </c>
      <c r="AD179" s="137">
        <f t="shared" si="45"/>
        <v>0.8</v>
      </c>
      <c r="AE179" s="137">
        <f t="shared" si="45"/>
        <v>0.8</v>
      </c>
      <c r="AF179" s="137">
        <f t="shared" si="45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4"/>
        <v>0</v>
      </c>
      <c r="D180" s="137">
        <f t="shared" si="44"/>
        <v>0</v>
      </c>
      <c r="E180" s="137">
        <f t="shared" si="44"/>
        <v>0</v>
      </c>
      <c r="F180" s="137">
        <f t="shared" si="44"/>
        <v>0</v>
      </c>
      <c r="G180" s="137">
        <f t="shared" si="44"/>
        <v>0</v>
      </c>
      <c r="H180" s="137">
        <f t="shared" si="44"/>
        <v>0</v>
      </c>
      <c r="I180" s="137">
        <f t="shared" si="44"/>
        <v>0</v>
      </c>
      <c r="J180" s="137">
        <f t="shared" si="44"/>
        <v>0</v>
      </c>
      <c r="K180" s="137">
        <f t="shared" si="44"/>
        <v>0</v>
      </c>
      <c r="L180" s="137">
        <f t="shared" si="44"/>
        <v>0</v>
      </c>
      <c r="M180" s="137">
        <f t="shared" si="44"/>
        <v>0</v>
      </c>
      <c r="N180" s="137">
        <f t="shared" si="44"/>
        <v>0</v>
      </c>
      <c r="O180" s="137">
        <f t="shared" si="44"/>
        <v>0</v>
      </c>
      <c r="P180" s="137">
        <f t="shared" si="44"/>
        <v>0</v>
      </c>
      <c r="Q180" s="137">
        <f t="shared" si="44"/>
        <v>0</v>
      </c>
      <c r="R180" s="137">
        <f t="shared" si="44"/>
        <v>0</v>
      </c>
      <c r="S180" s="137">
        <f t="shared" si="45"/>
        <v>0</v>
      </c>
      <c r="T180" s="137">
        <f t="shared" si="45"/>
        <v>0</v>
      </c>
      <c r="U180" s="137">
        <f t="shared" si="45"/>
        <v>0</v>
      </c>
      <c r="V180" s="137">
        <f t="shared" si="45"/>
        <v>0</v>
      </c>
      <c r="W180" s="137">
        <f t="shared" si="45"/>
        <v>0</v>
      </c>
      <c r="X180" s="137">
        <f t="shared" si="45"/>
        <v>0</v>
      </c>
      <c r="Y180" s="137">
        <f t="shared" si="45"/>
        <v>0</v>
      </c>
      <c r="Z180" s="137">
        <f t="shared" si="45"/>
        <v>0</v>
      </c>
      <c r="AA180" s="137">
        <f t="shared" si="45"/>
        <v>0</v>
      </c>
      <c r="AB180" s="137">
        <f t="shared" si="45"/>
        <v>0</v>
      </c>
      <c r="AC180" s="137">
        <f t="shared" si="45"/>
        <v>0</v>
      </c>
      <c r="AD180" s="137">
        <f t="shared" si="45"/>
        <v>0</v>
      </c>
      <c r="AE180" s="137">
        <f t="shared" si="45"/>
        <v>0</v>
      </c>
      <c r="AF180" s="137">
        <f t="shared" si="45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4"/>
        <v>0.6</v>
      </c>
      <c r="D182" s="137">
        <f t="shared" si="44"/>
        <v>0.6</v>
      </c>
      <c r="E182" s="137">
        <f t="shared" si="44"/>
        <v>0.6</v>
      </c>
      <c r="F182" s="137">
        <f t="shared" si="44"/>
        <v>0.6</v>
      </c>
      <c r="G182" s="137">
        <f t="shared" si="44"/>
        <v>0.6</v>
      </c>
      <c r="H182" s="137">
        <f t="shared" si="44"/>
        <v>0.6</v>
      </c>
      <c r="I182" s="137">
        <f t="shared" si="44"/>
        <v>0.6</v>
      </c>
      <c r="J182" s="137">
        <f t="shared" si="44"/>
        <v>0.6</v>
      </c>
      <c r="K182" s="137">
        <f t="shared" si="44"/>
        <v>0.6</v>
      </c>
      <c r="L182" s="137">
        <f t="shared" si="44"/>
        <v>0.6</v>
      </c>
      <c r="M182" s="137">
        <f t="shared" si="44"/>
        <v>0.6</v>
      </c>
      <c r="N182" s="137">
        <f t="shared" si="44"/>
        <v>0.6</v>
      </c>
      <c r="O182" s="137">
        <f t="shared" si="44"/>
        <v>0.6</v>
      </c>
      <c r="P182" s="137">
        <f t="shared" si="44"/>
        <v>0.6</v>
      </c>
      <c r="Q182" s="137">
        <f t="shared" si="44"/>
        <v>0.6</v>
      </c>
      <c r="R182" s="137">
        <f t="shared" si="44"/>
        <v>0.6</v>
      </c>
      <c r="S182" s="137">
        <f t="shared" si="45"/>
        <v>0.6</v>
      </c>
      <c r="T182" s="137">
        <f t="shared" si="45"/>
        <v>0.6</v>
      </c>
      <c r="U182" s="137">
        <f t="shared" si="45"/>
        <v>0.6</v>
      </c>
      <c r="V182" s="137">
        <f t="shared" si="45"/>
        <v>0.6</v>
      </c>
      <c r="W182" s="137">
        <f t="shared" si="45"/>
        <v>0.6</v>
      </c>
      <c r="X182" s="137">
        <f t="shared" si="45"/>
        <v>0.6</v>
      </c>
      <c r="Y182" s="137">
        <f t="shared" si="45"/>
        <v>0.6</v>
      </c>
      <c r="Z182" s="137">
        <f t="shared" si="45"/>
        <v>0.6</v>
      </c>
      <c r="AA182" s="137">
        <f t="shared" si="45"/>
        <v>0.6</v>
      </c>
      <c r="AB182" s="137">
        <f t="shared" si="45"/>
        <v>0.6</v>
      </c>
      <c r="AC182" s="137">
        <f t="shared" si="45"/>
        <v>0.6</v>
      </c>
      <c r="AD182" s="137">
        <f t="shared" si="45"/>
        <v>0.6</v>
      </c>
      <c r="AE182" s="137">
        <f t="shared" si="45"/>
        <v>0.6</v>
      </c>
      <c r="AF182" s="137">
        <f t="shared" si="45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4"/>
        <v>0.35</v>
      </c>
      <c r="D183" s="137">
        <f t="shared" si="44"/>
        <v>0.35</v>
      </c>
      <c r="E183" s="137">
        <f t="shared" si="44"/>
        <v>0.35</v>
      </c>
      <c r="F183" s="137">
        <f t="shared" si="44"/>
        <v>0.35</v>
      </c>
      <c r="G183" s="137">
        <f t="shared" si="44"/>
        <v>0.35</v>
      </c>
      <c r="H183" s="137">
        <f t="shared" si="44"/>
        <v>0.35</v>
      </c>
      <c r="I183" s="137">
        <f t="shared" si="44"/>
        <v>0.35</v>
      </c>
      <c r="J183" s="137">
        <f t="shared" si="44"/>
        <v>0.35</v>
      </c>
      <c r="K183" s="137">
        <f t="shared" si="44"/>
        <v>0.35</v>
      </c>
      <c r="L183" s="137">
        <f t="shared" si="44"/>
        <v>0.35</v>
      </c>
      <c r="M183" s="137">
        <f t="shared" si="44"/>
        <v>0.35</v>
      </c>
      <c r="N183" s="137">
        <f t="shared" si="44"/>
        <v>0.35</v>
      </c>
      <c r="O183" s="137">
        <f t="shared" si="44"/>
        <v>0.35</v>
      </c>
      <c r="P183" s="137">
        <f t="shared" si="44"/>
        <v>0.35</v>
      </c>
      <c r="Q183" s="137">
        <f t="shared" si="44"/>
        <v>0.35</v>
      </c>
      <c r="R183" s="137">
        <f t="shared" si="44"/>
        <v>0.35</v>
      </c>
      <c r="S183" s="137">
        <f t="shared" si="45"/>
        <v>0.35</v>
      </c>
      <c r="T183" s="137">
        <f t="shared" si="45"/>
        <v>0.35</v>
      </c>
      <c r="U183" s="137">
        <f t="shared" si="45"/>
        <v>0.35</v>
      </c>
      <c r="V183" s="137">
        <f t="shared" si="45"/>
        <v>0.35</v>
      </c>
      <c r="W183" s="137">
        <f t="shared" si="45"/>
        <v>0.35</v>
      </c>
      <c r="X183" s="137">
        <f t="shared" si="45"/>
        <v>0.35</v>
      </c>
      <c r="Y183" s="137">
        <f t="shared" si="45"/>
        <v>0.35</v>
      </c>
      <c r="Z183" s="137">
        <f t="shared" si="45"/>
        <v>0.35</v>
      </c>
      <c r="AA183" s="137">
        <f t="shared" si="45"/>
        <v>0.35</v>
      </c>
      <c r="AB183" s="137">
        <f t="shared" si="45"/>
        <v>0.35</v>
      </c>
      <c r="AC183" s="137">
        <f t="shared" si="45"/>
        <v>0.35</v>
      </c>
      <c r="AD183" s="137">
        <f t="shared" si="45"/>
        <v>0.35</v>
      </c>
      <c r="AE183" s="137">
        <f t="shared" si="45"/>
        <v>0.35</v>
      </c>
      <c r="AF183" s="137">
        <f t="shared" si="45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4"/>
        <v>0.28999999999999998</v>
      </c>
      <c r="D184" s="137">
        <f t="shared" si="44"/>
        <v>0.28999999999999998</v>
      </c>
      <c r="E184" s="137">
        <f t="shared" si="44"/>
        <v>0.28999999999999998</v>
      </c>
      <c r="F184" s="137">
        <f t="shared" si="44"/>
        <v>0.28999999999999998</v>
      </c>
      <c r="G184" s="137">
        <f t="shared" si="44"/>
        <v>0.28999999999999998</v>
      </c>
      <c r="H184" s="137">
        <f t="shared" si="44"/>
        <v>0.28999999999999998</v>
      </c>
      <c r="I184" s="137">
        <f t="shared" si="44"/>
        <v>0.28999999999999998</v>
      </c>
      <c r="J184" s="137">
        <f t="shared" si="44"/>
        <v>0.28999999999999998</v>
      </c>
      <c r="K184" s="137">
        <f t="shared" si="44"/>
        <v>0.28999999999999998</v>
      </c>
      <c r="L184" s="137">
        <f t="shared" si="44"/>
        <v>0.28999999999999998</v>
      </c>
      <c r="M184" s="137">
        <f t="shared" si="44"/>
        <v>0.28999999999999998</v>
      </c>
      <c r="N184" s="137">
        <f t="shared" si="44"/>
        <v>0.28999999999999998</v>
      </c>
      <c r="O184" s="137">
        <f t="shared" si="44"/>
        <v>0.28999999999999998</v>
      </c>
      <c r="P184" s="137">
        <f t="shared" si="44"/>
        <v>0.28999999999999998</v>
      </c>
      <c r="Q184" s="137">
        <f t="shared" si="44"/>
        <v>0.28999999999999998</v>
      </c>
      <c r="R184" s="137">
        <f t="shared" si="44"/>
        <v>0.28999999999999998</v>
      </c>
      <c r="S184" s="137">
        <f t="shared" si="45"/>
        <v>0.28999999999999998</v>
      </c>
      <c r="T184" s="137">
        <f t="shared" si="45"/>
        <v>0.28999999999999998</v>
      </c>
      <c r="U184" s="137">
        <f t="shared" si="45"/>
        <v>0.28999999999999998</v>
      </c>
      <c r="V184" s="137">
        <f t="shared" si="45"/>
        <v>0.28999999999999998</v>
      </c>
      <c r="W184" s="137">
        <f t="shared" si="45"/>
        <v>0.28999999999999998</v>
      </c>
      <c r="X184" s="137">
        <f t="shared" si="45"/>
        <v>0.28999999999999998</v>
      </c>
      <c r="Y184" s="137">
        <f t="shared" si="45"/>
        <v>0.28999999999999998</v>
      </c>
      <c r="Z184" s="137">
        <f t="shared" si="45"/>
        <v>0.28999999999999998</v>
      </c>
      <c r="AA184" s="137">
        <f t="shared" si="45"/>
        <v>0.28999999999999998</v>
      </c>
      <c r="AB184" s="137">
        <f t="shared" si="45"/>
        <v>0.28999999999999998</v>
      </c>
      <c r="AC184" s="137">
        <f t="shared" si="45"/>
        <v>0.28999999999999998</v>
      </c>
      <c r="AD184" s="137">
        <f t="shared" si="45"/>
        <v>0.28999999999999998</v>
      </c>
      <c r="AE184" s="137">
        <f t="shared" si="45"/>
        <v>0.28999999999999998</v>
      </c>
      <c r="AF184" s="137">
        <f t="shared" si="45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4"/>
        <v>0.06</v>
      </c>
      <c r="D185" s="137">
        <f t="shared" si="44"/>
        <v>0.06</v>
      </c>
      <c r="E185" s="137">
        <f t="shared" si="44"/>
        <v>0.06</v>
      </c>
      <c r="F185" s="137">
        <f t="shared" si="44"/>
        <v>0.06</v>
      </c>
      <c r="G185" s="137">
        <f t="shared" si="44"/>
        <v>0.06</v>
      </c>
      <c r="H185" s="137">
        <f t="shared" si="44"/>
        <v>0.06</v>
      </c>
      <c r="I185" s="137">
        <f t="shared" si="44"/>
        <v>0.06</v>
      </c>
      <c r="J185" s="137">
        <f t="shared" si="44"/>
        <v>0.06</v>
      </c>
      <c r="K185" s="137">
        <f t="shared" si="44"/>
        <v>0.06</v>
      </c>
      <c r="L185" s="137">
        <f t="shared" si="44"/>
        <v>0.06</v>
      </c>
      <c r="M185" s="137">
        <f t="shared" si="44"/>
        <v>0.06</v>
      </c>
      <c r="N185" s="137">
        <f t="shared" si="44"/>
        <v>0.06</v>
      </c>
      <c r="O185" s="137">
        <f t="shared" si="44"/>
        <v>0.06</v>
      </c>
      <c r="P185" s="137">
        <f t="shared" si="44"/>
        <v>0.06</v>
      </c>
      <c r="Q185" s="137">
        <f t="shared" si="44"/>
        <v>0.06</v>
      </c>
      <c r="R185" s="137">
        <f t="shared" si="44"/>
        <v>0.06</v>
      </c>
      <c r="S185" s="137">
        <f t="shared" si="45"/>
        <v>0.06</v>
      </c>
      <c r="T185" s="137">
        <f t="shared" si="45"/>
        <v>0.06</v>
      </c>
      <c r="U185" s="137">
        <f t="shared" si="45"/>
        <v>0.06</v>
      </c>
      <c r="V185" s="137">
        <f t="shared" si="45"/>
        <v>0.06</v>
      </c>
      <c r="W185" s="137">
        <f t="shared" si="45"/>
        <v>0.06</v>
      </c>
      <c r="X185" s="137">
        <f t="shared" si="45"/>
        <v>0.06</v>
      </c>
      <c r="Y185" s="137">
        <f t="shared" si="45"/>
        <v>0.06</v>
      </c>
      <c r="Z185" s="137">
        <f t="shared" si="45"/>
        <v>0.06</v>
      </c>
      <c r="AA185" s="137">
        <f t="shared" si="45"/>
        <v>0.06</v>
      </c>
      <c r="AB185" s="137">
        <f t="shared" si="45"/>
        <v>0.06</v>
      </c>
      <c r="AC185" s="137">
        <f t="shared" si="45"/>
        <v>0.06</v>
      </c>
      <c r="AD185" s="137">
        <f t="shared" si="45"/>
        <v>0.06</v>
      </c>
      <c r="AE185" s="137">
        <f t="shared" si="45"/>
        <v>0.06</v>
      </c>
      <c r="AF185" s="137">
        <f t="shared" si="45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4"/>
        <v>0.11</v>
      </c>
      <c r="D186" s="137">
        <f t="shared" si="44"/>
        <v>0.11</v>
      </c>
      <c r="E186" s="137">
        <f t="shared" si="44"/>
        <v>0.11</v>
      </c>
      <c r="F186" s="137">
        <f t="shared" si="44"/>
        <v>0.11</v>
      </c>
      <c r="G186" s="137">
        <f t="shared" si="44"/>
        <v>0.11</v>
      </c>
      <c r="H186" s="137">
        <f t="shared" si="44"/>
        <v>0.11</v>
      </c>
      <c r="I186" s="137">
        <f t="shared" si="44"/>
        <v>0.11</v>
      </c>
      <c r="J186" s="137">
        <f t="shared" si="44"/>
        <v>0.11</v>
      </c>
      <c r="K186" s="137">
        <f t="shared" si="44"/>
        <v>0.11</v>
      </c>
      <c r="L186" s="137">
        <f t="shared" si="44"/>
        <v>0.11</v>
      </c>
      <c r="M186" s="137">
        <f t="shared" si="44"/>
        <v>0.11</v>
      </c>
      <c r="N186" s="137">
        <f t="shared" si="44"/>
        <v>0.11</v>
      </c>
      <c r="O186" s="137">
        <f t="shared" si="44"/>
        <v>0.11</v>
      </c>
      <c r="P186" s="137">
        <f t="shared" si="44"/>
        <v>0.11</v>
      </c>
      <c r="Q186" s="137">
        <f t="shared" si="44"/>
        <v>0.11</v>
      </c>
      <c r="R186" s="137">
        <f t="shared" si="44"/>
        <v>0.11</v>
      </c>
      <c r="S186" s="137">
        <f t="shared" si="45"/>
        <v>0.11</v>
      </c>
      <c r="T186" s="137">
        <f t="shared" si="45"/>
        <v>0.11</v>
      </c>
      <c r="U186" s="137">
        <f t="shared" si="45"/>
        <v>0.11</v>
      </c>
      <c r="V186" s="137">
        <f t="shared" si="45"/>
        <v>0.11</v>
      </c>
      <c r="W186" s="137">
        <f t="shared" si="45"/>
        <v>0.11</v>
      </c>
      <c r="X186" s="137">
        <f t="shared" si="45"/>
        <v>0.11</v>
      </c>
      <c r="Y186" s="137">
        <f t="shared" si="45"/>
        <v>0.11</v>
      </c>
      <c r="Z186" s="137">
        <f t="shared" si="45"/>
        <v>0.11</v>
      </c>
      <c r="AA186" s="137">
        <f t="shared" si="45"/>
        <v>0.11</v>
      </c>
      <c r="AB186" s="137">
        <f t="shared" si="45"/>
        <v>0.11</v>
      </c>
      <c r="AC186" s="137">
        <f t="shared" si="45"/>
        <v>0.11</v>
      </c>
      <c r="AD186" s="137">
        <f t="shared" si="45"/>
        <v>0.11</v>
      </c>
      <c r="AE186" s="137">
        <f t="shared" si="45"/>
        <v>0.11</v>
      </c>
      <c r="AF186" s="137">
        <f t="shared" si="45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4"/>
        <v>0.1</v>
      </c>
      <c r="D187" s="137">
        <f t="shared" si="44"/>
        <v>0.1</v>
      </c>
      <c r="E187" s="137">
        <f t="shared" si="44"/>
        <v>0.1</v>
      </c>
      <c r="F187" s="137">
        <f t="shared" si="44"/>
        <v>0.1</v>
      </c>
      <c r="G187" s="137">
        <f t="shared" si="44"/>
        <v>0.1</v>
      </c>
      <c r="H187" s="137">
        <f t="shared" si="44"/>
        <v>0.1</v>
      </c>
      <c r="I187" s="137">
        <f t="shared" si="44"/>
        <v>0.1</v>
      </c>
      <c r="J187" s="137">
        <f t="shared" si="44"/>
        <v>0.1</v>
      </c>
      <c r="K187" s="137">
        <f t="shared" si="44"/>
        <v>0.1</v>
      </c>
      <c r="L187" s="137">
        <f t="shared" si="44"/>
        <v>0.1</v>
      </c>
      <c r="M187" s="137">
        <f t="shared" si="44"/>
        <v>0.1</v>
      </c>
      <c r="N187" s="137">
        <f t="shared" si="44"/>
        <v>0.1</v>
      </c>
      <c r="O187" s="137">
        <f t="shared" si="44"/>
        <v>0.1</v>
      </c>
      <c r="P187" s="137">
        <f t="shared" si="44"/>
        <v>0.1</v>
      </c>
      <c r="Q187" s="137">
        <f t="shared" si="44"/>
        <v>0.1</v>
      </c>
      <c r="R187" s="137">
        <f t="shared" si="45"/>
        <v>0.1</v>
      </c>
      <c r="S187" s="137">
        <f t="shared" si="45"/>
        <v>0.1</v>
      </c>
      <c r="T187" s="137">
        <f t="shared" si="45"/>
        <v>0.1</v>
      </c>
      <c r="U187" s="137">
        <f t="shared" si="45"/>
        <v>0.1</v>
      </c>
      <c r="V187" s="137">
        <f t="shared" si="45"/>
        <v>0.1</v>
      </c>
      <c r="W187" s="137">
        <f t="shared" si="45"/>
        <v>0.1</v>
      </c>
      <c r="X187" s="137">
        <f t="shared" si="45"/>
        <v>0.1</v>
      </c>
      <c r="Y187" s="137">
        <f t="shared" si="45"/>
        <v>0.1</v>
      </c>
      <c r="Z187" s="137">
        <f t="shared" si="45"/>
        <v>0.1</v>
      </c>
      <c r="AA187" s="137">
        <f t="shared" si="45"/>
        <v>0.1</v>
      </c>
      <c r="AB187" s="137">
        <f t="shared" si="45"/>
        <v>0.1</v>
      </c>
      <c r="AC187" s="137">
        <f t="shared" si="45"/>
        <v>0.1</v>
      </c>
      <c r="AD187" s="137">
        <f t="shared" si="45"/>
        <v>0.1</v>
      </c>
      <c r="AE187" s="137">
        <f t="shared" si="45"/>
        <v>0.1</v>
      </c>
      <c r="AF187" s="137">
        <f t="shared" si="45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4"/>
        <v>0.09</v>
      </c>
      <c r="D188" s="137">
        <f t="shared" si="44"/>
        <v>0.09</v>
      </c>
      <c r="E188" s="137">
        <f t="shared" si="44"/>
        <v>0.09</v>
      </c>
      <c r="F188" s="137">
        <f t="shared" si="44"/>
        <v>0.09</v>
      </c>
      <c r="G188" s="137">
        <f t="shared" si="44"/>
        <v>0.09</v>
      </c>
      <c r="H188" s="137">
        <f t="shared" si="44"/>
        <v>0.09</v>
      </c>
      <c r="I188" s="137">
        <f t="shared" si="44"/>
        <v>0.09</v>
      </c>
      <c r="J188" s="137">
        <f t="shared" si="44"/>
        <v>0.09</v>
      </c>
      <c r="K188" s="137">
        <f t="shared" si="44"/>
        <v>0.09</v>
      </c>
      <c r="L188" s="137">
        <f t="shared" si="44"/>
        <v>0.09</v>
      </c>
      <c r="M188" s="137">
        <f t="shared" si="44"/>
        <v>0.09</v>
      </c>
      <c r="N188" s="137">
        <f t="shared" si="44"/>
        <v>0.09</v>
      </c>
      <c r="O188" s="137">
        <f t="shared" si="44"/>
        <v>0.09</v>
      </c>
      <c r="P188" s="137">
        <f t="shared" si="44"/>
        <v>0.09</v>
      </c>
      <c r="Q188" s="137">
        <f t="shared" si="44"/>
        <v>0.09</v>
      </c>
      <c r="R188" s="137">
        <f t="shared" si="45"/>
        <v>0.09</v>
      </c>
      <c r="S188" s="137">
        <f t="shared" si="45"/>
        <v>0.09</v>
      </c>
      <c r="T188" s="137">
        <f t="shared" si="45"/>
        <v>0.09</v>
      </c>
      <c r="U188" s="137">
        <f t="shared" si="45"/>
        <v>0.09</v>
      </c>
      <c r="V188" s="137">
        <f t="shared" si="45"/>
        <v>0.09</v>
      </c>
      <c r="W188" s="137">
        <f t="shared" si="45"/>
        <v>0.09</v>
      </c>
      <c r="X188" s="137">
        <f t="shared" si="45"/>
        <v>0.09</v>
      </c>
      <c r="Y188" s="137">
        <f t="shared" si="45"/>
        <v>0.09</v>
      </c>
      <c r="Z188" s="137">
        <f t="shared" si="45"/>
        <v>0.09</v>
      </c>
      <c r="AA188" s="137">
        <f t="shared" si="45"/>
        <v>0.09</v>
      </c>
      <c r="AB188" s="137">
        <f t="shared" si="45"/>
        <v>0.09</v>
      </c>
      <c r="AC188" s="137">
        <f t="shared" si="45"/>
        <v>0.09</v>
      </c>
      <c r="AD188" s="137">
        <f t="shared" si="45"/>
        <v>0.09</v>
      </c>
      <c r="AE188" s="137">
        <f t="shared" si="45"/>
        <v>0.09</v>
      </c>
      <c r="AF188" s="137">
        <f t="shared" si="45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4"/>
        <v>0.04</v>
      </c>
      <c r="D189" s="137">
        <f t="shared" si="44"/>
        <v>0.04</v>
      </c>
      <c r="E189" s="137">
        <f t="shared" si="44"/>
        <v>0.04</v>
      </c>
      <c r="F189" s="137">
        <f t="shared" si="44"/>
        <v>0.04</v>
      </c>
      <c r="G189" s="137">
        <f t="shared" si="44"/>
        <v>0.04</v>
      </c>
      <c r="H189" s="137">
        <f t="shared" si="44"/>
        <v>0.04</v>
      </c>
      <c r="I189" s="137">
        <f t="shared" si="44"/>
        <v>0.04</v>
      </c>
      <c r="J189" s="137">
        <f t="shared" si="44"/>
        <v>0.04</v>
      </c>
      <c r="K189" s="137">
        <f t="shared" si="44"/>
        <v>0.04</v>
      </c>
      <c r="L189" s="137">
        <f t="shared" si="44"/>
        <v>0.04</v>
      </c>
      <c r="M189" s="137">
        <f t="shared" si="44"/>
        <v>0.04</v>
      </c>
      <c r="N189" s="137">
        <f t="shared" si="44"/>
        <v>0.04</v>
      </c>
      <c r="O189" s="137">
        <f t="shared" si="44"/>
        <v>0.04</v>
      </c>
      <c r="P189" s="137">
        <f t="shared" si="44"/>
        <v>0.04</v>
      </c>
      <c r="Q189" s="137">
        <f t="shared" si="44"/>
        <v>0.04</v>
      </c>
      <c r="R189" s="137">
        <f t="shared" si="45"/>
        <v>0.04</v>
      </c>
      <c r="S189" s="137">
        <f t="shared" si="45"/>
        <v>0.04</v>
      </c>
      <c r="T189" s="137">
        <f t="shared" si="45"/>
        <v>0.04</v>
      </c>
      <c r="U189" s="137">
        <f t="shared" si="45"/>
        <v>0.04</v>
      </c>
      <c r="V189" s="137">
        <f t="shared" si="45"/>
        <v>0.04</v>
      </c>
      <c r="W189" s="137">
        <f t="shared" si="45"/>
        <v>0.04</v>
      </c>
      <c r="X189" s="137">
        <f t="shared" si="45"/>
        <v>0.04</v>
      </c>
      <c r="Y189" s="137">
        <f t="shared" si="45"/>
        <v>0.04</v>
      </c>
      <c r="Z189" s="137">
        <f t="shared" si="45"/>
        <v>0.04</v>
      </c>
      <c r="AA189" s="137">
        <f t="shared" si="45"/>
        <v>0.04</v>
      </c>
      <c r="AB189" s="137">
        <f t="shared" si="45"/>
        <v>0.04</v>
      </c>
      <c r="AC189" s="137">
        <f t="shared" si="45"/>
        <v>0.04</v>
      </c>
      <c r="AD189" s="137">
        <f t="shared" si="45"/>
        <v>0.04</v>
      </c>
      <c r="AE189" s="137">
        <f t="shared" si="45"/>
        <v>0.04</v>
      </c>
      <c r="AF189" s="137">
        <f t="shared" si="45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4"/>
        <v>2.3E-2</v>
      </c>
      <c r="E190" s="137">
        <f t="shared" si="44"/>
        <v>2.3E-2</v>
      </c>
      <c r="F190" s="137">
        <f t="shared" si="44"/>
        <v>2.3E-2</v>
      </c>
      <c r="G190" s="137">
        <f t="shared" si="44"/>
        <v>2.3E-2</v>
      </c>
      <c r="H190" s="137">
        <f t="shared" si="44"/>
        <v>2.3E-2</v>
      </c>
      <c r="I190" s="137">
        <f t="shared" si="44"/>
        <v>2.3E-2</v>
      </c>
      <c r="J190" s="137">
        <f t="shared" si="44"/>
        <v>2.3E-2</v>
      </c>
      <c r="K190" s="137">
        <f t="shared" si="44"/>
        <v>2.3E-2</v>
      </c>
      <c r="L190" s="137">
        <f t="shared" si="44"/>
        <v>2.3E-2</v>
      </c>
      <c r="M190" s="137">
        <f t="shared" si="44"/>
        <v>2.3E-2</v>
      </c>
      <c r="N190" s="137">
        <f t="shared" si="44"/>
        <v>2.3E-2</v>
      </c>
      <c r="O190" s="137">
        <f t="shared" si="44"/>
        <v>2.3E-2</v>
      </c>
      <c r="P190" s="137">
        <f t="shared" si="44"/>
        <v>2.3E-2</v>
      </c>
      <c r="Q190" s="137">
        <f t="shared" si="44"/>
        <v>2.3E-2</v>
      </c>
      <c r="R190" s="137">
        <f t="shared" si="45"/>
        <v>2.3E-2</v>
      </c>
      <c r="S190" s="137">
        <f t="shared" si="45"/>
        <v>2.3E-2</v>
      </c>
      <c r="T190" s="137">
        <f t="shared" si="45"/>
        <v>2.3E-2</v>
      </c>
      <c r="U190" s="137">
        <f t="shared" si="45"/>
        <v>2.3E-2</v>
      </c>
      <c r="V190" s="137">
        <f t="shared" si="45"/>
        <v>2.3E-2</v>
      </c>
      <c r="W190" s="137">
        <f t="shared" si="45"/>
        <v>2.3E-2</v>
      </c>
      <c r="X190" s="137">
        <f t="shared" si="45"/>
        <v>2.3E-2</v>
      </c>
      <c r="Y190" s="137">
        <f t="shared" si="45"/>
        <v>2.3E-2</v>
      </c>
      <c r="Z190" s="137">
        <f t="shared" si="45"/>
        <v>2.3E-2</v>
      </c>
      <c r="AA190" s="137">
        <f t="shared" si="45"/>
        <v>2.3E-2</v>
      </c>
      <c r="AB190" s="137">
        <f t="shared" si="45"/>
        <v>2.3E-2</v>
      </c>
      <c r="AC190" s="137">
        <f t="shared" si="45"/>
        <v>2.3E-2</v>
      </c>
      <c r="AD190" s="137">
        <f t="shared" si="45"/>
        <v>2.3E-2</v>
      </c>
      <c r="AE190" s="137">
        <f t="shared" si="45"/>
        <v>2.3E-2</v>
      </c>
      <c r="AF190" s="137">
        <f t="shared" si="45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6">SUM(B101:B190)</f>
        <v>194.70600000000002</v>
      </c>
      <c r="C191" s="141">
        <f t="shared" si="46"/>
        <v>194.70600000000002</v>
      </c>
      <c r="D191" s="141">
        <f t="shared" si="46"/>
        <v>194.70600000000002</v>
      </c>
      <c r="E191" s="141">
        <f t="shared" si="46"/>
        <v>194.70600000000002</v>
      </c>
      <c r="F191" s="141">
        <f t="shared" si="46"/>
        <v>194.70600000000002</v>
      </c>
      <c r="G191" s="141">
        <f t="shared" si="46"/>
        <v>194.70600000000002</v>
      </c>
      <c r="H191" s="141">
        <f t="shared" si="46"/>
        <v>194.70600000000002</v>
      </c>
      <c r="I191" s="141">
        <f t="shared" si="46"/>
        <v>192.10600000000005</v>
      </c>
      <c r="J191" s="141">
        <f t="shared" si="46"/>
        <v>192.10600000000005</v>
      </c>
      <c r="K191" s="141">
        <f t="shared" si="46"/>
        <v>192.10600000000005</v>
      </c>
      <c r="L191" s="141">
        <f t="shared" si="46"/>
        <v>192.10600000000005</v>
      </c>
      <c r="M191" s="141">
        <f t="shared" si="46"/>
        <v>192.10600000000005</v>
      </c>
      <c r="N191" s="141">
        <f t="shared" si="46"/>
        <v>192.10600000000005</v>
      </c>
      <c r="O191" s="141">
        <f t="shared" si="46"/>
        <v>192.10600000000005</v>
      </c>
      <c r="P191" s="141">
        <f t="shared" si="46"/>
        <v>192.10600000000005</v>
      </c>
      <c r="Q191" s="141">
        <f t="shared" si="46"/>
        <v>192.10600000000005</v>
      </c>
      <c r="R191" s="141">
        <f t="shared" si="46"/>
        <v>192.10600000000005</v>
      </c>
      <c r="S191" s="141">
        <f t="shared" si="46"/>
        <v>192.10600000000005</v>
      </c>
      <c r="T191" s="141">
        <f t="shared" si="46"/>
        <v>192.10600000000005</v>
      </c>
      <c r="U191" s="141">
        <f t="shared" si="46"/>
        <v>192.10600000000005</v>
      </c>
      <c r="V191" s="141">
        <f t="shared" si="46"/>
        <v>192.10600000000005</v>
      </c>
      <c r="W191" s="141">
        <f t="shared" si="46"/>
        <v>192.10600000000005</v>
      </c>
      <c r="X191" s="141">
        <f t="shared" si="46"/>
        <v>192.10600000000005</v>
      </c>
      <c r="Y191" s="141">
        <f t="shared" si="46"/>
        <v>192.10600000000005</v>
      </c>
      <c r="Z191" s="141">
        <f t="shared" si="46"/>
        <v>192.10600000000005</v>
      </c>
      <c r="AA191" s="141">
        <f t="shared" si="46"/>
        <v>192.10600000000005</v>
      </c>
      <c r="AB191" s="141">
        <f t="shared" si="46"/>
        <v>192.10600000000005</v>
      </c>
      <c r="AC191" s="141">
        <f t="shared" si="46"/>
        <v>192.10600000000005</v>
      </c>
      <c r="AD191" s="141">
        <f t="shared" si="46"/>
        <v>192.10600000000005</v>
      </c>
      <c r="AE191" s="141">
        <f t="shared" si="46"/>
        <v>192.10600000000005</v>
      </c>
      <c r="AF191" s="141">
        <f t="shared" si="46"/>
        <v>192.10600000000005</v>
      </c>
      <c r="AG191" s="142">
        <f t="shared" si="46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7">B193</f>
        <v>0.3</v>
      </c>
      <c r="D193" s="143">
        <f t="shared" si="47"/>
        <v>0.3</v>
      </c>
      <c r="E193" s="143">
        <f t="shared" si="47"/>
        <v>0.3</v>
      </c>
      <c r="F193" s="143">
        <f t="shared" si="47"/>
        <v>0.3</v>
      </c>
      <c r="G193" s="143">
        <f t="shared" si="47"/>
        <v>0.3</v>
      </c>
      <c r="H193" s="143">
        <f t="shared" si="47"/>
        <v>0.3</v>
      </c>
      <c r="I193" s="143">
        <f t="shared" si="47"/>
        <v>0.3</v>
      </c>
      <c r="J193" s="143">
        <f t="shared" si="47"/>
        <v>0.3</v>
      </c>
      <c r="K193" s="143">
        <f t="shared" si="47"/>
        <v>0.3</v>
      </c>
      <c r="L193" s="143">
        <f t="shared" si="47"/>
        <v>0.3</v>
      </c>
      <c r="M193" s="143">
        <f t="shared" si="47"/>
        <v>0.3</v>
      </c>
      <c r="N193" s="143">
        <f t="shared" si="47"/>
        <v>0.3</v>
      </c>
      <c r="O193" s="143">
        <f t="shared" si="47"/>
        <v>0.3</v>
      </c>
      <c r="P193" s="143">
        <f t="shared" si="47"/>
        <v>0.3</v>
      </c>
      <c r="Q193" s="143">
        <f t="shared" si="47"/>
        <v>0.3</v>
      </c>
      <c r="R193" s="143">
        <f t="shared" si="47"/>
        <v>0.3</v>
      </c>
      <c r="S193" s="143">
        <f t="shared" ref="S193:AF198" si="48">R193</f>
        <v>0.3</v>
      </c>
      <c r="T193" s="143">
        <f t="shared" si="48"/>
        <v>0.3</v>
      </c>
      <c r="U193" s="143">
        <f t="shared" si="48"/>
        <v>0.3</v>
      </c>
      <c r="V193" s="143">
        <f t="shared" si="48"/>
        <v>0.3</v>
      </c>
      <c r="W193" s="143">
        <f t="shared" si="48"/>
        <v>0.3</v>
      </c>
      <c r="X193" s="143">
        <f t="shared" si="48"/>
        <v>0.3</v>
      </c>
      <c r="Y193" s="143">
        <f t="shared" si="48"/>
        <v>0.3</v>
      </c>
      <c r="Z193" s="143">
        <f t="shared" si="48"/>
        <v>0.3</v>
      </c>
      <c r="AA193" s="143">
        <f t="shared" si="48"/>
        <v>0.3</v>
      </c>
      <c r="AB193" s="143">
        <f t="shared" si="48"/>
        <v>0.3</v>
      </c>
      <c r="AC193" s="143">
        <f t="shared" si="48"/>
        <v>0.3</v>
      </c>
      <c r="AD193" s="143">
        <f t="shared" si="48"/>
        <v>0.3</v>
      </c>
      <c r="AE193" s="143">
        <f t="shared" si="48"/>
        <v>0.3</v>
      </c>
      <c r="AF193" s="143">
        <f t="shared" si="48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7"/>
        <v>0.4</v>
      </c>
      <c r="D194" s="137">
        <f t="shared" si="47"/>
        <v>0.4</v>
      </c>
      <c r="E194" s="137">
        <f t="shared" si="47"/>
        <v>0.4</v>
      </c>
      <c r="F194" s="137">
        <f t="shared" si="47"/>
        <v>0.4</v>
      </c>
      <c r="G194" s="137">
        <f t="shared" si="47"/>
        <v>0.4</v>
      </c>
      <c r="H194" s="137">
        <f t="shared" si="47"/>
        <v>0.4</v>
      </c>
      <c r="I194" s="137">
        <f t="shared" si="47"/>
        <v>0.4</v>
      </c>
      <c r="J194" s="137">
        <f t="shared" si="47"/>
        <v>0.4</v>
      </c>
      <c r="K194" s="137">
        <f t="shared" si="47"/>
        <v>0.4</v>
      </c>
      <c r="L194" s="137">
        <f t="shared" si="47"/>
        <v>0.4</v>
      </c>
      <c r="M194" s="137">
        <f t="shared" si="47"/>
        <v>0.4</v>
      </c>
      <c r="N194" s="137">
        <f t="shared" si="47"/>
        <v>0.4</v>
      </c>
      <c r="O194" s="137">
        <f t="shared" si="47"/>
        <v>0.4</v>
      </c>
      <c r="P194" s="137">
        <f t="shared" si="47"/>
        <v>0.4</v>
      </c>
      <c r="Q194" s="137">
        <f t="shared" si="47"/>
        <v>0.4</v>
      </c>
      <c r="R194" s="137">
        <f t="shared" si="47"/>
        <v>0.4</v>
      </c>
      <c r="S194" s="137">
        <f t="shared" si="48"/>
        <v>0.4</v>
      </c>
      <c r="T194" s="137">
        <f t="shared" si="48"/>
        <v>0.4</v>
      </c>
      <c r="U194" s="137">
        <f t="shared" si="48"/>
        <v>0.4</v>
      </c>
      <c r="V194" s="137">
        <f>U194</f>
        <v>0.4</v>
      </c>
      <c r="W194" s="137">
        <f>V194</f>
        <v>0.4</v>
      </c>
      <c r="X194" s="137">
        <f t="shared" si="48"/>
        <v>0.4</v>
      </c>
      <c r="Y194" s="137">
        <f t="shared" si="48"/>
        <v>0.4</v>
      </c>
      <c r="Z194" s="137">
        <f t="shared" si="48"/>
        <v>0.4</v>
      </c>
      <c r="AA194" s="137">
        <f t="shared" si="48"/>
        <v>0.4</v>
      </c>
      <c r="AB194" s="137">
        <f t="shared" si="48"/>
        <v>0.4</v>
      </c>
      <c r="AC194" s="137">
        <f t="shared" si="48"/>
        <v>0.4</v>
      </c>
      <c r="AD194" s="137">
        <f t="shared" si="48"/>
        <v>0.4</v>
      </c>
      <c r="AE194" s="137">
        <f t="shared" si="48"/>
        <v>0.4</v>
      </c>
      <c r="AF194" s="137">
        <f t="shared" si="48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7"/>
        <v>1.5</v>
      </c>
      <c r="D195" s="137">
        <f t="shared" si="47"/>
        <v>1.5</v>
      </c>
      <c r="E195" s="137">
        <f t="shared" si="47"/>
        <v>1.5</v>
      </c>
      <c r="F195" s="137">
        <f t="shared" si="47"/>
        <v>1.5</v>
      </c>
      <c r="G195" s="137">
        <f t="shared" si="47"/>
        <v>1.5</v>
      </c>
      <c r="H195" s="137">
        <f t="shared" si="47"/>
        <v>1.5</v>
      </c>
      <c r="I195" s="137">
        <f t="shared" si="47"/>
        <v>1.5</v>
      </c>
      <c r="J195" s="137">
        <f t="shared" si="47"/>
        <v>1.5</v>
      </c>
      <c r="K195" s="137">
        <f t="shared" si="47"/>
        <v>1.5</v>
      </c>
      <c r="L195" s="137">
        <f t="shared" si="47"/>
        <v>1.5</v>
      </c>
      <c r="M195" s="137">
        <f t="shared" si="47"/>
        <v>1.5</v>
      </c>
      <c r="N195" s="137">
        <f t="shared" si="47"/>
        <v>1.5</v>
      </c>
      <c r="O195" s="137">
        <f t="shared" si="47"/>
        <v>1.5</v>
      </c>
      <c r="P195" s="137">
        <f t="shared" si="47"/>
        <v>1.5</v>
      </c>
      <c r="Q195" s="137">
        <f t="shared" si="47"/>
        <v>1.5</v>
      </c>
      <c r="R195" s="137">
        <f t="shared" si="47"/>
        <v>1.5</v>
      </c>
      <c r="S195" s="137">
        <f t="shared" si="48"/>
        <v>1.5</v>
      </c>
      <c r="T195" s="137">
        <f t="shared" si="48"/>
        <v>1.5</v>
      </c>
      <c r="U195" s="137">
        <f t="shared" si="48"/>
        <v>1.5</v>
      </c>
      <c r="V195" s="137">
        <f t="shared" si="48"/>
        <v>1.5</v>
      </c>
      <c r="W195" s="137">
        <f t="shared" si="48"/>
        <v>1.5</v>
      </c>
      <c r="X195" s="137">
        <f t="shared" si="48"/>
        <v>1.5</v>
      </c>
      <c r="Y195" s="137">
        <f t="shared" si="48"/>
        <v>1.5</v>
      </c>
      <c r="Z195" s="137">
        <f t="shared" si="48"/>
        <v>1.5</v>
      </c>
      <c r="AA195" s="137">
        <f t="shared" si="48"/>
        <v>1.5</v>
      </c>
      <c r="AB195" s="137">
        <f t="shared" si="48"/>
        <v>1.5</v>
      </c>
      <c r="AC195" s="137">
        <f t="shared" si="48"/>
        <v>1.5</v>
      </c>
      <c r="AD195" s="137">
        <f t="shared" si="48"/>
        <v>1.5</v>
      </c>
      <c r="AE195" s="137">
        <f t="shared" si="48"/>
        <v>1.5</v>
      </c>
      <c r="AF195" s="137">
        <f t="shared" si="48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7"/>
        <v>0.3</v>
      </c>
      <c r="D196" s="137">
        <f t="shared" si="47"/>
        <v>0.3</v>
      </c>
      <c r="E196" s="137">
        <f t="shared" si="47"/>
        <v>0.3</v>
      </c>
      <c r="F196" s="137">
        <f t="shared" si="47"/>
        <v>0.3</v>
      </c>
      <c r="G196" s="137">
        <f t="shared" si="47"/>
        <v>0.3</v>
      </c>
      <c r="H196" s="137">
        <f t="shared" si="47"/>
        <v>0.3</v>
      </c>
      <c r="I196" s="137">
        <f t="shared" si="47"/>
        <v>0.3</v>
      </c>
      <c r="J196" s="137">
        <f t="shared" si="47"/>
        <v>0.3</v>
      </c>
      <c r="K196" s="137">
        <f t="shared" si="47"/>
        <v>0.3</v>
      </c>
      <c r="L196" s="137">
        <f t="shared" si="47"/>
        <v>0.3</v>
      </c>
      <c r="M196" s="137">
        <f t="shared" si="47"/>
        <v>0.3</v>
      </c>
      <c r="N196" s="137">
        <f t="shared" si="47"/>
        <v>0.3</v>
      </c>
      <c r="O196" s="137">
        <f t="shared" si="47"/>
        <v>0.3</v>
      </c>
      <c r="P196" s="137">
        <f t="shared" si="47"/>
        <v>0.3</v>
      </c>
      <c r="Q196" s="137">
        <f t="shared" si="47"/>
        <v>0.3</v>
      </c>
      <c r="R196" s="137">
        <f t="shared" si="47"/>
        <v>0.3</v>
      </c>
      <c r="S196" s="137">
        <f t="shared" si="48"/>
        <v>0.3</v>
      </c>
      <c r="T196" s="137">
        <f t="shared" si="48"/>
        <v>0.3</v>
      </c>
      <c r="U196" s="137">
        <f t="shared" si="48"/>
        <v>0.3</v>
      </c>
      <c r="V196" s="137">
        <f t="shared" si="48"/>
        <v>0.3</v>
      </c>
      <c r="W196" s="137">
        <f t="shared" si="48"/>
        <v>0.3</v>
      </c>
      <c r="X196" s="137">
        <f t="shared" si="48"/>
        <v>0.3</v>
      </c>
      <c r="Y196" s="137">
        <f t="shared" si="48"/>
        <v>0.3</v>
      </c>
      <c r="Z196" s="137">
        <f t="shared" si="48"/>
        <v>0.3</v>
      </c>
      <c r="AA196" s="137">
        <f t="shared" si="48"/>
        <v>0.3</v>
      </c>
      <c r="AB196" s="137">
        <f t="shared" si="48"/>
        <v>0.3</v>
      </c>
      <c r="AC196" s="137">
        <f t="shared" si="48"/>
        <v>0.3</v>
      </c>
      <c r="AD196" s="137">
        <f t="shared" si="48"/>
        <v>0.3</v>
      </c>
      <c r="AE196" s="137">
        <f t="shared" si="48"/>
        <v>0.3</v>
      </c>
      <c r="AF196" s="137">
        <f t="shared" si="48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7"/>
        <v>0.4</v>
      </c>
      <c r="D197" s="137">
        <f t="shared" si="47"/>
        <v>0.4</v>
      </c>
      <c r="E197" s="137">
        <f t="shared" si="47"/>
        <v>0.4</v>
      </c>
      <c r="F197" s="137">
        <f t="shared" si="47"/>
        <v>0.4</v>
      </c>
      <c r="G197" s="137">
        <f t="shared" si="47"/>
        <v>0.4</v>
      </c>
      <c r="H197" s="137">
        <f t="shared" si="47"/>
        <v>0.4</v>
      </c>
      <c r="I197" s="137">
        <f t="shared" si="47"/>
        <v>0.4</v>
      </c>
      <c r="J197" s="137">
        <f t="shared" si="47"/>
        <v>0.4</v>
      </c>
      <c r="K197" s="137">
        <f t="shared" si="47"/>
        <v>0.4</v>
      </c>
      <c r="L197" s="137">
        <f t="shared" si="47"/>
        <v>0.4</v>
      </c>
      <c r="M197" s="137">
        <f t="shared" si="47"/>
        <v>0.4</v>
      </c>
      <c r="N197" s="137">
        <f t="shared" si="47"/>
        <v>0.4</v>
      </c>
      <c r="O197" s="137">
        <f t="shared" si="47"/>
        <v>0.4</v>
      </c>
      <c r="P197" s="137">
        <f t="shared" si="47"/>
        <v>0.4</v>
      </c>
      <c r="Q197" s="137">
        <f t="shared" si="47"/>
        <v>0.4</v>
      </c>
      <c r="R197" s="137">
        <f t="shared" si="47"/>
        <v>0.4</v>
      </c>
      <c r="S197" s="137">
        <f t="shared" si="48"/>
        <v>0.4</v>
      </c>
      <c r="T197" s="137">
        <f t="shared" si="48"/>
        <v>0.4</v>
      </c>
      <c r="U197" s="137">
        <f t="shared" si="48"/>
        <v>0.4</v>
      </c>
      <c r="V197" s="137">
        <f t="shared" si="48"/>
        <v>0.4</v>
      </c>
      <c r="W197" s="137">
        <f t="shared" si="48"/>
        <v>0.4</v>
      </c>
      <c r="X197" s="137">
        <f t="shared" si="48"/>
        <v>0.4</v>
      </c>
      <c r="Y197" s="137">
        <f t="shared" si="48"/>
        <v>0.4</v>
      </c>
      <c r="Z197" s="137">
        <f t="shared" si="48"/>
        <v>0.4</v>
      </c>
      <c r="AA197" s="137">
        <f t="shared" si="48"/>
        <v>0.4</v>
      </c>
      <c r="AB197" s="137">
        <f t="shared" si="48"/>
        <v>0.4</v>
      </c>
      <c r="AC197" s="137">
        <f t="shared" si="48"/>
        <v>0.4</v>
      </c>
      <c r="AD197" s="137">
        <f t="shared" si="48"/>
        <v>0.4</v>
      </c>
      <c r="AE197" s="137">
        <f t="shared" si="48"/>
        <v>0.4</v>
      </c>
      <c r="AF197" s="137">
        <f t="shared" si="48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7"/>
        <v>0.64</v>
      </c>
      <c r="D198" s="146">
        <f t="shared" si="47"/>
        <v>0.64</v>
      </c>
      <c r="E198" s="146">
        <f t="shared" si="47"/>
        <v>0.64</v>
      </c>
      <c r="F198" s="146">
        <f t="shared" si="47"/>
        <v>0.64</v>
      </c>
      <c r="G198" s="146">
        <f t="shared" si="47"/>
        <v>0.64</v>
      </c>
      <c r="H198" s="146">
        <f t="shared" si="47"/>
        <v>0.64</v>
      </c>
      <c r="I198" s="146">
        <f t="shared" si="47"/>
        <v>0.64</v>
      </c>
      <c r="J198" s="146">
        <f t="shared" si="47"/>
        <v>0.64</v>
      </c>
      <c r="K198" s="146">
        <f t="shared" si="47"/>
        <v>0.64</v>
      </c>
      <c r="L198" s="146">
        <f t="shared" si="47"/>
        <v>0.64</v>
      </c>
      <c r="M198" s="146">
        <f t="shared" si="47"/>
        <v>0.64</v>
      </c>
      <c r="N198" s="146">
        <f t="shared" si="47"/>
        <v>0.64</v>
      </c>
      <c r="O198" s="146">
        <f t="shared" si="47"/>
        <v>0.64</v>
      </c>
      <c r="P198" s="146">
        <f t="shared" si="47"/>
        <v>0.64</v>
      </c>
      <c r="Q198" s="146">
        <f t="shared" si="47"/>
        <v>0.64</v>
      </c>
      <c r="R198" s="146">
        <f t="shared" si="47"/>
        <v>0.64</v>
      </c>
      <c r="S198" s="146">
        <f t="shared" si="48"/>
        <v>0.64</v>
      </c>
      <c r="T198" s="146">
        <f t="shared" si="48"/>
        <v>0.64</v>
      </c>
      <c r="U198" s="146">
        <f t="shared" si="48"/>
        <v>0.64</v>
      </c>
      <c r="V198" s="146">
        <f t="shared" si="48"/>
        <v>0.64</v>
      </c>
      <c r="W198" s="146">
        <f t="shared" si="48"/>
        <v>0.64</v>
      </c>
      <c r="X198" s="146">
        <f t="shared" si="48"/>
        <v>0.64</v>
      </c>
      <c r="Y198" s="146">
        <f t="shared" si="48"/>
        <v>0.64</v>
      </c>
      <c r="Z198" s="146">
        <f t="shared" si="48"/>
        <v>0.64</v>
      </c>
      <c r="AA198" s="146">
        <f t="shared" si="48"/>
        <v>0.64</v>
      </c>
      <c r="AB198" s="146">
        <f t="shared" si="48"/>
        <v>0.64</v>
      </c>
      <c r="AC198" s="146">
        <f t="shared" si="48"/>
        <v>0.64</v>
      </c>
      <c r="AD198" s="146">
        <f t="shared" si="48"/>
        <v>0.64</v>
      </c>
      <c r="AE198" s="146">
        <f t="shared" si="48"/>
        <v>0.64</v>
      </c>
      <c r="AF198" s="146">
        <f t="shared" si="48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49">SUM(C193:C198)</f>
        <v>3.54</v>
      </c>
      <c r="D199" s="149">
        <f t="shared" si="49"/>
        <v>3.54</v>
      </c>
      <c r="E199" s="149">
        <f t="shared" si="49"/>
        <v>3.54</v>
      </c>
      <c r="F199" s="149">
        <f t="shared" si="49"/>
        <v>3.54</v>
      </c>
      <c r="G199" s="149">
        <f t="shared" si="49"/>
        <v>3.54</v>
      </c>
      <c r="H199" s="149">
        <f t="shared" si="49"/>
        <v>3.54</v>
      </c>
      <c r="I199" s="149">
        <f t="shared" si="49"/>
        <v>3.54</v>
      </c>
      <c r="J199" s="149">
        <f t="shared" si="49"/>
        <v>3.54</v>
      </c>
      <c r="K199" s="149">
        <f t="shared" si="49"/>
        <v>3.54</v>
      </c>
      <c r="L199" s="149">
        <f>SUM(L193:L198)</f>
        <v>3.54</v>
      </c>
      <c r="M199" s="149">
        <f t="shared" ref="M199:R199" si="50">SUM(M193:M198)</f>
        <v>3.54</v>
      </c>
      <c r="N199" s="149">
        <f t="shared" si="50"/>
        <v>3.54</v>
      </c>
      <c r="O199" s="149">
        <f t="shared" si="50"/>
        <v>3.54</v>
      </c>
      <c r="P199" s="149">
        <f t="shared" si="50"/>
        <v>3.54</v>
      </c>
      <c r="Q199" s="149">
        <f t="shared" si="50"/>
        <v>3.54</v>
      </c>
      <c r="R199" s="149">
        <f t="shared" si="50"/>
        <v>3.54</v>
      </c>
      <c r="S199" s="149">
        <f>SUM(S193:S198)</f>
        <v>3.54</v>
      </c>
      <c r="T199" s="149">
        <f t="shared" ref="T199:AG199" si="51">SUM(T193:T198)</f>
        <v>3.54</v>
      </c>
      <c r="U199" s="149">
        <f t="shared" si="51"/>
        <v>3.54</v>
      </c>
      <c r="V199" s="149">
        <f t="shared" si="51"/>
        <v>3.54</v>
      </c>
      <c r="W199" s="149">
        <f t="shared" si="51"/>
        <v>3.54</v>
      </c>
      <c r="X199" s="149">
        <f t="shared" si="51"/>
        <v>3.54</v>
      </c>
      <c r="Y199" s="149">
        <f t="shared" si="51"/>
        <v>3.54</v>
      </c>
      <c r="Z199" s="149">
        <f t="shared" si="51"/>
        <v>3.54</v>
      </c>
      <c r="AA199" s="149">
        <f t="shared" si="51"/>
        <v>3.54</v>
      </c>
      <c r="AB199" s="149">
        <f t="shared" si="51"/>
        <v>3.54</v>
      </c>
      <c r="AC199" s="149">
        <f t="shared" si="51"/>
        <v>3.54</v>
      </c>
      <c r="AD199" s="149">
        <f t="shared" si="51"/>
        <v>3.54</v>
      </c>
      <c r="AE199" s="149">
        <f t="shared" si="51"/>
        <v>3.54</v>
      </c>
      <c r="AF199" s="149">
        <f t="shared" si="51"/>
        <v>3.54</v>
      </c>
      <c r="AG199" s="150">
        <f t="shared" si="51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1222.8400000000001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5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2078/08/5)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2078/08/5)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2">B75</f>
        <v>745.44</v>
      </c>
      <c r="U213" s="173">
        <f t="shared" si="52"/>
        <v>704.44</v>
      </c>
      <c r="V213" s="173">
        <f t="shared" si="52"/>
        <v>716.54</v>
      </c>
      <c r="W213" s="173">
        <f t="shared" si="52"/>
        <v>714.54</v>
      </c>
      <c r="X213" s="173">
        <f t="shared" si="52"/>
        <v>758.04</v>
      </c>
      <c r="Y213" s="173">
        <f t="shared" si="52"/>
        <v>830.84</v>
      </c>
      <c r="Z213" s="173">
        <f t="shared" si="52"/>
        <v>921.34</v>
      </c>
      <c r="AA213" s="173">
        <f t="shared" si="52"/>
        <v>1021.6400000000001</v>
      </c>
      <c r="AB213" s="173">
        <f t="shared" si="52"/>
        <v>1098.94</v>
      </c>
      <c r="AC213" s="173">
        <f t="shared" si="52"/>
        <v>1196.04</v>
      </c>
      <c r="AD213" s="173">
        <f t="shared" si="52"/>
        <v>1222.8400000000001</v>
      </c>
      <c r="AE213" s="173">
        <f t="shared" si="52"/>
        <v>1164.1399999999999</v>
      </c>
      <c r="AF213" s="173">
        <f t="shared" si="52"/>
        <v>1127.1399999999999</v>
      </c>
      <c r="AG213" s="173">
        <f t="shared" si="52"/>
        <v>1058.54</v>
      </c>
      <c r="AH213" s="173">
        <f t="shared" si="52"/>
        <v>1052.24</v>
      </c>
      <c r="AI213" s="173">
        <f t="shared" si="52"/>
        <v>1083.74</v>
      </c>
      <c r="AJ213" s="173">
        <f t="shared" si="52"/>
        <v>1041.3400000000001</v>
      </c>
      <c r="AK213" s="173">
        <f t="shared" si="52"/>
        <v>1030.44</v>
      </c>
      <c r="AL213" s="173">
        <f t="shared" si="52"/>
        <v>1072.44</v>
      </c>
      <c r="AM213" s="173">
        <f t="shared" si="52"/>
        <v>1140.6399999999999</v>
      </c>
      <c r="AN213" s="173">
        <f t="shared" si="52"/>
        <v>1267.1399999999999</v>
      </c>
      <c r="AO213" s="173">
        <f t="shared" si="52"/>
        <v>1334.6399999999999</v>
      </c>
      <c r="AP213" s="173">
        <f t="shared" si="52"/>
        <v>1303.44</v>
      </c>
      <c r="AQ213" s="173">
        <f t="shared" si="52"/>
        <v>1189.1399999999999</v>
      </c>
      <c r="AR213" s="173">
        <f t="shared" si="52"/>
        <v>1190.6399999999999</v>
      </c>
      <c r="AS213" s="173">
        <f t="shared" si="52"/>
        <v>1121.74</v>
      </c>
      <c r="AT213" s="173">
        <f t="shared" si="52"/>
        <v>1026.8399999999999</v>
      </c>
      <c r="AU213" s="173">
        <f t="shared" si="52"/>
        <v>1006.04</v>
      </c>
      <c r="AV213" s="173">
        <f t="shared" si="52"/>
        <v>873.54</v>
      </c>
      <c r="AW213" s="173">
        <f t="shared" si="52"/>
        <v>849.33999999999992</v>
      </c>
      <c r="AX213" s="173">
        <f t="shared" si="52"/>
        <v>843.64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3">B198</f>
        <v>0.64</v>
      </c>
      <c r="C234" s="176">
        <f t="shared" si="53"/>
        <v>0.64</v>
      </c>
      <c r="D234" s="176">
        <f t="shared" si="53"/>
        <v>0.64</v>
      </c>
      <c r="E234" s="176">
        <f t="shared" si="53"/>
        <v>0.64</v>
      </c>
      <c r="F234" s="176">
        <f t="shared" si="53"/>
        <v>0.64</v>
      </c>
      <c r="G234" s="176">
        <f t="shared" si="53"/>
        <v>0.64</v>
      </c>
      <c r="H234" s="176">
        <f t="shared" si="53"/>
        <v>0.64</v>
      </c>
      <c r="I234" s="176">
        <f t="shared" si="53"/>
        <v>0.64</v>
      </c>
      <c r="J234" s="176">
        <f t="shared" si="53"/>
        <v>0.64</v>
      </c>
      <c r="K234" s="176">
        <f t="shared" si="53"/>
        <v>0.64</v>
      </c>
      <c r="L234" s="176">
        <f t="shared" si="53"/>
        <v>0.64</v>
      </c>
      <c r="M234" s="176">
        <f t="shared" si="53"/>
        <v>0.64</v>
      </c>
      <c r="N234" s="176">
        <f t="shared" si="53"/>
        <v>0.64</v>
      </c>
      <c r="O234" s="176">
        <f t="shared" si="53"/>
        <v>0.64</v>
      </c>
      <c r="P234" s="176">
        <f t="shared" si="53"/>
        <v>0.64</v>
      </c>
      <c r="Q234" s="176">
        <f t="shared" si="53"/>
        <v>0.64</v>
      </c>
      <c r="R234" s="176">
        <f t="shared" si="53"/>
        <v>0.64</v>
      </c>
      <c r="S234" s="176">
        <f t="shared" si="53"/>
        <v>0.64</v>
      </c>
      <c r="T234" s="176">
        <f t="shared" si="53"/>
        <v>0.64</v>
      </c>
      <c r="U234" s="176">
        <f t="shared" si="53"/>
        <v>0.64</v>
      </c>
      <c r="V234" s="176">
        <f t="shared" si="53"/>
        <v>0.64</v>
      </c>
      <c r="W234" s="176">
        <f t="shared" si="53"/>
        <v>0.64</v>
      </c>
      <c r="X234" s="176">
        <f t="shared" si="53"/>
        <v>0.64</v>
      </c>
      <c r="Y234" s="176">
        <f t="shared" si="53"/>
        <v>0.64</v>
      </c>
      <c r="Z234" s="176">
        <f t="shared" si="53"/>
        <v>0.64</v>
      </c>
      <c r="AA234" s="176">
        <f t="shared" si="53"/>
        <v>0.64</v>
      </c>
      <c r="AB234" s="176">
        <f t="shared" si="53"/>
        <v>0.64</v>
      </c>
      <c r="AC234" s="176">
        <f t="shared" si="53"/>
        <v>0.64</v>
      </c>
      <c r="AD234" s="176">
        <f t="shared" si="53"/>
        <v>0.64</v>
      </c>
      <c r="AE234" s="176">
        <f t="shared" si="53"/>
        <v>0.64</v>
      </c>
      <c r="AF234" s="176">
        <f t="shared" si="53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4">IF(C202&lt;100,"",C202-520)</f>
        <v/>
      </c>
      <c r="D235" s="120" t="str">
        <f t="shared" si="54"/>
        <v/>
      </c>
      <c r="E235" s="120" t="str">
        <f t="shared" si="54"/>
        <v/>
      </c>
      <c r="F235" s="120" t="str">
        <f t="shared" si="54"/>
        <v/>
      </c>
      <c r="G235" s="120" t="str">
        <f t="shared" si="54"/>
        <v/>
      </c>
      <c r="H235" s="120" t="str">
        <f t="shared" si="54"/>
        <v/>
      </c>
      <c r="I235" s="120" t="str">
        <f t="shared" si="54"/>
        <v/>
      </c>
      <c r="J235" s="120" t="str">
        <f t="shared" si="54"/>
        <v/>
      </c>
      <c r="K235" s="120" t="str">
        <f t="shared" si="54"/>
        <v/>
      </c>
      <c r="L235" s="120" t="str">
        <f t="shared" si="54"/>
        <v/>
      </c>
      <c r="M235" s="120" t="str">
        <f t="shared" si="54"/>
        <v/>
      </c>
      <c r="N235" s="120" t="str">
        <f t="shared" si="54"/>
        <v/>
      </c>
      <c r="O235" s="120" t="str">
        <f t="shared" si="54"/>
        <v/>
      </c>
      <c r="P235" s="120" t="str">
        <f t="shared" si="54"/>
        <v/>
      </c>
      <c r="Q235" s="120" t="str">
        <f t="shared" si="54"/>
        <v/>
      </c>
      <c r="R235" s="120" t="str">
        <f t="shared" si="54"/>
        <v/>
      </c>
      <c r="S235" s="120" t="str">
        <f t="shared" si="54"/>
        <v/>
      </c>
      <c r="T235" s="120" t="str">
        <f t="shared" si="54"/>
        <v/>
      </c>
      <c r="U235" s="120" t="str">
        <f t="shared" si="54"/>
        <v/>
      </c>
      <c r="V235" s="120" t="str">
        <f t="shared" si="54"/>
        <v/>
      </c>
      <c r="W235" s="120" t="str">
        <f t="shared" si="54"/>
        <v/>
      </c>
      <c r="X235" s="120" t="str">
        <f t="shared" si="54"/>
        <v/>
      </c>
      <c r="Y235" s="120" t="str">
        <f t="shared" si="54"/>
        <v/>
      </c>
      <c r="Z235" s="120" t="str">
        <f t="shared" si="54"/>
        <v/>
      </c>
      <c r="AA235" s="120" t="str">
        <f t="shared" si="54"/>
        <v/>
      </c>
      <c r="AB235" s="120" t="str">
        <f t="shared" si="54"/>
        <v/>
      </c>
      <c r="AC235" s="120" t="str">
        <f t="shared" si="54"/>
        <v/>
      </c>
      <c r="AD235" s="120" t="str">
        <f t="shared" si="54"/>
        <v/>
      </c>
      <c r="AE235" s="120" t="str">
        <f t="shared" si="54"/>
        <v/>
      </c>
      <c r="AF235" s="120" t="str">
        <f t="shared" si="54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5">IF(B203&lt;100,"",B203-620)</f>
        <v/>
      </c>
      <c r="C236" s="120" t="str">
        <f t="shared" si="55"/>
        <v/>
      </c>
      <c r="D236" s="120" t="str">
        <f t="shared" si="55"/>
        <v/>
      </c>
      <c r="E236" s="120" t="str">
        <f t="shared" si="55"/>
        <v/>
      </c>
      <c r="F236" s="120" t="str">
        <f t="shared" si="55"/>
        <v/>
      </c>
      <c r="G236" s="120" t="str">
        <f t="shared" si="55"/>
        <v/>
      </c>
      <c r="H236" s="120" t="str">
        <f t="shared" si="55"/>
        <v/>
      </c>
      <c r="I236" s="120" t="str">
        <f t="shared" si="55"/>
        <v/>
      </c>
      <c r="J236" s="120" t="str">
        <f t="shared" si="55"/>
        <v/>
      </c>
      <c r="K236" s="120" t="str">
        <f t="shared" si="55"/>
        <v/>
      </c>
      <c r="L236" s="120" t="str">
        <f t="shared" si="55"/>
        <v/>
      </c>
      <c r="M236" s="120" t="str">
        <f t="shared" si="55"/>
        <v/>
      </c>
      <c r="N236" s="120" t="str">
        <f t="shared" si="55"/>
        <v/>
      </c>
      <c r="O236" s="120" t="str">
        <f t="shared" si="55"/>
        <v/>
      </c>
      <c r="P236" s="120" t="str">
        <f t="shared" si="55"/>
        <v/>
      </c>
      <c r="Q236" s="120" t="str">
        <f t="shared" si="55"/>
        <v/>
      </c>
      <c r="R236" s="120" t="str">
        <f t="shared" si="55"/>
        <v/>
      </c>
      <c r="S236" s="120" t="str">
        <f t="shared" si="55"/>
        <v/>
      </c>
      <c r="T236" s="120" t="str">
        <f t="shared" si="55"/>
        <v/>
      </c>
      <c r="U236" s="120" t="str">
        <f t="shared" si="55"/>
        <v/>
      </c>
      <c r="V236" s="120" t="str">
        <f t="shared" si="55"/>
        <v/>
      </c>
      <c r="W236" s="120" t="str">
        <f t="shared" si="55"/>
        <v/>
      </c>
      <c r="X236" s="120" t="str">
        <f t="shared" si="55"/>
        <v/>
      </c>
      <c r="Y236" s="120" t="str">
        <f t="shared" si="55"/>
        <v/>
      </c>
      <c r="Z236" s="120" t="str">
        <f t="shared" si="55"/>
        <v/>
      </c>
      <c r="AA236" s="120" t="str">
        <f t="shared" si="55"/>
        <v/>
      </c>
      <c r="AB236" s="120" t="str">
        <f t="shared" si="55"/>
        <v/>
      </c>
      <c r="AC236" s="120" t="str">
        <f t="shared" si="55"/>
        <v/>
      </c>
      <c r="AD236" s="120" t="str">
        <f t="shared" si="55"/>
        <v/>
      </c>
      <c r="AE236" s="120" t="str">
        <f t="shared" si="55"/>
        <v/>
      </c>
      <c r="AF236" s="120" t="str">
        <f t="shared" si="55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6">IF(B204&lt;100,"",B204-330)</f>
        <v/>
      </c>
      <c r="C237" s="120" t="str">
        <f t="shared" si="56"/>
        <v/>
      </c>
      <c r="D237" s="120" t="str">
        <f t="shared" si="56"/>
        <v/>
      </c>
      <c r="E237" s="120" t="str">
        <f t="shared" si="56"/>
        <v/>
      </c>
      <c r="F237" s="120" t="str">
        <f t="shared" si="56"/>
        <v/>
      </c>
      <c r="G237" s="120" t="str">
        <f t="shared" si="56"/>
        <v/>
      </c>
      <c r="H237" s="120" t="str">
        <f t="shared" si="56"/>
        <v/>
      </c>
      <c r="I237" s="120" t="str">
        <f t="shared" si="56"/>
        <v/>
      </c>
      <c r="J237" s="120" t="str">
        <f t="shared" si="56"/>
        <v/>
      </c>
      <c r="K237" s="120" t="str">
        <f t="shared" si="56"/>
        <v/>
      </c>
      <c r="L237" s="120" t="str">
        <f t="shared" si="56"/>
        <v/>
      </c>
      <c r="M237" s="120" t="str">
        <f t="shared" si="56"/>
        <v/>
      </c>
      <c r="N237" s="120" t="str">
        <f t="shared" si="56"/>
        <v/>
      </c>
      <c r="O237" s="120" t="str">
        <f t="shared" si="56"/>
        <v/>
      </c>
      <c r="P237" s="120" t="str">
        <f t="shared" si="56"/>
        <v/>
      </c>
      <c r="Q237" s="120" t="str">
        <f t="shared" si="56"/>
        <v/>
      </c>
      <c r="R237" s="120" t="str">
        <f t="shared" si="56"/>
        <v/>
      </c>
      <c r="S237" s="120" t="str">
        <f t="shared" si="56"/>
        <v/>
      </c>
      <c r="T237" s="120" t="str">
        <f t="shared" si="56"/>
        <v/>
      </c>
      <c r="U237" s="120" t="str">
        <f t="shared" si="56"/>
        <v/>
      </c>
      <c r="V237" s="120" t="str">
        <f t="shared" si="56"/>
        <v/>
      </c>
      <c r="W237" s="120" t="str">
        <f t="shared" si="56"/>
        <v/>
      </c>
      <c r="X237" s="120" t="str">
        <f t="shared" si="56"/>
        <v/>
      </c>
      <c r="Y237" s="120" t="str">
        <f t="shared" si="56"/>
        <v/>
      </c>
      <c r="Z237" s="120" t="str">
        <f t="shared" si="56"/>
        <v/>
      </c>
      <c r="AA237" s="120" t="str">
        <f t="shared" si="56"/>
        <v/>
      </c>
      <c r="AB237" s="120" t="str">
        <f t="shared" si="56"/>
        <v/>
      </c>
      <c r="AC237" s="120" t="str">
        <f t="shared" si="56"/>
        <v/>
      </c>
      <c r="AD237" s="120" t="str">
        <f t="shared" si="56"/>
        <v/>
      </c>
      <c r="AE237" s="120" t="str">
        <f t="shared" si="56"/>
        <v/>
      </c>
      <c r="AF237" s="120" t="str">
        <f t="shared" si="56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7">IF(C205&lt;100,"",C205-1500)</f>
        <v/>
      </c>
      <c r="D238" s="120" t="str">
        <f t="shared" si="57"/>
        <v/>
      </c>
      <c r="E238" s="120" t="str">
        <f t="shared" si="57"/>
        <v/>
      </c>
      <c r="F238" s="120" t="str">
        <f t="shared" si="57"/>
        <v/>
      </c>
      <c r="G238" s="120" t="str">
        <f t="shared" si="57"/>
        <v/>
      </c>
      <c r="H238" s="120" t="str">
        <f t="shared" si="57"/>
        <v/>
      </c>
      <c r="I238" s="120" t="str">
        <f t="shared" si="57"/>
        <v/>
      </c>
      <c r="J238" s="120" t="str">
        <f t="shared" si="57"/>
        <v/>
      </c>
      <c r="K238" s="120" t="str">
        <f t="shared" si="57"/>
        <v/>
      </c>
      <c r="L238" s="120" t="str">
        <f t="shared" si="57"/>
        <v/>
      </c>
      <c r="M238" s="120" t="str">
        <f t="shared" si="57"/>
        <v/>
      </c>
      <c r="N238" s="120" t="str">
        <f t="shared" si="57"/>
        <v/>
      </c>
      <c r="O238" s="120" t="str">
        <f t="shared" si="57"/>
        <v/>
      </c>
      <c r="P238" s="120" t="str">
        <f t="shared" si="57"/>
        <v/>
      </c>
      <c r="Q238" s="120" t="str">
        <f t="shared" si="57"/>
        <v/>
      </c>
      <c r="R238" s="120" t="str">
        <f t="shared" si="57"/>
        <v/>
      </c>
      <c r="S238" s="120" t="str">
        <f t="shared" si="57"/>
        <v/>
      </c>
      <c r="T238" s="120" t="str">
        <f t="shared" si="57"/>
        <v/>
      </c>
      <c r="U238" s="120" t="str">
        <f t="shared" si="57"/>
        <v/>
      </c>
      <c r="V238" s="120" t="str">
        <f t="shared" si="57"/>
        <v/>
      </c>
      <c r="W238" s="120" t="str">
        <f t="shared" si="57"/>
        <v/>
      </c>
      <c r="X238" s="120" t="str">
        <f t="shared" si="57"/>
        <v/>
      </c>
      <c r="Y238" s="120" t="str">
        <f t="shared" si="57"/>
        <v/>
      </c>
      <c r="Z238" s="120" t="str">
        <f t="shared" si="57"/>
        <v/>
      </c>
      <c r="AA238" s="120" t="str">
        <f t="shared" si="57"/>
        <v/>
      </c>
      <c r="AB238" s="120" t="str">
        <f t="shared" si="57"/>
        <v/>
      </c>
      <c r="AC238" s="120" t="str">
        <f t="shared" si="57"/>
        <v/>
      </c>
      <c r="AD238" s="120" t="str">
        <f t="shared" si="57"/>
        <v/>
      </c>
      <c r="AE238" s="120" t="str">
        <f t="shared" si="57"/>
        <v/>
      </c>
      <c r="AF238" s="120" t="str">
        <f t="shared" si="57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2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7910" priority="321">
      <formula>S$9&gt;=20/24</formula>
    </cfRule>
    <cfRule type="expression" dxfId="7909" priority="322">
      <formula>AND(S$9&gt;=14/24,S$9&lt;20/24)</formula>
    </cfRule>
    <cfRule type="expression" dxfId="7908" priority="323">
      <formula>AND(S$9&gt;=8/24,S$9&lt;14/24)</formula>
    </cfRule>
    <cfRule type="expression" dxfId="7907" priority="324">
      <formula>S$9&lt;8/24</formula>
    </cfRule>
  </conditionalFormatting>
  <conditionalFormatting sqref="B8:AF10 AA81:AF81 B81:Q81 B56:AF56 B82:AF82 C193:AF199 AE57:AF60 B68:AF72 T212:AX212 O12:O14 R40:S41 N11:O11 X85:X91 AA84:AF91 B74:AF78 B80:AF80 B57:L61 B63:N67 M58:N61 O37:Q37 P11:Q14 O39:Q42 O45:Q48 O58:Q67 O26:V32 R14:V14 O16:V18 R46:V48 R58:V59 R62:V67 Z85:Z91 T40:AA42 AB40:AD43 L53:AF55 R11:AF11 W18:AF30 AF61:AF67">
    <cfRule type="expression" dxfId="7906" priority="317">
      <formula>B$9&gt;=20/24</formula>
    </cfRule>
    <cfRule type="expression" dxfId="7905" priority="318">
      <formula>AND(B$9&gt;=14/24,B$9&lt;20/24)</formula>
    </cfRule>
    <cfRule type="expression" dxfId="7904" priority="319">
      <formula>AND(B$9&gt;=8/24,B$9&lt;14/24)</formula>
    </cfRule>
    <cfRule type="expression" dxfId="7903" priority="320">
      <formula>B$9&lt;8/24</formula>
    </cfRule>
  </conditionalFormatting>
  <conditionalFormatting sqref="B191:AF191">
    <cfRule type="expression" dxfId="7902" priority="313">
      <formula>B$9&gt;=20/24</formula>
    </cfRule>
    <cfRule type="expression" dxfId="7901" priority="314">
      <formula>AND(B$9&gt;=14/24,B$9&lt;20/24)</formula>
    </cfRule>
    <cfRule type="expression" dxfId="7900" priority="315">
      <formula>AND(B$9&gt;=8/24,B$9&lt;14/24)</formula>
    </cfRule>
    <cfRule type="expression" dxfId="7899" priority="316">
      <formula>B$9&lt;8/24</formula>
    </cfRule>
  </conditionalFormatting>
  <conditionalFormatting sqref="AL4:AL6">
    <cfRule type="iconSet" priority="312">
      <iconSet iconSet="3TrafficLights2" reverse="1">
        <cfvo type="percent" val="0"/>
        <cfvo type="num" val="1"/>
        <cfvo type="num" val="1"/>
      </iconSet>
    </cfRule>
  </conditionalFormatting>
  <conditionalFormatting sqref="M57:Q57">
    <cfRule type="expression" dxfId="7898" priority="308">
      <formula>M$9&gt;=20/24</formula>
    </cfRule>
    <cfRule type="expression" dxfId="7897" priority="309">
      <formula>AND(M$9&gt;=14/24,M$9&lt;20/24)</formula>
    </cfRule>
    <cfRule type="expression" dxfId="7896" priority="310">
      <formula>AND(M$9&gt;=8/24,M$9&lt;14/24)</formula>
    </cfRule>
    <cfRule type="expression" dxfId="7895" priority="311">
      <formula>M$9&lt;8/24</formula>
    </cfRule>
  </conditionalFormatting>
  <conditionalFormatting sqref="O43:Q43">
    <cfRule type="expression" dxfId="7894" priority="304">
      <formula>O$9&gt;=20/24</formula>
    </cfRule>
    <cfRule type="expression" dxfId="7893" priority="305">
      <formula>AND(O$9&gt;=14/24,O$9&lt;20/24)</formula>
    </cfRule>
    <cfRule type="expression" dxfId="7892" priority="306">
      <formula>AND(O$9&gt;=8/24,O$9&lt;14/24)</formula>
    </cfRule>
    <cfRule type="expression" dxfId="7891" priority="307">
      <formula>O$9&lt;8/24</formula>
    </cfRule>
  </conditionalFormatting>
  <conditionalFormatting sqref="R39:AD39">
    <cfRule type="expression" dxfId="7890" priority="296">
      <formula>R$9&gt;=20/24</formula>
    </cfRule>
    <cfRule type="expression" dxfId="7889" priority="297">
      <formula>AND(R$9&gt;=14/24,R$9&lt;20/24)</formula>
    </cfRule>
    <cfRule type="expression" dxfId="7888" priority="298">
      <formula>AND(R$9&gt;=8/24,R$9&lt;14/24)</formula>
    </cfRule>
    <cfRule type="expression" dxfId="7887" priority="299">
      <formula>R$9&lt;8/24</formula>
    </cfRule>
  </conditionalFormatting>
  <conditionalFormatting sqref="R57:AD57">
    <cfRule type="expression" dxfId="7886" priority="292">
      <formula>R$9&gt;=20/24</formula>
    </cfRule>
    <cfRule type="expression" dxfId="7885" priority="293">
      <formula>AND(R$9&gt;=14/24,R$9&lt;20/24)</formula>
    </cfRule>
    <cfRule type="expression" dxfId="7884" priority="294">
      <formula>AND(R$9&gt;=8/24,R$9&lt;14/24)</formula>
    </cfRule>
    <cfRule type="expression" dxfId="7883" priority="295">
      <formula>R$9&lt;8/24</formula>
    </cfRule>
  </conditionalFormatting>
  <conditionalFormatting sqref="R81:Z81">
    <cfRule type="expression" dxfId="7882" priority="288">
      <formula>R$9&gt;=20/24</formula>
    </cfRule>
    <cfRule type="expression" dxfId="7881" priority="289">
      <formula>AND(R$9&gt;=14/24,R$9&lt;20/24)</formula>
    </cfRule>
    <cfRule type="expression" dxfId="7880" priority="290">
      <formula>AND(R$9&gt;=8/24,R$9&lt;14/24)</formula>
    </cfRule>
    <cfRule type="expression" dxfId="7879" priority="291">
      <formula>R$9&lt;8/24</formula>
    </cfRule>
  </conditionalFormatting>
  <conditionalFormatting sqref="T84:X84 Z84">
    <cfRule type="expression" dxfId="7878" priority="284">
      <formula>T$9&gt;=20/24</formula>
    </cfRule>
    <cfRule type="expression" dxfId="7877" priority="285">
      <formula>AND(T$9&gt;=14/24,T$9&lt;20/24)</formula>
    </cfRule>
    <cfRule type="expression" dxfId="7876" priority="286">
      <formula>AND(T$9&gt;=8/24,T$9&lt;14/24)</formula>
    </cfRule>
    <cfRule type="expression" dxfId="7875" priority="287">
      <formula>T$9&lt;8/24</formula>
    </cfRule>
  </conditionalFormatting>
  <conditionalFormatting sqref="O35:V35">
    <cfRule type="expression" dxfId="7874" priority="280">
      <formula>O$9&gt;=20/24</formula>
    </cfRule>
    <cfRule type="expression" dxfId="7873" priority="281">
      <formula>AND(O$9&gt;=14/24,O$9&lt;20/24)</formula>
    </cfRule>
    <cfRule type="expression" dxfId="7872" priority="282">
      <formula>AND(O$9&gt;=8/24,O$9&lt;14/24)</formula>
    </cfRule>
    <cfRule type="expression" dxfId="7871" priority="283">
      <formula>O$9&lt;8/24</formula>
    </cfRule>
  </conditionalFormatting>
  <conditionalFormatting sqref="O49:V49">
    <cfRule type="expression" dxfId="7870" priority="276">
      <formula>O$9&gt;=20/24</formula>
    </cfRule>
    <cfRule type="expression" dxfId="7869" priority="277">
      <formula>AND(O$9&gt;=14/24,O$9&lt;20/24)</formula>
    </cfRule>
    <cfRule type="expression" dxfId="7868" priority="278">
      <formula>AND(O$9&gt;=8/24,O$9&lt;14/24)</formula>
    </cfRule>
    <cfRule type="expression" dxfId="7867" priority="279">
      <formula>O$9&lt;8/24</formula>
    </cfRule>
  </conditionalFormatting>
  <conditionalFormatting sqref="O50:V50">
    <cfRule type="expression" dxfId="7866" priority="272">
      <formula>O$9&gt;=20/24</formula>
    </cfRule>
    <cfRule type="expression" dxfId="7865" priority="273">
      <formula>AND(O$9&gt;=14/24,O$9&lt;20/24)</formula>
    </cfRule>
    <cfRule type="expression" dxfId="7864" priority="274">
      <formula>AND(O$9&gt;=8/24,O$9&lt;14/24)</formula>
    </cfRule>
    <cfRule type="expression" dxfId="7863" priority="275">
      <formula>O$9&lt;8/24</formula>
    </cfRule>
  </conditionalFormatting>
  <conditionalFormatting sqref="O45:Q48 R46:V48">
    <cfRule type="expression" dxfId="7862" priority="268">
      <formula>O$9&gt;=20/24</formula>
    </cfRule>
    <cfRule type="expression" dxfId="7861" priority="269">
      <formula>AND(O$9&gt;=14/24,O$9&lt;20/24)</formula>
    </cfRule>
    <cfRule type="expression" dxfId="7860" priority="270">
      <formula>AND(O$9&gt;=8/24,O$9&lt;14/24)</formula>
    </cfRule>
    <cfRule type="expression" dxfId="7859" priority="271">
      <formula>O$9&lt;8/24</formula>
    </cfRule>
  </conditionalFormatting>
  <conditionalFormatting sqref="R37:AF37">
    <cfRule type="expression" dxfId="7858" priority="264">
      <formula>R$9&gt;=20/24</formula>
    </cfRule>
    <cfRule type="expression" dxfId="7857" priority="265">
      <formula>AND(R$9&gt;=14/24,R$9&lt;20/24)</formula>
    </cfRule>
    <cfRule type="expression" dxfId="7856" priority="266">
      <formula>AND(R$9&gt;=8/24,R$9&lt;14/24)</formula>
    </cfRule>
    <cfRule type="expression" dxfId="7855" priority="267">
      <formula>R$9&lt;8/24</formula>
    </cfRule>
  </conditionalFormatting>
  <conditionalFormatting sqref="W31:AF32 W35:AF35">
    <cfRule type="expression" dxfId="7854" priority="260">
      <formula>W$9&gt;=20/24</formula>
    </cfRule>
    <cfRule type="expression" dxfId="7853" priority="261">
      <formula>AND(W$9&gt;=14/24,W$9&lt;20/24)</formula>
    </cfRule>
    <cfRule type="expression" dxfId="7852" priority="262">
      <formula>AND(W$9&gt;=8/24,W$9&lt;14/24)</formula>
    </cfRule>
    <cfRule type="expression" dxfId="7851" priority="263">
      <formula>W$9&lt;8/24</formula>
    </cfRule>
  </conditionalFormatting>
  <conditionalFormatting sqref="R42:S43 T43:AA43 R45:AE48 AF46:AF48">
    <cfRule type="expression" dxfId="7850" priority="256">
      <formula>R$9&gt;=20/24</formula>
    </cfRule>
    <cfRule type="expression" dxfId="7849" priority="257">
      <formula>AND(R$9&gt;=14/24,R$9&lt;20/24)</formula>
    </cfRule>
    <cfRule type="expression" dxfId="7848" priority="258">
      <formula>AND(R$9&gt;=8/24,R$9&lt;14/24)</formula>
    </cfRule>
    <cfRule type="expression" dxfId="7847" priority="259">
      <formula>R$9&lt;8/24</formula>
    </cfRule>
  </conditionalFormatting>
  <conditionalFormatting sqref="R49:AF49">
    <cfRule type="expression" dxfId="7846" priority="252">
      <formula>R$9&gt;=20/24</formula>
    </cfRule>
    <cfRule type="expression" dxfId="7845" priority="253">
      <formula>AND(R$9&gt;=14/24,R$9&lt;20/24)</formula>
    </cfRule>
    <cfRule type="expression" dxfId="7844" priority="254">
      <formula>AND(R$9&gt;=8/24,R$9&lt;14/24)</formula>
    </cfRule>
    <cfRule type="expression" dxfId="7843" priority="255">
      <formula>R$9&lt;8/24</formula>
    </cfRule>
  </conditionalFormatting>
  <conditionalFormatting sqref="R50:AF50">
    <cfRule type="expression" dxfId="7842" priority="248">
      <formula>R$9&gt;=20/24</formula>
    </cfRule>
    <cfRule type="expression" dxfId="7841" priority="249">
      <formula>AND(R$9&gt;=14/24,R$9&lt;20/24)</formula>
    </cfRule>
    <cfRule type="expression" dxfId="7840" priority="250">
      <formula>AND(R$9&gt;=8/24,R$9&lt;14/24)</formula>
    </cfRule>
    <cfRule type="expression" dxfId="7839" priority="251">
      <formula>R$9&lt;8/24</formula>
    </cfRule>
  </conditionalFormatting>
  <conditionalFormatting sqref="R60:V61 W60:AD67 AE61:AE67">
    <cfRule type="expression" dxfId="7838" priority="244">
      <formula>R$9&gt;=20/24</formula>
    </cfRule>
    <cfRule type="expression" dxfId="7837" priority="245">
      <formula>AND(R$9&gt;=14/24,R$9&lt;20/24)</formula>
    </cfRule>
    <cfRule type="expression" dxfId="7836" priority="246">
      <formula>AND(R$9&gt;=8/24,R$9&lt;14/24)</formula>
    </cfRule>
    <cfRule type="expression" dxfId="7835" priority="247">
      <formula>R$9&lt;8/24</formula>
    </cfRule>
  </conditionalFormatting>
  <conditionalFormatting sqref="AA94:AF97">
    <cfRule type="expression" dxfId="7834" priority="240">
      <formula>AA$9&gt;=20/24</formula>
    </cfRule>
    <cfRule type="expression" dxfId="7833" priority="241">
      <formula>AND(AA$9&gt;=14/24,AA$9&lt;20/24)</formula>
    </cfRule>
    <cfRule type="expression" dxfId="7832" priority="242">
      <formula>AND(AA$9&gt;=8/24,AA$9&lt;14/24)</formula>
    </cfRule>
    <cfRule type="expression" dxfId="7831" priority="243">
      <formula>AA$9&lt;8/24</formula>
    </cfRule>
  </conditionalFormatting>
  <conditionalFormatting sqref="B62:N62">
    <cfRule type="expression" dxfId="7830" priority="236">
      <formula>B$9&gt;=20/24</formula>
    </cfRule>
    <cfRule type="expression" dxfId="7829" priority="237">
      <formula>AND(B$9&gt;=14/24,B$9&lt;20/24)</formula>
    </cfRule>
    <cfRule type="expression" dxfId="7828" priority="238">
      <formula>AND(B$9&gt;=8/24,B$9&lt;14/24)</formula>
    </cfRule>
    <cfRule type="expression" dxfId="7827" priority="239">
      <formula>B$9&lt;8/24</formula>
    </cfRule>
  </conditionalFormatting>
  <conditionalFormatting sqref="T94:Z97">
    <cfRule type="expression" dxfId="7826" priority="232">
      <formula>T$9&gt;=20/24</formula>
    </cfRule>
    <cfRule type="expression" dxfId="7825" priority="233">
      <formula>AND(T$9&gt;=14/24,T$9&lt;20/24)</formula>
    </cfRule>
    <cfRule type="expression" dxfId="7824" priority="234">
      <formula>AND(T$9&gt;=8/24,T$9&lt;14/24)</formula>
    </cfRule>
    <cfRule type="expression" dxfId="7823" priority="235">
      <formula>T$9&lt;8/24</formula>
    </cfRule>
  </conditionalFormatting>
  <conditionalFormatting sqref="AG51 O12:O14 N11:O11 B11:K14 B16:K32 B38:AF38 B35:K37 B45:K50 B39:K43 P11:Q14 O16:V18 R14:V14 O26:V32 O39:AF43 B51:AF56 R11:AF11 W18:AF32 O35:AF37 O45:AF50">
    <cfRule type="expression" dxfId="7822" priority="231">
      <formula>B11&gt;$AG11</formula>
    </cfRule>
  </conditionalFormatting>
  <conditionalFormatting sqref="A100:A156 A84:A97 A11:A14 A16:A32 A45:A72 A80:A82 A74:A78 A35:A43 A169:A200">
    <cfRule type="expression" dxfId="7821" priority="230">
      <formula>$AH11=0</formula>
    </cfRule>
  </conditionalFormatting>
  <conditionalFormatting sqref="AA98:AF98">
    <cfRule type="expression" dxfId="7820" priority="226">
      <formula>AA$9&gt;=20/24</formula>
    </cfRule>
    <cfRule type="expression" dxfId="7819" priority="227">
      <formula>AND(AA$9&gt;=14/24,AA$9&lt;20/24)</formula>
    </cfRule>
    <cfRule type="expression" dxfId="7818" priority="228">
      <formula>AND(AA$9&gt;=8/24,AA$9&lt;14/24)</formula>
    </cfRule>
    <cfRule type="expression" dxfId="7817" priority="229">
      <formula>AA$9&lt;8/24</formula>
    </cfRule>
  </conditionalFormatting>
  <conditionalFormatting sqref="T98:Z98">
    <cfRule type="expression" dxfId="7816" priority="222">
      <formula>T$9&gt;=20/24</formula>
    </cfRule>
    <cfRule type="expression" dxfId="7815" priority="223">
      <formula>AND(T$9&gt;=14/24,T$9&lt;20/24)</formula>
    </cfRule>
    <cfRule type="expression" dxfId="7814" priority="224">
      <formula>AND(T$9&gt;=8/24,T$9&lt;14/24)</formula>
    </cfRule>
    <cfRule type="expression" dxfId="7813" priority="225">
      <formula>T$9&lt;8/24</formula>
    </cfRule>
  </conditionalFormatting>
  <conditionalFormatting sqref="A98">
    <cfRule type="expression" dxfId="7812" priority="221">
      <formula>$AH98=0</formula>
    </cfRule>
  </conditionalFormatting>
  <conditionalFormatting sqref="O36:AF36">
    <cfRule type="expression" dxfId="7811" priority="217">
      <formula>O$9&gt;=20/24</formula>
    </cfRule>
    <cfRule type="expression" dxfId="7810" priority="218">
      <formula>AND(O$9&gt;=14/24,O$9&lt;20/24)</formula>
    </cfRule>
    <cfRule type="expression" dxfId="7809" priority="219">
      <formula>AND(O$9&gt;=8/24,O$9&lt;14/24)</formula>
    </cfRule>
    <cfRule type="expression" dxfId="7808" priority="220">
      <formula>O$9&lt;8/24</formula>
    </cfRule>
  </conditionalFormatting>
  <conditionalFormatting sqref="W36:AF36">
    <cfRule type="expression" dxfId="7807" priority="213">
      <formula>W$9&gt;=20/24</formula>
    </cfRule>
    <cfRule type="expression" dxfId="7806" priority="214">
      <formula>AND(W$9&gt;=14/24,W$9&lt;20/24)</formula>
    </cfRule>
    <cfRule type="expression" dxfId="7805" priority="215">
      <formula>AND(W$9&gt;=8/24,W$9&lt;14/24)</formula>
    </cfRule>
    <cfRule type="expression" dxfId="7804" priority="216">
      <formula>W$9&lt;8/24</formula>
    </cfRule>
  </conditionalFormatting>
  <conditionalFormatting sqref="B36:K36">
    <cfRule type="expression" dxfId="7803" priority="209">
      <formula>B$9&gt;=20/24</formula>
    </cfRule>
    <cfRule type="expression" dxfId="7802" priority="210">
      <formula>AND(B$9&gt;=14/24,B$9&lt;20/24)</formula>
    </cfRule>
    <cfRule type="expression" dxfId="7801" priority="211">
      <formula>AND(B$9&gt;=8/24,B$9&lt;14/24)</formula>
    </cfRule>
    <cfRule type="expression" dxfId="7800" priority="212">
      <formula>B$9&lt;8/24</formula>
    </cfRule>
  </conditionalFormatting>
  <conditionalFormatting sqref="AL32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O34:V34">
    <cfRule type="expression" dxfId="7799" priority="192">
      <formula>O$9&gt;=20/24</formula>
    </cfRule>
    <cfRule type="expression" dxfId="7798" priority="193">
      <formula>AND(O$9&gt;=14/24,O$9&lt;20/24)</formula>
    </cfRule>
    <cfRule type="expression" dxfId="7797" priority="194">
      <formula>AND(O$9&gt;=8/24,O$9&lt;14/24)</formula>
    </cfRule>
    <cfRule type="expression" dxfId="7796" priority="195">
      <formula>O$9&lt;8/24</formula>
    </cfRule>
  </conditionalFormatting>
  <conditionalFormatting sqref="W34:AF34">
    <cfRule type="expression" dxfId="7795" priority="188">
      <formula>W$9&gt;=20/24</formula>
    </cfRule>
    <cfRule type="expression" dxfId="7794" priority="189">
      <formula>AND(W$9&gt;=14/24,W$9&lt;20/24)</formula>
    </cfRule>
    <cfRule type="expression" dxfId="7793" priority="190">
      <formula>AND(W$9&gt;=8/24,W$9&lt;14/24)</formula>
    </cfRule>
    <cfRule type="expression" dxfId="7792" priority="191">
      <formula>W$9&lt;8/24</formula>
    </cfRule>
  </conditionalFormatting>
  <conditionalFormatting sqref="B34:K34 O34:AF34">
    <cfRule type="expression" dxfId="7791" priority="187">
      <formula>B34&gt;$AG34</formula>
    </cfRule>
  </conditionalFormatting>
  <conditionalFormatting sqref="A34">
    <cfRule type="expression" dxfId="7790" priority="186">
      <formula>$AH34=0</formula>
    </cfRule>
  </conditionalFormatting>
  <conditionalFormatting sqref="B83:AF83">
    <cfRule type="expression" dxfId="7789" priority="182">
      <formula>B$9&gt;=20/24</formula>
    </cfRule>
    <cfRule type="expression" dxfId="7788" priority="183">
      <formula>AND(B$9&gt;=14/24,B$9&lt;20/24)</formula>
    </cfRule>
    <cfRule type="expression" dxfId="7787" priority="184">
      <formula>AND(B$9&gt;=8/24,B$9&lt;14/24)</formula>
    </cfRule>
    <cfRule type="expression" dxfId="7786" priority="185">
      <formula>B$9&lt;8/24</formula>
    </cfRule>
  </conditionalFormatting>
  <conditionalFormatting sqref="A83">
    <cfRule type="expression" dxfId="7785" priority="181">
      <formula>$AH83=0</formula>
    </cfRule>
  </conditionalFormatting>
  <conditionalFormatting sqref="O15:V15">
    <cfRule type="expression" dxfId="7784" priority="173">
      <formula>O$9&gt;=20/24</formula>
    </cfRule>
    <cfRule type="expression" dxfId="7783" priority="174">
      <formula>AND(O$9&gt;=14/24,O$9&lt;20/24)</formula>
    </cfRule>
    <cfRule type="expression" dxfId="7782" priority="175">
      <formula>AND(O$9&gt;=8/24,O$9&lt;14/24)</formula>
    </cfRule>
    <cfRule type="expression" dxfId="7781" priority="176">
      <formula>O$9&lt;8/24</formula>
    </cfRule>
  </conditionalFormatting>
  <conditionalFormatting sqref="B15:K15 O15:V15">
    <cfRule type="expression" dxfId="7780" priority="172">
      <formula>B15&gt;$AG15</formula>
    </cfRule>
  </conditionalFormatting>
  <conditionalFormatting sqref="A15">
    <cfRule type="expression" dxfId="7779" priority="171">
      <formula>$AH15=0</formula>
    </cfRule>
  </conditionalFormatting>
  <conditionalFormatting sqref="A163:A168">
    <cfRule type="expression" dxfId="7778" priority="170">
      <formula>$AH163=0</formula>
    </cfRule>
  </conditionalFormatting>
  <conditionalFormatting sqref="A157:A162">
    <cfRule type="expression" dxfId="7777" priority="169">
      <formula>$AH157=0</formula>
    </cfRule>
  </conditionalFormatting>
  <conditionalFormatting sqref="AB44:AD44">
    <cfRule type="expression" dxfId="7776" priority="165">
      <formula>AB$9&gt;=20/24</formula>
    </cfRule>
    <cfRule type="expression" dxfId="7775" priority="166">
      <formula>AND(AB$9&gt;=14/24,AB$9&lt;20/24)</formula>
    </cfRule>
    <cfRule type="expression" dxfId="7774" priority="167">
      <formula>AND(AB$9&gt;=8/24,AB$9&lt;14/24)</formula>
    </cfRule>
    <cfRule type="expression" dxfId="7773" priority="168">
      <formula>AB$9&lt;8/24</formula>
    </cfRule>
  </conditionalFormatting>
  <conditionalFormatting sqref="O44:Q44">
    <cfRule type="expression" dxfId="7772" priority="161">
      <formula>O$9&gt;=20/24</formula>
    </cfRule>
    <cfRule type="expression" dxfId="7771" priority="162">
      <formula>AND(O$9&gt;=14/24,O$9&lt;20/24)</formula>
    </cfRule>
    <cfRule type="expression" dxfId="7770" priority="163">
      <formula>AND(O$9&gt;=8/24,O$9&lt;14/24)</formula>
    </cfRule>
    <cfRule type="expression" dxfId="7769" priority="164">
      <formula>O$9&lt;8/24</formula>
    </cfRule>
  </conditionalFormatting>
  <conditionalFormatting sqref="R44:AA44">
    <cfRule type="expression" dxfId="7768" priority="157">
      <formula>R$9&gt;=20/24</formula>
    </cfRule>
    <cfRule type="expression" dxfId="7767" priority="158">
      <formula>AND(R$9&gt;=14/24,R$9&lt;20/24)</formula>
    </cfRule>
    <cfRule type="expression" dxfId="7766" priority="159">
      <formula>AND(R$9&gt;=8/24,R$9&lt;14/24)</formula>
    </cfRule>
    <cfRule type="expression" dxfId="7765" priority="160">
      <formula>R$9&lt;8/24</formula>
    </cfRule>
  </conditionalFormatting>
  <conditionalFormatting sqref="B44:K44 O44:AF44">
    <cfRule type="expression" dxfId="7764" priority="156">
      <formula>B44&gt;$AG44</formula>
    </cfRule>
  </conditionalFormatting>
  <conditionalFormatting sqref="A44">
    <cfRule type="expression" dxfId="7763" priority="155">
      <formula>$AH44=0</formula>
    </cfRule>
  </conditionalFormatting>
  <conditionalFormatting sqref="B79:AF79">
    <cfRule type="expression" dxfId="7762" priority="151">
      <formula>B$9&gt;=20/24</formula>
    </cfRule>
    <cfRule type="expression" dxfId="7761" priority="152">
      <formula>AND(B$9&gt;=14/24,B$9&lt;20/24)</formula>
    </cfRule>
    <cfRule type="expression" dxfId="7760" priority="153">
      <formula>AND(B$9&gt;=8/24,B$9&lt;14/24)</formula>
    </cfRule>
    <cfRule type="expression" dxfId="7759" priority="154">
      <formula>B$9&lt;8/24</formula>
    </cfRule>
  </conditionalFormatting>
  <conditionalFormatting sqref="A79">
    <cfRule type="expression" dxfId="7758" priority="150">
      <formula>$AH79=0</formula>
    </cfRule>
  </conditionalFormatting>
  <conditionalFormatting sqref="B73:AG73">
    <cfRule type="expression" dxfId="7757" priority="146">
      <formula>B$9&gt;=20/24</formula>
    </cfRule>
    <cfRule type="expression" dxfId="7756" priority="147">
      <formula>AND(B$9&gt;=14/24,B$9&lt;20/24)</formula>
    </cfRule>
    <cfRule type="expression" dxfId="7755" priority="148">
      <formula>AND(B$9&gt;=8/24,B$9&lt;14/24)</formula>
    </cfRule>
    <cfRule type="expression" dxfId="7754" priority="149">
      <formula>B$9&lt;8/24</formula>
    </cfRule>
  </conditionalFormatting>
  <conditionalFormatting sqref="A73">
    <cfRule type="expression" dxfId="7753" priority="145">
      <formula>$AH73=0</formula>
    </cfRule>
  </conditionalFormatting>
  <conditionalFormatting sqref="AL34:AL35 AL7:AL31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R84:S84">
    <cfRule type="expression" dxfId="7752" priority="129">
      <formula>R$9&gt;=20/24</formula>
    </cfRule>
    <cfRule type="expression" dxfId="7751" priority="130">
      <formula>AND(R$9&gt;=14/24,R$9&lt;20/24)</formula>
    </cfRule>
    <cfRule type="expression" dxfId="7750" priority="131">
      <formula>AND(R$9&gt;=8/24,R$9&lt;14/24)</formula>
    </cfRule>
    <cfRule type="expression" dxfId="7749" priority="132">
      <formula>R$9&lt;8/24</formula>
    </cfRule>
  </conditionalFormatting>
  <conditionalFormatting sqref="T85:V91">
    <cfRule type="expression" dxfId="7748" priority="137">
      <formula>T$9&gt;=20/24</formula>
    </cfRule>
    <cfRule type="expression" dxfId="7747" priority="138">
      <formula>AND(T$9&gt;=14/24,T$9&lt;20/24)</formula>
    </cfRule>
    <cfRule type="expression" dxfId="7746" priority="139">
      <formula>AND(T$9&gt;=8/24,T$9&lt;14/24)</formula>
    </cfRule>
    <cfRule type="expression" dxfId="7745" priority="140">
      <formula>T$9&lt;8/24</formula>
    </cfRule>
  </conditionalFormatting>
  <conditionalFormatting sqref="R85:S91 B84:Q91">
    <cfRule type="expression" dxfId="7744" priority="133">
      <formula>B$9&gt;=20/24</formula>
    </cfRule>
    <cfRule type="expression" dxfId="7743" priority="134">
      <formula>AND(B$9&gt;=14/24,B$9&lt;20/24)</formula>
    </cfRule>
    <cfRule type="expression" dxfId="7742" priority="135">
      <formula>AND(B$9&gt;=8/24,B$9&lt;14/24)</formula>
    </cfRule>
    <cfRule type="expression" dxfId="7741" priority="136">
      <formula>B$9&lt;8/24</formula>
    </cfRule>
  </conditionalFormatting>
  <conditionalFormatting sqref="B95:L97 B94:E94">
    <cfRule type="expression" dxfId="7740" priority="125">
      <formula>B$9&gt;=20/24</formula>
    </cfRule>
    <cfRule type="expression" dxfId="7739" priority="126">
      <formula>AND(B$9&gt;=14/24,B$9&lt;20/24)</formula>
    </cfRule>
    <cfRule type="expression" dxfId="7738" priority="127">
      <formula>AND(B$9&gt;=8/24,B$9&lt;14/24)</formula>
    </cfRule>
    <cfRule type="expression" dxfId="7737" priority="128">
      <formula>B$9&lt;8/24</formula>
    </cfRule>
  </conditionalFormatting>
  <conditionalFormatting sqref="M95:N97 O94:Q97">
    <cfRule type="expression" dxfId="7736" priority="121">
      <formula>M$9&gt;=20/24</formula>
    </cfRule>
    <cfRule type="expression" dxfId="7735" priority="122">
      <formula>AND(M$9&gt;=14/24,M$9&lt;20/24)</formula>
    </cfRule>
    <cfRule type="expression" dxfId="7734" priority="123">
      <formula>AND(M$9&gt;=8/24,M$9&lt;14/24)</formula>
    </cfRule>
    <cfRule type="expression" dxfId="7733" priority="124">
      <formula>M$9&lt;8/24</formula>
    </cfRule>
  </conditionalFormatting>
  <conditionalFormatting sqref="R94:S97">
    <cfRule type="expression" dxfId="7732" priority="117">
      <formula>R$9&gt;=20/24</formula>
    </cfRule>
    <cfRule type="expression" dxfId="7731" priority="118">
      <formula>AND(R$9&gt;=14/24,R$9&lt;20/24)</formula>
    </cfRule>
    <cfRule type="expression" dxfId="7730" priority="119">
      <formula>AND(R$9&gt;=8/24,R$9&lt;14/24)</formula>
    </cfRule>
    <cfRule type="expression" dxfId="7729" priority="120">
      <formula>R$9&lt;8/24</formula>
    </cfRule>
  </conditionalFormatting>
  <conditionalFormatting sqref="B98:L98">
    <cfRule type="expression" dxfId="7728" priority="113">
      <formula>B$9&gt;=20/24</formula>
    </cfRule>
    <cfRule type="expression" dxfId="7727" priority="114">
      <formula>AND(B$9&gt;=14/24,B$9&lt;20/24)</formula>
    </cfRule>
    <cfRule type="expression" dxfId="7726" priority="115">
      <formula>AND(B$9&gt;=8/24,B$9&lt;14/24)</formula>
    </cfRule>
    <cfRule type="expression" dxfId="7725" priority="116">
      <formula>B$9&lt;8/24</formula>
    </cfRule>
  </conditionalFormatting>
  <conditionalFormatting sqref="M98:Q98">
    <cfRule type="expression" dxfId="7724" priority="109">
      <formula>M$9&gt;=20/24</formula>
    </cfRule>
    <cfRule type="expression" dxfId="7723" priority="110">
      <formula>AND(M$9&gt;=14/24,M$9&lt;20/24)</formula>
    </cfRule>
    <cfRule type="expression" dxfId="7722" priority="111">
      <formula>AND(M$9&gt;=8/24,M$9&lt;14/24)</formula>
    </cfRule>
    <cfRule type="expression" dxfId="7721" priority="112">
      <formula>M$9&lt;8/24</formula>
    </cfRule>
  </conditionalFormatting>
  <conditionalFormatting sqref="R98:S98">
    <cfRule type="expression" dxfId="7720" priority="105">
      <formula>R$9&gt;=20/24</formula>
    </cfRule>
    <cfRule type="expression" dxfId="7719" priority="106">
      <formula>AND(R$9&gt;=14/24,R$9&lt;20/24)</formula>
    </cfRule>
    <cfRule type="expression" dxfId="7718" priority="107">
      <formula>AND(R$9&gt;=8/24,R$9&lt;14/24)</formula>
    </cfRule>
    <cfRule type="expression" dxfId="7717" priority="108">
      <formula>R$9&lt;8/24</formula>
    </cfRule>
  </conditionalFormatting>
  <conditionalFormatting sqref="L94:N94">
    <cfRule type="expression" dxfId="7716" priority="101">
      <formula>L$9&gt;=20/24</formula>
    </cfRule>
    <cfRule type="expression" dxfId="7715" priority="102">
      <formula>AND(L$9&gt;=14/24,L$9&lt;20/24)</formula>
    </cfRule>
    <cfRule type="expression" dxfId="7714" priority="103">
      <formula>AND(L$9&gt;=8/24,L$9&lt;14/24)</formula>
    </cfRule>
    <cfRule type="expression" dxfId="7713" priority="104">
      <formula>L$9&lt;8/24</formula>
    </cfRule>
  </conditionalFormatting>
  <conditionalFormatting sqref="F94:K94">
    <cfRule type="expression" dxfId="7712" priority="97">
      <formula>F$9&gt;=20/24</formula>
    </cfRule>
    <cfRule type="expression" dxfId="7711" priority="98">
      <formula>AND(F$9&gt;=14/24,F$9&lt;20/24)</formula>
    </cfRule>
    <cfRule type="expression" dxfId="7710" priority="99">
      <formula>AND(F$9&gt;=8/24,F$9&lt;14/24)</formula>
    </cfRule>
    <cfRule type="expression" dxfId="7709" priority="100">
      <formula>F$9&lt;8/24</formula>
    </cfRule>
  </conditionalFormatting>
  <conditionalFormatting sqref="T94:V94">
    <cfRule type="expression" dxfId="7708" priority="93">
      <formula>T$9&gt;=20/24</formula>
    </cfRule>
    <cfRule type="expression" dxfId="7707" priority="94">
      <formula>AND(T$9&gt;=14/24,T$9&lt;20/24)</formula>
    </cfRule>
    <cfRule type="expression" dxfId="7706" priority="95">
      <formula>AND(T$9&gt;=8/24,T$9&lt;14/24)</formula>
    </cfRule>
    <cfRule type="expression" dxfId="7705" priority="96">
      <formula>T$9&lt;8/24</formula>
    </cfRule>
  </conditionalFormatting>
  <conditionalFormatting sqref="M94:S94">
    <cfRule type="expression" dxfId="7704" priority="89">
      <formula>M$9&gt;=20/24</formula>
    </cfRule>
    <cfRule type="expression" dxfId="7703" priority="90">
      <formula>AND(M$9&gt;=14/24,M$9&lt;20/24)</formula>
    </cfRule>
    <cfRule type="expression" dxfId="7702" priority="91">
      <formula>AND(M$9&gt;=8/24,M$9&lt;14/24)</formula>
    </cfRule>
    <cfRule type="expression" dxfId="7701" priority="92">
      <formula>M$9&lt;8/24</formula>
    </cfRule>
  </conditionalFormatting>
  <conditionalFormatting sqref="AA99:AF99">
    <cfRule type="expression" dxfId="7700" priority="85">
      <formula>AA$9&gt;=20/24</formula>
    </cfRule>
    <cfRule type="expression" dxfId="7699" priority="86">
      <formula>AND(AA$9&gt;=14/24,AA$9&lt;20/24)</formula>
    </cfRule>
    <cfRule type="expression" dxfId="7698" priority="87">
      <formula>AND(AA$9&gt;=8/24,AA$9&lt;14/24)</formula>
    </cfRule>
    <cfRule type="expression" dxfId="7697" priority="88">
      <formula>AA$9&lt;8/24</formula>
    </cfRule>
  </conditionalFormatting>
  <conditionalFormatting sqref="T99:Z99">
    <cfRule type="expression" dxfId="7696" priority="81">
      <formula>T$9&gt;=20/24</formula>
    </cfRule>
    <cfRule type="expression" dxfId="7695" priority="82">
      <formula>AND(T$9&gt;=14/24,T$9&lt;20/24)</formula>
    </cfRule>
    <cfRule type="expression" dxfId="7694" priority="83">
      <formula>AND(T$9&gt;=8/24,T$9&lt;14/24)</formula>
    </cfRule>
    <cfRule type="expression" dxfId="7693" priority="84">
      <formula>T$9&lt;8/24</formula>
    </cfRule>
  </conditionalFormatting>
  <conditionalFormatting sqref="A99">
    <cfRule type="expression" dxfId="7692" priority="80">
      <formula>$AH99=0</formula>
    </cfRule>
  </conditionalFormatting>
  <conditionalFormatting sqref="B99:L99">
    <cfRule type="expression" dxfId="7691" priority="76">
      <formula>B$9&gt;=20/24</formula>
    </cfRule>
    <cfRule type="expression" dxfId="7690" priority="77">
      <formula>AND(B$9&gt;=14/24,B$9&lt;20/24)</formula>
    </cfRule>
    <cfRule type="expression" dxfId="7689" priority="78">
      <formula>AND(B$9&gt;=8/24,B$9&lt;14/24)</formula>
    </cfRule>
    <cfRule type="expression" dxfId="7688" priority="79">
      <formula>B$9&lt;8/24</formula>
    </cfRule>
  </conditionalFormatting>
  <conditionalFormatting sqref="M99:Q99">
    <cfRule type="expression" dxfId="7687" priority="72">
      <formula>M$9&gt;=20/24</formula>
    </cfRule>
    <cfRule type="expression" dxfId="7686" priority="73">
      <formula>AND(M$9&gt;=14/24,M$9&lt;20/24)</formula>
    </cfRule>
    <cfRule type="expression" dxfId="7685" priority="74">
      <formula>AND(M$9&gt;=8/24,M$9&lt;14/24)</formula>
    </cfRule>
    <cfRule type="expression" dxfId="7684" priority="75">
      <formula>M$9&lt;8/24</formula>
    </cfRule>
  </conditionalFormatting>
  <conditionalFormatting sqref="R99:S99">
    <cfRule type="expression" dxfId="7683" priority="68">
      <formula>R$9&gt;=20/24</formula>
    </cfRule>
    <cfRule type="expression" dxfId="7682" priority="69">
      <formula>AND(R$9&gt;=14/24,R$9&lt;20/24)</formula>
    </cfRule>
    <cfRule type="expression" dxfId="7681" priority="70">
      <formula>AND(R$9&gt;=8/24,R$9&lt;14/24)</formula>
    </cfRule>
    <cfRule type="expression" dxfId="7680" priority="71">
      <formula>R$9&lt;8/24</formula>
    </cfRule>
  </conditionalFormatting>
  <conditionalFormatting sqref="R12:V13 W12:AF16">
    <cfRule type="expression" dxfId="7679" priority="64">
      <formula>R$9&gt;=20/24</formula>
    </cfRule>
    <cfRule type="expression" dxfId="7678" priority="65">
      <formula>AND(R$9&gt;=14/24,R$9&lt;20/24)</formula>
    </cfRule>
    <cfRule type="expression" dxfId="7677" priority="66">
      <formula>AND(R$9&gt;=8/24,R$9&lt;14/24)</formula>
    </cfRule>
    <cfRule type="expression" dxfId="7676" priority="67">
      <formula>R$9&lt;8/24</formula>
    </cfRule>
  </conditionalFormatting>
  <conditionalFormatting sqref="W17:AF17">
    <cfRule type="expression" dxfId="7675" priority="60">
      <formula>W$9&gt;=20/24</formula>
    </cfRule>
    <cfRule type="expression" dxfId="7674" priority="61">
      <formula>AND(W$9&gt;=14/24,W$9&lt;20/24)</formula>
    </cfRule>
    <cfRule type="expression" dxfId="7673" priority="62">
      <formula>AND(W$9&gt;=8/24,W$9&lt;14/24)</formula>
    </cfRule>
    <cfRule type="expression" dxfId="7672" priority="63">
      <formula>W$9&lt;8/24</formula>
    </cfRule>
  </conditionalFormatting>
  <conditionalFormatting sqref="R12:AF13">
    <cfRule type="expression" dxfId="7671" priority="56">
      <formula>R$9&gt;=20/24</formula>
    </cfRule>
    <cfRule type="expression" dxfId="7670" priority="57">
      <formula>AND(R$9&gt;=14/24,R$9&lt;20/24)</formula>
    </cfRule>
    <cfRule type="expression" dxfId="7669" priority="58">
      <formula>AND(R$9&gt;=8/24,R$9&lt;14/24)</formula>
    </cfRule>
    <cfRule type="expression" dxfId="7668" priority="59">
      <formula>R$9&lt;8/24</formula>
    </cfRule>
  </conditionalFormatting>
  <conditionalFormatting sqref="AC58:AD59">
    <cfRule type="expression" dxfId="7667" priority="52">
      <formula>AC$9&gt;=20/24</formula>
    </cfRule>
    <cfRule type="expression" dxfId="7666" priority="53">
      <formula>AND(AC$9&gt;=14/24,AC$9&lt;20/24)</formula>
    </cfRule>
    <cfRule type="expression" dxfId="7665" priority="54">
      <formula>AND(AC$9&gt;=8/24,AC$9&lt;14/24)</formula>
    </cfRule>
    <cfRule type="expression" dxfId="7664" priority="55">
      <formula>AC$9&lt;8/24</formula>
    </cfRule>
  </conditionalFormatting>
  <conditionalFormatting sqref="AL33">
    <cfRule type="iconSet" priority="37">
      <iconSet iconSet="3TrafficLights2" reverse="1">
        <cfvo type="percent" val="0"/>
        <cfvo type="num" val="1"/>
        <cfvo type="num" val="1"/>
      </iconSet>
    </cfRule>
  </conditionalFormatting>
  <conditionalFormatting sqref="L11:M37 N12:N37">
    <cfRule type="expression" dxfId="7663" priority="28">
      <formula>L$9&gt;=20/24</formula>
    </cfRule>
    <cfRule type="expression" dxfId="7662" priority="29">
      <formula>AND(L$9&gt;=14/24,L$9&lt;20/24)</formula>
    </cfRule>
    <cfRule type="expression" dxfId="7661" priority="30">
      <formula>AND(L$9&gt;=8/24,L$9&lt;14/24)</formula>
    </cfRule>
    <cfRule type="expression" dxfId="7660" priority="31">
      <formula>L$9&lt;8/24</formula>
    </cfRule>
  </conditionalFormatting>
  <conditionalFormatting sqref="L11:M37 N12:N37">
    <cfRule type="expression" dxfId="7659" priority="27">
      <formula>L11&gt;$AG11</formula>
    </cfRule>
  </conditionalFormatting>
  <conditionalFormatting sqref="L39:N50">
    <cfRule type="expression" dxfId="7658" priority="23">
      <formula>L$9&gt;=20/24</formula>
    </cfRule>
    <cfRule type="expression" dxfId="7657" priority="24">
      <formula>AND(L$9&gt;=14/24,L$9&lt;20/24)</formula>
    </cfRule>
    <cfRule type="expression" dxfId="7656" priority="25">
      <formula>AND(L$9&gt;=8/24,L$9&lt;14/24)</formula>
    </cfRule>
    <cfRule type="expression" dxfId="7655" priority="26">
      <formula>L$9&lt;8/24</formula>
    </cfRule>
  </conditionalFormatting>
  <conditionalFormatting sqref="L39:N50">
    <cfRule type="expression" dxfId="7654" priority="19">
      <formula>L$9&gt;=20/24</formula>
    </cfRule>
    <cfRule type="expression" dxfId="7653" priority="20">
      <formula>AND(L$9&gt;=14/24,L$9&lt;20/24)</formula>
    </cfRule>
    <cfRule type="expression" dxfId="7652" priority="21">
      <formula>AND(L$9&gt;=8/24,L$9&lt;14/24)</formula>
    </cfRule>
    <cfRule type="expression" dxfId="7651" priority="22">
      <formula>L$9&lt;8/24</formula>
    </cfRule>
  </conditionalFormatting>
  <conditionalFormatting sqref="L39:N50">
    <cfRule type="expression" dxfId="7650" priority="18">
      <formula>L39&gt;$AG39</formula>
    </cfRule>
  </conditionalFormatting>
  <conditionalFormatting sqref="O19:V25">
    <cfRule type="expression" dxfId="7649" priority="14">
      <formula>O$9&gt;=20/24</formula>
    </cfRule>
    <cfRule type="expression" dxfId="7648" priority="15">
      <formula>AND(O$9&gt;=14/24,O$9&lt;20/24)</formula>
    </cfRule>
    <cfRule type="expression" dxfId="7647" priority="16">
      <formula>AND(O$9&gt;=8/24,O$9&lt;14/24)</formula>
    </cfRule>
    <cfRule type="expression" dxfId="7646" priority="17">
      <formula>O$9&lt;8/24</formula>
    </cfRule>
  </conditionalFormatting>
  <conditionalFormatting sqref="O19:V25">
    <cfRule type="expression" dxfId="7645" priority="13">
      <formula>O19&gt;$AG19</formula>
    </cfRule>
  </conditionalFormatting>
  <conditionalFormatting sqref="W85:W91">
    <cfRule type="expression" dxfId="7644" priority="9">
      <formula>W$9&gt;=20/24</formula>
    </cfRule>
    <cfRule type="expression" dxfId="7643" priority="10">
      <formula>AND(W$9&gt;=14/24,W$9&lt;20/24)</formula>
    </cfRule>
    <cfRule type="expression" dxfId="7642" priority="11">
      <formula>AND(W$9&gt;=8/24,W$9&lt;14/24)</formula>
    </cfRule>
    <cfRule type="expression" dxfId="7641" priority="12">
      <formula>W$9&lt;8/24</formula>
    </cfRule>
  </conditionalFormatting>
  <conditionalFormatting sqref="Y84">
    <cfRule type="expression" dxfId="7640" priority="5">
      <formula>Y$9&gt;=20/24</formula>
    </cfRule>
    <cfRule type="expression" dxfId="7639" priority="6">
      <formula>AND(Y$9&gt;=14/24,Y$9&lt;20/24)</formula>
    </cfRule>
    <cfRule type="expression" dxfId="7638" priority="7">
      <formula>AND(Y$9&gt;=8/24,Y$9&lt;14/24)</formula>
    </cfRule>
    <cfRule type="expression" dxfId="7637" priority="8">
      <formula>Y$9&lt;8/24</formula>
    </cfRule>
  </conditionalFormatting>
  <conditionalFormatting sqref="Y85:Y91">
    <cfRule type="expression" dxfId="7636" priority="1">
      <formula>Y$9&gt;=20/24</formula>
    </cfRule>
    <cfRule type="expression" dxfId="7635" priority="2">
      <formula>AND(Y$9&gt;=14/24,Y$9&lt;20/24)</formula>
    </cfRule>
    <cfRule type="expression" dxfId="7634" priority="3">
      <formula>AND(Y$9&gt;=8/24,Y$9&lt;14/24)</formula>
    </cfRule>
    <cfRule type="expression" dxfId="7633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8" id="{983602B8-B1FA-4B16-A66F-3F37FED8991A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840B5B92-F0AA-4CBA-9458-76799D5B56AA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8C8F7DCD-4E82-4958-AD7B-BB6890444E2D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483DB451-3122-4FB1-81C3-F0FD816866E1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O33:AF33 B33:K33</xm:sqref>
        </x14:conditionalFormatting>
        <x14:conditionalFormatting xmlns:xm="http://schemas.microsoft.com/office/excel/2006/main">
          <x14:cfRule type="expression" priority="39" id="{207FCC05-684D-4BD9-83C1-04EAF4AFFADA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O33:AF33 B33:K33</xm:sqref>
        </x14:conditionalFormatting>
        <x14:conditionalFormatting xmlns:xm="http://schemas.microsoft.com/office/excel/2006/main">
          <x14:cfRule type="expression" priority="38" id="{A11E58BA-1850-4847-B2BB-82F9F116FE2B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B59" sqref="B59:AF6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2078/08/6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-65</v>
      </c>
      <c r="C5" s="32">
        <f t="shared" ref="C5:AF5" si="0">C68</f>
        <v>-50.9</v>
      </c>
      <c r="D5" s="32">
        <f t="shared" si="0"/>
        <v>-50.9</v>
      </c>
      <c r="E5" s="32">
        <f t="shared" si="0"/>
        <v>-45.9</v>
      </c>
      <c r="F5" s="32">
        <f t="shared" si="0"/>
        <v>-52</v>
      </c>
      <c r="G5" s="32">
        <f t="shared" si="0"/>
        <v>-40</v>
      </c>
      <c r="H5" s="32">
        <f t="shared" si="0"/>
        <v>-58</v>
      </c>
      <c r="I5" s="32">
        <f t="shared" si="0"/>
        <v>-49</v>
      </c>
      <c r="J5" s="32">
        <f t="shared" si="0"/>
        <v>-57</v>
      </c>
      <c r="K5" s="32">
        <f t="shared" si="0"/>
        <v>-67</v>
      </c>
      <c r="L5" s="32">
        <f t="shared" si="0"/>
        <v>-62.6</v>
      </c>
      <c r="M5" s="32">
        <f t="shared" si="0"/>
        <v>-76.599999999999994</v>
      </c>
      <c r="N5" s="32">
        <f t="shared" si="0"/>
        <v>-82.6</v>
      </c>
      <c r="O5" s="32">
        <f t="shared" si="0"/>
        <v>-58.6</v>
      </c>
      <c r="P5" s="32">
        <f t="shared" si="0"/>
        <v>-69</v>
      </c>
      <c r="Q5" s="32">
        <f t="shared" si="0"/>
        <v>-49</v>
      </c>
      <c r="R5" s="32">
        <f t="shared" si="0"/>
        <v>-47</v>
      </c>
      <c r="S5" s="32">
        <f t="shared" si="0"/>
        <v>-61.88</v>
      </c>
      <c r="T5" s="32">
        <f t="shared" si="0"/>
        <v>-45.6</v>
      </c>
      <c r="U5" s="32">
        <f t="shared" si="0"/>
        <v>-75</v>
      </c>
      <c r="V5" s="32">
        <f t="shared" si="0"/>
        <v>-55.2</v>
      </c>
      <c r="W5" s="32">
        <f t="shared" si="0"/>
        <v>-103</v>
      </c>
      <c r="X5" s="32">
        <f t="shared" si="0"/>
        <v>-89</v>
      </c>
      <c r="Y5" s="32">
        <f t="shared" si="0"/>
        <v>-48.5</v>
      </c>
      <c r="Z5" s="32">
        <f t="shared" si="0"/>
        <v>-55.6</v>
      </c>
      <c r="AA5" s="32">
        <f t="shared" si="0"/>
        <v>-59.1</v>
      </c>
      <c r="AB5" s="32">
        <f t="shared" si="0"/>
        <v>-70</v>
      </c>
      <c r="AC5" s="32">
        <f t="shared" si="0"/>
        <v>-48.1</v>
      </c>
      <c r="AD5" s="32">
        <f t="shared" si="0"/>
        <v>-78.400000000000006</v>
      </c>
      <c r="AE5" s="32">
        <f t="shared" si="0"/>
        <v>-66.2</v>
      </c>
      <c r="AF5" s="32">
        <f t="shared" si="0"/>
        <v>-82.9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1287MW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Load=795</v>
      </c>
      <c r="B7" s="37">
        <f t="shared" ref="B7:AF7" si="1">B75</f>
        <v>810.74</v>
      </c>
      <c r="C7" s="37">
        <f t="shared" si="1"/>
        <v>795.14</v>
      </c>
      <c r="D7" s="37">
        <f t="shared" si="1"/>
        <v>795.14</v>
      </c>
      <c r="E7" s="37">
        <f t="shared" si="1"/>
        <v>808.24</v>
      </c>
      <c r="F7" s="37">
        <f t="shared" si="1"/>
        <v>867.44</v>
      </c>
      <c r="G7" s="37">
        <f t="shared" si="1"/>
        <v>903.74</v>
      </c>
      <c r="H7" s="37">
        <f t="shared" si="1"/>
        <v>1007.9399999999999</v>
      </c>
      <c r="I7" s="37">
        <f t="shared" si="1"/>
        <v>1096.94</v>
      </c>
      <c r="J7" s="37">
        <f t="shared" si="1"/>
        <v>1177.24</v>
      </c>
      <c r="K7" s="37">
        <f t="shared" si="1"/>
        <v>1247.44</v>
      </c>
      <c r="L7" s="37">
        <f>L75</f>
        <v>1287.3400000000001</v>
      </c>
      <c r="M7" s="37">
        <f t="shared" si="1"/>
        <v>1236.54</v>
      </c>
      <c r="N7" s="37">
        <f t="shared" si="1"/>
        <v>1157.94</v>
      </c>
      <c r="O7" s="37">
        <f t="shared" si="1"/>
        <v>1143.44</v>
      </c>
      <c r="P7" s="37">
        <f t="shared" si="1"/>
        <v>1130.94</v>
      </c>
      <c r="Q7" s="37">
        <f t="shared" si="1"/>
        <v>1088.54</v>
      </c>
      <c r="R7" s="37">
        <f t="shared" si="1"/>
        <v>1100.6400000000001</v>
      </c>
      <c r="S7" s="37">
        <f t="shared" si="1"/>
        <v>1068.06</v>
      </c>
      <c r="T7" s="37">
        <f t="shared" si="1"/>
        <v>1161.04</v>
      </c>
      <c r="U7" s="37">
        <f t="shared" si="1"/>
        <v>1202.94</v>
      </c>
      <c r="V7" s="37">
        <f t="shared" si="1"/>
        <v>1354.54</v>
      </c>
      <c r="W7" s="37">
        <f t="shared" si="1"/>
        <v>1416.54</v>
      </c>
      <c r="X7" s="37">
        <f t="shared" si="1"/>
        <v>1343.84</v>
      </c>
      <c r="Y7" s="37">
        <f t="shared" si="1"/>
        <v>1265.7399999999998</v>
      </c>
      <c r="Z7" s="37">
        <f t="shared" si="1"/>
        <v>1234.44</v>
      </c>
      <c r="AA7" s="37">
        <f t="shared" si="1"/>
        <v>1172.54</v>
      </c>
      <c r="AB7" s="37">
        <f t="shared" si="1"/>
        <v>1086.74</v>
      </c>
      <c r="AC7" s="37">
        <f t="shared" si="1"/>
        <v>1053.24</v>
      </c>
      <c r="AD7" s="37">
        <f t="shared" si="1"/>
        <v>933.7399999999999</v>
      </c>
      <c r="AE7" s="37">
        <f t="shared" si="1"/>
        <v>857.74</v>
      </c>
      <c r="AF7" s="37">
        <f t="shared" si="1"/>
        <v>860.24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140</v>
      </c>
      <c r="C11" s="49">
        <v>110</v>
      </c>
      <c r="D11" s="49">
        <v>110</v>
      </c>
      <c r="E11" s="49">
        <v>110</v>
      </c>
      <c r="F11" s="49">
        <v>110</v>
      </c>
      <c r="G11" s="49">
        <v>110</v>
      </c>
      <c r="H11" s="50">
        <v>150</v>
      </c>
      <c r="I11" s="50">
        <v>180</v>
      </c>
      <c r="J11" s="50">
        <v>250</v>
      </c>
      <c r="K11" s="50">
        <v>330</v>
      </c>
      <c r="L11" s="51">
        <v>320</v>
      </c>
      <c r="M11" s="51">
        <v>300</v>
      </c>
      <c r="N11" s="51">
        <v>250</v>
      </c>
      <c r="O11" s="51">
        <v>200</v>
      </c>
      <c r="P11" s="51">
        <v>200</v>
      </c>
      <c r="Q11" s="52">
        <v>180</v>
      </c>
      <c r="R11" s="53">
        <v>175</v>
      </c>
      <c r="S11" s="53">
        <v>180</v>
      </c>
      <c r="T11" s="53">
        <v>195</v>
      </c>
      <c r="U11" s="53">
        <v>270</v>
      </c>
      <c r="V11" s="53">
        <v>360</v>
      </c>
      <c r="W11" s="53">
        <v>456</v>
      </c>
      <c r="X11" s="53">
        <v>380</v>
      </c>
      <c r="Y11" s="53">
        <v>290</v>
      </c>
      <c r="Z11" s="49">
        <v>275</v>
      </c>
      <c r="AA11" s="49">
        <v>240</v>
      </c>
      <c r="AB11" s="49">
        <v>190</v>
      </c>
      <c r="AC11" s="49">
        <v>170</v>
      </c>
      <c r="AD11" s="49">
        <v>140</v>
      </c>
      <c r="AE11" s="50">
        <v>160</v>
      </c>
      <c r="AF11" s="50">
        <v>180</v>
      </c>
      <c r="AG11" s="55">
        <v>456</v>
      </c>
      <c r="AH11" s="56">
        <f>MAX(B11:AF11)</f>
        <v>456</v>
      </c>
      <c r="AI11" s="57">
        <f>MIN(B11:AF11)</f>
        <v>110</v>
      </c>
      <c r="AK11" s="58"/>
      <c r="AL11" s="30">
        <f>50*8</f>
        <v>400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60">
        <v>40</v>
      </c>
      <c r="C12" s="60">
        <v>40</v>
      </c>
      <c r="D12" s="60">
        <v>40</v>
      </c>
      <c r="E12" s="60">
        <v>40</v>
      </c>
      <c r="F12" s="60">
        <v>40</v>
      </c>
      <c r="G12" s="60">
        <v>40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60">
        <v>60</v>
      </c>
      <c r="S12" s="60">
        <v>60</v>
      </c>
      <c r="T12" s="6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51">
        <v>40</v>
      </c>
      <c r="AD12" s="51">
        <v>40</v>
      </c>
      <c r="AE12" s="51">
        <v>40</v>
      </c>
      <c r="AF12" s="51">
        <v>40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60">
        <v>20</v>
      </c>
      <c r="C13" s="60">
        <v>20</v>
      </c>
      <c r="D13" s="60">
        <v>20</v>
      </c>
      <c r="E13" s="60">
        <v>20</v>
      </c>
      <c r="F13" s="60">
        <v>20</v>
      </c>
      <c r="G13" s="60">
        <v>20</v>
      </c>
      <c r="H13" s="50">
        <v>30</v>
      </c>
      <c r="I13" s="50">
        <v>34</v>
      </c>
      <c r="J13" s="50">
        <v>34</v>
      </c>
      <c r="K13" s="50">
        <v>34</v>
      </c>
      <c r="L13" s="50">
        <v>34</v>
      </c>
      <c r="M13" s="50">
        <v>34</v>
      </c>
      <c r="N13" s="50">
        <v>34</v>
      </c>
      <c r="O13" s="50">
        <v>34</v>
      </c>
      <c r="P13" s="50">
        <v>34</v>
      </c>
      <c r="Q13" s="50">
        <v>34</v>
      </c>
      <c r="R13" s="60">
        <v>34</v>
      </c>
      <c r="S13" s="60">
        <v>34</v>
      </c>
      <c r="T13" s="60">
        <v>34</v>
      </c>
      <c r="U13" s="60">
        <v>34</v>
      </c>
      <c r="V13" s="60">
        <v>34</v>
      </c>
      <c r="W13" s="60">
        <v>34</v>
      </c>
      <c r="X13" s="60">
        <v>34</v>
      </c>
      <c r="Y13" s="60">
        <v>34</v>
      </c>
      <c r="Z13" s="60">
        <v>34</v>
      </c>
      <c r="AA13" s="60">
        <v>34</v>
      </c>
      <c r="AB13" s="60">
        <v>34</v>
      </c>
      <c r="AC13" s="60">
        <v>34</v>
      </c>
      <c r="AD13" s="51">
        <v>20</v>
      </c>
      <c r="AE13" s="51">
        <v>20</v>
      </c>
      <c r="AF13" s="51">
        <v>20</v>
      </c>
      <c r="AG13" s="61">
        <v>52.4</v>
      </c>
      <c r="AH13" s="56">
        <f>MAX(B13:AF13)</f>
        <v>34</v>
      </c>
      <c r="AI13" s="57">
        <f>MIN(B13:AF13)</f>
        <v>20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2">
        <v>25.4</v>
      </c>
      <c r="C14" s="62">
        <v>25.4</v>
      </c>
      <c r="D14" s="62">
        <v>25.4</v>
      </c>
      <c r="E14" s="62">
        <v>25.4</v>
      </c>
      <c r="F14" s="62">
        <v>25.4</v>
      </c>
      <c r="G14" s="62">
        <v>25.4</v>
      </c>
      <c r="H14" s="62">
        <v>25.4</v>
      </c>
      <c r="I14" s="62">
        <v>25.4</v>
      </c>
      <c r="J14" s="50">
        <v>25.4</v>
      </c>
      <c r="K14" s="50">
        <v>25.4</v>
      </c>
      <c r="L14" s="51">
        <v>25.4</v>
      </c>
      <c r="M14" s="51">
        <v>25.4</v>
      </c>
      <c r="N14" s="51">
        <v>25.4</v>
      </c>
      <c r="O14" s="51">
        <v>25.4</v>
      </c>
      <c r="P14" s="51">
        <v>25.4</v>
      </c>
      <c r="Q14" s="51">
        <v>25.4</v>
      </c>
      <c r="R14" s="62">
        <v>25.4</v>
      </c>
      <c r="S14" s="62">
        <v>25.4</v>
      </c>
      <c r="T14" s="62">
        <v>25.4</v>
      </c>
      <c r="U14" s="62">
        <v>25.4</v>
      </c>
      <c r="V14" s="62">
        <v>25.4</v>
      </c>
      <c r="W14" s="62">
        <v>25.4</v>
      </c>
      <c r="X14" s="62">
        <v>25.4</v>
      </c>
      <c r="Y14" s="62">
        <v>25.4</v>
      </c>
      <c r="Z14" s="62">
        <v>25.4</v>
      </c>
      <c r="AA14" s="62">
        <v>25.4</v>
      </c>
      <c r="AB14" s="62">
        <v>25.4</v>
      </c>
      <c r="AC14" s="62">
        <v>25.4</v>
      </c>
      <c r="AD14" s="62">
        <v>25.4</v>
      </c>
      <c r="AE14" s="62">
        <v>25.4</v>
      </c>
      <c r="AF14" s="62">
        <v>25.4</v>
      </c>
      <c r="AG14" s="61">
        <v>50</v>
      </c>
      <c r="AH14" s="56">
        <f t="shared" si="2"/>
        <v>25.4</v>
      </c>
      <c r="AI14" s="57">
        <f t="shared" si="3"/>
        <v>25.4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2">
        <v>32.700000000000003</v>
      </c>
      <c r="C15" s="62">
        <v>32.700000000000003</v>
      </c>
      <c r="D15" s="62">
        <v>32.700000000000003</v>
      </c>
      <c r="E15" s="62">
        <v>32.700000000000003</v>
      </c>
      <c r="F15" s="62">
        <v>32.700000000000003</v>
      </c>
      <c r="G15" s="62">
        <v>32.700000000000003</v>
      </c>
      <c r="H15" s="62">
        <v>32.700000000000003</v>
      </c>
      <c r="I15" s="62">
        <v>32.700000000000003</v>
      </c>
      <c r="J15" s="63">
        <v>38</v>
      </c>
      <c r="K15" s="63">
        <v>38</v>
      </c>
      <c r="L15" s="51">
        <v>38</v>
      </c>
      <c r="M15" s="51">
        <v>38</v>
      </c>
      <c r="N15" s="51">
        <v>38</v>
      </c>
      <c r="O15" s="51">
        <v>38</v>
      </c>
      <c r="P15" s="51">
        <v>38</v>
      </c>
      <c r="Q15" s="51">
        <v>38</v>
      </c>
      <c r="R15" s="62">
        <v>38</v>
      </c>
      <c r="S15" s="62">
        <v>38</v>
      </c>
      <c r="T15" s="62">
        <v>36.299999999999997</v>
      </c>
      <c r="U15" s="62">
        <v>36.299999999999997</v>
      </c>
      <c r="V15" s="62">
        <v>36.299999999999997</v>
      </c>
      <c r="W15" s="62">
        <v>36.299999999999997</v>
      </c>
      <c r="X15" s="62">
        <v>36.299999999999997</v>
      </c>
      <c r="Y15" s="62">
        <v>36.299999999999997</v>
      </c>
      <c r="Z15" s="62">
        <v>36.299999999999997</v>
      </c>
      <c r="AA15" s="62">
        <v>36.299999999999997</v>
      </c>
      <c r="AB15" s="62">
        <v>36.299999999999997</v>
      </c>
      <c r="AC15" s="62">
        <v>36.299999999999997</v>
      </c>
      <c r="AD15" s="62">
        <v>36.299999999999997</v>
      </c>
      <c r="AE15" s="62">
        <v>36.299999999999997</v>
      </c>
      <c r="AF15" s="62">
        <v>36.299999999999997</v>
      </c>
      <c r="AG15" s="64">
        <v>45</v>
      </c>
      <c r="AH15" s="56">
        <f t="shared" si="2"/>
        <v>38</v>
      </c>
      <c r="AI15" s="57">
        <f t="shared" si="3"/>
        <v>32.700000000000003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65">
        <v>22</v>
      </c>
      <c r="C16" s="65">
        <v>22</v>
      </c>
      <c r="D16" s="65">
        <v>22</v>
      </c>
      <c r="E16" s="65">
        <v>22</v>
      </c>
      <c r="F16" s="65">
        <v>22</v>
      </c>
      <c r="G16" s="65">
        <v>22</v>
      </c>
      <c r="H16" s="65">
        <v>22</v>
      </c>
      <c r="I16" s="65">
        <v>22</v>
      </c>
      <c r="J16" s="65">
        <v>22</v>
      </c>
      <c r="K16" s="65">
        <v>22</v>
      </c>
      <c r="L16" s="51">
        <v>22</v>
      </c>
      <c r="M16" s="51">
        <v>22</v>
      </c>
      <c r="N16" s="51">
        <v>22</v>
      </c>
      <c r="O16" s="51">
        <v>22</v>
      </c>
      <c r="P16" s="51">
        <v>22</v>
      </c>
      <c r="Q16" s="51">
        <v>22</v>
      </c>
      <c r="R16" s="65">
        <v>22</v>
      </c>
      <c r="S16" s="65">
        <v>22</v>
      </c>
      <c r="T16" s="65">
        <v>22</v>
      </c>
      <c r="U16" s="65">
        <v>22</v>
      </c>
      <c r="V16" s="65">
        <v>22</v>
      </c>
      <c r="W16" s="65">
        <v>22</v>
      </c>
      <c r="X16" s="65">
        <v>22</v>
      </c>
      <c r="Y16" s="65">
        <v>22</v>
      </c>
      <c r="Z16" s="65">
        <v>22</v>
      </c>
      <c r="AA16" s="65">
        <v>22</v>
      </c>
      <c r="AB16" s="65">
        <v>22</v>
      </c>
      <c r="AC16" s="65">
        <v>22</v>
      </c>
      <c r="AD16" s="65">
        <v>22</v>
      </c>
      <c r="AE16" s="65">
        <v>22</v>
      </c>
      <c r="AF16" s="65">
        <v>22</v>
      </c>
      <c r="AG16" s="61">
        <v>45</v>
      </c>
      <c r="AH16" s="56">
        <f t="shared" si="2"/>
        <v>22</v>
      </c>
      <c r="AI16" s="57">
        <f t="shared" si="3"/>
        <v>22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62">
        <v>19</v>
      </c>
      <c r="C17" s="62">
        <v>19</v>
      </c>
      <c r="D17" s="62">
        <v>19</v>
      </c>
      <c r="E17" s="62">
        <v>19</v>
      </c>
      <c r="F17" s="62">
        <v>19</v>
      </c>
      <c r="G17" s="62">
        <v>19</v>
      </c>
      <c r="H17" s="62">
        <v>19</v>
      </c>
      <c r="I17" s="62">
        <v>19</v>
      </c>
      <c r="J17" s="62">
        <v>19</v>
      </c>
      <c r="K17" s="62">
        <v>19</v>
      </c>
      <c r="L17" s="62">
        <v>19</v>
      </c>
      <c r="M17" s="62">
        <v>19</v>
      </c>
      <c r="N17" s="62">
        <v>19</v>
      </c>
      <c r="O17" s="62">
        <v>19</v>
      </c>
      <c r="P17" s="62">
        <v>19</v>
      </c>
      <c r="Q17" s="62">
        <v>19</v>
      </c>
      <c r="R17" s="62">
        <v>19</v>
      </c>
      <c r="S17" s="62">
        <v>19</v>
      </c>
      <c r="T17" s="62">
        <v>19</v>
      </c>
      <c r="U17" s="62">
        <v>12</v>
      </c>
      <c r="V17" s="62">
        <v>0</v>
      </c>
      <c r="W17" s="62">
        <v>0</v>
      </c>
      <c r="X17" s="62">
        <v>0</v>
      </c>
      <c r="Y17" s="62">
        <v>0</v>
      </c>
      <c r="Z17" s="62">
        <v>19</v>
      </c>
      <c r="AA17" s="62">
        <v>19</v>
      </c>
      <c r="AB17" s="62">
        <v>19</v>
      </c>
      <c r="AC17" s="62">
        <v>19</v>
      </c>
      <c r="AD17" s="62">
        <v>19</v>
      </c>
      <c r="AE17" s="62">
        <v>19</v>
      </c>
      <c r="AF17" s="62">
        <v>19</v>
      </c>
      <c r="AG17" s="61">
        <v>42</v>
      </c>
      <c r="AH17" s="56">
        <f t="shared" si="2"/>
        <v>19</v>
      </c>
      <c r="AI17" s="57">
        <f t="shared" si="3"/>
        <v>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1">
        <v>20</v>
      </c>
      <c r="C18" s="51">
        <v>20</v>
      </c>
      <c r="D18" s="51">
        <v>20</v>
      </c>
      <c r="E18" s="51">
        <v>20</v>
      </c>
      <c r="F18" s="51">
        <v>20</v>
      </c>
      <c r="G18" s="51">
        <v>20</v>
      </c>
      <c r="H18" s="51">
        <v>20</v>
      </c>
      <c r="I18" s="51">
        <v>20</v>
      </c>
      <c r="J18" s="51">
        <v>20</v>
      </c>
      <c r="K18" s="51">
        <v>20</v>
      </c>
      <c r="L18" s="51">
        <v>20</v>
      </c>
      <c r="M18" s="51">
        <v>20</v>
      </c>
      <c r="N18" s="51">
        <v>20</v>
      </c>
      <c r="O18" s="51">
        <v>20</v>
      </c>
      <c r="P18" s="51">
        <v>20</v>
      </c>
      <c r="Q18" s="51">
        <v>20</v>
      </c>
      <c r="R18" s="51">
        <v>20</v>
      </c>
      <c r="S18" s="51">
        <v>20</v>
      </c>
      <c r="T18" s="51">
        <v>20</v>
      </c>
      <c r="U18" s="51">
        <v>20</v>
      </c>
      <c r="V18" s="51">
        <v>20</v>
      </c>
      <c r="W18" s="51">
        <v>20</v>
      </c>
      <c r="X18" s="51">
        <v>20</v>
      </c>
      <c r="Y18" s="51">
        <v>20</v>
      </c>
      <c r="Z18" s="51">
        <v>20</v>
      </c>
      <c r="AA18" s="51">
        <v>20</v>
      </c>
      <c r="AB18" s="51">
        <v>20</v>
      </c>
      <c r="AC18" s="51">
        <v>20</v>
      </c>
      <c r="AD18" s="51">
        <v>20</v>
      </c>
      <c r="AE18" s="51">
        <v>20</v>
      </c>
      <c r="AF18" s="51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1">
        <v>19.399999999999999</v>
      </c>
      <c r="C19" s="51">
        <v>19.399999999999999</v>
      </c>
      <c r="D19" s="51">
        <v>19.399999999999999</v>
      </c>
      <c r="E19" s="51">
        <v>19.399999999999999</v>
      </c>
      <c r="F19" s="51">
        <v>19.399999999999999</v>
      </c>
      <c r="G19" s="51">
        <v>19.399999999999999</v>
      </c>
      <c r="H19" s="51">
        <v>19.399999999999999</v>
      </c>
      <c r="I19" s="51">
        <v>19.399999999999999</v>
      </c>
      <c r="J19" s="51">
        <v>19.399999999999999</v>
      </c>
      <c r="K19" s="51">
        <v>19.399999999999999</v>
      </c>
      <c r="L19" s="51">
        <v>19.399999999999999</v>
      </c>
      <c r="M19" s="51">
        <v>19.399999999999999</v>
      </c>
      <c r="N19" s="51">
        <v>19.399999999999999</v>
      </c>
      <c r="O19" s="51">
        <v>19.399999999999999</v>
      </c>
      <c r="P19" s="51">
        <v>19.399999999999999</v>
      </c>
      <c r="Q19" s="51">
        <v>19.399999999999999</v>
      </c>
      <c r="R19" s="51">
        <v>19.399999999999999</v>
      </c>
      <c r="S19" s="51">
        <v>19.399999999999999</v>
      </c>
      <c r="T19" s="51">
        <v>19.399999999999999</v>
      </c>
      <c r="U19" s="51">
        <v>19.399999999999999</v>
      </c>
      <c r="V19" s="51">
        <v>19.399999999999999</v>
      </c>
      <c r="W19" s="51">
        <v>19.399999999999999</v>
      </c>
      <c r="X19" s="51">
        <v>19.399999999999999</v>
      </c>
      <c r="Y19" s="51">
        <v>19.399999999999999</v>
      </c>
      <c r="Z19" s="51">
        <v>19.399999999999999</v>
      </c>
      <c r="AA19" s="51">
        <v>19.399999999999999</v>
      </c>
      <c r="AB19" s="51">
        <v>19.399999999999999</v>
      </c>
      <c r="AC19" s="51">
        <v>19.399999999999999</v>
      </c>
      <c r="AD19" s="51">
        <v>19.399999999999999</v>
      </c>
      <c r="AE19" s="51">
        <v>19.399999999999999</v>
      </c>
      <c r="AF19" s="51">
        <v>19.399999999999999</v>
      </c>
      <c r="AG19" s="61">
        <v>30</v>
      </c>
      <c r="AH19" s="56">
        <f t="shared" si="2"/>
        <v>19.399999999999999</v>
      </c>
      <c r="AI19" s="57">
        <f t="shared" si="3"/>
        <v>19.399999999999999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1">
        <v>6.2</v>
      </c>
      <c r="C20" s="51">
        <v>6.2</v>
      </c>
      <c r="D20" s="51">
        <v>6.2</v>
      </c>
      <c r="E20" s="51">
        <v>6.2</v>
      </c>
      <c r="F20" s="51">
        <v>6.2</v>
      </c>
      <c r="G20" s="51">
        <v>6.2</v>
      </c>
      <c r="H20" s="51">
        <v>6.2</v>
      </c>
      <c r="I20" s="51">
        <v>6.2</v>
      </c>
      <c r="J20" s="51">
        <v>6.2</v>
      </c>
      <c r="K20" s="51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1">
        <v>10</v>
      </c>
      <c r="C21" s="51">
        <v>10</v>
      </c>
      <c r="D21" s="51">
        <v>10</v>
      </c>
      <c r="E21" s="51">
        <v>10</v>
      </c>
      <c r="F21" s="51">
        <v>10</v>
      </c>
      <c r="G21" s="51">
        <v>10</v>
      </c>
      <c r="H21" s="51">
        <v>10</v>
      </c>
      <c r="I21" s="51">
        <v>10</v>
      </c>
      <c r="J21" s="51">
        <v>10</v>
      </c>
      <c r="K21" s="51">
        <v>10</v>
      </c>
      <c r="L21" s="51">
        <v>10</v>
      </c>
      <c r="M21" s="51">
        <v>10</v>
      </c>
      <c r="N21" s="51">
        <v>10</v>
      </c>
      <c r="O21" s="51">
        <v>10</v>
      </c>
      <c r="P21" s="51">
        <v>10</v>
      </c>
      <c r="Q21" s="51">
        <v>10</v>
      </c>
      <c r="R21" s="51">
        <v>10</v>
      </c>
      <c r="S21" s="51">
        <v>10</v>
      </c>
      <c r="T21" s="51">
        <v>10</v>
      </c>
      <c r="U21" s="51">
        <v>10</v>
      </c>
      <c r="V21" s="51">
        <v>10</v>
      </c>
      <c r="W21" s="51">
        <v>10</v>
      </c>
      <c r="X21" s="51">
        <v>10</v>
      </c>
      <c r="Y21" s="51">
        <v>10</v>
      </c>
      <c r="Z21" s="51">
        <v>10</v>
      </c>
      <c r="AA21" s="51">
        <v>10</v>
      </c>
      <c r="AB21" s="51">
        <v>10</v>
      </c>
      <c r="AC21" s="51">
        <v>10</v>
      </c>
      <c r="AD21" s="51">
        <v>10</v>
      </c>
      <c r="AE21" s="51">
        <v>10</v>
      </c>
      <c r="AF21" s="51">
        <v>10</v>
      </c>
      <c r="AG21" s="61">
        <v>25</v>
      </c>
      <c r="AH21" s="56">
        <f t="shared" si="2"/>
        <v>10</v>
      </c>
      <c r="AI21" s="57">
        <f t="shared" si="3"/>
        <v>10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61">
        <v>25</v>
      </c>
      <c r="AH22" s="56">
        <f t="shared" si="2"/>
        <v>22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1">
        <v>13</v>
      </c>
      <c r="C23" s="51">
        <v>13</v>
      </c>
      <c r="D23" s="51">
        <v>13</v>
      </c>
      <c r="E23" s="51">
        <v>13</v>
      </c>
      <c r="F23" s="51">
        <v>13</v>
      </c>
      <c r="G23" s="51">
        <v>13</v>
      </c>
      <c r="H23" s="51">
        <v>13</v>
      </c>
      <c r="I23" s="51">
        <v>13</v>
      </c>
      <c r="J23" s="51">
        <v>13</v>
      </c>
      <c r="K23" s="51">
        <v>13</v>
      </c>
      <c r="L23" s="51">
        <v>13</v>
      </c>
      <c r="M23" s="51">
        <v>13</v>
      </c>
      <c r="N23" s="51">
        <v>13</v>
      </c>
      <c r="O23" s="51">
        <v>13</v>
      </c>
      <c r="P23" s="51">
        <v>13</v>
      </c>
      <c r="Q23" s="51">
        <v>13</v>
      </c>
      <c r="R23" s="51">
        <v>13</v>
      </c>
      <c r="S23" s="51">
        <v>13</v>
      </c>
      <c r="T23" s="51">
        <v>13</v>
      </c>
      <c r="U23" s="51">
        <v>13</v>
      </c>
      <c r="V23" s="51">
        <v>13</v>
      </c>
      <c r="W23" s="51">
        <v>13</v>
      </c>
      <c r="X23" s="51">
        <v>13</v>
      </c>
      <c r="Y23" s="51">
        <v>13</v>
      </c>
      <c r="Z23" s="51">
        <v>13</v>
      </c>
      <c r="AA23" s="51">
        <v>13</v>
      </c>
      <c r="AB23" s="51">
        <v>13</v>
      </c>
      <c r="AC23" s="51">
        <v>13</v>
      </c>
      <c r="AD23" s="51">
        <v>13</v>
      </c>
      <c r="AE23" s="51">
        <v>13</v>
      </c>
      <c r="AF23" s="51">
        <v>13</v>
      </c>
      <c r="AG23" s="61">
        <v>25</v>
      </c>
      <c r="AH23" s="56">
        <f t="shared" si="2"/>
        <v>13</v>
      </c>
      <c r="AI23" s="57">
        <f t="shared" si="3"/>
        <v>13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1">
        <v>16</v>
      </c>
      <c r="C24" s="51">
        <v>16</v>
      </c>
      <c r="D24" s="51">
        <v>16</v>
      </c>
      <c r="E24" s="51">
        <v>16</v>
      </c>
      <c r="F24" s="51">
        <v>16</v>
      </c>
      <c r="G24" s="51">
        <v>16</v>
      </c>
      <c r="H24" s="51">
        <v>16</v>
      </c>
      <c r="I24" s="51">
        <v>16</v>
      </c>
      <c r="J24" s="51">
        <v>16</v>
      </c>
      <c r="K24" s="51">
        <v>16</v>
      </c>
      <c r="L24" s="51">
        <v>16</v>
      </c>
      <c r="M24" s="51">
        <v>16</v>
      </c>
      <c r="N24" s="51">
        <v>16</v>
      </c>
      <c r="O24" s="51">
        <v>16</v>
      </c>
      <c r="P24" s="51">
        <v>16</v>
      </c>
      <c r="Q24" s="51">
        <v>16</v>
      </c>
      <c r="R24" s="51">
        <v>16</v>
      </c>
      <c r="S24" s="51">
        <v>16</v>
      </c>
      <c r="T24" s="51">
        <v>16</v>
      </c>
      <c r="U24" s="51">
        <v>16</v>
      </c>
      <c r="V24" s="51">
        <v>16</v>
      </c>
      <c r="W24" s="51">
        <v>16</v>
      </c>
      <c r="X24" s="51">
        <v>16</v>
      </c>
      <c r="Y24" s="51">
        <v>16</v>
      </c>
      <c r="Z24" s="51">
        <v>16</v>
      </c>
      <c r="AA24" s="51">
        <v>16</v>
      </c>
      <c r="AB24" s="51">
        <v>16</v>
      </c>
      <c r="AC24" s="51">
        <v>16</v>
      </c>
      <c r="AD24" s="51">
        <v>16</v>
      </c>
      <c r="AE24" s="51">
        <v>16</v>
      </c>
      <c r="AF24" s="51">
        <v>16</v>
      </c>
      <c r="AG24" s="61">
        <v>25</v>
      </c>
      <c r="AH24" s="56">
        <f t="shared" si="2"/>
        <v>16</v>
      </c>
      <c r="AI24" s="57">
        <f t="shared" si="3"/>
        <v>16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1">
        <v>18</v>
      </c>
      <c r="C25" s="51">
        <v>18</v>
      </c>
      <c r="D25" s="51">
        <v>18</v>
      </c>
      <c r="E25" s="51">
        <v>18</v>
      </c>
      <c r="F25" s="51">
        <v>18</v>
      </c>
      <c r="G25" s="51">
        <v>18</v>
      </c>
      <c r="H25" s="51">
        <v>18</v>
      </c>
      <c r="I25" s="51">
        <v>18</v>
      </c>
      <c r="J25" s="51">
        <v>18</v>
      </c>
      <c r="K25" s="51">
        <v>18</v>
      </c>
      <c r="L25" s="51">
        <v>18</v>
      </c>
      <c r="M25" s="51">
        <v>18</v>
      </c>
      <c r="N25" s="51">
        <v>18</v>
      </c>
      <c r="O25" s="51">
        <v>18</v>
      </c>
      <c r="P25" s="51">
        <v>18</v>
      </c>
      <c r="Q25" s="51">
        <v>18</v>
      </c>
      <c r="R25" s="51">
        <v>18</v>
      </c>
      <c r="S25" s="51">
        <v>18</v>
      </c>
      <c r="T25" s="51">
        <v>18</v>
      </c>
      <c r="U25" s="51">
        <v>18</v>
      </c>
      <c r="V25" s="51">
        <v>18</v>
      </c>
      <c r="W25" s="51">
        <v>18</v>
      </c>
      <c r="X25" s="51">
        <v>18</v>
      </c>
      <c r="Y25" s="51">
        <v>18</v>
      </c>
      <c r="Z25" s="51">
        <v>18</v>
      </c>
      <c r="AA25" s="51">
        <v>18</v>
      </c>
      <c r="AB25" s="51">
        <v>18</v>
      </c>
      <c r="AC25" s="51">
        <v>18</v>
      </c>
      <c r="AD25" s="51">
        <v>18</v>
      </c>
      <c r="AE25" s="51">
        <v>18</v>
      </c>
      <c r="AF25" s="51">
        <v>18</v>
      </c>
      <c r="AG25" s="61">
        <v>24.2</v>
      </c>
      <c r="AH25" s="56">
        <f t="shared" si="2"/>
        <v>18</v>
      </c>
      <c r="AI25" s="57">
        <f t="shared" si="3"/>
        <v>18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1">
        <v>4</v>
      </c>
      <c r="C26" s="51">
        <v>4</v>
      </c>
      <c r="D26" s="51">
        <v>4</v>
      </c>
      <c r="E26" s="51">
        <v>4</v>
      </c>
      <c r="F26" s="51">
        <v>4</v>
      </c>
      <c r="G26" s="51">
        <v>4</v>
      </c>
      <c r="H26" s="51">
        <v>4</v>
      </c>
      <c r="I26" s="51">
        <v>4</v>
      </c>
      <c r="J26" s="51">
        <v>16</v>
      </c>
      <c r="K26" s="51">
        <v>16</v>
      </c>
      <c r="L26" s="51">
        <v>16</v>
      </c>
      <c r="M26" s="51">
        <v>16</v>
      </c>
      <c r="N26" s="51">
        <v>16</v>
      </c>
      <c r="O26" s="51">
        <v>16</v>
      </c>
      <c r="P26" s="51">
        <v>16</v>
      </c>
      <c r="Q26" s="51">
        <v>16</v>
      </c>
      <c r="R26" s="51">
        <v>16</v>
      </c>
      <c r="S26" s="51">
        <v>16</v>
      </c>
      <c r="T26" s="51">
        <v>16</v>
      </c>
      <c r="U26" s="51">
        <v>16</v>
      </c>
      <c r="V26" s="51">
        <v>16</v>
      </c>
      <c r="W26" s="51">
        <v>16</v>
      </c>
      <c r="X26" s="51">
        <v>16</v>
      </c>
      <c r="Y26" s="51">
        <v>16</v>
      </c>
      <c r="Z26" s="51">
        <v>16</v>
      </c>
      <c r="AA26" s="51">
        <v>16</v>
      </c>
      <c r="AB26" s="51">
        <v>16</v>
      </c>
      <c r="AC26" s="51">
        <v>16</v>
      </c>
      <c r="AD26" s="51">
        <v>16</v>
      </c>
      <c r="AE26" s="51">
        <v>16</v>
      </c>
      <c r="AF26" s="51">
        <v>16</v>
      </c>
      <c r="AG26" s="61">
        <v>20</v>
      </c>
      <c r="AH26" s="56">
        <f>MAX(B26:AF26)</f>
        <v>16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1">
        <v>4</v>
      </c>
      <c r="C27" s="51">
        <v>4</v>
      </c>
      <c r="D27" s="51">
        <v>4</v>
      </c>
      <c r="E27" s="51">
        <v>4</v>
      </c>
      <c r="F27" s="51">
        <v>4</v>
      </c>
      <c r="G27" s="51">
        <v>4</v>
      </c>
      <c r="H27" s="51">
        <v>4</v>
      </c>
      <c r="I27" s="51">
        <v>4</v>
      </c>
      <c r="J27" s="51">
        <v>4</v>
      </c>
      <c r="K27" s="51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1">
        <v>5</v>
      </c>
      <c r="C28" s="51">
        <v>5</v>
      </c>
      <c r="D28" s="51">
        <v>5</v>
      </c>
      <c r="E28" s="51">
        <v>5</v>
      </c>
      <c r="F28" s="51">
        <v>5</v>
      </c>
      <c r="G28" s="51">
        <v>5</v>
      </c>
      <c r="H28" s="51">
        <v>5</v>
      </c>
      <c r="I28" s="51">
        <v>5</v>
      </c>
      <c r="J28" s="51">
        <v>5</v>
      </c>
      <c r="K28" s="51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1">
        <v>6</v>
      </c>
      <c r="C29" s="51">
        <v>6</v>
      </c>
      <c r="D29" s="51">
        <v>6</v>
      </c>
      <c r="E29" s="51">
        <v>6</v>
      </c>
      <c r="F29" s="51">
        <v>6</v>
      </c>
      <c r="G29" s="51">
        <v>6</v>
      </c>
      <c r="H29" s="51">
        <v>6</v>
      </c>
      <c r="I29" s="51">
        <v>6</v>
      </c>
      <c r="J29" s="51">
        <v>6</v>
      </c>
      <c r="K29" s="51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1">
        <v>9</v>
      </c>
      <c r="C34" s="51">
        <v>9</v>
      </c>
      <c r="D34" s="51">
        <v>9</v>
      </c>
      <c r="E34" s="51">
        <v>9</v>
      </c>
      <c r="F34" s="51">
        <v>9</v>
      </c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72">
        <f>40.6+55.5</f>
        <v>96.1</v>
      </c>
      <c r="C37" s="72">
        <f>47.1+55.4</f>
        <v>102.5</v>
      </c>
      <c r="D37" s="72">
        <f>47.1+55.4</f>
        <v>102.5</v>
      </c>
      <c r="E37" s="72">
        <f>55+47</f>
        <v>102</v>
      </c>
      <c r="F37" s="72">
        <f>55+47</f>
        <v>102</v>
      </c>
      <c r="G37" s="72">
        <v>101</v>
      </c>
      <c r="H37" s="72">
        <v>101</v>
      </c>
      <c r="I37" s="72">
        <v>102</v>
      </c>
      <c r="J37" s="63">
        <v>101</v>
      </c>
      <c r="K37" s="63">
        <f>46.2+53.7</f>
        <v>99.9</v>
      </c>
      <c r="L37" s="72">
        <f>46+54.5</f>
        <v>100.5</v>
      </c>
      <c r="M37" s="72">
        <f>46.1+54</f>
        <v>100.1</v>
      </c>
      <c r="N37" s="72">
        <f>46.4+54.8</f>
        <v>101.19999999999999</v>
      </c>
      <c r="O37" s="72">
        <f>46.4+54.8</f>
        <v>101.19999999999999</v>
      </c>
      <c r="P37" s="72">
        <v>101</v>
      </c>
      <c r="Q37" s="72">
        <v>98.4</v>
      </c>
      <c r="R37" s="72">
        <v>98.4</v>
      </c>
      <c r="S37" s="72">
        <v>98</v>
      </c>
      <c r="T37" s="72">
        <f>54.4+45.8</f>
        <v>100.19999999999999</v>
      </c>
      <c r="U37" s="72">
        <v>92.6</v>
      </c>
      <c r="V37" s="72">
        <f>27.2+50.9</f>
        <v>78.099999999999994</v>
      </c>
      <c r="W37" s="72">
        <f>27.2+50.9</f>
        <v>78.099999999999994</v>
      </c>
      <c r="X37" s="72">
        <f t="shared" ref="X37" si="4">27.2+50.9</f>
        <v>78.099999999999994</v>
      </c>
      <c r="Y37" s="72">
        <v>97.5</v>
      </c>
      <c r="Z37" s="72">
        <f>47.4+50.8</f>
        <v>98.199999999999989</v>
      </c>
      <c r="AA37" s="72">
        <f>47.9+51.2</f>
        <v>99.1</v>
      </c>
      <c r="AB37" s="72">
        <f>48+52.1</f>
        <v>100.1</v>
      </c>
      <c r="AC37" s="72">
        <v>98.7</v>
      </c>
      <c r="AD37" s="72">
        <v>96.9</v>
      </c>
      <c r="AE37" s="63">
        <v>98.3</v>
      </c>
      <c r="AF37" s="63">
        <v>99.5</v>
      </c>
      <c r="AG37" s="69">
        <v>240</v>
      </c>
      <c r="AH37" s="56">
        <f t="shared" si="2"/>
        <v>102.5</v>
      </c>
      <c r="AI37" s="57">
        <f t="shared" si="3"/>
        <v>78.099999999999994</v>
      </c>
      <c r="AK37" s="58"/>
    </row>
    <row r="38" spans="1:88" ht="15.75" thickBot="1" x14ac:dyDescent="0.3">
      <c r="A38" s="73" t="s">
        <v>45</v>
      </c>
      <c r="B38" s="74">
        <f t="shared" ref="B38" si="5">SUM(B11:B36)</f>
        <v>663.7</v>
      </c>
      <c r="C38" s="74">
        <f t="shared" ref="C38:AF38" si="6">SUM(C11:C36)</f>
        <v>633.70000000000005</v>
      </c>
      <c r="D38" s="74">
        <f t="shared" si="6"/>
        <v>633.70000000000005</v>
      </c>
      <c r="E38" s="74">
        <f t="shared" si="6"/>
        <v>633.70000000000005</v>
      </c>
      <c r="F38" s="74">
        <f t="shared" si="6"/>
        <v>633.70000000000005</v>
      </c>
      <c r="G38" s="74">
        <f t="shared" si="6"/>
        <v>633.70000000000005</v>
      </c>
      <c r="H38" s="74">
        <f t="shared" si="6"/>
        <v>703.69999999999993</v>
      </c>
      <c r="I38" s="74">
        <f t="shared" si="6"/>
        <v>737.69999999999993</v>
      </c>
      <c r="J38" s="74">
        <f t="shared" si="6"/>
        <v>825</v>
      </c>
      <c r="K38" s="74">
        <f t="shared" si="6"/>
        <v>905</v>
      </c>
      <c r="L38" s="74">
        <f t="shared" si="6"/>
        <v>895</v>
      </c>
      <c r="M38" s="74">
        <f t="shared" si="6"/>
        <v>875</v>
      </c>
      <c r="N38" s="74">
        <f t="shared" si="6"/>
        <v>825</v>
      </c>
      <c r="O38" s="74">
        <f t="shared" si="6"/>
        <v>775</v>
      </c>
      <c r="P38" s="74">
        <f t="shared" si="6"/>
        <v>775</v>
      </c>
      <c r="Q38" s="74">
        <f t="shared" si="6"/>
        <v>755</v>
      </c>
      <c r="R38" s="74">
        <f t="shared" si="6"/>
        <v>750</v>
      </c>
      <c r="S38" s="74">
        <f t="shared" si="6"/>
        <v>755</v>
      </c>
      <c r="T38" s="74">
        <f t="shared" si="6"/>
        <v>768.3</v>
      </c>
      <c r="U38" s="74">
        <f t="shared" si="6"/>
        <v>836.3</v>
      </c>
      <c r="V38" s="74">
        <f t="shared" si="6"/>
        <v>914.3</v>
      </c>
      <c r="W38" s="74">
        <f t="shared" si="6"/>
        <v>1010.3</v>
      </c>
      <c r="X38" s="74">
        <f t="shared" si="6"/>
        <v>934.3</v>
      </c>
      <c r="Y38" s="74">
        <f t="shared" si="6"/>
        <v>844.3</v>
      </c>
      <c r="Z38" s="74">
        <f t="shared" si="6"/>
        <v>848.3</v>
      </c>
      <c r="AA38" s="74">
        <f t="shared" si="6"/>
        <v>813.3</v>
      </c>
      <c r="AB38" s="74">
        <f t="shared" si="6"/>
        <v>763.3</v>
      </c>
      <c r="AC38" s="74">
        <f t="shared" si="6"/>
        <v>723.3</v>
      </c>
      <c r="AD38" s="74">
        <f t="shared" si="6"/>
        <v>679.3</v>
      </c>
      <c r="AE38" s="74">
        <f t="shared" si="6"/>
        <v>699.3</v>
      </c>
      <c r="AF38" s="74">
        <f t="shared" si="6"/>
        <v>719.3</v>
      </c>
      <c r="AG38" s="69">
        <f>SUM(AG11:AG37)</f>
        <v>1492.8299999999997</v>
      </c>
      <c r="AH38" s="56">
        <f t="shared" si="2"/>
        <v>1010.3</v>
      </c>
      <c r="AI38" s="57">
        <f t="shared" si="3"/>
        <v>633.70000000000005</v>
      </c>
      <c r="AK38" s="58"/>
    </row>
    <row r="39" spans="1:88" x14ac:dyDescent="0.25">
      <c r="A39" s="59" t="s">
        <v>46</v>
      </c>
      <c r="B39" s="50">
        <v>70.400000000000006</v>
      </c>
      <c r="C39" s="63">
        <v>71</v>
      </c>
      <c r="D39" s="63">
        <v>71</v>
      </c>
      <c r="E39" s="63">
        <v>61</v>
      </c>
      <c r="F39" s="63">
        <v>94.9</v>
      </c>
      <c r="G39" s="63">
        <v>100</v>
      </c>
      <c r="H39" s="63">
        <v>120</v>
      </c>
      <c r="I39" s="63">
        <v>145</v>
      </c>
      <c r="J39" s="63">
        <v>146</v>
      </c>
      <c r="K39" s="63">
        <v>145.80000000000001</v>
      </c>
      <c r="L39" s="51">
        <v>146</v>
      </c>
      <c r="M39" s="51">
        <v>137.9</v>
      </c>
      <c r="N39" s="51">
        <v>137.80000000000001</v>
      </c>
      <c r="O39" s="51">
        <v>138</v>
      </c>
      <c r="P39" s="51">
        <v>145.80000000000001</v>
      </c>
      <c r="Q39" s="51">
        <v>146</v>
      </c>
      <c r="R39" s="51">
        <v>145.80000000000001</v>
      </c>
      <c r="S39" s="51">
        <v>145.9</v>
      </c>
      <c r="T39" s="51">
        <v>145.80000000000001</v>
      </c>
      <c r="U39" s="51">
        <v>143.69999999999999</v>
      </c>
      <c r="V39" s="51">
        <v>143.69999999999999</v>
      </c>
      <c r="W39" s="51">
        <v>146</v>
      </c>
      <c r="X39" s="51">
        <v>146</v>
      </c>
      <c r="Y39" s="51">
        <v>146</v>
      </c>
      <c r="Z39" s="51">
        <v>145.80000000000001</v>
      </c>
      <c r="AA39" s="51">
        <v>145.80000000000001</v>
      </c>
      <c r="AB39" s="51">
        <v>144.5</v>
      </c>
      <c r="AC39" s="51">
        <v>131.6</v>
      </c>
      <c r="AD39" s="51">
        <v>113.5</v>
      </c>
      <c r="AE39" s="50">
        <v>71.3</v>
      </c>
      <c r="AF39" s="50">
        <v>71.3</v>
      </c>
      <c r="AG39" s="64">
        <v>144</v>
      </c>
      <c r="AH39" s="56">
        <f t="shared" si="2"/>
        <v>146</v>
      </c>
      <c r="AI39" s="57">
        <f t="shared" si="3"/>
        <v>61</v>
      </c>
      <c r="AJ39" s="177">
        <f>AVERAGE(B39:AF39)</f>
        <v>124.62258064516129</v>
      </c>
      <c r="AK39" s="177">
        <v>144</v>
      </c>
      <c r="AL39">
        <f>(AK39-AJ39)*24</f>
        <v>465.05806451612898</v>
      </c>
    </row>
    <row r="40" spans="1:88" x14ac:dyDescent="0.25">
      <c r="A40" s="68" t="s">
        <v>47</v>
      </c>
      <c r="B40" s="63">
        <v>34.4</v>
      </c>
      <c r="C40" s="63">
        <v>34.9</v>
      </c>
      <c r="D40" s="63">
        <v>34.9</v>
      </c>
      <c r="E40" s="63">
        <v>34.700000000000003</v>
      </c>
      <c r="F40" s="63">
        <v>34.4</v>
      </c>
      <c r="G40" s="63">
        <v>45</v>
      </c>
      <c r="H40" s="63">
        <v>54</v>
      </c>
      <c r="I40" s="63">
        <v>70</v>
      </c>
      <c r="J40" s="63">
        <v>69.7</v>
      </c>
      <c r="K40" s="63">
        <v>70.099999999999994</v>
      </c>
      <c r="L40" s="53">
        <v>69</v>
      </c>
      <c r="M40" s="53">
        <v>60.1</v>
      </c>
      <c r="N40" s="53">
        <v>59.8</v>
      </c>
      <c r="O40" s="53">
        <v>58.9</v>
      </c>
      <c r="P40" s="53">
        <v>60</v>
      </c>
      <c r="Q40" s="53">
        <v>60</v>
      </c>
      <c r="R40" s="53">
        <v>61</v>
      </c>
      <c r="S40" s="53">
        <v>61</v>
      </c>
      <c r="T40" s="53">
        <v>70.5</v>
      </c>
      <c r="U40" s="53">
        <v>70</v>
      </c>
      <c r="V40" s="53">
        <v>70.2</v>
      </c>
      <c r="W40" s="53">
        <v>70.7</v>
      </c>
      <c r="X40" s="53">
        <v>70.7</v>
      </c>
      <c r="Y40" s="53">
        <v>70.7</v>
      </c>
      <c r="Z40" s="53">
        <v>65.3</v>
      </c>
      <c r="AA40" s="53">
        <v>65.099999999999994</v>
      </c>
      <c r="AB40" s="53">
        <v>65.3</v>
      </c>
      <c r="AC40" s="53">
        <v>59.6</v>
      </c>
      <c r="AD40" s="53">
        <v>59.9</v>
      </c>
      <c r="AE40" s="63">
        <v>24.9</v>
      </c>
      <c r="AF40" s="63">
        <v>24.1</v>
      </c>
      <c r="AG40" s="69">
        <v>70</v>
      </c>
      <c r="AH40" s="56">
        <f t="shared" si="2"/>
        <v>70.7</v>
      </c>
      <c r="AI40" s="57">
        <f t="shared" si="3"/>
        <v>24.1</v>
      </c>
      <c r="AJ40" s="177">
        <f t="shared" ref="AJ40:AJ41" si="7">AVERAGE(B40:AF40)</f>
        <v>56.738709677419351</v>
      </c>
      <c r="AK40" s="177">
        <v>70</v>
      </c>
      <c r="AL40">
        <f t="shared" ref="AL40:AL42" si="8">(AK40-AJ40)*24</f>
        <v>318.27096774193558</v>
      </c>
    </row>
    <row r="41" spans="1:88" x14ac:dyDescent="0.25">
      <c r="A41" s="68" t="s">
        <v>48</v>
      </c>
      <c r="B41" s="63">
        <v>19</v>
      </c>
      <c r="C41" s="63">
        <v>22.7</v>
      </c>
      <c r="D41" s="63">
        <v>22.7</v>
      </c>
      <c r="E41" s="63">
        <v>22.6</v>
      </c>
      <c r="F41" s="63">
        <v>22.8</v>
      </c>
      <c r="G41" s="63">
        <v>22.8</v>
      </c>
      <c r="H41" s="63">
        <v>46</v>
      </c>
      <c r="I41" s="63">
        <v>46</v>
      </c>
      <c r="J41" s="63">
        <v>46.1</v>
      </c>
      <c r="K41" s="63">
        <v>46.3</v>
      </c>
      <c r="L41" s="53">
        <v>46.3</v>
      </c>
      <c r="M41" s="53">
        <v>46.9</v>
      </c>
      <c r="N41" s="53">
        <v>36.200000000000003</v>
      </c>
      <c r="O41" s="53">
        <v>46.5</v>
      </c>
      <c r="P41" s="53">
        <v>36</v>
      </c>
      <c r="Q41" s="53">
        <v>35</v>
      </c>
      <c r="R41" s="53">
        <v>45.6</v>
      </c>
      <c r="S41" s="53">
        <v>45.6</v>
      </c>
      <c r="T41" s="53">
        <v>46.7</v>
      </c>
      <c r="U41" s="53">
        <v>46.6</v>
      </c>
      <c r="V41" s="53">
        <v>47.1</v>
      </c>
      <c r="W41" s="53">
        <v>46.2</v>
      </c>
      <c r="X41" s="53">
        <v>46.2</v>
      </c>
      <c r="Y41" s="53">
        <v>46.2</v>
      </c>
      <c r="Z41" s="53">
        <v>42.9</v>
      </c>
      <c r="AA41" s="53">
        <v>42.6</v>
      </c>
      <c r="AB41" s="53">
        <v>42.6</v>
      </c>
      <c r="AC41" s="53">
        <v>46.1</v>
      </c>
      <c r="AD41" s="53">
        <v>46</v>
      </c>
      <c r="AE41" s="63">
        <v>36.299999999999997</v>
      </c>
      <c r="AF41" s="63">
        <v>36.200000000000003</v>
      </c>
      <c r="AG41" s="69">
        <v>69</v>
      </c>
      <c r="AH41" s="56">
        <f t="shared" si="2"/>
        <v>47.1</v>
      </c>
      <c r="AI41" s="57">
        <f t="shared" si="3"/>
        <v>19</v>
      </c>
      <c r="AJ41" s="177">
        <f t="shared" si="7"/>
        <v>39.5741935483871</v>
      </c>
      <c r="AK41" s="177">
        <v>69</v>
      </c>
      <c r="AL41">
        <f t="shared" si="8"/>
        <v>706.21935483870959</v>
      </c>
    </row>
    <row r="42" spans="1:88" x14ac:dyDescent="0.25">
      <c r="A42" s="68" t="s">
        <v>49</v>
      </c>
      <c r="B42" s="63">
        <v>31</v>
      </c>
      <c r="C42" s="63">
        <v>11.6</v>
      </c>
      <c r="D42" s="63">
        <v>11.6</v>
      </c>
      <c r="E42" s="63">
        <v>30</v>
      </c>
      <c r="F42" s="63">
        <v>51.4</v>
      </c>
      <c r="G42" s="63">
        <v>60</v>
      </c>
      <c r="H42" s="63">
        <v>60</v>
      </c>
      <c r="I42" s="63">
        <v>60</v>
      </c>
      <c r="J42" s="63">
        <v>60.2</v>
      </c>
      <c r="K42" s="63">
        <v>60.2</v>
      </c>
      <c r="L42" s="53">
        <v>60</v>
      </c>
      <c r="M42" s="53">
        <v>60</v>
      </c>
      <c r="N42" s="53">
        <v>50.4</v>
      </c>
      <c r="O42" s="53">
        <v>61.2</v>
      </c>
      <c r="P42" s="53">
        <v>60.9</v>
      </c>
      <c r="Q42" s="53">
        <v>50.9</v>
      </c>
      <c r="R42" s="53">
        <v>56.7</v>
      </c>
      <c r="S42" s="53">
        <v>56.7</v>
      </c>
      <c r="T42" s="53">
        <v>60.7</v>
      </c>
      <c r="U42" s="53">
        <v>60.9</v>
      </c>
      <c r="V42" s="53">
        <v>61.2</v>
      </c>
      <c r="W42" s="53">
        <v>61.2</v>
      </c>
      <c r="X42" s="53">
        <v>61.2</v>
      </c>
      <c r="Y42" s="53">
        <v>61.2</v>
      </c>
      <c r="Z42" s="53">
        <v>56.2</v>
      </c>
      <c r="AA42" s="53">
        <v>60.9</v>
      </c>
      <c r="AB42" s="53">
        <v>60.9</v>
      </c>
      <c r="AC42" s="53">
        <v>60.7</v>
      </c>
      <c r="AD42" s="53">
        <v>42.8</v>
      </c>
      <c r="AE42" s="63">
        <v>21.4</v>
      </c>
      <c r="AF42" s="63">
        <v>21.4</v>
      </c>
      <c r="AG42" s="69">
        <v>60</v>
      </c>
      <c r="AH42" s="56">
        <f t="shared" si="2"/>
        <v>61.2</v>
      </c>
      <c r="AI42" s="57">
        <f t="shared" si="3"/>
        <v>11.6</v>
      </c>
      <c r="AJ42" s="177">
        <f>AVERAGE(B42:AF42)</f>
        <v>51.080645161290342</v>
      </c>
      <c r="AK42" s="177">
        <v>60</v>
      </c>
      <c r="AL42">
        <f t="shared" si="8"/>
        <v>214.0645161290318</v>
      </c>
    </row>
    <row r="43" spans="1:88" x14ac:dyDescent="0.25">
      <c r="A43" s="68" t="s">
        <v>50</v>
      </c>
      <c r="B43" s="63">
        <v>0</v>
      </c>
      <c r="C43" s="63">
        <v>14.9</v>
      </c>
      <c r="D43" s="63">
        <v>14.9</v>
      </c>
      <c r="E43" s="63">
        <v>14.9</v>
      </c>
      <c r="F43" s="63">
        <v>25</v>
      </c>
      <c r="G43" s="63">
        <v>25</v>
      </c>
      <c r="H43" s="63">
        <v>25</v>
      </c>
      <c r="I43" s="63">
        <v>30</v>
      </c>
      <c r="J43" s="63">
        <v>30</v>
      </c>
      <c r="K43" s="63">
        <v>29.8</v>
      </c>
      <c r="L43" s="51">
        <v>25</v>
      </c>
      <c r="M43" s="51">
        <v>24.3</v>
      </c>
      <c r="N43" s="51">
        <v>23.6</v>
      </c>
      <c r="O43" s="51">
        <v>14.8</v>
      </c>
      <c r="P43" s="51">
        <v>14.9</v>
      </c>
      <c r="Q43" s="51">
        <v>10</v>
      </c>
      <c r="R43" s="51">
        <v>10</v>
      </c>
      <c r="S43" s="51">
        <v>10</v>
      </c>
      <c r="T43" s="51">
        <v>14.5</v>
      </c>
      <c r="U43" s="51">
        <v>14.7</v>
      </c>
      <c r="V43" s="51">
        <v>29.4</v>
      </c>
      <c r="W43" s="51">
        <v>29.4</v>
      </c>
      <c r="X43" s="51">
        <v>29.4</v>
      </c>
      <c r="Y43" s="51">
        <v>29.4</v>
      </c>
      <c r="Z43" s="51">
        <v>24.5</v>
      </c>
      <c r="AA43" s="53">
        <v>24.4</v>
      </c>
      <c r="AB43" s="53">
        <v>24.4</v>
      </c>
      <c r="AC43" s="53">
        <v>24.3</v>
      </c>
      <c r="AD43" s="53">
        <v>14.9</v>
      </c>
      <c r="AE43" s="63">
        <v>15</v>
      </c>
      <c r="AF43" s="63">
        <v>15.1</v>
      </c>
      <c r="AG43" s="69">
        <v>30</v>
      </c>
      <c r="AH43" s="56">
        <f t="shared" si="2"/>
        <v>30</v>
      </c>
      <c r="AI43" s="57">
        <f t="shared" si="3"/>
        <v>0</v>
      </c>
      <c r="AK43" s="58"/>
    </row>
    <row r="44" spans="1:88" x14ac:dyDescent="0.25">
      <c r="A44" s="68" t="s">
        <v>51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63"/>
      <c r="AF44" s="63"/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63">
        <v>18</v>
      </c>
      <c r="C45" s="63">
        <v>18</v>
      </c>
      <c r="D45" s="63">
        <v>18</v>
      </c>
      <c r="E45" s="63">
        <v>18</v>
      </c>
      <c r="F45" s="63">
        <v>18</v>
      </c>
      <c r="G45" s="63">
        <v>18</v>
      </c>
      <c r="H45" s="63">
        <v>18</v>
      </c>
      <c r="I45" s="63">
        <v>18</v>
      </c>
      <c r="J45" s="63">
        <v>18</v>
      </c>
      <c r="K45" s="63">
        <v>18</v>
      </c>
      <c r="L45" s="51">
        <v>18</v>
      </c>
      <c r="M45" s="51">
        <v>18</v>
      </c>
      <c r="N45" s="51">
        <v>18</v>
      </c>
      <c r="O45" s="51">
        <v>18</v>
      </c>
      <c r="P45" s="51">
        <v>18</v>
      </c>
      <c r="Q45" s="51">
        <v>18</v>
      </c>
      <c r="R45" s="51">
        <v>18</v>
      </c>
      <c r="S45" s="51">
        <v>18</v>
      </c>
      <c r="T45" s="51">
        <v>18</v>
      </c>
      <c r="U45" s="51">
        <v>18</v>
      </c>
      <c r="V45" s="51">
        <v>18</v>
      </c>
      <c r="W45" s="51">
        <v>18</v>
      </c>
      <c r="X45" s="51">
        <v>18</v>
      </c>
      <c r="Y45" s="51">
        <v>18</v>
      </c>
      <c r="Z45" s="51">
        <v>18</v>
      </c>
      <c r="AA45" s="51">
        <v>18</v>
      </c>
      <c r="AB45" s="51">
        <v>18</v>
      </c>
      <c r="AC45" s="51">
        <v>18</v>
      </c>
      <c r="AD45" s="51">
        <v>18</v>
      </c>
      <c r="AE45" s="51">
        <v>18</v>
      </c>
      <c r="AF45" s="51">
        <v>18</v>
      </c>
      <c r="AG45" s="69">
        <v>24</v>
      </c>
      <c r="AH45" s="56">
        <f t="shared" si="2"/>
        <v>18</v>
      </c>
      <c r="AI45" s="57">
        <f t="shared" si="3"/>
        <v>18</v>
      </c>
      <c r="AK45" s="58"/>
    </row>
    <row r="46" spans="1:88" x14ac:dyDescent="0.25">
      <c r="A46" s="68" t="s">
        <v>53</v>
      </c>
      <c r="B46" s="51">
        <v>0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51">
        <v>9</v>
      </c>
      <c r="C47" s="51">
        <v>9</v>
      </c>
      <c r="D47" s="51">
        <v>9</v>
      </c>
      <c r="E47" s="51">
        <v>9</v>
      </c>
      <c r="F47" s="51">
        <v>9</v>
      </c>
      <c r="G47" s="51">
        <v>9</v>
      </c>
      <c r="H47" s="51">
        <v>9</v>
      </c>
      <c r="I47" s="51">
        <v>9</v>
      </c>
      <c r="J47" s="51">
        <v>9</v>
      </c>
      <c r="K47" s="51">
        <v>9</v>
      </c>
      <c r="L47" s="51">
        <v>9</v>
      </c>
      <c r="M47" s="51">
        <v>9</v>
      </c>
      <c r="N47" s="51">
        <v>9</v>
      </c>
      <c r="O47" s="51">
        <v>9</v>
      </c>
      <c r="P47" s="51">
        <v>9</v>
      </c>
      <c r="Q47" s="51">
        <v>9</v>
      </c>
      <c r="R47" s="51">
        <v>9</v>
      </c>
      <c r="S47" s="51">
        <v>9</v>
      </c>
      <c r="T47" s="51">
        <v>9</v>
      </c>
      <c r="U47" s="51">
        <v>9</v>
      </c>
      <c r="V47" s="51">
        <v>9</v>
      </c>
      <c r="W47" s="51">
        <v>9</v>
      </c>
      <c r="X47" s="51">
        <v>9</v>
      </c>
      <c r="Y47" s="51">
        <v>9</v>
      </c>
      <c r="Z47" s="51">
        <v>9</v>
      </c>
      <c r="AA47" s="51">
        <v>9</v>
      </c>
      <c r="AB47" s="51">
        <v>9</v>
      </c>
      <c r="AC47" s="51">
        <v>9</v>
      </c>
      <c r="AD47" s="51">
        <v>9</v>
      </c>
      <c r="AE47" s="51">
        <v>9</v>
      </c>
      <c r="AF47" s="51">
        <v>9</v>
      </c>
      <c r="AG47" s="69">
        <v>14.1</v>
      </c>
      <c r="AH47" s="56">
        <f t="shared" si="2"/>
        <v>9</v>
      </c>
      <c r="AI47" s="57">
        <f t="shared" si="3"/>
        <v>9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51">
        <v>10.5</v>
      </c>
      <c r="C48" s="51">
        <v>10.5</v>
      </c>
      <c r="D48" s="51">
        <v>10.5</v>
      </c>
      <c r="E48" s="51">
        <v>10.5</v>
      </c>
      <c r="F48" s="51">
        <v>10.5</v>
      </c>
      <c r="G48" s="51">
        <v>10.5</v>
      </c>
      <c r="H48" s="51">
        <v>10.5</v>
      </c>
      <c r="I48" s="51">
        <v>10.5</v>
      </c>
      <c r="J48" s="51">
        <v>10.5</v>
      </c>
      <c r="K48" s="51">
        <v>10.5</v>
      </c>
      <c r="L48" s="51">
        <v>10.5</v>
      </c>
      <c r="M48" s="51">
        <v>10.5</v>
      </c>
      <c r="N48" s="51">
        <v>10.5</v>
      </c>
      <c r="O48" s="51">
        <v>10.5</v>
      </c>
      <c r="P48" s="51">
        <v>10.5</v>
      </c>
      <c r="Q48" s="51">
        <v>10.5</v>
      </c>
      <c r="R48" s="51">
        <v>9</v>
      </c>
      <c r="S48" s="51">
        <v>9</v>
      </c>
      <c r="T48" s="51">
        <v>9</v>
      </c>
      <c r="U48" s="51">
        <v>9</v>
      </c>
      <c r="V48" s="51">
        <v>9</v>
      </c>
      <c r="W48" s="51">
        <v>9</v>
      </c>
      <c r="X48" s="51">
        <v>9</v>
      </c>
      <c r="Y48" s="51">
        <v>9</v>
      </c>
      <c r="Z48" s="51">
        <v>9</v>
      </c>
      <c r="AA48" s="51">
        <v>9</v>
      </c>
      <c r="AB48" s="51">
        <v>9</v>
      </c>
      <c r="AC48" s="51">
        <v>9</v>
      </c>
      <c r="AD48" s="51">
        <v>9</v>
      </c>
      <c r="AE48" s="51">
        <v>9</v>
      </c>
      <c r="AF48" s="51">
        <v>9</v>
      </c>
      <c r="AG48" s="69">
        <v>14</v>
      </c>
      <c r="AH48" s="56">
        <f t="shared" si="2"/>
        <v>10.5</v>
      </c>
      <c r="AI48" s="57">
        <f t="shared" si="3"/>
        <v>9</v>
      </c>
      <c r="AK48" s="58"/>
    </row>
    <row r="49" spans="1:37" x14ac:dyDescent="0.25">
      <c r="A49" s="68" t="s">
        <v>56</v>
      </c>
      <c r="B49" s="51">
        <v>10</v>
      </c>
      <c r="C49" s="51">
        <v>10</v>
      </c>
      <c r="D49" s="51">
        <v>10</v>
      </c>
      <c r="E49" s="51">
        <v>10</v>
      </c>
      <c r="F49" s="51">
        <v>10</v>
      </c>
      <c r="G49" s="51">
        <v>10</v>
      </c>
      <c r="H49" s="51">
        <v>10</v>
      </c>
      <c r="I49" s="51">
        <v>10</v>
      </c>
      <c r="J49" s="51">
        <v>10</v>
      </c>
      <c r="K49" s="51">
        <v>10</v>
      </c>
      <c r="L49" s="51">
        <v>10</v>
      </c>
      <c r="M49" s="51">
        <v>10</v>
      </c>
      <c r="N49" s="51">
        <v>10</v>
      </c>
      <c r="O49" s="51">
        <v>10</v>
      </c>
      <c r="P49" s="51">
        <v>10</v>
      </c>
      <c r="Q49" s="51">
        <v>10</v>
      </c>
      <c r="R49" s="51">
        <v>10</v>
      </c>
      <c r="S49" s="51">
        <v>10</v>
      </c>
      <c r="T49" s="51">
        <v>10</v>
      </c>
      <c r="U49" s="51">
        <v>10</v>
      </c>
      <c r="V49" s="51">
        <v>10</v>
      </c>
      <c r="W49" s="51">
        <v>10</v>
      </c>
      <c r="X49" s="51">
        <v>10</v>
      </c>
      <c r="Y49" s="51">
        <v>10</v>
      </c>
      <c r="Z49" s="51">
        <v>10</v>
      </c>
      <c r="AA49" s="51">
        <v>10</v>
      </c>
      <c r="AB49" s="51">
        <v>10</v>
      </c>
      <c r="AC49" s="51">
        <v>10</v>
      </c>
      <c r="AD49" s="51">
        <v>10</v>
      </c>
      <c r="AE49" s="51">
        <v>10</v>
      </c>
      <c r="AF49" s="51">
        <v>10</v>
      </c>
      <c r="AG49" s="69">
        <v>10.050000000000001</v>
      </c>
      <c r="AH49" s="56">
        <f t="shared" si="2"/>
        <v>10</v>
      </c>
      <c r="AI49" s="57">
        <f t="shared" si="3"/>
        <v>10</v>
      </c>
      <c r="AK49" s="58"/>
    </row>
    <row r="50" spans="1:37" x14ac:dyDescent="0.25">
      <c r="A50" s="68" t="s">
        <v>57</v>
      </c>
      <c r="B50" s="51">
        <v>6.2</v>
      </c>
      <c r="C50" s="51">
        <v>6.2</v>
      </c>
      <c r="D50" s="51">
        <v>6.2</v>
      </c>
      <c r="E50" s="51">
        <v>6.2</v>
      </c>
      <c r="F50" s="51">
        <v>6.2</v>
      </c>
      <c r="G50" s="51">
        <v>6.2</v>
      </c>
      <c r="H50" s="51">
        <v>6.2</v>
      </c>
      <c r="I50" s="51">
        <v>6.2</v>
      </c>
      <c r="J50" s="51">
        <v>6.2</v>
      </c>
      <c r="K50" s="51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f t="shared" ref="B51" si="9">B199</f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10">T199</f>
        <v>3.54</v>
      </c>
      <c r="U51" s="78">
        <f t="shared" si="10"/>
        <v>3.54</v>
      </c>
      <c r="V51" s="78">
        <f t="shared" si="10"/>
        <v>3.54</v>
      </c>
      <c r="W51" s="78">
        <f t="shared" si="10"/>
        <v>3.54</v>
      </c>
      <c r="X51" s="78">
        <f t="shared" si="10"/>
        <v>3.54</v>
      </c>
      <c r="Y51" s="78">
        <v>3.54</v>
      </c>
      <c r="Z51" s="78">
        <f t="shared" si="10"/>
        <v>3.54</v>
      </c>
      <c r="AA51" s="78">
        <f t="shared" si="10"/>
        <v>3.54</v>
      </c>
      <c r="AB51" s="78">
        <f t="shared" si="10"/>
        <v>3.54</v>
      </c>
      <c r="AC51" s="78">
        <f t="shared" si="10"/>
        <v>3.54</v>
      </c>
      <c r="AD51" s="78">
        <f t="shared" si="10"/>
        <v>3.54</v>
      </c>
      <c r="AE51" s="78">
        <f t="shared" si="10"/>
        <v>3.54</v>
      </c>
      <c r="AF51" s="78">
        <f t="shared" si="10"/>
        <v>3.54</v>
      </c>
      <c r="AG51" s="78">
        <f t="shared" si="10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" si="11">SUM(B39:B51)</f>
        <v>212.04</v>
      </c>
      <c r="C52" s="74">
        <f t="shared" ref="C52:AF52" si="12">SUM(C39:C51)</f>
        <v>212.33999999999997</v>
      </c>
      <c r="D52" s="74">
        <f t="shared" si="12"/>
        <v>212.33999999999997</v>
      </c>
      <c r="E52" s="74">
        <f t="shared" si="12"/>
        <v>220.44</v>
      </c>
      <c r="F52" s="74">
        <f t="shared" si="12"/>
        <v>285.74</v>
      </c>
      <c r="G52" s="74">
        <f t="shared" si="12"/>
        <v>310.04000000000002</v>
      </c>
      <c r="H52" s="74">
        <f t="shared" si="12"/>
        <v>362.24</v>
      </c>
      <c r="I52" s="74">
        <f t="shared" si="12"/>
        <v>408.24</v>
      </c>
      <c r="J52" s="74">
        <f t="shared" si="12"/>
        <v>409.24</v>
      </c>
      <c r="K52" s="74">
        <f t="shared" si="12"/>
        <v>409.44</v>
      </c>
      <c r="L52" s="74">
        <f t="shared" si="12"/>
        <v>403.54</v>
      </c>
      <c r="M52" s="74">
        <f t="shared" si="12"/>
        <v>386.44</v>
      </c>
      <c r="N52" s="74">
        <f t="shared" si="12"/>
        <v>365.04</v>
      </c>
      <c r="O52" s="74">
        <f t="shared" si="12"/>
        <v>376.64000000000004</v>
      </c>
      <c r="P52" s="74">
        <f t="shared" si="12"/>
        <v>374.84</v>
      </c>
      <c r="Q52" s="74">
        <f t="shared" si="12"/>
        <v>359.14</v>
      </c>
      <c r="R52" s="74">
        <f t="shared" si="12"/>
        <v>374.84000000000003</v>
      </c>
      <c r="S52" s="74">
        <f t="shared" si="12"/>
        <v>374.94</v>
      </c>
      <c r="T52" s="74">
        <f t="shared" si="12"/>
        <v>393.94</v>
      </c>
      <c r="U52" s="74">
        <f t="shared" si="12"/>
        <v>391.64</v>
      </c>
      <c r="V52" s="74">
        <f t="shared" si="12"/>
        <v>407.34</v>
      </c>
      <c r="W52" s="74">
        <f t="shared" si="12"/>
        <v>409.23999999999995</v>
      </c>
      <c r="X52" s="74">
        <f t="shared" si="12"/>
        <v>409.23999999999995</v>
      </c>
      <c r="Y52" s="74">
        <f t="shared" si="12"/>
        <v>409.23999999999995</v>
      </c>
      <c r="Z52" s="74">
        <f t="shared" si="12"/>
        <v>390.44000000000005</v>
      </c>
      <c r="AA52" s="74">
        <f t="shared" si="12"/>
        <v>394.53999999999996</v>
      </c>
      <c r="AB52" s="74">
        <f t="shared" si="12"/>
        <v>393.44</v>
      </c>
      <c r="AC52" s="74">
        <f t="shared" si="12"/>
        <v>378.04</v>
      </c>
      <c r="AD52" s="74">
        <f t="shared" si="12"/>
        <v>332.84</v>
      </c>
      <c r="AE52" s="74">
        <f t="shared" si="12"/>
        <v>224.64</v>
      </c>
      <c r="AF52" s="74">
        <f t="shared" si="12"/>
        <v>223.84</v>
      </c>
      <c r="AG52" s="79">
        <f>SUM(AG39:AG51)</f>
        <v>489.91</v>
      </c>
      <c r="AH52" s="56">
        <f t="shared" si="2"/>
        <v>409.44</v>
      </c>
      <c r="AI52" s="57">
        <f t="shared" si="3"/>
        <v>212.04</v>
      </c>
      <c r="AK52" s="58"/>
    </row>
    <row r="53" spans="1:37" x14ac:dyDescent="0.25">
      <c r="A53" s="59" t="s">
        <v>60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80">
        <v>29.9</v>
      </c>
      <c r="M53" s="80">
        <v>29.7</v>
      </c>
      <c r="N53" s="80">
        <v>29.8</v>
      </c>
      <c r="O53" s="80">
        <v>29.5</v>
      </c>
      <c r="P53" s="51">
        <v>29.5</v>
      </c>
      <c r="Q53" s="51">
        <v>14</v>
      </c>
      <c r="R53" s="51">
        <v>13.7</v>
      </c>
      <c r="S53" s="51">
        <v>0</v>
      </c>
      <c r="T53" s="51">
        <v>29.9</v>
      </c>
      <c r="U53" s="51">
        <v>30</v>
      </c>
      <c r="V53" s="51">
        <v>51.8</v>
      </c>
      <c r="W53" s="51">
        <v>59.6</v>
      </c>
      <c r="X53" s="51">
        <v>49</v>
      </c>
      <c r="Y53" s="51">
        <v>35</v>
      </c>
      <c r="Z53" s="51">
        <v>28.8</v>
      </c>
      <c r="AA53" s="51">
        <v>12.6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59.6</v>
      </c>
      <c r="AI53" s="57">
        <f t="shared" si="3"/>
        <v>0</v>
      </c>
      <c r="AK53" s="58"/>
    </row>
    <row r="54" spans="1:37" x14ac:dyDescent="0.25">
      <c r="A54" s="68" t="s">
        <v>61</v>
      </c>
      <c r="B54" s="53">
        <v>0</v>
      </c>
      <c r="C54" s="53">
        <v>0</v>
      </c>
      <c r="D54" s="53">
        <v>0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80">
        <v>15.7</v>
      </c>
      <c r="M54" s="80">
        <v>16.100000000000001</v>
      </c>
      <c r="N54" s="80">
        <v>15.2</v>
      </c>
      <c r="O54" s="80">
        <v>15.3</v>
      </c>
      <c r="P54" s="53">
        <v>15</v>
      </c>
      <c r="Q54" s="53">
        <v>6.9</v>
      </c>
      <c r="R54" s="51">
        <v>6.6</v>
      </c>
      <c r="S54" s="51">
        <v>0</v>
      </c>
      <c r="T54" s="51">
        <v>10.6</v>
      </c>
      <c r="U54" s="53">
        <v>14</v>
      </c>
      <c r="V54" s="53">
        <v>26.6</v>
      </c>
      <c r="W54" s="53">
        <v>29.6</v>
      </c>
      <c r="X54" s="53">
        <v>29.5</v>
      </c>
      <c r="Y54" s="53">
        <v>18.8</v>
      </c>
      <c r="Z54" s="53">
        <v>16.5</v>
      </c>
      <c r="AA54" s="53">
        <v>8.1999999999999993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29.6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2">
        <v>5.8</v>
      </c>
      <c r="M55" s="82">
        <v>5.9</v>
      </c>
      <c r="N55" s="82">
        <v>5.5</v>
      </c>
      <c r="O55" s="82">
        <v>5.6</v>
      </c>
      <c r="P55" s="81">
        <v>5.6</v>
      </c>
      <c r="Q55" s="81">
        <v>2.5</v>
      </c>
      <c r="R55" s="51">
        <v>2.5</v>
      </c>
      <c r="S55" s="51">
        <v>0</v>
      </c>
      <c r="T55" s="51">
        <v>3.9</v>
      </c>
      <c r="U55" s="81">
        <v>6</v>
      </c>
      <c r="V55" s="81">
        <v>9.6999999999999993</v>
      </c>
      <c r="W55" s="81">
        <v>10.8</v>
      </c>
      <c r="X55" s="81">
        <v>10.8</v>
      </c>
      <c r="Y55" s="81">
        <v>6.9</v>
      </c>
      <c r="Z55" s="81">
        <v>6</v>
      </c>
      <c r="AA55" s="81">
        <v>3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10.8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 t="shared" ref="B56" si="13">SUM(B53:B55)</f>
        <v>0</v>
      </c>
      <c r="C56" s="74">
        <f t="shared" ref="C56:AF56" si="14">SUM(C53:C55)</f>
        <v>0</v>
      </c>
      <c r="D56" s="74">
        <f t="shared" si="14"/>
        <v>0</v>
      </c>
      <c r="E56" s="74">
        <f t="shared" si="14"/>
        <v>0</v>
      </c>
      <c r="F56" s="74">
        <f t="shared" si="14"/>
        <v>0</v>
      </c>
      <c r="G56" s="74">
        <f t="shared" si="14"/>
        <v>0</v>
      </c>
      <c r="H56" s="74">
        <f t="shared" si="14"/>
        <v>0</v>
      </c>
      <c r="I56" s="74">
        <f t="shared" si="14"/>
        <v>0</v>
      </c>
      <c r="J56" s="74">
        <f t="shared" si="14"/>
        <v>0</v>
      </c>
      <c r="K56" s="74">
        <f t="shared" si="14"/>
        <v>0</v>
      </c>
      <c r="L56" s="74">
        <f t="shared" si="14"/>
        <v>51.399999999999991</v>
      </c>
      <c r="M56" s="74">
        <f t="shared" si="14"/>
        <v>51.699999999999996</v>
      </c>
      <c r="N56" s="74">
        <f t="shared" si="14"/>
        <v>50.5</v>
      </c>
      <c r="O56" s="74">
        <f t="shared" si="14"/>
        <v>50.4</v>
      </c>
      <c r="P56" s="74">
        <f t="shared" si="14"/>
        <v>50.1</v>
      </c>
      <c r="Q56" s="74">
        <f t="shared" si="14"/>
        <v>23.4</v>
      </c>
      <c r="R56" s="74">
        <f t="shared" si="14"/>
        <v>22.799999999999997</v>
      </c>
      <c r="S56" s="74">
        <f t="shared" si="14"/>
        <v>0</v>
      </c>
      <c r="T56" s="74">
        <f t="shared" si="14"/>
        <v>44.4</v>
      </c>
      <c r="U56" s="74">
        <f t="shared" si="14"/>
        <v>50</v>
      </c>
      <c r="V56" s="74">
        <f t="shared" si="14"/>
        <v>88.100000000000009</v>
      </c>
      <c r="W56" s="74">
        <f t="shared" si="14"/>
        <v>100</v>
      </c>
      <c r="X56" s="74">
        <f t="shared" si="14"/>
        <v>89.3</v>
      </c>
      <c r="Y56" s="74">
        <f t="shared" si="14"/>
        <v>60.699999999999996</v>
      </c>
      <c r="Z56" s="74">
        <f t="shared" si="14"/>
        <v>51.3</v>
      </c>
      <c r="AA56" s="74">
        <f t="shared" si="14"/>
        <v>23.799999999999997</v>
      </c>
      <c r="AB56" s="74">
        <f t="shared" si="14"/>
        <v>0</v>
      </c>
      <c r="AC56" s="74">
        <f t="shared" si="14"/>
        <v>0</v>
      </c>
      <c r="AD56" s="74">
        <f t="shared" si="14"/>
        <v>0</v>
      </c>
      <c r="AE56" s="74">
        <f t="shared" si="14"/>
        <v>0</v>
      </c>
      <c r="AF56" s="74">
        <f t="shared" si="14"/>
        <v>0</v>
      </c>
      <c r="AG56" s="79">
        <f>SUM(AG53:AG55)</f>
        <v>106</v>
      </c>
      <c r="AH56" s="56">
        <f t="shared" si="2"/>
        <v>100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51">
        <v>0</v>
      </c>
      <c r="Z58" s="51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-65</v>
      </c>
      <c r="C59" s="53">
        <v>-50.9</v>
      </c>
      <c r="D59" s="53">
        <v>-50.9</v>
      </c>
      <c r="E59" s="53">
        <v>-45.9</v>
      </c>
      <c r="F59" s="53">
        <v>-52</v>
      </c>
      <c r="G59" s="53">
        <v>-40</v>
      </c>
      <c r="H59" s="53">
        <v>-58</v>
      </c>
      <c r="I59" s="53">
        <v>-49</v>
      </c>
      <c r="J59" s="53">
        <v>-57</v>
      </c>
      <c r="K59" s="53">
        <v>-67</v>
      </c>
      <c r="L59" s="53">
        <v>-62.6</v>
      </c>
      <c r="M59" s="53">
        <v>-76.599999999999994</v>
      </c>
      <c r="N59" s="53">
        <v>-82.6</v>
      </c>
      <c r="O59" s="53">
        <v>-58.6</v>
      </c>
      <c r="P59" s="53">
        <v>-69</v>
      </c>
      <c r="Q59" s="53">
        <v>-49</v>
      </c>
      <c r="R59" s="53">
        <v>-47</v>
      </c>
      <c r="S59" s="53">
        <v>-61.88</v>
      </c>
      <c r="T59" s="53">
        <v>-45.6</v>
      </c>
      <c r="U59" s="53">
        <v>-75</v>
      </c>
      <c r="V59" s="53">
        <v>-55.2</v>
      </c>
      <c r="W59" s="53">
        <v>-103</v>
      </c>
      <c r="X59" s="53">
        <v>-89</v>
      </c>
      <c r="Y59" s="53">
        <v>-48.5</v>
      </c>
      <c r="Z59" s="53">
        <v>-55.6</v>
      </c>
      <c r="AA59" s="53">
        <v>-59.1</v>
      </c>
      <c r="AB59" s="53">
        <v>-70</v>
      </c>
      <c r="AC59" s="53">
        <v>-48.1</v>
      </c>
      <c r="AD59" s="53">
        <v>-78.400000000000006</v>
      </c>
      <c r="AE59" s="53">
        <v>-66.2</v>
      </c>
      <c r="AF59" s="53">
        <v>-82.9</v>
      </c>
      <c r="AG59" s="86"/>
      <c r="AH59" s="56">
        <f t="shared" si="2"/>
        <v>-40</v>
      </c>
      <c r="AI59" s="57">
        <f t="shared" si="3"/>
        <v>-103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3">
        <v>0</v>
      </c>
      <c r="S61" s="53">
        <v>0</v>
      </c>
      <c r="T61" s="53">
        <v>0</v>
      </c>
      <c r="U61" s="53">
        <v>0</v>
      </c>
      <c r="V61" s="53">
        <v>0</v>
      </c>
      <c r="W61" s="53">
        <v>0</v>
      </c>
      <c r="X61" s="53">
        <v>0</v>
      </c>
      <c r="Y61" s="53">
        <v>0</v>
      </c>
      <c r="Z61" s="53">
        <v>0</v>
      </c>
      <c r="AA61" s="53">
        <v>0</v>
      </c>
      <c r="AB61" s="53">
        <v>0</v>
      </c>
      <c r="AC61" s="53">
        <v>0</v>
      </c>
      <c r="AD61" s="53">
        <v>0</v>
      </c>
      <c r="AE61" s="53">
        <v>0</v>
      </c>
      <c r="AF61" s="53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53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0</v>
      </c>
      <c r="AF62" s="53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51">
        <v>0</v>
      </c>
      <c r="M63" s="62">
        <v>0</v>
      </c>
      <c r="N63" s="62">
        <v>0</v>
      </c>
      <c r="O63" s="62">
        <v>0</v>
      </c>
      <c r="P63" s="62">
        <v>0</v>
      </c>
      <c r="Q63" s="62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53">
        <v>0</v>
      </c>
      <c r="AF63" s="53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0</v>
      </c>
      <c r="AF65" s="53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53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51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0</v>
      </c>
      <c r="AF67" s="53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 t="shared" ref="B68" si="15">SUM(B57:B67)</f>
        <v>-65</v>
      </c>
      <c r="C68" s="74">
        <f t="shared" ref="C68:AF68" si="16">SUM(C57:C67)</f>
        <v>-50.9</v>
      </c>
      <c r="D68" s="74">
        <f t="shared" si="16"/>
        <v>-50.9</v>
      </c>
      <c r="E68" s="74">
        <f t="shared" si="16"/>
        <v>-45.9</v>
      </c>
      <c r="F68" s="74">
        <f t="shared" si="16"/>
        <v>-52</v>
      </c>
      <c r="G68" s="74">
        <f t="shared" si="16"/>
        <v>-40</v>
      </c>
      <c r="H68" s="74">
        <f t="shared" si="16"/>
        <v>-58</v>
      </c>
      <c r="I68" s="74">
        <f t="shared" si="16"/>
        <v>-49</v>
      </c>
      <c r="J68" s="74">
        <f t="shared" si="16"/>
        <v>-57</v>
      </c>
      <c r="K68" s="74">
        <f t="shared" si="16"/>
        <v>-67</v>
      </c>
      <c r="L68" s="74">
        <f t="shared" si="16"/>
        <v>-62.6</v>
      </c>
      <c r="M68" s="74">
        <f t="shared" si="16"/>
        <v>-76.599999999999994</v>
      </c>
      <c r="N68" s="74">
        <f t="shared" si="16"/>
        <v>-82.6</v>
      </c>
      <c r="O68" s="74">
        <f t="shared" si="16"/>
        <v>-58.6</v>
      </c>
      <c r="P68" s="74">
        <f t="shared" si="16"/>
        <v>-69</v>
      </c>
      <c r="Q68" s="74">
        <f t="shared" si="16"/>
        <v>-49</v>
      </c>
      <c r="R68" s="74">
        <f t="shared" si="16"/>
        <v>-47</v>
      </c>
      <c r="S68" s="74">
        <f t="shared" si="16"/>
        <v>-61.88</v>
      </c>
      <c r="T68" s="74">
        <f t="shared" si="16"/>
        <v>-45.6</v>
      </c>
      <c r="U68" s="74">
        <f t="shared" si="16"/>
        <v>-75</v>
      </c>
      <c r="V68" s="74">
        <f t="shared" si="16"/>
        <v>-55.2</v>
      </c>
      <c r="W68" s="74">
        <f t="shared" si="16"/>
        <v>-103</v>
      </c>
      <c r="X68" s="74">
        <f t="shared" si="16"/>
        <v>-89</v>
      </c>
      <c r="Y68" s="74">
        <f t="shared" si="16"/>
        <v>-48.5</v>
      </c>
      <c r="Z68" s="74">
        <f t="shared" si="16"/>
        <v>-55.6</v>
      </c>
      <c r="AA68" s="74">
        <f t="shared" si="16"/>
        <v>-59.1</v>
      </c>
      <c r="AB68" s="74">
        <f t="shared" si="16"/>
        <v>-70</v>
      </c>
      <c r="AC68" s="74">
        <f t="shared" si="16"/>
        <v>-48.1</v>
      </c>
      <c r="AD68" s="74">
        <f t="shared" si="16"/>
        <v>-78.400000000000006</v>
      </c>
      <c r="AE68" s="74">
        <f t="shared" si="16"/>
        <v>-66.2</v>
      </c>
      <c r="AF68" s="74">
        <f t="shared" si="16"/>
        <v>-82.9</v>
      </c>
      <c r="AG68" s="79">
        <f>SUM(AG57:AG67)</f>
        <v>0</v>
      </c>
      <c r="AH68" s="56">
        <f t="shared" si="2"/>
        <v>-40</v>
      </c>
      <c r="AI68" s="57">
        <f t="shared" si="3"/>
        <v>-103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5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 t="shared" ref="B72" si="17">SUM(B69:B71)</f>
        <v>0</v>
      </c>
      <c r="C72" s="74">
        <f t="shared" ref="C72:AF72" si="18">SUM(C69:C71)</f>
        <v>0</v>
      </c>
      <c r="D72" s="74">
        <f t="shared" si="18"/>
        <v>0</v>
      </c>
      <c r="E72" s="74">
        <f t="shared" si="18"/>
        <v>0</v>
      </c>
      <c r="F72" s="74">
        <f t="shared" si="18"/>
        <v>0</v>
      </c>
      <c r="G72" s="74">
        <f t="shared" si="18"/>
        <v>0</v>
      </c>
      <c r="H72" s="74">
        <f t="shared" si="18"/>
        <v>0</v>
      </c>
      <c r="I72" s="74">
        <f t="shared" si="18"/>
        <v>0</v>
      </c>
      <c r="J72" s="74">
        <f t="shared" si="18"/>
        <v>0</v>
      </c>
      <c r="K72" s="74">
        <f t="shared" si="18"/>
        <v>0</v>
      </c>
      <c r="L72" s="74">
        <f t="shared" si="18"/>
        <v>0</v>
      </c>
      <c r="M72" s="74">
        <f t="shared" si="18"/>
        <v>0</v>
      </c>
      <c r="N72" s="74">
        <f t="shared" si="18"/>
        <v>0</v>
      </c>
      <c r="O72" s="74">
        <f t="shared" si="18"/>
        <v>0</v>
      </c>
      <c r="P72" s="74">
        <f t="shared" si="18"/>
        <v>0</v>
      </c>
      <c r="Q72" s="74">
        <f t="shared" si="18"/>
        <v>0</v>
      </c>
      <c r="R72" s="74">
        <f t="shared" si="18"/>
        <v>0</v>
      </c>
      <c r="S72" s="74">
        <f t="shared" si="18"/>
        <v>0</v>
      </c>
      <c r="T72" s="74">
        <f t="shared" si="18"/>
        <v>0</v>
      </c>
      <c r="U72" s="74">
        <f t="shared" si="18"/>
        <v>0</v>
      </c>
      <c r="V72" s="74">
        <f t="shared" si="18"/>
        <v>0</v>
      </c>
      <c r="W72" s="74">
        <f t="shared" si="18"/>
        <v>0</v>
      </c>
      <c r="X72" s="74">
        <f t="shared" si="18"/>
        <v>0</v>
      </c>
      <c r="Y72" s="74">
        <f t="shared" si="18"/>
        <v>0</v>
      </c>
      <c r="Z72" s="74">
        <f t="shared" si="18"/>
        <v>0</v>
      </c>
      <c r="AA72" s="74">
        <f t="shared" si="18"/>
        <v>0</v>
      </c>
      <c r="AB72" s="74">
        <f t="shared" si="18"/>
        <v>0</v>
      </c>
      <c r="AC72" s="74">
        <f t="shared" si="18"/>
        <v>0</v>
      </c>
      <c r="AD72" s="74">
        <f t="shared" si="18"/>
        <v>0</v>
      </c>
      <c r="AE72" s="74">
        <f t="shared" si="18"/>
        <v>0</v>
      </c>
      <c r="AF72" s="74">
        <f t="shared" si="18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 t="shared" ref="B73" si="19">B68+B56+B52+B38+B72</f>
        <v>810.74</v>
      </c>
      <c r="C73" s="90">
        <f t="shared" ref="C73:AG73" si="20">C68+C56+C52+C38+C72</f>
        <v>795.14</v>
      </c>
      <c r="D73" s="90">
        <f t="shared" si="20"/>
        <v>795.14</v>
      </c>
      <c r="E73" s="90">
        <f t="shared" si="20"/>
        <v>808.24</v>
      </c>
      <c r="F73" s="90">
        <f t="shared" si="20"/>
        <v>867.44</v>
      </c>
      <c r="G73" s="90">
        <f t="shared" si="20"/>
        <v>903.74</v>
      </c>
      <c r="H73" s="90">
        <f t="shared" si="20"/>
        <v>1007.9399999999999</v>
      </c>
      <c r="I73" s="90">
        <f t="shared" si="20"/>
        <v>1096.94</v>
      </c>
      <c r="J73" s="90">
        <f t="shared" si="20"/>
        <v>1177.24</v>
      </c>
      <c r="K73" s="90">
        <f t="shared" si="20"/>
        <v>1247.44</v>
      </c>
      <c r="L73" s="90">
        <f t="shared" si="20"/>
        <v>1287.3400000000001</v>
      </c>
      <c r="M73" s="90">
        <f t="shared" si="20"/>
        <v>1236.54</v>
      </c>
      <c r="N73" s="90">
        <f t="shared" si="20"/>
        <v>1157.94</v>
      </c>
      <c r="O73" s="90">
        <f t="shared" si="20"/>
        <v>1143.44</v>
      </c>
      <c r="P73" s="90">
        <f t="shared" si="20"/>
        <v>1130.94</v>
      </c>
      <c r="Q73" s="90">
        <f t="shared" si="20"/>
        <v>1088.54</v>
      </c>
      <c r="R73" s="90">
        <f t="shared" si="20"/>
        <v>1100.6400000000001</v>
      </c>
      <c r="S73" s="90">
        <f t="shared" si="20"/>
        <v>1068.06</v>
      </c>
      <c r="T73" s="90">
        <f t="shared" si="20"/>
        <v>1161.04</v>
      </c>
      <c r="U73" s="90">
        <f t="shared" si="20"/>
        <v>1202.94</v>
      </c>
      <c r="V73" s="90">
        <f t="shared" si="20"/>
        <v>1354.54</v>
      </c>
      <c r="W73" s="90">
        <f t="shared" si="20"/>
        <v>1416.54</v>
      </c>
      <c r="X73" s="90">
        <f t="shared" si="20"/>
        <v>1343.84</v>
      </c>
      <c r="Y73" s="90">
        <f t="shared" si="20"/>
        <v>1265.7399999999998</v>
      </c>
      <c r="Z73" s="90">
        <f t="shared" si="20"/>
        <v>1234.44</v>
      </c>
      <c r="AA73" s="90">
        <f t="shared" si="20"/>
        <v>1172.54</v>
      </c>
      <c r="AB73" s="90">
        <f t="shared" si="20"/>
        <v>1086.74</v>
      </c>
      <c r="AC73" s="90">
        <f t="shared" si="20"/>
        <v>1053.24</v>
      </c>
      <c r="AD73" s="90">
        <f t="shared" si="20"/>
        <v>933.7399999999999</v>
      </c>
      <c r="AE73" s="90">
        <f t="shared" si="20"/>
        <v>857.74</v>
      </c>
      <c r="AF73" s="90">
        <f t="shared" si="20"/>
        <v>860.24</v>
      </c>
      <c r="AG73" s="90">
        <f t="shared" si="20"/>
        <v>2144.14</v>
      </c>
      <c r="AH73" s="56">
        <f t="shared" si="2"/>
        <v>1416.54</v>
      </c>
      <c r="AI73" s="57">
        <f t="shared" si="3"/>
        <v>795.14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 t="shared" ref="B75" si="21">B72+B68+B56+B52+B38+B74</f>
        <v>810.74</v>
      </c>
      <c r="C75" s="90">
        <f t="shared" ref="C75:AF75" si="22">C72+C68+C56+C52+C38+C74</f>
        <v>795.14</v>
      </c>
      <c r="D75" s="90">
        <f t="shared" si="22"/>
        <v>795.14</v>
      </c>
      <c r="E75" s="90">
        <f t="shared" si="22"/>
        <v>808.24</v>
      </c>
      <c r="F75" s="90">
        <f t="shared" si="22"/>
        <v>867.44</v>
      </c>
      <c r="G75" s="90">
        <f t="shared" si="22"/>
        <v>903.74</v>
      </c>
      <c r="H75" s="90">
        <f t="shared" si="22"/>
        <v>1007.9399999999999</v>
      </c>
      <c r="I75" s="90">
        <f t="shared" si="22"/>
        <v>1096.94</v>
      </c>
      <c r="J75" s="90">
        <f t="shared" si="22"/>
        <v>1177.24</v>
      </c>
      <c r="K75" s="90">
        <f t="shared" si="22"/>
        <v>1247.44</v>
      </c>
      <c r="L75" s="90">
        <f t="shared" si="22"/>
        <v>1287.3400000000001</v>
      </c>
      <c r="M75" s="90">
        <f t="shared" si="22"/>
        <v>1236.54</v>
      </c>
      <c r="N75" s="90">
        <f t="shared" si="22"/>
        <v>1157.94</v>
      </c>
      <c r="O75" s="90">
        <f t="shared" si="22"/>
        <v>1143.44</v>
      </c>
      <c r="P75" s="90">
        <f t="shared" si="22"/>
        <v>1130.94</v>
      </c>
      <c r="Q75" s="90">
        <f t="shared" si="22"/>
        <v>1088.54</v>
      </c>
      <c r="R75" s="90">
        <f t="shared" si="22"/>
        <v>1100.6400000000001</v>
      </c>
      <c r="S75" s="90">
        <f t="shared" si="22"/>
        <v>1068.06</v>
      </c>
      <c r="T75" s="90">
        <f t="shared" si="22"/>
        <v>1161.04</v>
      </c>
      <c r="U75" s="90">
        <f t="shared" si="22"/>
        <v>1202.94</v>
      </c>
      <c r="V75" s="90">
        <f t="shared" si="22"/>
        <v>1354.54</v>
      </c>
      <c r="W75" s="90">
        <f t="shared" si="22"/>
        <v>1416.54</v>
      </c>
      <c r="X75" s="90">
        <f t="shared" si="22"/>
        <v>1343.84</v>
      </c>
      <c r="Y75" s="90">
        <f t="shared" si="22"/>
        <v>1265.7399999999998</v>
      </c>
      <c r="Z75" s="90">
        <f t="shared" si="22"/>
        <v>1234.44</v>
      </c>
      <c r="AA75" s="90">
        <f t="shared" si="22"/>
        <v>1172.54</v>
      </c>
      <c r="AB75" s="90">
        <f t="shared" si="22"/>
        <v>1086.74</v>
      </c>
      <c r="AC75" s="90">
        <f t="shared" si="22"/>
        <v>1053.24</v>
      </c>
      <c r="AD75" s="90">
        <f t="shared" si="22"/>
        <v>933.7399999999999</v>
      </c>
      <c r="AE75" s="90">
        <f t="shared" si="22"/>
        <v>857.74</v>
      </c>
      <c r="AF75" s="90">
        <f t="shared" si="22"/>
        <v>860.24</v>
      </c>
      <c r="AG75" s="79">
        <f>AG72+AG68+AG56+AG52+AG38+AG74</f>
        <v>2144.14</v>
      </c>
      <c r="AH75" s="56">
        <f t="shared" si="2"/>
        <v>1416.54</v>
      </c>
      <c r="AI75" s="57">
        <f t="shared" si="3"/>
        <v>795.14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 t="shared" ref="B76" si="23">IF(B60&lt;0,B60*-1,0)</f>
        <v>0</v>
      </c>
      <c r="C76" s="60">
        <f t="shared" ref="C76:AF76" si="24">IF(C60&lt;0,C60*-1,0)</f>
        <v>0</v>
      </c>
      <c r="D76" s="60">
        <f t="shared" si="24"/>
        <v>0</v>
      </c>
      <c r="E76" s="60">
        <f t="shared" si="24"/>
        <v>0</v>
      </c>
      <c r="F76" s="60">
        <f t="shared" si="24"/>
        <v>0</v>
      </c>
      <c r="G76" s="60">
        <f t="shared" si="24"/>
        <v>0</v>
      </c>
      <c r="H76" s="60">
        <f t="shared" si="24"/>
        <v>0</v>
      </c>
      <c r="I76" s="60">
        <f t="shared" si="24"/>
        <v>0</v>
      </c>
      <c r="J76" s="60">
        <f t="shared" si="24"/>
        <v>0</v>
      </c>
      <c r="K76" s="60">
        <f t="shared" si="24"/>
        <v>0</v>
      </c>
      <c r="L76" s="60">
        <f t="shared" si="24"/>
        <v>0</v>
      </c>
      <c r="M76" s="60">
        <f t="shared" si="24"/>
        <v>0</v>
      </c>
      <c r="N76" s="60">
        <f t="shared" si="24"/>
        <v>0</v>
      </c>
      <c r="O76" s="60">
        <f t="shared" si="24"/>
        <v>0</v>
      </c>
      <c r="P76" s="60">
        <f t="shared" si="24"/>
        <v>0</v>
      </c>
      <c r="Q76" s="60">
        <f t="shared" si="24"/>
        <v>0</v>
      </c>
      <c r="R76" s="60">
        <f t="shared" si="24"/>
        <v>0</v>
      </c>
      <c r="S76" s="60">
        <f t="shared" si="24"/>
        <v>0</v>
      </c>
      <c r="T76" s="60">
        <f t="shared" si="24"/>
        <v>0</v>
      </c>
      <c r="U76" s="60">
        <f t="shared" si="24"/>
        <v>0</v>
      </c>
      <c r="V76" s="60">
        <f t="shared" si="24"/>
        <v>0</v>
      </c>
      <c r="W76" s="60">
        <f t="shared" si="24"/>
        <v>0</v>
      </c>
      <c r="X76" s="60">
        <f t="shared" si="24"/>
        <v>0</v>
      </c>
      <c r="Y76" s="60">
        <f t="shared" si="24"/>
        <v>0</v>
      </c>
      <c r="Z76" s="60">
        <f t="shared" si="24"/>
        <v>0</v>
      </c>
      <c r="AA76" s="60">
        <f t="shared" si="24"/>
        <v>0</v>
      </c>
      <c r="AB76" s="60">
        <f t="shared" si="24"/>
        <v>0</v>
      </c>
      <c r="AC76" s="60">
        <f t="shared" si="24"/>
        <v>0</v>
      </c>
      <c r="AD76" s="60">
        <f t="shared" si="24"/>
        <v>0</v>
      </c>
      <c r="AE76" s="60">
        <f t="shared" si="24"/>
        <v>0</v>
      </c>
      <c r="AF76" s="60">
        <f t="shared" si="24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 t="shared" ref="B77" si="25">IF(B58&lt;0,B58*-1,0)</f>
        <v>0</v>
      </c>
      <c r="C77" s="60">
        <f t="shared" ref="C77:AF77" si="26">IF(C58&lt;0,C58*-1,0)</f>
        <v>0</v>
      </c>
      <c r="D77" s="60">
        <f t="shared" si="26"/>
        <v>0</v>
      </c>
      <c r="E77" s="60">
        <f t="shared" si="26"/>
        <v>0</v>
      </c>
      <c r="F77" s="60">
        <f t="shared" si="26"/>
        <v>0</v>
      </c>
      <c r="G77" s="60">
        <f t="shared" si="26"/>
        <v>0</v>
      </c>
      <c r="H77" s="60">
        <f t="shared" si="26"/>
        <v>0</v>
      </c>
      <c r="I77" s="60">
        <f t="shared" si="26"/>
        <v>0</v>
      </c>
      <c r="J77" s="60">
        <f t="shared" si="26"/>
        <v>0</v>
      </c>
      <c r="K77" s="60">
        <f t="shared" si="26"/>
        <v>0</v>
      </c>
      <c r="L77" s="60">
        <f t="shared" si="26"/>
        <v>0</v>
      </c>
      <c r="M77" s="60">
        <f t="shared" si="26"/>
        <v>0</v>
      </c>
      <c r="N77" s="60">
        <f t="shared" si="26"/>
        <v>0</v>
      </c>
      <c r="O77" s="60">
        <f t="shared" si="26"/>
        <v>0</v>
      </c>
      <c r="P77" s="60">
        <f t="shared" si="26"/>
        <v>0</v>
      </c>
      <c r="Q77" s="60">
        <f t="shared" si="26"/>
        <v>0</v>
      </c>
      <c r="R77" s="60">
        <f t="shared" si="26"/>
        <v>0</v>
      </c>
      <c r="S77" s="60">
        <f t="shared" si="26"/>
        <v>0</v>
      </c>
      <c r="T77" s="60">
        <f t="shared" si="26"/>
        <v>0</v>
      </c>
      <c r="U77" s="60">
        <f t="shared" si="26"/>
        <v>0</v>
      </c>
      <c r="V77" s="60">
        <f t="shared" si="26"/>
        <v>0</v>
      </c>
      <c r="W77" s="60">
        <f t="shared" si="26"/>
        <v>0</v>
      </c>
      <c r="X77" s="60">
        <f t="shared" si="26"/>
        <v>0</v>
      </c>
      <c r="Y77" s="60">
        <f t="shared" si="26"/>
        <v>0</v>
      </c>
      <c r="Z77" s="60">
        <f t="shared" si="26"/>
        <v>0</v>
      </c>
      <c r="AA77" s="60">
        <f t="shared" si="26"/>
        <v>0</v>
      </c>
      <c r="AB77" s="60">
        <f t="shared" si="26"/>
        <v>0</v>
      </c>
      <c r="AC77" s="60">
        <f t="shared" si="26"/>
        <v>0</v>
      </c>
      <c r="AD77" s="60">
        <f t="shared" si="26"/>
        <v>0</v>
      </c>
      <c r="AE77" s="60">
        <f t="shared" si="26"/>
        <v>0</v>
      </c>
      <c r="AF77" s="60">
        <f t="shared" si="26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 t="shared" ref="B78" si="27">IF(B61&lt;0,B61*-1,0)</f>
        <v>0</v>
      </c>
      <c r="C78" s="60">
        <f t="shared" ref="C78:AF78" si="28">IF(C61&lt;0,C61*-1,0)</f>
        <v>0</v>
      </c>
      <c r="D78" s="60">
        <f t="shared" si="28"/>
        <v>0</v>
      </c>
      <c r="E78" s="60">
        <f t="shared" si="28"/>
        <v>0</v>
      </c>
      <c r="F78" s="60">
        <f t="shared" si="28"/>
        <v>0</v>
      </c>
      <c r="G78" s="60">
        <f t="shared" si="28"/>
        <v>0</v>
      </c>
      <c r="H78" s="60">
        <f t="shared" si="28"/>
        <v>0</v>
      </c>
      <c r="I78" s="60">
        <f t="shared" si="28"/>
        <v>0</v>
      </c>
      <c r="J78" s="60">
        <f t="shared" si="28"/>
        <v>0</v>
      </c>
      <c r="K78" s="60">
        <f t="shared" si="28"/>
        <v>0</v>
      </c>
      <c r="L78" s="60">
        <f t="shared" si="28"/>
        <v>0</v>
      </c>
      <c r="M78" s="60">
        <f t="shared" si="28"/>
        <v>0</v>
      </c>
      <c r="N78" s="60">
        <f t="shared" si="28"/>
        <v>0</v>
      </c>
      <c r="O78" s="60">
        <f t="shared" si="28"/>
        <v>0</v>
      </c>
      <c r="P78" s="60">
        <f t="shared" si="28"/>
        <v>0</v>
      </c>
      <c r="Q78" s="60">
        <f t="shared" si="28"/>
        <v>0</v>
      </c>
      <c r="R78" s="60">
        <f t="shared" si="28"/>
        <v>0</v>
      </c>
      <c r="S78" s="60">
        <f t="shared" si="28"/>
        <v>0</v>
      </c>
      <c r="T78" s="60">
        <f t="shared" si="28"/>
        <v>0</v>
      </c>
      <c r="U78" s="60">
        <f t="shared" si="28"/>
        <v>0</v>
      </c>
      <c r="V78" s="60">
        <f t="shared" si="28"/>
        <v>0</v>
      </c>
      <c r="W78" s="60">
        <f t="shared" si="28"/>
        <v>0</v>
      </c>
      <c r="X78" s="60">
        <f t="shared" si="28"/>
        <v>0</v>
      </c>
      <c r="Y78" s="60">
        <f t="shared" si="28"/>
        <v>0</v>
      </c>
      <c r="Z78" s="60">
        <f t="shared" si="28"/>
        <v>0</v>
      </c>
      <c r="AA78" s="60">
        <f t="shared" si="28"/>
        <v>0</v>
      </c>
      <c r="AB78" s="60">
        <f t="shared" si="28"/>
        <v>0</v>
      </c>
      <c r="AC78" s="60">
        <f t="shared" si="28"/>
        <v>0</v>
      </c>
      <c r="AD78" s="60">
        <f t="shared" si="28"/>
        <v>0</v>
      </c>
      <c r="AE78" s="60">
        <f t="shared" si="28"/>
        <v>0</v>
      </c>
      <c r="AF78" s="60">
        <f t="shared" si="28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 t="shared" ref="B79" si="29">IF(B59&lt;0,B59*-1,0)</f>
        <v>65</v>
      </c>
      <c r="C79" s="60">
        <f t="shared" ref="C79:AF79" si="30">IF(C59&lt;0,C59*-1,0)</f>
        <v>50.9</v>
      </c>
      <c r="D79" s="60">
        <f t="shared" si="30"/>
        <v>50.9</v>
      </c>
      <c r="E79" s="60">
        <f t="shared" si="30"/>
        <v>45.9</v>
      </c>
      <c r="F79" s="60">
        <f t="shared" si="30"/>
        <v>52</v>
      </c>
      <c r="G79" s="60">
        <f t="shared" si="30"/>
        <v>40</v>
      </c>
      <c r="H79" s="60">
        <f t="shared" si="30"/>
        <v>58</v>
      </c>
      <c r="I79" s="60">
        <f t="shared" si="30"/>
        <v>49</v>
      </c>
      <c r="J79" s="60">
        <f t="shared" si="30"/>
        <v>57</v>
      </c>
      <c r="K79" s="60">
        <f t="shared" si="30"/>
        <v>67</v>
      </c>
      <c r="L79" s="60">
        <f t="shared" si="30"/>
        <v>62.6</v>
      </c>
      <c r="M79" s="60">
        <f t="shared" si="30"/>
        <v>76.599999999999994</v>
      </c>
      <c r="N79" s="60">
        <f t="shared" si="30"/>
        <v>82.6</v>
      </c>
      <c r="O79" s="60">
        <f t="shared" si="30"/>
        <v>58.6</v>
      </c>
      <c r="P79" s="60">
        <f t="shared" si="30"/>
        <v>69</v>
      </c>
      <c r="Q79" s="60">
        <f t="shared" si="30"/>
        <v>49</v>
      </c>
      <c r="R79" s="60">
        <f t="shared" si="30"/>
        <v>47</v>
      </c>
      <c r="S79" s="60">
        <f t="shared" si="30"/>
        <v>61.88</v>
      </c>
      <c r="T79" s="60">
        <f t="shared" si="30"/>
        <v>45.6</v>
      </c>
      <c r="U79" s="60">
        <f t="shared" si="30"/>
        <v>75</v>
      </c>
      <c r="V79" s="60">
        <f t="shared" si="30"/>
        <v>55.2</v>
      </c>
      <c r="W79" s="60">
        <f t="shared" si="30"/>
        <v>103</v>
      </c>
      <c r="X79" s="60">
        <f t="shared" si="30"/>
        <v>89</v>
      </c>
      <c r="Y79" s="60">
        <f t="shared" si="30"/>
        <v>48.5</v>
      </c>
      <c r="Z79" s="60">
        <f t="shared" si="30"/>
        <v>55.6</v>
      </c>
      <c r="AA79" s="60">
        <f t="shared" si="30"/>
        <v>59.1</v>
      </c>
      <c r="AB79" s="60">
        <f t="shared" si="30"/>
        <v>70</v>
      </c>
      <c r="AC79" s="60">
        <f t="shared" si="30"/>
        <v>48.1</v>
      </c>
      <c r="AD79" s="60">
        <f t="shared" si="30"/>
        <v>78.400000000000006</v>
      </c>
      <c r="AE79" s="60">
        <f t="shared" si="30"/>
        <v>66.2</v>
      </c>
      <c r="AF79" s="60">
        <f t="shared" si="30"/>
        <v>82.9</v>
      </c>
      <c r="AG79" s="93"/>
      <c r="AH79" s="56">
        <f t="shared" ref="AH79:AH91" si="31">MAX(B79:AF79)</f>
        <v>103</v>
      </c>
      <c r="AI79" s="57">
        <f t="shared" ref="AI79:AI91" si="32">MIN(B79:AF79)</f>
        <v>40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 t="shared" ref="B80" si="33">IF(B57&lt;0,B57*-1,0)</f>
        <v>0</v>
      </c>
      <c r="C80" s="60">
        <f t="shared" ref="C80:AF80" si="34">IF(C57&lt;0,C57*-1,0)</f>
        <v>0</v>
      </c>
      <c r="D80" s="60">
        <f t="shared" si="34"/>
        <v>0</v>
      </c>
      <c r="E80" s="60">
        <f t="shared" si="34"/>
        <v>0</v>
      </c>
      <c r="F80" s="60">
        <f t="shared" si="34"/>
        <v>0</v>
      </c>
      <c r="G80" s="60">
        <f t="shared" si="34"/>
        <v>0</v>
      </c>
      <c r="H80" s="60">
        <f t="shared" si="34"/>
        <v>0</v>
      </c>
      <c r="I80" s="60">
        <f t="shared" si="34"/>
        <v>0</v>
      </c>
      <c r="J80" s="60">
        <f t="shared" si="34"/>
        <v>0</v>
      </c>
      <c r="K80" s="60">
        <f t="shared" si="34"/>
        <v>0</v>
      </c>
      <c r="L80" s="60">
        <f t="shared" si="34"/>
        <v>0</v>
      </c>
      <c r="M80" s="60">
        <f t="shared" si="34"/>
        <v>0</v>
      </c>
      <c r="N80" s="60">
        <f t="shared" si="34"/>
        <v>0</v>
      </c>
      <c r="O80" s="60">
        <f t="shared" si="34"/>
        <v>0</v>
      </c>
      <c r="P80" s="60">
        <f t="shared" si="34"/>
        <v>0</v>
      </c>
      <c r="Q80" s="60">
        <f t="shared" si="34"/>
        <v>0</v>
      </c>
      <c r="R80" s="60">
        <f t="shared" si="34"/>
        <v>0</v>
      </c>
      <c r="S80" s="60">
        <f t="shared" si="34"/>
        <v>0</v>
      </c>
      <c r="T80" s="60">
        <f t="shared" si="34"/>
        <v>0</v>
      </c>
      <c r="U80" s="60">
        <f t="shared" si="34"/>
        <v>0</v>
      </c>
      <c r="V80" s="60">
        <f t="shared" si="34"/>
        <v>0</v>
      </c>
      <c r="W80" s="60">
        <f t="shared" si="34"/>
        <v>0</v>
      </c>
      <c r="X80" s="60">
        <f t="shared" si="34"/>
        <v>0</v>
      </c>
      <c r="Y80" s="60">
        <f t="shared" si="34"/>
        <v>0</v>
      </c>
      <c r="Z80" s="60">
        <f t="shared" si="34"/>
        <v>0</v>
      </c>
      <c r="AA80" s="60">
        <f t="shared" si="34"/>
        <v>0</v>
      </c>
      <c r="AB80" s="60">
        <f t="shared" si="34"/>
        <v>0</v>
      </c>
      <c r="AC80" s="60">
        <f t="shared" si="34"/>
        <v>0</v>
      </c>
      <c r="AD80" s="60">
        <f t="shared" si="34"/>
        <v>0</v>
      </c>
      <c r="AE80" s="60">
        <f t="shared" si="34"/>
        <v>0</v>
      </c>
      <c r="AF80" s="60">
        <f t="shared" si="34"/>
        <v>0</v>
      </c>
      <c r="AG80" s="93"/>
      <c r="AH80" s="56">
        <f t="shared" si="31"/>
        <v>0</v>
      </c>
      <c r="AI80" s="57">
        <f t="shared" si="3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31"/>
        <v>0</v>
      </c>
      <c r="AI81" s="57">
        <f t="shared" si="3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" si="35">SUM(B76:B81)</f>
        <v>65</v>
      </c>
      <c r="C82" s="74">
        <f t="shared" ref="C82:AG82" si="36">SUM(C76:C81)</f>
        <v>50.9</v>
      </c>
      <c r="D82" s="74">
        <f t="shared" si="36"/>
        <v>50.9</v>
      </c>
      <c r="E82" s="74">
        <f t="shared" si="36"/>
        <v>45.9</v>
      </c>
      <c r="F82" s="74">
        <f t="shared" si="36"/>
        <v>52</v>
      </c>
      <c r="G82" s="74">
        <f t="shared" si="36"/>
        <v>40</v>
      </c>
      <c r="H82" s="74">
        <f t="shared" si="36"/>
        <v>58</v>
      </c>
      <c r="I82" s="74">
        <f t="shared" si="36"/>
        <v>49</v>
      </c>
      <c r="J82" s="74">
        <f t="shared" si="36"/>
        <v>57</v>
      </c>
      <c r="K82" s="74">
        <f t="shared" si="36"/>
        <v>67</v>
      </c>
      <c r="L82" s="74">
        <f t="shared" si="36"/>
        <v>62.6</v>
      </c>
      <c r="M82" s="74">
        <f t="shared" si="36"/>
        <v>76.599999999999994</v>
      </c>
      <c r="N82" s="74">
        <f t="shared" si="36"/>
        <v>82.6</v>
      </c>
      <c r="O82" s="74">
        <f t="shared" si="36"/>
        <v>58.6</v>
      </c>
      <c r="P82" s="74">
        <f t="shared" si="36"/>
        <v>69</v>
      </c>
      <c r="Q82" s="74">
        <f t="shared" si="36"/>
        <v>49</v>
      </c>
      <c r="R82" s="74">
        <f t="shared" si="36"/>
        <v>47</v>
      </c>
      <c r="S82" s="74">
        <f t="shared" si="36"/>
        <v>61.88</v>
      </c>
      <c r="T82" s="74">
        <f t="shared" si="36"/>
        <v>45.6</v>
      </c>
      <c r="U82" s="74">
        <f t="shared" si="36"/>
        <v>75</v>
      </c>
      <c r="V82" s="74">
        <f t="shared" si="36"/>
        <v>55.2</v>
      </c>
      <c r="W82" s="74">
        <f t="shared" si="36"/>
        <v>103</v>
      </c>
      <c r="X82" s="74">
        <f t="shared" si="36"/>
        <v>89</v>
      </c>
      <c r="Y82" s="74">
        <f t="shared" si="36"/>
        <v>48.5</v>
      </c>
      <c r="Z82" s="74">
        <f t="shared" si="36"/>
        <v>55.6</v>
      </c>
      <c r="AA82" s="74">
        <f t="shared" si="36"/>
        <v>59.1</v>
      </c>
      <c r="AB82" s="74">
        <f t="shared" si="36"/>
        <v>70</v>
      </c>
      <c r="AC82" s="74">
        <f t="shared" si="36"/>
        <v>48.1</v>
      </c>
      <c r="AD82" s="74">
        <f t="shared" si="36"/>
        <v>78.400000000000006</v>
      </c>
      <c r="AE82" s="74">
        <f t="shared" si="36"/>
        <v>66.2</v>
      </c>
      <c r="AF82" s="74">
        <f t="shared" si="36"/>
        <v>82.9</v>
      </c>
      <c r="AG82" s="79">
        <f t="shared" si="36"/>
        <v>0</v>
      </c>
      <c r="AH82" s="56">
        <f t="shared" si="31"/>
        <v>103</v>
      </c>
      <c r="AI82" s="57">
        <f t="shared" si="32"/>
        <v>40</v>
      </c>
      <c r="AK82" s="58"/>
    </row>
    <row r="83" spans="1:88" s="1" customFormat="1" ht="15.75" thickBot="1" x14ac:dyDescent="0.3">
      <c r="A83" s="73" t="s">
        <v>87</v>
      </c>
      <c r="B83" s="74">
        <f t="shared" ref="B83" si="37">SUM(B70:B82)</f>
        <v>1751.48</v>
      </c>
      <c r="C83" s="74">
        <f t="shared" ref="C83:AG83" si="38">SUM(C70:C82)</f>
        <v>1692.0800000000002</v>
      </c>
      <c r="D83" s="74">
        <f t="shared" si="38"/>
        <v>1692.0800000000002</v>
      </c>
      <c r="E83" s="74">
        <f t="shared" si="38"/>
        <v>1708.2800000000002</v>
      </c>
      <c r="F83" s="74">
        <f t="shared" si="38"/>
        <v>1838.88</v>
      </c>
      <c r="G83" s="74">
        <f t="shared" si="38"/>
        <v>1887.48</v>
      </c>
      <c r="H83" s="74">
        <f t="shared" si="38"/>
        <v>2131.88</v>
      </c>
      <c r="I83" s="74">
        <f t="shared" si="38"/>
        <v>2291.88</v>
      </c>
      <c r="J83" s="74">
        <f t="shared" si="38"/>
        <v>2468.48</v>
      </c>
      <c r="K83" s="74">
        <f t="shared" si="38"/>
        <v>2628.88</v>
      </c>
      <c r="L83" s="74">
        <f t="shared" si="38"/>
        <v>2699.88</v>
      </c>
      <c r="M83" s="74">
        <f t="shared" si="38"/>
        <v>2626.2799999999997</v>
      </c>
      <c r="N83" s="74">
        <f t="shared" si="38"/>
        <v>2481.08</v>
      </c>
      <c r="O83" s="74">
        <f t="shared" si="38"/>
        <v>2404.08</v>
      </c>
      <c r="P83" s="74">
        <f t="shared" si="38"/>
        <v>2399.88</v>
      </c>
      <c r="Q83" s="74">
        <f t="shared" si="38"/>
        <v>2275.08</v>
      </c>
      <c r="R83" s="74">
        <f t="shared" si="38"/>
        <v>2295.2800000000002</v>
      </c>
      <c r="S83" s="74">
        <f t="shared" si="38"/>
        <v>2259.88</v>
      </c>
      <c r="T83" s="74">
        <f t="shared" si="38"/>
        <v>2413.2799999999997</v>
      </c>
      <c r="U83" s="74">
        <f t="shared" si="38"/>
        <v>2555.88</v>
      </c>
      <c r="V83" s="74">
        <f t="shared" si="38"/>
        <v>2819.4799999999996</v>
      </c>
      <c r="W83" s="74">
        <f t="shared" si="38"/>
        <v>3039.08</v>
      </c>
      <c r="X83" s="74">
        <f t="shared" si="38"/>
        <v>2865.68</v>
      </c>
      <c r="Y83" s="74">
        <f t="shared" si="38"/>
        <v>2628.4799999999996</v>
      </c>
      <c r="Z83" s="74">
        <f t="shared" si="38"/>
        <v>2580.08</v>
      </c>
      <c r="AA83" s="74">
        <f t="shared" si="38"/>
        <v>2463.2799999999997</v>
      </c>
      <c r="AB83" s="74">
        <f t="shared" si="38"/>
        <v>2313.48</v>
      </c>
      <c r="AC83" s="74">
        <f t="shared" si="38"/>
        <v>2202.6799999999998</v>
      </c>
      <c r="AD83" s="74">
        <f t="shared" si="38"/>
        <v>2024.28</v>
      </c>
      <c r="AE83" s="74">
        <f t="shared" si="38"/>
        <v>1847.88</v>
      </c>
      <c r="AF83" s="74">
        <f t="shared" si="38"/>
        <v>1886.2800000000002</v>
      </c>
      <c r="AG83" s="79">
        <f t="shared" si="38"/>
        <v>4360.08</v>
      </c>
      <c r="AH83" s="56">
        <f t="shared" si="31"/>
        <v>3039.08</v>
      </c>
      <c r="AI83" s="57">
        <f t="shared" si="32"/>
        <v>1692.0800000000002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6">
        <v>50</v>
      </c>
      <c r="C84" s="97">
        <v>50.02</v>
      </c>
      <c r="D84" s="97">
        <v>50.02</v>
      </c>
      <c r="E84" s="97">
        <v>50.052999999999997</v>
      </c>
      <c r="F84" s="97">
        <v>50.03</v>
      </c>
      <c r="G84" s="97">
        <v>50.03</v>
      </c>
      <c r="H84" s="97">
        <v>50.021999999999998</v>
      </c>
      <c r="I84" s="97">
        <v>49.914000000000001</v>
      </c>
      <c r="J84" s="97">
        <v>50.000999999999998</v>
      </c>
      <c r="K84" s="97">
        <v>49.994</v>
      </c>
      <c r="L84" s="97">
        <v>50.095999999999997</v>
      </c>
      <c r="M84" s="97">
        <v>49.948</v>
      </c>
      <c r="N84" s="97">
        <v>49.96</v>
      </c>
      <c r="O84" s="97">
        <v>50.048000000000002</v>
      </c>
      <c r="P84" s="97">
        <v>49.996000000000002</v>
      </c>
      <c r="Q84" s="97">
        <v>50.1</v>
      </c>
      <c r="R84" s="97">
        <v>50.036999999999999</v>
      </c>
      <c r="S84" s="97">
        <v>50.036999999999999</v>
      </c>
      <c r="T84" s="97">
        <v>50.048000000000002</v>
      </c>
      <c r="U84" s="97">
        <v>49.85</v>
      </c>
      <c r="V84" s="97">
        <v>50.07</v>
      </c>
      <c r="W84" s="97">
        <v>49.85</v>
      </c>
      <c r="X84" s="97">
        <v>49.86</v>
      </c>
      <c r="Y84" s="97">
        <v>49.99</v>
      </c>
      <c r="Z84" s="97">
        <v>49.92</v>
      </c>
      <c r="AA84" s="97">
        <v>50.029000000000003</v>
      </c>
      <c r="AB84" s="97">
        <v>49.884999999999998</v>
      </c>
      <c r="AC84" s="97">
        <v>50.023000000000003</v>
      </c>
      <c r="AD84" s="97">
        <v>50.015999999999998</v>
      </c>
      <c r="AE84" s="97">
        <v>50.002000000000002</v>
      </c>
      <c r="AF84" s="96">
        <v>50.048999999999999</v>
      </c>
      <c r="AG84" s="98"/>
      <c r="AH84" s="56">
        <f t="shared" si="31"/>
        <v>50.1</v>
      </c>
      <c r="AI84" s="57">
        <f t="shared" si="32"/>
        <v>49.85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100">
        <v>126.7</v>
      </c>
      <c r="C85" s="53">
        <v>127.7</v>
      </c>
      <c r="D85" s="53">
        <v>127.7</v>
      </c>
      <c r="E85" s="53">
        <v>126.7</v>
      </c>
      <c r="F85" s="53">
        <v>126.5</v>
      </c>
      <c r="G85" s="53">
        <v>126.5</v>
      </c>
      <c r="H85" s="53">
        <v>126.3</v>
      </c>
      <c r="I85" s="53">
        <v>124.4</v>
      </c>
      <c r="J85" s="53">
        <v>123.6</v>
      </c>
      <c r="K85" s="53">
        <v>123.2</v>
      </c>
      <c r="L85" s="53">
        <v>124.1</v>
      </c>
      <c r="M85" s="53">
        <v>123.9</v>
      </c>
      <c r="N85" s="53">
        <v>125.1</v>
      </c>
      <c r="O85" s="53">
        <v>124.9</v>
      </c>
      <c r="P85" s="53">
        <v>125.2</v>
      </c>
      <c r="Q85" s="53">
        <v>125.5</v>
      </c>
      <c r="R85" s="53">
        <v>124</v>
      </c>
      <c r="S85" s="53">
        <v>124</v>
      </c>
      <c r="T85" s="101">
        <v>124.6</v>
      </c>
      <c r="U85" s="101">
        <v>125</v>
      </c>
      <c r="V85" s="101">
        <v>125.4</v>
      </c>
      <c r="W85" s="101">
        <v>125.2</v>
      </c>
      <c r="X85" s="101">
        <v>127.4</v>
      </c>
      <c r="Y85" s="101">
        <v>126</v>
      </c>
      <c r="Z85" s="101">
        <v>126.6</v>
      </c>
      <c r="AA85" s="53">
        <v>126.5</v>
      </c>
      <c r="AB85" s="53">
        <v>125.4</v>
      </c>
      <c r="AC85" s="53">
        <v>125</v>
      </c>
      <c r="AD85" s="53">
        <v>125.6</v>
      </c>
      <c r="AE85" s="53">
        <v>126.2</v>
      </c>
      <c r="AF85" s="100">
        <v>126.8</v>
      </c>
      <c r="AG85" s="102"/>
      <c r="AH85" s="56">
        <f t="shared" si="31"/>
        <v>127.7</v>
      </c>
      <c r="AI85" s="57">
        <f t="shared" si="32"/>
        <v>123.2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100">
        <v>131</v>
      </c>
      <c r="C86" s="53">
        <v>131.6</v>
      </c>
      <c r="D86" s="53">
        <v>131.6</v>
      </c>
      <c r="E86" s="53">
        <v>131</v>
      </c>
      <c r="F86" s="53">
        <v>130.80000000000001</v>
      </c>
      <c r="G86" s="53">
        <v>130.80000000000001</v>
      </c>
      <c r="H86" s="53">
        <v>130.1</v>
      </c>
      <c r="I86" s="53">
        <v>128.30000000000001</v>
      </c>
      <c r="J86" s="53">
        <v>127.1</v>
      </c>
      <c r="K86" s="53">
        <v>126.6</v>
      </c>
      <c r="L86" s="53">
        <v>127</v>
      </c>
      <c r="M86" s="53">
        <v>127.9</v>
      </c>
      <c r="N86" s="53">
        <v>128.5</v>
      </c>
      <c r="O86" s="53">
        <v>128.69999999999999</v>
      </c>
      <c r="P86" s="53">
        <v>128.69999999999999</v>
      </c>
      <c r="Q86" s="53">
        <v>129.9</v>
      </c>
      <c r="R86" s="53">
        <v>128</v>
      </c>
      <c r="S86" s="53">
        <v>128</v>
      </c>
      <c r="T86" s="101">
        <v>128.5</v>
      </c>
      <c r="U86" s="101">
        <v>129</v>
      </c>
      <c r="V86" s="101">
        <v>128.80000000000001</v>
      </c>
      <c r="W86" s="101">
        <v>128.30000000000001</v>
      </c>
      <c r="X86" s="101">
        <v>130.1</v>
      </c>
      <c r="Y86" s="101">
        <v>129.1</v>
      </c>
      <c r="Z86" s="101">
        <v>129.69999999999999</v>
      </c>
      <c r="AA86" s="53">
        <v>129.69999999999999</v>
      </c>
      <c r="AB86" s="53">
        <v>129.19999999999999</v>
      </c>
      <c r="AC86" s="53">
        <v>129.19999999999999</v>
      </c>
      <c r="AD86" s="53">
        <v>129.80000000000001</v>
      </c>
      <c r="AE86" s="53">
        <v>130.19999999999999</v>
      </c>
      <c r="AF86" s="100">
        <v>131.1</v>
      </c>
      <c r="AG86" s="102"/>
      <c r="AH86" s="56">
        <f t="shared" si="31"/>
        <v>131.6</v>
      </c>
      <c r="AI86" s="57">
        <f t="shared" si="32"/>
        <v>126.6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100">
        <v>128.5</v>
      </c>
      <c r="C87" s="53">
        <v>128.19999999999999</v>
      </c>
      <c r="D87" s="53">
        <v>128.19999999999999</v>
      </c>
      <c r="E87" s="53">
        <v>128.69999999999999</v>
      </c>
      <c r="F87" s="53">
        <v>129.4</v>
      </c>
      <c r="G87" s="53">
        <v>129.4</v>
      </c>
      <c r="H87" s="53">
        <v>127.7</v>
      </c>
      <c r="I87" s="53">
        <v>125.4</v>
      </c>
      <c r="J87" s="53">
        <v>126.6</v>
      </c>
      <c r="K87" s="53">
        <v>127</v>
      </c>
      <c r="L87" s="53">
        <v>129.4</v>
      </c>
      <c r="M87" s="53">
        <v>125.5</v>
      </c>
      <c r="N87" s="53">
        <v>128.1</v>
      </c>
      <c r="O87" s="53">
        <v>126.7</v>
      </c>
      <c r="P87" s="53">
        <v>129.5</v>
      </c>
      <c r="Q87" s="53">
        <v>129.69999999999999</v>
      </c>
      <c r="R87" s="53">
        <v>128.69999999999999</v>
      </c>
      <c r="S87" s="53">
        <v>128.69999999999999</v>
      </c>
      <c r="T87" s="53">
        <v>127.5</v>
      </c>
      <c r="U87" s="53">
        <v>130.9</v>
      </c>
      <c r="V87" s="53">
        <v>126.9</v>
      </c>
      <c r="W87" s="53">
        <v>128.5</v>
      </c>
      <c r="X87" s="101">
        <v>129.5</v>
      </c>
      <c r="Y87" s="101">
        <v>128.19999999999999</v>
      </c>
      <c r="Z87" s="101">
        <v>127.5</v>
      </c>
      <c r="AA87" s="53">
        <v>129.19999999999999</v>
      </c>
      <c r="AB87" s="53">
        <v>129.19999999999999</v>
      </c>
      <c r="AC87" s="53">
        <v>127.5</v>
      </c>
      <c r="AD87" s="53">
        <v>127.8</v>
      </c>
      <c r="AE87" s="53">
        <v>128.69999999999999</v>
      </c>
      <c r="AF87" s="100">
        <v>128.5</v>
      </c>
      <c r="AG87" s="102"/>
      <c r="AH87" s="56">
        <f t="shared" si="31"/>
        <v>130.9</v>
      </c>
      <c r="AI87" s="57">
        <f t="shared" si="32"/>
        <v>125.4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0">
        <v>130.80000000000001</v>
      </c>
      <c r="C88" s="53">
        <v>131.1</v>
      </c>
      <c r="D88" s="53">
        <v>131.1</v>
      </c>
      <c r="E88" s="53">
        <v>130.9</v>
      </c>
      <c r="F88" s="53">
        <v>132.6</v>
      </c>
      <c r="G88" s="53">
        <v>132.6</v>
      </c>
      <c r="H88" s="53">
        <v>131.30000000000001</v>
      </c>
      <c r="I88" s="53">
        <v>129.9</v>
      </c>
      <c r="J88" s="53">
        <v>130.30000000000001</v>
      </c>
      <c r="K88" s="53">
        <v>131.6</v>
      </c>
      <c r="L88" s="53">
        <v>132.69999999999999</v>
      </c>
      <c r="M88" s="53">
        <v>129.69999999999999</v>
      </c>
      <c r="N88" s="53">
        <v>132.5</v>
      </c>
      <c r="O88" s="53">
        <v>130.69999999999999</v>
      </c>
      <c r="P88" s="53">
        <v>134</v>
      </c>
      <c r="Q88" s="53">
        <v>134.6</v>
      </c>
      <c r="R88" s="53">
        <v>133</v>
      </c>
      <c r="S88" s="53">
        <v>133</v>
      </c>
      <c r="T88" s="53">
        <v>131.6</v>
      </c>
      <c r="U88" s="53">
        <v>132.69999999999999</v>
      </c>
      <c r="V88" s="53">
        <v>131</v>
      </c>
      <c r="W88" s="53">
        <v>132.80000000000001</v>
      </c>
      <c r="X88" s="101">
        <v>133.69999999999999</v>
      </c>
      <c r="Y88" s="101">
        <v>133</v>
      </c>
      <c r="Z88" s="101">
        <v>133</v>
      </c>
      <c r="AA88" s="53">
        <v>132.6</v>
      </c>
      <c r="AB88" s="53">
        <v>132.80000000000001</v>
      </c>
      <c r="AC88" s="53">
        <v>131.69999999999999</v>
      </c>
      <c r="AD88" s="53">
        <v>132</v>
      </c>
      <c r="AE88" s="53">
        <v>132.4</v>
      </c>
      <c r="AF88" s="100">
        <v>132.30000000000001</v>
      </c>
      <c r="AG88" s="102"/>
      <c r="AH88" s="56">
        <f t="shared" si="31"/>
        <v>134.6</v>
      </c>
      <c r="AI88" s="57">
        <f t="shared" si="32"/>
        <v>129.69999999999999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4">
        <v>133.4</v>
      </c>
      <c r="C89" s="105">
        <v>132.19999999999999</v>
      </c>
      <c r="D89" s="105">
        <v>132.19999999999999</v>
      </c>
      <c r="E89" s="105">
        <v>131.9</v>
      </c>
      <c r="F89" s="105">
        <v>133.1</v>
      </c>
      <c r="G89" s="105">
        <v>133.1</v>
      </c>
      <c r="H89" s="105">
        <v>135.19999999999999</v>
      </c>
      <c r="I89" s="105">
        <v>133.9</v>
      </c>
      <c r="J89" s="105">
        <v>132.6</v>
      </c>
      <c r="K89" s="105">
        <v>131.5</v>
      </c>
      <c r="L89" s="105">
        <v>135.1</v>
      </c>
      <c r="M89" s="105">
        <v>132.69999999999999</v>
      </c>
      <c r="N89" s="105">
        <v>134.69999999999999</v>
      </c>
      <c r="O89" s="105">
        <v>133</v>
      </c>
      <c r="P89" s="105">
        <v>135.30000000000001</v>
      </c>
      <c r="Q89" s="105">
        <v>134.1</v>
      </c>
      <c r="R89" s="105">
        <v>130.5</v>
      </c>
      <c r="S89" s="105">
        <v>130.5</v>
      </c>
      <c r="T89" s="105">
        <v>133.9</v>
      </c>
      <c r="U89" s="105">
        <v>135</v>
      </c>
      <c r="V89" s="105">
        <v>133.80000000000001</v>
      </c>
      <c r="W89" s="105">
        <v>145.80000000000001</v>
      </c>
      <c r="X89" s="101">
        <v>134.69999999999999</v>
      </c>
      <c r="Y89" s="101">
        <v>135</v>
      </c>
      <c r="Z89" s="101">
        <v>134.6</v>
      </c>
      <c r="AA89" s="105">
        <v>135</v>
      </c>
      <c r="AB89" s="105">
        <v>133.19999999999999</v>
      </c>
      <c r="AC89" s="105">
        <v>133.1</v>
      </c>
      <c r="AD89" s="105">
        <v>132.4</v>
      </c>
      <c r="AE89" s="105">
        <v>131</v>
      </c>
      <c r="AF89" s="104">
        <v>133.69999999999999</v>
      </c>
      <c r="AG89" s="106"/>
      <c r="AH89" s="56">
        <f t="shared" si="31"/>
        <v>145.80000000000001</v>
      </c>
      <c r="AI89" s="57">
        <f t="shared" si="32"/>
        <v>130.5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100">
        <v>135</v>
      </c>
      <c r="C90" s="53">
        <v>131.9</v>
      </c>
      <c r="D90" s="53">
        <v>131.9</v>
      </c>
      <c r="E90" s="53">
        <v>131.9</v>
      </c>
      <c r="F90" s="53">
        <v>131.5</v>
      </c>
      <c r="G90" s="53">
        <v>131.5</v>
      </c>
      <c r="H90" s="53">
        <v>131.4</v>
      </c>
      <c r="I90" s="53">
        <v>131.30000000000001</v>
      </c>
      <c r="J90" s="53">
        <v>131.6</v>
      </c>
      <c r="K90" s="53">
        <v>127.5</v>
      </c>
      <c r="L90" s="53">
        <v>130.1</v>
      </c>
      <c r="M90" s="53">
        <v>129.9</v>
      </c>
      <c r="N90" s="53">
        <v>132.5</v>
      </c>
      <c r="O90" s="53">
        <v>128.80000000000001</v>
      </c>
      <c r="P90" s="53">
        <v>133.6</v>
      </c>
      <c r="Q90" s="53">
        <v>129.9</v>
      </c>
      <c r="R90" s="53">
        <v>124</v>
      </c>
      <c r="S90" s="53">
        <v>124</v>
      </c>
      <c r="T90" s="53">
        <v>128.4</v>
      </c>
      <c r="U90" s="53">
        <v>132.80000000000001</v>
      </c>
      <c r="V90" s="53">
        <v>129.19999999999999</v>
      </c>
      <c r="W90" s="53">
        <v>131.5</v>
      </c>
      <c r="X90" s="101">
        <v>134</v>
      </c>
      <c r="Y90" s="101">
        <v>134.5</v>
      </c>
      <c r="Z90" s="101">
        <v>134.19999999999999</v>
      </c>
      <c r="AA90" s="53">
        <v>134.4</v>
      </c>
      <c r="AB90" s="53">
        <v>132.80000000000001</v>
      </c>
      <c r="AC90" s="53">
        <v>133.6</v>
      </c>
      <c r="AD90" s="53">
        <v>132.30000000000001</v>
      </c>
      <c r="AE90" s="53">
        <v>131.6</v>
      </c>
      <c r="AF90" s="100">
        <v>132.4</v>
      </c>
      <c r="AG90" s="102"/>
      <c r="AH90" s="56">
        <f t="shared" si="31"/>
        <v>135</v>
      </c>
      <c r="AI90" s="57">
        <f t="shared" si="32"/>
        <v>124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7">
        <v>66.099999999999994</v>
      </c>
      <c r="C91" s="108">
        <v>66.400000000000006</v>
      </c>
      <c r="D91" s="108">
        <v>66.400000000000006</v>
      </c>
      <c r="E91" s="108">
        <v>66.3</v>
      </c>
      <c r="F91" s="108">
        <v>66</v>
      </c>
      <c r="G91" s="108">
        <v>66</v>
      </c>
      <c r="H91" s="108">
        <v>65.8</v>
      </c>
      <c r="I91" s="108">
        <v>65</v>
      </c>
      <c r="J91" s="108">
        <v>64.3</v>
      </c>
      <c r="K91" s="108">
        <v>63.9</v>
      </c>
      <c r="L91" s="108">
        <v>64.8</v>
      </c>
      <c r="M91" s="108">
        <v>64.8</v>
      </c>
      <c r="N91" s="108">
        <v>65.2</v>
      </c>
      <c r="O91" s="108">
        <v>65.3</v>
      </c>
      <c r="P91" s="108">
        <v>65.3</v>
      </c>
      <c r="Q91" s="108">
        <v>65.599999999999994</v>
      </c>
      <c r="R91" s="108">
        <v>65</v>
      </c>
      <c r="S91" s="108">
        <v>65</v>
      </c>
      <c r="T91" s="108">
        <v>65</v>
      </c>
      <c r="U91" s="108">
        <v>65.5</v>
      </c>
      <c r="V91" s="108">
        <v>65.2</v>
      </c>
      <c r="W91" s="108">
        <v>65.099999999999994</v>
      </c>
      <c r="X91" s="108">
        <v>65.7</v>
      </c>
      <c r="Y91" s="108">
        <v>65.400000000000006</v>
      </c>
      <c r="Z91" s="108">
        <v>65.5</v>
      </c>
      <c r="AA91" s="108">
        <v>65.599999999999994</v>
      </c>
      <c r="AB91" s="108">
        <v>65.3</v>
      </c>
      <c r="AC91" s="108">
        <v>65.400000000000006</v>
      </c>
      <c r="AD91" s="108">
        <v>65.900000000000006</v>
      </c>
      <c r="AE91" s="108">
        <v>65.900000000000006</v>
      </c>
      <c r="AF91" s="107">
        <v>66.5</v>
      </c>
      <c r="AG91" s="109"/>
      <c r="AH91" s="56">
        <f t="shared" si="31"/>
        <v>66.5</v>
      </c>
      <c r="AI91" s="57">
        <f t="shared" si="32"/>
        <v>63.9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5">
        <f t="shared" ref="B93" si="39">SUM(B15,B18,B21:B22,B42,B44:B45,B47,B49,B94:B97,B102,B108,B114,B123,B125,B137,B144,B147:B148,B155,B157,B159,B163:B165,B167:B169,B174,B180:B181,B183:B185,B193,B198)</f>
        <v>141.43999999999997</v>
      </c>
      <c r="C93" s="114">
        <f t="shared" ref="C93:AF93" si="40">SUM(C15,C18,C21:C22,C42,C44:C45,C47,C49,C94:C97,C102,C108,C114,C123,C125,C137,C144,C147:C148,C155,C157,C159,C163:C165,C167:C169,C174,C180:C181,C183:C185,C193,C198)</f>
        <v>137.33999999999997</v>
      </c>
      <c r="D93" s="114">
        <f t="shared" si="40"/>
        <v>138.33999999999997</v>
      </c>
      <c r="E93" s="114">
        <f t="shared" si="40"/>
        <v>147.33999999999997</v>
      </c>
      <c r="F93" s="115">
        <f t="shared" si="40"/>
        <v>171.13999999999996</v>
      </c>
      <c r="G93" s="115">
        <f t="shared" si="40"/>
        <v>179.73999999999995</v>
      </c>
      <c r="H93" s="115">
        <f t="shared" si="40"/>
        <v>224.23999999999998</v>
      </c>
      <c r="I93" s="115">
        <f t="shared" si="40"/>
        <v>271.64</v>
      </c>
      <c r="J93" s="115">
        <f t="shared" si="40"/>
        <v>303.04000000000002</v>
      </c>
      <c r="K93" s="115">
        <f t="shared" si="40"/>
        <v>330.84000000000003</v>
      </c>
      <c r="L93" s="115">
        <f t="shared" si="40"/>
        <v>328.14</v>
      </c>
      <c r="M93" s="115">
        <f t="shared" si="40"/>
        <v>304.94000000000005</v>
      </c>
      <c r="N93" s="115">
        <f t="shared" si="40"/>
        <v>302.34000000000003</v>
      </c>
      <c r="O93" s="115">
        <f t="shared" si="40"/>
        <v>289.44</v>
      </c>
      <c r="P93" s="115">
        <f t="shared" si="40"/>
        <v>307.34000000000003</v>
      </c>
      <c r="Q93" s="115">
        <f t="shared" si="40"/>
        <v>275.84000000000003</v>
      </c>
      <c r="R93" s="115">
        <f t="shared" si="40"/>
        <v>270.53999999999996</v>
      </c>
      <c r="S93" s="115">
        <f t="shared" si="40"/>
        <v>270.53999999999996</v>
      </c>
      <c r="T93" s="115">
        <f t="shared" si="40"/>
        <v>280.94</v>
      </c>
      <c r="U93" s="115">
        <f t="shared" si="40"/>
        <v>309.84000000000003</v>
      </c>
      <c r="V93" s="115">
        <f t="shared" si="40"/>
        <v>357.44000000000005</v>
      </c>
      <c r="W93" s="115">
        <f t="shared" si="40"/>
        <v>381.74</v>
      </c>
      <c r="X93" s="115">
        <f t="shared" si="40"/>
        <v>333.24</v>
      </c>
      <c r="Y93" s="115">
        <f t="shared" si="40"/>
        <v>348.84000000000003</v>
      </c>
      <c r="Z93" s="115">
        <f t="shared" si="40"/>
        <v>332.14000000000004</v>
      </c>
      <c r="AA93" s="115">
        <f t="shared" si="40"/>
        <v>309.94</v>
      </c>
      <c r="AB93" s="115">
        <f t="shared" si="40"/>
        <v>292.54000000000002</v>
      </c>
      <c r="AC93" s="115">
        <f t="shared" si="40"/>
        <v>266.34000000000003</v>
      </c>
      <c r="AD93" s="115">
        <f t="shared" si="40"/>
        <v>203.53999999999996</v>
      </c>
      <c r="AE93" s="115">
        <f t="shared" si="40"/>
        <v>166.93999999999997</v>
      </c>
      <c r="AF93" s="115">
        <f t="shared" si="40"/>
        <v>152.43999999999997</v>
      </c>
      <c r="AG93" s="116"/>
      <c r="AH93" s="56">
        <f>MAX(B93:AF93)</f>
        <v>381.74</v>
      </c>
      <c r="AI93" s="57">
        <f>MIN(B93:AF93)</f>
        <v>137.33999999999997</v>
      </c>
    </row>
    <row r="94" spans="1:88" x14ac:dyDescent="0.25">
      <c r="A94" s="117" t="s">
        <v>97</v>
      </c>
      <c r="B94" s="119">
        <v>25.3</v>
      </c>
      <c r="C94" s="60">
        <v>25.2</v>
      </c>
      <c r="D94" s="60">
        <v>26.2</v>
      </c>
      <c r="E94" s="60">
        <v>29.7</v>
      </c>
      <c r="F94" s="118">
        <v>36.1</v>
      </c>
      <c r="G94" s="118">
        <v>36.1</v>
      </c>
      <c r="H94" s="118">
        <v>40.9</v>
      </c>
      <c r="I94" s="118">
        <v>47.6</v>
      </c>
      <c r="J94" s="118">
        <v>44.3</v>
      </c>
      <c r="K94" s="118">
        <v>41.8</v>
      </c>
      <c r="L94" s="49">
        <v>30.6</v>
      </c>
      <c r="M94" s="49">
        <v>39.299999999999997</v>
      </c>
      <c r="N94" s="118">
        <v>45.6</v>
      </c>
      <c r="O94" s="118">
        <v>48.5</v>
      </c>
      <c r="P94" s="118">
        <v>56.6</v>
      </c>
      <c r="Q94" s="118">
        <v>49.5</v>
      </c>
      <c r="R94" s="118">
        <v>50</v>
      </c>
      <c r="S94" s="118">
        <v>50</v>
      </c>
      <c r="T94" s="49">
        <v>48</v>
      </c>
      <c r="U94" s="49">
        <v>37</v>
      </c>
      <c r="V94" s="49">
        <v>29.3</v>
      </c>
      <c r="W94" s="118">
        <v>20.100000000000001</v>
      </c>
      <c r="X94" s="118">
        <v>21.1</v>
      </c>
      <c r="Y94" s="118">
        <v>44.5</v>
      </c>
      <c r="Z94" s="118">
        <v>41.5</v>
      </c>
      <c r="AA94" s="49">
        <v>49.9</v>
      </c>
      <c r="AB94" s="49">
        <v>57.2</v>
      </c>
      <c r="AC94" s="49">
        <v>59</v>
      </c>
      <c r="AD94" s="49">
        <v>67.099999999999994</v>
      </c>
      <c r="AE94" s="49">
        <v>30.5</v>
      </c>
      <c r="AF94" s="119">
        <v>24.4</v>
      </c>
      <c r="AG94" s="120">
        <v>75</v>
      </c>
      <c r="AH94" s="56">
        <f t="shared" ref="AH94:AH99" si="41">IF(ABS(MAX(B94:AF94))&gt;ABS(MIN(B94:AF94)),MAX(B94:AF94),MIN(B94:AF94))</f>
        <v>67.099999999999994</v>
      </c>
      <c r="AI94" s="121">
        <f t="shared" ref="AI94:AI99" si="42">INDEX($B$9:$AF$9,1,MATCH(AH94,B94:AF94,0))</f>
        <v>0.91666666666666696</v>
      </c>
    </row>
    <row r="95" spans="1:88" x14ac:dyDescent="0.25">
      <c r="A95" s="122" t="s">
        <v>98</v>
      </c>
      <c r="B95" s="123">
        <f>-30.7-36.8</f>
        <v>-67.5</v>
      </c>
      <c r="C95" s="62">
        <f>-27.4-33</f>
        <v>-60.4</v>
      </c>
      <c r="D95" s="62">
        <f>-27.4-33</f>
        <v>-60.4</v>
      </c>
      <c r="E95" s="62">
        <v>-67</v>
      </c>
      <c r="F95" s="62">
        <v>-70</v>
      </c>
      <c r="G95" s="62">
        <v>-70</v>
      </c>
      <c r="H95" s="62">
        <v>-62</v>
      </c>
      <c r="I95" s="62">
        <v>-47</v>
      </c>
      <c r="J95" s="62">
        <v>-40</v>
      </c>
      <c r="K95" s="62">
        <v>-31</v>
      </c>
      <c r="L95" s="62">
        <v>-31.8</v>
      </c>
      <c r="M95" s="62">
        <v>-36.799999999999997</v>
      </c>
      <c r="N95" s="62">
        <v>-32.5</v>
      </c>
      <c r="O95" s="62">
        <v>-44.2</v>
      </c>
      <c r="P95" s="62">
        <v>-18.2</v>
      </c>
      <c r="Q95" s="62">
        <v>-41.6</v>
      </c>
      <c r="R95" s="62">
        <v>-50</v>
      </c>
      <c r="S95" s="62">
        <v>-50</v>
      </c>
      <c r="T95" s="62">
        <v>-47.9</v>
      </c>
      <c r="U95" s="62">
        <v>-34.6</v>
      </c>
      <c r="V95" s="62">
        <f>-4.8-14.5</f>
        <v>-19.3</v>
      </c>
      <c r="W95" s="62">
        <f>-0.2-8.9</f>
        <v>-9.1</v>
      </c>
      <c r="X95" s="62">
        <f>-0.2-8.9</f>
        <v>-9.1</v>
      </c>
      <c r="Y95" s="62">
        <f>-5-12.5</f>
        <v>-17.5</v>
      </c>
      <c r="Z95" s="62">
        <f>-8.3-14.9</f>
        <v>-23.200000000000003</v>
      </c>
      <c r="AA95" s="53">
        <v>-34</v>
      </c>
      <c r="AB95" s="53">
        <v>-40</v>
      </c>
      <c r="AC95" s="53">
        <v>-48</v>
      </c>
      <c r="AD95" s="53">
        <v>-62.9</v>
      </c>
      <c r="AE95" s="53">
        <v>-59.7</v>
      </c>
      <c r="AF95" s="123">
        <v>-66.2</v>
      </c>
      <c r="AG95" s="120">
        <v>240</v>
      </c>
      <c r="AH95" s="56">
        <f t="shared" si="41"/>
        <v>-70</v>
      </c>
      <c r="AI95" s="121">
        <f t="shared" si="42"/>
        <v>0.20833333333333301</v>
      </c>
    </row>
    <row r="96" spans="1:88" x14ac:dyDescent="0.25">
      <c r="A96" s="122" t="s">
        <v>99</v>
      </c>
      <c r="B96" s="123">
        <v>-12.7</v>
      </c>
      <c r="C96" s="62">
        <v>-8.6</v>
      </c>
      <c r="D96" s="62">
        <v>-8.6</v>
      </c>
      <c r="E96" s="62">
        <v>-11.1</v>
      </c>
      <c r="F96" s="62">
        <v>-8.3000000000000007</v>
      </c>
      <c r="G96" s="62">
        <v>-8.3000000000000007</v>
      </c>
      <c r="H96" s="62">
        <v>-2.5</v>
      </c>
      <c r="I96" s="62">
        <v>4.4000000000000004</v>
      </c>
      <c r="J96" s="62">
        <v>3.7</v>
      </c>
      <c r="K96" s="62">
        <v>10.6</v>
      </c>
      <c r="L96" s="62">
        <v>27.4</v>
      </c>
      <c r="M96" s="62">
        <v>18.3</v>
      </c>
      <c r="N96" s="62">
        <v>22.4</v>
      </c>
      <c r="O96" s="62">
        <v>21.7</v>
      </c>
      <c r="P96" s="62">
        <v>18.2</v>
      </c>
      <c r="Q96" s="62">
        <v>10.5</v>
      </c>
      <c r="R96" s="62">
        <v>8.6</v>
      </c>
      <c r="S96" s="62">
        <v>8.6</v>
      </c>
      <c r="T96" s="62">
        <v>17.5</v>
      </c>
      <c r="U96" s="62">
        <v>20.399999999999999</v>
      </c>
      <c r="V96" s="62">
        <v>40.1</v>
      </c>
      <c r="W96" s="62">
        <v>43.5</v>
      </c>
      <c r="X96" s="62">
        <v>30.2</v>
      </c>
      <c r="Y96" s="62">
        <v>25.8</v>
      </c>
      <c r="Z96" s="62">
        <v>26.6</v>
      </c>
      <c r="AA96" s="53">
        <v>18.600000000000001</v>
      </c>
      <c r="AB96" s="53">
        <v>11</v>
      </c>
      <c r="AC96" s="53">
        <v>4.2</v>
      </c>
      <c r="AD96" s="53">
        <v>-3.6</v>
      </c>
      <c r="AE96" s="53">
        <v>-5</v>
      </c>
      <c r="AF96" s="123">
        <v>-5.6</v>
      </c>
      <c r="AG96" s="120">
        <v>60</v>
      </c>
      <c r="AH96" s="56">
        <f t="shared" si="41"/>
        <v>43.5</v>
      </c>
      <c r="AI96" s="121">
        <f t="shared" si="42"/>
        <v>0.75</v>
      </c>
    </row>
    <row r="97" spans="1:37" x14ac:dyDescent="0.25">
      <c r="A97" s="124" t="s">
        <v>100</v>
      </c>
      <c r="B97" s="126">
        <v>8.8000000000000007</v>
      </c>
      <c r="C97" s="65">
        <v>13</v>
      </c>
      <c r="D97" s="65">
        <v>13</v>
      </c>
      <c r="E97" s="65">
        <v>9.1999999999999993</v>
      </c>
      <c r="F97" s="65">
        <v>5.4</v>
      </c>
      <c r="G97" s="65">
        <v>5.4</v>
      </c>
      <c r="H97" s="65">
        <v>31.3</v>
      </c>
      <c r="I97" s="65">
        <v>50.1</v>
      </c>
      <c r="J97" s="65">
        <v>73</v>
      </c>
      <c r="K97" s="65">
        <v>87.4</v>
      </c>
      <c r="L97" s="65">
        <v>80.099999999999994</v>
      </c>
      <c r="M97" s="65">
        <v>62.3</v>
      </c>
      <c r="N97" s="65">
        <v>54.6</v>
      </c>
      <c r="O97" s="65">
        <v>40.4</v>
      </c>
      <c r="P97" s="65">
        <v>28</v>
      </c>
      <c r="Q97" s="65">
        <v>44.7</v>
      </c>
      <c r="R97" s="65">
        <v>43.4</v>
      </c>
      <c r="S97" s="65">
        <v>43.4</v>
      </c>
      <c r="T97" s="65">
        <v>42.5</v>
      </c>
      <c r="U97" s="65">
        <v>66</v>
      </c>
      <c r="V97" s="65">
        <v>86</v>
      </c>
      <c r="W97" s="65">
        <v>105.9</v>
      </c>
      <c r="X97" s="65">
        <v>69.7</v>
      </c>
      <c r="Y97" s="65">
        <v>74.7</v>
      </c>
      <c r="Z97" s="65">
        <v>70.900000000000006</v>
      </c>
      <c r="AA97" s="125">
        <v>54.4</v>
      </c>
      <c r="AB97" s="125">
        <v>43.3</v>
      </c>
      <c r="AC97" s="125">
        <v>30.3</v>
      </c>
      <c r="AD97" s="125">
        <v>0</v>
      </c>
      <c r="AE97" s="125">
        <v>19.600000000000001</v>
      </c>
      <c r="AF97" s="126">
        <v>18.3</v>
      </c>
      <c r="AG97" s="127">
        <v>120</v>
      </c>
      <c r="AH97" s="56">
        <f t="shared" si="41"/>
        <v>105.9</v>
      </c>
      <c r="AI97" s="121">
        <f t="shared" si="42"/>
        <v>0.75</v>
      </c>
    </row>
    <row r="98" spans="1:37" x14ac:dyDescent="0.25">
      <c r="A98" s="124" t="s">
        <v>101</v>
      </c>
      <c r="B98" s="126">
        <v>28.1</v>
      </c>
      <c r="C98" s="65">
        <v>32.6</v>
      </c>
      <c r="D98" s="65">
        <v>32.6</v>
      </c>
      <c r="E98" s="65">
        <v>27.8</v>
      </c>
      <c r="F98" s="65">
        <v>21</v>
      </c>
      <c r="G98" s="65">
        <v>21</v>
      </c>
      <c r="H98" s="65">
        <v>33.5</v>
      </c>
      <c r="I98" s="65">
        <v>45.7</v>
      </c>
      <c r="J98" s="65">
        <v>62</v>
      </c>
      <c r="K98" s="65">
        <v>71.3</v>
      </c>
      <c r="L98" s="65">
        <v>66.7</v>
      </c>
      <c r="M98" s="65">
        <v>51.6</v>
      </c>
      <c r="N98" s="65">
        <v>45.6</v>
      </c>
      <c r="O98" s="65">
        <v>40</v>
      </c>
      <c r="P98" s="65">
        <v>27.9</v>
      </c>
      <c r="Q98" s="65">
        <v>42.3</v>
      </c>
      <c r="R98" s="65">
        <v>44</v>
      </c>
      <c r="S98" s="65">
        <v>44</v>
      </c>
      <c r="T98" s="65">
        <v>40.6</v>
      </c>
      <c r="U98" s="65">
        <v>55.5</v>
      </c>
      <c r="V98" s="65">
        <v>65.3</v>
      </c>
      <c r="W98" s="65">
        <v>76.099999999999994</v>
      </c>
      <c r="X98" s="65">
        <v>65.400000000000006</v>
      </c>
      <c r="Y98" s="65">
        <v>59.9</v>
      </c>
      <c r="Z98" s="65">
        <v>57.7</v>
      </c>
      <c r="AA98" s="125">
        <v>44.9</v>
      </c>
      <c r="AB98" s="125">
        <v>38.6</v>
      </c>
      <c r="AC98" s="125">
        <v>36</v>
      </c>
      <c r="AD98" s="125">
        <v>14.9</v>
      </c>
      <c r="AE98" s="125">
        <v>32.299999999999997</v>
      </c>
      <c r="AF98" s="126">
        <v>35.6</v>
      </c>
      <c r="AG98" s="127"/>
      <c r="AH98" s="56">
        <f t="shared" si="41"/>
        <v>76.099999999999994</v>
      </c>
      <c r="AI98" s="121">
        <f t="shared" si="42"/>
        <v>0.75</v>
      </c>
    </row>
    <row r="99" spans="1:37" ht="15.75" thickBot="1" x14ac:dyDescent="0.3">
      <c r="A99" s="124" t="s">
        <v>102</v>
      </c>
      <c r="B99" s="126">
        <v>36.299999999999997</v>
      </c>
      <c r="C99" s="65">
        <v>39</v>
      </c>
      <c r="D99" s="65">
        <v>39</v>
      </c>
      <c r="E99" s="65">
        <v>39.6</v>
      </c>
      <c r="F99" s="65">
        <v>29.7</v>
      </c>
      <c r="G99" s="65">
        <v>29.7</v>
      </c>
      <c r="H99" s="65">
        <v>35.9</v>
      </c>
      <c r="I99" s="65">
        <v>37.700000000000003</v>
      </c>
      <c r="J99" s="65">
        <v>36.6</v>
      </c>
      <c r="K99" s="65">
        <v>44.3</v>
      </c>
      <c r="L99" s="65">
        <v>44.3</v>
      </c>
      <c r="M99" s="65">
        <v>43.1</v>
      </c>
      <c r="N99" s="65">
        <v>33.799999999999997</v>
      </c>
      <c r="O99" s="65">
        <v>40.799999999999997</v>
      </c>
      <c r="P99" s="65">
        <v>23.5</v>
      </c>
      <c r="Q99" s="65">
        <v>29.5</v>
      </c>
      <c r="R99" s="65">
        <v>37.5</v>
      </c>
      <c r="S99" s="65">
        <v>37.5</v>
      </c>
      <c r="T99" s="65">
        <v>39.700000000000003</v>
      </c>
      <c r="U99" s="65">
        <v>50</v>
      </c>
      <c r="V99" s="65">
        <v>55.5</v>
      </c>
      <c r="W99" s="65">
        <v>67.3</v>
      </c>
      <c r="X99" s="65">
        <v>37.5</v>
      </c>
      <c r="Y99" s="65">
        <v>42.2</v>
      </c>
      <c r="Z99" s="65">
        <v>42.1</v>
      </c>
      <c r="AA99" s="125">
        <v>31.6</v>
      </c>
      <c r="AB99" s="125">
        <v>26.9</v>
      </c>
      <c r="AC99" s="125">
        <v>25.7</v>
      </c>
      <c r="AD99" s="125">
        <v>17.8</v>
      </c>
      <c r="AE99" s="125">
        <v>43</v>
      </c>
      <c r="AF99" s="126">
        <v>49</v>
      </c>
      <c r="AG99" s="128"/>
      <c r="AH99" s="56">
        <f t="shared" si="41"/>
        <v>67.3</v>
      </c>
      <c r="AI99" s="121">
        <f t="shared" si="42"/>
        <v>0.75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43">B101</f>
        <v>9.9</v>
      </c>
      <c r="D101" s="134">
        <f t="shared" si="43"/>
        <v>9.9</v>
      </c>
      <c r="E101" s="134">
        <f t="shared" si="43"/>
        <v>9.9</v>
      </c>
      <c r="F101" s="134">
        <f t="shared" si="43"/>
        <v>9.9</v>
      </c>
      <c r="G101" s="134">
        <f t="shared" si="43"/>
        <v>9.9</v>
      </c>
      <c r="H101" s="134">
        <f t="shared" si="43"/>
        <v>9.9</v>
      </c>
      <c r="I101" s="134">
        <f t="shared" si="43"/>
        <v>9.9</v>
      </c>
      <c r="J101" s="134">
        <f t="shared" si="43"/>
        <v>9.9</v>
      </c>
      <c r="K101" s="134">
        <f t="shared" si="43"/>
        <v>9.9</v>
      </c>
      <c r="L101" s="134">
        <f t="shared" si="43"/>
        <v>9.9</v>
      </c>
      <c r="M101" s="134">
        <f t="shared" si="43"/>
        <v>9.9</v>
      </c>
      <c r="N101" s="134">
        <f t="shared" si="43"/>
        <v>9.9</v>
      </c>
      <c r="O101" s="134">
        <f t="shared" si="43"/>
        <v>9.9</v>
      </c>
      <c r="P101" s="134">
        <f t="shared" si="43"/>
        <v>9.9</v>
      </c>
      <c r="Q101" s="134">
        <f t="shared" si="43"/>
        <v>9.9</v>
      </c>
      <c r="R101" s="134">
        <f t="shared" si="43"/>
        <v>9.9</v>
      </c>
      <c r="S101" s="134">
        <f t="shared" ref="S101:AF106" si="44">R101</f>
        <v>9.9</v>
      </c>
      <c r="T101" s="134">
        <f t="shared" si="44"/>
        <v>9.9</v>
      </c>
      <c r="U101" s="134">
        <f t="shared" si="44"/>
        <v>9.9</v>
      </c>
      <c r="V101" s="134">
        <f t="shared" si="44"/>
        <v>9.9</v>
      </c>
      <c r="W101" s="134">
        <f t="shared" si="44"/>
        <v>9.9</v>
      </c>
      <c r="X101" s="134">
        <f t="shared" si="44"/>
        <v>9.9</v>
      </c>
      <c r="Y101" s="134">
        <f t="shared" si="44"/>
        <v>9.9</v>
      </c>
      <c r="Z101" s="134">
        <f t="shared" si="44"/>
        <v>9.9</v>
      </c>
      <c r="AA101" s="134">
        <f t="shared" si="44"/>
        <v>9.9</v>
      </c>
      <c r="AB101" s="134">
        <f t="shared" si="44"/>
        <v>9.9</v>
      </c>
      <c r="AC101" s="134">
        <f t="shared" si="44"/>
        <v>9.9</v>
      </c>
      <c r="AD101" s="134">
        <f t="shared" si="44"/>
        <v>9.9</v>
      </c>
      <c r="AE101" s="134">
        <f t="shared" si="44"/>
        <v>9.9</v>
      </c>
      <c r="AF101" s="134">
        <f t="shared" si="44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43"/>
        <v>9.6</v>
      </c>
      <c r="D102" s="137">
        <f t="shared" si="43"/>
        <v>9.6</v>
      </c>
      <c r="E102" s="137">
        <f t="shared" si="43"/>
        <v>9.6</v>
      </c>
      <c r="F102" s="137">
        <f t="shared" si="43"/>
        <v>9.6</v>
      </c>
      <c r="G102" s="137">
        <f t="shared" si="43"/>
        <v>9.6</v>
      </c>
      <c r="H102" s="137">
        <f t="shared" si="43"/>
        <v>9.6</v>
      </c>
      <c r="I102" s="137">
        <f t="shared" si="43"/>
        <v>9.6</v>
      </c>
      <c r="J102" s="137">
        <f t="shared" si="43"/>
        <v>9.6</v>
      </c>
      <c r="K102" s="137">
        <f t="shared" si="43"/>
        <v>9.6</v>
      </c>
      <c r="L102" s="137">
        <f t="shared" si="43"/>
        <v>9.6</v>
      </c>
      <c r="M102" s="137">
        <f t="shared" si="43"/>
        <v>9.6</v>
      </c>
      <c r="N102" s="137">
        <f t="shared" si="43"/>
        <v>9.6</v>
      </c>
      <c r="O102" s="137">
        <f t="shared" si="43"/>
        <v>9.6</v>
      </c>
      <c r="P102" s="137">
        <f t="shared" si="43"/>
        <v>9.6</v>
      </c>
      <c r="Q102" s="137">
        <f t="shared" si="43"/>
        <v>9.6</v>
      </c>
      <c r="R102" s="137">
        <f t="shared" si="43"/>
        <v>9.6</v>
      </c>
      <c r="S102" s="137">
        <f t="shared" si="44"/>
        <v>9.6</v>
      </c>
      <c r="T102" s="137">
        <f t="shared" si="44"/>
        <v>9.6</v>
      </c>
      <c r="U102" s="137">
        <f t="shared" si="44"/>
        <v>9.6</v>
      </c>
      <c r="V102" s="137">
        <f t="shared" si="44"/>
        <v>9.6</v>
      </c>
      <c r="W102" s="137">
        <f t="shared" si="44"/>
        <v>9.6</v>
      </c>
      <c r="X102" s="137">
        <f t="shared" si="44"/>
        <v>9.6</v>
      </c>
      <c r="Y102" s="137">
        <f t="shared" si="44"/>
        <v>9.6</v>
      </c>
      <c r="Z102" s="137">
        <f t="shared" si="44"/>
        <v>9.6</v>
      </c>
      <c r="AA102" s="137">
        <f t="shared" si="44"/>
        <v>9.6</v>
      </c>
      <c r="AB102" s="137">
        <f t="shared" si="44"/>
        <v>9.6</v>
      </c>
      <c r="AC102" s="137">
        <f t="shared" si="44"/>
        <v>9.6</v>
      </c>
      <c r="AD102" s="137">
        <f t="shared" si="44"/>
        <v>9.6</v>
      </c>
      <c r="AE102" s="137">
        <f t="shared" si="44"/>
        <v>9.6</v>
      </c>
      <c r="AF102" s="137">
        <f t="shared" si="44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43"/>
        <v>9.98</v>
      </c>
      <c r="D103" s="137">
        <f t="shared" si="43"/>
        <v>9.98</v>
      </c>
      <c r="E103" s="137">
        <f t="shared" si="43"/>
        <v>9.98</v>
      </c>
      <c r="F103" s="137">
        <f t="shared" si="43"/>
        <v>9.98</v>
      </c>
      <c r="G103" s="137">
        <f t="shared" si="43"/>
        <v>9.98</v>
      </c>
      <c r="H103" s="137">
        <f t="shared" si="43"/>
        <v>9.98</v>
      </c>
      <c r="I103" s="137">
        <f t="shared" si="43"/>
        <v>9.98</v>
      </c>
      <c r="J103" s="137">
        <f t="shared" si="43"/>
        <v>9.98</v>
      </c>
      <c r="K103" s="137">
        <f t="shared" si="43"/>
        <v>9.98</v>
      </c>
      <c r="L103" s="137">
        <f t="shared" si="43"/>
        <v>9.98</v>
      </c>
      <c r="M103" s="137">
        <f t="shared" si="43"/>
        <v>9.98</v>
      </c>
      <c r="N103" s="137">
        <f t="shared" si="43"/>
        <v>9.98</v>
      </c>
      <c r="O103" s="137">
        <f t="shared" si="43"/>
        <v>9.98</v>
      </c>
      <c r="P103" s="137">
        <f t="shared" si="43"/>
        <v>9.98</v>
      </c>
      <c r="Q103" s="137">
        <f t="shared" si="43"/>
        <v>9.98</v>
      </c>
      <c r="R103" s="137">
        <f t="shared" si="43"/>
        <v>9.98</v>
      </c>
      <c r="S103" s="137">
        <f t="shared" si="44"/>
        <v>9.98</v>
      </c>
      <c r="T103" s="137">
        <f t="shared" si="44"/>
        <v>9.98</v>
      </c>
      <c r="U103" s="137">
        <f t="shared" si="44"/>
        <v>9.98</v>
      </c>
      <c r="V103" s="137">
        <f t="shared" si="44"/>
        <v>9.98</v>
      </c>
      <c r="W103" s="137">
        <f t="shared" si="44"/>
        <v>9.98</v>
      </c>
      <c r="X103" s="137">
        <f t="shared" si="44"/>
        <v>9.98</v>
      </c>
      <c r="Y103" s="137">
        <f t="shared" si="44"/>
        <v>9.98</v>
      </c>
      <c r="Z103" s="137">
        <f t="shared" si="44"/>
        <v>9.98</v>
      </c>
      <c r="AA103" s="137">
        <f t="shared" si="44"/>
        <v>9.98</v>
      </c>
      <c r="AB103" s="137">
        <f t="shared" si="44"/>
        <v>9.98</v>
      </c>
      <c r="AC103" s="137">
        <f t="shared" si="44"/>
        <v>9.98</v>
      </c>
      <c r="AD103" s="137">
        <f t="shared" si="44"/>
        <v>9.98</v>
      </c>
      <c r="AE103" s="137">
        <f t="shared" si="44"/>
        <v>9.98</v>
      </c>
      <c r="AF103" s="137">
        <f t="shared" si="44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43"/>
        <v>9.1</v>
      </c>
      <c r="D104" s="137">
        <f t="shared" si="43"/>
        <v>9.1</v>
      </c>
      <c r="E104" s="137">
        <f t="shared" si="43"/>
        <v>9.1</v>
      </c>
      <c r="F104" s="137">
        <f t="shared" si="43"/>
        <v>9.1</v>
      </c>
      <c r="G104" s="137">
        <f t="shared" si="43"/>
        <v>9.1</v>
      </c>
      <c r="H104" s="137">
        <f t="shared" si="43"/>
        <v>9.1</v>
      </c>
      <c r="I104" s="137">
        <f t="shared" si="43"/>
        <v>9.1</v>
      </c>
      <c r="J104" s="137">
        <f t="shared" si="43"/>
        <v>9.1</v>
      </c>
      <c r="K104" s="137">
        <f t="shared" si="43"/>
        <v>9.1</v>
      </c>
      <c r="L104" s="137">
        <f t="shared" si="43"/>
        <v>9.1</v>
      </c>
      <c r="M104" s="137">
        <f t="shared" si="43"/>
        <v>9.1</v>
      </c>
      <c r="N104" s="137">
        <f t="shared" si="43"/>
        <v>9.1</v>
      </c>
      <c r="O104" s="137">
        <f t="shared" si="43"/>
        <v>9.1</v>
      </c>
      <c r="P104" s="137">
        <f t="shared" si="43"/>
        <v>9.1</v>
      </c>
      <c r="Q104" s="137">
        <f t="shared" si="43"/>
        <v>9.1</v>
      </c>
      <c r="R104" s="137">
        <f t="shared" si="43"/>
        <v>9.1</v>
      </c>
      <c r="S104" s="137">
        <f t="shared" si="44"/>
        <v>9.1</v>
      </c>
      <c r="T104" s="137">
        <f t="shared" si="44"/>
        <v>9.1</v>
      </c>
      <c r="U104" s="137">
        <f t="shared" si="44"/>
        <v>9.1</v>
      </c>
      <c r="V104" s="137">
        <f t="shared" si="44"/>
        <v>9.1</v>
      </c>
      <c r="W104" s="137">
        <f t="shared" si="44"/>
        <v>9.1</v>
      </c>
      <c r="X104" s="137">
        <f t="shared" si="44"/>
        <v>9.1</v>
      </c>
      <c r="Y104" s="137">
        <f t="shared" si="44"/>
        <v>9.1</v>
      </c>
      <c r="Z104" s="137">
        <f t="shared" si="44"/>
        <v>9.1</v>
      </c>
      <c r="AA104" s="137">
        <f t="shared" si="44"/>
        <v>9.1</v>
      </c>
      <c r="AB104" s="137">
        <f t="shared" si="44"/>
        <v>9.1</v>
      </c>
      <c r="AC104" s="137">
        <f t="shared" si="44"/>
        <v>9.1</v>
      </c>
      <c r="AD104" s="137">
        <f t="shared" si="44"/>
        <v>9.1</v>
      </c>
      <c r="AE104" s="137">
        <f t="shared" si="44"/>
        <v>9.1</v>
      </c>
      <c r="AF104" s="137">
        <f t="shared" si="44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43"/>
        <v>9.18</v>
      </c>
      <c r="D105" s="137">
        <f t="shared" si="43"/>
        <v>9.18</v>
      </c>
      <c r="E105" s="137">
        <f t="shared" si="43"/>
        <v>9.18</v>
      </c>
      <c r="F105" s="137">
        <f t="shared" si="43"/>
        <v>9.18</v>
      </c>
      <c r="G105" s="137">
        <f t="shared" si="43"/>
        <v>9.18</v>
      </c>
      <c r="H105" s="137">
        <f t="shared" si="43"/>
        <v>9.18</v>
      </c>
      <c r="I105" s="137">
        <f t="shared" si="43"/>
        <v>9.18</v>
      </c>
      <c r="J105" s="137">
        <f t="shared" si="43"/>
        <v>9.18</v>
      </c>
      <c r="K105" s="137">
        <f t="shared" si="43"/>
        <v>9.18</v>
      </c>
      <c r="L105" s="137">
        <f t="shared" si="43"/>
        <v>9.18</v>
      </c>
      <c r="M105" s="137">
        <f t="shared" si="43"/>
        <v>9.18</v>
      </c>
      <c r="N105" s="137">
        <f t="shared" si="43"/>
        <v>9.18</v>
      </c>
      <c r="O105" s="137">
        <f t="shared" si="43"/>
        <v>9.18</v>
      </c>
      <c r="P105" s="137">
        <f t="shared" si="43"/>
        <v>9.18</v>
      </c>
      <c r="Q105" s="137">
        <f t="shared" si="43"/>
        <v>9.18</v>
      </c>
      <c r="R105" s="137">
        <f t="shared" si="43"/>
        <v>9.18</v>
      </c>
      <c r="S105" s="137">
        <f t="shared" si="44"/>
        <v>9.18</v>
      </c>
      <c r="T105" s="137">
        <f t="shared" si="44"/>
        <v>9.18</v>
      </c>
      <c r="U105" s="137">
        <f t="shared" si="44"/>
        <v>9.18</v>
      </c>
      <c r="V105" s="137">
        <f t="shared" si="44"/>
        <v>9.18</v>
      </c>
      <c r="W105" s="137">
        <f t="shared" si="44"/>
        <v>9.18</v>
      </c>
      <c r="X105" s="137">
        <f t="shared" si="44"/>
        <v>9.18</v>
      </c>
      <c r="Y105" s="137">
        <f t="shared" si="44"/>
        <v>9.18</v>
      </c>
      <c r="Z105" s="137">
        <f t="shared" si="44"/>
        <v>9.18</v>
      </c>
      <c r="AA105" s="137">
        <f t="shared" si="44"/>
        <v>9.18</v>
      </c>
      <c r="AB105" s="137">
        <f t="shared" si="44"/>
        <v>9.18</v>
      </c>
      <c r="AC105" s="137">
        <f t="shared" si="44"/>
        <v>9.18</v>
      </c>
      <c r="AD105" s="137">
        <f t="shared" si="44"/>
        <v>9.18</v>
      </c>
      <c r="AE105" s="137">
        <f t="shared" si="44"/>
        <v>9.18</v>
      </c>
      <c r="AF105" s="137">
        <f t="shared" si="44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43"/>
        <v>7</v>
      </c>
      <c r="D106" s="137">
        <f t="shared" si="43"/>
        <v>7</v>
      </c>
      <c r="E106" s="137">
        <f t="shared" si="43"/>
        <v>7</v>
      </c>
      <c r="F106" s="137">
        <f t="shared" si="43"/>
        <v>7</v>
      </c>
      <c r="G106" s="137">
        <f t="shared" si="43"/>
        <v>7</v>
      </c>
      <c r="H106" s="137">
        <f t="shared" si="43"/>
        <v>7</v>
      </c>
      <c r="I106" s="137">
        <f t="shared" si="43"/>
        <v>7</v>
      </c>
      <c r="J106" s="137">
        <f t="shared" si="43"/>
        <v>7</v>
      </c>
      <c r="K106" s="137">
        <f t="shared" si="43"/>
        <v>7</v>
      </c>
      <c r="L106" s="137">
        <f t="shared" si="43"/>
        <v>7</v>
      </c>
      <c r="M106" s="137">
        <f t="shared" si="43"/>
        <v>7</v>
      </c>
      <c r="N106" s="137">
        <f t="shared" si="43"/>
        <v>7</v>
      </c>
      <c r="O106" s="137">
        <f t="shared" si="43"/>
        <v>7</v>
      </c>
      <c r="P106" s="137">
        <f t="shared" si="43"/>
        <v>7</v>
      </c>
      <c r="Q106" s="137">
        <f t="shared" si="43"/>
        <v>7</v>
      </c>
      <c r="R106" s="137">
        <f t="shared" si="43"/>
        <v>7</v>
      </c>
      <c r="S106" s="137">
        <f t="shared" si="44"/>
        <v>7</v>
      </c>
      <c r="T106" s="137">
        <f t="shared" si="44"/>
        <v>7</v>
      </c>
      <c r="U106" s="137">
        <f t="shared" si="44"/>
        <v>7</v>
      </c>
      <c r="V106" s="137">
        <f t="shared" si="44"/>
        <v>7</v>
      </c>
      <c r="W106" s="137">
        <f t="shared" si="44"/>
        <v>7</v>
      </c>
      <c r="X106" s="137">
        <f t="shared" si="44"/>
        <v>7</v>
      </c>
      <c r="Y106" s="137">
        <f t="shared" si="44"/>
        <v>7</v>
      </c>
      <c r="Z106" s="137">
        <f t="shared" si="44"/>
        <v>7</v>
      </c>
      <c r="AA106" s="137">
        <f t="shared" si="44"/>
        <v>7</v>
      </c>
      <c r="AB106" s="137">
        <f t="shared" si="44"/>
        <v>7</v>
      </c>
      <c r="AC106" s="137">
        <f t="shared" si="44"/>
        <v>7</v>
      </c>
      <c r="AD106" s="137">
        <f t="shared" si="44"/>
        <v>7</v>
      </c>
      <c r="AE106" s="137">
        <f t="shared" si="44"/>
        <v>7</v>
      </c>
      <c r="AF106" s="137">
        <f t="shared" si="44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45">B108</f>
        <v>2.25</v>
      </c>
      <c r="D108" s="137">
        <f t="shared" si="45"/>
        <v>2.25</v>
      </c>
      <c r="E108" s="137">
        <f t="shared" si="45"/>
        <v>2.25</v>
      </c>
      <c r="F108" s="137">
        <f t="shared" si="45"/>
        <v>2.25</v>
      </c>
      <c r="G108" s="137">
        <f t="shared" si="45"/>
        <v>2.25</v>
      </c>
      <c r="H108" s="137">
        <f t="shared" si="45"/>
        <v>2.25</v>
      </c>
      <c r="I108" s="137">
        <f t="shared" si="45"/>
        <v>2.25</v>
      </c>
      <c r="J108" s="137">
        <f t="shared" si="45"/>
        <v>2.25</v>
      </c>
      <c r="K108" s="137">
        <f t="shared" si="45"/>
        <v>2.25</v>
      </c>
      <c r="L108" s="137">
        <f t="shared" si="45"/>
        <v>2.25</v>
      </c>
      <c r="M108" s="137">
        <f t="shared" si="45"/>
        <v>2.25</v>
      </c>
      <c r="N108" s="137">
        <f t="shared" si="45"/>
        <v>2.25</v>
      </c>
      <c r="O108" s="137">
        <f t="shared" si="45"/>
        <v>2.25</v>
      </c>
      <c r="P108" s="137">
        <f t="shared" si="45"/>
        <v>2.25</v>
      </c>
      <c r="Q108" s="137">
        <f t="shared" si="45"/>
        <v>2.25</v>
      </c>
      <c r="R108" s="137">
        <f t="shared" si="45"/>
        <v>2.25</v>
      </c>
      <c r="S108" s="137">
        <f t="shared" ref="S108:AF109" si="46">R108</f>
        <v>2.25</v>
      </c>
      <c r="T108" s="137">
        <f t="shared" si="46"/>
        <v>2.25</v>
      </c>
      <c r="U108" s="137">
        <f t="shared" si="46"/>
        <v>2.25</v>
      </c>
      <c r="V108" s="137">
        <f t="shared" si="46"/>
        <v>2.25</v>
      </c>
      <c r="W108" s="137">
        <f t="shared" si="46"/>
        <v>2.25</v>
      </c>
      <c r="X108" s="137">
        <f t="shared" si="46"/>
        <v>2.25</v>
      </c>
      <c r="Y108" s="137">
        <f t="shared" si="46"/>
        <v>2.25</v>
      </c>
      <c r="Z108" s="137">
        <f t="shared" si="46"/>
        <v>2.25</v>
      </c>
      <c r="AA108" s="137">
        <f t="shared" si="46"/>
        <v>2.25</v>
      </c>
      <c r="AB108" s="137">
        <f t="shared" si="46"/>
        <v>2.25</v>
      </c>
      <c r="AC108" s="137">
        <f t="shared" si="46"/>
        <v>2.25</v>
      </c>
      <c r="AD108" s="137">
        <f t="shared" si="46"/>
        <v>2.25</v>
      </c>
      <c r="AE108" s="137">
        <f t="shared" si="46"/>
        <v>2.25</v>
      </c>
      <c r="AF108" s="137">
        <f t="shared" si="46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45"/>
        <v>1.64</v>
      </c>
      <c r="D109" s="137">
        <f t="shared" si="45"/>
        <v>1.64</v>
      </c>
      <c r="E109" s="137">
        <f t="shared" si="45"/>
        <v>1.64</v>
      </c>
      <c r="F109" s="137">
        <f t="shared" si="45"/>
        <v>1.64</v>
      </c>
      <c r="G109" s="137">
        <f t="shared" si="45"/>
        <v>1.64</v>
      </c>
      <c r="H109" s="137">
        <f t="shared" si="45"/>
        <v>1.64</v>
      </c>
      <c r="I109" s="137">
        <f t="shared" si="45"/>
        <v>1.64</v>
      </c>
      <c r="J109" s="137">
        <f t="shared" si="45"/>
        <v>1.64</v>
      </c>
      <c r="K109" s="137">
        <f t="shared" si="45"/>
        <v>1.64</v>
      </c>
      <c r="L109" s="137">
        <f t="shared" si="45"/>
        <v>1.64</v>
      </c>
      <c r="M109" s="137">
        <f t="shared" si="45"/>
        <v>1.64</v>
      </c>
      <c r="N109" s="137">
        <f t="shared" si="45"/>
        <v>1.64</v>
      </c>
      <c r="O109" s="137">
        <f t="shared" si="45"/>
        <v>1.64</v>
      </c>
      <c r="P109" s="137">
        <f t="shared" si="45"/>
        <v>1.64</v>
      </c>
      <c r="Q109" s="137">
        <f t="shared" si="45"/>
        <v>1.64</v>
      </c>
      <c r="R109" s="137">
        <f t="shared" si="45"/>
        <v>1.64</v>
      </c>
      <c r="S109" s="137">
        <f t="shared" si="46"/>
        <v>1.64</v>
      </c>
      <c r="T109" s="137">
        <f t="shared" si="46"/>
        <v>1.64</v>
      </c>
      <c r="U109" s="137">
        <f t="shared" si="46"/>
        <v>1.64</v>
      </c>
      <c r="V109" s="137">
        <f t="shared" si="46"/>
        <v>1.64</v>
      </c>
      <c r="W109" s="137">
        <f t="shared" si="46"/>
        <v>1.64</v>
      </c>
      <c r="X109" s="137">
        <f t="shared" si="46"/>
        <v>1.64</v>
      </c>
      <c r="Y109" s="137">
        <f t="shared" si="46"/>
        <v>1.64</v>
      </c>
      <c r="Z109" s="137">
        <f t="shared" si="46"/>
        <v>1.64</v>
      </c>
      <c r="AA109" s="137">
        <f t="shared" si="46"/>
        <v>1.64</v>
      </c>
      <c r="AB109" s="137">
        <f t="shared" si="46"/>
        <v>1.64</v>
      </c>
      <c r="AC109" s="137">
        <f t="shared" si="46"/>
        <v>1.64</v>
      </c>
      <c r="AD109" s="137">
        <f t="shared" si="46"/>
        <v>1.64</v>
      </c>
      <c r="AE109" s="137">
        <f t="shared" si="46"/>
        <v>1.64</v>
      </c>
      <c r="AF109" s="137">
        <f t="shared" si="46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47">B111</f>
        <v>1.62</v>
      </c>
      <c r="D111" s="137">
        <f t="shared" si="47"/>
        <v>1.62</v>
      </c>
      <c r="E111" s="137">
        <f t="shared" si="47"/>
        <v>1.62</v>
      </c>
      <c r="F111" s="137">
        <f t="shared" si="47"/>
        <v>1.62</v>
      </c>
      <c r="G111" s="137">
        <f t="shared" si="47"/>
        <v>1.62</v>
      </c>
      <c r="H111" s="137">
        <f t="shared" si="47"/>
        <v>1.62</v>
      </c>
      <c r="I111" s="137">
        <f t="shared" si="47"/>
        <v>1.62</v>
      </c>
      <c r="J111" s="137">
        <f t="shared" si="47"/>
        <v>1.62</v>
      </c>
      <c r="K111" s="137">
        <f t="shared" si="47"/>
        <v>1.62</v>
      </c>
      <c r="L111" s="137">
        <f t="shared" si="47"/>
        <v>1.62</v>
      </c>
      <c r="M111" s="137">
        <f t="shared" si="47"/>
        <v>1.62</v>
      </c>
      <c r="N111" s="137">
        <f t="shared" si="47"/>
        <v>1.62</v>
      </c>
      <c r="O111" s="137">
        <f t="shared" si="47"/>
        <v>1.62</v>
      </c>
      <c r="P111" s="137">
        <f t="shared" si="47"/>
        <v>1.62</v>
      </c>
      <c r="Q111" s="137">
        <f t="shared" si="47"/>
        <v>1.62</v>
      </c>
      <c r="R111" s="137">
        <f t="shared" si="47"/>
        <v>1.62</v>
      </c>
      <c r="S111" s="137">
        <f t="shared" ref="S111:AF126" si="48">R111</f>
        <v>1.62</v>
      </c>
      <c r="T111" s="137">
        <f t="shared" si="48"/>
        <v>1.62</v>
      </c>
      <c r="U111" s="137">
        <f t="shared" si="48"/>
        <v>1.62</v>
      </c>
      <c r="V111" s="137">
        <f t="shared" si="48"/>
        <v>1.62</v>
      </c>
      <c r="W111" s="137">
        <f t="shared" si="48"/>
        <v>1.62</v>
      </c>
      <c r="X111" s="137">
        <f t="shared" si="48"/>
        <v>1.62</v>
      </c>
      <c r="Y111" s="137">
        <f t="shared" si="48"/>
        <v>1.62</v>
      </c>
      <c r="Z111" s="137">
        <f t="shared" si="48"/>
        <v>1.62</v>
      </c>
      <c r="AA111" s="137">
        <f t="shared" si="48"/>
        <v>1.62</v>
      </c>
      <c r="AB111" s="137">
        <f t="shared" si="48"/>
        <v>1.62</v>
      </c>
      <c r="AC111" s="137">
        <f t="shared" si="48"/>
        <v>1.62</v>
      </c>
      <c r="AD111" s="137">
        <f t="shared" si="48"/>
        <v>1.62</v>
      </c>
      <c r="AE111" s="137">
        <f t="shared" si="48"/>
        <v>1.62</v>
      </c>
      <c r="AF111" s="137">
        <f t="shared" si="48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47"/>
        <v>8.36</v>
      </c>
      <c r="D112" s="137">
        <f t="shared" si="47"/>
        <v>8.36</v>
      </c>
      <c r="E112" s="137">
        <f t="shared" si="47"/>
        <v>8.36</v>
      </c>
      <c r="F112" s="137">
        <f t="shared" si="47"/>
        <v>8.36</v>
      </c>
      <c r="G112" s="137">
        <f t="shared" si="47"/>
        <v>8.36</v>
      </c>
      <c r="H112" s="137">
        <f t="shared" si="47"/>
        <v>8.36</v>
      </c>
      <c r="I112" s="137">
        <f t="shared" si="47"/>
        <v>8.36</v>
      </c>
      <c r="J112" s="137">
        <f t="shared" si="47"/>
        <v>8.36</v>
      </c>
      <c r="K112" s="137">
        <f t="shared" si="47"/>
        <v>8.36</v>
      </c>
      <c r="L112" s="137">
        <f t="shared" si="47"/>
        <v>8.36</v>
      </c>
      <c r="M112" s="137">
        <f t="shared" si="47"/>
        <v>8.36</v>
      </c>
      <c r="N112" s="137">
        <f t="shared" si="47"/>
        <v>8.36</v>
      </c>
      <c r="O112" s="137">
        <f t="shared" si="47"/>
        <v>8.36</v>
      </c>
      <c r="P112" s="137">
        <f t="shared" si="47"/>
        <v>8.36</v>
      </c>
      <c r="Q112" s="137">
        <f t="shared" si="47"/>
        <v>8.36</v>
      </c>
      <c r="R112" s="137">
        <f t="shared" si="47"/>
        <v>8.36</v>
      </c>
      <c r="S112" s="137">
        <f t="shared" si="48"/>
        <v>8.36</v>
      </c>
      <c r="T112" s="137">
        <f t="shared" si="48"/>
        <v>8.36</v>
      </c>
      <c r="U112" s="137">
        <f t="shared" si="48"/>
        <v>8.36</v>
      </c>
      <c r="V112" s="137">
        <f t="shared" si="48"/>
        <v>8.36</v>
      </c>
      <c r="W112" s="137">
        <f t="shared" si="48"/>
        <v>8.36</v>
      </c>
      <c r="X112" s="137">
        <f t="shared" si="48"/>
        <v>8.36</v>
      </c>
      <c r="Y112" s="137">
        <f t="shared" si="48"/>
        <v>8.36</v>
      </c>
      <c r="Z112" s="137">
        <f t="shared" si="48"/>
        <v>8.36</v>
      </c>
      <c r="AA112" s="137">
        <f t="shared" si="48"/>
        <v>8.36</v>
      </c>
      <c r="AB112" s="137">
        <f t="shared" si="48"/>
        <v>8.36</v>
      </c>
      <c r="AC112" s="137">
        <f t="shared" si="48"/>
        <v>8.36</v>
      </c>
      <c r="AD112" s="137">
        <f t="shared" si="48"/>
        <v>8.36</v>
      </c>
      <c r="AE112" s="137">
        <f t="shared" si="48"/>
        <v>8.36</v>
      </c>
      <c r="AF112" s="137">
        <f t="shared" si="48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47"/>
        <v>8</v>
      </c>
      <c r="D113" s="137">
        <f t="shared" si="47"/>
        <v>8</v>
      </c>
      <c r="E113" s="137">
        <f t="shared" si="47"/>
        <v>8</v>
      </c>
      <c r="F113" s="137">
        <f t="shared" si="47"/>
        <v>8</v>
      </c>
      <c r="G113" s="137">
        <f t="shared" si="47"/>
        <v>8</v>
      </c>
      <c r="H113" s="137">
        <f t="shared" si="47"/>
        <v>8</v>
      </c>
      <c r="I113" s="137">
        <v>5.4</v>
      </c>
      <c r="J113" s="137">
        <f t="shared" si="47"/>
        <v>5.4</v>
      </c>
      <c r="K113" s="137">
        <f t="shared" si="47"/>
        <v>5.4</v>
      </c>
      <c r="L113" s="137">
        <f t="shared" si="47"/>
        <v>5.4</v>
      </c>
      <c r="M113" s="137">
        <f t="shared" si="47"/>
        <v>5.4</v>
      </c>
      <c r="N113" s="137">
        <f t="shared" si="47"/>
        <v>5.4</v>
      </c>
      <c r="O113" s="137">
        <f t="shared" si="47"/>
        <v>5.4</v>
      </c>
      <c r="P113" s="137">
        <f t="shared" si="47"/>
        <v>5.4</v>
      </c>
      <c r="Q113" s="137">
        <f t="shared" si="47"/>
        <v>5.4</v>
      </c>
      <c r="R113" s="137">
        <f t="shared" si="47"/>
        <v>5.4</v>
      </c>
      <c r="S113" s="137">
        <f t="shared" si="48"/>
        <v>5.4</v>
      </c>
      <c r="T113" s="137">
        <f t="shared" si="48"/>
        <v>5.4</v>
      </c>
      <c r="U113" s="137">
        <f t="shared" si="48"/>
        <v>5.4</v>
      </c>
      <c r="V113" s="137">
        <f t="shared" si="48"/>
        <v>5.4</v>
      </c>
      <c r="W113" s="137">
        <f t="shared" si="48"/>
        <v>5.4</v>
      </c>
      <c r="X113" s="137">
        <f t="shared" si="48"/>
        <v>5.4</v>
      </c>
      <c r="Y113" s="137">
        <f t="shared" si="48"/>
        <v>5.4</v>
      </c>
      <c r="Z113" s="137">
        <f t="shared" si="48"/>
        <v>5.4</v>
      </c>
      <c r="AA113" s="137">
        <f t="shared" si="48"/>
        <v>5.4</v>
      </c>
      <c r="AB113" s="137">
        <f t="shared" si="48"/>
        <v>5.4</v>
      </c>
      <c r="AC113" s="137">
        <f t="shared" si="48"/>
        <v>5.4</v>
      </c>
      <c r="AD113" s="137">
        <f t="shared" si="48"/>
        <v>5.4</v>
      </c>
      <c r="AE113" s="137">
        <f t="shared" si="48"/>
        <v>5.4</v>
      </c>
      <c r="AF113" s="137">
        <f t="shared" si="48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47"/>
        <v>6.57</v>
      </c>
      <c r="D114" s="137">
        <f t="shared" si="47"/>
        <v>6.57</v>
      </c>
      <c r="E114" s="137">
        <f t="shared" si="47"/>
        <v>6.57</v>
      </c>
      <c r="F114" s="137">
        <f t="shared" si="47"/>
        <v>6.57</v>
      </c>
      <c r="G114" s="137">
        <f t="shared" si="47"/>
        <v>6.57</v>
      </c>
      <c r="H114" s="137">
        <f t="shared" si="47"/>
        <v>6.57</v>
      </c>
      <c r="I114" s="137">
        <f t="shared" si="47"/>
        <v>6.57</v>
      </c>
      <c r="J114" s="137">
        <f t="shared" si="47"/>
        <v>6.57</v>
      </c>
      <c r="K114" s="137">
        <f t="shared" si="47"/>
        <v>6.57</v>
      </c>
      <c r="L114" s="137">
        <f t="shared" si="47"/>
        <v>6.57</v>
      </c>
      <c r="M114" s="137">
        <f t="shared" si="47"/>
        <v>6.57</v>
      </c>
      <c r="N114" s="137">
        <f t="shared" si="47"/>
        <v>6.57</v>
      </c>
      <c r="O114" s="137">
        <f t="shared" si="47"/>
        <v>6.57</v>
      </c>
      <c r="P114" s="137">
        <f t="shared" si="47"/>
        <v>6.57</v>
      </c>
      <c r="Q114" s="137">
        <f t="shared" si="47"/>
        <v>6.57</v>
      </c>
      <c r="R114" s="137">
        <f t="shared" si="47"/>
        <v>6.57</v>
      </c>
      <c r="S114" s="137">
        <f t="shared" si="48"/>
        <v>6.57</v>
      </c>
      <c r="T114" s="137">
        <f t="shared" si="48"/>
        <v>6.57</v>
      </c>
      <c r="U114" s="137">
        <f t="shared" si="48"/>
        <v>6.57</v>
      </c>
      <c r="V114" s="137">
        <f t="shared" si="48"/>
        <v>6.57</v>
      </c>
      <c r="W114" s="137">
        <f t="shared" si="48"/>
        <v>6.57</v>
      </c>
      <c r="X114" s="137">
        <f t="shared" si="48"/>
        <v>6.57</v>
      </c>
      <c r="Y114" s="137">
        <f t="shared" si="48"/>
        <v>6.57</v>
      </c>
      <c r="Z114" s="137">
        <f t="shared" si="48"/>
        <v>6.57</v>
      </c>
      <c r="AA114" s="137">
        <f t="shared" si="48"/>
        <v>6.57</v>
      </c>
      <c r="AB114" s="137">
        <f t="shared" si="48"/>
        <v>6.57</v>
      </c>
      <c r="AC114" s="137">
        <f t="shared" si="48"/>
        <v>6.57</v>
      </c>
      <c r="AD114" s="137">
        <f t="shared" si="48"/>
        <v>6.57</v>
      </c>
      <c r="AE114" s="137">
        <f t="shared" si="48"/>
        <v>6.57</v>
      </c>
      <c r="AF114" s="137">
        <f t="shared" si="48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47"/>
        <v>3.43</v>
      </c>
      <c r="D115" s="137">
        <f t="shared" si="47"/>
        <v>3.43</v>
      </c>
      <c r="E115" s="137">
        <f t="shared" si="47"/>
        <v>3.43</v>
      </c>
      <c r="F115" s="137">
        <f t="shared" si="47"/>
        <v>3.43</v>
      </c>
      <c r="G115" s="137">
        <f t="shared" si="47"/>
        <v>3.43</v>
      </c>
      <c r="H115" s="137">
        <f t="shared" si="47"/>
        <v>3.43</v>
      </c>
      <c r="I115" s="137">
        <f t="shared" si="47"/>
        <v>3.43</v>
      </c>
      <c r="J115" s="137">
        <f t="shared" si="47"/>
        <v>3.43</v>
      </c>
      <c r="K115" s="137">
        <f t="shared" si="47"/>
        <v>3.43</v>
      </c>
      <c r="L115" s="137">
        <f t="shared" si="47"/>
        <v>3.43</v>
      </c>
      <c r="M115" s="137">
        <f t="shared" si="47"/>
        <v>3.43</v>
      </c>
      <c r="N115" s="137">
        <f t="shared" si="47"/>
        <v>3.43</v>
      </c>
      <c r="O115" s="137">
        <f t="shared" si="47"/>
        <v>3.43</v>
      </c>
      <c r="P115" s="137">
        <f t="shared" si="47"/>
        <v>3.43</v>
      </c>
      <c r="Q115" s="137">
        <f t="shared" si="47"/>
        <v>3.43</v>
      </c>
      <c r="R115" s="137">
        <f t="shared" si="47"/>
        <v>3.43</v>
      </c>
      <c r="S115" s="137">
        <f t="shared" si="48"/>
        <v>3.43</v>
      </c>
      <c r="T115" s="137">
        <f t="shared" si="48"/>
        <v>3.43</v>
      </c>
      <c r="U115" s="137">
        <f t="shared" si="48"/>
        <v>3.43</v>
      </c>
      <c r="V115" s="137">
        <f t="shared" si="48"/>
        <v>3.43</v>
      </c>
      <c r="W115" s="137">
        <f t="shared" si="48"/>
        <v>3.43</v>
      </c>
      <c r="X115" s="137">
        <f t="shared" si="48"/>
        <v>3.43</v>
      </c>
      <c r="Y115" s="137">
        <f t="shared" si="48"/>
        <v>3.43</v>
      </c>
      <c r="Z115" s="137">
        <f t="shared" si="48"/>
        <v>3.43</v>
      </c>
      <c r="AA115" s="137">
        <f t="shared" si="48"/>
        <v>3.43</v>
      </c>
      <c r="AB115" s="137">
        <f t="shared" si="48"/>
        <v>3.43</v>
      </c>
      <c r="AC115" s="137">
        <f t="shared" si="48"/>
        <v>3.43</v>
      </c>
      <c r="AD115" s="137">
        <f t="shared" si="48"/>
        <v>3.43</v>
      </c>
      <c r="AE115" s="137">
        <f t="shared" si="48"/>
        <v>3.43</v>
      </c>
      <c r="AF115" s="137">
        <f t="shared" si="48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47"/>
        <v>2.96</v>
      </c>
      <c r="D116" s="137">
        <f t="shared" si="47"/>
        <v>2.96</v>
      </c>
      <c r="E116" s="137">
        <f t="shared" si="47"/>
        <v>2.96</v>
      </c>
      <c r="F116" s="137">
        <f t="shared" si="47"/>
        <v>2.96</v>
      </c>
      <c r="G116" s="137">
        <f t="shared" si="47"/>
        <v>2.96</v>
      </c>
      <c r="H116" s="137">
        <f t="shared" si="47"/>
        <v>2.96</v>
      </c>
      <c r="I116" s="137">
        <f t="shared" si="47"/>
        <v>2.96</v>
      </c>
      <c r="J116" s="137">
        <f t="shared" si="47"/>
        <v>2.96</v>
      </c>
      <c r="K116" s="137">
        <f t="shared" si="47"/>
        <v>2.96</v>
      </c>
      <c r="L116" s="137">
        <f t="shared" si="47"/>
        <v>2.96</v>
      </c>
      <c r="M116" s="137">
        <f t="shared" si="47"/>
        <v>2.96</v>
      </c>
      <c r="N116" s="137">
        <f t="shared" si="47"/>
        <v>2.96</v>
      </c>
      <c r="O116" s="137">
        <f t="shared" si="47"/>
        <v>2.96</v>
      </c>
      <c r="P116" s="137">
        <f t="shared" si="47"/>
        <v>2.96</v>
      </c>
      <c r="Q116" s="137">
        <f t="shared" si="47"/>
        <v>2.96</v>
      </c>
      <c r="R116" s="137">
        <f t="shared" si="47"/>
        <v>2.96</v>
      </c>
      <c r="S116" s="137">
        <f t="shared" si="48"/>
        <v>2.96</v>
      </c>
      <c r="T116" s="137">
        <f t="shared" si="48"/>
        <v>2.96</v>
      </c>
      <c r="U116" s="137">
        <f t="shared" si="48"/>
        <v>2.96</v>
      </c>
      <c r="V116" s="137">
        <f t="shared" si="48"/>
        <v>2.96</v>
      </c>
      <c r="W116" s="137">
        <f t="shared" si="48"/>
        <v>2.96</v>
      </c>
      <c r="X116" s="137">
        <f t="shared" si="48"/>
        <v>2.96</v>
      </c>
      <c r="Y116" s="137">
        <f t="shared" si="48"/>
        <v>2.96</v>
      </c>
      <c r="Z116" s="137">
        <f t="shared" si="48"/>
        <v>2.96</v>
      </c>
      <c r="AA116" s="137">
        <f t="shared" si="48"/>
        <v>2.96</v>
      </c>
      <c r="AB116" s="137">
        <f t="shared" si="48"/>
        <v>2.96</v>
      </c>
      <c r="AC116" s="137">
        <f t="shared" si="48"/>
        <v>2.96</v>
      </c>
      <c r="AD116" s="137">
        <f t="shared" si="48"/>
        <v>2.96</v>
      </c>
      <c r="AE116" s="137">
        <f t="shared" si="48"/>
        <v>2.96</v>
      </c>
      <c r="AF116" s="137">
        <f t="shared" si="48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47"/>
        <v>8</v>
      </c>
      <c r="D117" s="137">
        <f t="shared" si="47"/>
        <v>8</v>
      </c>
      <c r="E117" s="137">
        <f t="shared" si="47"/>
        <v>8</v>
      </c>
      <c r="F117" s="137">
        <f t="shared" si="47"/>
        <v>8</v>
      </c>
      <c r="G117" s="137">
        <f t="shared" si="47"/>
        <v>8</v>
      </c>
      <c r="H117" s="137">
        <f t="shared" si="47"/>
        <v>8</v>
      </c>
      <c r="I117" s="137">
        <f t="shared" si="47"/>
        <v>8</v>
      </c>
      <c r="J117" s="137">
        <f t="shared" si="47"/>
        <v>8</v>
      </c>
      <c r="K117" s="137">
        <f t="shared" si="47"/>
        <v>8</v>
      </c>
      <c r="L117" s="137">
        <f t="shared" si="47"/>
        <v>8</v>
      </c>
      <c r="M117" s="137">
        <f t="shared" si="47"/>
        <v>8</v>
      </c>
      <c r="N117" s="137">
        <f t="shared" si="47"/>
        <v>8</v>
      </c>
      <c r="O117" s="137">
        <f t="shared" si="47"/>
        <v>8</v>
      </c>
      <c r="P117" s="137">
        <f t="shared" si="47"/>
        <v>8</v>
      </c>
      <c r="Q117" s="137">
        <f t="shared" si="47"/>
        <v>8</v>
      </c>
      <c r="R117" s="137">
        <f t="shared" si="47"/>
        <v>8</v>
      </c>
      <c r="S117" s="137">
        <f t="shared" si="48"/>
        <v>8</v>
      </c>
      <c r="T117" s="137">
        <f t="shared" si="48"/>
        <v>8</v>
      </c>
      <c r="U117" s="137">
        <f t="shared" si="48"/>
        <v>8</v>
      </c>
      <c r="V117" s="137">
        <f t="shared" si="48"/>
        <v>8</v>
      </c>
      <c r="W117" s="137">
        <f t="shared" si="48"/>
        <v>8</v>
      </c>
      <c r="X117" s="137">
        <f t="shared" si="48"/>
        <v>8</v>
      </c>
      <c r="Y117" s="137">
        <f t="shared" si="48"/>
        <v>8</v>
      </c>
      <c r="Z117" s="137">
        <f t="shared" si="48"/>
        <v>8</v>
      </c>
      <c r="AA117" s="137">
        <f t="shared" si="48"/>
        <v>8</v>
      </c>
      <c r="AB117" s="137">
        <f t="shared" si="48"/>
        <v>8</v>
      </c>
      <c r="AC117" s="137">
        <f t="shared" si="48"/>
        <v>8</v>
      </c>
      <c r="AD117" s="137">
        <f t="shared" si="48"/>
        <v>8</v>
      </c>
      <c r="AE117" s="137">
        <f t="shared" si="48"/>
        <v>8</v>
      </c>
      <c r="AF117" s="137">
        <f t="shared" si="48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47"/>
        <v>7</v>
      </c>
      <c r="E118" s="137">
        <f t="shared" si="47"/>
        <v>7</v>
      </c>
      <c r="F118" s="137">
        <f t="shared" si="47"/>
        <v>7</v>
      </c>
      <c r="G118" s="137">
        <f t="shared" si="47"/>
        <v>7</v>
      </c>
      <c r="H118" s="137">
        <f t="shared" si="47"/>
        <v>7</v>
      </c>
      <c r="I118" s="137">
        <f t="shared" si="47"/>
        <v>7</v>
      </c>
      <c r="J118" s="137">
        <f t="shared" si="47"/>
        <v>7</v>
      </c>
      <c r="K118" s="137">
        <f t="shared" si="47"/>
        <v>7</v>
      </c>
      <c r="L118" s="137">
        <f t="shared" si="47"/>
        <v>7</v>
      </c>
      <c r="M118" s="137">
        <f t="shared" si="47"/>
        <v>7</v>
      </c>
      <c r="N118" s="137">
        <f t="shared" si="47"/>
        <v>7</v>
      </c>
      <c r="O118" s="137">
        <f t="shared" si="47"/>
        <v>7</v>
      </c>
      <c r="P118" s="137">
        <f t="shared" si="47"/>
        <v>7</v>
      </c>
      <c r="Q118" s="137">
        <f t="shared" si="47"/>
        <v>7</v>
      </c>
      <c r="R118" s="137">
        <f t="shared" si="47"/>
        <v>7</v>
      </c>
      <c r="S118" s="137">
        <f t="shared" si="48"/>
        <v>7</v>
      </c>
      <c r="T118" s="137">
        <f t="shared" si="48"/>
        <v>7</v>
      </c>
      <c r="U118" s="137">
        <f t="shared" si="48"/>
        <v>7</v>
      </c>
      <c r="V118" s="137">
        <f t="shared" si="48"/>
        <v>7</v>
      </c>
      <c r="W118" s="137">
        <f t="shared" si="48"/>
        <v>7</v>
      </c>
      <c r="X118" s="137">
        <f t="shared" si="48"/>
        <v>7</v>
      </c>
      <c r="Y118" s="137">
        <f t="shared" si="48"/>
        <v>7</v>
      </c>
      <c r="Z118" s="137">
        <f t="shared" si="48"/>
        <v>7</v>
      </c>
      <c r="AA118" s="137">
        <f t="shared" si="48"/>
        <v>7</v>
      </c>
      <c r="AB118" s="137">
        <f t="shared" si="48"/>
        <v>7</v>
      </c>
      <c r="AC118" s="137">
        <f t="shared" si="48"/>
        <v>7</v>
      </c>
      <c r="AD118" s="137">
        <f t="shared" si="48"/>
        <v>7</v>
      </c>
      <c r="AE118" s="137">
        <f t="shared" si="48"/>
        <v>7</v>
      </c>
      <c r="AF118" s="137">
        <f t="shared" si="48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49">B119</f>
        <v>3.47</v>
      </c>
      <c r="D119" s="137">
        <f t="shared" si="49"/>
        <v>3.47</v>
      </c>
      <c r="E119" s="137">
        <f t="shared" si="49"/>
        <v>3.47</v>
      </c>
      <c r="F119" s="137">
        <f t="shared" si="49"/>
        <v>3.47</v>
      </c>
      <c r="G119" s="137">
        <f t="shared" si="49"/>
        <v>3.47</v>
      </c>
      <c r="H119" s="137">
        <f t="shared" si="49"/>
        <v>3.47</v>
      </c>
      <c r="I119" s="137">
        <f t="shared" si="49"/>
        <v>3.47</v>
      </c>
      <c r="J119" s="137">
        <f t="shared" si="49"/>
        <v>3.47</v>
      </c>
      <c r="K119" s="137">
        <f t="shared" si="49"/>
        <v>3.47</v>
      </c>
      <c r="L119" s="137">
        <f t="shared" si="49"/>
        <v>3.47</v>
      </c>
      <c r="M119" s="137">
        <f t="shared" si="49"/>
        <v>3.47</v>
      </c>
      <c r="N119" s="137">
        <f t="shared" si="49"/>
        <v>3.47</v>
      </c>
      <c r="O119" s="137">
        <f t="shared" si="49"/>
        <v>3.47</v>
      </c>
      <c r="P119" s="137">
        <f t="shared" si="49"/>
        <v>3.47</v>
      </c>
      <c r="Q119" s="137">
        <f t="shared" si="49"/>
        <v>3.47</v>
      </c>
      <c r="R119" s="137">
        <f t="shared" si="49"/>
        <v>3.47</v>
      </c>
      <c r="S119" s="137">
        <f t="shared" si="48"/>
        <v>3.47</v>
      </c>
      <c r="T119" s="137">
        <f t="shared" si="48"/>
        <v>3.47</v>
      </c>
      <c r="U119" s="137">
        <f t="shared" si="48"/>
        <v>3.47</v>
      </c>
      <c r="V119" s="137">
        <f t="shared" si="48"/>
        <v>3.47</v>
      </c>
      <c r="W119" s="137">
        <f t="shared" si="48"/>
        <v>3.47</v>
      </c>
      <c r="X119" s="137">
        <f t="shared" si="48"/>
        <v>3.47</v>
      </c>
      <c r="Y119" s="137">
        <f t="shared" si="48"/>
        <v>3.47</v>
      </c>
      <c r="Z119" s="137">
        <f t="shared" si="48"/>
        <v>3.47</v>
      </c>
      <c r="AA119" s="137">
        <f t="shared" si="48"/>
        <v>3.47</v>
      </c>
      <c r="AB119" s="137">
        <f t="shared" si="48"/>
        <v>3.47</v>
      </c>
      <c r="AC119" s="137">
        <f t="shared" si="48"/>
        <v>3.47</v>
      </c>
      <c r="AD119" s="137">
        <f t="shared" si="48"/>
        <v>3.47</v>
      </c>
      <c r="AE119" s="137">
        <f t="shared" si="48"/>
        <v>3.47</v>
      </c>
      <c r="AF119" s="137">
        <f t="shared" si="48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49"/>
        <v>2.1</v>
      </c>
      <c r="D120" s="137">
        <f t="shared" si="49"/>
        <v>2.1</v>
      </c>
      <c r="E120" s="137">
        <f t="shared" si="49"/>
        <v>2.1</v>
      </c>
      <c r="F120" s="137">
        <f t="shared" si="49"/>
        <v>2.1</v>
      </c>
      <c r="G120" s="137">
        <f t="shared" si="49"/>
        <v>2.1</v>
      </c>
      <c r="H120" s="137">
        <f t="shared" si="49"/>
        <v>2.1</v>
      </c>
      <c r="I120" s="137">
        <f t="shared" si="49"/>
        <v>2.1</v>
      </c>
      <c r="J120" s="137">
        <f t="shared" si="49"/>
        <v>2.1</v>
      </c>
      <c r="K120" s="137">
        <f t="shared" si="49"/>
        <v>2.1</v>
      </c>
      <c r="L120" s="137">
        <f t="shared" si="49"/>
        <v>2.1</v>
      </c>
      <c r="M120" s="137">
        <f t="shared" si="49"/>
        <v>2.1</v>
      </c>
      <c r="N120" s="137">
        <f t="shared" si="49"/>
        <v>2.1</v>
      </c>
      <c r="O120" s="137">
        <f t="shared" si="49"/>
        <v>2.1</v>
      </c>
      <c r="P120" s="137">
        <f t="shared" si="49"/>
        <v>2.1</v>
      </c>
      <c r="Q120" s="137">
        <f t="shared" si="49"/>
        <v>2.1</v>
      </c>
      <c r="R120" s="137">
        <f t="shared" si="49"/>
        <v>2.1</v>
      </c>
      <c r="S120" s="137">
        <f t="shared" si="48"/>
        <v>2.1</v>
      </c>
      <c r="T120" s="137">
        <f t="shared" si="48"/>
        <v>2.1</v>
      </c>
      <c r="U120" s="137">
        <f t="shared" si="48"/>
        <v>2.1</v>
      </c>
      <c r="V120" s="137">
        <f t="shared" si="48"/>
        <v>2.1</v>
      </c>
      <c r="W120" s="137">
        <f t="shared" si="48"/>
        <v>2.1</v>
      </c>
      <c r="X120" s="137">
        <f t="shared" si="48"/>
        <v>2.1</v>
      </c>
      <c r="Y120" s="137">
        <f t="shared" si="48"/>
        <v>2.1</v>
      </c>
      <c r="Z120" s="137">
        <f t="shared" si="48"/>
        <v>2.1</v>
      </c>
      <c r="AA120" s="137">
        <f t="shared" si="48"/>
        <v>2.1</v>
      </c>
      <c r="AB120" s="137">
        <f t="shared" si="48"/>
        <v>2.1</v>
      </c>
      <c r="AC120" s="137">
        <f t="shared" si="48"/>
        <v>2.1</v>
      </c>
      <c r="AD120" s="137">
        <f t="shared" si="48"/>
        <v>2.1</v>
      </c>
      <c r="AE120" s="137">
        <f t="shared" si="48"/>
        <v>2.1</v>
      </c>
      <c r="AF120" s="137">
        <f t="shared" si="48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49"/>
        <v>9.3000000000000007</v>
      </c>
      <c r="D121" s="137">
        <f t="shared" si="49"/>
        <v>9.3000000000000007</v>
      </c>
      <c r="E121" s="137">
        <f t="shared" si="49"/>
        <v>9.3000000000000007</v>
      </c>
      <c r="F121" s="137">
        <f t="shared" si="49"/>
        <v>9.3000000000000007</v>
      </c>
      <c r="G121" s="137">
        <f t="shared" si="49"/>
        <v>9.3000000000000007</v>
      </c>
      <c r="H121" s="137">
        <f t="shared" si="49"/>
        <v>9.3000000000000007</v>
      </c>
      <c r="I121" s="137">
        <f t="shared" si="49"/>
        <v>9.3000000000000007</v>
      </c>
      <c r="J121" s="137">
        <f t="shared" si="49"/>
        <v>9.3000000000000007</v>
      </c>
      <c r="K121" s="137">
        <f t="shared" si="49"/>
        <v>9.3000000000000007</v>
      </c>
      <c r="L121" s="137">
        <f t="shared" si="49"/>
        <v>9.3000000000000007</v>
      </c>
      <c r="M121" s="137">
        <f t="shared" si="49"/>
        <v>9.3000000000000007</v>
      </c>
      <c r="N121" s="137">
        <f t="shared" si="49"/>
        <v>9.3000000000000007</v>
      </c>
      <c r="O121" s="137">
        <f t="shared" si="49"/>
        <v>9.3000000000000007</v>
      </c>
      <c r="P121" s="137">
        <f t="shared" si="49"/>
        <v>9.3000000000000007</v>
      </c>
      <c r="Q121" s="137">
        <f t="shared" si="49"/>
        <v>9.3000000000000007</v>
      </c>
      <c r="R121" s="137">
        <f t="shared" si="49"/>
        <v>9.3000000000000007</v>
      </c>
      <c r="S121" s="137">
        <f t="shared" si="48"/>
        <v>9.3000000000000007</v>
      </c>
      <c r="T121" s="137">
        <f t="shared" si="48"/>
        <v>9.3000000000000007</v>
      </c>
      <c r="U121" s="137">
        <f t="shared" si="48"/>
        <v>9.3000000000000007</v>
      </c>
      <c r="V121" s="137">
        <f t="shared" si="48"/>
        <v>9.3000000000000007</v>
      </c>
      <c r="W121" s="137">
        <f t="shared" si="48"/>
        <v>9.3000000000000007</v>
      </c>
      <c r="X121" s="137">
        <f t="shared" si="48"/>
        <v>9.3000000000000007</v>
      </c>
      <c r="Y121" s="137">
        <f t="shared" si="48"/>
        <v>9.3000000000000007</v>
      </c>
      <c r="Z121" s="137">
        <f t="shared" si="48"/>
        <v>9.3000000000000007</v>
      </c>
      <c r="AA121" s="137">
        <f t="shared" si="48"/>
        <v>9.3000000000000007</v>
      </c>
      <c r="AB121" s="137">
        <f t="shared" si="48"/>
        <v>9.3000000000000007</v>
      </c>
      <c r="AC121" s="137">
        <f t="shared" si="48"/>
        <v>9.3000000000000007</v>
      </c>
      <c r="AD121" s="137">
        <f t="shared" si="48"/>
        <v>9.3000000000000007</v>
      </c>
      <c r="AE121" s="137">
        <f t="shared" si="48"/>
        <v>9.3000000000000007</v>
      </c>
      <c r="AF121" s="137">
        <f t="shared" si="48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49"/>
        <v>0</v>
      </c>
      <c r="D122" s="137">
        <f t="shared" si="49"/>
        <v>0</v>
      </c>
      <c r="E122" s="137">
        <f t="shared" si="49"/>
        <v>0</v>
      </c>
      <c r="F122" s="137">
        <f t="shared" si="49"/>
        <v>0</v>
      </c>
      <c r="G122" s="137">
        <f t="shared" si="49"/>
        <v>0</v>
      </c>
      <c r="H122" s="137">
        <f t="shared" si="49"/>
        <v>0</v>
      </c>
      <c r="I122" s="137">
        <f t="shared" si="49"/>
        <v>0</v>
      </c>
      <c r="J122" s="137">
        <f t="shared" si="49"/>
        <v>0</v>
      </c>
      <c r="K122" s="137">
        <f t="shared" si="49"/>
        <v>0</v>
      </c>
      <c r="L122" s="137">
        <f t="shared" si="49"/>
        <v>0</v>
      </c>
      <c r="M122" s="137">
        <f t="shared" si="49"/>
        <v>0</v>
      </c>
      <c r="N122" s="137">
        <f t="shared" si="49"/>
        <v>0</v>
      </c>
      <c r="O122" s="137">
        <f t="shared" si="49"/>
        <v>0</v>
      </c>
      <c r="P122" s="137">
        <f t="shared" si="49"/>
        <v>0</v>
      </c>
      <c r="Q122" s="137">
        <f t="shared" si="49"/>
        <v>0</v>
      </c>
      <c r="R122" s="137">
        <f t="shared" si="49"/>
        <v>0</v>
      </c>
      <c r="S122" s="137">
        <f t="shared" si="48"/>
        <v>0</v>
      </c>
      <c r="T122" s="137">
        <f t="shared" si="48"/>
        <v>0</v>
      </c>
      <c r="U122" s="137">
        <f t="shared" si="48"/>
        <v>0</v>
      </c>
      <c r="V122" s="137">
        <f t="shared" si="48"/>
        <v>0</v>
      </c>
      <c r="W122" s="137">
        <f t="shared" si="48"/>
        <v>0</v>
      </c>
      <c r="X122" s="137">
        <f t="shared" si="48"/>
        <v>0</v>
      </c>
      <c r="Y122" s="137">
        <f t="shared" si="48"/>
        <v>0</v>
      </c>
      <c r="Z122" s="137">
        <f t="shared" si="48"/>
        <v>0</v>
      </c>
      <c r="AA122" s="137">
        <f t="shared" si="48"/>
        <v>0</v>
      </c>
      <c r="AB122" s="137">
        <f t="shared" si="48"/>
        <v>0</v>
      </c>
      <c r="AC122" s="137">
        <f t="shared" si="48"/>
        <v>0</v>
      </c>
      <c r="AD122" s="137">
        <f t="shared" si="48"/>
        <v>0</v>
      </c>
      <c r="AE122" s="137">
        <f t="shared" si="48"/>
        <v>0</v>
      </c>
      <c r="AF122" s="137">
        <f t="shared" si="48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49"/>
        <v>0</v>
      </c>
      <c r="D123" s="137">
        <f t="shared" si="49"/>
        <v>0</v>
      </c>
      <c r="E123" s="137">
        <f t="shared" si="49"/>
        <v>0</v>
      </c>
      <c r="F123" s="137">
        <f t="shared" si="49"/>
        <v>0</v>
      </c>
      <c r="G123" s="137">
        <f t="shared" si="49"/>
        <v>0</v>
      </c>
      <c r="H123" s="137">
        <f t="shared" si="49"/>
        <v>0</v>
      </c>
      <c r="I123" s="137">
        <f t="shared" si="49"/>
        <v>0</v>
      </c>
      <c r="J123" s="137">
        <f t="shared" si="49"/>
        <v>0</v>
      </c>
      <c r="K123" s="137">
        <f t="shared" si="49"/>
        <v>0</v>
      </c>
      <c r="L123" s="137">
        <f t="shared" si="49"/>
        <v>0</v>
      </c>
      <c r="M123" s="137">
        <f t="shared" si="49"/>
        <v>0</v>
      </c>
      <c r="N123" s="137">
        <f t="shared" si="49"/>
        <v>0</v>
      </c>
      <c r="O123" s="137">
        <f t="shared" si="49"/>
        <v>0</v>
      </c>
      <c r="P123" s="137">
        <f t="shared" si="49"/>
        <v>0</v>
      </c>
      <c r="Q123" s="137">
        <f t="shared" si="49"/>
        <v>0</v>
      </c>
      <c r="R123" s="137">
        <f t="shared" si="49"/>
        <v>0</v>
      </c>
      <c r="S123" s="137">
        <f t="shared" si="48"/>
        <v>0</v>
      </c>
      <c r="T123" s="137">
        <f t="shared" si="48"/>
        <v>0</v>
      </c>
      <c r="U123" s="137">
        <f t="shared" si="48"/>
        <v>0</v>
      </c>
      <c r="V123" s="137">
        <f t="shared" si="48"/>
        <v>0</v>
      </c>
      <c r="W123" s="137">
        <f t="shared" si="48"/>
        <v>0</v>
      </c>
      <c r="X123" s="137">
        <f t="shared" si="48"/>
        <v>0</v>
      </c>
      <c r="Y123" s="137">
        <f t="shared" si="48"/>
        <v>0</v>
      </c>
      <c r="Z123" s="137">
        <f t="shared" si="48"/>
        <v>0</v>
      </c>
      <c r="AA123" s="137">
        <f t="shared" si="48"/>
        <v>0</v>
      </c>
      <c r="AB123" s="137">
        <f t="shared" si="48"/>
        <v>0</v>
      </c>
      <c r="AC123" s="137">
        <f t="shared" si="48"/>
        <v>0</v>
      </c>
      <c r="AD123" s="137">
        <f t="shared" si="48"/>
        <v>0</v>
      </c>
      <c r="AE123" s="137">
        <f t="shared" si="48"/>
        <v>0</v>
      </c>
      <c r="AF123" s="137">
        <f t="shared" si="48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49"/>
        <v>5</v>
      </c>
      <c r="D124" s="137">
        <f t="shared" si="49"/>
        <v>5</v>
      </c>
      <c r="E124" s="137">
        <f t="shared" si="49"/>
        <v>5</v>
      </c>
      <c r="F124" s="137">
        <f t="shared" si="49"/>
        <v>5</v>
      </c>
      <c r="G124" s="137">
        <f t="shared" si="49"/>
        <v>5</v>
      </c>
      <c r="H124" s="137">
        <f t="shared" si="49"/>
        <v>5</v>
      </c>
      <c r="I124" s="137">
        <f t="shared" si="49"/>
        <v>5</v>
      </c>
      <c r="J124" s="137">
        <f t="shared" si="49"/>
        <v>5</v>
      </c>
      <c r="K124" s="137">
        <f t="shared" si="49"/>
        <v>5</v>
      </c>
      <c r="L124" s="137">
        <f t="shared" si="49"/>
        <v>5</v>
      </c>
      <c r="M124" s="137">
        <f t="shared" si="49"/>
        <v>5</v>
      </c>
      <c r="N124" s="137">
        <f t="shared" si="49"/>
        <v>5</v>
      </c>
      <c r="O124" s="137">
        <f t="shared" si="49"/>
        <v>5</v>
      </c>
      <c r="P124" s="137">
        <f t="shared" si="49"/>
        <v>5</v>
      </c>
      <c r="Q124" s="137">
        <f t="shared" si="49"/>
        <v>5</v>
      </c>
      <c r="R124" s="137">
        <f t="shared" si="49"/>
        <v>5</v>
      </c>
      <c r="S124" s="137">
        <f t="shared" si="48"/>
        <v>5</v>
      </c>
      <c r="T124" s="137">
        <f t="shared" si="48"/>
        <v>5</v>
      </c>
      <c r="U124" s="137">
        <f t="shared" si="48"/>
        <v>5</v>
      </c>
      <c r="V124" s="137">
        <f t="shared" si="48"/>
        <v>5</v>
      </c>
      <c r="W124" s="137">
        <f t="shared" si="48"/>
        <v>5</v>
      </c>
      <c r="X124" s="137">
        <f t="shared" si="48"/>
        <v>5</v>
      </c>
      <c r="Y124" s="137">
        <f t="shared" si="48"/>
        <v>5</v>
      </c>
      <c r="Z124" s="137">
        <f t="shared" si="48"/>
        <v>5</v>
      </c>
      <c r="AA124" s="137">
        <f t="shared" si="48"/>
        <v>5</v>
      </c>
      <c r="AB124" s="137">
        <f t="shared" si="48"/>
        <v>5</v>
      </c>
      <c r="AC124" s="137">
        <f t="shared" si="48"/>
        <v>5</v>
      </c>
      <c r="AD124" s="137">
        <f t="shared" si="48"/>
        <v>5</v>
      </c>
      <c r="AE124" s="137">
        <f t="shared" si="48"/>
        <v>5</v>
      </c>
      <c r="AF124" s="137">
        <f t="shared" si="48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49"/>
        <v>1</v>
      </c>
      <c r="D125" s="137">
        <f t="shared" si="49"/>
        <v>1</v>
      </c>
      <c r="E125" s="137">
        <f t="shared" si="49"/>
        <v>1</v>
      </c>
      <c r="F125" s="137">
        <f t="shared" si="49"/>
        <v>1</v>
      </c>
      <c r="G125" s="137">
        <f t="shared" si="49"/>
        <v>1</v>
      </c>
      <c r="H125" s="137">
        <f t="shared" si="49"/>
        <v>1</v>
      </c>
      <c r="I125" s="137">
        <f t="shared" si="49"/>
        <v>1</v>
      </c>
      <c r="J125" s="137">
        <f t="shared" si="49"/>
        <v>1</v>
      </c>
      <c r="K125" s="137">
        <f t="shared" si="49"/>
        <v>1</v>
      </c>
      <c r="L125" s="137">
        <f t="shared" si="49"/>
        <v>1</v>
      </c>
      <c r="M125" s="137">
        <f t="shared" si="49"/>
        <v>1</v>
      </c>
      <c r="N125" s="137">
        <f t="shared" si="49"/>
        <v>1</v>
      </c>
      <c r="O125" s="137">
        <f t="shared" si="49"/>
        <v>1</v>
      </c>
      <c r="P125" s="137">
        <f t="shared" si="49"/>
        <v>1</v>
      </c>
      <c r="Q125" s="137">
        <f t="shared" si="49"/>
        <v>1</v>
      </c>
      <c r="R125" s="137">
        <f t="shared" si="49"/>
        <v>1</v>
      </c>
      <c r="S125" s="137">
        <f t="shared" si="48"/>
        <v>1</v>
      </c>
      <c r="T125" s="137">
        <f t="shared" si="48"/>
        <v>1</v>
      </c>
      <c r="U125" s="137">
        <f t="shared" si="48"/>
        <v>1</v>
      </c>
      <c r="V125" s="137">
        <f t="shared" si="48"/>
        <v>1</v>
      </c>
      <c r="W125" s="137">
        <f t="shared" si="48"/>
        <v>1</v>
      </c>
      <c r="X125" s="137">
        <f t="shared" si="48"/>
        <v>1</v>
      </c>
      <c r="Y125" s="137">
        <f t="shared" si="48"/>
        <v>1</v>
      </c>
      <c r="Z125" s="137">
        <f t="shared" si="48"/>
        <v>1</v>
      </c>
      <c r="AA125" s="137">
        <f t="shared" si="48"/>
        <v>1</v>
      </c>
      <c r="AB125" s="137">
        <f t="shared" si="48"/>
        <v>1</v>
      </c>
      <c r="AC125" s="137">
        <f t="shared" si="48"/>
        <v>1</v>
      </c>
      <c r="AD125" s="137">
        <f t="shared" si="48"/>
        <v>1</v>
      </c>
      <c r="AE125" s="137">
        <f t="shared" si="48"/>
        <v>1</v>
      </c>
      <c r="AF125" s="137">
        <f t="shared" si="48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49"/>
        <v>1.58</v>
      </c>
      <c r="D126" s="137">
        <f t="shared" si="49"/>
        <v>1.58</v>
      </c>
      <c r="E126" s="137">
        <f t="shared" si="49"/>
        <v>1.58</v>
      </c>
      <c r="F126" s="137">
        <f t="shared" si="49"/>
        <v>1.58</v>
      </c>
      <c r="G126" s="137">
        <f t="shared" si="49"/>
        <v>1.58</v>
      </c>
      <c r="H126" s="137">
        <f t="shared" si="49"/>
        <v>1.58</v>
      </c>
      <c r="I126" s="137">
        <f t="shared" si="49"/>
        <v>1.58</v>
      </c>
      <c r="J126" s="137">
        <f t="shared" si="49"/>
        <v>1.58</v>
      </c>
      <c r="K126" s="137">
        <f t="shared" si="49"/>
        <v>1.58</v>
      </c>
      <c r="L126" s="137">
        <f t="shared" si="49"/>
        <v>1.58</v>
      </c>
      <c r="M126" s="137">
        <f t="shared" si="49"/>
        <v>1.58</v>
      </c>
      <c r="N126" s="137">
        <f t="shared" si="49"/>
        <v>1.58</v>
      </c>
      <c r="O126" s="137">
        <f t="shared" si="49"/>
        <v>1.58</v>
      </c>
      <c r="P126" s="137">
        <f t="shared" si="49"/>
        <v>1.58</v>
      </c>
      <c r="Q126" s="137">
        <f t="shared" si="49"/>
        <v>1.58</v>
      </c>
      <c r="R126" s="137">
        <f t="shared" si="49"/>
        <v>1.58</v>
      </c>
      <c r="S126" s="137">
        <f t="shared" si="48"/>
        <v>1.58</v>
      </c>
      <c r="T126" s="137">
        <f t="shared" si="48"/>
        <v>1.58</v>
      </c>
      <c r="U126" s="137">
        <f t="shared" si="48"/>
        <v>1.58</v>
      </c>
      <c r="V126" s="137">
        <f t="shared" si="48"/>
        <v>1.58</v>
      </c>
      <c r="W126" s="137">
        <f t="shared" si="48"/>
        <v>1.58</v>
      </c>
      <c r="X126" s="137">
        <f t="shared" si="48"/>
        <v>1.58</v>
      </c>
      <c r="Y126" s="137">
        <f t="shared" si="48"/>
        <v>1.58</v>
      </c>
      <c r="Z126" s="137">
        <f t="shared" si="48"/>
        <v>1.58</v>
      </c>
      <c r="AA126" s="137">
        <f t="shared" si="48"/>
        <v>1.58</v>
      </c>
      <c r="AB126" s="137">
        <f t="shared" si="48"/>
        <v>1.58</v>
      </c>
      <c r="AC126" s="137">
        <f t="shared" si="48"/>
        <v>1.58</v>
      </c>
      <c r="AD126" s="137">
        <f t="shared" si="48"/>
        <v>1.58</v>
      </c>
      <c r="AE126" s="137">
        <f t="shared" si="48"/>
        <v>1.58</v>
      </c>
      <c r="AF126" s="137">
        <f t="shared" si="48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49"/>
        <v>1.46</v>
      </c>
      <c r="D127" s="137">
        <f t="shared" si="49"/>
        <v>1.46</v>
      </c>
      <c r="E127" s="137">
        <f t="shared" si="49"/>
        <v>1.46</v>
      </c>
      <c r="F127" s="137">
        <f t="shared" si="49"/>
        <v>1.46</v>
      </c>
      <c r="G127" s="137">
        <f t="shared" si="49"/>
        <v>1.46</v>
      </c>
      <c r="H127" s="137">
        <f t="shared" si="49"/>
        <v>1.46</v>
      </c>
      <c r="I127" s="137">
        <f t="shared" si="49"/>
        <v>1.46</v>
      </c>
      <c r="J127" s="137">
        <f t="shared" si="49"/>
        <v>1.46</v>
      </c>
      <c r="K127" s="137">
        <f t="shared" si="49"/>
        <v>1.46</v>
      </c>
      <c r="L127" s="137">
        <f t="shared" si="49"/>
        <v>1.46</v>
      </c>
      <c r="M127" s="137">
        <f t="shared" si="49"/>
        <v>1.46</v>
      </c>
      <c r="N127" s="137">
        <f t="shared" si="49"/>
        <v>1.46</v>
      </c>
      <c r="O127" s="137">
        <f t="shared" si="49"/>
        <v>1.46</v>
      </c>
      <c r="P127" s="137">
        <f t="shared" si="49"/>
        <v>1.46</v>
      </c>
      <c r="Q127" s="137">
        <f t="shared" si="49"/>
        <v>1.46</v>
      </c>
      <c r="R127" s="137">
        <f t="shared" si="49"/>
        <v>1.46</v>
      </c>
      <c r="S127" s="137">
        <f t="shared" ref="S127:AF128" si="50">R127</f>
        <v>1.46</v>
      </c>
      <c r="T127" s="137">
        <f t="shared" si="50"/>
        <v>1.46</v>
      </c>
      <c r="U127" s="137">
        <f t="shared" si="50"/>
        <v>1.46</v>
      </c>
      <c r="V127" s="137">
        <f t="shared" si="50"/>
        <v>1.46</v>
      </c>
      <c r="W127" s="137">
        <f t="shared" si="50"/>
        <v>1.46</v>
      </c>
      <c r="X127" s="137">
        <f t="shared" si="50"/>
        <v>1.46</v>
      </c>
      <c r="Y127" s="137">
        <f t="shared" si="50"/>
        <v>1.46</v>
      </c>
      <c r="Z127" s="137">
        <f t="shared" si="50"/>
        <v>1.46</v>
      </c>
      <c r="AA127" s="137">
        <f t="shared" si="50"/>
        <v>1.46</v>
      </c>
      <c r="AB127" s="137">
        <f t="shared" si="50"/>
        <v>1.46</v>
      </c>
      <c r="AC127" s="137">
        <f t="shared" si="50"/>
        <v>1.46</v>
      </c>
      <c r="AD127" s="137">
        <f t="shared" si="50"/>
        <v>1.46</v>
      </c>
      <c r="AE127" s="137">
        <f t="shared" si="50"/>
        <v>1.46</v>
      </c>
      <c r="AF127" s="137">
        <f t="shared" si="50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49"/>
        <v>1.48</v>
      </c>
      <c r="D128" s="137">
        <f t="shared" si="49"/>
        <v>1.48</v>
      </c>
      <c r="E128" s="137">
        <f t="shared" si="49"/>
        <v>1.48</v>
      </c>
      <c r="F128" s="137">
        <f t="shared" si="49"/>
        <v>1.48</v>
      </c>
      <c r="G128" s="137">
        <f t="shared" si="49"/>
        <v>1.48</v>
      </c>
      <c r="H128" s="137">
        <f t="shared" si="49"/>
        <v>1.48</v>
      </c>
      <c r="I128" s="137">
        <f t="shared" si="49"/>
        <v>1.48</v>
      </c>
      <c r="J128" s="137">
        <f t="shared" si="49"/>
        <v>1.48</v>
      </c>
      <c r="K128" s="137">
        <f t="shared" si="49"/>
        <v>1.48</v>
      </c>
      <c r="L128" s="137">
        <f t="shared" si="49"/>
        <v>1.48</v>
      </c>
      <c r="M128" s="137">
        <f t="shared" si="49"/>
        <v>1.48</v>
      </c>
      <c r="N128" s="137">
        <f t="shared" si="49"/>
        <v>1.48</v>
      </c>
      <c r="O128" s="137">
        <f t="shared" si="49"/>
        <v>1.48</v>
      </c>
      <c r="P128" s="137">
        <f t="shared" si="49"/>
        <v>1.48</v>
      </c>
      <c r="Q128" s="137">
        <f t="shared" si="49"/>
        <v>1.48</v>
      </c>
      <c r="R128" s="137">
        <f t="shared" si="49"/>
        <v>1.48</v>
      </c>
      <c r="S128" s="137">
        <f t="shared" si="50"/>
        <v>1.48</v>
      </c>
      <c r="T128" s="137">
        <f t="shared" si="50"/>
        <v>1.48</v>
      </c>
      <c r="U128" s="137">
        <f t="shared" si="50"/>
        <v>1.48</v>
      </c>
      <c r="V128" s="137">
        <f t="shared" si="50"/>
        <v>1.48</v>
      </c>
      <c r="W128" s="137">
        <f t="shared" si="50"/>
        <v>1.48</v>
      </c>
      <c r="X128" s="137">
        <f t="shared" si="50"/>
        <v>1.48</v>
      </c>
      <c r="Y128" s="137">
        <f t="shared" si="50"/>
        <v>1.48</v>
      </c>
      <c r="Z128" s="137">
        <f t="shared" si="50"/>
        <v>1.48</v>
      </c>
      <c r="AA128" s="137">
        <f t="shared" si="50"/>
        <v>1.48</v>
      </c>
      <c r="AB128" s="137">
        <f t="shared" si="50"/>
        <v>1.48</v>
      </c>
      <c r="AC128" s="137">
        <f t="shared" si="50"/>
        <v>1.48</v>
      </c>
      <c r="AD128" s="137">
        <f t="shared" si="50"/>
        <v>1.48</v>
      </c>
      <c r="AE128" s="137">
        <f t="shared" si="50"/>
        <v>1.48</v>
      </c>
      <c r="AF128" s="137">
        <f t="shared" si="50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51">B130</f>
        <v>2.2000000000000002</v>
      </c>
      <c r="D130" s="137">
        <f t="shared" si="51"/>
        <v>2.2000000000000002</v>
      </c>
      <c r="E130" s="137">
        <f t="shared" si="51"/>
        <v>2.2000000000000002</v>
      </c>
      <c r="F130" s="137">
        <f t="shared" si="51"/>
        <v>2.2000000000000002</v>
      </c>
      <c r="G130" s="137">
        <f t="shared" si="51"/>
        <v>2.2000000000000002</v>
      </c>
      <c r="H130" s="137">
        <f t="shared" si="51"/>
        <v>2.2000000000000002</v>
      </c>
      <c r="I130" s="137">
        <f t="shared" si="51"/>
        <v>2.2000000000000002</v>
      </c>
      <c r="J130" s="137">
        <f t="shared" si="51"/>
        <v>2.2000000000000002</v>
      </c>
      <c r="K130" s="137">
        <f t="shared" si="51"/>
        <v>2.2000000000000002</v>
      </c>
      <c r="L130" s="137">
        <f t="shared" si="51"/>
        <v>2.2000000000000002</v>
      </c>
      <c r="M130" s="137">
        <f t="shared" si="51"/>
        <v>2.2000000000000002</v>
      </c>
      <c r="N130" s="137">
        <f t="shared" si="51"/>
        <v>2.2000000000000002</v>
      </c>
      <c r="O130" s="137">
        <f t="shared" si="51"/>
        <v>2.2000000000000002</v>
      </c>
      <c r="P130" s="137">
        <f t="shared" si="51"/>
        <v>2.2000000000000002</v>
      </c>
      <c r="Q130" s="137">
        <f t="shared" si="51"/>
        <v>2.2000000000000002</v>
      </c>
      <c r="R130" s="137">
        <f t="shared" si="51"/>
        <v>2.2000000000000002</v>
      </c>
      <c r="S130" s="137">
        <f t="shared" ref="S130:AF137" si="52">R130</f>
        <v>2.2000000000000002</v>
      </c>
      <c r="T130" s="137">
        <f t="shared" si="52"/>
        <v>2.2000000000000002</v>
      </c>
      <c r="U130" s="137">
        <f t="shared" si="52"/>
        <v>2.2000000000000002</v>
      </c>
      <c r="V130" s="137">
        <f t="shared" si="52"/>
        <v>2.2000000000000002</v>
      </c>
      <c r="W130" s="137">
        <f t="shared" si="52"/>
        <v>2.2000000000000002</v>
      </c>
      <c r="X130" s="137">
        <f t="shared" si="52"/>
        <v>2.2000000000000002</v>
      </c>
      <c r="Y130" s="137">
        <f t="shared" si="52"/>
        <v>2.2000000000000002</v>
      </c>
      <c r="Z130" s="137">
        <f t="shared" si="52"/>
        <v>2.2000000000000002</v>
      </c>
      <c r="AA130" s="137">
        <f t="shared" si="52"/>
        <v>2.2000000000000002</v>
      </c>
      <c r="AB130" s="137">
        <f t="shared" si="52"/>
        <v>2.2000000000000002</v>
      </c>
      <c r="AC130" s="137">
        <f t="shared" si="52"/>
        <v>2.2000000000000002</v>
      </c>
      <c r="AD130" s="137">
        <f t="shared" si="52"/>
        <v>2.2000000000000002</v>
      </c>
      <c r="AE130" s="137">
        <f t="shared" si="52"/>
        <v>2.2000000000000002</v>
      </c>
      <c r="AF130" s="137">
        <f t="shared" si="52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51"/>
        <v>2</v>
      </c>
      <c r="D131" s="137">
        <f t="shared" si="51"/>
        <v>2</v>
      </c>
      <c r="E131" s="137">
        <f t="shared" si="51"/>
        <v>2</v>
      </c>
      <c r="F131" s="137">
        <f t="shared" si="51"/>
        <v>2</v>
      </c>
      <c r="G131" s="137">
        <f t="shared" si="51"/>
        <v>2</v>
      </c>
      <c r="H131" s="137">
        <f t="shared" si="51"/>
        <v>2</v>
      </c>
      <c r="I131" s="137">
        <f t="shared" si="51"/>
        <v>2</v>
      </c>
      <c r="J131" s="137">
        <f t="shared" si="51"/>
        <v>2</v>
      </c>
      <c r="K131" s="137">
        <f t="shared" si="51"/>
        <v>2</v>
      </c>
      <c r="L131" s="137">
        <f t="shared" si="51"/>
        <v>2</v>
      </c>
      <c r="M131" s="137">
        <f t="shared" si="51"/>
        <v>2</v>
      </c>
      <c r="N131" s="137">
        <f t="shared" si="51"/>
        <v>2</v>
      </c>
      <c r="O131" s="137">
        <f t="shared" si="51"/>
        <v>2</v>
      </c>
      <c r="P131" s="137">
        <f t="shared" si="51"/>
        <v>2</v>
      </c>
      <c r="Q131" s="137">
        <f t="shared" si="51"/>
        <v>2</v>
      </c>
      <c r="R131" s="137">
        <f t="shared" si="51"/>
        <v>2</v>
      </c>
      <c r="S131" s="137">
        <f t="shared" si="52"/>
        <v>2</v>
      </c>
      <c r="T131" s="137">
        <f t="shared" si="52"/>
        <v>2</v>
      </c>
      <c r="U131" s="137">
        <f t="shared" si="52"/>
        <v>2</v>
      </c>
      <c r="V131" s="137">
        <f t="shared" si="52"/>
        <v>2</v>
      </c>
      <c r="W131" s="137">
        <f t="shared" si="52"/>
        <v>2</v>
      </c>
      <c r="X131" s="137">
        <f t="shared" si="52"/>
        <v>2</v>
      </c>
      <c r="Y131" s="137">
        <f t="shared" si="52"/>
        <v>2</v>
      </c>
      <c r="Z131" s="137">
        <f t="shared" si="52"/>
        <v>2</v>
      </c>
      <c r="AA131" s="137">
        <f t="shared" si="52"/>
        <v>2</v>
      </c>
      <c r="AB131" s="137">
        <f t="shared" si="52"/>
        <v>2</v>
      </c>
      <c r="AC131" s="137">
        <f t="shared" si="52"/>
        <v>2</v>
      </c>
      <c r="AD131" s="137">
        <f t="shared" si="52"/>
        <v>2</v>
      </c>
      <c r="AE131" s="137">
        <f t="shared" si="52"/>
        <v>2</v>
      </c>
      <c r="AF131" s="137">
        <f t="shared" si="52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51"/>
        <v>1.25</v>
      </c>
      <c r="D132" s="137">
        <f t="shared" si="51"/>
        <v>1.25</v>
      </c>
      <c r="E132" s="137">
        <f t="shared" si="51"/>
        <v>1.25</v>
      </c>
      <c r="F132" s="137">
        <f t="shared" si="51"/>
        <v>1.25</v>
      </c>
      <c r="G132" s="137">
        <f t="shared" si="51"/>
        <v>1.25</v>
      </c>
      <c r="H132" s="137">
        <f t="shared" si="51"/>
        <v>1.25</v>
      </c>
      <c r="I132" s="137">
        <f t="shared" si="51"/>
        <v>1.25</v>
      </c>
      <c r="J132" s="137">
        <f t="shared" si="51"/>
        <v>1.25</v>
      </c>
      <c r="K132" s="137">
        <f t="shared" si="51"/>
        <v>1.25</v>
      </c>
      <c r="L132" s="137">
        <f t="shared" si="51"/>
        <v>1.25</v>
      </c>
      <c r="M132" s="137">
        <f t="shared" si="51"/>
        <v>1.25</v>
      </c>
      <c r="N132" s="137">
        <f t="shared" si="51"/>
        <v>1.25</v>
      </c>
      <c r="O132" s="137">
        <f t="shared" si="51"/>
        <v>1.25</v>
      </c>
      <c r="P132" s="137">
        <f t="shared" si="51"/>
        <v>1.25</v>
      </c>
      <c r="Q132" s="137">
        <f t="shared" si="51"/>
        <v>1.25</v>
      </c>
      <c r="R132" s="137">
        <f t="shared" si="51"/>
        <v>1.25</v>
      </c>
      <c r="S132" s="137">
        <f t="shared" si="52"/>
        <v>1.25</v>
      </c>
      <c r="T132" s="137">
        <f t="shared" si="52"/>
        <v>1.25</v>
      </c>
      <c r="U132" s="137">
        <f t="shared" si="52"/>
        <v>1.25</v>
      </c>
      <c r="V132" s="137">
        <f t="shared" si="52"/>
        <v>1.25</v>
      </c>
      <c r="W132" s="137">
        <f t="shared" si="52"/>
        <v>1.25</v>
      </c>
      <c r="X132" s="137">
        <f t="shared" si="52"/>
        <v>1.25</v>
      </c>
      <c r="Y132" s="137">
        <f t="shared" si="52"/>
        <v>1.25</v>
      </c>
      <c r="Z132" s="137">
        <f t="shared" si="52"/>
        <v>1.25</v>
      </c>
      <c r="AA132" s="137">
        <f t="shared" si="52"/>
        <v>1.25</v>
      </c>
      <c r="AB132" s="137">
        <f t="shared" si="52"/>
        <v>1.25</v>
      </c>
      <c r="AC132" s="137">
        <f t="shared" si="52"/>
        <v>1.25</v>
      </c>
      <c r="AD132" s="137">
        <f t="shared" si="52"/>
        <v>1.25</v>
      </c>
      <c r="AE132" s="137">
        <f t="shared" si="52"/>
        <v>1.25</v>
      </c>
      <c r="AF132" s="137">
        <f t="shared" si="52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51"/>
        <v>1.1499999999999999</v>
      </c>
      <c r="D133" s="137">
        <f t="shared" si="51"/>
        <v>1.1499999999999999</v>
      </c>
      <c r="E133" s="137">
        <f t="shared" si="51"/>
        <v>1.1499999999999999</v>
      </c>
      <c r="F133" s="137">
        <f t="shared" si="51"/>
        <v>1.1499999999999999</v>
      </c>
      <c r="G133" s="137">
        <f t="shared" si="51"/>
        <v>1.1499999999999999</v>
      </c>
      <c r="H133" s="137">
        <f t="shared" si="51"/>
        <v>1.1499999999999999</v>
      </c>
      <c r="I133" s="137">
        <f t="shared" si="51"/>
        <v>1.1499999999999999</v>
      </c>
      <c r="J133" s="137">
        <f t="shared" si="51"/>
        <v>1.1499999999999999</v>
      </c>
      <c r="K133" s="137">
        <f t="shared" si="51"/>
        <v>1.1499999999999999</v>
      </c>
      <c r="L133" s="137">
        <f t="shared" si="51"/>
        <v>1.1499999999999999</v>
      </c>
      <c r="M133" s="137">
        <f t="shared" si="51"/>
        <v>1.1499999999999999</v>
      </c>
      <c r="N133" s="137">
        <f t="shared" si="51"/>
        <v>1.1499999999999999</v>
      </c>
      <c r="O133" s="137">
        <f t="shared" si="51"/>
        <v>1.1499999999999999</v>
      </c>
      <c r="P133" s="137">
        <f t="shared" si="51"/>
        <v>1.1499999999999999</v>
      </c>
      <c r="Q133" s="137">
        <f t="shared" si="51"/>
        <v>1.1499999999999999</v>
      </c>
      <c r="R133" s="137">
        <f t="shared" si="51"/>
        <v>1.1499999999999999</v>
      </c>
      <c r="S133" s="137">
        <f t="shared" si="52"/>
        <v>1.1499999999999999</v>
      </c>
      <c r="T133" s="137">
        <f t="shared" si="52"/>
        <v>1.1499999999999999</v>
      </c>
      <c r="U133" s="137">
        <f t="shared" si="52"/>
        <v>1.1499999999999999</v>
      </c>
      <c r="V133" s="137">
        <f t="shared" si="52"/>
        <v>1.1499999999999999</v>
      </c>
      <c r="W133" s="137">
        <f t="shared" si="52"/>
        <v>1.1499999999999999</v>
      </c>
      <c r="X133" s="137">
        <f t="shared" si="52"/>
        <v>1.1499999999999999</v>
      </c>
      <c r="Y133" s="137">
        <f t="shared" si="52"/>
        <v>1.1499999999999999</v>
      </c>
      <c r="Z133" s="137">
        <f t="shared" si="52"/>
        <v>1.1499999999999999</v>
      </c>
      <c r="AA133" s="137">
        <f t="shared" si="52"/>
        <v>1.1499999999999999</v>
      </c>
      <c r="AB133" s="137">
        <f t="shared" si="52"/>
        <v>1.1499999999999999</v>
      </c>
      <c r="AC133" s="137">
        <f t="shared" si="52"/>
        <v>1.1499999999999999</v>
      </c>
      <c r="AD133" s="137">
        <f t="shared" si="52"/>
        <v>1.1499999999999999</v>
      </c>
      <c r="AE133" s="137">
        <f t="shared" si="52"/>
        <v>1.1499999999999999</v>
      </c>
      <c r="AF133" s="137">
        <f t="shared" si="52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51"/>
        <v>2.133</v>
      </c>
      <c r="D134" s="137">
        <f t="shared" si="51"/>
        <v>2.133</v>
      </c>
      <c r="E134" s="137">
        <f t="shared" si="51"/>
        <v>2.133</v>
      </c>
      <c r="F134" s="137">
        <f t="shared" si="51"/>
        <v>2.133</v>
      </c>
      <c r="G134" s="137">
        <f t="shared" si="51"/>
        <v>2.133</v>
      </c>
      <c r="H134" s="137">
        <f t="shared" si="51"/>
        <v>2.133</v>
      </c>
      <c r="I134" s="137">
        <f t="shared" si="51"/>
        <v>2.133</v>
      </c>
      <c r="J134" s="137">
        <f t="shared" si="51"/>
        <v>2.133</v>
      </c>
      <c r="K134" s="137">
        <f t="shared" si="51"/>
        <v>2.133</v>
      </c>
      <c r="L134" s="137">
        <f t="shared" si="51"/>
        <v>2.133</v>
      </c>
      <c r="M134" s="137">
        <f t="shared" si="51"/>
        <v>2.133</v>
      </c>
      <c r="N134" s="137">
        <f t="shared" si="51"/>
        <v>2.133</v>
      </c>
      <c r="O134" s="137">
        <f t="shared" si="51"/>
        <v>2.133</v>
      </c>
      <c r="P134" s="137">
        <f t="shared" si="51"/>
        <v>2.133</v>
      </c>
      <c r="Q134" s="137">
        <f t="shared" si="51"/>
        <v>2.133</v>
      </c>
      <c r="R134" s="137">
        <f t="shared" si="51"/>
        <v>2.133</v>
      </c>
      <c r="S134" s="137">
        <f t="shared" si="52"/>
        <v>2.133</v>
      </c>
      <c r="T134" s="137">
        <f t="shared" si="52"/>
        <v>2.133</v>
      </c>
      <c r="U134" s="137">
        <f t="shared" si="52"/>
        <v>2.133</v>
      </c>
      <c r="V134" s="137">
        <f t="shared" si="52"/>
        <v>2.133</v>
      </c>
      <c r="W134" s="137">
        <f t="shared" si="52"/>
        <v>2.133</v>
      </c>
      <c r="X134" s="137">
        <f t="shared" si="52"/>
        <v>2.133</v>
      </c>
      <c r="Y134" s="137">
        <f t="shared" si="52"/>
        <v>2.133</v>
      </c>
      <c r="Z134" s="137">
        <f t="shared" si="52"/>
        <v>2.133</v>
      </c>
      <c r="AA134" s="137">
        <f t="shared" si="52"/>
        <v>2.133</v>
      </c>
      <c r="AB134" s="137">
        <f t="shared" si="52"/>
        <v>2.133</v>
      </c>
      <c r="AC134" s="137">
        <f t="shared" si="52"/>
        <v>2.133</v>
      </c>
      <c r="AD134" s="137">
        <f t="shared" si="52"/>
        <v>2.133</v>
      </c>
      <c r="AE134" s="137">
        <f t="shared" si="52"/>
        <v>2.133</v>
      </c>
      <c r="AF134" s="137">
        <f t="shared" si="52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51"/>
        <v>2.09</v>
      </c>
      <c r="D135" s="137">
        <f t="shared" si="51"/>
        <v>2.09</v>
      </c>
      <c r="E135" s="137">
        <f t="shared" si="51"/>
        <v>2.09</v>
      </c>
      <c r="F135" s="137">
        <f t="shared" si="51"/>
        <v>2.09</v>
      </c>
      <c r="G135" s="137">
        <f t="shared" si="51"/>
        <v>2.09</v>
      </c>
      <c r="H135" s="137">
        <f t="shared" si="51"/>
        <v>2.09</v>
      </c>
      <c r="I135" s="137">
        <f t="shared" si="51"/>
        <v>2.09</v>
      </c>
      <c r="J135" s="137">
        <f t="shared" si="51"/>
        <v>2.09</v>
      </c>
      <c r="K135" s="137">
        <f t="shared" si="51"/>
        <v>2.09</v>
      </c>
      <c r="L135" s="137">
        <f t="shared" si="51"/>
        <v>2.09</v>
      </c>
      <c r="M135" s="137">
        <f t="shared" si="51"/>
        <v>2.09</v>
      </c>
      <c r="N135" s="137">
        <f t="shared" si="51"/>
        <v>2.09</v>
      </c>
      <c r="O135" s="137">
        <f t="shared" si="51"/>
        <v>2.09</v>
      </c>
      <c r="P135" s="137">
        <f t="shared" si="51"/>
        <v>2.09</v>
      </c>
      <c r="Q135" s="137">
        <f t="shared" si="51"/>
        <v>2.09</v>
      </c>
      <c r="R135" s="137">
        <f t="shared" si="51"/>
        <v>2.09</v>
      </c>
      <c r="S135" s="137">
        <f t="shared" si="52"/>
        <v>2.09</v>
      </c>
      <c r="T135" s="137">
        <f t="shared" si="52"/>
        <v>2.09</v>
      </c>
      <c r="U135" s="137">
        <f t="shared" si="52"/>
        <v>2.09</v>
      </c>
      <c r="V135" s="137">
        <f t="shared" si="52"/>
        <v>2.09</v>
      </c>
      <c r="W135" s="137">
        <f t="shared" si="52"/>
        <v>2.09</v>
      </c>
      <c r="X135" s="137">
        <f t="shared" si="52"/>
        <v>2.09</v>
      </c>
      <c r="Y135" s="137">
        <f t="shared" si="52"/>
        <v>2.09</v>
      </c>
      <c r="Z135" s="137">
        <f t="shared" si="52"/>
        <v>2.09</v>
      </c>
      <c r="AA135" s="137">
        <f t="shared" si="52"/>
        <v>2.09</v>
      </c>
      <c r="AB135" s="137">
        <f t="shared" si="52"/>
        <v>2.09</v>
      </c>
      <c r="AC135" s="137">
        <f t="shared" si="52"/>
        <v>2.09</v>
      </c>
      <c r="AD135" s="137">
        <f t="shared" si="52"/>
        <v>2.09</v>
      </c>
      <c r="AE135" s="137">
        <f t="shared" si="52"/>
        <v>2.09</v>
      </c>
      <c r="AF135" s="137">
        <f t="shared" si="52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51"/>
        <v>1.1399999999999999</v>
      </c>
      <c r="D136" s="137">
        <f t="shared" si="51"/>
        <v>1.1399999999999999</v>
      </c>
      <c r="E136" s="137">
        <f t="shared" si="51"/>
        <v>1.1399999999999999</v>
      </c>
      <c r="F136" s="137">
        <f t="shared" si="51"/>
        <v>1.1399999999999999</v>
      </c>
      <c r="G136" s="137">
        <f t="shared" si="51"/>
        <v>1.1399999999999999</v>
      </c>
      <c r="H136" s="137">
        <f t="shared" si="51"/>
        <v>1.1399999999999999</v>
      </c>
      <c r="I136" s="137">
        <f t="shared" si="51"/>
        <v>1.1399999999999999</v>
      </c>
      <c r="J136" s="137">
        <f t="shared" si="51"/>
        <v>1.1399999999999999</v>
      </c>
      <c r="K136" s="137">
        <f t="shared" si="51"/>
        <v>1.1399999999999999</v>
      </c>
      <c r="L136" s="137">
        <f t="shared" si="51"/>
        <v>1.1399999999999999</v>
      </c>
      <c r="M136" s="137">
        <f t="shared" si="51"/>
        <v>1.1399999999999999</v>
      </c>
      <c r="N136" s="137">
        <f t="shared" si="51"/>
        <v>1.1399999999999999</v>
      </c>
      <c r="O136" s="137">
        <f t="shared" si="51"/>
        <v>1.1399999999999999</v>
      </c>
      <c r="P136" s="137">
        <f t="shared" si="51"/>
        <v>1.1399999999999999</v>
      </c>
      <c r="Q136" s="137">
        <f t="shared" si="51"/>
        <v>1.1399999999999999</v>
      </c>
      <c r="R136" s="137">
        <f t="shared" si="51"/>
        <v>1.1399999999999999</v>
      </c>
      <c r="S136" s="137">
        <f t="shared" si="52"/>
        <v>1.1399999999999999</v>
      </c>
      <c r="T136" s="137">
        <f t="shared" si="52"/>
        <v>1.1399999999999999</v>
      </c>
      <c r="U136" s="137">
        <f t="shared" si="52"/>
        <v>1.1399999999999999</v>
      </c>
      <c r="V136" s="137">
        <f t="shared" si="52"/>
        <v>1.1399999999999999</v>
      </c>
      <c r="W136" s="137">
        <f t="shared" si="52"/>
        <v>1.1399999999999999</v>
      </c>
      <c r="X136" s="137">
        <f t="shared" si="52"/>
        <v>1.1399999999999999</v>
      </c>
      <c r="Y136" s="137">
        <f t="shared" si="52"/>
        <v>1.1399999999999999</v>
      </c>
      <c r="Z136" s="137">
        <f t="shared" si="52"/>
        <v>1.1399999999999999</v>
      </c>
      <c r="AA136" s="137">
        <f t="shared" si="52"/>
        <v>1.1399999999999999</v>
      </c>
      <c r="AB136" s="137">
        <f t="shared" si="52"/>
        <v>1.1399999999999999</v>
      </c>
      <c r="AC136" s="137">
        <f t="shared" si="52"/>
        <v>1.1399999999999999</v>
      </c>
      <c r="AD136" s="137">
        <f t="shared" si="52"/>
        <v>1.1399999999999999</v>
      </c>
      <c r="AE136" s="137">
        <f t="shared" si="52"/>
        <v>1.1399999999999999</v>
      </c>
      <c r="AF136" s="137">
        <f t="shared" si="52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51"/>
        <v>0.82</v>
      </c>
      <c r="D137" s="137">
        <f t="shared" si="51"/>
        <v>0.82</v>
      </c>
      <c r="E137" s="137">
        <f t="shared" si="51"/>
        <v>0.82</v>
      </c>
      <c r="F137" s="137">
        <f t="shared" si="51"/>
        <v>0.82</v>
      </c>
      <c r="G137" s="137">
        <f t="shared" si="51"/>
        <v>0.82</v>
      </c>
      <c r="H137" s="137">
        <f t="shared" si="51"/>
        <v>0.82</v>
      </c>
      <c r="I137" s="137">
        <f t="shared" si="51"/>
        <v>0.82</v>
      </c>
      <c r="J137" s="137">
        <f t="shared" si="51"/>
        <v>0.82</v>
      </c>
      <c r="K137" s="137">
        <f t="shared" si="51"/>
        <v>0.82</v>
      </c>
      <c r="L137" s="137">
        <f t="shared" si="51"/>
        <v>0.82</v>
      </c>
      <c r="M137" s="137">
        <f t="shared" si="51"/>
        <v>0.82</v>
      </c>
      <c r="N137" s="137">
        <f t="shared" si="51"/>
        <v>0.82</v>
      </c>
      <c r="O137" s="137">
        <f t="shared" si="51"/>
        <v>0.82</v>
      </c>
      <c r="P137" s="137">
        <f t="shared" si="51"/>
        <v>0.82</v>
      </c>
      <c r="Q137" s="137">
        <f t="shared" si="51"/>
        <v>0.82</v>
      </c>
      <c r="R137" s="137">
        <f t="shared" si="51"/>
        <v>0.82</v>
      </c>
      <c r="S137" s="137">
        <f t="shared" si="52"/>
        <v>0.82</v>
      </c>
      <c r="T137" s="137">
        <f t="shared" si="52"/>
        <v>0.82</v>
      </c>
      <c r="U137" s="137">
        <f t="shared" si="52"/>
        <v>0.82</v>
      </c>
      <c r="V137" s="137">
        <f t="shared" si="52"/>
        <v>0.82</v>
      </c>
      <c r="W137" s="137">
        <f t="shared" si="52"/>
        <v>0.82</v>
      </c>
      <c r="X137" s="137">
        <f t="shared" si="52"/>
        <v>0.82</v>
      </c>
      <c r="Y137" s="137">
        <f t="shared" si="52"/>
        <v>0.82</v>
      </c>
      <c r="Z137" s="137">
        <f t="shared" si="52"/>
        <v>0.82</v>
      </c>
      <c r="AA137" s="137">
        <f t="shared" si="52"/>
        <v>0.82</v>
      </c>
      <c r="AB137" s="137">
        <f t="shared" si="52"/>
        <v>0.82</v>
      </c>
      <c r="AC137" s="137">
        <f t="shared" si="52"/>
        <v>0.82</v>
      </c>
      <c r="AD137" s="137">
        <f t="shared" si="52"/>
        <v>0.82</v>
      </c>
      <c r="AE137" s="137">
        <f t="shared" si="52"/>
        <v>0.82</v>
      </c>
      <c r="AF137" s="137">
        <f t="shared" si="52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53">B139</f>
        <v>2</v>
      </c>
      <c r="D139" s="137">
        <f t="shared" si="53"/>
        <v>2</v>
      </c>
      <c r="E139" s="137">
        <f t="shared" si="53"/>
        <v>2</v>
      </c>
      <c r="F139" s="137">
        <f t="shared" si="53"/>
        <v>2</v>
      </c>
      <c r="G139" s="137">
        <f t="shared" si="53"/>
        <v>2</v>
      </c>
      <c r="H139" s="137">
        <f t="shared" si="53"/>
        <v>2</v>
      </c>
      <c r="I139" s="137">
        <f t="shared" si="53"/>
        <v>2</v>
      </c>
      <c r="J139" s="137">
        <f t="shared" si="53"/>
        <v>2</v>
      </c>
      <c r="K139" s="137">
        <f t="shared" si="53"/>
        <v>2</v>
      </c>
      <c r="L139" s="137">
        <f t="shared" si="53"/>
        <v>2</v>
      </c>
      <c r="M139" s="137">
        <f t="shared" si="53"/>
        <v>2</v>
      </c>
      <c r="N139" s="137">
        <f t="shared" si="53"/>
        <v>2</v>
      </c>
      <c r="O139" s="137">
        <f t="shared" si="53"/>
        <v>2</v>
      </c>
      <c r="P139" s="137">
        <f t="shared" si="53"/>
        <v>2</v>
      </c>
      <c r="Q139" s="137">
        <f t="shared" si="53"/>
        <v>2</v>
      </c>
      <c r="R139" s="137">
        <f t="shared" si="53"/>
        <v>2</v>
      </c>
      <c r="S139" s="137">
        <f t="shared" ref="S139:AF145" si="54">R139</f>
        <v>2</v>
      </c>
      <c r="T139" s="137">
        <f t="shared" si="54"/>
        <v>2</v>
      </c>
      <c r="U139" s="137">
        <f t="shared" si="54"/>
        <v>2</v>
      </c>
      <c r="V139" s="137">
        <f t="shared" si="54"/>
        <v>2</v>
      </c>
      <c r="W139" s="137">
        <f t="shared" si="54"/>
        <v>2</v>
      </c>
      <c r="X139" s="137">
        <f t="shared" si="54"/>
        <v>2</v>
      </c>
      <c r="Y139" s="137">
        <f t="shared" si="54"/>
        <v>2</v>
      </c>
      <c r="Z139" s="137">
        <f t="shared" si="54"/>
        <v>2</v>
      </c>
      <c r="AA139" s="137">
        <f t="shared" si="54"/>
        <v>2</v>
      </c>
      <c r="AB139" s="137">
        <f t="shared" si="54"/>
        <v>2</v>
      </c>
      <c r="AC139" s="137">
        <f t="shared" si="54"/>
        <v>2</v>
      </c>
      <c r="AD139" s="137">
        <f t="shared" si="54"/>
        <v>2</v>
      </c>
      <c r="AE139" s="137">
        <f t="shared" si="54"/>
        <v>2</v>
      </c>
      <c r="AF139" s="137">
        <f t="shared" si="54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53"/>
        <v>5.61</v>
      </c>
      <c r="D140" s="137">
        <f t="shared" si="53"/>
        <v>5.61</v>
      </c>
      <c r="E140" s="137">
        <f t="shared" si="53"/>
        <v>5.61</v>
      </c>
      <c r="F140" s="137">
        <f t="shared" si="53"/>
        <v>5.61</v>
      </c>
      <c r="G140" s="137">
        <f t="shared" si="53"/>
        <v>5.61</v>
      </c>
      <c r="H140" s="137">
        <f t="shared" si="53"/>
        <v>5.61</v>
      </c>
      <c r="I140" s="137">
        <f t="shared" si="53"/>
        <v>5.61</v>
      </c>
      <c r="J140" s="137">
        <f t="shared" si="53"/>
        <v>5.61</v>
      </c>
      <c r="K140" s="137">
        <f t="shared" si="53"/>
        <v>5.61</v>
      </c>
      <c r="L140" s="137">
        <f t="shared" si="53"/>
        <v>5.61</v>
      </c>
      <c r="M140" s="137">
        <f t="shared" si="53"/>
        <v>5.61</v>
      </c>
      <c r="N140" s="137">
        <f t="shared" si="53"/>
        <v>5.61</v>
      </c>
      <c r="O140" s="137">
        <f t="shared" si="53"/>
        <v>5.61</v>
      </c>
      <c r="P140" s="137">
        <f t="shared" si="53"/>
        <v>5.61</v>
      </c>
      <c r="Q140" s="137">
        <f t="shared" si="53"/>
        <v>5.61</v>
      </c>
      <c r="R140" s="137">
        <f t="shared" si="53"/>
        <v>5.61</v>
      </c>
      <c r="S140" s="137">
        <f t="shared" si="54"/>
        <v>5.61</v>
      </c>
      <c r="T140" s="137">
        <f t="shared" si="54"/>
        <v>5.61</v>
      </c>
      <c r="U140" s="137">
        <f t="shared" si="54"/>
        <v>5.61</v>
      </c>
      <c r="V140" s="137">
        <f t="shared" si="54"/>
        <v>5.61</v>
      </c>
      <c r="W140" s="137">
        <f t="shared" si="54"/>
        <v>5.61</v>
      </c>
      <c r="X140" s="137">
        <f t="shared" si="54"/>
        <v>5.61</v>
      </c>
      <c r="Y140" s="137">
        <f t="shared" si="54"/>
        <v>5.61</v>
      </c>
      <c r="Z140" s="137">
        <f t="shared" si="54"/>
        <v>5.61</v>
      </c>
      <c r="AA140" s="137">
        <f t="shared" si="54"/>
        <v>5.61</v>
      </c>
      <c r="AB140" s="137">
        <f t="shared" si="54"/>
        <v>5.61</v>
      </c>
      <c r="AC140" s="137">
        <f t="shared" si="54"/>
        <v>5.61</v>
      </c>
      <c r="AD140" s="137">
        <f t="shared" si="54"/>
        <v>5.61</v>
      </c>
      <c r="AE140" s="137">
        <f t="shared" si="54"/>
        <v>5.61</v>
      </c>
      <c r="AF140" s="137">
        <f t="shared" si="54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53"/>
        <v>1.25</v>
      </c>
      <c r="D141" s="137">
        <f t="shared" si="53"/>
        <v>1.25</v>
      </c>
      <c r="E141" s="137">
        <f t="shared" si="53"/>
        <v>1.25</v>
      </c>
      <c r="F141" s="137">
        <f t="shared" si="53"/>
        <v>1.25</v>
      </c>
      <c r="G141" s="137">
        <f t="shared" si="53"/>
        <v>1.25</v>
      </c>
      <c r="H141" s="137">
        <f t="shared" si="53"/>
        <v>1.25</v>
      </c>
      <c r="I141" s="137">
        <f t="shared" si="53"/>
        <v>1.25</v>
      </c>
      <c r="J141" s="137">
        <f t="shared" si="53"/>
        <v>1.25</v>
      </c>
      <c r="K141" s="137">
        <f t="shared" si="53"/>
        <v>1.25</v>
      </c>
      <c r="L141" s="137">
        <f t="shared" si="53"/>
        <v>1.25</v>
      </c>
      <c r="M141" s="137">
        <f t="shared" si="53"/>
        <v>1.25</v>
      </c>
      <c r="N141" s="137">
        <f t="shared" si="53"/>
        <v>1.25</v>
      </c>
      <c r="O141" s="137">
        <f t="shared" si="53"/>
        <v>1.25</v>
      </c>
      <c r="P141" s="137">
        <f t="shared" si="53"/>
        <v>1.25</v>
      </c>
      <c r="Q141" s="137">
        <f t="shared" si="53"/>
        <v>1.25</v>
      </c>
      <c r="R141" s="137">
        <f t="shared" si="53"/>
        <v>1.25</v>
      </c>
      <c r="S141" s="137">
        <f t="shared" si="54"/>
        <v>1.25</v>
      </c>
      <c r="T141" s="137">
        <f t="shared" si="54"/>
        <v>1.25</v>
      </c>
      <c r="U141" s="137">
        <f t="shared" si="54"/>
        <v>1.25</v>
      </c>
      <c r="V141" s="137">
        <f t="shared" si="54"/>
        <v>1.25</v>
      </c>
      <c r="W141" s="137">
        <f t="shared" si="54"/>
        <v>1.25</v>
      </c>
      <c r="X141" s="137">
        <f t="shared" si="54"/>
        <v>1.25</v>
      </c>
      <c r="Y141" s="137">
        <f t="shared" si="54"/>
        <v>1.25</v>
      </c>
      <c r="Z141" s="137">
        <f t="shared" si="54"/>
        <v>1.25</v>
      </c>
      <c r="AA141" s="137">
        <f t="shared" si="54"/>
        <v>1.25</v>
      </c>
      <c r="AB141" s="137">
        <f t="shared" si="54"/>
        <v>1.25</v>
      </c>
      <c r="AC141" s="137">
        <f t="shared" si="54"/>
        <v>1.25</v>
      </c>
      <c r="AD141" s="137">
        <f t="shared" si="54"/>
        <v>1.25</v>
      </c>
      <c r="AE141" s="137">
        <f t="shared" si="54"/>
        <v>1.25</v>
      </c>
      <c r="AF141" s="137">
        <f t="shared" si="54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53"/>
        <v>1.25</v>
      </c>
      <c r="D142" s="137">
        <f t="shared" si="53"/>
        <v>1.25</v>
      </c>
      <c r="E142" s="137">
        <f t="shared" si="53"/>
        <v>1.25</v>
      </c>
      <c r="F142" s="137">
        <f t="shared" si="53"/>
        <v>1.25</v>
      </c>
      <c r="G142" s="137">
        <f t="shared" si="53"/>
        <v>1.25</v>
      </c>
      <c r="H142" s="137">
        <f t="shared" si="53"/>
        <v>1.25</v>
      </c>
      <c r="I142" s="137">
        <f t="shared" si="53"/>
        <v>1.25</v>
      </c>
      <c r="J142" s="137">
        <f t="shared" si="53"/>
        <v>1.25</v>
      </c>
      <c r="K142" s="137">
        <f t="shared" si="53"/>
        <v>1.25</v>
      </c>
      <c r="L142" s="137">
        <f t="shared" si="53"/>
        <v>1.25</v>
      </c>
      <c r="M142" s="137">
        <f t="shared" si="53"/>
        <v>1.25</v>
      </c>
      <c r="N142" s="137">
        <f t="shared" si="53"/>
        <v>1.25</v>
      </c>
      <c r="O142" s="137">
        <f t="shared" si="53"/>
        <v>1.25</v>
      </c>
      <c r="P142" s="137">
        <f t="shared" si="53"/>
        <v>1.25</v>
      </c>
      <c r="Q142" s="137">
        <f t="shared" si="53"/>
        <v>1.25</v>
      </c>
      <c r="R142" s="137">
        <f t="shared" si="53"/>
        <v>1.25</v>
      </c>
      <c r="S142" s="137">
        <f t="shared" si="54"/>
        <v>1.25</v>
      </c>
      <c r="T142" s="137">
        <f t="shared" si="54"/>
        <v>1.25</v>
      </c>
      <c r="U142" s="137">
        <f t="shared" si="54"/>
        <v>1.25</v>
      </c>
      <c r="V142" s="137">
        <f t="shared" si="54"/>
        <v>1.25</v>
      </c>
      <c r="W142" s="137">
        <f t="shared" si="54"/>
        <v>1.25</v>
      </c>
      <c r="X142" s="137">
        <f t="shared" si="54"/>
        <v>1.25</v>
      </c>
      <c r="Y142" s="137">
        <f t="shared" si="54"/>
        <v>1.25</v>
      </c>
      <c r="Z142" s="137">
        <f t="shared" si="54"/>
        <v>1.25</v>
      </c>
      <c r="AA142" s="137">
        <f t="shared" si="54"/>
        <v>1.25</v>
      </c>
      <c r="AB142" s="137">
        <f t="shared" si="54"/>
        <v>1.25</v>
      </c>
      <c r="AC142" s="137">
        <f t="shared" si="54"/>
        <v>1.25</v>
      </c>
      <c r="AD142" s="137">
        <f t="shared" si="54"/>
        <v>1.25</v>
      </c>
      <c r="AE142" s="137">
        <f t="shared" si="54"/>
        <v>1.25</v>
      </c>
      <c r="AF142" s="137">
        <f t="shared" si="54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53"/>
        <v>1.46</v>
      </c>
      <c r="D143" s="137">
        <f t="shared" si="53"/>
        <v>1.46</v>
      </c>
      <c r="E143" s="137">
        <f t="shared" si="53"/>
        <v>1.46</v>
      </c>
      <c r="F143" s="137">
        <f t="shared" si="53"/>
        <v>1.46</v>
      </c>
      <c r="G143" s="137">
        <f t="shared" si="53"/>
        <v>1.46</v>
      </c>
      <c r="H143" s="137">
        <f t="shared" si="53"/>
        <v>1.46</v>
      </c>
      <c r="I143" s="137">
        <f t="shared" si="53"/>
        <v>1.46</v>
      </c>
      <c r="J143" s="137">
        <f t="shared" si="53"/>
        <v>1.46</v>
      </c>
      <c r="K143" s="137">
        <f t="shared" si="53"/>
        <v>1.46</v>
      </c>
      <c r="L143" s="137">
        <f t="shared" si="53"/>
        <v>1.46</v>
      </c>
      <c r="M143" s="137">
        <f t="shared" si="53"/>
        <v>1.46</v>
      </c>
      <c r="N143" s="137">
        <f t="shared" si="53"/>
        <v>1.46</v>
      </c>
      <c r="O143" s="137">
        <f t="shared" si="53"/>
        <v>1.46</v>
      </c>
      <c r="P143" s="137">
        <f t="shared" si="53"/>
        <v>1.46</v>
      </c>
      <c r="Q143" s="137">
        <f t="shared" si="53"/>
        <v>1.46</v>
      </c>
      <c r="R143" s="137">
        <f t="shared" si="53"/>
        <v>1.46</v>
      </c>
      <c r="S143" s="137">
        <f t="shared" si="54"/>
        <v>1.46</v>
      </c>
      <c r="T143" s="137">
        <f t="shared" si="54"/>
        <v>1.46</v>
      </c>
      <c r="U143" s="137">
        <f t="shared" si="54"/>
        <v>1.46</v>
      </c>
      <c r="V143" s="137">
        <f t="shared" si="54"/>
        <v>1.46</v>
      </c>
      <c r="W143" s="137">
        <f t="shared" si="54"/>
        <v>1.46</v>
      </c>
      <c r="X143" s="137">
        <f t="shared" si="54"/>
        <v>1.46</v>
      </c>
      <c r="Y143" s="137">
        <f t="shared" si="54"/>
        <v>1.46</v>
      </c>
      <c r="Z143" s="137">
        <f t="shared" si="54"/>
        <v>1.46</v>
      </c>
      <c r="AA143" s="137">
        <f t="shared" si="54"/>
        <v>1.46</v>
      </c>
      <c r="AB143" s="137">
        <f t="shared" si="54"/>
        <v>1.46</v>
      </c>
      <c r="AC143" s="137">
        <f t="shared" si="54"/>
        <v>1.46</v>
      </c>
      <c r="AD143" s="137">
        <f t="shared" si="54"/>
        <v>1.46</v>
      </c>
      <c r="AE143" s="137">
        <f t="shared" si="54"/>
        <v>1.46</v>
      </c>
      <c r="AF143" s="137">
        <f t="shared" si="54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53"/>
        <v>3</v>
      </c>
      <c r="D144" s="137">
        <f t="shared" si="53"/>
        <v>3</v>
      </c>
      <c r="E144" s="137">
        <f t="shared" si="53"/>
        <v>3</v>
      </c>
      <c r="F144" s="137">
        <f t="shared" si="53"/>
        <v>3</v>
      </c>
      <c r="G144" s="137">
        <f t="shared" si="53"/>
        <v>3</v>
      </c>
      <c r="H144" s="137">
        <f t="shared" si="53"/>
        <v>3</v>
      </c>
      <c r="I144" s="137">
        <f t="shared" si="53"/>
        <v>3</v>
      </c>
      <c r="J144" s="137">
        <f t="shared" si="53"/>
        <v>3</v>
      </c>
      <c r="K144" s="137">
        <f t="shared" si="53"/>
        <v>3</v>
      </c>
      <c r="L144" s="137">
        <f t="shared" si="53"/>
        <v>3</v>
      </c>
      <c r="M144" s="137">
        <f t="shared" si="53"/>
        <v>3</v>
      </c>
      <c r="N144" s="137">
        <f t="shared" si="53"/>
        <v>3</v>
      </c>
      <c r="O144" s="137">
        <f t="shared" si="53"/>
        <v>3</v>
      </c>
      <c r="P144" s="137">
        <f t="shared" si="53"/>
        <v>3</v>
      </c>
      <c r="Q144" s="137">
        <f t="shared" si="53"/>
        <v>3</v>
      </c>
      <c r="R144" s="137">
        <f t="shared" si="53"/>
        <v>3</v>
      </c>
      <c r="S144" s="137">
        <f t="shared" si="54"/>
        <v>3</v>
      </c>
      <c r="T144" s="137">
        <f t="shared" si="54"/>
        <v>3</v>
      </c>
      <c r="U144" s="137">
        <f t="shared" si="54"/>
        <v>3</v>
      </c>
      <c r="V144" s="137">
        <f t="shared" si="54"/>
        <v>3</v>
      </c>
      <c r="W144" s="137">
        <f t="shared" si="54"/>
        <v>3</v>
      </c>
      <c r="X144" s="137">
        <f t="shared" si="54"/>
        <v>3</v>
      </c>
      <c r="Y144" s="137">
        <f t="shared" si="54"/>
        <v>3</v>
      </c>
      <c r="Z144" s="137">
        <f t="shared" si="54"/>
        <v>3</v>
      </c>
      <c r="AA144" s="137">
        <f t="shared" si="54"/>
        <v>3</v>
      </c>
      <c r="AB144" s="137">
        <f t="shared" si="54"/>
        <v>3</v>
      </c>
      <c r="AC144" s="137">
        <f t="shared" si="54"/>
        <v>3</v>
      </c>
      <c r="AD144" s="137">
        <f t="shared" si="54"/>
        <v>3</v>
      </c>
      <c r="AE144" s="137">
        <f t="shared" si="54"/>
        <v>3</v>
      </c>
      <c r="AF144" s="137">
        <f t="shared" si="54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53"/>
        <v>3.3</v>
      </c>
      <c r="D145" s="137">
        <f t="shared" si="53"/>
        <v>3.3</v>
      </c>
      <c r="E145" s="137">
        <f t="shared" si="53"/>
        <v>3.3</v>
      </c>
      <c r="F145" s="137">
        <f t="shared" si="53"/>
        <v>3.3</v>
      </c>
      <c r="G145" s="137">
        <f t="shared" si="53"/>
        <v>3.3</v>
      </c>
      <c r="H145" s="137">
        <f t="shared" si="53"/>
        <v>3.3</v>
      </c>
      <c r="I145" s="137">
        <f t="shared" si="53"/>
        <v>3.3</v>
      </c>
      <c r="J145" s="137">
        <f t="shared" si="53"/>
        <v>3.3</v>
      </c>
      <c r="K145" s="137">
        <f t="shared" si="53"/>
        <v>3.3</v>
      </c>
      <c r="L145" s="137">
        <f t="shared" si="53"/>
        <v>3.3</v>
      </c>
      <c r="M145" s="137">
        <f t="shared" si="53"/>
        <v>3.3</v>
      </c>
      <c r="N145" s="137">
        <f t="shared" si="53"/>
        <v>3.3</v>
      </c>
      <c r="O145" s="137">
        <f t="shared" si="53"/>
        <v>3.3</v>
      </c>
      <c r="P145" s="137">
        <f t="shared" si="53"/>
        <v>3.3</v>
      </c>
      <c r="Q145" s="137">
        <f t="shared" si="53"/>
        <v>3.3</v>
      </c>
      <c r="R145" s="137">
        <f t="shared" si="53"/>
        <v>3.3</v>
      </c>
      <c r="S145" s="137">
        <f t="shared" si="54"/>
        <v>3.3</v>
      </c>
      <c r="T145" s="137">
        <f t="shared" si="54"/>
        <v>3.3</v>
      </c>
      <c r="U145" s="137">
        <f t="shared" si="54"/>
        <v>3.3</v>
      </c>
      <c r="V145" s="137">
        <f t="shared" si="54"/>
        <v>3.3</v>
      </c>
      <c r="W145" s="137">
        <f t="shared" si="54"/>
        <v>3.3</v>
      </c>
      <c r="X145" s="137">
        <f t="shared" si="54"/>
        <v>3.3</v>
      </c>
      <c r="Y145" s="137">
        <f t="shared" si="54"/>
        <v>3.3</v>
      </c>
      <c r="Z145" s="137">
        <f t="shared" si="54"/>
        <v>3.3</v>
      </c>
      <c r="AA145" s="137">
        <f t="shared" si="54"/>
        <v>3.3</v>
      </c>
      <c r="AB145" s="137">
        <f t="shared" si="54"/>
        <v>3.3</v>
      </c>
      <c r="AC145" s="137">
        <f t="shared" si="54"/>
        <v>3.3</v>
      </c>
      <c r="AD145" s="137">
        <f t="shared" si="54"/>
        <v>3.3</v>
      </c>
      <c r="AE145" s="137">
        <f t="shared" si="54"/>
        <v>3.3</v>
      </c>
      <c r="AF145" s="137">
        <f t="shared" si="54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55">B147</f>
        <v>1.76</v>
      </c>
      <c r="D147" s="137">
        <f t="shared" si="55"/>
        <v>1.76</v>
      </c>
      <c r="E147" s="137">
        <f t="shared" si="55"/>
        <v>1.76</v>
      </c>
      <c r="F147" s="137">
        <f t="shared" si="55"/>
        <v>1.76</v>
      </c>
      <c r="G147" s="137">
        <f t="shared" si="55"/>
        <v>1.76</v>
      </c>
      <c r="H147" s="137">
        <f t="shared" si="55"/>
        <v>1.76</v>
      </c>
      <c r="I147" s="137">
        <f t="shared" si="55"/>
        <v>1.76</v>
      </c>
      <c r="J147" s="137">
        <f t="shared" si="55"/>
        <v>1.76</v>
      </c>
      <c r="K147" s="137">
        <f t="shared" si="55"/>
        <v>1.76</v>
      </c>
      <c r="L147" s="137">
        <f t="shared" si="55"/>
        <v>1.76</v>
      </c>
      <c r="M147" s="137">
        <f t="shared" si="55"/>
        <v>1.76</v>
      </c>
      <c r="N147" s="137">
        <f t="shared" si="55"/>
        <v>1.76</v>
      </c>
      <c r="O147" s="137">
        <f t="shared" si="55"/>
        <v>1.76</v>
      </c>
      <c r="P147" s="137">
        <f t="shared" si="55"/>
        <v>1.76</v>
      </c>
      <c r="Q147" s="137">
        <f t="shared" si="55"/>
        <v>1.76</v>
      </c>
      <c r="R147" s="137">
        <f t="shared" si="55"/>
        <v>1.76</v>
      </c>
      <c r="S147" s="137">
        <f t="shared" ref="S147:AF148" si="56">R147</f>
        <v>1.76</v>
      </c>
      <c r="T147" s="137">
        <f t="shared" si="56"/>
        <v>1.76</v>
      </c>
      <c r="U147" s="137">
        <f t="shared" si="56"/>
        <v>1.76</v>
      </c>
      <c r="V147" s="137">
        <f t="shared" si="56"/>
        <v>1.76</v>
      </c>
      <c r="W147" s="137">
        <f t="shared" si="56"/>
        <v>1.76</v>
      </c>
      <c r="X147" s="137">
        <f t="shared" si="56"/>
        <v>1.76</v>
      </c>
      <c r="Y147" s="137">
        <f t="shared" si="56"/>
        <v>1.76</v>
      </c>
      <c r="Z147" s="137">
        <f t="shared" si="56"/>
        <v>1.76</v>
      </c>
      <c r="AA147" s="137">
        <f t="shared" si="56"/>
        <v>1.76</v>
      </c>
      <c r="AB147" s="137">
        <f t="shared" si="56"/>
        <v>1.76</v>
      </c>
      <c r="AC147" s="137">
        <f t="shared" si="56"/>
        <v>1.76</v>
      </c>
      <c r="AD147" s="137">
        <f t="shared" si="56"/>
        <v>1.76</v>
      </c>
      <c r="AE147" s="137">
        <f t="shared" si="56"/>
        <v>1.76</v>
      </c>
      <c r="AF147" s="137">
        <f t="shared" si="56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55"/>
        <v>0</v>
      </c>
      <c r="D148" s="137">
        <f t="shared" si="55"/>
        <v>0</v>
      </c>
      <c r="E148" s="137">
        <f t="shared" si="55"/>
        <v>0</v>
      </c>
      <c r="F148" s="137">
        <f t="shared" si="55"/>
        <v>0</v>
      </c>
      <c r="G148" s="137">
        <f t="shared" si="55"/>
        <v>0</v>
      </c>
      <c r="H148" s="137">
        <f t="shared" si="55"/>
        <v>0</v>
      </c>
      <c r="I148" s="137">
        <f t="shared" si="55"/>
        <v>0</v>
      </c>
      <c r="J148" s="137">
        <f t="shared" si="55"/>
        <v>0</v>
      </c>
      <c r="K148" s="137">
        <f t="shared" si="55"/>
        <v>0</v>
      </c>
      <c r="L148" s="137">
        <f t="shared" si="55"/>
        <v>0</v>
      </c>
      <c r="M148" s="137">
        <f t="shared" si="55"/>
        <v>0</v>
      </c>
      <c r="N148" s="137">
        <f t="shared" si="55"/>
        <v>0</v>
      </c>
      <c r="O148" s="137">
        <f t="shared" si="55"/>
        <v>0</v>
      </c>
      <c r="P148" s="137">
        <f t="shared" si="55"/>
        <v>0</v>
      </c>
      <c r="Q148" s="137">
        <f t="shared" si="55"/>
        <v>0</v>
      </c>
      <c r="R148" s="137">
        <f t="shared" si="55"/>
        <v>0</v>
      </c>
      <c r="S148" s="137">
        <f t="shared" si="56"/>
        <v>0</v>
      </c>
      <c r="T148" s="137">
        <f t="shared" si="56"/>
        <v>0</v>
      </c>
      <c r="U148" s="137">
        <f t="shared" si="56"/>
        <v>0</v>
      </c>
      <c r="V148" s="137">
        <f t="shared" si="56"/>
        <v>0</v>
      </c>
      <c r="W148" s="137">
        <f t="shared" si="56"/>
        <v>0</v>
      </c>
      <c r="X148" s="137">
        <f t="shared" si="56"/>
        <v>0</v>
      </c>
      <c r="Y148" s="137">
        <f t="shared" si="56"/>
        <v>0</v>
      </c>
      <c r="Z148" s="137">
        <f t="shared" si="56"/>
        <v>0</v>
      </c>
      <c r="AA148" s="137">
        <f t="shared" si="56"/>
        <v>0</v>
      </c>
      <c r="AB148" s="137">
        <f t="shared" si="56"/>
        <v>0</v>
      </c>
      <c r="AC148" s="137">
        <f t="shared" si="56"/>
        <v>0</v>
      </c>
      <c r="AD148" s="137">
        <f t="shared" si="56"/>
        <v>0</v>
      </c>
      <c r="AE148" s="137">
        <f t="shared" si="56"/>
        <v>0</v>
      </c>
      <c r="AF148" s="137">
        <f t="shared" si="56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57">B150</f>
        <v>0.1</v>
      </c>
      <c r="D150" s="137">
        <f t="shared" si="57"/>
        <v>0.1</v>
      </c>
      <c r="E150" s="137">
        <f t="shared" si="57"/>
        <v>0.1</v>
      </c>
      <c r="F150" s="137">
        <f t="shared" si="57"/>
        <v>0.1</v>
      </c>
      <c r="G150" s="137">
        <f t="shared" si="57"/>
        <v>0.1</v>
      </c>
      <c r="H150" s="137">
        <f t="shared" si="57"/>
        <v>0.1</v>
      </c>
      <c r="I150" s="137">
        <f t="shared" si="57"/>
        <v>0.1</v>
      </c>
      <c r="J150" s="137">
        <f t="shared" si="57"/>
        <v>0.1</v>
      </c>
      <c r="K150" s="137">
        <f t="shared" si="57"/>
        <v>0.1</v>
      </c>
      <c r="L150" s="137">
        <f t="shared" si="57"/>
        <v>0.1</v>
      </c>
      <c r="M150" s="137">
        <f t="shared" si="57"/>
        <v>0.1</v>
      </c>
      <c r="N150" s="137">
        <f t="shared" si="57"/>
        <v>0.1</v>
      </c>
      <c r="O150" s="137">
        <f t="shared" si="57"/>
        <v>0.1</v>
      </c>
      <c r="P150" s="137">
        <f t="shared" si="57"/>
        <v>0.1</v>
      </c>
      <c r="Q150" s="137">
        <f t="shared" si="57"/>
        <v>0.1</v>
      </c>
      <c r="R150" s="137">
        <f t="shared" si="57"/>
        <v>0.1</v>
      </c>
      <c r="S150" s="137">
        <f t="shared" ref="S150:AF153" si="58">R150</f>
        <v>0.1</v>
      </c>
      <c r="T150" s="137">
        <f t="shared" si="58"/>
        <v>0.1</v>
      </c>
      <c r="U150" s="137">
        <f t="shared" si="58"/>
        <v>0.1</v>
      </c>
      <c r="V150" s="137">
        <f t="shared" si="58"/>
        <v>0.1</v>
      </c>
      <c r="W150" s="137">
        <f t="shared" si="58"/>
        <v>0.1</v>
      </c>
      <c r="X150" s="137">
        <f t="shared" si="58"/>
        <v>0.1</v>
      </c>
      <c r="Y150" s="137">
        <f t="shared" si="58"/>
        <v>0.1</v>
      </c>
      <c r="Z150" s="137">
        <f t="shared" si="58"/>
        <v>0.1</v>
      </c>
      <c r="AA150" s="137">
        <f t="shared" si="58"/>
        <v>0.1</v>
      </c>
      <c r="AB150" s="137">
        <f t="shared" si="58"/>
        <v>0.1</v>
      </c>
      <c r="AC150" s="137">
        <f t="shared" si="58"/>
        <v>0.1</v>
      </c>
      <c r="AD150" s="137">
        <f t="shared" si="58"/>
        <v>0.1</v>
      </c>
      <c r="AE150" s="137">
        <f t="shared" si="58"/>
        <v>0.1</v>
      </c>
      <c r="AF150" s="137">
        <f t="shared" si="58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57"/>
        <v>2.0499999999999998</v>
      </c>
      <c r="D151" s="137">
        <f t="shared" si="57"/>
        <v>2.0499999999999998</v>
      </c>
      <c r="E151" s="137">
        <f t="shared" si="57"/>
        <v>2.0499999999999998</v>
      </c>
      <c r="F151" s="137">
        <f t="shared" si="57"/>
        <v>2.0499999999999998</v>
      </c>
      <c r="G151" s="137">
        <f t="shared" si="57"/>
        <v>2.0499999999999998</v>
      </c>
      <c r="H151" s="137">
        <f t="shared" si="57"/>
        <v>2.0499999999999998</v>
      </c>
      <c r="I151" s="137">
        <f t="shared" si="57"/>
        <v>2.0499999999999998</v>
      </c>
      <c r="J151" s="137">
        <f t="shared" si="57"/>
        <v>2.0499999999999998</v>
      </c>
      <c r="K151" s="137">
        <f t="shared" si="57"/>
        <v>2.0499999999999998</v>
      </c>
      <c r="L151" s="137">
        <f t="shared" si="57"/>
        <v>2.0499999999999998</v>
      </c>
      <c r="M151" s="137">
        <f t="shared" si="57"/>
        <v>2.0499999999999998</v>
      </c>
      <c r="N151" s="137">
        <f t="shared" si="57"/>
        <v>2.0499999999999998</v>
      </c>
      <c r="O151" s="137">
        <f t="shared" si="57"/>
        <v>2.0499999999999998</v>
      </c>
      <c r="P151" s="137">
        <f t="shared" si="57"/>
        <v>2.0499999999999998</v>
      </c>
      <c r="Q151" s="137">
        <f t="shared" si="57"/>
        <v>2.0499999999999998</v>
      </c>
      <c r="R151" s="137">
        <f t="shared" si="57"/>
        <v>2.0499999999999998</v>
      </c>
      <c r="S151" s="137">
        <f t="shared" si="58"/>
        <v>2.0499999999999998</v>
      </c>
      <c r="T151" s="137">
        <f t="shared" si="58"/>
        <v>2.0499999999999998</v>
      </c>
      <c r="U151" s="137">
        <f t="shared" si="58"/>
        <v>2.0499999999999998</v>
      </c>
      <c r="V151" s="137">
        <f t="shared" si="58"/>
        <v>2.0499999999999998</v>
      </c>
      <c r="W151" s="137">
        <f t="shared" si="58"/>
        <v>2.0499999999999998</v>
      </c>
      <c r="X151" s="137">
        <f t="shared" si="58"/>
        <v>2.0499999999999998</v>
      </c>
      <c r="Y151" s="137">
        <f t="shared" si="58"/>
        <v>2.0499999999999998</v>
      </c>
      <c r="Z151" s="137">
        <f t="shared" si="58"/>
        <v>2.0499999999999998</v>
      </c>
      <c r="AA151" s="137">
        <f t="shared" si="58"/>
        <v>2.0499999999999998</v>
      </c>
      <c r="AB151" s="137">
        <f t="shared" si="58"/>
        <v>2.0499999999999998</v>
      </c>
      <c r="AC151" s="137">
        <f t="shared" si="58"/>
        <v>2.0499999999999998</v>
      </c>
      <c r="AD151" s="137">
        <f t="shared" si="58"/>
        <v>2.0499999999999998</v>
      </c>
      <c r="AE151" s="137">
        <f t="shared" si="58"/>
        <v>2.0499999999999998</v>
      </c>
      <c r="AF151" s="137">
        <f t="shared" si="58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57"/>
        <v>2.7</v>
      </c>
      <c r="D152" s="137">
        <f t="shared" si="57"/>
        <v>2.7</v>
      </c>
      <c r="E152" s="137">
        <f t="shared" si="57"/>
        <v>2.7</v>
      </c>
      <c r="F152" s="137">
        <f t="shared" si="57"/>
        <v>2.7</v>
      </c>
      <c r="G152" s="137">
        <f t="shared" si="57"/>
        <v>2.7</v>
      </c>
      <c r="H152" s="137">
        <f t="shared" si="57"/>
        <v>2.7</v>
      </c>
      <c r="I152" s="137">
        <f t="shared" si="57"/>
        <v>2.7</v>
      </c>
      <c r="J152" s="137">
        <f t="shared" si="57"/>
        <v>2.7</v>
      </c>
      <c r="K152" s="137">
        <f t="shared" si="57"/>
        <v>2.7</v>
      </c>
      <c r="L152" s="137">
        <f t="shared" si="57"/>
        <v>2.7</v>
      </c>
      <c r="M152" s="137">
        <f t="shared" si="57"/>
        <v>2.7</v>
      </c>
      <c r="N152" s="137">
        <f t="shared" si="57"/>
        <v>2.7</v>
      </c>
      <c r="O152" s="137">
        <f t="shared" si="57"/>
        <v>2.7</v>
      </c>
      <c r="P152" s="137">
        <f t="shared" si="57"/>
        <v>2.7</v>
      </c>
      <c r="Q152" s="137">
        <f t="shared" si="57"/>
        <v>2.7</v>
      </c>
      <c r="R152" s="137">
        <f t="shared" si="57"/>
        <v>2.7</v>
      </c>
      <c r="S152" s="137">
        <f t="shared" si="58"/>
        <v>2.7</v>
      </c>
      <c r="T152" s="137">
        <f t="shared" si="58"/>
        <v>2.7</v>
      </c>
      <c r="U152" s="137">
        <f t="shared" si="58"/>
        <v>2.7</v>
      </c>
      <c r="V152" s="137">
        <f t="shared" si="58"/>
        <v>2.7</v>
      </c>
      <c r="W152" s="137">
        <f t="shared" si="58"/>
        <v>2.7</v>
      </c>
      <c r="X152" s="137">
        <f t="shared" si="58"/>
        <v>2.7</v>
      </c>
      <c r="Y152" s="137">
        <f t="shared" si="58"/>
        <v>2.7</v>
      </c>
      <c r="Z152" s="137">
        <f t="shared" si="58"/>
        <v>2.7</v>
      </c>
      <c r="AA152" s="137">
        <f t="shared" si="58"/>
        <v>2.7</v>
      </c>
      <c r="AB152" s="137">
        <f t="shared" si="58"/>
        <v>2.7</v>
      </c>
      <c r="AC152" s="137">
        <f t="shared" si="58"/>
        <v>2.7</v>
      </c>
      <c r="AD152" s="137">
        <f t="shared" si="58"/>
        <v>2.7</v>
      </c>
      <c r="AE152" s="137">
        <f t="shared" si="58"/>
        <v>2.7</v>
      </c>
      <c r="AF152" s="137">
        <f t="shared" si="58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57"/>
        <v>2.15</v>
      </c>
      <c r="D153" s="137">
        <f t="shared" si="57"/>
        <v>2.15</v>
      </c>
      <c r="E153" s="137">
        <f t="shared" si="57"/>
        <v>2.15</v>
      </c>
      <c r="F153" s="137">
        <f t="shared" si="57"/>
        <v>2.15</v>
      </c>
      <c r="G153" s="137">
        <f t="shared" si="57"/>
        <v>2.15</v>
      </c>
      <c r="H153" s="137">
        <f t="shared" si="57"/>
        <v>2.15</v>
      </c>
      <c r="I153" s="137">
        <f t="shared" si="57"/>
        <v>2.15</v>
      </c>
      <c r="J153" s="137">
        <f t="shared" si="57"/>
        <v>2.15</v>
      </c>
      <c r="K153" s="137">
        <f t="shared" si="57"/>
        <v>2.15</v>
      </c>
      <c r="L153" s="137">
        <f t="shared" si="57"/>
        <v>2.15</v>
      </c>
      <c r="M153" s="137">
        <f t="shared" si="57"/>
        <v>2.15</v>
      </c>
      <c r="N153" s="137">
        <f t="shared" si="57"/>
        <v>2.15</v>
      </c>
      <c r="O153" s="137">
        <f t="shared" si="57"/>
        <v>2.15</v>
      </c>
      <c r="P153" s="137">
        <f t="shared" si="57"/>
        <v>2.15</v>
      </c>
      <c r="Q153" s="137">
        <f t="shared" si="57"/>
        <v>2.15</v>
      </c>
      <c r="R153" s="137">
        <f t="shared" si="57"/>
        <v>2.15</v>
      </c>
      <c r="S153" s="137">
        <f t="shared" si="58"/>
        <v>2.15</v>
      </c>
      <c r="T153" s="137">
        <f t="shared" si="58"/>
        <v>2.15</v>
      </c>
      <c r="U153" s="137">
        <f t="shared" si="58"/>
        <v>2.15</v>
      </c>
      <c r="V153" s="137">
        <f t="shared" si="58"/>
        <v>2.15</v>
      </c>
      <c r="W153" s="137">
        <f t="shared" si="58"/>
        <v>2.15</v>
      </c>
      <c r="X153" s="137">
        <f t="shared" si="58"/>
        <v>2.15</v>
      </c>
      <c r="Y153" s="137">
        <f t="shared" si="58"/>
        <v>2.15</v>
      </c>
      <c r="Z153" s="137">
        <f t="shared" si="58"/>
        <v>2.15</v>
      </c>
      <c r="AA153" s="137">
        <f t="shared" si="58"/>
        <v>2.15</v>
      </c>
      <c r="AB153" s="137">
        <f t="shared" si="58"/>
        <v>2.15</v>
      </c>
      <c r="AC153" s="137">
        <f t="shared" si="58"/>
        <v>2.15</v>
      </c>
      <c r="AD153" s="137">
        <f t="shared" si="58"/>
        <v>2.15</v>
      </c>
      <c r="AE153" s="137">
        <f t="shared" si="58"/>
        <v>2.15</v>
      </c>
      <c r="AF153" s="137">
        <f t="shared" si="58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59">B155</f>
        <v>0.9</v>
      </c>
      <c r="D155" s="137">
        <f t="shared" si="59"/>
        <v>0.9</v>
      </c>
      <c r="E155" s="137">
        <f t="shared" si="59"/>
        <v>0.9</v>
      </c>
      <c r="F155" s="137">
        <f t="shared" si="59"/>
        <v>0.9</v>
      </c>
      <c r="G155" s="137">
        <f t="shared" si="59"/>
        <v>0.9</v>
      </c>
      <c r="H155" s="137">
        <f t="shared" si="59"/>
        <v>0.9</v>
      </c>
      <c r="I155" s="137">
        <f t="shared" si="59"/>
        <v>0.9</v>
      </c>
      <c r="J155" s="137">
        <f t="shared" si="59"/>
        <v>0.9</v>
      </c>
      <c r="K155" s="137">
        <f t="shared" si="59"/>
        <v>0.9</v>
      </c>
      <c r="L155" s="137">
        <f t="shared" si="59"/>
        <v>0.9</v>
      </c>
      <c r="M155" s="137">
        <f t="shared" si="59"/>
        <v>0.9</v>
      </c>
      <c r="N155" s="137">
        <f t="shared" si="59"/>
        <v>0.9</v>
      </c>
      <c r="O155" s="137">
        <f t="shared" si="59"/>
        <v>0.9</v>
      </c>
      <c r="P155" s="137">
        <f t="shared" si="59"/>
        <v>0.9</v>
      </c>
      <c r="Q155" s="137">
        <f t="shared" si="59"/>
        <v>0.9</v>
      </c>
      <c r="R155" s="137">
        <f t="shared" si="59"/>
        <v>0.9</v>
      </c>
      <c r="S155" s="137">
        <f t="shared" ref="R155:AF167" si="60">R155</f>
        <v>0.9</v>
      </c>
      <c r="T155" s="137">
        <f t="shared" si="60"/>
        <v>0.9</v>
      </c>
      <c r="U155" s="137">
        <f t="shared" si="60"/>
        <v>0.9</v>
      </c>
      <c r="V155" s="137">
        <f t="shared" si="60"/>
        <v>0.9</v>
      </c>
      <c r="W155" s="137">
        <f t="shared" si="60"/>
        <v>0.9</v>
      </c>
      <c r="X155" s="137">
        <f t="shared" si="60"/>
        <v>0.9</v>
      </c>
      <c r="Y155" s="137">
        <f t="shared" si="60"/>
        <v>0.9</v>
      </c>
      <c r="Z155" s="137">
        <f t="shared" si="60"/>
        <v>0.9</v>
      </c>
      <c r="AA155" s="137">
        <f t="shared" si="60"/>
        <v>0.9</v>
      </c>
      <c r="AB155" s="137">
        <f t="shared" si="60"/>
        <v>0.9</v>
      </c>
      <c r="AC155" s="137">
        <f t="shared" si="60"/>
        <v>0.9</v>
      </c>
      <c r="AD155" s="137">
        <f t="shared" si="60"/>
        <v>0.9</v>
      </c>
      <c r="AE155" s="137">
        <f t="shared" si="60"/>
        <v>0.9</v>
      </c>
      <c r="AF155" s="137">
        <f t="shared" si="60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59"/>
        <v>1.08</v>
      </c>
      <c r="D156" s="137">
        <f t="shared" si="59"/>
        <v>1.08</v>
      </c>
      <c r="E156" s="137">
        <f t="shared" si="59"/>
        <v>1.08</v>
      </c>
      <c r="F156" s="137">
        <f t="shared" si="59"/>
        <v>1.08</v>
      </c>
      <c r="G156" s="137">
        <f t="shared" si="59"/>
        <v>1.08</v>
      </c>
      <c r="H156" s="137">
        <f t="shared" si="59"/>
        <v>1.08</v>
      </c>
      <c r="I156" s="137">
        <f t="shared" si="59"/>
        <v>1.08</v>
      </c>
      <c r="J156" s="137">
        <f t="shared" si="59"/>
        <v>1.08</v>
      </c>
      <c r="K156" s="137">
        <f t="shared" si="59"/>
        <v>1.08</v>
      </c>
      <c r="L156" s="137">
        <f t="shared" si="59"/>
        <v>1.08</v>
      </c>
      <c r="M156" s="137">
        <f t="shared" si="59"/>
        <v>1.08</v>
      </c>
      <c r="N156" s="137">
        <f t="shared" si="59"/>
        <v>1.08</v>
      </c>
      <c r="O156" s="137">
        <f t="shared" si="59"/>
        <v>1.08</v>
      </c>
      <c r="P156" s="137">
        <f t="shared" si="59"/>
        <v>1.08</v>
      </c>
      <c r="Q156" s="137">
        <f t="shared" si="59"/>
        <v>1.08</v>
      </c>
      <c r="R156" s="137">
        <f t="shared" si="59"/>
        <v>1.08</v>
      </c>
      <c r="S156" s="137">
        <f t="shared" si="60"/>
        <v>1.08</v>
      </c>
      <c r="T156" s="137">
        <f t="shared" si="60"/>
        <v>1.08</v>
      </c>
      <c r="U156" s="137">
        <f t="shared" si="60"/>
        <v>1.08</v>
      </c>
      <c r="V156" s="137">
        <f t="shared" si="60"/>
        <v>1.08</v>
      </c>
      <c r="W156" s="137">
        <f t="shared" si="60"/>
        <v>1.08</v>
      </c>
      <c r="X156" s="137">
        <f t="shared" si="60"/>
        <v>1.08</v>
      </c>
      <c r="Y156" s="137">
        <f t="shared" si="60"/>
        <v>1.08</v>
      </c>
      <c r="Z156" s="137">
        <f t="shared" si="60"/>
        <v>1.08</v>
      </c>
      <c r="AA156" s="137">
        <f t="shared" si="60"/>
        <v>1.08</v>
      </c>
      <c r="AB156" s="137">
        <f t="shared" si="60"/>
        <v>1.08</v>
      </c>
      <c r="AC156" s="137">
        <f t="shared" si="60"/>
        <v>1.08</v>
      </c>
      <c r="AD156" s="137">
        <f t="shared" si="60"/>
        <v>1.08</v>
      </c>
      <c r="AE156" s="137">
        <f t="shared" si="60"/>
        <v>1.08</v>
      </c>
      <c r="AF156" s="137">
        <f t="shared" si="60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59"/>
        <v>2.37</v>
      </c>
      <c r="D157" s="137">
        <f t="shared" si="59"/>
        <v>2.37</v>
      </c>
      <c r="E157" s="137">
        <f t="shared" si="59"/>
        <v>2.37</v>
      </c>
      <c r="F157" s="137">
        <f t="shared" si="59"/>
        <v>2.37</v>
      </c>
      <c r="G157" s="137">
        <f t="shared" si="59"/>
        <v>2.37</v>
      </c>
      <c r="H157" s="137">
        <f t="shared" si="59"/>
        <v>2.37</v>
      </c>
      <c r="I157" s="137">
        <f t="shared" si="59"/>
        <v>2.37</v>
      </c>
      <c r="J157" s="137">
        <f t="shared" si="59"/>
        <v>2.37</v>
      </c>
      <c r="K157" s="137">
        <f t="shared" si="59"/>
        <v>2.37</v>
      </c>
      <c r="L157" s="137">
        <f t="shared" si="59"/>
        <v>2.37</v>
      </c>
      <c r="M157" s="137">
        <f t="shared" si="59"/>
        <v>2.37</v>
      </c>
      <c r="N157" s="137">
        <f t="shared" si="59"/>
        <v>2.37</v>
      </c>
      <c r="O157" s="137">
        <f t="shared" si="59"/>
        <v>2.37</v>
      </c>
      <c r="P157" s="137">
        <f t="shared" si="59"/>
        <v>2.37</v>
      </c>
      <c r="Q157" s="137">
        <f t="shared" si="59"/>
        <v>2.37</v>
      </c>
      <c r="R157" s="137">
        <f t="shared" si="59"/>
        <v>2.37</v>
      </c>
      <c r="S157" s="137">
        <f t="shared" si="60"/>
        <v>2.37</v>
      </c>
      <c r="T157" s="137">
        <f t="shared" si="60"/>
        <v>2.37</v>
      </c>
      <c r="U157" s="137">
        <f t="shared" si="60"/>
        <v>2.37</v>
      </c>
      <c r="V157" s="137">
        <f t="shared" si="60"/>
        <v>2.37</v>
      </c>
      <c r="W157" s="137">
        <f t="shared" si="60"/>
        <v>2.37</v>
      </c>
      <c r="X157" s="137">
        <f t="shared" si="60"/>
        <v>2.37</v>
      </c>
      <c r="Y157" s="137">
        <f t="shared" si="60"/>
        <v>2.37</v>
      </c>
      <c r="Z157" s="137">
        <f t="shared" si="60"/>
        <v>2.37</v>
      </c>
      <c r="AA157" s="137">
        <f t="shared" si="60"/>
        <v>2.37</v>
      </c>
      <c r="AB157" s="137">
        <f t="shared" si="60"/>
        <v>2.37</v>
      </c>
      <c r="AC157" s="137">
        <f t="shared" si="60"/>
        <v>2.37</v>
      </c>
      <c r="AD157" s="137">
        <f t="shared" si="60"/>
        <v>2.37</v>
      </c>
      <c r="AE157" s="137">
        <f t="shared" si="60"/>
        <v>2.37</v>
      </c>
      <c r="AF157" s="137">
        <f t="shared" si="60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59"/>
        <v>1.81</v>
      </c>
      <c r="D158" s="137">
        <f t="shared" si="59"/>
        <v>1.81</v>
      </c>
      <c r="E158" s="137">
        <f t="shared" si="59"/>
        <v>1.81</v>
      </c>
      <c r="F158" s="137">
        <f t="shared" si="59"/>
        <v>1.81</v>
      </c>
      <c r="G158" s="137">
        <f t="shared" si="59"/>
        <v>1.81</v>
      </c>
      <c r="H158" s="137">
        <f t="shared" si="59"/>
        <v>1.81</v>
      </c>
      <c r="I158" s="137">
        <f t="shared" si="59"/>
        <v>1.81</v>
      </c>
      <c r="J158" s="137">
        <f t="shared" si="59"/>
        <v>1.81</v>
      </c>
      <c r="K158" s="137">
        <f t="shared" si="59"/>
        <v>1.81</v>
      </c>
      <c r="L158" s="137">
        <f t="shared" si="59"/>
        <v>1.81</v>
      </c>
      <c r="M158" s="137">
        <f t="shared" si="59"/>
        <v>1.81</v>
      </c>
      <c r="N158" s="137">
        <f t="shared" si="59"/>
        <v>1.81</v>
      </c>
      <c r="O158" s="137">
        <f t="shared" si="59"/>
        <v>1.81</v>
      </c>
      <c r="P158" s="137">
        <f t="shared" si="59"/>
        <v>1.81</v>
      </c>
      <c r="Q158" s="137">
        <f t="shared" si="59"/>
        <v>1.81</v>
      </c>
      <c r="R158" s="137">
        <f t="shared" si="59"/>
        <v>1.81</v>
      </c>
      <c r="S158" s="137">
        <f t="shared" si="60"/>
        <v>1.81</v>
      </c>
      <c r="T158" s="137">
        <f t="shared" si="60"/>
        <v>1.81</v>
      </c>
      <c r="U158" s="137">
        <f t="shared" si="60"/>
        <v>1.81</v>
      </c>
      <c r="V158" s="137">
        <f t="shared" si="60"/>
        <v>1.81</v>
      </c>
      <c r="W158" s="137">
        <f t="shared" si="60"/>
        <v>1.81</v>
      </c>
      <c r="X158" s="137">
        <f t="shared" si="60"/>
        <v>1.81</v>
      </c>
      <c r="Y158" s="137">
        <f t="shared" si="60"/>
        <v>1.81</v>
      </c>
      <c r="Z158" s="137">
        <f t="shared" si="60"/>
        <v>1.81</v>
      </c>
      <c r="AA158" s="137">
        <f t="shared" si="60"/>
        <v>1.81</v>
      </c>
      <c r="AB158" s="137">
        <f t="shared" si="60"/>
        <v>1.81</v>
      </c>
      <c r="AC158" s="137">
        <f t="shared" si="60"/>
        <v>1.81</v>
      </c>
      <c r="AD158" s="137">
        <f t="shared" si="60"/>
        <v>1.81</v>
      </c>
      <c r="AE158" s="137">
        <f t="shared" si="60"/>
        <v>1.81</v>
      </c>
      <c r="AF158" s="137">
        <f t="shared" si="60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59"/>
        <v>1.0900000000000001</v>
      </c>
      <c r="D159" s="137">
        <f t="shared" si="59"/>
        <v>1.0900000000000001</v>
      </c>
      <c r="E159" s="137">
        <f t="shared" si="59"/>
        <v>1.0900000000000001</v>
      </c>
      <c r="F159" s="137">
        <f t="shared" si="59"/>
        <v>1.0900000000000001</v>
      </c>
      <c r="G159" s="137">
        <f t="shared" si="59"/>
        <v>1.0900000000000001</v>
      </c>
      <c r="H159" s="137">
        <f t="shared" si="59"/>
        <v>1.0900000000000001</v>
      </c>
      <c r="I159" s="137">
        <f t="shared" si="59"/>
        <v>1.0900000000000001</v>
      </c>
      <c r="J159" s="137">
        <f t="shared" si="59"/>
        <v>1.0900000000000001</v>
      </c>
      <c r="K159" s="137">
        <f t="shared" si="59"/>
        <v>1.0900000000000001</v>
      </c>
      <c r="L159" s="137">
        <f t="shared" si="59"/>
        <v>1.0900000000000001</v>
      </c>
      <c r="M159" s="137">
        <f t="shared" si="59"/>
        <v>1.0900000000000001</v>
      </c>
      <c r="N159" s="137">
        <f t="shared" si="59"/>
        <v>1.0900000000000001</v>
      </c>
      <c r="O159" s="137">
        <f t="shared" si="59"/>
        <v>1.0900000000000001</v>
      </c>
      <c r="P159" s="137">
        <f t="shared" si="59"/>
        <v>1.0900000000000001</v>
      </c>
      <c r="Q159" s="137">
        <f t="shared" si="59"/>
        <v>1.0900000000000001</v>
      </c>
      <c r="R159" s="137">
        <f t="shared" si="59"/>
        <v>1.0900000000000001</v>
      </c>
      <c r="S159" s="137">
        <f t="shared" si="60"/>
        <v>1.0900000000000001</v>
      </c>
      <c r="T159" s="137">
        <f t="shared" si="60"/>
        <v>1.0900000000000001</v>
      </c>
      <c r="U159" s="137">
        <f t="shared" si="60"/>
        <v>1.0900000000000001</v>
      </c>
      <c r="V159" s="137">
        <f t="shared" si="60"/>
        <v>1.0900000000000001</v>
      </c>
      <c r="W159" s="137">
        <f t="shared" si="60"/>
        <v>1.0900000000000001</v>
      </c>
      <c r="X159" s="137">
        <f t="shared" si="60"/>
        <v>1.0900000000000001</v>
      </c>
      <c r="Y159" s="137">
        <f t="shared" si="60"/>
        <v>1.0900000000000001</v>
      </c>
      <c r="Z159" s="137">
        <f t="shared" si="60"/>
        <v>1.0900000000000001</v>
      </c>
      <c r="AA159" s="137">
        <f t="shared" si="60"/>
        <v>1.0900000000000001</v>
      </c>
      <c r="AB159" s="137">
        <f t="shared" si="60"/>
        <v>1.0900000000000001</v>
      </c>
      <c r="AC159" s="137">
        <f t="shared" si="60"/>
        <v>1.0900000000000001</v>
      </c>
      <c r="AD159" s="137">
        <f t="shared" si="60"/>
        <v>1.0900000000000001</v>
      </c>
      <c r="AE159" s="137">
        <f t="shared" si="60"/>
        <v>1.0900000000000001</v>
      </c>
      <c r="AF159" s="137">
        <f t="shared" si="60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59"/>
        <v>1.58</v>
      </c>
      <c r="D160" s="137">
        <f t="shared" si="59"/>
        <v>1.58</v>
      </c>
      <c r="E160" s="137">
        <f t="shared" si="59"/>
        <v>1.58</v>
      </c>
      <c r="F160" s="137">
        <f t="shared" si="59"/>
        <v>1.58</v>
      </c>
      <c r="G160" s="137">
        <f t="shared" si="59"/>
        <v>1.58</v>
      </c>
      <c r="H160" s="137">
        <f t="shared" si="59"/>
        <v>1.58</v>
      </c>
      <c r="I160" s="137">
        <f t="shared" si="59"/>
        <v>1.58</v>
      </c>
      <c r="J160" s="137">
        <f t="shared" si="59"/>
        <v>1.58</v>
      </c>
      <c r="K160" s="137">
        <f t="shared" si="59"/>
        <v>1.58</v>
      </c>
      <c r="L160" s="137">
        <f t="shared" si="59"/>
        <v>1.58</v>
      </c>
      <c r="M160" s="137">
        <f t="shared" si="59"/>
        <v>1.58</v>
      </c>
      <c r="N160" s="137">
        <f t="shared" si="59"/>
        <v>1.58</v>
      </c>
      <c r="O160" s="137">
        <f t="shared" si="59"/>
        <v>1.58</v>
      </c>
      <c r="P160" s="137">
        <f t="shared" si="59"/>
        <v>1.58</v>
      </c>
      <c r="Q160" s="137">
        <f t="shared" si="59"/>
        <v>1.58</v>
      </c>
      <c r="R160" s="137">
        <f t="shared" si="59"/>
        <v>1.58</v>
      </c>
      <c r="S160" s="137">
        <f t="shared" si="60"/>
        <v>1.58</v>
      </c>
      <c r="T160" s="137">
        <f t="shared" si="60"/>
        <v>1.58</v>
      </c>
      <c r="U160" s="137">
        <f t="shared" si="60"/>
        <v>1.58</v>
      </c>
      <c r="V160" s="137">
        <f t="shared" si="60"/>
        <v>1.58</v>
      </c>
      <c r="W160" s="137">
        <f t="shared" si="60"/>
        <v>1.58</v>
      </c>
      <c r="X160" s="137">
        <f t="shared" si="60"/>
        <v>1.58</v>
      </c>
      <c r="Y160" s="137">
        <f t="shared" si="60"/>
        <v>1.58</v>
      </c>
      <c r="Z160" s="137">
        <f t="shared" si="60"/>
        <v>1.58</v>
      </c>
      <c r="AA160" s="137">
        <f t="shared" si="60"/>
        <v>1.58</v>
      </c>
      <c r="AB160" s="137">
        <f t="shared" si="60"/>
        <v>1.58</v>
      </c>
      <c r="AC160" s="137">
        <f t="shared" si="60"/>
        <v>1.58</v>
      </c>
      <c r="AD160" s="137">
        <f t="shared" si="60"/>
        <v>1.58</v>
      </c>
      <c r="AE160" s="137">
        <f t="shared" si="60"/>
        <v>1.58</v>
      </c>
      <c r="AF160" s="137">
        <f t="shared" si="60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59"/>
        <v>2</v>
      </c>
      <c r="D161" s="137">
        <f t="shared" si="59"/>
        <v>2</v>
      </c>
      <c r="E161" s="137">
        <f t="shared" si="59"/>
        <v>2</v>
      </c>
      <c r="F161" s="137">
        <f t="shared" si="59"/>
        <v>2</v>
      </c>
      <c r="G161" s="137">
        <f t="shared" si="59"/>
        <v>2</v>
      </c>
      <c r="H161" s="137">
        <f t="shared" si="59"/>
        <v>2</v>
      </c>
      <c r="I161" s="137">
        <f t="shared" si="59"/>
        <v>2</v>
      </c>
      <c r="J161" s="137">
        <f t="shared" si="59"/>
        <v>2</v>
      </c>
      <c r="K161" s="137">
        <f t="shared" si="59"/>
        <v>2</v>
      </c>
      <c r="L161" s="137">
        <f t="shared" si="59"/>
        <v>2</v>
      </c>
      <c r="M161" s="137">
        <f t="shared" si="59"/>
        <v>2</v>
      </c>
      <c r="N161" s="137">
        <f t="shared" si="59"/>
        <v>2</v>
      </c>
      <c r="O161" s="137">
        <f t="shared" si="59"/>
        <v>2</v>
      </c>
      <c r="P161" s="137">
        <f t="shared" si="59"/>
        <v>2</v>
      </c>
      <c r="Q161" s="137">
        <f t="shared" si="59"/>
        <v>2</v>
      </c>
      <c r="R161" s="137">
        <f t="shared" si="59"/>
        <v>2</v>
      </c>
      <c r="S161" s="137">
        <f t="shared" si="60"/>
        <v>2</v>
      </c>
      <c r="T161" s="137">
        <f t="shared" si="60"/>
        <v>2</v>
      </c>
      <c r="U161" s="137">
        <f t="shared" si="60"/>
        <v>2</v>
      </c>
      <c r="V161" s="137">
        <f t="shared" si="60"/>
        <v>2</v>
      </c>
      <c r="W161" s="137">
        <f t="shared" si="60"/>
        <v>2</v>
      </c>
      <c r="X161" s="137">
        <f t="shared" si="60"/>
        <v>2</v>
      </c>
      <c r="Y161" s="137">
        <f t="shared" si="60"/>
        <v>2</v>
      </c>
      <c r="Z161" s="137">
        <f t="shared" si="60"/>
        <v>2</v>
      </c>
      <c r="AA161" s="137">
        <f t="shared" si="60"/>
        <v>2</v>
      </c>
      <c r="AB161" s="137">
        <f t="shared" si="60"/>
        <v>2</v>
      </c>
      <c r="AC161" s="137">
        <f t="shared" si="60"/>
        <v>2</v>
      </c>
      <c r="AD161" s="137">
        <f t="shared" si="60"/>
        <v>2</v>
      </c>
      <c r="AE161" s="137">
        <f t="shared" si="60"/>
        <v>2</v>
      </c>
      <c r="AF161" s="137">
        <f t="shared" si="60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59"/>
        <v>0.47</v>
      </c>
      <c r="D162" s="137">
        <f t="shared" si="59"/>
        <v>0.47</v>
      </c>
      <c r="E162" s="137">
        <f t="shared" si="59"/>
        <v>0.47</v>
      </c>
      <c r="F162" s="137">
        <f t="shared" si="59"/>
        <v>0.47</v>
      </c>
      <c r="G162" s="137">
        <f t="shared" si="59"/>
        <v>0.47</v>
      </c>
      <c r="H162" s="137">
        <f t="shared" si="59"/>
        <v>0.47</v>
      </c>
      <c r="I162" s="137">
        <f t="shared" si="59"/>
        <v>0.47</v>
      </c>
      <c r="J162" s="137">
        <f t="shared" si="59"/>
        <v>0.47</v>
      </c>
      <c r="K162" s="137">
        <f t="shared" si="59"/>
        <v>0.47</v>
      </c>
      <c r="L162" s="137">
        <f t="shared" si="59"/>
        <v>0.47</v>
      </c>
      <c r="M162" s="137">
        <f t="shared" si="59"/>
        <v>0.47</v>
      </c>
      <c r="N162" s="137">
        <f t="shared" si="59"/>
        <v>0.47</v>
      </c>
      <c r="O162" s="137">
        <f t="shared" si="59"/>
        <v>0.47</v>
      </c>
      <c r="P162" s="137">
        <f t="shared" si="59"/>
        <v>0.47</v>
      </c>
      <c r="Q162" s="137">
        <f t="shared" si="59"/>
        <v>0.47</v>
      </c>
      <c r="R162" s="137">
        <f t="shared" si="59"/>
        <v>0.47</v>
      </c>
      <c r="S162" s="137">
        <f t="shared" si="60"/>
        <v>0.47</v>
      </c>
      <c r="T162" s="137">
        <f t="shared" si="60"/>
        <v>0.47</v>
      </c>
      <c r="U162" s="137">
        <f t="shared" si="60"/>
        <v>0.47</v>
      </c>
      <c r="V162" s="137">
        <f t="shared" si="60"/>
        <v>0.47</v>
      </c>
      <c r="W162" s="137">
        <f t="shared" si="60"/>
        <v>0.47</v>
      </c>
      <c r="X162" s="137">
        <f t="shared" si="60"/>
        <v>0.47</v>
      </c>
      <c r="Y162" s="137">
        <f t="shared" si="60"/>
        <v>0.47</v>
      </c>
      <c r="Z162" s="137">
        <f t="shared" si="60"/>
        <v>0.47</v>
      </c>
      <c r="AA162" s="137">
        <f t="shared" si="60"/>
        <v>0.47</v>
      </c>
      <c r="AB162" s="137">
        <f t="shared" si="60"/>
        <v>0.47</v>
      </c>
      <c r="AC162" s="137">
        <f t="shared" si="60"/>
        <v>0.47</v>
      </c>
      <c r="AD162" s="137">
        <f t="shared" si="60"/>
        <v>0.47</v>
      </c>
      <c r="AE162" s="137">
        <f t="shared" si="60"/>
        <v>0.47</v>
      </c>
      <c r="AF162" s="137">
        <f t="shared" si="60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59"/>
        <v>0</v>
      </c>
      <c r="D163" s="137">
        <f t="shared" si="59"/>
        <v>0</v>
      </c>
      <c r="E163" s="137">
        <f t="shared" si="59"/>
        <v>0</v>
      </c>
      <c r="F163" s="137">
        <f t="shared" si="59"/>
        <v>0</v>
      </c>
      <c r="G163" s="137">
        <f t="shared" si="59"/>
        <v>0</v>
      </c>
      <c r="H163" s="137">
        <f t="shared" si="59"/>
        <v>0</v>
      </c>
      <c r="I163" s="137">
        <f t="shared" si="59"/>
        <v>0</v>
      </c>
      <c r="J163" s="137">
        <f t="shared" si="59"/>
        <v>0</v>
      </c>
      <c r="K163" s="137">
        <f t="shared" si="59"/>
        <v>0</v>
      </c>
      <c r="L163" s="137">
        <f t="shared" si="59"/>
        <v>0</v>
      </c>
      <c r="M163" s="137">
        <f t="shared" si="59"/>
        <v>0</v>
      </c>
      <c r="N163" s="137">
        <f t="shared" si="59"/>
        <v>0</v>
      </c>
      <c r="O163" s="137">
        <f t="shared" si="59"/>
        <v>0</v>
      </c>
      <c r="P163" s="137">
        <f t="shared" si="59"/>
        <v>0</v>
      </c>
      <c r="Q163" s="137">
        <f t="shared" si="59"/>
        <v>0</v>
      </c>
      <c r="R163" s="137">
        <f t="shared" si="59"/>
        <v>0</v>
      </c>
      <c r="S163" s="137">
        <f t="shared" si="60"/>
        <v>0</v>
      </c>
      <c r="T163" s="137">
        <f t="shared" si="60"/>
        <v>0</v>
      </c>
      <c r="U163" s="137">
        <f t="shared" si="60"/>
        <v>0</v>
      </c>
      <c r="V163" s="137">
        <f t="shared" si="60"/>
        <v>0</v>
      </c>
      <c r="W163" s="137">
        <f t="shared" si="60"/>
        <v>0</v>
      </c>
      <c r="X163" s="137">
        <f t="shared" si="60"/>
        <v>0</v>
      </c>
      <c r="Y163" s="137">
        <f t="shared" si="60"/>
        <v>0</v>
      </c>
      <c r="Z163" s="137">
        <f t="shared" si="60"/>
        <v>0</v>
      </c>
      <c r="AA163" s="137">
        <f t="shared" si="60"/>
        <v>0</v>
      </c>
      <c r="AB163" s="137">
        <f t="shared" si="60"/>
        <v>0</v>
      </c>
      <c r="AC163" s="137">
        <f t="shared" si="60"/>
        <v>0</v>
      </c>
      <c r="AD163" s="137">
        <f t="shared" si="60"/>
        <v>0</v>
      </c>
      <c r="AE163" s="137">
        <f t="shared" si="60"/>
        <v>0</v>
      </c>
      <c r="AF163" s="137">
        <f t="shared" si="60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59"/>
        <v>0</v>
      </c>
      <c r="D164" s="137">
        <f t="shared" si="59"/>
        <v>0</v>
      </c>
      <c r="E164" s="137">
        <f t="shared" si="59"/>
        <v>0</v>
      </c>
      <c r="F164" s="137">
        <f t="shared" si="59"/>
        <v>0</v>
      </c>
      <c r="G164" s="137">
        <f t="shared" si="59"/>
        <v>0</v>
      </c>
      <c r="H164" s="137">
        <f t="shared" si="59"/>
        <v>0</v>
      </c>
      <c r="I164" s="137">
        <f t="shared" si="59"/>
        <v>0</v>
      </c>
      <c r="J164" s="137">
        <f t="shared" si="59"/>
        <v>0</v>
      </c>
      <c r="K164" s="137">
        <f t="shared" si="59"/>
        <v>0</v>
      </c>
      <c r="L164" s="137">
        <f t="shared" si="59"/>
        <v>0</v>
      </c>
      <c r="M164" s="137">
        <f t="shared" si="59"/>
        <v>0</v>
      </c>
      <c r="N164" s="137">
        <f t="shared" si="59"/>
        <v>0</v>
      </c>
      <c r="O164" s="137">
        <f t="shared" si="59"/>
        <v>0</v>
      </c>
      <c r="P164" s="137">
        <f t="shared" si="59"/>
        <v>0</v>
      </c>
      <c r="Q164" s="137">
        <f t="shared" si="59"/>
        <v>0</v>
      </c>
      <c r="R164" s="137">
        <f t="shared" si="60"/>
        <v>0</v>
      </c>
      <c r="S164" s="137">
        <f t="shared" si="60"/>
        <v>0</v>
      </c>
      <c r="T164" s="137">
        <f t="shared" si="60"/>
        <v>0</v>
      </c>
      <c r="U164" s="137">
        <f t="shared" si="60"/>
        <v>0</v>
      </c>
      <c r="V164" s="137">
        <f t="shared" si="60"/>
        <v>0</v>
      </c>
      <c r="W164" s="137">
        <f t="shared" si="60"/>
        <v>0</v>
      </c>
      <c r="X164" s="137">
        <f t="shared" si="60"/>
        <v>0</v>
      </c>
      <c r="Y164" s="137">
        <f t="shared" si="60"/>
        <v>0</v>
      </c>
      <c r="Z164" s="137">
        <f t="shared" si="60"/>
        <v>0</v>
      </c>
      <c r="AA164" s="137">
        <f t="shared" si="60"/>
        <v>0</v>
      </c>
      <c r="AB164" s="137">
        <f t="shared" si="60"/>
        <v>0</v>
      </c>
      <c r="AC164" s="137">
        <f t="shared" si="60"/>
        <v>0</v>
      </c>
      <c r="AD164" s="137">
        <f t="shared" si="60"/>
        <v>0</v>
      </c>
      <c r="AE164" s="137">
        <f t="shared" si="60"/>
        <v>0</v>
      </c>
      <c r="AF164" s="137">
        <f t="shared" si="60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59"/>
        <v>0.8</v>
      </c>
      <c r="D165" s="137">
        <f t="shared" si="59"/>
        <v>0.8</v>
      </c>
      <c r="E165" s="137">
        <f t="shared" si="59"/>
        <v>0.8</v>
      </c>
      <c r="F165" s="137">
        <f t="shared" si="59"/>
        <v>0.8</v>
      </c>
      <c r="G165" s="137">
        <f t="shared" si="59"/>
        <v>0.8</v>
      </c>
      <c r="H165" s="137">
        <f t="shared" si="59"/>
        <v>0.8</v>
      </c>
      <c r="I165" s="137">
        <f t="shared" si="59"/>
        <v>0.8</v>
      </c>
      <c r="J165" s="137">
        <f t="shared" si="59"/>
        <v>0.8</v>
      </c>
      <c r="K165" s="137">
        <f t="shared" si="59"/>
        <v>0.8</v>
      </c>
      <c r="L165" s="137">
        <f t="shared" si="59"/>
        <v>0.8</v>
      </c>
      <c r="M165" s="137">
        <f t="shared" si="59"/>
        <v>0.8</v>
      </c>
      <c r="N165" s="137">
        <f t="shared" si="59"/>
        <v>0.8</v>
      </c>
      <c r="O165" s="137">
        <f t="shared" si="59"/>
        <v>0.8</v>
      </c>
      <c r="P165" s="137">
        <f t="shared" si="59"/>
        <v>0.8</v>
      </c>
      <c r="Q165" s="137">
        <f t="shared" si="59"/>
        <v>0.8</v>
      </c>
      <c r="R165" s="137">
        <f t="shared" si="60"/>
        <v>0.8</v>
      </c>
      <c r="S165" s="137">
        <f t="shared" si="60"/>
        <v>0.8</v>
      </c>
      <c r="T165" s="137">
        <f t="shared" si="60"/>
        <v>0.8</v>
      </c>
      <c r="U165" s="137">
        <f t="shared" si="60"/>
        <v>0.8</v>
      </c>
      <c r="V165" s="137">
        <f t="shared" si="60"/>
        <v>0.8</v>
      </c>
      <c r="W165" s="137">
        <f t="shared" si="60"/>
        <v>0.8</v>
      </c>
      <c r="X165" s="137">
        <f t="shared" si="60"/>
        <v>0.8</v>
      </c>
      <c r="Y165" s="137">
        <f t="shared" si="60"/>
        <v>0.8</v>
      </c>
      <c r="Z165" s="137">
        <f t="shared" si="60"/>
        <v>0.8</v>
      </c>
      <c r="AA165" s="137">
        <f t="shared" si="60"/>
        <v>0.8</v>
      </c>
      <c r="AB165" s="137">
        <f t="shared" si="60"/>
        <v>0.8</v>
      </c>
      <c r="AC165" s="137">
        <f t="shared" si="60"/>
        <v>0.8</v>
      </c>
      <c r="AD165" s="137">
        <f t="shared" si="60"/>
        <v>0.8</v>
      </c>
      <c r="AE165" s="137">
        <f t="shared" si="60"/>
        <v>0.8</v>
      </c>
      <c r="AF165" s="137">
        <f t="shared" si="60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59"/>
        <v>1.5</v>
      </c>
      <c r="D166" s="137">
        <f t="shared" si="59"/>
        <v>1.5</v>
      </c>
      <c r="E166" s="137">
        <f t="shared" si="59"/>
        <v>1.5</v>
      </c>
      <c r="F166" s="137">
        <f t="shared" si="59"/>
        <v>1.5</v>
      </c>
      <c r="G166" s="137">
        <f t="shared" si="59"/>
        <v>1.5</v>
      </c>
      <c r="H166" s="137">
        <f t="shared" si="59"/>
        <v>1.5</v>
      </c>
      <c r="I166" s="137">
        <f t="shared" si="59"/>
        <v>1.5</v>
      </c>
      <c r="J166" s="137">
        <f t="shared" si="59"/>
        <v>1.5</v>
      </c>
      <c r="K166" s="137">
        <f t="shared" si="59"/>
        <v>1.5</v>
      </c>
      <c r="L166" s="137">
        <f t="shared" si="59"/>
        <v>1.5</v>
      </c>
      <c r="M166" s="137">
        <f t="shared" si="59"/>
        <v>1.5</v>
      </c>
      <c r="N166" s="137">
        <f t="shared" si="59"/>
        <v>1.5</v>
      </c>
      <c r="O166" s="137">
        <f t="shared" si="59"/>
        <v>1.5</v>
      </c>
      <c r="P166" s="137">
        <f t="shared" si="59"/>
        <v>1.5</v>
      </c>
      <c r="Q166" s="137">
        <f t="shared" si="59"/>
        <v>1.5</v>
      </c>
      <c r="R166" s="137">
        <f t="shared" si="60"/>
        <v>1.5</v>
      </c>
      <c r="S166" s="137">
        <f t="shared" si="60"/>
        <v>1.5</v>
      </c>
      <c r="T166" s="137">
        <f t="shared" si="60"/>
        <v>1.5</v>
      </c>
      <c r="U166" s="137">
        <f t="shared" si="60"/>
        <v>1.5</v>
      </c>
      <c r="V166" s="137">
        <f t="shared" si="60"/>
        <v>1.5</v>
      </c>
      <c r="W166" s="137">
        <f t="shared" si="60"/>
        <v>1.5</v>
      </c>
      <c r="X166" s="137">
        <f t="shared" si="60"/>
        <v>1.5</v>
      </c>
      <c r="Y166" s="137">
        <f t="shared" si="60"/>
        <v>1.5</v>
      </c>
      <c r="Z166" s="137">
        <f t="shared" si="60"/>
        <v>1.5</v>
      </c>
      <c r="AA166" s="137">
        <f t="shared" si="60"/>
        <v>1.5</v>
      </c>
      <c r="AB166" s="137">
        <f t="shared" si="60"/>
        <v>1.5</v>
      </c>
      <c r="AC166" s="137">
        <f t="shared" si="60"/>
        <v>1.5</v>
      </c>
      <c r="AD166" s="137">
        <f t="shared" si="60"/>
        <v>1.5</v>
      </c>
      <c r="AE166" s="137">
        <f t="shared" si="60"/>
        <v>1.5</v>
      </c>
      <c r="AF166" s="137">
        <f t="shared" si="60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59"/>
        <v>1</v>
      </c>
      <c r="D167" s="137">
        <f t="shared" si="59"/>
        <v>1</v>
      </c>
      <c r="E167" s="137">
        <f t="shared" si="59"/>
        <v>1</v>
      </c>
      <c r="F167" s="137">
        <f t="shared" si="59"/>
        <v>1</v>
      </c>
      <c r="G167" s="137">
        <f t="shared" si="59"/>
        <v>1</v>
      </c>
      <c r="H167" s="137">
        <f t="shared" si="59"/>
        <v>1</v>
      </c>
      <c r="I167" s="137">
        <f t="shared" si="59"/>
        <v>1</v>
      </c>
      <c r="J167" s="137">
        <f t="shared" si="59"/>
        <v>1</v>
      </c>
      <c r="K167" s="137">
        <f t="shared" si="59"/>
        <v>1</v>
      </c>
      <c r="L167" s="137">
        <f t="shared" si="59"/>
        <v>1</v>
      </c>
      <c r="M167" s="137">
        <f t="shared" si="59"/>
        <v>1</v>
      </c>
      <c r="N167" s="137">
        <f t="shared" si="59"/>
        <v>1</v>
      </c>
      <c r="O167" s="137">
        <f t="shared" si="59"/>
        <v>1</v>
      </c>
      <c r="P167" s="137">
        <f t="shared" si="59"/>
        <v>1</v>
      </c>
      <c r="Q167" s="137">
        <f t="shared" si="59"/>
        <v>1</v>
      </c>
      <c r="R167" s="137">
        <f t="shared" si="60"/>
        <v>1</v>
      </c>
      <c r="S167" s="137">
        <f t="shared" si="60"/>
        <v>1</v>
      </c>
      <c r="T167" s="137">
        <f t="shared" si="60"/>
        <v>1</v>
      </c>
      <c r="U167" s="137">
        <f t="shared" si="60"/>
        <v>1</v>
      </c>
      <c r="V167" s="137">
        <f t="shared" si="60"/>
        <v>1</v>
      </c>
      <c r="W167" s="137">
        <f t="shared" si="60"/>
        <v>1</v>
      </c>
      <c r="X167" s="137">
        <f t="shared" si="60"/>
        <v>1</v>
      </c>
      <c r="Y167" s="137">
        <f t="shared" si="60"/>
        <v>1</v>
      </c>
      <c r="Z167" s="137">
        <f t="shared" si="60"/>
        <v>1</v>
      </c>
      <c r="AA167" s="137">
        <f t="shared" si="60"/>
        <v>1</v>
      </c>
      <c r="AB167" s="137">
        <f t="shared" si="60"/>
        <v>1</v>
      </c>
      <c r="AC167" s="137">
        <f t="shared" si="60"/>
        <v>1</v>
      </c>
      <c r="AD167" s="137">
        <f t="shared" si="60"/>
        <v>1</v>
      </c>
      <c r="AE167" s="137">
        <f t="shared" si="60"/>
        <v>1</v>
      </c>
      <c r="AF167" s="137">
        <f t="shared" si="60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61">B169</f>
        <v>1</v>
      </c>
      <c r="D169" s="137">
        <f t="shared" si="61"/>
        <v>1</v>
      </c>
      <c r="E169" s="137">
        <f t="shared" si="61"/>
        <v>1</v>
      </c>
      <c r="F169" s="137">
        <f t="shared" si="61"/>
        <v>1</v>
      </c>
      <c r="G169" s="137">
        <f t="shared" si="61"/>
        <v>1</v>
      </c>
      <c r="H169" s="137">
        <f t="shared" si="61"/>
        <v>1</v>
      </c>
      <c r="I169" s="137">
        <f t="shared" si="61"/>
        <v>1</v>
      </c>
      <c r="J169" s="137">
        <f t="shared" si="61"/>
        <v>1</v>
      </c>
      <c r="K169" s="137">
        <f t="shared" si="61"/>
        <v>1</v>
      </c>
      <c r="L169" s="137">
        <f t="shared" si="61"/>
        <v>1</v>
      </c>
      <c r="M169" s="137">
        <f t="shared" si="61"/>
        <v>1</v>
      </c>
      <c r="N169" s="137">
        <f t="shared" si="61"/>
        <v>1</v>
      </c>
      <c r="O169" s="137">
        <f t="shared" si="61"/>
        <v>1</v>
      </c>
      <c r="P169" s="137">
        <f t="shared" si="61"/>
        <v>1</v>
      </c>
      <c r="Q169" s="137">
        <f t="shared" si="61"/>
        <v>1</v>
      </c>
      <c r="R169" s="137">
        <f t="shared" si="61"/>
        <v>1</v>
      </c>
      <c r="S169" s="137">
        <f t="shared" ref="R169:AF176" si="62">R169</f>
        <v>1</v>
      </c>
      <c r="T169" s="137">
        <f t="shared" si="62"/>
        <v>1</v>
      </c>
      <c r="U169" s="137">
        <f t="shared" si="62"/>
        <v>1</v>
      </c>
      <c r="V169" s="137">
        <f t="shared" si="62"/>
        <v>1</v>
      </c>
      <c r="W169" s="137">
        <f t="shared" si="62"/>
        <v>1</v>
      </c>
      <c r="X169" s="137">
        <f t="shared" si="62"/>
        <v>1</v>
      </c>
      <c r="Y169" s="137">
        <f t="shared" si="62"/>
        <v>1</v>
      </c>
      <c r="Z169" s="137">
        <f t="shared" si="62"/>
        <v>1</v>
      </c>
      <c r="AA169" s="137">
        <f t="shared" si="62"/>
        <v>1</v>
      </c>
      <c r="AB169" s="137">
        <f t="shared" si="62"/>
        <v>1</v>
      </c>
      <c r="AC169" s="137">
        <f t="shared" si="62"/>
        <v>1</v>
      </c>
      <c r="AD169" s="137">
        <f t="shared" si="62"/>
        <v>1</v>
      </c>
      <c r="AE169" s="137">
        <f t="shared" si="62"/>
        <v>1</v>
      </c>
      <c r="AF169" s="137">
        <f t="shared" si="62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61"/>
        <v>0.42</v>
      </c>
      <c r="D170" s="137">
        <f t="shared" si="61"/>
        <v>0.42</v>
      </c>
      <c r="E170" s="137">
        <f t="shared" si="61"/>
        <v>0.42</v>
      </c>
      <c r="F170" s="137">
        <f t="shared" si="61"/>
        <v>0.42</v>
      </c>
      <c r="G170" s="137">
        <f t="shared" si="61"/>
        <v>0.42</v>
      </c>
      <c r="H170" s="137">
        <f t="shared" si="61"/>
        <v>0.42</v>
      </c>
      <c r="I170" s="137">
        <f t="shared" si="61"/>
        <v>0.42</v>
      </c>
      <c r="J170" s="137">
        <f t="shared" si="61"/>
        <v>0.42</v>
      </c>
      <c r="K170" s="137">
        <f t="shared" si="61"/>
        <v>0.42</v>
      </c>
      <c r="L170" s="137">
        <f t="shared" si="61"/>
        <v>0.42</v>
      </c>
      <c r="M170" s="137">
        <f t="shared" si="61"/>
        <v>0.42</v>
      </c>
      <c r="N170" s="137">
        <f t="shared" si="61"/>
        <v>0.42</v>
      </c>
      <c r="O170" s="137">
        <f t="shared" si="61"/>
        <v>0.42</v>
      </c>
      <c r="P170" s="137">
        <f t="shared" si="61"/>
        <v>0.42</v>
      </c>
      <c r="Q170" s="137">
        <f t="shared" si="61"/>
        <v>0.42</v>
      </c>
      <c r="R170" s="137">
        <f t="shared" si="62"/>
        <v>0.42</v>
      </c>
      <c r="S170" s="137">
        <f t="shared" si="62"/>
        <v>0.42</v>
      </c>
      <c r="T170" s="137">
        <f t="shared" si="62"/>
        <v>0.42</v>
      </c>
      <c r="U170" s="137">
        <f t="shared" si="62"/>
        <v>0.42</v>
      </c>
      <c r="V170" s="137">
        <f t="shared" si="62"/>
        <v>0.42</v>
      </c>
      <c r="W170" s="137">
        <f t="shared" si="62"/>
        <v>0.42</v>
      </c>
      <c r="X170" s="137">
        <f t="shared" si="62"/>
        <v>0.42</v>
      </c>
      <c r="Y170" s="137">
        <f t="shared" si="62"/>
        <v>0.42</v>
      </c>
      <c r="Z170" s="137">
        <f t="shared" si="62"/>
        <v>0.42</v>
      </c>
      <c r="AA170" s="137">
        <f t="shared" si="62"/>
        <v>0.42</v>
      </c>
      <c r="AB170" s="137">
        <f t="shared" si="62"/>
        <v>0.42</v>
      </c>
      <c r="AC170" s="137">
        <f t="shared" si="62"/>
        <v>0.42</v>
      </c>
      <c r="AD170" s="137">
        <f t="shared" si="62"/>
        <v>0.42</v>
      </c>
      <c r="AE170" s="137">
        <f t="shared" si="62"/>
        <v>0.42</v>
      </c>
      <c r="AF170" s="137">
        <f t="shared" si="62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61"/>
        <v>0.46</v>
      </c>
      <c r="D171" s="137">
        <f t="shared" si="61"/>
        <v>0.46</v>
      </c>
      <c r="E171" s="137">
        <f t="shared" si="61"/>
        <v>0.46</v>
      </c>
      <c r="F171" s="137">
        <f t="shared" si="61"/>
        <v>0.46</v>
      </c>
      <c r="G171" s="137">
        <f t="shared" si="61"/>
        <v>0.46</v>
      </c>
      <c r="H171" s="137">
        <f t="shared" si="61"/>
        <v>0.46</v>
      </c>
      <c r="I171" s="137">
        <f t="shared" si="61"/>
        <v>0.46</v>
      </c>
      <c r="J171" s="137">
        <f t="shared" si="61"/>
        <v>0.46</v>
      </c>
      <c r="K171" s="137">
        <f t="shared" si="61"/>
        <v>0.46</v>
      </c>
      <c r="L171" s="137">
        <f t="shared" si="61"/>
        <v>0.46</v>
      </c>
      <c r="M171" s="137">
        <f t="shared" si="61"/>
        <v>0.46</v>
      </c>
      <c r="N171" s="137">
        <f t="shared" si="61"/>
        <v>0.46</v>
      </c>
      <c r="O171" s="137">
        <f t="shared" si="61"/>
        <v>0.46</v>
      </c>
      <c r="P171" s="137">
        <f t="shared" si="61"/>
        <v>0.46</v>
      </c>
      <c r="Q171" s="137">
        <f t="shared" si="61"/>
        <v>0.46</v>
      </c>
      <c r="R171" s="137">
        <f t="shared" si="62"/>
        <v>0.46</v>
      </c>
      <c r="S171" s="137">
        <f t="shared" si="62"/>
        <v>0.46</v>
      </c>
      <c r="T171" s="137">
        <f t="shared" si="62"/>
        <v>0.46</v>
      </c>
      <c r="U171" s="137">
        <f t="shared" si="62"/>
        <v>0.46</v>
      </c>
      <c r="V171" s="137">
        <f t="shared" si="62"/>
        <v>0.46</v>
      </c>
      <c r="W171" s="137">
        <f t="shared" si="62"/>
        <v>0.46</v>
      </c>
      <c r="X171" s="137">
        <f t="shared" si="62"/>
        <v>0.46</v>
      </c>
      <c r="Y171" s="137">
        <f t="shared" si="62"/>
        <v>0.46</v>
      </c>
      <c r="Z171" s="137">
        <f t="shared" si="62"/>
        <v>0.46</v>
      </c>
      <c r="AA171" s="137">
        <f t="shared" si="62"/>
        <v>0.46</v>
      </c>
      <c r="AB171" s="137">
        <f t="shared" si="62"/>
        <v>0.46</v>
      </c>
      <c r="AC171" s="137">
        <f t="shared" si="62"/>
        <v>0.46</v>
      </c>
      <c r="AD171" s="137">
        <f t="shared" si="62"/>
        <v>0.46</v>
      </c>
      <c r="AE171" s="137">
        <f t="shared" si="62"/>
        <v>0.46</v>
      </c>
      <c r="AF171" s="137">
        <f t="shared" si="62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61"/>
        <v>0.85</v>
      </c>
      <c r="D172" s="137">
        <f t="shared" si="61"/>
        <v>0.85</v>
      </c>
      <c r="E172" s="137">
        <f t="shared" si="61"/>
        <v>0.85</v>
      </c>
      <c r="F172" s="137">
        <f t="shared" si="61"/>
        <v>0.85</v>
      </c>
      <c r="G172" s="137">
        <f t="shared" si="61"/>
        <v>0.85</v>
      </c>
      <c r="H172" s="137">
        <f t="shared" si="61"/>
        <v>0.85</v>
      </c>
      <c r="I172" s="137">
        <f t="shared" si="61"/>
        <v>0.85</v>
      </c>
      <c r="J172" s="137">
        <f t="shared" si="61"/>
        <v>0.85</v>
      </c>
      <c r="K172" s="137">
        <f t="shared" si="61"/>
        <v>0.85</v>
      </c>
      <c r="L172" s="137">
        <f t="shared" si="61"/>
        <v>0.85</v>
      </c>
      <c r="M172" s="137">
        <f t="shared" si="61"/>
        <v>0.85</v>
      </c>
      <c r="N172" s="137">
        <f t="shared" si="61"/>
        <v>0.85</v>
      </c>
      <c r="O172" s="137">
        <f t="shared" si="61"/>
        <v>0.85</v>
      </c>
      <c r="P172" s="137">
        <f t="shared" si="61"/>
        <v>0.85</v>
      </c>
      <c r="Q172" s="137">
        <f t="shared" si="61"/>
        <v>0.85</v>
      </c>
      <c r="R172" s="137">
        <f t="shared" si="62"/>
        <v>0.85</v>
      </c>
      <c r="S172" s="137">
        <f t="shared" si="62"/>
        <v>0.85</v>
      </c>
      <c r="T172" s="137">
        <f t="shared" si="62"/>
        <v>0.85</v>
      </c>
      <c r="U172" s="137">
        <f t="shared" si="62"/>
        <v>0.85</v>
      </c>
      <c r="V172" s="137">
        <f t="shared" si="62"/>
        <v>0.85</v>
      </c>
      <c r="W172" s="137">
        <f t="shared" si="62"/>
        <v>0.85</v>
      </c>
      <c r="X172" s="137">
        <f t="shared" si="62"/>
        <v>0.85</v>
      </c>
      <c r="Y172" s="137">
        <f t="shared" si="62"/>
        <v>0.85</v>
      </c>
      <c r="Z172" s="137">
        <f t="shared" si="62"/>
        <v>0.85</v>
      </c>
      <c r="AA172" s="137">
        <f t="shared" si="62"/>
        <v>0.85</v>
      </c>
      <c r="AB172" s="137">
        <f t="shared" si="62"/>
        <v>0.85</v>
      </c>
      <c r="AC172" s="137">
        <f t="shared" si="62"/>
        <v>0.85</v>
      </c>
      <c r="AD172" s="137">
        <f t="shared" si="62"/>
        <v>0.85</v>
      </c>
      <c r="AE172" s="137">
        <f t="shared" si="62"/>
        <v>0.85</v>
      </c>
      <c r="AF172" s="137">
        <f t="shared" si="62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61"/>
        <v>0.9</v>
      </c>
      <c r="D173" s="137">
        <f t="shared" si="61"/>
        <v>0.9</v>
      </c>
      <c r="E173" s="137">
        <f t="shared" si="61"/>
        <v>0.9</v>
      </c>
      <c r="F173" s="137">
        <f t="shared" si="61"/>
        <v>0.9</v>
      </c>
      <c r="G173" s="137">
        <f t="shared" si="61"/>
        <v>0.9</v>
      </c>
      <c r="H173" s="137">
        <f t="shared" si="61"/>
        <v>0.9</v>
      </c>
      <c r="I173" s="137">
        <f t="shared" si="61"/>
        <v>0.9</v>
      </c>
      <c r="J173" s="137">
        <f t="shared" si="61"/>
        <v>0.9</v>
      </c>
      <c r="K173" s="137">
        <f t="shared" si="61"/>
        <v>0.9</v>
      </c>
      <c r="L173" s="137">
        <f t="shared" si="61"/>
        <v>0.9</v>
      </c>
      <c r="M173" s="137">
        <f t="shared" si="61"/>
        <v>0.9</v>
      </c>
      <c r="N173" s="137">
        <f t="shared" si="61"/>
        <v>0.9</v>
      </c>
      <c r="O173" s="137">
        <f t="shared" si="61"/>
        <v>0.9</v>
      </c>
      <c r="P173" s="137">
        <f t="shared" si="61"/>
        <v>0.9</v>
      </c>
      <c r="Q173" s="137">
        <f t="shared" si="61"/>
        <v>0.9</v>
      </c>
      <c r="R173" s="137">
        <f t="shared" si="62"/>
        <v>0.9</v>
      </c>
      <c r="S173" s="137">
        <f t="shared" si="62"/>
        <v>0.9</v>
      </c>
      <c r="T173" s="137">
        <f t="shared" si="62"/>
        <v>0.9</v>
      </c>
      <c r="U173" s="137">
        <f t="shared" si="62"/>
        <v>0.9</v>
      </c>
      <c r="V173" s="137">
        <f t="shared" si="62"/>
        <v>0.9</v>
      </c>
      <c r="W173" s="137">
        <f t="shared" si="62"/>
        <v>0.9</v>
      </c>
      <c r="X173" s="137">
        <f t="shared" si="62"/>
        <v>0.9</v>
      </c>
      <c r="Y173" s="137">
        <f t="shared" si="62"/>
        <v>0.9</v>
      </c>
      <c r="Z173" s="137">
        <f t="shared" si="62"/>
        <v>0.9</v>
      </c>
      <c r="AA173" s="137">
        <f t="shared" si="62"/>
        <v>0.9</v>
      </c>
      <c r="AB173" s="137">
        <f t="shared" si="62"/>
        <v>0.9</v>
      </c>
      <c r="AC173" s="137">
        <f t="shared" si="62"/>
        <v>0.9</v>
      </c>
      <c r="AD173" s="137">
        <f t="shared" si="62"/>
        <v>0.9</v>
      </c>
      <c r="AE173" s="137">
        <f t="shared" si="62"/>
        <v>0.9</v>
      </c>
      <c r="AF173" s="137">
        <f t="shared" si="62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61"/>
        <v>0.44</v>
      </c>
      <c r="D174" s="137">
        <f t="shared" si="61"/>
        <v>0.44</v>
      </c>
      <c r="E174" s="137">
        <f t="shared" si="61"/>
        <v>0.44</v>
      </c>
      <c r="F174" s="137">
        <f t="shared" si="61"/>
        <v>0.44</v>
      </c>
      <c r="G174" s="137">
        <f t="shared" si="61"/>
        <v>0.44</v>
      </c>
      <c r="H174" s="137">
        <f t="shared" si="61"/>
        <v>0.44</v>
      </c>
      <c r="I174" s="137">
        <f t="shared" si="61"/>
        <v>0.44</v>
      </c>
      <c r="J174" s="137">
        <f t="shared" si="61"/>
        <v>0.44</v>
      </c>
      <c r="K174" s="137">
        <f t="shared" si="61"/>
        <v>0.44</v>
      </c>
      <c r="L174" s="137">
        <f t="shared" si="61"/>
        <v>0.44</v>
      </c>
      <c r="M174" s="137">
        <f t="shared" si="61"/>
        <v>0.44</v>
      </c>
      <c r="N174" s="137">
        <f t="shared" si="61"/>
        <v>0.44</v>
      </c>
      <c r="O174" s="137">
        <f t="shared" si="61"/>
        <v>0.44</v>
      </c>
      <c r="P174" s="137">
        <f t="shared" si="61"/>
        <v>0.44</v>
      </c>
      <c r="Q174" s="137">
        <f t="shared" si="61"/>
        <v>0.44</v>
      </c>
      <c r="R174" s="137">
        <f t="shared" si="62"/>
        <v>0.44</v>
      </c>
      <c r="S174" s="137">
        <f t="shared" si="62"/>
        <v>0.44</v>
      </c>
      <c r="T174" s="137">
        <f t="shared" si="62"/>
        <v>0.44</v>
      </c>
      <c r="U174" s="137">
        <f t="shared" si="62"/>
        <v>0.44</v>
      </c>
      <c r="V174" s="137">
        <f t="shared" si="62"/>
        <v>0.44</v>
      </c>
      <c r="W174" s="137">
        <f t="shared" si="62"/>
        <v>0.44</v>
      </c>
      <c r="X174" s="137">
        <f t="shared" si="62"/>
        <v>0.44</v>
      </c>
      <c r="Y174" s="137">
        <f t="shared" si="62"/>
        <v>0.44</v>
      </c>
      <c r="Z174" s="137">
        <f t="shared" si="62"/>
        <v>0.44</v>
      </c>
      <c r="AA174" s="137">
        <f t="shared" si="62"/>
        <v>0.44</v>
      </c>
      <c r="AB174" s="137">
        <f t="shared" si="62"/>
        <v>0.44</v>
      </c>
      <c r="AC174" s="137">
        <f t="shared" si="62"/>
        <v>0.44</v>
      </c>
      <c r="AD174" s="137">
        <f t="shared" si="62"/>
        <v>0.44</v>
      </c>
      <c r="AE174" s="137">
        <f t="shared" si="62"/>
        <v>0.44</v>
      </c>
      <c r="AF174" s="137">
        <f t="shared" si="62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61"/>
        <v>2.1</v>
      </c>
      <c r="D175" s="137">
        <f t="shared" si="61"/>
        <v>2.1</v>
      </c>
      <c r="E175" s="137">
        <f t="shared" si="61"/>
        <v>2.1</v>
      </c>
      <c r="F175" s="137">
        <f t="shared" si="61"/>
        <v>2.1</v>
      </c>
      <c r="G175" s="137">
        <f t="shared" si="61"/>
        <v>2.1</v>
      </c>
      <c r="H175" s="137">
        <f t="shared" si="61"/>
        <v>2.1</v>
      </c>
      <c r="I175" s="137">
        <f t="shared" si="61"/>
        <v>2.1</v>
      </c>
      <c r="J175" s="137">
        <f t="shared" si="61"/>
        <v>2.1</v>
      </c>
      <c r="K175" s="137">
        <f t="shared" si="61"/>
        <v>2.1</v>
      </c>
      <c r="L175" s="137">
        <f t="shared" si="61"/>
        <v>2.1</v>
      </c>
      <c r="M175" s="137">
        <f t="shared" si="61"/>
        <v>2.1</v>
      </c>
      <c r="N175" s="137">
        <f t="shared" si="61"/>
        <v>2.1</v>
      </c>
      <c r="O175" s="137">
        <f t="shared" si="61"/>
        <v>2.1</v>
      </c>
      <c r="P175" s="137">
        <f t="shared" si="61"/>
        <v>2.1</v>
      </c>
      <c r="Q175" s="137">
        <f t="shared" si="61"/>
        <v>2.1</v>
      </c>
      <c r="R175" s="137">
        <f t="shared" si="62"/>
        <v>2.1</v>
      </c>
      <c r="S175" s="137">
        <f t="shared" si="62"/>
        <v>2.1</v>
      </c>
      <c r="T175" s="137">
        <f t="shared" si="62"/>
        <v>2.1</v>
      </c>
      <c r="U175" s="137">
        <f t="shared" si="62"/>
        <v>2.1</v>
      </c>
      <c r="V175" s="137">
        <f t="shared" si="62"/>
        <v>2.1</v>
      </c>
      <c r="W175" s="137">
        <f t="shared" si="62"/>
        <v>2.1</v>
      </c>
      <c r="X175" s="137">
        <f t="shared" si="62"/>
        <v>2.1</v>
      </c>
      <c r="Y175" s="137">
        <f t="shared" si="62"/>
        <v>2.1</v>
      </c>
      <c r="Z175" s="137">
        <f t="shared" si="62"/>
        <v>2.1</v>
      </c>
      <c r="AA175" s="137">
        <f t="shared" si="62"/>
        <v>2.1</v>
      </c>
      <c r="AB175" s="137">
        <f t="shared" si="62"/>
        <v>2.1</v>
      </c>
      <c r="AC175" s="137">
        <f t="shared" si="62"/>
        <v>2.1</v>
      </c>
      <c r="AD175" s="137">
        <f t="shared" si="62"/>
        <v>2.1</v>
      </c>
      <c r="AE175" s="137">
        <f t="shared" si="62"/>
        <v>2.1</v>
      </c>
      <c r="AF175" s="137">
        <f t="shared" si="62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61"/>
        <v>0.9</v>
      </c>
      <c r="D176" s="137">
        <f t="shared" si="61"/>
        <v>0.9</v>
      </c>
      <c r="E176" s="137">
        <f t="shared" si="61"/>
        <v>0.9</v>
      </c>
      <c r="F176" s="137">
        <f t="shared" si="61"/>
        <v>0.9</v>
      </c>
      <c r="G176" s="137">
        <f t="shared" si="61"/>
        <v>0.9</v>
      </c>
      <c r="H176" s="137">
        <f t="shared" si="61"/>
        <v>0.9</v>
      </c>
      <c r="I176" s="137">
        <f t="shared" si="61"/>
        <v>0.9</v>
      </c>
      <c r="J176" s="137">
        <f t="shared" si="61"/>
        <v>0.9</v>
      </c>
      <c r="K176" s="137">
        <f t="shared" si="61"/>
        <v>0.9</v>
      </c>
      <c r="L176" s="137">
        <f t="shared" si="61"/>
        <v>0.9</v>
      </c>
      <c r="M176" s="137">
        <f t="shared" si="61"/>
        <v>0.9</v>
      </c>
      <c r="N176" s="137">
        <f t="shared" si="61"/>
        <v>0.9</v>
      </c>
      <c r="O176" s="137">
        <f t="shared" si="61"/>
        <v>0.9</v>
      </c>
      <c r="P176" s="137">
        <f t="shared" si="61"/>
        <v>0.9</v>
      </c>
      <c r="Q176" s="137">
        <f t="shared" si="61"/>
        <v>0.9</v>
      </c>
      <c r="R176" s="137">
        <f t="shared" si="62"/>
        <v>0.9</v>
      </c>
      <c r="S176" s="137">
        <f t="shared" si="62"/>
        <v>0.9</v>
      </c>
      <c r="T176" s="137">
        <f t="shared" si="62"/>
        <v>0.9</v>
      </c>
      <c r="U176" s="137">
        <f t="shared" si="62"/>
        <v>0.9</v>
      </c>
      <c r="V176" s="137">
        <f t="shared" si="62"/>
        <v>0.9</v>
      </c>
      <c r="W176" s="137">
        <f t="shared" si="62"/>
        <v>0.9</v>
      </c>
      <c r="X176" s="137">
        <f t="shared" si="62"/>
        <v>0.9</v>
      </c>
      <c r="Y176" s="137">
        <f t="shared" si="62"/>
        <v>0.9</v>
      </c>
      <c r="Z176" s="137">
        <f t="shared" si="62"/>
        <v>0.9</v>
      </c>
      <c r="AA176" s="137">
        <f t="shared" si="62"/>
        <v>0.9</v>
      </c>
      <c r="AB176" s="137">
        <f t="shared" si="62"/>
        <v>0.9</v>
      </c>
      <c r="AC176" s="137">
        <f t="shared" si="62"/>
        <v>0.9</v>
      </c>
      <c r="AD176" s="137">
        <f t="shared" si="62"/>
        <v>0.9</v>
      </c>
      <c r="AE176" s="137">
        <f t="shared" si="62"/>
        <v>0.9</v>
      </c>
      <c r="AF176" s="137">
        <f t="shared" si="62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63">B178</f>
        <v>0.57999999999999996</v>
      </c>
      <c r="D178" s="137">
        <f t="shared" si="63"/>
        <v>0.57999999999999996</v>
      </c>
      <c r="E178" s="137">
        <f t="shared" si="63"/>
        <v>0.57999999999999996</v>
      </c>
      <c r="F178" s="137">
        <f t="shared" si="63"/>
        <v>0.57999999999999996</v>
      </c>
      <c r="G178" s="137">
        <f t="shared" si="63"/>
        <v>0.57999999999999996</v>
      </c>
      <c r="H178" s="137">
        <f t="shared" si="63"/>
        <v>0.57999999999999996</v>
      </c>
      <c r="I178" s="137">
        <f t="shared" si="63"/>
        <v>0.57999999999999996</v>
      </c>
      <c r="J178" s="137">
        <f t="shared" si="63"/>
        <v>0.57999999999999996</v>
      </c>
      <c r="K178" s="137">
        <f t="shared" si="63"/>
        <v>0.57999999999999996</v>
      </c>
      <c r="L178" s="137">
        <f t="shared" si="63"/>
        <v>0.57999999999999996</v>
      </c>
      <c r="M178" s="137">
        <f t="shared" si="63"/>
        <v>0.57999999999999996</v>
      </c>
      <c r="N178" s="137">
        <f t="shared" si="63"/>
        <v>0.57999999999999996</v>
      </c>
      <c r="O178" s="137">
        <f t="shared" si="63"/>
        <v>0.57999999999999996</v>
      </c>
      <c r="P178" s="137">
        <f t="shared" si="63"/>
        <v>0.57999999999999996</v>
      </c>
      <c r="Q178" s="137">
        <f t="shared" si="63"/>
        <v>0.57999999999999996</v>
      </c>
      <c r="R178" s="137">
        <f t="shared" si="63"/>
        <v>0.57999999999999996</v>
      </c>
      <c r="S178" s="137">
        <f t="shared" ref="R178:AF190" si="64">R178</f>
        <v>0.57999999999999996</v>
      </c>
      <c r="T178" s="137">
        <f t="shared" si="64"/>
        <v>0.57999999999999996</v>
      </c>
      <c r="U178" s="137">
        <f t="shared" si="64"/>
        <v>0.57999999999999996</v>
      </c>
      <c r="V178" s="137">
        <f t="shared" si="64"/>
        <v>0.57999999999999996</v>
      </c>
      <c r="W178" s="137">
        <f t="shared" si="64"/>
        <v>0.57999999999999996</v>
      </c>
      <c r="X178" s="137">
        <f t="shared" si="64"/>
        <v>0.57999999999999996</v>
      </c>
      <c r="Y178" s="137">
        <f t="shared" si="64"/>
        <v>0.57999999999999996</v>
      </c>
      <c r="Z178" s="137">
        <f t="shared" si="64"/>
        <v>0.57999999999999996</v>
      </c>
      <c r="AA178" s="137">
        <f t="shared" si="64"/>
        <v>0.57999999999999996</v>
      </c>
      <c r="AB178" s="137">
        <f t="shared" si="64"/>
        <v>0.57999999999999996</v>
      </c>
      <c r="AC178" s="137">
        <f t="shared" si="64"/>
        <v>0.57999999999999996</v>
      </c>
      <c r="AD178" s="137">
        <f t="shared" si="64"/>
        <v>0.57999999999999996</v>
      </c>
      <c r="AE178" s="137">
        <f t="shared" si="64"/>
        <v>0.57999999999999996</v>
      </c>
      <c r="AF178" s="137">
        <f t="shared" si="64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63"/>
        <v>0.8</v>
      </c>
      <c r="D179" s="137">
        <f t="shared" si="63"/>
        <v>0.8</v>
      </c>
      <c r="E179" s="137">
        <f t="shared" si="63"/>
        <v>0.8</v>
      </c>
      <c r="F179" s="137">
        <f t="shared" si="63"/>
        <v>0.8</v>
      </c>
      <c r="G179" s="137">
        <f t="shared" si="63"/>
        <v>0.8</v>
      </c>
      <c r="H179" s="137">
        <f t="shared" si="63"/>
        <v>0.8</v>
      </c>
      <c r="I179" s="137">
        <f t="shared" si="63"/>
        <v>0.8</v>
      </c>
      <c r="J179" s="137">
        <f t="shared" si="63"/>
        <v>0.8</v>
      </c>
      <c r="K179" s="137">
        <f t="shared" si="63"/>
        <v>0.8</v>
      </c>
      <c r="L179" s="137">
        <f t="shared" si="63"/>
        <v>0.8</v>
      </c>
      <c r="M179" s="137">
        <f t="shared" si="63"/>
        <v>0.8</v>
      </c>
      <c r="N179" s="137">
        <f t="shared" si="63"/>
        <v>0.8</v>
      </c>
      <c r="O179" s="137">
        <f t="shared" si="63"/>
        <v>0.8</v>
      </c>
      <c r="P179" s="137">
        <f t="shared" si="63"/>
        <v>0.8</v>
      </c>
      <c r="Q179" s="137">
        <f t="shared" si="63"/>
        <v>0.8</v>
      </c>
      <c r="R179" s="137">
        <f t="shared" si="63"/>
        <v>0.8</v>
      </c>
      <c r="S179" s="137">
        <f t="shared" si="64"/>
        <v>0.8</v>
      </c>
      <c r="T179" s="137">
        <f t="shared" si="64"/>
        <v>0.8</v>
      </c>
      <c r="U179" s="137">
        <f t="shared" si="64"/>
        <v>0.8</v>
      </c>
      <c r="V179" s="137">
        <f t="shared" si="64"/>
        <v>0.8</v>
      </c>
      <c r="W179" s="137">
        <f t="shared" si="64"/>
        <v>0.8</v>
      </c>
      <c r="X179" s="137">
        <f t="shared" si="64"/>
        <v>0.8</v>
      </c>
      <c r="Y179" s="137">
        <f t="shared" si="64"/>
        <v>0.8</v>
      </c>
      <c r="Z179" s="137">
        <f t="shared" si="64"/>
        <v>0.8</v>
      </c>
      <c r="AA179" s="137">
        <f t="shared" si="64"/>
        <v>0.8</v>
      </c>
      <c r="AB179" s="137">
        <f t="shared" si="64"/>
        <v>0.8</v>
      </c>
      <c r="AC179" s="137">
        <f t="shared" si="64"/>
        <v>0.8</v>
      </c>
      <c r="AD179" s="137">
        <f t="shared" si="64"/>
        <v>0.8</v>
      </c>
      <c r="AE179" s="137">
        <f t="shared" si="64"/>
        <v>0.8</v>
      </c>
      <c r="AF179" s="137">
        <f t="shared" si="64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63"/>
        <v>0</v>
      </c>
      <c r="D180" s="137">
        <f t="shared" si="63"/>
        <v>0</v>
      </c>
      <c r="E180" s="137">
        <f t="shared" si="63"/>
        <v>0</v>
      </c>
      <c r="F180" s="137">
        <f t="shared" si="63"/>
        <v>0</v>
      </c>
      <c r="G180" s="137">
        <f t="shared" si="63"/>
        <v>0</v>
      </c>
      <c r="H180" s="137">
        <f t="shared" si="63"/>
        <v>0</v>
      </c>
      <c r="I180" s="137">
        <f t="shared" si="63"/>
        <v>0</v>
      </c>
      <c r="J180" s="137">
        <f t="shared" si="63"/>
        <v>0</v>
      </c>
      <c r="K180" s="137">
        <f t="shared" si="63"/>
        <v>0</v>
      </c>
      <c r="L180" s="137">
        <f t="shared" si="63"/>
        <v>0</v>
      </c>
      <c r="M180" s="137">
        <f t="shared" si="63"/>
        <v>0</v>
      </c>
      <c r="N180" s="137">
        <f t="shared" si="63"/>
        <v>0</v>
      </c>
      <c r="O180" s="137">
        <f t="shared" si="63"/>
        <v>0</v>
      </c>
      <c r="P180" s="137">
        <f t="shared" si="63"/>
        <v>0</v>
      </c>
      <c r="Q180" s="137">
        <f t="shared" si="63"/>
        <v>0</v>
      </c>
      <c r="R180" s="137">
        <f t="shared" si="63"/>
        <v>0</v>
      </c>
      <c r="S180" s="137">
        <f t="shared" si="64"/>
        <v>0</v>
      </c>
      <c r="T180" s="137">
        <f t="shared" si="64"/>
        <v>0</v>
      </c>
      <c r="U180" s="137">
        <f t="shared" si="64"/>
        <v>0</v>
      </c>
      <c r="V180" s="137">
        <f t="shared" si="64"/>
        <v>0</v>
      </c>
      <c r="W180" s="137">
        <f t="shared" si="64"/>
        <v>0</v>
      </c>
      <c r="X180" s="137">
        <f t="shared" si="64"/>
        <v>0</v>
      </c>
      <c r="Y180" s="137">
        <f t="shared" si="64"/>
        <v>0</v>
      </c>
      <c r="Z180" s="137">
        <f t="shared" si="64"/>
        <v>0</v>
      </c>
      <c r="AA180" s="137">
        <f t="shared" si="64"/>
        <v>0</v>
      </c>
      <c r="AB180" s="137">
        <f t="shared" si="64"/>
        <v>0</v>
      </c>
      <c r="AC180" s="137">
        <f t="shared" si="64"/>
        <v>0</v>
      </c>
      <c r="AD180" s="137">
        <f t="shared" si="64"/>
        <v>0</v>
      </c>
      <c r="AE180" s="137">
        <f t="shared" si="64"/>
        <v>0</v>
      </c>
      <c r="AF180" s="137">
        <f t="shared" si="64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63"/>
        <v>0.6</v>
      </c>
      <c r="D181" s="137">
        <f t="shared" si="63"/>
        <v>0.6</v>
      </c>
      <c r="E181" s="137">
        <f t="shared" si="63"/>
        <v>0.6</v>
      </c>
      <c r="F181" s="137">
        <f t="shared" si="63"/>
        <v>0.6</v>
      </c>
      <c r="G181" s="137">
        <f t="shared" si="63"/>
        <v>0.6</v>
      </c>
      <c r="H181" s="137">
        <f t="shared" si="63"/>
        <v>0.6</v>
      </c>
      <c r="I181" s="137">
        <f t="shared" si="63"/>
        <v>0.6</v>
      </c>
      <c r="J181" s="137">
        <f t="shared" si="63"/>
        <v>0.6</v>
      </c>
      <c r="K181" s="137">
        <f t="shared" si="63"/>
        <v>0.6</v>
      </c>
      <c r="L181" s="137">
        <f t="shared" si="63"/>
        <v>0.6</v>
      </c>
      <c r="M181" s="137">
        <f t="shared" si="63"/>
        <v>0.6</v>
      </c>
      <c r="N181" s="137">
        <f t="shared" si="63"/>
        <v>0.6</v>
      </c>
      <c r="O181" s="137">
        <f t="shared" si="63"/>
        <v>0.6</v>
      </c>
      <c r="P181" s="137">
        <f t="shared" si="63"/>
        <v>0.6</v>
      </c>
      <c r="Q181" s="137">
        <f t="shared" si="63"/>
        <v>0.6</v>
      </c>
      <c r="R181" s="137">
        <f t="shared" si="63"/>
        <v>0.6</v>
      </c>
      <c r="S181" s="137">
        <f t="shared" si="64"/>
        <v>0.6</v>
      </c>
      <c r="T181" s="137">
        <f t="shared" si="64"/>
        <v>0.6</v>
      </c>
      <c r="U181" s="137">
        <f t="shared" si="64"/>
        <v>0.6</v>
      </c>
      <c r="V181" s="137">
        <f t="shared" si="64"/>
        <v>0.6</v>
      </c>
      <c r="W181" s="137">
        <f t="shared" si="64"/>
        <v>0.6</v>
      </c>
      <c r="X181" s="137">
        <f t="shared" si="64"/>
        <v>0.6</v>
      </c>
      <c r="Y181" s="137">
        <f t="shared" si="64"/>
        <v>0.6</v>
      </c>
      <c r="Z181" s="137">
        <f t="shared" si="64"/>
        <v>0.6</v>
      </c>
      <c r="AA181" s="137">
        <f t="shared" si="64"/>
        <v>0.6</v>
      </c>
      <c r="AB181" s="137">
        <f t="shared" si="64"/>
        <v>0.6</v>
      </c>
      <c r="AC181" s="137">
        <f t="shared" si="64"/>
        <v>0.6</v>
      </c>
      <c r="AD181" s="137">
        <f t="shared" si="64"/>
        <v>0.6</v>
      </c>
      <c r="AE181" s="137">
        <f t="shared" si="64"/>
        <v>0.6</v>
      </c>
      <c r="AF181" s="137">
        <f t="shared" si="64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63"/>
        <v>0.6</v>
      </c>
      <c r="D182" s="137">
        <f t="shared" si="63"/>
        <v>0.6</v>
      </c>
      <c r="E182" s="137">
        <f t="shared" si="63"/>
        <v>0.6</v>
      </c>
      <c r="F182" s="137">
        <f t="shared" si="63"/>
        <v>0.6</v>
      </c>
      <c r="G182" s="137">
        <f t="shared" si="63"/>
        <v>0.6</v>
      </c>
      <c r="H182" s="137">
        <f t="shared" si="63"/>
        <v>0.6</v>
      </c>
      <c r="I182" s="137">
        <f t="shared" si="63"/>
        <v>0.6</v>
      </c>
      <c r="J182" s="137">
        <f t="shared" si="63"/>
        <v>0.6</v>
      </c>
      <c r="K182" s="137">
        <f t="shared" si="63"/>
        <v>0.6</v>
      </c>
      <c r="L182" s="137">
        <f t="shared" si="63"/>
        <v>0.6</v>
      </c>
      <c r="M182" s="137">
        <f t="shared" si="63"/>
        <v>0.6</v>
      </c>
      <c r="N182" s="137">
        <f t="shared" si="63"/>
        <v>0.6</v>
      </c>
      <c r="O182" s="137">
        <f t="shared" si="63"/>
        <v>0.6</v>
      </c>
      <c r="P182" s="137">
        <f t="shared" si="63"/>
        <v>0.6</v>
      </c>
      <c r="Q182" s="137">
        <f t="shared" si="63"/>
        <v>0.6</v>
      </c>
      <c r="R182" s="137">
        <f t="shared" si="63"/>
        <v>0.6</v>
      </c>
      <c r="S182" s="137">
        <f t="shared" si="64"/>
        <v>0.6</v>
      </c>
      <c r="T182" s="137">
        <f t="shared" si="64"/>
        <v>0.6</v>
      </c>
      <c r="U182" s="137">
        <f t="shared" si="64"/>
        <v>0.6</v>
      </c>
      <c r="V182" s="137">
        <f t="shared" si="64"/>
        <v>0.6</v>
      </c>
      <c r="W182" s="137">
        <f t="shared" si="64"/>
        <v>0.6</v>
      </c>
      <c r="X182" s="137">
        <f t="shared" si="64"/>
        <v>0.6</v>
      </c>
      <c r="Y182" s="137">
        <f t="shared" si="64"/>
        <v>0.6</v>
      </c>
      <c r="Z182" s="137">
        <f t="shared" si="64"/>
        <v>0.6</v>
      </c>
      <c r="AA182" s="137">
        <f t="shared" si="64"/>
        <v>0.6</v>
      </c>
      <c r="AB182" s="137">
        <f t="shared" si="64"/>
        <v>0.6</v>
      </c>
      <c r="AC182" s="137">
        <f t="shared" si="64"/>
        <v>0.6</v>
      </c>
      <c r="AD182" s="137">
        <f t="shared" si="64"/>
        <v>0.6</v>
      </c>
      <c r="AE182" s="137">
        <f t="shared" si="64"/>
        <v>0.6</v>
      </c>
      <c r="AF182" s="137">
        <f t="shared" si="64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63"/>
        <v>0.35</v>
      </c>
      <c r="D183" s="137">
        <f t="shared" si="63"/>
        <v>0.35</v>
      </c>
      <c r="E183" s="137">
        <f t="shared" si="63"/>
        <v>0.35</v>
      </c>
      <c r="F183" s="137">
        <f t="shared" si="63"/>
        <v>0.35</v>
      </c>
      <c r="G183" s="137">
        <f t="shared" si="63"/>
        <v>0.35</v>
      </c>
      <c r="H183" s="137">
        <f t="shared" si="63"/>
        <v>0.35</v>
      </c>
      <c r="I183" s="137">
        <f t="shared" si="63"/>
        <v>0.35</v>
      </c>
      <c r="J183" s="137">
        <f t="shared" si="63"/>
        <v>0.35</v>
      </c>
      <c r="K183" s="137">
        <f t="shared" si="63"/>
        <v>0.35</v>
      </c>
      <c r="L183" s="137">
        <f t="shared" si="63"/>
        <v>0.35</v>
      </c>
      <c r="M183" s="137">
        <f t="shared" si="63"/>
        <v>0.35</v>
      </c>
      <c r="N183" s="137">
        <f t="shared" si="63"/>
        <v>0.35</v>
      </c>
      <c r="O183" s="137">
        <f t="shared" si="63"/>
        <v>0.35</v>
      </c>
      <c r="P183" s="137">
        <f t="shared" si="63"/>
        <v>0.35</v>
      </c>
      <c r="Q183" s="137">
        <f t="shared" si="63"/>
        <v>0.35</v>
      </c>
      <c r="R183" s="137">
        <f t="shared" si="63"/>
        <v>0.35</v>
      </c>
      <c r="S183" s="137">
        <f t="shared" si="64"/>
        <v>0.35</v>
      </c>
      <c r="T183" s="137">
        <f t="shared" si="64"/>
        <v>0.35</v>
      </c>
      <c r="U183" s="137">
        <f t="shared" si="64"/>
        <v>0.35</v>
      </c>
      <c r="V183" s="137">
        <f t="shared" si="64"/>
        <v>0.35</v>
      </c>
      <c r="W183" s="137">
        <f t="shared" si="64"/>
        <v>0.35</v>
      </c>
      <c r="X183" s="137">
        <f t="shared" si="64"/>
        <v>0.35</v>
      </c>
      <c r="Y183" s="137">
        <f t="shared" si="64"/>
        <v>0.35</v>
      </c>
      <c r="Z183" s="137">
        <f t="shared" si="64"/>
        <v>0.35</v>
      </c>
      <c r="AA183" s="137">
        <f t="shared" si="64"/>
        <v>0.35</v>
      </c>
      <c r="AB183" s="137">
        <f t="shared" si="64"/>
        <v>0.35</v>
      </c>
      <c r="AC183" s="137">
        <f t="shared" si="64"/>
        <v>0.35</v>
      </c>
      <c r="AD183" s="137">
        <f t="shared" si="64"/>
        <v>0.35</v>
      </c>
      <c r="AE183" s="137">
        <f t="shared" si="64"/>
        <v>0.35</v>
      </c>
      <c r="AF183" s="137">
        <f t="shared" si="64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63"/>
        <v>0.28999999999999998</v>
      </c>
      <c r="D184" s="137">
        <f t="shared" si="63"/>
        <v>0.28999999999999998</v>
      </c>
      <c r="E184" s="137">
        <f t="shared" si="63"/>
        <v>0.28999999999999998</v>
      </c>
      <c r="F184" s="137">
        <f t="shared" si="63"/>
        <v>0.28999999999999998</v>
      </c>
      <c r="G184" s="137">
        <f t="shared" si="63"/>
        <v>0.28999999999999998</v>
      </c>
      <c r="H184" s="137">
        <f t="shared" si="63"/>
        <v>0.28999999999999998</v>
      </c>
      <c r="I184" s="137">
        <f t="shared" si="63"/>
        <v>0.28999999999999998</v>
      </c>
      <c r="J184" s="137">
        <f t="shared" si="63"/>
        <v>0.28999999999999998</v>
      </c>
      <c r="K184" s="137">
        <f t="shared" si="63"/>
        <v>0.28999999999999998</v>
      </c>
      <c r="L184" s="137">
        <f t="shared" si="63"/>
        <v>0.28999999999999998</v>
      </c>
      <c r="M184" s="137">
        <f t="shared" si="63"/>
        <v>0.28999999999999998</v>
      </c>
      <c r="N184" s="137">
        <f t="shared" si="63"/>
        <v>0.28999999999999998</v>
      </c>
      <c r="O184" s="137">
        <f t="shared" si="63"/>
        <v>0.28999999999999998</v>
      </c>
      <c r="P184" s="137">
        <f t="shared" si="63"/>
        <v>0.28999999999999998</v>
      </c>
      <c r="Q184" s="137">
        <f t="shared" si="63"/>
        <v>0.28999999999999998</v>
      </c>
      <c r="R184" s="137">
        <f t="shared" si="63"/>
        <v>0.28999999999999998</v>
      </c>
      <c r="S184" s="137">
        <f t="shared" si="64"/>
        <v>0.28999999999999998</v>
      </c>
      <c r="T184" s="137">
        <f t="shared" si="64"/>
        <v>0.28999999999999998</v>
      </c>
      <c r="U184" s="137">
        <f t="shared" si="64"/>
        <v>0.28999999999999998</v>
      </c>
      <c r="V184" s="137">
        <f t="shared" si="64"/>
        <v>0.28999999999999998</v>
      </c>
      <c r="W184" s="137">
        <f t="shared" si="64"/>
        <v>0.28999999999999998</v>
      </c>
      <c r="X184" s="137">
        <f t="shared" si="64"/>
        <v>0.28999999999999998</v>
      </c>
      <c r="Y184" s="137">
        <f t="shared" si="64"/>
        <v>0.28999999999999998</v>
      </c>
      <c r="Z184" s="137">
        <f t="shared" si="64"/>
        <v>0.28999999999999998</v>
      </c>
      <c r="AA184" s="137">
        <f t="shared" si="64"/>
        <v>0.28999999999999998</v>
      </c>
      <c r="AB184" s="137">
        <f t="shared" si="64"/>
        <v>0.28999999999999998</v>
      </c>
      <c r="AC184" s="137">
        <f t="shared" si="64"/>
        <v>0.28999999999999998</v>
      </c>
      <c r="AD184" s="137">
        <f t="shared" si="64"/>
        <v>0.28999999999999998</v>
      </c>
      <c r="AE184" s="137">
        <f t="shared" si="64"/>
        <v>0.28999999999999998</v>
      </c>
      <c r="AF184" s="137">
        <f t="shared" si="64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63"/>
        <v>0.06</v>
      </c>
      <c r="D185" s="137">
        <f t="shared" si="63"/>
        <v>0.06</v>
      </c>
      <c r="E185" s="137">
        <f t="shared" si="63"/>
        <v>0.06</v>
      </c>
      <c r="F185" s="137">
        <f t="shared" si="63"/>
        <v>0.06</v>
      </c>
      <c r="G185" s="137">
        <f t="shared" si="63"/>
        <v>0.06</v>
      </c>
      <c r="H185" s="137">
        <f t="shared" si="63"/>
        <v>0.06</v>
      </c>
      <c r="I185" s="137">
        <f t="shared" si="63"/>
        <v>0.06</v>
      </c>
      <c r="J185" s="137">
        <f t="shared" si="63"/>
        <v>0.06</v>
      </c>
      <c r="K185" s="137">
        <f t="shared" si="63"/>
        <v>0.06</v>
      </c>
      <c r="L185" s="137">
        <f t="shared" si="63"/>
        <v>0.06</v>
      </c>
      <c r="M185" s="137">
        <f t="shared" si="63"/>
        <v>0.06</v>
      </c>
      <c r="N185" s="137">
        <f t="shared" si="63"/>
        <v>0.06</v>
      </c>
      <c r="O185" s="137">
        <f t="shared" si="63"/>
        <v>0.06</v>
      </c>
      <c r="P185" s="137">
        <f t="shared" si="63"/>
        <v>0.06</v>
      </c>
      <c r="Q185" s="137">
        <f t="shared" si="63"/>
        <v>0.06</v>
      </c>
      <c r="R185" s="137">
        <f t="shared" si="63"/>
        <v>0.06</v>
      </c>
      <c r="S185" s="137">
        <f t="shared" si="64"/>
        <v>0.06</v>
      </c>
      <c r="T185" s="137">
        <f t="shared" si="64"/>
        <v>0.06</v>
      </c>
      <c r="U185" s="137">
        <f t="shared" si="64"/>
        <v>0.06</v>
      </c>
      <c r="V185" s="137">
        <f t="shared" si="64"/>
        <v>0.06</v>
      </c>
      <c r="W185" s="137">
        <f t="shared" si="64"/>
        <v>0.06</v>
      </c>
      <c r="X185" s="137">
        <f t="shared" si="64"/>
        <v>0.06</v>
      </c>
      <c r="Y185" s="137">
        <f t="shared" si="64"/>
        <v>0.06</v>
      </c>
      <c r="Z185" s="137">
        <f t="shared" si="64"/>
        <v>0.06</v>
      </c>
      <c r="AA185" s="137">
        <f t="shared" si="64"/>
        <v>0.06</v>
      </c>
      <c r="AB185" s="137">
        <f t="shared" si="64"/>
        <v>0.06</v>
      </c>
      <c r="AC185" s="137">
        <f t="shared" si="64"/>
        <v>0.06</v>
      </c>
      <c r="AD185" s="137">
        <f t="shared" si="64"/>
        <v>0.06</v>
      </c>
      <c r="AE185" s="137">
        <f t="shared" si="64"/>
        <v>0.06</v>
      </c>
      <c r="AF185" s="137">
        <f t="shared" si="64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63"/>
        <v>0.11</v>
      </c>
      <c r="D186" s="137">
        <f t="shared" si="63"/>
        <v>0.11</v>
      </c>
      <c r="E186" s="137">
        <f t="shared" si="63"/>
        <v>0.11</v>
      </c>
      <c r="F186" s="137">
        <f t="shared" si="63"/>
        <v>0.11</v>
      </c>
      <c r="G186" s="137">
        <f t="shared" si="63"/>
        <v>0.11</v>
      </c>
      <c r="H186" s="137">
        <f t="shared" si="63"/>
        <v>0.11</v>
      </c>
      <c r="I186" s="137">
        <f t="shared" si="63"/>
        <v>0.11</v>
      </c>
      <c r="J186" s="137">
        <f t="shared" si="63"/>
        <v>0.11</v>
      </c>
      <c r="K186" s="137">
        <f t="shared" si="63"/>
        <v>0.11</v>
      </c>
      <c r="L186" s="137">
        <f t="shared" si="63"/>
        <v>0.11</v>
      </c>
      <c r="M186" s="137">
        <f t="shared" si="63"/>
        <v>0.11</v>
      </c>
      <c r="N186" s="137">
        <f t="shared" si="63"/>
        <v>0.11</v>
      </c>
      <c r="O186" s="137">
        <f t="shared" si="63"/>
        <v>0.11</v>
      </c>
      <c r="P186" s="137">
        <f t="shared" si="63"/>
        <v>0.11</v>
      </c>
      <c r="Q186" s="137">
        <f t="shared" si="63"/>
        <v>0.11</v>
      </c>
      <c r="R186" s="137">
        <f t="shared" si="63"/>
        <v>0.11</v>
      </c>
      <c r="S186" s="137">
        <f t="shared" si="64"/>
        <v>0.11</v>
      </c>
      <c r="T186" s="137">
        <f t="shared" si="64"/>
        <v>0.11</v>
      </c>
      <c r="U186" s="137">
        <f t="shared" si="64"/>
        <v>0.11</v>
      </c>
      <c r="V186" s="137">
        <f t="shared" si="64"/>
        <v>0.11</v>
      </c>
      <c r="W186" s="137">
        <f t="shared" si="64"/>
        <v>0.11</v>
      </c>
      <c r="X186" s="137">
        <f t="shared" si="64"/>
        <v>0.11</v>
      </c>
      <c r="Y186" s="137">
        <f t="shared" si="64"/>
        <v>0.11</v>
      </c>
      <c r="Z186" s="137">
        <f t="shared" si="64"/>
        <v>0.11</v>
      </c>
      <c r="AA186" s="137">
        <f t="shared" si="64"/>
        <v>0.11</v>
      </c>
      <c r="AB186" s="137">
        <f t="shared" si="64"/>
        <v>0.11</v>
      </c>
      <c r="AC186" s="137">
        <f t="shared" si="64"/>
        <v>0.11</v>
      </c>
      <c r="AD186" s="137">
        <f t="shared" si="64"/>
        <v>0.11</v>
      </c>
      <c r="AE186" s="137">
        <f t="shared" si="64"/>
        <v>0.11</v>
      </c>
      <c r="AF186" s="137">
        <f t="shared" si="64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63"/>
        <v>0.1</v>
      </c>
      <c r="D187" s="137">
        <f t="shared" si="63"/>
        <v>0.1</v>
      </c>
      <c r="E187" s="137">
        <f t="shared" si="63"/>
        <v>0.1</v>
      </c>
      <c r="F187" s="137">
        <f t="shared" si="63"/>
        <v>0.1</v>
      </c>
      <c r="G187" s="137">
        <f t="shared" si="63"/>
        <v>0.1</v>
      </c>
      <c r="H187" s="137">
        <f t="shared" si="63"/>
        <v>0.1</v>
      </c>
      <c r="I187" s="137">
        <f t="shared" si="63"/>
        <v>0.1</v>
      </c>
      <c r="J187" s="137">
        <f t="shared" si="63"/>
        <v>0.1</v>
      </c>
      <c r="K187" s="137">
        <f t="shared" si="63"/>
        <v>0.1</v>
      </c>
      <c r="L187" s="137">
        <f t="shared" si="63"/>
        <v>0.1</v>
      </c>
      <c r="M187" s="137">
        <f t="shared" si="63"/>
        <v>0.1</v>
      </c>
      <c r="N187" s="137">
        <f t="shared" si="63"/>
        <v>0.1</v>
      </c>
      <c r="O187" s="137">
        <f t="shared" si="63"/>
        <v>0.1</v>
      </c>
      <c r="P187" s="137">
        <f t="shared" si="63"/>
        <v>0.1</v>
      </c>
      <c r="Q187" s="137">
        <f t="shared" si="63"/>
        <v>0.1</v>
      </c>
      <c r="R187" s="137">
        <f t="shared" si="64"/>
        <v>0.1</v>
      </c>
      <c r="S187" s="137">
        <f t="shared" si="64"/>
        <v>0.1</v>
      </c>
      <c r="T187" s="137">
        <f t="shared" si="64"/>
        <v>0.1</v>
      </c>
      <c r="U187" s="137">
        <f t="shared" si="64"/>
        <v>0.1</v>
      </c>
      <c r="V187" s="137">
        <f t="shared" si="64"/>
        <v>0.1</v>
      </c>
      <c r="W187" s="137">
        <f t="shared" si="64"/>
        <v>0.1</v>
      </c>
      <c r="X187" s="137">
        <f t="shared" si="64"/>
        <v>0.1</v>
      </c>
      <c r="Y187" s="137">
        <f t="shared" si="64"/>
        <v>0.1</v>
      </c>
      <c r="Z187" s="137">
        <f t="shared" si="64"/>
        <v>0.1</v>
      </c>
      <c r="AA187" s="137">
        <f t="shared" si="64"/>
        <v>0.1</v>
      </c>
      <c r="AB187" s="137">
        <f t="shared" si="64"/>
        <v>0.1</v>
      </c>
      <c r="AC187" s="137">
        <f t="shared" si="64"/>
        <v>0.1</v>
      </c>
      <c r="AD187" s="137">
        <f t="shared" si="64"/>
        <v>0.1</v>
      </c>
      <c r="AE187" s="137">
        <f t="shared" si="64"/>
        <v>0.1</v>
      </c>
      <c r="AF187" s="137">
        <f t="shared" si="64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63"/>
        <v>0.09</v>
      </c>
      <c r="D188" s="137">
        <f t="shared" si="63"/>
        <v>0.09</v>
      </c>
      <c r="E188" s="137">
        <f t="shared" si="63"/>
        <v>0.09</v>
      </c>
      <c r="F188" s="137">
        <f t="shared" si="63"/>
        <v>0.09</v>
      </c>
      <c r="G188" s="137">
        <f t="shared" si="63"/>
        <v>0.09</v>
      </c>
      <c r="H188" s="137">
        <f t="shared" si="63"/>
        <v>0.09</v>
      </c>
      <c r="I188" s="137">
        <f t="shared" si="63"/>
        <v>0.09</v>
      </c>
      <c r="J188" s="137">
        <f t="shared" si="63"/>
        <v>0.09</v>
      </c>
      <c r="K188" s="137">
        <f t="shared" si="63"/>
        <v>0.09</v>
      </c>
      <c r="L188" s="137">
        <f t="shared" si="63"/>
        <v>0.09</v>
      </c>
      <c r="M188" s="137">
        <f t="shared" si="63"/>
        <v>0.09</v>
      </c>
      <c r="N188" s="137">
        <f t="shared" si="63"/>
        <v>0.09</v>
      </c>
      <c r="O188" s="137">
        <f t="shared" si="63"/>
        <v>0.09</v>
      </c>
      <c r="P188" s="137">
        <f t="shared" si="63"/>
        <v>0.09</v>
      </c>
      <c r="Q188" s="137">
        <f t="shared" si="63"/>
        <v>0.09</v>
      </c>
      <c r="R188" s="137">
        <f t="shared" si="64"/>
        <v>0.09</v>
      </c>
      <c r="S188" s="137">
        <f t="shared" si="64"/>
        <v>0.09</v>
      </c>
      <c r="T188" s="137">
        <f t="shared" si="64"/>
        <v>0.09</v>
      </c>
      <c r="U188" s="137">
        <f t="shared" si="64"/>
        <v>0.09</v>
      </c>
      <c r="V188" s="137">
        <f t="shared" si="64"/>
        <v>0.09</v>
      </c>
      <c r="W188" s="137">
        <f t="shared" si="64"/>
        <v>0.09</v>
      </c>
      <c r="X188" s="137">
        <f t="shared" si="64"/>
        <v>0.09</v>
      </c>
      <c r="Y188" s="137">
        <f t="shared" si="64"/>
        <v>0.09</v>
      </c>
      <c r="Z188" s="137">
        <f t="shared" si="64"/>
        <v>0.09</v>
      </c>
      <c r="AA188" s="137">
        <f t="shared" si="64"/>
        <v>0.09</v>
      </c>
      <c r="AB188" s="137">
        <f t="shared" si="64"/>
        <v>0.09</v>
      </c>
      <c r="AC188" s="137">
        <f t="shared" si="64"/>
        <v>0.09</v>
      </c>
      <c r="AD188" s="137">
        <f t="shared" si="64"/>
        <v>0.09</v>
      </c>
      <c r="AE188" s="137">
        <f t="shared" si="64"/>
        <v>0.09</v>
      </c>
      <c r="AF188" s="137">
        <f t="shared" si="64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63"/>
        <v>0.04</v>
      </c>
      <c r="D189" s="137">
        <f t="shared" si="63"/>
        <v>0.04</v>
      </c>
      <c r="E189" s="137">
        <f t="shared" si="63"/>
        <v>0.04</v>
      </c>
      <c r="F189" s="137">
        <f t="shared" si="63"/>
        <v>0.04</v>
      </c>
      <c r="G189" s="137">
        <f t="shared" si="63"/>
        <v>0.04</v>
      </c>
      <c r="H189" s="137">
        <f t="shared" si="63"/>
        <v>0.04</v>
      </c>
      <c r="I189" s="137">
        <f t="shared" si="63"/>
        <v>0.04</v>
      </c>
      <c r="J189" s="137">
        <f t="shared" si="63"/>
        <v>0.04</v>
      </c>
      <c r="K189" s="137">
        <f t="shared" si="63"/>
        <v>0.04</v>
      </c>
      <c r="L189" s="137">
        <f t="shared" si="63"/>
        <v>0.04</v>
      </c>
      <c r="M189" s="137">
        <f t="shared" si="63"/>
        <v>0.04</v>
      </c>
      <c r="N189" s="137">
        <f t="shared" si="63"/>
        <v>0.04</v>
      </c>
      <c r="O189" s="137">
        <f t="shared" si="63"/>
        <v>0.04</v>
      </c>
      <c r="P189" s="137">
        <f t="shared" si="63"/>
        <v>0.04</v>
      </c>
      <c r="Q189" s="137">
        <f t="shared" si="63"/>
        <v>0.04</v>
      </c>
      <c r="R189" s="137">
        <f t="shared" si="64"/>
        <v>0.04</v>
      </c>
      <c r="S189" s="137">
        <f t="shared" si="64"/>
        <v>0.04</v>
      </c>
      <c r="T189" s="137">
        <f t="shared" si="64"/>
        <v>0.04</v>
      </c>
      <c r="U189" s="137">
        <f t="shared" si="64"/>
        <v>0.04</v>
      </c>
      <c r="V189" s="137">
        <f t="shared" si="64"/>
        <v>0.04</v>
      </c>
      <c r="W189" s="137">
        <f t="shared" si="64"/>
        <v>0.04</v>
      </c>
      <c r="X189" s="137">
        <f t="shared" si="64"/>
        <v>0.04</v>
      </c>
      <c r="Y189" s="137">
        <f t="shared" si="64"/>
        <v>0.04</v>
      </c>
      <c r="Z189" s="137">
        <f t="shared" si="64"/>
        <v>0.04</v>
      </c>
      <c r="AA189" s="137">
        <f t="shared" si="64"/>
        <v>0.04</v>
      </c>
      <c r="AB189" s="137">
        <f t="shared" si="64"/>
        <v>0.04</v>
      </c>
      <c r="AC189" s="137">
        <f t="shared" si="64"/>
        <v>0.04</v>
      </c>
      <c r="AD189" s="137">
        <f t="shared" si="64"/>
        <v>0.04</v>
      </c>
      <c r="AE189" s="137">
        <f t="shared" si="64"/>
        <v>0.04</v>
      </c>
      <c r="AF189" s="137">
        <f t="shared" si="64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63"/>
        <v>2.3E-2</v>
      </c>
      <c r="E190" s="137">
        <f t="shared" si="63"/>
        <v>2.3E-2</v>
      </c>
      <c r="F190" s="137">
        <f t="shared" si="63"/>
        <v>2.3E-2</v>
      </c>
      <c r="G190" s="137">
        <f t="shared" si="63"/>
        <v>2.3E-2</v>
      </c>
      <c r="H190" s="137">
        <f t="shared" si="63"/>
        <v>2.3E-2</v>
      </c>
      <c r="I190" s="137">
        <f t="shared" si="63"/>
        <v>2.3E-2</v>
      </c>
      <c r="J190" s="137">
        <f t="shared" si="63"/>
        <v>2.3E-2</v>
      </c>
      <c r="K190" s="137">
        <f t="shared" si="63"/>
        <v>2.3E-2</v>
      </c>
      <c r="L190" s="137">
        <f t="shared" si="63"/>
        <v>2.3E-2</v>
      </c>
      <c r="M190" s="137">
        <f t="shared" si="63"/>
        <v>2.3E-2</v>
      </c>
      <c r="N190" s="137">
        <f t="shared" si="63"/>
        <v>2.3E-2</v>
      </c>
      <c r="O190" s="137">
        <f t="shared" si="63"/>
        <v>2.3E-2</v>
      </c>
      <c r="P190" s="137">
        <f t="shared" si="63"/>
        <v>2.3E-2</v>
      </c>
      <c r="Q190" s="137">
        <f t="shared" si="63"/>
        <v>2.3E-2</v>
      </c>
      <c r="R190" s="137">
        <f t="shared" si="64"/>
        <v>2.3E-2</v>
      </c>
      <c r="S190" s="137">
        <f t="shared" si="64"/>
        <v>2.3E-2</v>
      </c>
      <c r="T190" s="137">
        <f t="shared" si="64"/>
        <v>2.3E-2</v>
      </c>
      <c r="U190" s="137">
        <f t="shared" si="64"/>
        <v>2.3E-2</v>
      </c>
      <c r="V190" s="137">
        <f t="shared" si="64"/>
        <v>2.3E-2</v>
      </c>
      <c r="W190" s="137">
        <f t="shared" si="64"/>
        <v>2.3E-2</v>
      </c>
      <c r="X190" s="137">
        <f t="shared" si="64"/>
        <v>2.3E-2</v>
      </c>
      <c r="Y190" s="137">
        <f t="shared" si="64"/>
        <v>2.3E-2</v>
      </c>
      <c r="Z190" s="137">
        <f t="shared" si="64"/>
        <v>2.3E-2</v>
      </c>
      <c r="AA190" s="137">
        <f t="shared" si="64"/>
        <v>2.3E-2</v>
      </c>
      <c r="AB190" s="137">
        <f t="shared" si="64"/>
        <v>2.3E-2</v>
      </c>
      <c r="AC190" s="137">
        <f t="shared" si="64"/>
        <v>2.3E-2</v>
      </c>
      <c r="AD190" s="137">
        <f t="shared" si="64"/>
        <v>2.3E-2</v>
      </c>
      <c r="AE190" s="137">
        <f t="shared" si="64"/>
        <v>2.3E-2</v>
      </c>
      <c r="AF190" s="137">
        <f t="shared" si="64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65">SUM(B101:B190)</f>
        <v>194.70600000000002</v>
      </c>
      <c r="C191" s="141">
        <f t="shared" si="65"/>
        <v>194.70600000000002</v>
      </c>
      <c r="D191" s="141">
        <f t="shared" si="65"/>
        <v>194.70600000000002</v>
      </c>
      <c r="E191" s="141">
        <f t="shared" si="65"/>
        <v>194.70600000000002</v>
      </c>
      <c r="F191" s="141">
        <f t="shared" si="65"/>
        <v>194.70600000000002</v>
      </c>
      <c r="G191" s="141">
        <f t="shared" si="65"/>
        <v>194.70600000000002</v>
      </c>
      <c r="H191" s="141">
        <f t="shared" si="65"/>
        <v>194.70600000000002</v>
      </c>
      <c r="I191" s="141">
        <f t="shared" si="65"/>
        <v>192.10600000000005</v>
      </c>
      <c r="J191" s="141">
        <f t="shared" si="65"/>
        <v>192.10600000000005</v>
      </c>
      <c r="K191" s="141">
        <f t="shared" si="65"/>
        <v>192.10600000000005</v>
      </c>
      <c r="L191" s="141">
        <f t="shared" si="65"/>
        <v>192.10600000000005</v>
      </c>
      <c r="M191" s="141">
        <f t="shared" si="65"/>
        <v>192.10600000000005</v>
      </c>
      <c r="N191" s="141">
        <f t="shared" si="65"/>
        <v>192.10600000000005</v>
      </c>
      <c r="O191" s="141">
        <f t="shared" si="65"/>
        <v>192.10600000000005</v>
      </c>
      <c r="P191" s="141">
        <f t="shared" si="65"/>
        <v>192.10600000000005</v>
      </c>
      <c r="Q191" s="141">
        <f t="shared" si="65"/>
        <v>192.10600000000005</v>
      </c>
      <c r="R191" s="141">
        <f t="shared" si="65"/>
        <v>192.10600000000005</v>
      </c>
      <c r="S191" s="141">
        <f t="shared" si="65"/>
        <v>192.10600000000005</v>
      </c>
      <c r="T191" s="141">
        <f t="shared" si="65"/>
        <v>192.10600000000005</v>
      </c>
      <c r="U191" s="141">
        <f t="shared" si="65"/>
        <v>192.10600000000005</v>
      </c>
      <c r="V191" s="141">
        <f t="shared" si="65"/>
        <v>192.10600000000005</v>
      </c>
      <c r="W191" s="141">
        <f t="shared" si="65"/>
        <v>192.10600000000005</v>
      </c>
      <c r="X191" s="141">
        <f t="shared" si="65"/>
        <v>192.10600000000005</v>
      </c>
      <c r="Y191" s="141">
        <f t="shared" si="65"/>
        <v>192.10600000000005</v>
      </c>
      <c r="Z191" s="141">
        <f t="shared" si="65"/>
        <v>192.10600000000005</v>
      </c>
      <c r="AA191" s="141">
        <f t="shared" si="65"/>
        <v>192.10600000000005</v>
      </c>
      <c r="AB191" s="141">
        <f t="shared" si="65"/>
        <v>192.10600000000005</v>
      </c>
      <c r="AC191" s="141">
        <f t="shared" si="65"/>
        <v>192.10600000000005</v>
      </c>
      <c r="AD191" s="141">
        <f t="shared" si="65"/>
        <v>192.10600000000005</v>
      </c>
      <c r="AE191" s="141">
        <f t="shared" si="65"/>
        <v>192.10600000000005</v>
      </c>
      <c r="AF191" s="141">
        <f t="shared" si="65"/>
        <v>192.10600000000005</v>
      </c>
      <c r="AG191" s="142">
        <f t="shared" si="65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66">B193</f>
        <v>0.3</v>
      </c>
      <c r="D193" s="143">
        <f t="shared" si="66"/>
        <v>0.3</v>
      </c>
      <c r="E193" s="143">
        <f t="shared" si="66"/>
        <v>0.3</v>
      </c>
      <c r="F193" s="143">
        <f t="shared" si="66"/>
        <v>0.3</v>
      </c>
      <c r="G193" s="143">
        <f t="shared" si="66"/>
        <v>0.3</v>
      </c>
      <c r="H193" s="143">
        <f t="shared" si="66"/>
        <v>0.3</v>
      </c>
      <c r="I193" s="143">
        <f t="shared" si="66"/>
        <v>0.3</v>
      </c>
      <c r="J193" s="143">
        <f t="shared" si="66"/>
        <v>0.3</v>
      </c>
      <c r="K193" s="143">
        <f t="shared" si="66"/>
        <v>0.3</v>
      </c>
      <c r="L193" s="143">
        <f t="shared" si="66"/>
        <v>0.3</v>
      </c>
      <c r="M193" s="143">
        <f t="shared" si="66"/>
        <v>0.3</v>
      </c>
      <c r="N193" s="143">
        <f t="shared" si="66"/>
        <v>0.3</v>
      </c>
      <c r="O193" s="143">
        <f t="shared" si="66"/>
        <v>0.3</v>
      </c>
      <c r="P193" s="143">
        <f t="shared" si="66"/>
        <v>0.3</v>
      </c>
      <c r="Q193" s="143">
        <f t="shared" si="66"/>
        <v>0.3</v>
      </c>
      <c r="R193" s="143">
        <f t="shared" si="66"/>
        <v>0.3</v>
      </c>
      <c r="S193" s="143">
        <f t="shared" ref="S193:AF198" si="67">R193</f>
        <v>0.3</v>
      </c>
      <c r="T193" s="143">
        <f t="shared" si="67"/>
        <v>0.3</v>
      </c>
      <c r="U193" s="143">
        <f t="shared" si="67"/>
        <v>0.3</v>
      </c>
      <c r="V193" s="143">
        <f t="shared" si="67"/>
        <v>0.3</v>
      </c>
      <c r="W193" s="143">
        <f t="shared" si="67"/>
        <v>0.3</v>
      </c>
      <c r="X193" s="143">
        <f t="shared" si="67"/>
        <v>0.3</v>
      </c>
      <c r="Y193" s="143">
        <f t="shared" si="67"/>
        <v>0.3</v>
      </c>
      <c r="Z193" s="143">
        <f t="shared" si="67"/>
        <v>0.3</v>
      </c>
      <c r="AA193" s="143">
        <f t="shared" si="67"/>
        <v>0.3</v>
      </c>
      <c r="AB193" s="143">
        <f t="shared" si="67"/>
        <v>0.3</v>
      </c>
      <c r="AC193" s="143">
        <f t="shared" si="67"/>
        <v>0.3</v>
      </c>
      <c r="AD193" s="143">
        <f t="shared" si="67"/>
        <v>0.3</v>
      </c>
      <c r="AE193" s="143">
        <f t="shared" si="67"/>
        <v>0.3</v>
      </c>
      <c r="AF193" s="143">
        <f t="shared" si="67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66"/>
        <v>0.4</v>
      </c>
      <c r="D194" s="137">
        <f t="shared" si="66"/>
        <v>0.4</v>
      </c>
      <c r="E194" s="137">
        <f t="shared" si="66"/>
        <v>0.4</v>
      </c>
      <c r="F194" s="137">
        <f t="shared" si="66"/>
        <v>0.4</v>
      </c>
      <c r="G194" s="137">
        <f t="shared" si="66"/>
        <v>0.4</v>
      </c>
      <c r="H194" s="137">
        <f t="shared" si="66"/>
        <v>0.4</v>
      </c>
      <c r="I194" s="137">
        <f t="shared" si="66"/>
        <v>0.4</v>
      </c>
      <c r="J194" s="137">
        <f t="shared" si="66"/>
        <v>0.4</v>
      </c>
      <c r="K194" s="137">
        <f t="shared" si="66"/>
        <v>0.4</v>
      </c>
      <c r="L194" s="137">
        <f t="shared" si="66"/>
        <v>0.4</v>
      </c>
      <c r="M194" s="137">
        <f t="shared" si="66"/>
        <v>0.4</v>
      </c>
      <c r="N194" s="137">
        <f t="shared" si="66"/>
        <v>0.4</v>
      </c>
      <c r="O194" s="137">
        <f t="shared" si="66"/>
        <v>0.4</v>
      </c>
      <c r="P194" s="137">
        <f t="shared" si="66"/>
        <v>0.4</v>
      </c>
      <c r="Q194" s="137">
        <f t="shared" si="66"/>
        <v>0.4</v>
      </c>
      <c r="R194" s="137">
        <f t="shared" si="66"/>
        <v>0.4</v>
      </c>
      <c r="S194" s="137">
        <f t="shared" si="67"/>
        <v>0.4</v>
      </c>
      <c r="T194" s="137">
        <f t="shared" si="67"/>
        <v>0.4</v>
      </c>
      <c r="U194" s="137">
        <f t="shared" si="67"/>
        <v>0.4</v>
      </c>
      <c r="V194" s="137">
        <f>U194</f>
        <v>0.4</v>
      </c>
      <c r="W194" s="137">
        <f>V194</f>
        <v>0.4</v>
      </c>
      <c r="X194" s="137">
        <f t="shared" si="67"/>
        <v>0.4</v>
      </c>
      <c r="Y194" s="137">
        <f t="shared" si="67"/>
        <v>0.4</v>
      </c>
      <c r="Z194" s="137">
        <f t="shared" si="67"/>
        <v>0.4</v>
      </c>
      <c r="AA194" s="137">
        <f t="shared" si="67"/>
        <v>0.4</v>
      </c>
      <c r="AB194" s="137">
        <f t="shared" si="67"/>
        <v>0.4</v>
      </c>
      <c r="AC194" s="137">
        <f t="shared" si="67"/>
        <v>0.4</v>
      </c>
      <c r="AD194" s="137">
        <f t="shared" si="67"/>
        <v>0.4</v>
      </c>
      <c r="AE194" s="137">
        <f t="shared" si="67"/>
        <v>0.4</v>
      </c>
      <c r="AF194" s="137">
        <f t="shared" si="67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66"/>
        <v>1.5</v>
      </c>
      <c r="D195" s="137">
        <f t="shared" si="66"/>
        <v>1.5</v>
      </c>
      <c r="E195" s="137">
        <f t="shared" si="66"/>
        <v>1.5</v>
      </c>
      <c r="F195" s="137">
        <f t="shared" si="66"/>
        <v>1.5</v>
      </c>
      <c r="G195" s="137">
        <f t="shared" si="66"/>
        <v>1.5</v>
      </c>
      <c r="H195" s="137">
        <f t="shared" si="66"/>
        <v>1.5</v>
      </c>
      <c r="I195" s="137">
        <f t="shared" si="66"/>
        <v>1.5</v>
      </c>
      <c r="J195" s="137">
        <f t="shared" si="66"/>
        <v>1.5</v>
      </c>
      <c r="K195" s="137">
        <f t="shared" si="66"/>
        <v>1.5</v>
      </c>
      <c r="L195" s="137">
        <f t="shared" si="66"/>
        <v>1.5</v>
      </c>
      <c r="M195" s="137">
        <f t="shared" si="66"/>
        <v>1.5</v>
      </c>
      <c r="N195" s="137">
        <f t="shared" si="66"/>
        <v>1.5</v>
      </c>
      <c r="O195" s="137">
        <f t="shared" si="66"/>
        <v>1.5</v>
      </c>
      <c r="P195" s="137">
        <f t="shared" si="66"/>
        <v>1.5</v>
      </c>
      <c r="Q195" s="137">
        <f t="shared" si="66"/>
        <v>1.5</v>
      </c>
      <c r="R195" s="137">
        <f t="shared" si="66"/>
        <v>1.5</v>
      </c>
      <c r="S195" s="137">
        <f t="shared" si="67"/>
        <v>1.5</v>
      </c>
      <c r="T195" s="137">
        <f t="shared" si="67"/>
        <v>1.5</v>
      </c>
      <c r="U195" s="137">
        <f t="shared" si="67"/>
        <v>1.5</v>
      </c>
      <c r="V195" s="137">
        <f t="shared" si="67"/>
        <v>1.5</v>
      </c>
      <c r="W195" s="137">
        <f t="shared" si="67"/>
        <v>1.5</v>
      </c>
      <c r="X195" s="137">
        <f t="shared" si="67"/>
        <v>1.5</v>
      </c>
      <c r="Y195" s="137">
        <f t="shared" si="67"/>
        <v>1.5</v>
      </c>
      <c r="Z195" s="137">
        <f t="shared" si="67"/>
        <v>1.5</v>
      </c>
      <c r="AA195" s="137">
        <f t="shared" si="67"/>
        <v>1.5</v>
      </c>
      <c r="AB195" s="137">
        <f t="shared" si="67"/>
        <v>1.5</v>
      </c>
      <c r="AC195" s="137">
        <f t="shared" si="67"/>
        <v>1.5</v>
      </c>
      <c r="AD195" s="137">
        <f t="shared" si="67"/>
        <v>1.5</v>
      </c>
      <c r="AE195" s="137">
        <f t="shared" si="67"/>
        <v>1.5</v>
      </c>
      <c r="AF195" s="137">
        <f t="shared" si="67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66"/>
        <v>0.3</v>
      </c>
      <c r="D196" s="137">
        <f t="shared" si="66"/>
        <v>0.3</v>
      </c>
      <c r="E196" s="137">
        <f t="shared" si="66"/>
        <v>0.3</v>
      </c>
      <c r="F196" s="137">
        <f t="shared" si="66"/>
        <v>0.3</v>
      </c>
      <c r="G196" s="137">
        <f t="shared" si="66"/>
        <v>0.3</v>
      </c>
      <c r="H196" s="137">
        <f t="shared" si="66"/>
        <v>0.3</v>
      </c>
      <c r="I196" s="137">
        <f t="shared" si="66"/>
        <v>0.3</v>
      </c>
      <c r="J196" s="137">
        <f t="shared" si="66"/>
        <v>0.3</v>
      </c>
      <c r="K196" s="137">
        <f t="shared" si="66"/>
        <v>0.3</v>
      </c>
      <c r="L196" s="137">
        <f t="shared" si="66"/>
        <v>0.3</v>
      </c>
      <c r="M196" s="137">
        <f t="shared" si="66"/>
        <v>0.3</v>
      </c>
      <c r="N196" s="137">
        <f t="shared" si="66"/>
        <v>0.3</v>
      </c>
      <c r="O196" s="137">
        <f t="shared" si="66"/>
        <v>0.3</v>
      </c>
      <c r="P196" s="137">
        <f t="shared" si="66"/>
        <v>0.3</v>
      </c>
      <c r="Q196" s="137">
        <f t="shared" si="66"/>
        <v>0.3</v>
      </c>
      <c r="R196" s="137">
        <f t="shared" si="66"/>
        <v>0.3</v>
      </c>
      <c r="S196" s="137">
        <f t="shared" si="67"/>
        <v>0.3</v>
      </c>
      <c r="T196" s="137">
        <f t="shared" si="67"/>
        <v>0.3</v>
      </c>
      <c r="U196" s="137">
        <f t="shared" si="67"/>
        <v>0.3</v>
      </c>
      <c r="V196" s="137">
        <f t="shared" si="67"/>
        <v>0.3</v>
      </c>
      <c r="W196" s="137">
        <f t="shared" si="67"/>
        <v>0.3</v>
      </c>
      <c r="X196" s="137">
        <f t="shared" si="67"/>
        <v>0.3</v>
      </c>
      <c r="Y196" s="137">
        <f t="shared" si="67"/>
        <v>0.3</v>
      </c>
      <c r="Z196" s="137">
        <f t="shared" si="67"/>
        <v>0.3</v>
      </c>
      <c r="AA196" s="137">
        <f t="shared" si="67"/>
        <v>0.3</v>
      </c>
      <c r="AB196" s="137">
        <f t="shared" si="67"/>
        <v>0.3</v>
      </c>
      <c r="AC196" s="137">
        <f t="shared" si="67"/>
        <v>0.3</v>
      </c>
      <c r="AD196" s="137">
        <f t="shared" si="67"/>
        <v>0.3</v>
      </c>
      <c r="AE196" s="137">
        <f t="shared" si="67"/>
        <v>0.3</v>
      </c>
      <c r="AF196" s="137">
        <f t="shared" si="67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66"/>
        <v>0.4</v>
      </c>
      <c r="D197" s="137">
        <f t="shared" si="66"/>
        <v>0.4</v>
      </c>
      <c r="E197" s="137">
        <f t="shared" si="66"/>
        <v>0.4</v>
      </c>
      <c r="F197" s="137">
        <f t="shared" si="66"/>
        <v>0.4</v>
      </c>
      <c r="G197" s="137">
        <f t="shared" si="66"/>
        <v>0.4</v>
      </c>
      <c r="H197" s="137">
        <f t="shared" si="66"/>
        <v>0.4</v>
      </c>
      <c r="I197" s="137">
        <f t="shared" si="66"/>
        <v>0.4</v>
      </c>
      <c r="J197" s="137">
        <f t="shared" si="66"/>
        <v>0.4</v>
      </c>
      <c r="K197" s="137">
        <f t="shared" si="66"/>
        <v>0.4</v>
      </c>
      <c r="L197" s="137">
        <f t="shared" si="66"/>
        <v>0.4</v>
      </c>
      <c r="M197" s="137">
        <f t="shared" si="66"/>
        <v>0.4</v>
      </c>
      <c r="N197" s="137">
        <f t="shared" si="66"/>
        <v>0.4</v>
      </c>
      <c r="O197" s="137">
        <f t="shared" si="66"/>
        <v>0.4</v>
      </c>
      <c r="P197" s="137">
        <f t="shared" si="66"/>
        <v>0.4</v>
      </c>
      <c r="Q197" s="137">
        <f t="shared" si="66"/>
        <v>0.4</v>
      </c>
      <c r="R197" s="137">
        <f t="shared" si="66"/>
        <v>0.4</v>
      </c>
      <c r="S197" s="137">
        <f t="shared" si="67"/>
        <v>0.4</v>
      </c>
      <c r="T197" s="137">
        <f t="shared" si="67"/>
        <v>0.4</v>
      </c>
      <c r="U197" s="137">
        <f t="shared" si="67"/>
        <v>0.4</v>
      </c>
      <c r="V197" s="137">
        <f t="shared" si="67"/>
        <v>0.4</v>
      </c>
      <c r="W197" s="137">
        <f t="shared" si="67"/>
        <v>0.4</v>
      </c>
      <c r="X197" s="137">
        <f t="shared" si="67"/>
        <v>0.4</v>
      </c>
      <c r="Y197" s="137">
        <f t="shared" si="67"/>
        <v>0.4</v>
      </c>
      <c r="Z197" s="137">
        <f t="shared" si="67"/>
        <v>0.4</v>
      </c>
      <c r="AA197" s="137">
        <f t="shared" si="67"/>
        <v>0.4</v>
      </c>
      <c r="AB197" s="137">
        <f t="shared" si="67"/>
        <v>0.4</v>
      </c>
      <c r="AC197" s="137">
        <f t="shared" si="67"/>
        <v>0.4</v>
      </c>
      <c r="AD197" s="137">
        <f t="shared" si="67"/>
        <v>0.4</v>
      </c>
      <c r="AE197" s="137">
        <f t="shared" si="67"/>
        <v>0.4</v>
      </c>
      <c r="AF197" s="137">
        <f t="shared" si="67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66"/>
        <v>0.64</v>
      </c>
      <c r="D198" s="146">
        <f t="shared" si="66"/>
        <v>0.64</v>
      </c>
      <c r="E198" s="146">
        <f t="shared" si="66"/>
        <v>0.64</v>
      </c>
      <c r="F198" s="146">
        <f t="shared" si="66"/>
        <v>0.64</v>
      </c>
      <c r="G198" s="146">
        <f t="shared" si="66"/>
        <v>0.64</v>
      </c>
      <c r="H198" s="146">
        <f t="shared" si="66"/>
        <v>0.64</v>
      </c>
      <c r="I198" s="146">
        <f t="shared" si="66"/>
        <v>0.64</v>
      </c>
      <c r="J198" s="146">
        <f t="shared" si="66"/>
        <v>0.64</v>
      </c>
      <c r="K198" s="146">
        <f t="shared" si="66"/>
        <v>0.64</v>
      </c>
      <c r="L198" s="146">
        <f t="shared" si="66"/>
        <v>0.64</v>
      </c>
      <c r="M198" s="146">
        <f t="shared" si="66"/>
        <v>0.64</v>
      </c>
      <c r="N198" s="146">
        <f t="shared" si="66"/>
        <v>0.64</v>
      </c>
      <c r="O198" s="146">
        <f t="shared" si="66"/>
        <v>0.64</v>
      </c>
      <c r="P198" s="146">
        <f t="shared" si="66"/>
        <v>0.64</v>
      </c>
      <c r="Q198" s="146">
        <f t="shared" si="66"/>
        <v>0.64</v>
      </c>
      <c r="R198" s="146">
        <f t="shared" si="66"/>
        <v>0.64</v>
      </c>
      <c r="S198" s="146">
        <f t="shared" si="67"/>
        <v>0.64</v>
      </c>
      <c r="T198" s="146">
        <f t="shared" si="67"/>
        <v>0.64</v>
      </c>
      <c r="U198" s="146">
        <f t="shared" si="67"/>
        <v>0.64</v>
      </c>
      <c r="V198" s="146">
        <f t="shared" si="67"/>
        <v>0.64</v>
      </c>
      <c r="W198" s="146">
        <f t="shared" si="67"/>
        <v>0.64</v>
      </c>
      <c r="X198" s="146">
        <f t="shared" si="67"/>
        <v>0.64</v>
      </c>
      <c r="Y198" s="146">
        <f t="shared" si="67"/>
        <v>0.64</v>
      </c>
      <c r="Z198" s="146">
        <f t="shared" si="67"/>
        <v>0.64</v>
      </c>
      <c r="AA198" s="146">
        <f t="shared" si="67"/>
        <v>0.64</v>
      </c>
      <c r="AB198" s="146">
        <f t="shared" si="67"/>
        <v>0.64</v>
      </c>
      <c r="AC198" s="146">
        <f t="shared" si="67"/>
        <v>0.64</v>
      </c>
      <c r="AD198" s="146">
        <f t="shared" si="67"/>
        <v>0.64</v>
      </c>
      <c r="AE198" s="146">
        <f t="shared" si="67"/>
        <v>0.64</v>
      </c>
      <c r="AF198" s="146">
        <f t="shared" si="67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68">SUM(C193:C198)</f>
        <v>3.54</v>
      </c>
      <c r="D199" s="149">
        <f t="shared" si="68"/>
        <v>3.54</v>
      </c>
      <c r="E199" s="149">
        <f t="shared" si="68"/>
        <v>3.54</v>
      </c>
      <c r="F199" s="149">
        <f t="shared" si="68"/>
        <v>3.54</v>
      </c>
      <c r="G199" s="149">
        <f t="shared" si="68"/>
        <v>3.54</v>
      </c>
      <c r="H199" s="149">
        <f t="shared" si="68"/>
        <v>3.54</v>
      </c>
      <c r="I199" s="149">
        <f t="shared" si="68"/>
        <v>3.54</v>
      </c>
      <c r="J199" s="149">
        <f t="shared" si="68"/>
        <v>3.54</v>
      </c>
      <c r="K199" s="149">
        <f t="shared" si="68"/>
        <v>3.54</v>
      </c>
      <c r="L199" s="149">
        <f>SUM(L193:L198)</f>
        <v>3.54</v>
      </c>
      <c r="M199" s="149">
        <f t="shared" ref="M199:R199" si="69">SUM(M193:M198)</f>
        <v>3.54</v>
      </c>
      <c r="N199" s="149">
        <f t="shared" si="69"/>
        <v>3.54</v>
      </c>
      <c r="O199" s="149">
        <f t="shared" si="69"/>
        <v>3.54</v>
      </c>
      <c r="P199" s="149">
        <f t="shared" si="69"/>
        <v>3.54</v>
      </c>
      <c r="Q199" s="149">
        <f t="shared" si="69"/>
        <v>3.54</v>
      </c>
      <c r="R199" s="149">
        <f t="shared" si="69"/>
        <v>3.54</v>
      </c>
      <c r="S199" s="149">
        <f>SUM(S193:S198)</f>
        <v>3.54</v>
      </c>
      <c r="T199" s="149">
        <f t="shared" ref="T199:AG199" si="70">SUM(T193:T198)</f>
        <v>3.54</v>
      </c>
      <c r="U199" s="149">
        <f t="shared" si="70"/>
        <v>3.54</v>
      </c>
      <c r="V199" s="149">
        <f t="shared" si="70"/>
        <v>3.54</v>
      </c>
      <c r="W199" s="149">
        <f t="shared" si="70"/>
        <v>3.54</v>
      </c>
      <c r="X199" s="149">
        <f t="shared" si="70"/>
        <v>3.54</v>
      </c>
      <c r="Y199" s="149">
        <f t="shared" si="70"/>
        <v>3.54</v>
      </c>
      <c r="Z199" s="149">
        <f t="shared" si="70"/>
        <v>3.54</v>
      </c>
      <c r="AA199" s="149">
        <f t="shared" si="70"/>
        <v>3.54</v>
      </c>
      <c r="AB199" s="149">
        <f t="shared" si="70"/>
        <v>3.54</v>
      </c>
      <c r="AC199" s="149">
        <f t="shared" si="70"/>
        <v>3.54</v>
      </c>
      <c r="AD199" s="149">
        <f t="shared" si="70"/>
        <v>3.54</v>
      </c>
      <c r="AE199" s="149">
        <f t="shared" si="70"/>
        <v>3.54</v>
      </c>
      <c r="AF199" s="149">
        <f t="shared" si="70"/>
        <v>3.54</v>
      </c>
      <c r="AG199" s="150">
        <f t="shared" si="70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1287.3400000000001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6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2078/08/6)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2078/08/6)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71">B75</f>
        <v>810.74</v>
      </c>
      <c r="U213" s="173">
        <f t="shared" si="71"/>
        <v>795.14</v>
      </c>
      <c r="V213" s="173">
        <f t="shared" si="71"/>
        <v>795.14</v>
      </c>
      <c r="W213" s="173">
        <f t="shared" si="71"/>
        <v>808.24</v>
      </c>
      <c r="X213" s="173">
        <f t="shared" si="71"/>
        <v>867.44</v>
      </c>
      <c r="Y213" s="173">
        <f t="shared" si="71"/>
        <v>903.74</v>
      </c>
      <c r="Z213" s="173">
        <f t="shared" si="71"/>
        <v>1007.9399999999999</v>
      </c>
      <c r="AA213" s="173">
        <f t="shared" si="71"/>
        <v>1096.94</v>
      </c>
      <c r="AB213" s="173">
        <f t="shared" si="71"/>
        <v>1177.24</v>
      </c>
      <c r="AC213" s="173">
        <f t="shared" si="71"/>
        <v>1247.44</v>
      </c>
      <c r="AD213" s="173">
        <f t="shared" si="71"/>
        <v>1287.3400000000001</v>
      </c>
      <c r="AE213" s="173">
        <f t="shared" si="71"/>
        <v>1236.54</v>
      </c>
      <c r="AF213" s="173">
        <f t="shared" si="71"/>
        <v>1157.94</v>
      </c>
      <c r="AG213" s="173">
        <f t="shared" si="71"/>
        <v>1143.44</v>
      </c>
      <c r="AH213" s="173">
        <f t="shared" si="71"/>
        <v>1130.94</v>
      </c>
      <c r="AI213" s="173">
        <f t="shared" si="71"/>
        <v>1088.54</v>
      </c>
      <c r="AJ213" s="173">
        <f t="shared" si="71"/>
        <v>1100.6400000000001</v>
      </c>
      <c r="AK213" s="173">
        <f t="shared" si="71"/>
        <v>1068.06</v>
      </c>
      <c r="AL213" s="173">
        <f t="shared" si="71"/>
        <v>1161.04</v>
      </c>
      <c r="AM213" s="173">
        <f t="shared" si="71"/>
        <v>1202.94</v>
      </c>
      <c r="AN213" s="173">
        <f t="shared" si="71"/>
        <v>1354.54</v>
      </c>
      <c r="AO213" s="173">
        <f t="shared" si="71"/>
        <v>1416.54</v>
      </c>
      <c r="AP213" s="173">
        <f t="shared" si="71"/>
        <v>1343.84</v>
      </c>
      <c r="AQ213" s="173">
        <f t="shared" si="71"/>
        <v>1265.7399999999998</v>
      </c>
      <c r="AR213" s="173">
        <f t="shared" si="71"/>
        <v>1234.44</v>
      </c>
      <c r="AS213" s="173">
        <f t="shared" si="71"/>
        <v>1172.54</v>
      </c>
      <c r="AT213" s="173">
        <f t="shared" si="71"/>
        <v>1086.74</v>
      </c>
      <c r="AU213" s="173">
        <f t="shared" si="71"/>
        <v>1053.24</v>
      </c>
      <c r="AV213" s="173">
        <f t="shared" si="71"/>
        <v>933.7399999999999</v>
      </c>
      <c r="AW213" s="173">
        <f t="shared" si="71"/>
        <v>857.74</v>
      </c>
      <c r="AX213" s="173">
        <f t="shared" si="71"/>
        <v>860.24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72">B198</f>
        <v>0.64</v>
      </c>
      <c r="C234" s="176">
        <f t="shared" si="72"/>
        <v>0.64</v>
      </c>
      <c r="D234" s="176">
        <f t="shared" si="72"/>
        <v>0.64</v>
      </c>
      <c r="E234" s="176">
        <f t="shared" si="72"/>
        <v>0.64</v>
      </c>
      <c r="F234" s="176">
        <f t="shared" si="72"/>
        <v>0.64</v>
      </c>
      <c r="G234" s="176">
        <f t="shared" si="72"/>
        <v>0.64</v>
      </c>
      <c r="H234" s="176">
        <f t="shared" si="72"/>
        <v>0.64</v>
      </c>
      <c r="I234" s="176">
        <f t="shared" si="72"/>
        <v>0.64</v>
      </c>
      <c r="J234" s="176">
        <f t="shared" si="72"/>
        <v>0.64</v>
      </c>
      <c r="K234" s="176">
        <f t="shared" si="72"/>
        <v>0.64</v>
      </c>
      <c r="L234" s="176">
        <f t="shared" si="72"/>
        <v>0.64</v>
      </c>
      <c r="M234" s="176">
        <f t="shared" si="72"/>
        <v>0.64</v>
      </c>
      <c r="N234" s="176">
        <f t="shared" si="72"/>
        <v>0.64</v>
      </c>
      <c r="O234" s="176">
        <f t="shared" si="72"/>
        <v>0.64</v>
      </c>
      <c r="P234" s="176">
        <f t="shared" si="72"/>
        <v>0.64</v>
      </c>
      <c r="Q234" s="176">
        <f t="shared" si="72"/>
        <v>0.64</v>
      </c>
      <c r="R234" s="176">
        <f t="shared" si="72"/>
        <v>0.64</v>
      </c>
      <c r="S234" s="176">
        <f t="shared" si="72"/>
        <v>0.64</v>
      </c>
      <c r="T234" s="176">
        <f t="shared" si="72"/>
        <v>0.64</v>
      </c>
      <c r="U234" s="176">
        <f t="shared" si="72"/>
        <v>0.64</v>
      </c>
      <c r="V234" s="176">
        <f t="shared" si="72"/>
        <v>0.64</v>
      </c>
      <c r="W234" s="176">
        <f t="shared" si="72"/>
        <v>0.64</v>
      </c>
      <c r="X234" s="176">
        <f t="shared" si="72"/>
        <v>0.64</v>
      </c>
      <c r="Y234" s="176">
        <f t="shared" si="72"/>
        <v>0.64</v>
      </c>
      <c r="Z234" s="176">
        <f t="shared" si="72"/>
        <v>0.64</v>
      </c>
      <c r="AA234" s="176">
        <f t="shared" si="72"/>
        <v>0.64</v>
      </c>
      <c r="AB234" s="176">
        <f t="shared" si="72"/>
        <v>0.64</v>
      </c>
      <c r="AC234" s="176">
        <f t="shared" si="72"/>
        <v>0.64</v>
      </c>
      <c r="AD234" s="176">
        <f t="shared" si="72"/>
        <v>0.64</v>
      </c>
      <c r="AE234" s="176">
        <f t="shared" si="72"/>
        <v>0.64</v>
      </c>
      <c r="AF234" s="176">
        <f t="shared" si="72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73">IF(C202&lt;100,"",C202-520)</f>
        <v/>
      </c>
      <c r="D235" s="120" t="str">
        <f t="shared" si="73"/>
        <v/>
      </c>
      <c r="E235" s="120" t="str">
        <f t="shared" si="73"/>
        <v/>
      </c>
      <c r="F235" s="120" t="str">
        <f t="shared" si="73"/>
        <v/>
      </c>
      <c r="G235" s="120" t="str">
        <f t="shared" si="73"/>
        <v/>
      </c>
      <c r="H235" s="120" t="str">
        <f t="shared" si="73"/>
        <v/>
      </c>
      <c r="I235" s="120" t="str">
        <f t="shared" si="73"/>
        <v/>
      </c>
      <c r="J235" s="120" t="str">
        <f t="shared" si="73"/>
        <v/>
      </c>
      <c r="K235" s="120" t="str">
        <f t="shared" si="73"/>
        <v/>
      </c>
      <c r="L235" s="120" t="str">
        <f t="shared" si="73"/>
        <v/>
      </c>
      <c r="M235" s="120" t="str">
        <f t="shared" si="73"/>
        <v/>
      </c>
      <c r="N235" s="120" t="str">
        <f t="shared" si="73"/>
        <v/>
      </c>
      <c r="O235" s="120" t="str">
        <f t="shared" si="73"/>
        <v/>
      </c>
      <c r="P235" s="120" t="str">
        <f t="shared" si="73"/>
        <v/>
      </c>
      <c r="Q235" s="120" t="str">
        <f t="shared" si="73"/>
        <v/>
      </c>
      <c r="R235" s="120" t="str">
        <f t="shared" si="73"/>
        <v/>
      </c>
      <c r="S235" s="120" t="str">
        <f t="shared" si="73"/>
        <v/>
      </c>
      <c r="T235" s="120" t="str">
        <f t="shared" si="73"/>
        <v/>
      </c>
      <c r="U235" s="120" t="str">
        <f t="shared" si="73"/>
        <v/>
      </c>
      <c r="V235" s="120" t="str">
        <f t="shared" si="73"/>
        <v/>
      </c>
      <c r="W235" s="120" t="str">
        <f t="shared" si="73"/>
        <v/>
      </c>
      <c r="X235" s="120" t="str">
        <f t="shared" si="73"/>
        <v/>
      </c>
      <c r="Y235" s="120" t="str">
        <f t="shared" si="73"/>
        <v/>
      </c>
      <c r="Z235" s="120" t="str">
        <f t="shared" si="73"/>
        <v/>
      </c>
      <c r="AA235" s="120" t="str">
        <f t="shared" si="73"/>
        <v/>
      </c>
      <c r="AB235" s="120" t="str">
        <f t="shared" si="73"/>
        <v/>
      </c>
      <c r="AC235" s="120" t="str">
        <f t="shared" si="73"/>
        <v/>
      </c>
      <c r="AD235" s="120" t="str">
        <f t="shared" si="73"/>
        <v/>
      </c>
      <c r="AE235" s="120" t="str">
        <f t="shared" si="73"/>
        <v/>
      </c>
      <c r="AF235" s="120" t="str">
        <f t="shared" si="73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74">IF(B203&lt;100,"",B203-620)</f>
        <v/>
      </c>
      <c r="C236" s="120" t="str">
        <f t="shared" si="74"/>
        <v/>
      </c>
      <c r="D236" s="120" t="str">
        <f t="shared" si="74"/>
        <v/>
      </c>
      <c r="E236" s="120" t="str">
        <f t="shared" si="74"/>
        <v/>
      </c>
      <c r="F236" s="120" t="str">
        <f t="shared" si="74"/>
        <v/>
      </c>
      <c r="G236" s="120" t="str">
        <f t="shared" si="74"/>
        <v/>
      </c>
      <c r="H236" s="120" t="str">
        <f t="shared" si="74"/>
        <v/>
      </c>
      <c r="I236" s="120" t="str">
        <f t="shared" si="74"/>
        <v/>
      </c>
      <c r="J236" s="120" t="str">
        <f t="shared" si="74"/>
        <v/>
      </c>
      <c r="K236" s="120" t="str">
        <f t="shared" si="74"/>
        <v/>
      </c>
      <c r="L236" s="120" t="str">
        <f t="shared" si="74"/>
        <v/>
      </c>
      <c r="M236" s="120" t="str">
        <f t="shared" si="74"/>
        <v/>
      </c>
      <c r="N236" s="120" t="str">
        <f t="shared" si="74"/>
        <v/>
      </c>
      <c r="O236" s="120" t="str">
        <f t="shared" si="74"/>
        <v/>
      </c>
      <c r="P236" s="120" t="str">
        <f t="shared" si="74"/>
        <v/>
      </c>
      <c r="Q236" s="120" t="str">
        <f t="shared" si="74"/>
        <v/>
      </c>
      <c r="R236" s="120" t="str">
        <f t="shared" si="74"/>
        <v/>
      </c>
      <c r="S236" s="120" t="str">
        <f t="shared" si="74"/>
        <v/>
      </c>
      <c r="T236" s="120" t="str">
        <f t="shared" si="74"/>
        <v/>
      </c>
      <c r="U236" s="120" t="str">
        <f t="shared" si="74"/>
        <v/>
      </c>
      <c r="V236" s="120" t="str">
        <f t="shared" si="74"/>
        <v/>
      </c>
      <c r="W236" s="120" t="str">
        <f t="shared" si="74"/>
        <v/>
      </c>
      <c r="X236" s="120" t="str">
        <f t="shared" si="74"/>
        <v/>
      </c>
      <c r="Y236" s="120" t="str">
        <f t="shared" si="74"/>
        <v/>
      </c>
      <c r="Z236" s="120" t="str">
        <f t="shared" si="74"/>
        <v/>
      </c>
      <c r="AA236" s="120" t="str">
        <f t="shared" si="74"/>
        <v/>
      </c>
      <c r="AB236" s="120" t="str">
        <f t="shared" si="74"/>
        <v/>
      </c>
      <c r="AC236" s="120" t="str">
        <f t="shared" si="74"/>
        <v/>
      </c>
      <c r="AD236" s="120" t="str">
        <f t="shared" si="74"/>
        <v/>
      </c>
      <c r="AE236" s="120" t="str">
        <f t="shared" si="74"/>
        <v/>
      </c>
      <c r="AF236" s="120" t="str">
        <f t="shared" si="74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75">IF(B204&lt;100,"",B204-330)</f>
        <v/>
      </c>
      <c r="C237" s="120" t="str">
        <f t="shared" si="75"/>
        <v/>
      </c>
      <c r="D237" s="120" t="str">
        <f t="shared" si="75"/>
        <v/>
      </c>
      <c r="E237" s="120" t="str">
        <f t="shared" si="75"/>
        <v/>
      </c>
      <c r="F237" s="120" t="str">
        <f t="shared" si="75"/>
        <v/>
      </c>
      <c r="G237" s="120" t="str">
        <f t="shared" si="75"/>
        <v/>
      </c>
      <c r="H237" s="120" t="str">
        <f t="shared" si="75"/>
        <v/>
      </c>
      <c r="I237" s="120" t="str">
        <f t="shared" si="75"/>
        <v/>
      </c>
      <c r="J237" s="120" t="str">
        <f t="shared" si="75"/>
        <v/>
      </c>
      <c r="K237" s="120" t="str">
        <f t="shared" si="75"/>
        <v/>
      </c>
      <c r="L237" s="120" t="str">
        <f t="shared" si="75"/>
        <v/>
      </c>
      <c r="M237" s="120" t="str">
        <f t="shared" si="75"/>
        <v/>
      </c>
      <c r="N237" s="120" t="str">
        <f t="shared" si="75"/>
        <v/>
      </c>
      <c r="O237" s="120" t="str">
        <f t="shared" si="75"/>
        <v/>
      </c>
      <c r="P237" s="120" t="str">
        <f t="shared" si="75"/>
        <v/>
      </c>
      <c r="Q237" s="120" t="str">
        <f t="shared" si="75"/>
        <v/>
      </c>
      <c r="R237" s="120" t="str">
        <f t="shared" si="75"/>
        <v/>
      </c>
      <c r="S237" s="120" t="str">
        <f t="shared" si="75"/>
        <v/>
      </c>
      <c r="T237" s="120" t="str">
        <f t="shared" si="75"/>
        <v/>
      </c>
      <c r="U237" s="120" t="str">
        <f t="shared" si="75"/>
        <v/>
      </c>
      <c r="V237" s="120" t="str">
        <f t="shared" si="75"/>
        <v/>
      </c>
      <c r="W237" s="120" t="str">
        <f t="shared" si="75"/>
        <v/>
      </c>
      <c r="X237" s="120" t="str">
        <f t="shared" si="75"/>
        <v/>
      </c>
      <c r="Y237" s="120" t="str">
        <f t="shared" si="75"/>
        <v/>
      </c>
      <c r="Z237" s="120" t="str">
        <f t="shared" si="75"/>
        <v/>
      </c>
      <c r="AA237" s="120" t="str">
        <f t="shared" si="75"/>
        <v/>
      </c>
      <c r="AB237" s="120" t="str">
        <f t="shared" si="75"/>
        <v/>
      </c>
      <c r="AC237" s="120" t="str">
        <f t="shared" si="75"/>
        <v/>
      </c>
      <c r="AD237" s="120" t="str">
        <f t="shared" si="75"/>
        <v/>
      </c>
      <c r="AE237" s="120" t="str">
        <f t="shared" si="75"/>
        <v/>
      </c>
      <c r="AF237" s="120" t="str">
        <f t="shared" si="75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76">IF(C205&lt;100,"",C205-1500)</f>
        <v/>
      </c>
      <c r="D238" s="120" t="str">
        <f t="shared" si="76"/>
        <v/>
      </c>
      <c r="E238" s="120" t="str">
        <f t="shared" si="76"/>
        <v/>
      </c>
      <c r="F238" s="120" t="str">
        <f t="shared" si="76"/>
        <v/>
      </c>
      <c r="G238" s="120" t="str">
        <f t="shared" si="76"/>
        <v/>
      </c>
      <c r="H238" s="120" t="str">
        <f t="shared" si="76"/>
        <v/>
      </c>
      <c r="I238" s="120" t="str">
        <f t="shared" si="76"/>
        <v/>
      </c>
      <c r="J238" s="120" t="str">
        <f t="shared" si="76"/>
        <v/>
      </c>
      <c r="K238" s="120" t="str">
        <f t="shared" si="76"/>
        <v/>
      </c>
      <c r="L238" s="120" t="str">
        <f t="shared" si="76"/>
        <v/>
      </c>
      <c r="M238" s="120" t="str">
        <f t="shared" si="76"/>
        <v/>
      </c>
      <c r="N238" s="120" t="str">
        <f t="shared" si="76"/>
        <v/>
      </c>
      <c r="O238" s="120" t="str">
        <f t="shared" si="76"/>
        <v/>
      </c>
      <c r="P238" s="120" t="str">
        <f t="shared" si="76"/>
        <v/>
      </c>
      <c r="Q238" s="120" t="str">
        <f t="shared" si="76"/>
        <v/>
      </c>
      <c r="R238" s="120" t="str">
        <f t="shared" si="76"/>
        <v/>
      </c>
      <c r="S238" s="120" t="str">
        <f t="shared" si="76"/>
        <v/>
      </c>
      <c r="T238" s="120" t="str">
        <f t="shared" si="76"/>
        <v/>
      </c>
      <c r="U238" s="120" t="str">
        <f t="shared" si="76"/>
        <v/>
      </c>
      <c r="V238" s="120" t="str">
        <f t="shared" si="76"/>
        <v/>
      </c>
      <c r="W238" s="120" t="str">
        <f t="shared" si="76"/>
        <v/>
      </c>
      <c r="X238" s="120" t="str">
        <f t="shared" si="76"/>
        <v/>
      </c>
      <c r="Y238" s="120" t="str">
        <f t="shared" si="76"/>
        <v/>
      </c>
      <c r="Z238" s="120" t="str">
        <f t="shared" si="76"/>
        <v/>
      </c>
      <c r="AA238" s="120" t="str">
        <f t="shared" si="76"/>
        <v/>
      </c>
      <c r="AB238" s="120" t="str">
        <f t="shared" si="76"/>
        <v/>
      </c>
      <c r="AC238" s="120" t="str">
        <f t="shared" si="76"/>
        <v/>
      </c>
      <c r="AD238" s="120" t="str">
        <f t="shared" si="76"/>
        <v/>
      </c>
      <c r="AE238" s="120" t="str">
        <f t="shared" si="76"/>
        <v/>
      </c>
      <c r="AF238" s="120" t="str">
        <f t="shared" si="76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1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7626" priority="409">
      <formula>S$9&gt;=20/24</formula>
    </cfRule>
    <cfRule type="expression" dxfId="7625" priority="410">
      <formula>AND(S$9&gt;=14/24,S$9&lt;20/24)</formula>
    </cfRule>
    <cfRule type="expression" dxfId="7624" priority="411">
      <formula>AND(S$9&gt;=8/24,S$9&lt;14/24)</formula>
    </cfRule>
    <cfRule type="expression" dxfId="7623" priority="412">
      <formula>S$9&lt;8/24</formula>
    </cfRule>
  </conditionalFormatting>
  <conditionalFormatting sqref="B8:AF10 AA81:AF81 C81:Q81 C56:AF56 C82:AF82 C193:AF199 C68:AF72 M62:M67 T212:AX212 P39:Q39 L61:M61 N61:N67 P40:P42 Q42 P60:Q67 Q12:Q13 AA84:AF91 C74:AF78 C80:AF80 L58:N60 C57:K67 L39:O42 O58:O67 L37:Q37 N45:Q48 Q40:S41 L11:AD11 AC12:AD12 T40:Z42 P58:Z59 X85:Z91 AA40:AD43 AD13 L53:AF55 AE12:AF13 R18:AF30">
    <cfRule type="expression" dxfId="7622" priority="405">
      <formula>B$9&gt;=20/24</formula>
    </cfRule>
    <cfRule type="expression" dxfId="7621" priority="406">
      <formula>AND(B$9&gt;=14/24,B$9&lt;20/24)</formula>
    </cfRule>
    <cfRule type="expression" dxfId="7620" priority="407">
      <formula>AND(B$9&gt;=8/24,B$9&lt;14/24)</formula>
    </cfRule>
    <cfRule type="expression" dxfId="7619" priority="408">
      <formula>B$9&lt;8/24</formula>
    </cfRule>
  </conditionalFormatting>
  <conditionalFormatting sqref="B191:AF191">
    <cfRule type="expression" dxfId="7618" priority="401">
      <formula>B$9&gt;=20/24</formula>
    </cfRule>
    <cfRule type="expression" dxfId="7617" priority="402">
      <formula>AND(B$9&gt;=14/24,B$9&lt;20/24)</formula>
    </cfRule>
    <cfRule type="expression" dxfId="7616" priority="403">
      <formula>AND(B$9&gt;=8/24,B$9&lt;14/24)</formula>
    </cfRule>
    <cfRule type="expression" dxfId="7615" priority="404">
      <formula>B$9&lt;8/24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L57:Q57">
    <cfRule type="expression" dxfId="7614" priority="396">
      <formula>L$9&gt;=20/24</formula>
    </cfRule>
    <cfRule type="expression" dxfId="7613" priority="397">
      <formula>AND(L$9&gt;=14/24,L$9&lt;20/24)</formula>
    </cfRule>
    <cfRule type="expression" dxfId="7612" priority="398">
      <formula>AND(L$9&gt;=8/24,L$9&lt;14/24)</formula>
    </cfRule>
    <cfRule type="expression" dxfId="7611" priority="399">
      <formula>L$9&lt;8/24</formula>
    </cfRule>
  </conditionalFormatting>
  <conditionalFormatting sqref="L43:Q43">
    <cfRule type="expression" dxfId="7610" priority="392">
      <formula>L$9&gt;=20/24</formula>
    </cfRule>
    <cfRule type="expression" dxfId="7609" priority="393">
      <formula>AND(L$9&gt;=14/24,L$9&lt;20/24)</formula>
    </cfRule>
    <cfRule type="expression" dxfId="7608" priority="394">
      <formula>AND(L$9&gt;=8/24,L$9&lt;14/24)</formula>
    </cfRule>
    <cfRule type="expression" dxfId="7607" priority="395">
      <formula>L$9&lt;8/24</formula>
    </cfRule>
  </conditionalFormatting>
  <conditionalFormatting sqref="R39:AD39">
    <cfRule type="expression" dxfId="7606" priority="384">
      <formula>R$9&gt;=20/24</formula>
    </cfRule>
    <cfRule type="expression" dxfId="7605" priority="385">
      <formula>AND(R$9&gt;=14/24,R$9&lt;20/24)</formula>
    </cfRule>
    <cfRule type="expression" dxfId="7604" priority="386">
      <formula>AND(R$9&gt;=8/24,R$9&lt;14/24)</formula>
    </cfRule>
    <cfRule type="expression" dxfId="7603" priority="387">
      <formula>R$9&lt;8/24</formula>
    </cfRule>
  </conditionalFormatting>
  <conditionalFormatting sqref="R57:AF57">
    <cfRule type="expression" dxfId="7602" priority="380">
      <formula>R$9&gt;=20/24</formula>
    </cfRule>
    <cfRule type="expression" dxfId="7601" priority="381">
      <formula>AND(R$9&gt;=14/24,R$9&lt;20/24)</formula>
    </cfRule>
    <cfRule type="expression" dxfId="7600" priority="382">
      <formula>AND(R$9&gt;=8/24,R$9&lt;14/24)</formula>
    </cfRule>
    <cfRule type="expression" dxfId="7599" priority="383">
      <formula>R$9&lt;8/24</formula>
    </cfRule>
  </conditionalFormatting>
  <conditionalFormatting sqref="R81:Z81">
    <cfRule type="expression" dxfId="7598" priority="376">
      <formula>R$9&gt;=20/24</formula>
    </cfRule>
    <cfRule type="expression" dxfId="7597" priority="377">
      <formula>AND(R$9&gt;=14/24,R$9&lt;20/24)</formula>
    </cfRule>
    <cfRule type="expression" dxfId="7596" priority="378">
      <formula>AND(R$9&gt;=8/24,R$9&lt;14/24)</formula>
    </cfRule>
    <cfRule type="expression" dxfId="7595" priority="379">
      <formula>R$9&lt;8/24</formula>
    </cfRule>
  </conditionalFormatting>
  <conditionalFormatting sqref="T84:Z84">
    <cfRule type="expression" dxfId="7594" priority="372">
      <formula>T$9&gt;=20/24</formula>
    </cfRule>
    <cfRule type="expression" dxfId="7593" priority="373">
      <formula>AND(T$9&gt;=14/24,T$9&lt;20/24)</formula>
    </cfRule>
    <cfRule type="expression" dxfId="7592" priority="374">
      <formula>AND(T$9&gt;=8/24,T$9&lt;14/24)</formula>
    </cfRule>
    <cfRule type="expression" dxfId="7591" priority="375">
      <formula>T$9&lt;8/24</formula>
    </cfRule>
  </conditionalFormatting>
  <conditionalFormatting sqref="L35:Q35">
    <cfRule type="expression" dxfId="7590" priority="368">
      <formula>L$9&gt;=20/24</formula>
    </cfRule>
    <cfRule type="expression" dxfId="7589" priority="369">
      <formula>AND(L$9&gt;=14/24,L$9&lt;20/24)</formula>
    </cfRule>
    <cfRule type="expression" dxfId="7588" priority="370">
      <formula>AND(L$9&gt;=8/24,L$9&lt;14/24)</formula>
    </cfRule>
    <cfRule type="expression" dxfId="7587" priority="371">
      <formula>L$9&lt;8/24</formula>
    </cfRule>
  </conditionalFormatting>
  <conditionalFormatting sqref="L49:AF49">
    <cfRule type="expression" dxfId="7586" priority="364">
      <formula>L$9&gt;=20/24</formula>
    </cfRule>
    <cfRule type="expression" dxfId="7585" priority="365">
      <formula>AND(L$9&gt;=14/24,L$9&lt;20/24)</formula>
    </cfRule>
    <cfRule type="expression" dxfId="7584" priority="366">
      <formula>AND(L$9&gt;=8/24,L$9&lt;14/24)</formula>
    </cfRule>
    <cfRule type="expression" dxfId="7583" priority="367">
      <formula>L$9&lt;8/24</formula>
    </cfRule>
  </conditionalFormatting>
  <conditionalFormatting sqref="L50:Q50">
    <cfRule type="expression" dxfId="7582" priority="360">
      <formula>L$9&gt;=20/24</formula>
    </cfRule>
    <cfRule type="expression" dxfId="7581" priority="361">
      <formula>AND(L$9&gt;=14/24,L$9&lt;20/24)</formula>
    </cfRule>
    <cfRule type="expression" dxfId="7580" priority="362">
      <formula>AND(L$9&gt;=8/24,L$9&lt;14/24)</formula>
    </cfRule>
    <cfRule type="expression" dxfId="7579" priority="363">
      <formula>L$9&lt;8/24</formula>
    </cfRule>
  </conditionalFormatting>
  <conditionalFormatting sqref="L45:Q48">
    <cfRule type="expression" dxfId="7578" priority="356">
      <formula>L$9&gt;=20/24</formula>
    </cfRule>
    <cfRule type="expression" dxfId="7577" priority="357">
      <formula>AND(L$9&gt;=14/24,L$9&lt;20/24)</formula>
    </cfRule>
    <cfRule type="expression" dxfId="7576" priority="358">
      <formula>AND(L$9&gt;=8/24,L$9&lt;14/24)</formula>
    </cfRule>
    <cfRule type="expression" dxfId="7575" priority="359">
      <formula>L$9&lt;8/24</formula>
    </cfRule>
  </conditionalFormatting>
  <conditionalFormatting sqref="R37:AD37">
    <cfRule type="expression" dxfId="7574" priority="352">
      <formula>R$9&gt;=20/24</formula>
    </cfRule>
    <cfRule type="expression" dxfId="7573" priority="353">
      <formula>AND(R$9&gt;=14/24,R$9&lt;20/24)</formula>
    </cfRule>
    <cfRule type="expression" dxfId="7572" priority="354">
      <formula>AND(R$9&gt;=8/24,R$9&lt;14/24)</formula>
    </cfRule>
    <cfRule type="expression" dxfId="7571" priority="355">
      <formula>R$9&lt;8/24</formula>
    </cfRule>
  </conditionalFormatting>
  <conditionalFormatting sqref="R31:AF32 R35:AF35">
    <cfRule type="expression" dxfId="7570" priority="348">
      <formula>R$9&gt;=20/24</formula>
    </cfRule>
    <cfRule type="expression" dxfId="7569" priority="349">
      <formula>AND(R$9&gt;=14/24,R$9&lt;20/24)</formula>
    </cfRule>
    <cfRule type="expression" dxfId="7568" priority="350">
      <formula>AND(R$9&gt;=8/24,R$9&lt;14/24)</formula>
    </cfRule>
    <cfRule type="expression" dxfId="7567" priority="351">
      <formula>R$9&lt;8/24</formula>
    </cfRule>
  </conditionalFormatting>
  <conditionalFormatting sqref="R42:S43 T43:Z43 R45:AF48">
    <cfRule type="expression" dxfId="7566" priority="344">
      <formula>R$9&gt;=20/24</formula>
    </cfRule>
    <cfRule type="expression" dxfId="7565" priority="345">
      <formula>AND(R$9&gt;=14/24,R$9&lt;20/24)</formula>
    </cfRule>
    <cfRule type="expression" dxfId="7564" priority="346">
      <formula>AND(R$9&gt;=8/24,R$9&lt;14/24)</formula>
    </cfRule>
    <cfRule type="expression" dxfId="7563" priority="347">
      <formula>R$9&lt;8/24</formula>
    </cfRule>
  </conditionalFormatting>
  <conditionalFormatting sqref="R49:AF49">
    <cfRule type="expression" dxfId="7562" priority="340">
      <formula>R$9&gt;=20/24</formula>
    </cfRule>
    <cfRule type="expression" dxfId="7561" priority="341">
      <formula>AND(R$9&gt;=14/24,R$9&lt;20/24)</formula>
    </cfRule>
    <cfRule type="expression" dxfId="7560" priority="342">
      <formula>AND(R$9&gt;=8/24,R$9&lt;14/24)</formula>
    </cfRule>
    <cfRule type="expression" dxfId="7559" priority="343">
      <formula>R$9&lt;8/24</formula>
    </cfRule>
  </conditionalFormatting>
  <conditionalFormatting sqref="R50:AF50">
    <cfRule type="expression" dxfId="7558" priority="336">
      <formula>R$9&gt;=20/24</formula>
    </cfRule>
    <cfRule type="expression" dxfId="7557" priority="337">
      <formula>AND(R$9&gt;=14/24,R$9&lt;20/24)</formula>
    </cfRule>
    <cfRule type="expression" dxfId="7556" priority="338">
      <formula>AND(R$9&gt;=8/24,R$9&lt;14/24)</formula>
    </cfRule>
    <cfRule type="expression" dxfId="7555" priority="339">
      <formula>R$9&lt;8/24</formula>
    </cfRule>
  </conditionalFormatting>
  <conditionalFormatting sqref="R60:AF67">
    <cfRule type="expression" dxfId="7554" priority="332">
      <formula>R$9&gt;=20/24</formula>
    </cfRule>
    <cfRule type="expression" dxfId="7553" priority="333">
      <formula>AND(R$9&gt;=14/24,R$9&lt;20/24)</formula>
    </cfRule>
    <cfRule type="expression" dxfId="7552" priority="334">
      <formula>AND(R$9&gt;=8/24,R$9&lt;14/24)</formula>
    </cfRule>
    <cfRule type="expression" dxfId="7551" priority="335">
      <formula>R$9&lt;8/24</formula>
    </cfRule>
  </conditionalFormatting>
  <conditionalFormatting sqref="AA94:AF97">
    <cfRule type="expression" dxfId="7550" priority="328">
      <formula>AA$9&gt;=20/24</formula>
    </cfRule>
    <cfRule type="expression" dxfId="7549" priority="329">
      <formula>AND(AA$9&gt;=14/24,AA$9&lt;20/24)</formula>
    </cfRule>
    <cfRule type="expression" dxfId="7548" priority="330">
      <formula>AND(AA$9&gt;=8/24,AA$9&lt;14/24)</formula>
    </cfRule>
    <cfRule type="expression" dxfId="7547" priority="331">
      <formula>AA$9&lt;8/24</formula>
    </cfRule>
  </conditionalFormatting>
  <conditionalFormatting sqref="T94:Z97">
    <cfRule type="expression" dxfId="7546" priority="320">
      <formula>T$9&gt;=20/24</formula>
    </cfRule>
    <cfRule type="expression" dxfId="7545" priority="321">
      <formula>AND(T$9&gt;=14/24,T$9&lt;20/24)</formula>
    </cfRule>
    <cfRule type="expression" dxfId="7544" priority="322">
      <formula>AND(T$9&gt;=8/24,T$9&lt;14/24)</formula>
    </cfRule>
    <cfRule type="expression" dxfId="7543" priority="323">
      <formula>T$9&lt;8/24</formula>
    </cfRule>
  </conditionalFormatting>
  <conditionalFormatting sqref="AG51 C51:AF52 C56:AF56 H12:I13 J12:K14 Q12:Q13 H11:AF11 AC12:AD12 J37:AF37 C38:AF43 AD13 L53:AF55 AE12:AF13 R18:AF32 L35:AF36 L45:AF50">
    <cfRule type="expression" dxfId="7542" priority="319">
      <formula>C11&gt;$AG11</formula>
    </cfRule>
  </conditionalFormatting>
  <conditionalFormatting sqref="A100:A156 A84:A97 A11:A14 A16:A32 A45:A72 A80:A82 A74:A78 A35:A43 A169:A200">
    <cfRule type="expression" dxfId="7541" priority="318">
      <formula>$AH11=0</formula>
    </cfRule>
  </conditionalFormatting>
  <conditionalFormatting sqref="AA98:AF98">
    <cfRule type="expression" dxfId="7540" priority="314">
      <formula>AA$9&gt;=20/24</formula>
    </cfRule>
    <cfRule type="expression" dxfId="7539" priority="315">
      <formula>AND(AA$9&gt;=14/24,AA$9&lt;20/24)</formula>
    </cfRule>
    <cfRule type="expression" dxfId="7538" priority="316">
      <formula>AND(AA$9&gt;=8/24,AA$9&lt;14/24)</formula>
    </cfRule>
    <cfRule type="expression" dxfId="7537" priority="317">
      <formula>AA$9&lt;8/24</formula>
    </cfRule>
  </conditionalFormatting>
  <conditionalFormatting sqref="T98:Z98">
    <cfRule type="expression" dxfId="7536" priority="310">
      <formula>T$9&gt;=20/24</formula>
    </cfRule>
    <cfRule type="expression" dxfId="7535" priority="311">
      <formula>AND(T$9&gt;=14/24,T$9&lt;20/24)</formula>
    </cfRule>
    <cfRule type="expression" dxfId="7534" priority="312">
      <formula>AND(T$9&gt;=8/24,T$9&lt;14/24)</formula>
    </cfRule>
    <cfRule type="expression" dxfId="7533" priority="313">
      <formula>T$9&lt;8/24</formula>
    </cfRule>
  </conditionalFormatting>
  <conditionalFormatting sqref="A98">
    <cfRule type="expression" dxfId="7532" priority="309">
      <formula>$AH98=0</formula>
    </cfRule>
  </conditionalFormatting>
  <conditionalFormatting sqref="L36:AF36">
    <cfRule type="expression" dxfId="7531" priority="305">
      <formula>L$9&gt;=20/24</formula>
    </cfRule>
    <cfRule type="expression" dxfId="7530" priority="306">
      <formula>AND(L$9&gt;=14/24,L$9&lt;20/24)</formula>
    </cfRule>
    <cfRule type="expression" dxfId="7529" priority="307">
      <formula>AND(L$9&gt;=8/24,L$9&lt;14/24)</formula>
    </cfRule>
    <cfRule type="expression" dxfId="7528" priority="308">
      <formula>L$9&lt;8/24</formula>
    </cfRule>
  </conditionalFormatting>
  <conditionalFormatting sqref="R36:AF36">
    <cfRule type="expression" dxfId="7527" priority="301">
      <formula>R$9&gt;=20/24</formula>
    </cfRule>
    <cfRule type="expression" dxfId="7526" priority="302">
      <formula>AND(R$9&gt;=14/24,R$9&lt;20/24)</formula>
    </cfRule>
    <cfRule type="expression" dxfId="7525" priority="303">
      <formula>AND(R$9&gt;=8/24,R$9&lt;14/24)</formula>
    </cfRule>
    <cfRule type="expression" dxfId="7524" priority="304">
      <formula>R$9&lt;8/24</formula>
    </cfRule>
  </conditionalFormatting>
  <conditionalFormatting sqref="L62:L67">
    <cfRule type="expression" dxfId="7523" priority="289">
      <formula>L$9&gt;=20/24</formula>
    </cfRule>
    <cfRule type="expression" dxfId="7522" priority="290">
      <formula>AND(L$9&gt;=14/24,L$9&lt;20/24)</formula>
    </cfRule>
    <cfRule type="expression" dxfId="7521" priority="291">
      <formula>AND(L$9&gt;=8/24,L$9&lt;14/24)</formula>
    </cfRule>
    <cfRule type="expression" dxfId="7520" priority="292">
      <formula>L$9&lt;8/24</formula>
    </cfRule>
  </conditionalFormatting>
  <conditionalFormatting sqref="AL32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R34:AF34">
    <cfRule type="expression" dxfId="7519" priority="276">
      <formula>R$9&gt;=20/24</formula>
    </cfRule>
    <cfRule type="expression" dxfId="7518" priority="277">
      <formula>AND(R$9&gt;=14/24,R$9&lt;20/24)</formula>
    </cfRule>
    <cfRule type="expression" dxfId="7517" priority="278">
      <formula>AND(R$9&gt;=8/24,R$9&lt;14/24)</formula>
    </cfRule>
    <cfRule type="expression" dxfId="7516" priority="279">
      <formula>R$9&lt;8/24</formula>
    </cfRule>
  </conditionalFormatting>
  <conditionalFormatting sqref="R34:AF34">
    <cfRule type="expression" dxfId="7515" priority="275">
      <formula>R34&gt;$AG34</formula>
    </cfRule>
  </conditionalFormatting>
  <conditionalFormatting sqref="A34">
    <cfRule type="expression" dxfId="7514" priority="274">
      <formula>$AH34=0</formula>
    </cfRule>
  </conditionalFormatting>
  <conditionalFormatting sqref="C83:AF83">
    <cfRule type="expression" dxfId="7513" priority="270">
      <formula>C$9&gt;=20/24</formula>
    </cfRule>
    <cfRule type="expression" dxfId="7512" priority="271">
      <formula>AND(C$9&gt;=14/24,C$9&lt;20/24)</formula>
    </cfRule>
    <cfRule type="expression" dxfId="7511" priority="272">
      <formula>AND(C$9&gt;=8/24,C$9&lt;14/24)</formula>
    </cfRule>
    <cfRule type="expression" dxfId="7510" priority="273">
      <formula>C$9&lt;8/24</formula>
    </cfRule>
  </conditionalFormatting>
  <conditionalFormatting sqref="A83">
    <cfRule type="expression" dxfId="7509" priority="269">
      <formula>$AH83=0</formula>
    </cfRule>
  </conditionalFormatting>
  <conditionalFormatting sqref="J15:K15">
    <cfRule type="expression" dxfId="7508" priority="260">
      <formula>J15&gt;$AG15</formula>
    </cfRule>
  </conditionalFormatting>
  <conditionalFormatting sqref="A15">
    <cfRule type="expression" dxfId="7507" priority="259">
      <formula>$AH15=0</formula>
    </cfRule>
  </conditionalFormatting>
  <conditionalFormatting sqref="A163:A168">
    <cfRule type="expression" dxfId="7506" priority="258">
      <formula>$AH163=0</formula>
    </cfRule>
  </conditionalFormatting>
  <conditionalFormatting sqref="A157:A162">
    <cfRule type="expression" dxfId="7505" priority="257">
      <formula>$AH157=0</formula>
    </cfRule>
  </conditionalFormatting>
  <conditionalFormatting sqref="AA44:AD44">
    <cfRule type="expression" dxfId="7504" priority="253">
      <formula>AA$9&gt;=20/24</formula>
    </cfRule>
    <cfRule type="expression" dxfId="7503" priority="254">
      <formula>AND(AA$9&gt;=14/24,AA$9&lt;20/24)</formula>
    </cfRule>
    <cfRule type="expression" dxfId="7502" priority="255">
      <formula>AND(AA$9&gt;=8/24,AA$9&lt;14/24)</formula>
    </cfRule>
    <cfRule type="expression" dxfId="7501" priority="256">
      <formula>AA$9&lt;8/24</formula>
    </cfRule>
  </conditionalFormatting>
  <conditionalFormatting sqref="L44:Q44">
    <cfRule type="expression" dxfId="7500" priority="249">
      <formula>L$9&gt;=20/24</formula>
    </cfRule>
    <cfRule type="expression" dxfId="7499" priority="250">
      <formula>AND(L$9&gt;=14/24,L$9&lt;20/24)</formula>
    </cfRule>
    <cfRule type="expression" dxfId="7498" priority="251">
      <formula>AND(L$9&gt;=8/24,L$9&lt;14/24)</formula>
    </cfRule>
    <cfRule type="expression" dxfId="7497" priority="252">
      <formula>L$9&lt;8/24</formula>
    </cfRule>
  </conditionalFormatting>
  <conditionalFormatting sqref="R44:Z44">
    <cfRule type="expression" dxfId="7496" priority="245">
      <formula>R$9&gt;=20/24</formula>
    </cfRule>
    <cfRule type="expression" dxfId="7495" priority="246">
      <formula>AND(R$9&gt;=14/24,R$9&lt;20/24)</formula>
    </cfRule>
    <cfRule type="expression" dxfId="7494" priority="247">
      <formula>AND(R$9&gt;=8/24,R$9&lt;14/24)</formula>
    </cfRule>
    <cfRule type="expression" dxfId="7493" priority="248">
      <formula>R$9&lt;8/24</formula>
    </cfRule>
  </conditionalFormatting>
  <conditionalFormatting sqref="C44:AF44">
    <cfRule type="expression" dxfId="7492" priority="244">
      <formula>C44&gt;$AG44</formula>
    </cfRule>
  </conditionalFormatting>
  <conditionalFormatting sqref="A44">
    <cfRule type="expression" dxfId="7491" priority="243">
      <formula>$AH44=0</formula>
    </cfRule>
  </conditionalFormatting>
  <conditionalFormatting sqref="C79:AF79">
    <cfRule type="expression" dxfId="7490" priority="239">
      <formula>C$9&gt;=20/24</formula>
    </cfRule>
    <cfRule type="expression" dxfId="7489" priority="240">
      <formula>AND(C$9&gt;=14/24,C$9&lt;20/24)</formula>
    </cfRule>
    <cfRule type="expression" dxfId="7488" priority="241">
      <formula>AND(C$9&gt;=8/24,C$9&lt;14/24)</formula>
    </cfRule>
    <cfRule type="expression" dxfId="7487" priority="242">
      <formula>C$9&lt;8/24</formula>
    </cfRule>
  </conditionalFormatting>
  <conditionalFormatting sqref="A79">
    <cfRule type="expression" dxfId="7486" priority="238">
      <formula>$AH79=0</formula>
    </cfRule>
  </conditionalFormatting>
  <conditionalFormatting sqref="C73:AG73">
    <cfRule type="expression" dxfId="7485" priority="234">
      <formula>C$9&gt;=20/24</formula>
    </cfRule>
    <cfRule type="expression" dxfId="7484" priority="235">
      <formula>AND(C$9&gt;=14/24,C$9&lt;20/24)</formula>
    </cfRule>
    <cfRule type="expression" dxfId="7483" priority="236">
      <formula>AND(C$9&gt;=8/24,C$9&lt;14/24)</formula>
    </cfRule>
    <cfRule type="expression" dxfId="7482" priority="237">
      <formula>C$9&lt;8/24</formula>
    </cfRule>
  </conditionalFormatting>
  <conditionalFormatting sqref="A73">
    <cfRule type="expression" dxfId="7481" priority="233">
      <formula>$AH73=0</formula>
    </cfRule>
  </conditionalFormatting>
  <conditionalFormatting sqref="AL34:AL35 AL7:AL31">
    <cfRule type="iconSet" priority="415">
      <iconSet iconSet="3TrafficLights2" reverse="1">
        <cfvo type="percent" val="0"/>
        <cfvo type="num" val="1"/>
        <cfvo type="num" val="1"/>
      </iconSet>
    </cfRule>
  </conditionalFormatting>
  <conditionalFormatting sqref="T85:W91">
    <cfRule type="expression" dxfId="7480" priority="225">
      <formula>T$9&gt;=20/24</formula>
    </cfRule>
    <cfRule type="expression" dxfId="7479" priority="226">
      <formula>AND(T$9&gt;=14/24,T$9&lt;20/24)</formula>
    </cfRule>
    <cfRule type="expression" dxfId="7478" priority="227">
      <formula>AND(T$9&gt;=8/24,T$9&lt;14/24)</formula>
    </cfRule>
    <cfRule type="expression" dxfId="7477" priority="228">
      <formula>T$9&lt;8/24</formula>
    </cfRule>
  </conditionalFormatting>
  <conditionalFormatting sqref="C84:Q91 R85:S91">
    <cfRule type="expression" dxfId="7476" priority="221">
      <formula>C$9&gt;=20/24</formula>
    </cfRule>
    <cfRule type="expression" dxfId="7475" priority="222">
      <formula>AND(C$9&gt;=14/24,C$9&lt;20/24)</formula>
    </cfRule>
    <cfRule type="expression" dxfId="7474" priority="223">
      <formula>AND(C$9&gt;=8/24,C$9&lt;14/24)</formula>
    </cfRule>
    <cfRule type="expression" dxfId="7473" priority="224">
      <formula>C$9&lt;8/24</formula>
    </cfRule>
  </conditionalFormatting>
  <conditionalFormatting sqref="R84:S84">
    <cfRule type="expression" dxfId="7472" priority="217">
      <formula>R$9&gt;=20/24</formula>
    </cfRule>
    <cfRule type="expression" dxfId="7471" priority="218">
      <formula>AND(R$9&gt;=14/24,R$9&lt;20/24)</formula>
    </cfRule>
    <cfRule type="expression" dxfId="7470" priority="219">
      <formula>AND(R$9&gt;=8/24,R$9&lt;14/24)</formula>
    </cfRule>
    <cfRule type="expression" dxfId="7469" priority="220">
      <formula>R$9&lt;8/24</formula>
    </cfRule>
  </conditionalFormatting>
  <conditionalFormatting sqref="E94 C94:D97 E95:M97">
    <cfRule type="expression" dxfId="7468" priority="213">
      <formula>C$9&gt;=20/24</formula>
    </cfRule>
    <cfRule type="expression" dxfId="7467" priority="214">
      <formula>AND(C$9&gt;=14/24,C$9&lt;20/24)</formula>
    </cfRule>
    <cfRule type="expression" dxfId="7466" priority="215">
      <formula>AND(C$9&gt;=8/24,C$9&lt;14/24)</formula>
    </cfRule>
    <cfRule type="expression" dxfId="7465" priority="216">
      <formula>C$9&lt;8/24</formula>
    </cfRule>
  </conditionalFormatting>
  <conditionalFormatting sqref="N94:Q97">
    <cfRule type="expression" dxfId="7464" priority="209">
      <formula>N$9&gt;=20/24</formula>
    </cfRule>
    <cfRule type="expression" dxfId="7463" priority="210">
      <formula>AND(N$9&gt;=14/24,N$9&lt;20/24)</formula>
    </cfRule>
    <cfRule type="expression" dxfId="7462" priority="211">
      <formula>AND(N$9&gt;=8/24,N$9&lt;14/24)</formula>
    </cfRule>
    <cfRule type="expression" dxfId="7461" priority="212">
      <formula>N$9&lt;8/24</formula>
    </cfRule>
  </conditionalFormatting>
  <conditionalFormatting sqref="R94:S97">
    <cfRule type="expression" dxfId="7460" priority="205">
      <formula>R$9&gt;=20/24</formula>
    </cfRule>
    <cfRule type="expression" dxfId="7459" priority="206">
      <formula>AND(R$9&gt;=14/24,R$9&lt;20/24)</formula>
    </cfRule>
    <cfRule type="expression" dxfId="7458" priority="207">
      <formula>AND(R$9&gt;=8/24,R$9&lt;14/24)</formula>
    </cfRule>
    <cfRule type="expression" dxfId="7457" priority="208">
      <formula>R$9&lt;8/24</formula>
    </cfRule>
  </conditionalFormatting>
  <conditionalFormatting sqref="C98:M98">
    <cfRule type="expression" dxfId="7456" priority="201">
      <formula>C$9&gt;=20/24</formula>
    </cfRule>
    <cfRule type="expression" dxfId="7455" priority="202">
      <formula>AND(C$9&gt;=14/24,C$9&lt;20/24)</formula>
    </cfRule>
    <cfRule type="expression" dxfId="7454" priority="203">
      <formula>AND(C$9&gt;=8/24,C$9&lt;14/24)</formula>
    </cfRule>
    <cfRule type="expression" dxfId="7453" priority="204">
      <formula>C$9&lt;8/24</formula>
    </cfRule>
  </conditionalFormatting>
  <conditionalFormatting sqref="N98:Q98">
    <cfRule type="expression" dxfId="7452" priority="197">
      <formula>N$9&gt;=20/24</formula>
    </cfRule>
    <cfRule type="expression" dxfId="7451" priority="198">
      <formula>AND(N$9&gt;=14/24,N$9&lt;20/24)</formula>
    </cfRule>
    <cfRule type="expression" dxfId="7450" priority="199">
      <formula>AND(N$9&gt;=8/24,N$9&lt;14/24)</formula>
    </cfRule>
    <cfRule type="expression" dxfId="7449" priority="200">
      <formula>N$9&lt;8/24</formula>
    </cfRule>
  </conditionalFormatting>
  <conditionalFormatting sqref="R98:S98">
    <cfRule type="expression" dxfId="7448" priority="193">
      <formula>R$9&gt;=20/24</formula>
    </cfRule>
    <cfRule type="expression" dxfId="7447" priority="194">
      <formula>AND(R$9&gt;=14/24,R$9&lt;20/24)</formula>
    </cfRule>
    <cfRule type="expression" dxfId="7446" priority="195">
      <formula>AND(R$9&gt;=8/24,R$9&lt;14/24)</formula>
    </cfRule>
    <cfRule type="expression" dxfId="7445" priority="196">
      <formula>R$9&lt;8/24</formula>
    </cfRule>
  </conditionalFormatting>
  <conditionalFormatting sqref="L94:M94">
    <cfRule type="expression" dxfId="7444" priority="189">
      <formula>L$9&gt;=20/24</formula>
    </cfRule>
    <cfRule type="expression" dxfId="7443" priority="190">
      <formula>AND(L$9&gt;=14/24,L$9&lt;20/24)</formula>
    </cfRule>
    <cfRule type="expression" dxfId="7442" priority="191">
      <formula>AND(L$9&gt;=8/24,L$9&lt;14/24)</formula>
    </cfRule>
    <cfRule type="expression" dxfId="7441" priority="192">
      <formula>L$9&lt;8/24</formula>
    </cfRule>
  </conditionalFormatting>
  <conditionalFormatting sqref="F94:K94">
    <cfRule type="expression" dxfId="7440" priority="185">
      <formula>F$9&gt;=20/24</formula>
    </cfRule>
    <cfRule type="expression" dxfId="7439" priority="186">
      <formula>AND(F$9&gt;=14/24,F$9&lt;20/24)</formula>
    </cfRule>
    <cfRule type="expression" dxfId="7438" priority="187">
      <formula>AND(F$9&gt;=8/24,F$9&lt;14/24)</formula>
    </cfRule>
    <cfRule type="expression" dxfId="7437" priority="188">
      <formula>F$9&lt;8/24</formula>
    </cfRule>
  </conditionalFormatting>
  <conditionalFormatting sqref="T94:V94">
    <cfRule type="expression" dxfId="7436" priority="181">
      <formula>T$9&gt;=20/24</formula>
    </cfRule>
    <cfRule type="expression" dxfId="7435" priority="182">
      <formula>AND(T$9&gt;=14/24,T$9&lt;20/24)</formula>
    </cfRule>
    <cfRule type="expression" dxfId="7434" priority="183">
      <formula>AND(T$9&gt;=8/24,T$9&lt;14/24)</formula>
    </cfRule>
    <cfRule type="expression" dxfId="7433" priority="184">
      <formula>T$9&lt;8/24</formula>
    </cfRule>
  </conditionalFormatting>
  <conditionalFormatting sqref="N94:S94">
    <cfRule type="expression" dxfId="7432" priority="177">
      <formula>N$9&gt;=20/24</formula>
    </cfRule>
    <cfRule type="expression" dxfId="7431" priority="178">
      <formula>AND(N$9&gt;=14/24,N$9&lt;20/24)</formula>
    </cfRule>
    <cfRule type="expression" dxfId="7430" priority="179">
      <formula>AND(N$9&gt;=8/24,N$9&lt;14/24)</formula>
    </cfRule>
    <cfRule type="expression" dxfId="7429" priority="180">
      <formula>N$9&lt;8/24</formula>
    </cfRule>
  </conditionalFormatting>
  <conditionalFormatting sqref="AA99:AF99">
    <cfRule type="expression" dxfId="7428" priority="173">
      <formula>AA$9&gt;=20/24</formula>
    </cfRule>
    <cfRule type="expression" dxfId="7427" priority="174">
      <formula>AND(AA$9&gt;=14/24,AA$9&lt;20/24)</formula>
    </cfRule>
    <cfRule type="expression" dxfId="7426" priority="175">
      <formula>AND(AA$9&gt;=8/24,AA$9&lt;14/24)</formula>
    </cfRule>
    <cfRule type="expression" dxfId="7425" priority="176">
      <formula>AA$9&lt;8/24</formula>
    </cfRule>
  </conditionalFormatting>
  <conditionalFormatting sqref="T99:Z99">
    <cfRule type="expression" dxfId="7424" priority="169">
      <formula>T$9&gt;=20/24</formula>
    </cfRule>
    <cfRule type="expression" dxfId="7423" priority="170">
      <formula>AND(T$9&gt;=14/24,T$9&lt;20/24)</formula>
    </cfRule>
    <cfRule type="expression" dxfId="7422" priority="171">
      <formula>AND(T$9&gt;=8/24,T$9&lt;14/24)</formula>
    </cfRule>
    <cfRule type="expression" dxfId="7421" priority="172">
      <formula>T$9&lt;8/24</formula>
    </cfRule>
  </conditionalFormatting>
  <conditionalFormatting sqref="A99">
    <cfRule type="expression" dxfId="7420" priority="168">
      <formula>$AH99=0</formula>
    </cfRule>
  </conditionalFormatting>
  <conditionalFormatting sqref="C99:M99">
    <cfRule type="expression" dxfId="7419" priority="164">
      <formula>C$9&gt;=20/24</formula>
    </cfRule>
    <cfRule type="expression" dxfId="7418" priority="165">
      <formula>AND(C$9&gt;=14/24,C$9&lt;20/24)</formula>
    </cfRule>
    <cfRule type="expression" dxfId="7417" priority="166">
      <formula>AND(C$9&gt;=8/24,C$9&lt;14/24)</formula>
    </cfRule>
    <cfRule type="expression" dxfId="7416" priority="167">
      <formula>C$9&lt;8/24</formula>
    </cfRule>
  </conditionalFormatting>
  <conditionalFormatting sqref="N99:Q99">
    <cfRule type="expression" dxfId="7415" priority="160">
      <formula>N$9&gt;=20/24</formula>
    </cfRule>
    <cfRule type="expression" dxfId="7414" priority="161">
      <formula>AND(N$9&gt;=14/24,N$9&lt;20/24)</formula>
    </cfRule>
    <cfRule type="expression" dxfId="7413" priority="162">
      <formula>AND(N$9&gt;=8/24,N$9&lt;14/24)</formula>
    </cfRule>
    <cfRule type="expression" dxfId="7412" priority="163">
      <formula>N$9&lt;8/24</formula>
    </cfRule>
  </conditionalFormatting>
  <conditionalFormatting sqref="R99:S99">
    <cfRule type="expression" dxfId="7411" priority="156">
      <formula>R$9&gt;=20/24</formula>
    </cfRule>
    <cfRule type="expression" dxfId="7410" priority="157">
      <formula>AND(R$9&gt;=14/24,R$9&lt;20/24)</formula>
    </cfRule>
    <cfRule type="expression" dxfId="7409" priority="158">
      <formula>AND(R$9&gt;=8/24,R$9&lt;14/24)</formula>
    </cfRule>
    <cfRule type="expression" dxfId="7408" priority="159">
      <formula>R$9&lt;8/24</formula>
    </cfRule>
  </conditionalFormatting>
  <conditionalFormatting sqref="R12:AB16 AC13:AC16 AD14:AF16">
    <cfRule type="expression" dxfId="7407" priority="152">
      <formula>R$9&gt;=20/24</formula>
    </cfRule>
    <cfRule type="expression" dxfId="7406" priority="153">
      <formula>AND(R$9&gt;=14/24,R$9&lt;20/24)</formula>
    </cfRule>
    <cfRule type="expression" dxfId="7405" priority="154">
      <formula>AND(R$9&gt;=8/24,R$9&lt;14/24)</formula>
    </cfRule>
    <cfRule type="expression" dxfId="7404" priority="155">
      <formula>R$9&lt;8/24</formula>
    </cfRule>
  </conditionalFormatting>
  <conditionalFormatting sqref="R17:AF17">
    <cfRule type="expression" dxfId="7403" priority="148">
      <formula>R$9&gt;=20/24</formula>
    </cfRule>
    <cfRule type="expression" dxfId="7402" priority="149">
      <formula>AND(R$9&gt;=14/24,R$9&lt;20/24)</formula>
    </cfRule>
    <cfRule type="expression" dxfId="7401" priority="150">
      <formula>AND(R$9&gt;=8/24,R$9&lt;14/24)</formula>
    </cfRule>
    <cfRule type="expression" dxfId="7400" priority="151">
      <formula>R$9&lt;8/24</formula>
    </cfRule>
  </conditionalFormatting>
  <conditionalFormatting sqref="R12:AB13 AC13">
    <cfRule type="expression" dxfId="7399" priority="144">
      <formula>R$9&gt;=20/24</formula>
    </cfRule>
    <cfRule type="expression" dxfId="7398" priority="145">
      <formula>AND(R$9&gt;=14/24,R$9&lt;20/24)</formula>
    </cfRule>
    <cfRule type="expression" dxfId="7397" priority="146">
      <formula>AND(R$9&gt;=8/24,R$9&lt;14/24)</formula>
    </cfRule>
    <cfRule type="expression" dxfId="7396" priority="147">
      <formula>R$9&lt;8/24</formula>
    </cfRule>
  </conditionalFormatting>
  <conditionalFormatting sqref="AA58:AF59">
    <cfRule type="expression" dxfId="7395" priority="140">
      <formula>AA$9&gt;=20/24</formula>
    </cfRule>
    <cfRule type="expression" dxfId="7394" priority="141">
      <formula>AND(AA$9&gt;=14/24,AA$9&lt;20/24)</formula>
    </cfRule>
    <cfRule type="expression" dxfId="7393" priority="142">
      <formula>AND(AA$9&gt;=8/24,AA$9&lt;14/24)</formula>
    </cfRule>
    <cfRule type="expression" dxfId="7392" priority="143">
      <formula>AA$9&lt;8/24</formula>
    </cfRule>
  </conditionalFormatting>
  <conditionalFormatting sqref="AL33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L15:Q15">
    <cfRule type="expression" dxfId="7391" priority="1">
      <formula>L15&gt;$AG15</formula>
    </cfRule>
  </conditionalFormatting>
  <conditionalFormatting sqref="B84:B91 B74:B78 B80:B82 B53:B72 B11:G11 B18:K30 C53:K55">
    <cfRule type="expression" dxfId="7390" priority="116">
      <formula>B$9&gt;=20/24</formula>
    </cfRule>
    <cfRule type="expression" dxfId="7389" priority="117">
      <formula>AND(B$9&gt;=14/24,B$9&lt;20/24)</formula>
    </cfRule>
    <cfRule type="expression" dxfId="7388" priority="118">
      <formula>AND(B$9&gt;=8/24,B$9&lt;14/24)</formula>
    </cfRule>
    <cfRule type="expression" dxfId="7387" priority="119">
      <formula>B$9&lt;8/24</formula>
    </cfRule>
  </conditionalFormatting>
  <conditionalFormatting sqref="B37:I37">
    <cfRule type="expression" dxfId="7386" priority="112">
      <formula>B$9&gt;=20/24</formula>
    </cfRule>
    <cfRule type="expression" dxfId="7385" priority="113">
      <formula>AND(B$9&gt;=14/24,B$9&lt;20/24)</formula>
    </cfRule>
    <cfRule type="expression" dxfId="7384" priority="114">
      <formula>AND(B$9&gt;=8/24,B$9&lt;14/24)</formula>
    </cfRule>
    <cfRule type="expression" dxfId="7383" priority="115">
      <formula>B$9&lt;8/24</formula>
    </cfRule>
  </conditionalFormatting>
  <conditionalFormatting sqref="B31:K32 B35:K35">
    <cfRule type="expression" dxfId="7382" priority="108">
      <formula>B$9&gt;=20/24</formula>
    </cfRule>
    <cfRule type="expression" dxfId="7381" priority="109">
      <formula>AND(B$9&gt;=14/24,B$9&lt;20/24)</formula>
    </cfRule>
    <cfRule type="expression" dxfId="7380" priority="110">
      <formula>AND(B$9&gt;=8/24,B$9&lt;14/24)</formula>
    </cfRule>
    <cfRule type="expression" dxfId="7379" priority="111">
      <formula>B$9&lt;8/24</formula>
    </cfRule>
  </conditionalFormatting>
  <conditionalFormatting sqref="B46:K48">
    <cfRule type="expression" dxfId="7378" priority="104">
      <formula>B$9&gt;=20/24</formula>
    </cfRule>
    <cfRule type="expression" dxfId="7377" priority="105">
      <formula>AND(B$9&gt;=14/24,B$9&lt;20/24)</formula>
    </cfRule>
    <cfRule type="expression" dxfId="7376" priority="106">
      <formula>AND(B$9&gt;=8/24,B$9&lt;14/24)</formula>
    </cfRule>
    <cfRule type="expression" dxfId="7375" priority="107">
      <formula>B$9&lt;8/24</formula>
    </cfRule>
  </conditionalFormatting>
  <conditionalFormatting sqref="B49:K49">
    <cfRule type="expression" dxfId="7374" priority="100">
      <formula>B$9&gt;=20/24</formula>
    </cfRule>
    <cfRule type="expression" dxfId="7373" priority="101">
      <formula>AND(B$9&gt;=14/24,B$9&lt;20/24)</formula>
    </cfRule>
    <cfRule type="expression" dxfId="7372" priority="102">
      <formula>AND(B$9&gt;=8/24,B$9&lt;14/24)</formula>
    </cfRule>
    <cfRule type="expression" dxfId="7371" priority="103">
      <formula>B$9&lt;8/24</formula>
    </cfRule>
  </conditionalFormatting>
  <conditionalFormatting sqref="B50:K50">
    <cfRule type="expression" dxfId="7370" priority="96">
      <formula>B$9&gt;=20/24</formula>
    </cfRule>
    <cfRule type="expression" dxfId="7369" priority="97">
      <formula>AND(B$9&gt;=14/24,B$9&lt;20/24)</formula>
    </cfRule>
    <cfRule type="expression" dxfId="7368" priority="98">
      <formula>AND(B$9&gt;=8/24,B$9&lt;14/24)</formula>
    </cfRule>
    <cfRule type="expression" dxfId="7367" priority="99">
      <formula>B$9&lt;8/24</formula>
    </cfRule>
  </conditionalFormatting>
  <conditionalFormatting sqref="B94:B97">
    <cfRule type="expression" dxfId="7366" priority="92">
      <formula>B$9&gt;=20/24</formula>
    </cfRule>
    <cfRule type="expression" dxfId="7365" priority="93">
      <formula>AND(B$9&gt;=14/24,B$9&lt;20/24)</formula>
    </cfRule>
    <cfRule type="expression" dxfId="7364" priority="94">
      <formula>AND(B$9&gt;=8/24,B$9&lt;14/24)</formula>
    </cfRule>
    <cfRule type="expression" dxfId="7363" priority="95">
      <formula>B$9&lt;8/24</formula>
    </cfRule>
  </conditionalFormatting>
  <conditionalFormatting sqref="B35:B43 B45:B56 B11:G11 C35:I37 B18:K32 J35:K36 C45:K50 C53:K55">
    <cfRule type="expression" dxfId="7362" priority="91">
      <formula>B11&gt;$AG11</formula>
    </cfRule>
  </conditionalFormatting>
  <conditionalFormatting sqref="B98">
    <cfRule type="expression" dxfId="7361" priority="87">
      <formula>B$9&gt;=20/24</formula>
    </cfRule>
    <cfRule type="expression" dxfId="7360" priority="88">
      <formula>AND(B$9&gt;=14/24,B$9&lt;20/24)</formula>
    </cfRule>
    <cfRule type="expression" dxfId="7359" priority="89">
      <formula>AND(B$9&gt;=8/24,B$9&lt;14/24)</formula>
    </cfRule>
    <cfRule type="expression" dxfId="7358" priority="90">
      <formula>B$9&lt;8/24</formula>
    </cfRule>
  </conditionalFormatting>
  <conditionalFormatting sqref="B36:K36">
    <cfRule type="expression" dxfId="7357" priority="83">
      <formula>B$9&gt;=20/24</formula>
    </cfRule>
    <cfRule type="expression" dxfId="7356" priority="84">
      <formula>AND(B$9&gt;=14/24,B$9&lt;20/24)</formula>
    </cfRule>
    <cfRule type="expression" dxfId="7355" priority="85">
      <formula>AND(B$9&gt;=8/24,B$9&lt;14/24)</formula>
    </cfRule>
    <cfRule type="expression" dxfId="7354" priority="86">
      <formula>B$9&lt;8/24</formula>
    </cfRule>
  </conditionalFormatting>
  <conditionalFormatting sqref="B36:K36">
    <cfRule type="expression" dxfId="7353" priority="79">
      <formula>B$9&gt;=20/24</formula>
    </cfRule>
    <cfRule type="expression" dxfId="7352" priority="80">
      <formula>AND(B$9&gt;=14/24,B$9&lt;20/24)</formula>
    </cfRule>
    <cfRule type="expression" dxfId="7351" priority="81">
      <formula>AND(B$9&gt;=8/24,B$9&lt;14/24)</formula>
    </cfRule>
    <cfRule type="expression" dxfId="7350" priority="82">
      <formula>B$9&lt;8/24</formula>
    </cfRule>
  </conditionalFormatting>
  <conditionalFormatting sqref="B34:K34">
    <cfRule type="expression" dxfId="7349" priority="75">
      <formula>B$9&gt;=20/24</formula>
    </cfRule>
    <cfRule type="expression" dxfId="7348" priority="76">
      <formula>AND(B$9&gt;=14/24,B$9&lt;20/24)</formula>
    </cfRule>
    <cfRule type="expression" dxfId="7347" priority="77">
      <formula>AND(B$9&gt;=8/24,B$9&lt;14/24)</formula>
    </cfRule>
    <cfRule type="expression" dxfId="7346" priority="78">
      <formula>B$9&lt;8/24</formula>
    </cfRule>
  </conditionalFormatting>
  <conditionalFormatting sqref="B34:K34">
    <cfRule type="expression" dxfId="7345" priority="74">
      <formula>B34&gt;$AG34</formula>
    </cfRule>
  </conditionalFormatting>
  <conditionalFormatting sqref="B83">
    <cfRule type="expression" dxfId="7344" priority="70">
      <formula>B$9&gt;=20/24</formula>
    </cfRule>
    <cfRule type="expression" dxfId="7343" priority="71">
      <formula>AND(B$9&gt;=14/24,B$9&lt;20/24)</formula>
    </cfRule>
    <cfRule type="expression" dxfId="7342" priority="72">
      <formula>AND(B$9&gt;=8/24,B$9&lt;14/24)</formula>
    </cfRule>
    <cfRule type="expression" dxfId="7341" priority="73">
      <formula>B$9&lt;8/24</formula>
    </cfRule>
  </conditionalFormatting>
  <conditionalFormatting sqref="B44">
    <cfRule type="expression" dxfId="7340" priority="69">
      <formula>B44&gt;$AG44</formula>
    </cfRule>
  </conditionalFormatting>
  <conditionalFormatting sqref="B79">
    <cfRule type="expression" dxfId="7339" priority="65">
      <formula>B$9&gt;=20/24</formula>
    </cfRule>
    <cfRule type="expression" dxfId="7338" priority="66">
      <formula>AND(B$9&gt;=14/24,B$9&lt;20/24)</formula>
    </cfRule>
    <cfRule type="expression" dxfId="7337" priority="67">
      <formula>AND(B$9&gt;=8/24,B$9&lt;14/24)</formula>
    </cfRule>
    <cfRule type="expression" dxfId="7336" priority="68">
      <formula>B$9&lt;8/24</formula>
    </cfRule>
  </conditionalFormatting>
  <conditionalFormatting sqref="B73">
    <cfRule type="expression" dxfId="7335" priority="61">
      <formula>B$9&gt;=20/24</formula>
    </cfRule>
    <cfRule type="expression" dxfId="7334" priority="62">
      <formula>AND(B$9&gt;=14/24,B$9&lt;20/24)</formula>
    </cfRule>
    <cfRule type="expression" dxfId="7333" priority="63">
      <formula>AND(B$9&gt;=8/24,B$9&lt;14/24)</formula>
    </cfRule>
    <cfRule type="expression" dxfId="7332" priority="64">
      <formula>B$9&lt;8/24</formula>
    </cfRule>
  </conditionalFormatting>
  <conditionalFormatting sqref="B99">
    <cfRule type="expression" dxfId="7331" priority="57">
      <formula>B$9&gt;=20/24</formula>
    </cfRule>
    <cfRule type="expression" dxfId="7330" priority="58">
      <formula>AND(B$9&gt;=14/24,B$9&lt;20/24)</formula>
    </cfRule>
    <cfRule type="expression" dxfId="7329" priority="59">
      <formula>AND(B$9&gt;=8/24,B$9&lt;14/24)</formula>
    </cfRule>
    <cfRule type="expression" dxfId="7328" priority="60">
      <formula>B$9&lt;8/24</formula>
    </cfRule>
  </conditionalFormatting>
  <conditionalFormatting sqref="B12:G15 H14:I15 B16:K16">
    <cfRule type="expression" dxfId="7327" priority="53">
      <formula>B$9&gt;=20/24</formula>
    </cfRule>
    <cfRule type="expression" dxfId="7326" priority="54">
      <formula>AND(B$9&gt;=14/24,B$9&lt;20/24)</formula>
    </cfRule>
    <cfRule type="expression" dxfId="7325" priority="55">
      <formula>AND(B$9&gt;=8/24,B$9&lt;14/24)</formula>
    </cfRule>
    <cfRule type="expression" dxfId="7324" priority="56">
      <formula>B$9&lt;8/24</formula>
    </cfRule>
  </conditionalFormatting>
  <conditionalFormatting sqref="B17:K17">
    <cfRule type="expression" dxfId="7323" priority="49">
      <formula>B$9&gt;=20/24</formula>
    </cfRule>
    <cfRule type="expression" dxfId="7322" priority="50">
      <formula>AND(B$9&gt;=14/24,B$9&lt;20/24)</formula>
    </cfRule>
    <cfRule type="expression" dxfId="7321" priority="51">
      <formula>AND(B$9&gt;=8/24,B$9&lt;14/24)</formula>
    </cfRule>
    <cfRule type="expression" dxfId="7320" priority="52">
      <formula>B$9&lt;8/24</formula>
    </cfRule>
  </conditionalFormatting>
  <conditionalFormatting sqref="B12:G13">
    <cfRule type="expression" dxfId="7319" priority="45">
      <formula>B$9&gt;=20/24</formula>
    </cfRule>
    <cfRule type="expression" dxfId="7318" priority="46">
      <formula>AND(B$9&gt;=14/24,B$9&lt;20/24)</formula>
    </cfRule>
    <cfRule type="expression" dxfId="7317" priority="47">
      <formula>AND(B$9&gt;=8/24,B$9&lt;14/24)</formula>
    </cfRule>
    <cfRule type="expression" dxfId="7316" priority="48">
      <formula>B$9&lt;8/24</formula>
    </cfRule>
  </conditionalFormatting>
  <conditionalFormatting sqref="L18:Q32">
    <cfRule type="expression" dxfId="7315" priority="29">
      <formula>L18&gt;$AG18</formula>
    </cfRule>
  </conditionalFormatting>
  <conditionalFormatting sqref="L18:Q30">
    <cfRule type="expression" dxfId="7314" priority="34">
      <formula>L$9&gt;=20/24</formula>
    </cfRule>
    <cfRule type="expression" dxfId="7313" priority="35">
      <formula>AND(L$9&gt;=14/24,L$9&lt;20/24)</formula>
    </cfRule>
    <cfRule type="expression" dxfId="7312" priority="36">
      <formula>AND(L$9&gt;=8/24,L$9&lt;14/24)</formula>
    </cfRule>
    <cfRule type="expression" dxfId="7311" priority="37">
      <formula>L$9&lt;8/24</formula>
    </cfRule>
  </conditionalFormatting>
  <conditionalFormatting sqref="L31:Q32">
    <cfRule type="expression" dxfId="7310" priority="30">
      <formula>L$9&gt;=20/24</formula>
    </cfRule>
    <cfRule type="expression" dxfId="7309" priority="31">
      <formula>AND(L$9&gt;=14/24,L$9&lt;20/24)</formula>
    </cfRule>
    <cfRule type="expression" dxfId="7308" priority="32">
      <formula>AND(L$9&gt;=8/24,L$9&lt;14/24)</formula>
    </cfRule>
    <cfRule type="expression" dxfId="7307" priority="33">
      <formula>L$9&lt;8/24</formula>
    </cfRule>
  </conditionalFormatting>
  <conditionalFormatting sqref="L34:Q34">
    <cfRule type="expression" dxfId="7306" priority="25">
      <formula>L$9&gt;=20/24</formula>
    </cfRule>
    <cfRule type="expression" dxfId="7305" priority="26">
      <formula>AND(L$9&gt;=14/24,L$9&lt;20/24)</formula>
    </cfRule>
    <cfRule type="expression" dxfId="7304" priority="27">
      <formula>AND(L$9&gt;=8/24,L$9&lt;14/24)</formula>
    </cfRule>
    <cfRule type="expression" dxfId="7303" priority="28">
      <formula>L$9&lt;8/24</formula>
    </cfRule>
  </conditionalFormatting>
  <conditionalFormatting sqref="L34:Q34">
    <cfRule type="expression" dxfId="7302" priority="24">
      <formula>L34&gt;$AG34</formula>
    </cfRule>
  </conditionalFormatting>
  <conditionalFormatting sqref="L17:Q17">
    <cfRule type="expression" dxfId="7301" priority="16">
      <formula>L$9&gt;=20/24</formula>
    </cfRule>
    <cfRule type="expression" dxfId="7300" priority="17">
      <formula>AND(L$9&gt;=14/24,L$9&lt;20/24)</formula>
    </cfRule>
    <cfRule type="expression" dxfId="7299" priority="18">
      <formula>AND(L$9&gt;=8/24,L$9&lt;14/24)</formula>
    </cfRule>
    <cfRule type="expression" dxfId="7298" priority="19">
      <formula>L$9&lt;8/24</formula>
    </cfRule>
  </conditionalFormatting>
  <conditionalFormatting sqref="L12:P14 Q14 L16:Q16">
    <cfRule type="expression" dxfId="7297" priority="7">
      <formula>L$9&gt;=20/24</formula>
    </cfRule>
    <cfRule type="expression" dxfId="7296" priority="8">
      <formula>AND(L$9&gt;=14/24,L$9&lt;20/24)</formula>
    </cfRule>
    <cfRule type="expression" dxfId="7295" priority="9">
      <formula>AND(L$9&gt;=8/24,L$9&lt;14/24)</formula>
    </cfRule>
    <cfRule type="expression" dxfId="7294" priority="10">
      <formula>L$9&lt;8/24</formula>
    </cfRule>
  </conditionalFormatting>
  <conditionalFormatting sqref="L12:P14 L16:Q16 Q14">
    <cfRule type="expression" dxfId="7293" priority="6">
      <formula>L12&gt;$AG12</formula>
    </cfRule>
  </conditionalFormatting>
  <conditionalFormatting sqref="L15:Q15">
    <cfRule type="expression" dxfId="7292" priority="2">
      <formula>L$9&gt;=20/24</formula>
    </cfRule>
    <cfRule type="expression" dxfId="7291" priority="3">
      <formula>AND(L$9&gt;=14/24,L$9&lt;20/24)</formula>
    </cfRule>
    <cfRule type="expression" dxfId="7290" priority="4">
      <formula>AND(L$9&gt;=8/24,L$9&lt;14/24)</formula>
    </cfRule>
    <cfRule type="expression" dxfId="7289" priority="5">
      <formula>L$9&lt;8/24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6" id="{1BF02C01-5927-429D-BB55-015F4AED11DD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7" id="{C22BE4DD-9A6C-473C-9516-8DD123EB5FC1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8" id="{A62A8FB8-2CDA-4AD8-9066-D309D983FC10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9" id="{CAF26AF5-192C-497E-9659-D6B67E5C25F2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127" id="{8ED7D783-48C2-44B0-B597-D8D913E01EDE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126" id="{0939E833-AFF6-49C7-B0F8-2310AE20ADF2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K55" sqref="K5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2078/08/7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-88</v>
      </c>
      <c r="C5" s="32">
        <f t="shared" ref="C5:AF5" si="0">C68</f>
        <v>-71.099999999999994</v>
      </c>
      <c r="D5" s="32">
        <f t="shared" si="0"/>
        <v>-60.5</v>
      </c>
      <c r="E5" s="32">
        <f t="shared" si="0"/>
        <v>-57</v>
      </c>
      <c r="F5" s="32">
        <f t="shared" si="0"/>
        <v>-56.5</v>
      </c>
      <c r="G5" s="32">
        <f t="shared" si="0"/>
        <v>-65</v>
      </c>
      <c r="H5" s="32">
        <f t="shared" si="0"/>
        <v>-55</v>
      </c>
      <c r="I5" s="32">
        <f t="shared" si="0"/>
        <v>-50</v>
      </c>
      <c r="J5" s="32">
        <f t="shared" si="0"/>
        <v>-58.9</v>
      </c>
      <c r="K5" s="32">
        <f t="shared" si="0"/>
        <v>-54.2</v>
      </c>
      <c r="L5" s="32">
        <f t="shared" si="0"/>
        <v>-64.099999999999994</v>
      </c>
      <c r="M5" s="32">
        <f t="shared" si="0"/>
        <v>-85.2</v>
      </c>
      <c r="N5" s="32">
        <f t="shared" si="0"/>
        <v>-45.6</v>
      </c>
      <c r="O5" s="32">
        <f t="shared" si="0"/>
        <v>-68</v>
      </c>
      <c r="P5" s="32">
        <f t="shared" si="0"/>
        <v>-62.8</v>
      </c>
      <c r="Q5" s="32">
        <f t="shared" si="0"/>
        <v>-56</v>
      </c>
      <c r="R5" s="32">
        <f t="shared" si="0"/>
        <v>-56</v>
      </c>
      <c r="S5" s="32">
        <f t="shared" si="0"/>
        <v>-29.1</v>
      </c>
      <c r="T5" s="32">
        <f t="shared" si="0"/>
        <v>-42</v>
      </c>
      <c r="U5" s="32">
        <f t="shared" si="0"/>
        <v>-61</v>
      </c>
      <c r="V5" s="32">
        <f t="shared" si="0"/>
        <v>-69</v>
      </c>
      <c r="W5" s="32">
        <f t="shared" si="0"/>
        <v>-51</v>
      </c>
      <c r="X5" s="32">
        <f t="shared" si="0"/>
        <v>-106</v>
      </c>
      <c r="Y5" s="32">
        <f t="shared" si="0"/>
        <v>-73</v>
      </c>
      <c r="Z5" s="32">
        <f t="shared" si="0"/>
        <v>-83</v>
      </c>
      <c r="AA5" s="32">
        <f t="shared" si="0"/>
        <v>-85.6</v>
      </c>
      <c r="AB5" s="32">
        <f t="shared" si="0"/>
        <v>-48</v>
      </c>
      <c r="AC5" s="32">
        <f t="shared" si="0"/>
        <v>-69</v>
      </c>
      <c r="AD5" s="32">
        <f t="shared" si="0"/>
        <v>-64</v>
      </c>
      <c r="AE5" s="32">
        <f t="shared" si="0"/>
        <v>-89</v>
      </c>
      <c r="AF5" s="32">
        <f t="shared" si="0"/>
        <v>-59.8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1304MW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Load=801</v>
      </c>
      <c r="B7" s="37">
        <f t="shared" ref="B7:AF7" si="1">B75</f>
        <v>843.33999999999992</v>
      </c>
      <c r="C7" s="37">
        <f t="shared" si="1"/>
        <v>816.13999999999987</v>
      </c>
      <c r="D7" s="37">
        <f t="shared" si="1"/>
        <v>800.54</v>
      </c>
      <c r="E7" s="37">
        <f t="shared" si="1"/>
        <v>825.93999999999994</v>
      </c>
      <c r="F7" s="37">
        <f t="shared" si="1"/>
        <v>881.14</v>
      </c>
      <c r="G7" s="37">
        <f t="shared" si="1"/>
        <v>951.74</v>
      </c>
      <c r="H7" s="37">
        <f t="shared" si="1"/>
        <v>1029.04</v>
      </c>
      <c r="I7" s="37">
        <f t="shared" si="1"/>
        <v>1121.1399999999999</v>
      </c>
      <c r="J7" s="37">
        <f t="shared" si="1"/>
        <v>1202.2400000000002</v>
      </c>
      <c r="K7" s="37">
        <f t="shared" si="1"/>
        <v>1304.1400000000001</v>
      </c>
      <c r="L7" s="37">
        <f>L75</f>
        <v>1286.3400000000001</v>
      </c>
      <c r="M7" s="37">
        <f t="shared" si="1"/>
        <v>1243.94</v>
      </c>
      <c r="N7" s="37">
        <f t="shared" si="1"/>
        <v>1201.1400000000001</v>
      </c>
      <c r="O7" s="37">
        <f t="shared" si="1"/>
        <v>1126.04</v>
      </c>
      <c r="P7" s="37">
        <f t="shared" si="1"/>
        <v>1115.6399999999999</v>
      </c>
      <c r="Q7" s="37">
        <f t="shared" si="1"/>
        <v>1074.24</v>
      </c>
      <c r="R7" s="37">
        <f t="shared" si="1"/>
        <v>1092.94</v>
      </c>
      <c r="S7" s="37">
        <f t="shared" si="1"/>
        <v>1135.8400000000001</v>
      </c>
      <c r="T7" s="37">
        <f t="shared" si="1"/>
        <v>1136.24</v>
      </c>
      <c r="U7" s="37">
        <f t="shared" si="1"/>
        <v>1211.8400000000001</v>
      </c>
      <c r="V7" s="37">
        <f t="shared" si="1"/>
        <v>1364.1399999999999</v>
      </c>
      <c r="W7" s="37">
        <f t="shared" si="1"/>
        <v>1410.44</v>
      </c>
      <c r="X7" s="37">
        <f t="shared" si="1"/>
        <v>1295.44</v>
      </c>
      <c r="Y7" s="37">
        <f t="shared" si="1"/>
        <v>1247.6400000000001</v>
      </c>
      <c r="Z7" s="37">
        <f t="shared" si="1"/>
        <v>1237.6400000000001</v>
      </c>
      <c r="AA7" s="37">
        <f t="shared" si="1"/>
        <v>1155.1400000000001</v>
      </c>
      <c r="AB7" s="37">
        <f t="shared" si="1"/>
        <v>1032.1399999999999</v>
      </c>
      <c r="AC7" s="37">
        <f t="shared" si="1"/>
        <v>1004.94</v>
      </c>
      <c r="AD7" s="37">
        <f t="shared" si="1"/>
        <v>845.74</v>
      </c>
      <c r="AE7" s="37">
        <f t="shared" si="1"/>
        <v>812.93999999999994</v>
      </c>
      <c r="AF7" s="37">
        <f t="shared" si="1"/>
        <v>814.94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180</v>
      </c>
      <c r="C11" s="50">
        <v>150</v>
      </c>
      <c r="D11" s="50">
        <v>120</v>
      </c>
      <c r="E11" s="50">
        <v>130</v>
      </c>
      <c r="F11" s="50">
        <v>130</v>
      </c>
      <c r="G11" s="50">
        <v>170</v>
      </c>
      <c r="H11" s="50">
        <v>170</v>
      </c>
      <c r="I11" s="50">
        <v>190</v>
      </c>
      <c r="J11" s="50">
        <v>280</v>
      </c>
      <c r="K11" s="50">
        <v>340</v>
      </c>
      <c r="L11" s="51">
        <v>340</v>
      </c>
      <c r="M11" s="51">
        <v>320</v>
      </c>
      <c r="N11" s="51">
        <v>260</v>
      </c>
      <c r="O11" s="51">
        <v>210</v>
      </c>
      <c r="P11" s="51">
        <v>180</v>
      </c>
      <c r="Q11" s="51">
        <v>180</v>
      </c>
      <c r="R11" s="51">
        <v>180</v>
      </c>
      <c r="S11" s="53">
        <v>182</v>
      </c>
      <c r="T11" s="53">
        <v>190</v>
      </c>
      <c r="U11" s="53">
        <v>280</v>
      </c>
      <c r="V11" s="53">
        <v>400</v>
      </c>
      <c r="W11" s="53">
        <v>385</v>
      </c>
      <c r="X11" s="53">
        <v>330</v>
      </c>
      <c r="Y11" s="54">
        <v>280</v>
      </c>
      <c r="Z11" s="49">
        <v>280</v>
      </c>
      <c r="AA11" s="49">
        <v>280</v>
      </c>
      <c r="AB11" s="49">
        <v>185</v>
      </c>
      <c r="AC11" s="49">
        <v>185</v>
      </c>
      <c r="AD11" s="49">
        <v>110</v>
      </c>
      <c r="AE11" s="49">
        <v>110</v>
      </c>
      <c r="AF11" s="49">
        <v>110</v>
      </c>
      <c r="AG11" s="55">
        <v>456</v>
      </c>
      <c r="AH11" s="56">
        <f>MAX(B11:AF11)</f>
        <v>400</v>
      </c>
      <c r="AI11" s="57">
        <f>MIN(B11:AF11)</f>
        <v>110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1">
        <v>40</v>
      </c>
      <c r="C12" s="51">
        <v>40</v>
      </c>
      <c r="D12" s="51">
        <v>40</v>
      </c>
      <c r="E12" s="51">
        <v>40</v>
      </c>
      <c r="F12" s="51">
        <v>40</v>
      </c>
      <c r="G12" s="51">
        <v>40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50">
        <v>60</v>
      </c>
      <c r="S12" s="50">
        <v>60</v>
      </c>
      <c r="T12" s="50">
        <v>60</v>
      </c>
      <c r="U12" s="50">
        <v>60</v>
      </c>
      <c r="V12" s="50">
        <v>60</v>
      </c>
      <c r="W12" s="60">
        <v>60</v>
      </c>
      <c r="X12" s="60">
        <v>60</v>
      </c>
      <c r="Y12" s="60">
        <v>60</v>
      </c>
      <c r="Z12" s="60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40</v>
      </c>
      <c r="AK12" s="57">
        <f>(29.8/66)*456</f>
        <v>205.8909090909091</v>
      </c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1">
        <v>20</v>
      </c>
      <c r="C13" s="51">
        <v>20</v>
      </c>
      <c r="D13" s="51">
        <v>20</v>
      </c>
      <c r="E13" s="51">
        <v>20</v>
      </c>
      <c r="F13" s="51">
        <v>20</v>
      </c>
      <c r="G13" s="51">
        <v>20</v>
      </c>
      <c r="H13" s="50">
        <v>34</v>
      </c>
      <c r="I13" s="50">
        <v>34</v>
      </c>
      <c r="J13" s="50">
        <v>34</v>
      </c>
      <c r="K13" s="50">
        <v>34</v>
      </c>
      <c r="L13" s="50">
        <v>34</v>
      </c>
      <c r="M13" s="50">
        <v>34</v>
      </c>
      <c r="N13" s="50">
        <v>34</v>
      </c>
      <c r="O13" s="50">
        <v>34</v>
      </c>
      <c r="P13" s="50">
        <v>34</v>
      </c>
      <c r="Q13" s="50">
        <v>34</v>
      </c>
      <c r="R13" s="50">
        <v>34</v>
      </c>
      <c r="S13" s="50">
        <v>34</v>
      </c>
      <c r="T13" s="50">
        <v>34</v>
      </c>
      <c r="U13" s="50">
        <v>34</v>
      </c>
      <c r="V13" s="50">
        <v>34</v>
      </c>
      <c r="W13" s="60">
        <v>34</v>
      </c>
      <c r="X13" s="60">
        <v>34</v>
      </c>
      <c r="Y13" s="60">
        <v>34</v>
      </c>
      <c r="Z13" s="60">
        <v>34</v>
      </c>
      <c r="AA13" s="51">
        <v>34</v>
      </c>
      <c r="AB13" s="51">
        <v>34</v>
      </c>
      <c r="AC13" s="51">
        <v>34</v>
      </c>
      <c r="AD13" s="51">
        <v>34</v>
      </c>
      <c r="AE13" s="51">
        <v>34</v>
      </c>
      <c r="AF13" s="51">
        <v>34</v>
      </c>
      <c r="AG13" s="61">
        <v>52.4</v>
      </c>
      <c r="AH13" s="56">
        <f>MAX(B13:AF13)</f>
        <v>34</v>
      </c>
      <c r="AI13" s="57">
        <f>MIN(B13:AF13)</f>
        <v>20</v>
      </c>
      <c r="AK13" s="57">
        <f>96*3</f>
        <v>288</v>
      </c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2">
        <v>25.4</v>
      </c>
      <c r="C14" s="62">
        <v>25.4</v>
      </c>
      <c r="D14" s="62">
        <v>25.4</v>
      </c>
      <c r="E14" s="62">
        <v>25.4</v>
      </c>
      <c r="F14" s="62">
        <v>25.4</v>
      </c>
      <c r="G14" s="62">
        <v>25.4</v>
      </c>
      <c r="H14" s="62">
        <v>25.4</v>
      </c>
      <c r="I14" s="62">
        <v>25.4</v>
      </c>
      <c r="J14" s="62">
        <v>25.4</v>
      </c>
      <c r="K14" s="62">
        <v>25.4</v>
      </c>
      <c r="L14" s="51">
        <v>25.4</v>
      </c>
      <c r="M14" s="51">
        <v>25.3</v>
      </c>
      <c r="N14" s="51">
        <v>25.3</v>
      </c>
      <c r="O14" s="51">
        <v>25.3</v>
      </c>
      <c r="P14" s="51">
        <v>25.3</v>
      </c>
      <c r="Q14" s="51">
        <v>25.3</v>
      </c>
      <c r="R14" s="51">
        <v>25.3</v>
      </c>
      <c r="S14" s="51">
        <v>25.3</v>
      </c>
      <c r="T14" s="51">
        <v>25.3</v>
      </c>
      <c r="U14" s="51">
        <v>25.3</v>
      </c>
      <c r="V14" s="51">
        <v>25.3</v>
      </c>
      <c r="W14" s="62">
        <v>25.3</v>
      </c>
      <c r="X14" s="62">
        <v>25.3</v>
      </c>
      <c r="Y14" s="62">
        <v>25.3</v>
      </c>
      <c r="Z14" s="62">
        <v>25.3</v>
      </c>
      <c r="AA14" s="51">
        <v>25.3</v>
      </c>
      <c r="AB14" s="51">
        <v>25.3</v>
      </c>
      <c r="AC14" s="51">
        <v>25.3</v>
      </c>
      <c r="AD14" s="51">
        <v>25.3</v>
      </c>
      <c r="AE14" s="51">
        <v>25.3</v>
      </c>
      <c r="AF14" s="51">
        <v>25.3</v>
      </c>
      <c r="AG14" s="61">
        <v>50</v>
      </c>
      <c r="AH14" s="56">
        <f t="shared" si="2"/>
        <v>25.4</v>
      </c>
      <c r="AI14" s="57">
        <f t="shared" si="3"/>
        <v>25.3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2">
        <v>36.299999999999997</v>
      </c>
      <c r="C15" s="62">
        <v>36.299999999999997</v>
      </c>
      <c r="D15" s="62">
        <v>36.299999999999997</v>
      </c>
      <c r="E15" s="62">
        <v>36.299999999999997</v>
      </c>
      <c r="F15" s="62">
        <v>36.299999999999997</v>
      </c>
      <c r="G15" s="62">
        <v>36.299999999999997</v>
      </c>
      <c r="H15" s="62">
        <v>36.299999999999997</v>
      </c>
      <c r="I15" s="62">
        <v>36.299999999999997</v>
      </c>
      <c r="J15" s="62">
        <v>36.299999999999997</v>
      </c>
      <c r="K15" s="62">
        <v>36.299999999999997</v>
      </c>
      <c r="L15" s="51">
        <v>36.299999999999997</v>
      </c>
      <c r="M15" s="51">
        <v>33.799999999999997</v>
      </c>
      <c r="N15" s="51">
        <v>33.299999999999997</v>
      </c>
      <c r="O15" s="51">
        <v>33.299999999999997</v>
      </c>
      <c r="P15" s="51">
        <v>33.299999999999997</v>
      </c>
      <c r="Q15" s="51">
        <v>33.299999999999997</v>
      </c>
      <c r="R15" s="51">
        <v>33.299999999999997</v>
      </c>
      <c r="S15" s="51">
        <v>33.299999999999997</v>
      </c>
      <c r="T15" s="51">
        <v>33.299999999999997</v>
      </c>
      <c r="U15" s="51">
        <v>33.299999999999997</v>
      </c>
      <c r="V15" s="51">
        <v>38</v>
      </c>
      <c r="W15" s="62">
        <v>38</v>
      </c>
      <c r="X15" s="62">
        <v>38</v>
      </c>
      <c r="Y15" s="62">
        <v>38</v>
      </c>
      <c r="Z15" s="62">
        <v>38</v>
      </c>
      <c r="AA15" s="51">
        <v>38</v>
      </c>
      <c r="AB15" s="51">
        <v>32.6</v>
      </c>
      <c r="AC15" s="51">
        <v>32.6</v>
      </c>
      <c r="AD15" s="51">
        <v>32.6</v>
      </c>
      <c r="AE15" s="51">
        <v>32.6</v>
      </c>
      <c r="AF15" s="51">
        <v>32.6</v>
      </c>
      <c r="AG15" s="64">
        <v>45</v>
      </c>
      <c r="AH15" s="56">
        <f t="shared" si="2"/>
        <v>38</v>
      </c>
      <c r="AI15" s="57">
        <f t="shared" si="3"/>
        <v>32.6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65">
        <v>22</v>
      </c>
      <c r="C16" s="65">
        <v>22</v>
      </c>
      <c r="D16" s="65">
        <v>22</v>
      </c>
      <c r="E16" s="65">
        <v>22</v>
      </c>
      <c r="F16" s="65">
        <v>22</v>
      </c>
      <c r="G16" s="65">
        <v>22</v>
      </c>
      <c r="H16" s="65">
        <v>22</v>
      </c>
      <c r="I16" s="65">
        <v>22</v>
      </c>
      <c r="J16" s="65">
        <v>22</v>
      </c>
      <c r="K16" s="65">
        <v>22</v>
      </c>
      <c r="L16" s="51">
        <v>22</v>
      </c>
      <c r="M16" s="51">
        <v>20</v>
      </c>
      <c r="N16" s="51">
        <v>20</v>
      </c>
      <c r="O16" s="51">
        <v>20</v>
      </c>
      <c r="P16" s="51">
        <v>20</v>
      </c>
      <c r="Q16" s="51">
        <v>20</v>
      </c>
      <c r="R16" s="51">
        <v>20</v>
      </c>
      <c r="S16" s="51">
        <v>20</v>
      </c>
      <c r="T16" s="51">
        <v>20</v>
      </c>
      <c r="U16" s="51">
        <v>20</v>
      </c>
      <c r="V16" s="51">
        <v>20</v>
      </c>
      <c r="W16" s="65">
        <v>22</v>
      </c>
      <c r="X16" s="65">
        <v>22</v>
      </c>
      <c r="Y16" s="65">
        <v>22</v>
      </c>
      <c r="Z16" s="65">
        <v>22</v>
      </c>
      <c r="AA16" s="51">
        <v>20</v>
      </c>
      <c r="AB16" s="51">
        <v>20</v>
      </c>
      <c r="AC16" s="51">
        <v>18</v>
      </c>
      <c r="AD16" s="51">
        <v>18</v>
      </c>
      <c r="AE16" s="51">
        <v>18</v>
      </c>
      <c r="AF16" s="51">
        <v>18</v>
      </c>
      <c r="AG16" s="61">
        <v>45</v>
      </c>
      <c r="AH16" s="56">
        <f t="shared" si="2"/>
        <v>22</v>
      </c>
      <c r="AI16" s="57">
        <f t="shared" si="3"/>
        <v>18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62">
        <v>19</v>
      </c>
      <c r="C17" s="62">
        <v>19</v>
      </c>
      <c r="D17" s="62">
        <v>19</v>
      </c>
      <c r="E17" s="62">
        <v>19</v>
      </c>
      <c r="F17" s="62">
        <v>19</v>
      </c>
      <c r="G17" s="62">
        <v>19</v>
      </c>
      <c r="H17" s="62">
        <v>19</v>
      </c>
      <c r="I17" s="62">
        <v>19</v>
      </c>
      <c r="J17" s="62">
        <v>19</v>
      </c>
      <c r="K17" s="62">
        <v>19</v>
      </c>
      <c r="L17" s="51">
        <v>19</v>
      </c>
      <c r="M17" s="51">
        <v>19</v>
      </c>
      <c r="N17" s="51">
        <v>19</v>
      </c>
      <c r="O17" s="51">
        <v>19</v>
      </c>
      <c r="P17" s="51">
        <v>19</v>
      </c>
      <c r="Q17" s="51">
        <v>19</v>
      </c>
      <c r="R17" s="51">
        <v>19</v>
      </c>
      <c r="S17" s="51">
        <v>19</v>
      </c>
      <c r="T17" s="51">
        <v>19</v>
      </c>
      <c r="U17" s="51">
        <v>19</v>
      </c>
      <c r="V17" s="51">
        <v>19</v>
      </c>
      <c r="W17" s="62">
        <v>19</v>
      </c>
      <c r="X17" s="62">
        <v>19</v>
      </c>
      <c r="Y17" s="62">
        <v>19</v>
      </c>
      <c r="Z17" s="62">
        <v>19</v>
      </c>
      <c r="AA17" s="51">
        <v>19</v>
      </c>
      <c r="AB17" s="51">
        <v>19</v>
      </c>
      <c r="AC17" s="51">
        <v>19</v>
      </c>
      <c r="AD17" s="51">
        <v>19</v>
      </c>
      <c r="AE17" s="51">
        <v>19</v>
      </c>
      <c r="AF17" s="51">
        <v>19</v>
      </c>
      <c r="AG17" s="61">
        <v>42</v>
      </c>
      <c r="AH17" s="56">
        <f t="shared" si="2"/>
        <v>19</v>
      </c>
      <c r="AI17" s="57">
        <f t="shared" si="3"/>
        <v>19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1">
        <v>20</v>
      </c>
      <c r="C18" s="51">
        <v>20</v>
      </c>
      <c r="D18" s="51">
        <v>20</v>
      </c>
      <c r="E18" s="51">
        <v>20</v>
      </c>
      <c r="F18" s="51">
        <v>20</v>
      </c>
      <c r="G18" s="51">
        <v>20</v>
      </c>
      <c r="H18" s="51">
        <v>20</v>
      </c>
      <c r="I18" s="51">
        <v>20</v>
      </c>
      <c r="J18" s="51">
        <v>20</v>
      </c>
      <c r="K18" s="51">
        <v>20</v>
      </c>
      <c r="L18" s="51">
        <v>20</v>
      </c>
      <c r="M18" s="51">
        <v>20</v>
      </c>
      <c r="N18" s="51">
        <v>20</v>
      </c>
      <c r="O18" s="51">
        <v>20</v>
      </c>
      <c r="P18" s="51">
        <v>20</v>
      </c>
      <c r="Q18" s="51">
        <v>0</v>
      </c>
      <c r="R18" s="51">
        <v>0</v>
      </c>
      <c r="S18" s="51">
        <v>15</v>
      </c>
      <c r="T18" s="51">
        <v>15</v>
      </c>
      <c r="U18" s="51">
        <v>15</v>
      </c>
      <c r="V18" s="51">
        <v>15</v>
      </c>
      <c r="W18" s="51">
        <v>15</v>
      </c>
      <c r="X18" s="51">
        <v>15</v>
      </c>
      <c r="Y18" s="51">
        <v>15</v>
      </c>
      <c r="Z18" s="51">
        <v>15</v>
      </c>
      <c r="AA18" s="51">
        <v>15</v>
      </c>
      <c r="AB18" s="51">
        <v>15</v>
      </c>
      <c r="AC18" s="51">
        <v>15</v>
      </c>
      <c r="AD18" s="51">
        <v>15</v>
      </c>
      <c r="AE18" s="51">
        <v>15</v>
      </c>
      <c r="AF18" s="51">
        <v>15</v>
      </c>
      <c r="AG18" s="61">
        <v>36</v>
      </c>
      <c r="AH18" s="56">
        <f t="shared" si="2"/>
        <v>20</v>
      </c>
      <c r="AI18" s="57">
        <f t="shared" si="3"/>
        <v>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1">
        <v>19.399999999999999</v>
      </c>
      <c r="C19" s="51">
        <v>19.399999999999999</v>
      </c>
      <c r="D19" s="51">
        <v>19.399999999999999</v>
      </c>
      <c r="E19" s="51">
        <v>19.399999999999999</v>
      </c>
      <c r="F19" s="51">
        <v>19.399999999999999</v>
      </c>
      <c r="G19" s="51">
        <v>19.399999999999999</v>
      </c>
      <c r="H19" s="51">
        <v>19.399999999999999</v>
      </c>
      <c r="I19" s="51">
        <v>19.399999999999999</v>
      </c>
      <c r="J19" s="51">
        <v>19.399999999999999</v>
      </c>
      <c r="K19" s="51">
        <v>19.399999999999999</v>
      </c>
      <c r="L19" s="51">
        <v>19.399999999999999</v>
      </c>
      <c r="M19" s="51">
        <v>18.3</v>
      </c>
      <c r="N19" s="51">
        <v>18.3</v>
      </c>
      <c r="O19" s="51">
        <v>18.3</v>
      </c>
      <c r="P19" s="51">
        <v>18.3</v>
      </c>
      <c r="Q19" s="51">
        <v>18.3</v>
      </c>
      <c r="R19" s="51">
        <v>18.3</v>
      </c>
      <c r="S19" s="51">
        <v>18.3</v>
      </c>
      <c r="T19" s="51">
        <v>18.3</v>
      </c>
      <c r="U19" s="51">
        <v>18.3</v>
      </c>
      <c r="V19" s="51">
        <v>18.3</v>
      </c>
      <c r="W19" s="51">
        <v>18.3</v>
      </c>
      <c r="X19" s="51">
        <v>18.3</v>
      </c>
      <c r="Y19" s="51">
        <v>18.3</v>
      </c>
      <c r="Z19" s="51">
        <v>18.3</v>
      </c>
      <c r="AA19" s="51">
        <v>18.3</v>
      </c>
      <c r="AB19" s="51">
        <v>18.3</v>
      </c>
      <c r="AC19" s="51">
        <v>18.3</v>
      </c>
      <c r="AD19" s="51">
        <v>18.3</v>
      </c>
      <c r="AE19" s="51">
        <v>18.3</v>
      </c>
      <c r="AF19" s="51">
        <v>18.3</v>
      </c>
      <c r="AG19" s="61">
        <v>30</v>
      </c>
      <c r="AH19" s="56">
        <f t="shared" si="2"/>
        <v>19.399999999999999</v>
      </c>
      <c r="AI19" s="57">
        <f t="shared" si="3"/>
        <v>18.3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1">
        <v>6.2</v>
      </c>
      <c r="C20" s="51">
        <v>6.2</v>
      </c>
      <c r="D20" s="51">
        <v>6.2</v>
      </c>
      <c r="E20" s="51">
        <v>6.2</v>
      </c>
      <c r="F20" s="51">
        <v>6.2</v>
      </c>
      <c r="G20" s="51">
        <v>6.2</v>
      </c>
      <c r="H20" s="51">
        <v>6.2</v>
      </c>
      <c r="I20" s="51">
        <v>6.2</v>
      </c>
      <c r="J20" s="51">
        <v>6.2</v>
      </c>
      <c r="K20" s="51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1">
        <v>10</v>
      </c>
      <c r="C21" s="51">
        <v>10</v>
      </c>
      <c r="D21" s="51">
        <v>10</v>
      </c>
      <c r="E21" s="51">
        <v>10</v>
      </c>
      <c r="F21" s="51">
        <v>10</v>
      </c>
      <c r="G21" s="51">
        <v>10</v>
      </c>
      <c r="H21" s="51">
        <v>10</v>
      </c>
      <c r="I21" s="51">
        <v>10</v>
      </c>
      <c r="J21" s="51">
        <v>10</v>
      </c>
      <c r="K21" s="51">
        <v>10</v>
      </c>
      <c r="L21" s="51">
        <v>10</v>
      </c>
      <c r="M21" s="51">
        <v>10</v>
      </c>
      <c r="N21" s="51">
        <v>10</v>
      </c>
      <c r="O21" s="51">
        <v>10</v>
      </c>
      <c r="P21" s="51">
        <v>10</v>
      </c>
      <c r="Q21" s="51">
        <v>10</v>
      </c>
      <c r="R21" s="51">
        <v>10</v>
      </c>
      <c r="S21" s="51">
        <v>10</v>
      </c>
      <c r="T21" s="51">
        <v>10</v>
      </c>
      <c r="U21" s="51">
        <v>10</v>
      </c>
      <c r="V21" s="51">
        <v>10</v>
      </c>
      <c r="W21" s="51">
        <v>10</v>
      </c>
      <c r="X21" s="51">
        <v>10</v>
      </c>
      <c r="Y21" s="51">
        <v>10</v>
      </c>
      <c r="Z21" s="51">
        <v>10</v>
      </c>
      <c r="AA21" s="51">
        <v>10</v>
      </c>
      <c r="AB21" s="51">
        <v>10</v>
      </c>
      <c r="AC21" s="51">
        <v>10</v>
      </c>
      <c r="AD21" s="51">
        <v>10</v>
      </c>
      <c r="AE21" s="51">
        <v>10</v>
      </c>
      <c r="AF21" s="51">
        <v>10</v>
      </c>
      <c r="AG21" s="61">
        <v>25</v>
      </c>
      <c r="AH21" s="56">
        <f t="shared" si="2"/>
        <v>10</v>
      </c>
      <c r="AI21" s="57">
        <f t="shared" si="3"/>
        <v>10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21.9</v>
      </c>
      <c r="N22" s="51">
        <v>21.9</v>
      </c>
      <c r="O22" s="51">
        <v>21.9</v>
      </c>
      <c r="P22" s="51">
        <v>21.9</v>
      </c>
      <c r="Q22" s="51">
        <v>21.9</v>
      </c>
      <c r="R22" s="51">
        <v>21.9</v>
      </c>
      <c r="S22" s="51">
        <v>21.9</v>
      </c>
      <c r="T22" s="51">
        <v>21.9</v>
      </c>
      <c r="U22" s="51">
        <v>21.9</v>
      </c>
      <c r="V22" s="51">
        <v>21.9</v>
      </c>
      <c r="W22" s="51">
        <v>21.9</v>
      </c>
      <c r="X22" s="51">
        <v>21.9</v>
      </c>
      <c r="Y22" s="51">
        <v>21.9</v>
      </c>
      <c r="Z22" s="51">
        <v>21.9</v>
      </c>
      <c r="AA22" s="51">
        <v>21.9</v>
      </c>
      <c r="AB22" s="51">
        <v>21.9</v>
      </c>
      <c r="AC22" s="51">
        <v>21.9</v>
      </c>
      <c r="AD22" s="51">
        <v>21.9</v>
      </c>
      <c r="AE22" s="51">
        <v>21.9</v>
      </c>
      <c r="AF22" s="51">
        <v>21.9</v>
      </c>
      <c r="AG22" s="61">
        <v>25</v>
      </c>
      <c r="AH22" s="56">
        <f t="shared" si="2"/>
        <v>22</v>
      </c>
      <c r="AI22" s="57">
        <f t="shared" si="3"/>
        <v>21.9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1">
        <v>13</v>
      </c>
      <c r="C23" s="51">
        <v>13</v>
      </c>
      <c r="D23" s="51">
        <v>13</v>
      </c>
      <c r="E23" s="51">
        <v>13</v>
      </c>
      <c r="F23" s="51">
        <v>13</v>
      </c>
      <c r="G23" s="51">
        <v>13</v>
      </c>
      <c r="H23" s="51">
        <v>13</v>
      </c>
      <c r="I23" s="51">
        <v>13</v>
      </c>
      <c r="J23" s="51">
        <v>13</v>
      </c>
      <c r="K23" s="51">
        <v>13</v>
      </c>
      <c r="L23" s="51">
        <v>13</v>
      </c>
      <c r="M23" s="51">
        <v>13</v>
      </c>
      <c r="N23" s="51">
        <v>13</v>
      </c>
      <c r="O23" s="51">
        <v>13</v>
      </c>
      <c r="P23" s="51">
        <v>13</v>
      </c>
      <c r="Q23" s="51">
        <v>13</v>
      </c>
      <c r="R23" s="51">
        <v>13</v>
      </c>
      <c r="S23" s="51">
        <v>13</v>
      </c>
      <c r="T23" s="51">
        <v>13</v>
      </c>
      <c r="U23" s="51">
        <v>13</v>
      </c>
      <c r="V23" s="51">
        <v>13</v>
      </c>
      <c r="W23" s="51">
        <v>13</v>
      </c>
      <c r="X23" s="51">
        <v>13</v>
      </c>
      <c r="Y23" s="51">
        <v>13</v>
      </c>
      <c r="Z23" s="51">
        <v>13</v>
      </c>
      <c r="AA23" s="51">
        <v>13</v>
      </c>
      <c r="AB23" s="51">
        <v>13</v>
      </c>
      <c r="AC23" s="51">
        <v>13</v>
      </c>
      <c r="AD23" s="51">
        <v>13</v>
      </c>
      <c r="AE23" s="51">
        <v>13</v>
      </c>
      <c r="AF23" s="51">
        <v>13</v>
      </c>
      <c r="AG23" s="61">
        <v>25</v>
      </c>
      <c r="AH23" s="56">
        <f t="shared" si="2"/>
        <v>13</v>
      </c>
      <c r="AI23" s="57">
        <f t="shared" si="3"/>
        <v>13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1">
        <v>16</v>
      </c>
      <c r="C24" s="51">
        <v>16</v>
      </c>
      <c r="D24" s="51">
        <v>16</v>
      </c>
      <c r="E24" s="51">
        <v>16</v>
      </c>
      <c r="F24" s="51">
        <v>16</v>
      </c>
      <c r="G24" s="51">
        <v>16</v>
      </c>
      <c r="H24" s="51">
        <v>16</v>
      </c>
      <c r="I24" s="51">
        <v>16</v>
      </c>
      <c r="J24" s="51">
        <v>16</v>
      </c>
      <c r="K24" s="51">
        <v>16</v>
      </c>
      <c r="L24" s="51">
        <v>16</v>
      </c>
      <c r="M24" s="51">
        <v>14.2</v>
      </c>
      <c r="N24" s="51">
        <v>14.2</v>
      </c>
      <c r="O24" s="51">
        <v>14.2</v>
      </c>
      <c r="P24" s="51">
        <v>14.2</v>
      </c>
      <c r="Q24" s="51">
        <v>14.2</v>
      </c>
      <c r="R24" s="51">
        <v>14.2</v>
      </c>
      <c r="S24" s="51">
        <v>14.2</v>
      </c>
      <c r="T24" s="51">
        <v>14.2</v>
      </c>
      <c r="U24" s="51">
        <v>14.2</v>
      </c>
      <c r="V24" s="51">
        <v>14.2</v>
      </c>
      <c r="W24" s="51">
        <v>14.2</v>
      </c>
      <c r="X24" s="51">
        <v>14.2</v>
      </c>
      <c r="Y24" s="51">
        <v>14.2</v>
      </c>
      <c r="Z24" s="51">
        <v>14.2</v>
      </c>
      <c r="AA24" s="51">
        <v>14.2</v>
      </c>
      <c r="AB24" s="51">
        <v>14.2</v>
      </c>
      <c r="AC24" s="51">
        <v>14.2</v>
      </c>
      <c r="AD24" s="51">
        <v>14.2</v>
      </c>
      <c r="AE24" s="51">
        <v>14.2</v>
      </c>
      <c r="AF24" s="51">
        <v>14.2</v>
      </c>
      <c r="AG24" s="61">
        <v>25</v>
      </c>
      <c r="AH24" s="56">
        <f t="shared" si="2"/>
        <v>16</v>
      </c>
      <c r="AI24" s="57">
        <f t="shared" si="3"/>
        <v>14.2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1">
        <v>18</v>
      </c>
      <c r="C25" s="51">
        <v>18</v>
      </c>
      <c r="D25" s="51">
        <v>18</v>
      </c>
      <c r="E25" s="51">
        <v>18</v>
      </c>
      <c r="F25" s="51">
        <v>18</v>
      </c>
      <c r="G25" s="51">
        <v>18</v>
      </c>
      <c r="H25" s="51">
        <v>18</v>
      </c>
      <c r="I25" s="51">
        <v>18</v>
      </c>
      <c r="J25" s="51">
        <v>18</v>
      </c>
      <c r="K25" s="51">
        <v>18</v>
      </c>
      <c r="L25" s="51">
        <v>18</v>
      </c>
      <c r="M25" s="51">
        <v>18</v>
      </c>
      <c r="N25" s="51">
        <v>18</v>
      </c>
      <c r="O25" s="51">
        <v>18</v>
      </c>
      <c r="P25" s="51">
        <v>18</v>
      </c>
      <c r="Q25" s="51">
        <v>18</v>
      </c>
      <c r="R25" s="51">
        <v>18</v>
      </c>
      <c r="S25" s="51">
        <v>18</v>
      </c>
      <c r="T25" s="51">
        <v>18</v>
      </c>
      <c r="U25" s="51">
        <v>18</v>
      </c>
      <c r="V25" s="51">
        <v>18</v>
      </c>
      <c r="W25" s="51">
        <v>18</v>
      </c>
      <c r="X25" s="51">
        <v>18</v>
      </c>
      <c r="Y25" s="51">
        <v>18</v>
      </c>
      <c r="Z25" s="51">
        <v>18</v>
      </c>
      <c r="AA25" s="51">
        <v>18</v>
      </c>
      <c r="AB25" s="51">
        <v>18</v>
      </c>
      <c r="AC25" s="51">
        <v>18</v>
      </c>
      <c r="AD25" s="51">
        <v>18</v>
      </c>
      <c r="AE25" s="51">
        <v>18</v>
      </c>
      <c r="AF25" s="51">
        <v>18</v>
      </c>
      <c r="AG25" s="61">
        <v>24.2</v>
      </c>
      <c r="AH25" s="56">
        <f t="shared" si="2"/>
        <v>18</v>
      </c>
      <c r="AI25" s="57">
        <f t="shared" si="3"/>
        <v>18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1">
        <v>16</v>
      </c>
      <c r="C26" s="51">
        <v>16</v>
      </c>
      <c r="D26" s="51">
        <v>16</v>
      </c>
      <c r="E26" s="51">
        <v>16</v>
      </c>
      <c r="F26" s="51">
        <v>16</v>
      </c>
      <c r="G26" s="51">
        <v>16</v>
      </c>
      <c r="H26" s="51">
        <v>16</v>
      </c>
      <c r="I26" s="51">
        <v>16</v>
      </c>
      <c r="J26" s="51">
        <v>16</v>
      </c>
      <c r="K26" s="51">
        <v>16</v>
      </c>
      <c r="L26" s="51">
        <v>4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0</v>
      </c>
      <c r="S26" s="51">
        <v>10</v>
      </c>
      <c r="T26" s="51">
        <v>4</v>
      </c>
      <c r="U26" s="51">
        <v>4</v>
      </c>
      <c r="V26" s="51">
        <v>4</v>
      </c>
      <c r="W26" s="51">
        <v>15</v>
      </c>
      <c r="X26" s="51">
        <v>10</v>
      </c>
      <c r="Y26" s="51">
        <v>4</v>
      </c>
      <c r="Z26" s="51">
        <v>4</v>
      </c>
      <c r="AA26" s="51">
        <v>4</v>
      </c>
      <c r="AB26" s="51">
        <v>4</v>
      </c>
      <c r="AC26" s="51">
        <v>4</v>
      </c>
      <c r="AD26" s="51">
        <v>4</v>
      </c>
      <c r="AE26" s="51">
        <v>4</v>
      </c>
      <c r="AF26" s="51">
        <v>4</v>
      </c>
      <c r="AG26" s="61">
        <v>20</v>
      </c>
      <c r="AH26" s="56">
        <f>MAX(B26:AF26)</f>
        <v>16</v>
      </c>
      <c r="AI26" s="57">
        <f>MIN(B26:AF26)</f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1">
        <v>4</v>
      </c>
      <c r="C27" s="51">
        <v>4</v>
      </c>
      <c r="D27" s="51">
        <v>4</v>
      </c>
      <c r="E27" s="51">
        <v>4</v>
      </c>
      <c r="F27" s="51">
        <v>4</v>
      </c>
      <c r="G27" s="51">
        <v>4</v>
      </c>
      <c r="H27" s="51">
        <v>4</v>
      </c>
      <c r="I27" s="51">
        <v>4</v>
      </c>
      <c r="J27" s="51">
        <v>4</v>
      </c>
      <c r="K27" s="51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1">
        <v>5</v>
      </c>
      <c r="C28" s="51">
        <v>5</v>
      </c>
      <c r="D28" s="51">
        <v>5</v>
      </c>
      <c r="E28" s="51">
        <v>5</v>
      </c>
      <c r="F28" s="51">
        <v>5</v>
      </c>
      <c r="G28" s="51">
        <v>5</v>
      </c>
      <c r="H28" s="51">
        <v>5</v>
      </c>
      <c r="I28" s="51">
        <v>5</v>
      </c>
      <c r="J28" s="51">
        <v>5</v>
      </c>
      <c r="K28" s="51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1">
        <v>6</v>
      </c>
      <c r="C29" s="51">
        <v>6</v>
      </c>
      <c r="D29" s="51">
        <v>6</v>
      </c>
      <c r="E29" s="51">
        <v>6</v>
      </c>
      <c r="F29" s="51">
        <v>6</v>
      </c>
      <c r="G29" s="51">
        <v>6</v>
      </c>
      <c r="H29" s="51">
        <v>6</v>
      </c>
      <c r="I29" s="51">
        <v>6</v>
      </c>
      <c r="J29" s="51">
        <v>6</v>
      </c>
      <c r="K29" s="51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1">
        <v>9</v>
      </c>
      <c r="C34" s="51">
        <v>9</v>
      </c>
      <c r="D34" s="51">
        <v>9</v>
      </c>
      <c r="E34" s="51">
        <v>9</v>
      </c>
      <c r="F34" s="51">
        <v>9</v>
      </c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116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63">
        <v>99.5</v>
      </c>
      <c r="C37" s="63">
        <v>99.3</v>
      </c>
      <c r="D37" s="63">
        <f>45.9+54.4</f>
        <v>100.3</v>
      </c>
      <c r="E37" s="63">
        <f>45.8+54.5</f>
        <v>100.3</v>
      </c>
      <c r="F37" s="63">
        <f>45.4+54</f>
        <v>99.4</v>
      </c>
      <c r="G37" s="63">
        <f>45.3+53.7</f>
        <v>99</v>
      </c>
      <c r="H37" s="63">
        <f>45.3+53.4</f>
        <v>98.699999999999989</v>
      </c>
      <c r="I37" s="63">
        <f>45.2+52.9</f>
        <v>98.1</v>
      </c>
      <c r="J37" s="63">
        <v>97</v>
      </c>
      <c r="K37" s="63">
        <v>96.6</v>
      </c>
      <c r="L37" s="72">
        <f>44.8+51.9</f>
        <v>96.699999999999989</v>
      </c>
      <c r="M37" s="72">
        <f>44.8+51.9</f>
        <v>96.699999999999989</v>
      </c>
      <c r="N37" s="72">
        <f>45.5+53.2</f>
        <v>98.7</v>
      </c>
      <c r="O37" s="72">
        <f>45.5+53.2</f>
        <v>98.7</v>
      </c>
      <c r="P37" s="72">
        <f>45.7+53.7</f>
        <v>99.4</v>
      </c>
      <c r="Q37" s="72">
        <f>36.6+53.8</f>
        <v>90.4</v>
      </c>
      <c r="R37" s="72">
        <f>45.4+54.1</f>
        <v>99.5</v>
      </c>
      <c r="S37" s="72">
        <f>53.3+45.1</f>
        <v>98.4</v>
      </c>
      <c r="T37" s="72">
        <f>52.2+44.5</f>
        <v>96.7</v>
      </c>
      <c r="U37" s="72">
        <f>52.2+44.5</f>
        <v>96.7</v>
      </c>
      <c r="V37" s="72">
        <f>48+43.1</f>
        <v>91.1</v>
      </c>
      <c r="W37" s="72">
        <v>90.8</v>
      </c>
      <c r="X37" s="72">
        <v>90.8</v>
      </c>
      <c r="Y37" s="72">
        <v>90.8</v>
      </c>
      <c r="Z37" s="72">
        <v>90.8</v>
      </c>
      <c r="AA37" s="72">
        <v>93.6</v>
      </c>
      <c r="AB37" s="72">
        <v>93.6</v>
      </c>
      <c r="AC37" s="72">
        <v>93.6</v>
      </c>
      <c r="AD37" s="72">
        <v>93.6</v>
      </c>
      <c r="AE37" s="72">
        <v>93.6</v>
      </c>
      <c r="AF37" s="72">
        <v>93.6</v>
      </c>
      <c r="AG37" s="69">
        <v>240</v>
      </c>
      <c r="AH37" s="56">
        <f t="shared" si="2"/>
        <v>100.3</v>
      </c>
      <c r="AI37" s="57">
        <f t="shared" si="3"/>
        <v>90.4</v>
      </c>
      <c r="AK37" s="58"/>
    </row>
    <row r="38" spans="1:88" ht="15.75" thickBot="1" x14ac:dyDescent="0.3">
      <c r="A38" s="73" t="s">
        <v>45</v>
      </c>
      <c r="B38" s="74">
        <f t="shared" ref="B38:AF38" si="4">SUM(B11:B36)</f>
        <v>719.3</v>
      </c>
      <c r="C38" s="74">
        <f t="shared" si="4"/>
        <v>689.3</v>
      </c>
      <c r="D38" s="74">
        <f t="shared" si="4"/>
        <v>659.3</v>
      </c>
      <c r="E38" s="74">
        <f t="shared" si="4"/>
        <v>669.3</v>
      </c>
      <c r="F38" s="74">
        <f t="shared" si="4"/>
        <v>669.3</v>
      </c>
      <c r="G38" s="74">
        <f t="shared" si="4"/>
        <v>709.3</v>
      </c>
      <c r="H38" s="74">
        <f t="shared" si="4"/>
        <v>743.3</v>
      </c>
      <c r="I38" s="74">
        <f t="shared" si="4"/>
        <v>763.3</v>
      </c>
      <c r="J38" s="74">
        <f t="shared" si="4"/>
        <v>853.30000000000007</v>
      </c>
      <c r="K38" s="74">
        <f t="shared" si="4"/>
        <v>913.30000000000007</v>
      </c>
      <c r="L38" s="74">
        <f t="shared" si="4"/>
        <v>901.30000000000007</v>
      </c>
      <c r="M38" s="74">
        <f t="shared" si="4"/>
        <v>879.7</v>
      </c>
      <c r="N38" s="74">
        <f t="shared" si="4"/>
        <v>819.2</v>
      </c>
      <c r="O38" s="74">
        <f t="shared" si="4"/>
        <v>769.2</v>
      </c>
      <c r="P38" s="74">
        <f t="shared" si="4"/>
        <v>739.2</v>
      </c>
      <c r="Q38" s="74">
        <f t="shared" si="4"/>
        <v>719.2</v>
      </c>
      <c r="R38" s="74">
        <f t="shared" si="4"/>
        <v>709.2</v>
      </c>
      <c r="S38" s="74">
        <f t="shared" si="4"/>
        <v>736.2</v>
      </c>
      <c r="T38" s="74">
        <f t="shared" si="4"/>
        <v>738.2</v>
      </c>
      <c r="U38" s="74">
        <f t="shared" si="4"/>
        <v>828.2</v>
      </c>
      <c r="V38" s="74">
        <f t="shared" si="4"/>
        <v>952.9</v>
      </c>
      <c r="W38" s="74">
        <f t="shared" si="4"/>
        <v>950.9</v>
      </c>
      <c r="X38" s="74">
        <f t="shared" si="4"/>
        <v>890.9</v>
      </c>
      <c r="Y38" s="74">
        <f t="shared" si="4"/>
        <v>834.90000000000009</v>
      </c>
      <c r="Z38" s="74">
        <f t="shared" si="4"/>
        <v>834.90000000000009</v>
      </c>
      <c r="AA38" s="74">
        <f t="shared" si="4"/>
        <v>832.90000000000009</v>
      </c>
      <c r="AB38" s="74">
        <f t="shared" si="4"/>
        <v>732.5</v>
      </c>
      <c r="AC38" s="74">
        <f t="shared" si="4"/>
        <v>730.5</v>
      </c>
      <c r="AD38" s="74">
        <f t="shared" si="4"/>
        <v>655.5</v>
      </c>
      <c r="AE38" s="74">
        <f t="shared" si="4"/>
        <v>655.5</v>
      </c>
      <c r="AF38" s="74">
        <f t="shared" si="4"/>
        <v>655.5</v>
      </c>
      <c r="AG38" s="69">
        <f>SUM(AG11:AG37)</f>
        <v>1492.8299999999997</v>
      </c>
      <c r="AH38" s="56">
        <f t="shared" si="2"/>
        <v>952.9</v>
      </c>
      <c r="AI38" s="57">
        <f t="shared" si="3"/>
        <v>655.5</v>
      </c>
      <c r="AK38" s="58"/>
    </row>
    <row r="39" spans="1:88" x14ac:dyDescent="0.25">
      <c r="A39" s="59" t="s">
        <v>46</v>
      </c>
      <c r="B39" s="50">
        <v>71.3</v>
      </c>
      <c r="C39" s="63">
        <v>71.900000000000006</v>
      </c>
      <c r="D39" s="63">
        <v>71.3</v>
      </c>
      <c r="E39" s="63">
        <v>70.7</v>
      </c>
      <c r="F39" s="63">
        <v>102.3</v>
      </c>
      <c r="G39" s="63">
        <v>101.3</v>
      </c>
      <c r="H39" s="63">
        <v>111.1</v>
      </c>
      <c r="I39" s="63">
        <v>146.9</v>
      </c>
      <c r="J39" s="63">
        <v>146.9</v>
      </c>
      <c r="K39" s="63">
        <v>146.9</v>
      </c>
      <c r="L39" s="51">
        <v>146.9</v>
      </c>
      <c r="M39" s="51">
        <v>146</v>
      </c>
      <c r="N39" s="51">
        <v>146.19999999999999</v>
      </c>
      <c r="O39" s="51">
        <v>146.19999999999999</v>
      </c>
      <c r="P39" s="51">
        <v>146</v>
      </c>
      <c r="Q39" s="51">
        <v>121.9</v>
      </c>
      <c r="R39" s="51">
        <v>146.19999999999999</v>
      </c>
      <c r="S39" s="51">
        <v>145.9</v>
      </c>
      <c r="T39" s="51">
        <v>145.80000000000001</v>
      </c>
      <c r="U39" s="51">
        <v>145.80000000000001</v>
      </c>
      <c r="V39" s="51">
        <v>145.69999999999999</v>
      </c>
      <c r="W39" s="51">
        <v>145.9</v>
      </c>
      <c r="X39" s="51">
        <v>145.9</v>
      </c>
      <c r="Y39" s="51">
        <v>145.69999999999999</v>
      </c>
      <c r="Z39" s="51">
        <v>145.69999999999999</v>
      </c>
      <c r="AA39" s="51">
        <v>145.69999999999999</v>
      </c>
      <c r="AB39" s="51">
        <v>126.7</v>
      </c>
      <c r="AC39" s="51">
        <v>112</v>
      </c>
      <c r="AD39" s="51">
        <v>90.9</v>
      </c>
      <c r="AE39" s="51">
        <v>90.1</v>
      </c>
      <c r="AF39" s="51">
        <v>81.3</v>
      </c>
      <c r="AG39" s="64">
        <v>144</v>
      </c>
      <c r="AH39" s="56">
        <f t="shared" si="2"/>
        <v>146.9</v>
      </c>
      <c r="AI39" s="57">
        <f t="shared" si="3"/>
        <v>70.7</v>
      </c>
      <c r="AK39" s="58"/>
    </row>
    <row r="40" spans="1:88" x14ac:dyDescent="0.25">
      <c r="A40" s="68" t="s">
        <v>47</v>
      </c>
      <c r="B40" s="63">
        <v>24.1</v>
      </c>
      <c r="C40" s="63">
        <v>25.7</v>
      </c>
      <c r="D40" s="63">
        <v>25.9</v>
      </c>
      <c r="E40" s="63">
        <v>24.2</v>
      </c>
      <c r="F40" s="63">
        <v>34.299999999999997</v>
      </c>
      <c r="G40" s="63">
        <v>55.8</v>
      </c>
      <c r="H40" s="63">
        <v>54.7</v>
      </c>
      <c r="I40" s="63">
        <v>69.7</v>
      </c>
      <c r="J40" s="63">
        <v>69.7</v>
      </c>
      <c r="K40" s="63">
        <v>69.7</v>
      </c>
      <c r="L40" s="53">
        <v>69.7</v>
      </c>
      <c r="M40" s="53">
        <v>68.599999999999994</v>
      </c>
      <c r="N40" s="53">
        <v>59.7</v>
      </c>
      <c r="O40" s="53">
        <v>70</v>
      </c>
      <c r="P40" s="53">
        <v>69.5</v>
      </c>
      <c r="Q40" s="53">
        <v>71.3</v>
      </c>
      <c r="R40" s="53">
        <v>71.3</v>
      </c>
      <c r="S40" s="53">
        <v>71</v>
      </c>
      <c r="T40" s="53">
        <v>70</v>
      </c>
      <c r="U40" s="53">
        <v>70</v>
      </c>
      <c r="V40" s="53">
        <v>71.3</v>
      </c>
      <c r="W40" s="53">
        <v>72.7</v>
      </c>
      <c r="X40" s="53">
        <v>72.7</v>
      </c>
      <c r="Y40" s="53">
        <v>70.3</v>
      </c>
      <c r="Z40" s="53">
        <v>70.3</v>
      </c>
      <c r="AA40" s="53">
        <v>70.3</v>
      </c>
      <c r="AB40" s="53">
        <v>50.7</v>
      </c>
      <c r="AC40" s="53">
        <v>51.2</v>
      </c>
      <c r="AD40" s="53">
        <v>34.200000000000003</v>
      </c>
      <c r="AE40" s="53">
        <v>35</v>
      </c>
      <c r="AF40" s="53">
        <v>29.8</v>
      </c>
      <c r="AG40" s="69">
        <v>70</v>
      </c>
      <c r="AH40" s="56">
        <f t="shared" si="2"/>
        <v>72.7</v>
      </c>
      <c r="AI40" s="57">
        <f t="shared" si="3"/>
        <v>24.1</v>
      </c>
      <c r="AK40" s="58"/>
    </row>
    <row r="41" spans="1:88" x14ac:dyDescent="0.25">
      <c r="A41" s="68" t="s">
        <v>48</v>
      </c>
      <c r="B41" s="63">
        <v>36.200000000000003</v>
      </c>
      <c r="C41" s="63">
        <v>19.899999999999999</v>
      </c>
      <c r="D41" s="63">
        <v>23.1</v>
      </c>
      <c r="E41" s="63">
        <v>22.9</v>
      </c>
      <c r="F41" s="63">
        <v>35.9</v>
      </c>
      <c r="G41" s="63">
        <v>35.9</v>
      </c>
      <c r="H41" s="63">
        <v>36</v>
      </c>
      <c r="I41" s="63">
        <v>46.6</v>
      </c>
      <c r="J41" s="63">
        <v>46.6</v>
      </c>
      <c r="K41" s="63">
        <v>46.6</v>
      </c>
      <c r="L41" s="53">
        <v>46.6</v>
      </c>
      <c r="M41" s="53">
        <v>46.2</v>
      </c>
      <c r="N41" s="53">
        <v>46.9</v>
      </c>
      <c r="O41" s="53">
        <v>46.9</v>
      </c>
      <c r="P41" s="53">
        <v>46.2</v>
      </c>
      <c r="Q41" s="53">
        <v>46.2</v>
      </c>
      <c r="R41" s="53">
        <v>46.1</v>
      </c>
      <c r="S41" s="53">
        <v>46.4</v>
      </c>
      <c r="T41" s="53">
        <v>46.3</v>
      </c>
      <c r="U41" s="53">
        <v>46.3</v>
      </c>
      <c r="V41" s="53">
        <v>46.4</v>
      </c>
      <c r="W41" s="53">
        <v>46.4</v>
      </c>
      <c r="X41" s="53">
        <v>46.4</v>
      </c>
      <c r="Y41" s="53">
        <v>61.1</v>
      </c>
      <c r="Z41" s="53">
        <v>61.1</v>
      </c>
      <c r="AA41" s="53">
        <v>47</v>
      </c>
      <c r="AB41" s="53">
        <v>40.299999999999997</v>
      </c>
      <c r="AC41" s="53">
        <v>55.5</v>
      </c>
      <c r="AD41" s="53">
        <v>35.299999999999997</v>
      </c>
      <c r="AE41" s="53">
        <v>22</v>
      </c>
      <c r="AF41" s="53">
        <v>22.4</v>
      </c>
      <c r="AG41" s="69">
        <v>69</v>
      </c>
      <c r="AH41" s="56">
        <f t="shared" si="2"/>
        <v>61.1</v>
      </c>
      <c r="AI41" s="57">
        <f t="shared" si="3"/>
        <v>19.899999999999999</v>
      </c>
      <c r="AK41" s="58"/>
    </row>
    <row r="42" spans="1:88" x14ac:dyDescent="0.25">
      <c r="A42" s="68" t="s">
        <v>49</v>
      </c>
      <c r="B42" s="63">
        <v>9.6</v>
      </c>
      <c r="C42" s="63">
        <v>9.6</v>
      </c>
      <c r="D42" s="63">
        <v>25.7</v>
      </c>
      <c r="E42" s="63">
        <v>40.1</v>
      </c>
      <c r="F42" s="63">
        <v>40.1</v>
      </c>
      <c r="G42" s="63">
        <v>58.7</v>
      </c>
      <c r="H42" s="63">
        <v>58.7</v>
      </c>
      <c r="I42" s="63">
        <v>59.2</v>
      </c>
      <c r="J42" s="63">
        <v>59.2</v>
      </c>
      <c r="K42" s="63">
        <v>59.2</v>
      </c>
      <c r="L42" s="53">
        <v>59.2</v>
      </c>
      <c r="M42" s="53">
        <v>60.2</v>
      </c>
      <c r="N42" s="53">
        <v>50.4</v>
      </c>
      <c r="O42" s="53">
        <v>61</v>
      </c>
      <c r="P42" s="53">
        <v>61.4</v>
      </c>
      <c r="Q42" s="53">
        <v>61.4</v>
      </c>
      <c r="R42" s="53">
        <v>61.4</v>
      </c>
      <c r="S42" s="53">
        <v>61.4</v>
      </c>
      <c r="T42" s="53">
        <v>61.4</v>
      </c>
      <c r="U42" s="53">
        <v>61.4</v>
      </c>
      <c r="V42" s="53">
        <v>61.4</v>
      </c>
      <c r="W42" s="53">
        <v>61.4</v>
      </c>
      <c r="X42" s="53">
        <v>61.4</v>
      </c>
      <c r="Y42" s="53">
        <v>61.4</v>
      </c>
      <c r="Z42" s="53">
        <v>61.4</v>
      </c>
      <c r="AA42" s="53">
        <v>61.4</v>
      </c>
      <c r="AB42" s="53">
        <v>50.9</v>
      </c>
      <c r="AC42" s="53">
        <v>46.1</v>
      </c>
      <c r="AD42" s="53">
        <v>24.7</v>
      </c>
      <c r="AE42" s="53">
        <v>30.2</v>
      </c>
      <c r="AF42" s="53">
        <v>20.9</v>
      </c>
      <c r="AG42" s="69">
        <v>60</v>
      </c>
      <c r="AH42" s="56">
        <f t="shared" si="2"/>
        <v>61.4</v>
      </c>
      <c r="AI42" s="57">
        <f t="shared" si="3"/>
        <v>9.6</v>
      </c>
      <c r="AK42" s="58"/>
    </row>
    <row r="43" spans="1:88" x14ac:dyDescent="0.25">
      <c r="A43" s="68" t="s">
        <v>50</v>
      </c>
      <c r="B43" s="63">
        <v>15.1</v>
      </c>
      <c r="C43" s="63">
        <v>15.1</v>
      </c>
      <c r="D43" s="63">
        <v>0</v>
      </c>
      <c r="E43" s="63">
        <v>0</v>
      </c>
      <c r="F43" s="63">
        <v>0</v>
      </c>
      <c r="G43" s="63">
        <v>0</v>
      </c>
      <c r="H43" s="63">
        <v>24.5</v>
      </c>
      <c r="I43" s="63">
        <v>29.7</v>
      </c>
      <c r="J43" s="63">
        <v>29.7</v>
      </c>
      <c r="K43" s="63">
        <v>29.7</v>
      </c>
      <c r="L43" s="51">
        <v>29.7</v>
      </c>
      <c r="M43" s="51">
        <v>29.1</v>
      </c>
      <c r="N43" s="51">
        <v>24.1</v>
      </c>
      <c r="O43" s="51">
        <v>10.199999999999999</v>
      </c>
      <c r="P43" s="51">
        <v>10.199999999999999</v>
      </c>
      <c r="Q43" s="51">
        <v>10.199999999999999</v>
      </c>
      <c r="R43" s="51">
        <v>14.7</v>
      </c>
      <c r="S43" s="51">
        <v>13.4</v>
      </c>
      <c r="T43" s="51">
        <v>13.4</v>
      </c>
      <c r="U43" s="51">
        <v>13.4</v>
      </c>
      <c r="V43" s="51">
        <v>29.2</v>
      </c>
      <c r="W43" s="51">
        <v>29.2</v>
      </c>
      <c r="X43" s="51">
        <v>29.2</v>
      </c>
      <c r="Y43" s="51">
        <v>29.2</v>
      </c>
      <c r="Z43" s="51">
        <v>29.2</v>
      </c>
      <c r="AA43" s="53">
        <v>29.2</v>
      </c>
      <c r="AB43" s="53">
        <v>24.8</v>
      </c>
      <c r="AC43" s="53">
        <v>24.4</v>
      </c>
      <c r="AD43" s="53">
        <v>14.9</v>
      </c>
      <c r="AE43" s="53">
        <v>14.9</v>
      </c>
      <c r="AF43" s="53">
        <v>10.6</v>
      </c>
      <c r="AG43" s="69">
        <v>30</v>
      </c>
      <c r="AH43" s="56">
        <f t="shared" si="2"/>
        <v>29.7</v>
      </c>
      <c r="AI43" s="57">
        <f t="shared" si="3"/>
        <v>0</v>
      </c>
      <c r="AK43" s="58"/>
    </row>
    <row r="44" spans="1:88" x14ac:dyDescent="0.25">
      <c r="A44" s="68" t="s">
        <v>51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51">
        <v>18</v>
      </c>
      <c r="C45" s="51">
        <v>18</v>
      </c>
      <c r="D45" s="51">
        <v>18</v>
      </c>
      <c r="E45" s="51">
        <v>18</v>
      </c>
      <c r="F45" s="51">
        <v>18</v>
      </c>
      <c r="G45" s="51">
        <v>18</v>
      </c>
      <c r="H45" s="51">
        <v>18</v>
      </c>
      <c r="I45" s="51">
        <v>18</v>
      </c>
      <c r="J45" s="51">
        <v>18</v>
      </c>
      <c r="K45" s="51">
        <v>18</v>
      </c>
      <c r="L45" s="51">
        <v>18</v>
      </c>
      <c r="M45" s="51">
        <v>18</v>
      </c>
      <c r="N45" s="51">
        <v>18</v>
      </c>
      <c r="O45" s="51">
        <v>18</v>
      </c>
      <c r="P45" s="51">
        <v>18</v>
      </c>
      <c r="Q45" s="51">
        <v>18</v>
      </c>
      <c r="R45" s="51">
        <v>18</v>
      </c>
      <c r="S45" s="51">
        <v>18</v>
      </c>
      <c r="T45" s="51">
        <v>18</v>
      </c>
      <c r="U45" s="51">
        <v>18</v>
      </c>
      <c r="V45" s="51">
        <v>18</v>
      </c>
      <c r="W45" s="51">
        <v>18</v>
      </c>
      <c r="X45" s="51">
        <v>18</v>
      </c>
      <c r="Y45" s="51">
        <v>18</v>
      </c>
      <c r="Z45" s="51">
        <v>18</v>
      </c>
      <c r="AA45" s="51">
        <v>16.5</v>
      </c>
      <c r="AB45" s="51">
        <v>16.5</v>
      </c>
      <c r="AC45" s="51">
        <v>16.5</v>
      </c>
      <c r="AD45" s="51">
        <v>16.5</v>
      </c>
      <c r="AE45" s="51">
        <v>16.5</v>
      </c>
      <c r="AF45" s="51">
        <v>16.5</v>
      </c>
      <c r="AG45" s="69">
        <v>24</v>
      </c>
      <c r="AH45" s="56">
        <f t="shared" si="2"/>
        <v>18</v>
      </c>
      <c r="AI45" s="57">
        <f t="shared" si="3"/>
        <v>16.5</v>
      </c>
      <c r="AK45" s="58"/>
    </row>
    <row r="46" spans="1:88" x14ac:dyDescent="0.25">
      <c r="A46" s="68" t="s">
        <v>53</v>
      </c>
      <c r="B46" s="51">
        <v>0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51">
        <v>9</v>
      </c>
      <c r="C47" s="51">
        <v>9</v>
      </c>
      <c r="D47" s="51">
        <v>9</v>
      </c>
      <c r="E47" s="51">
        <v>9</v>
      </c>
      <c r="F47" s="51">
        <v>9</v>
      </c>
      <c r="G47" s="51">
        <v>9</v>
      </c>
      <c r="H47" s="51">
        <v>9</v>
      </c>
      <c r="I47" s="51">
        <v>9</v>
      </c>
      <c r="J47" s="51">
        <v>9</v>
      </c>
      <c r="K47" s="51">
        <v>9</v>
      </c>
      <c r="L47" s="51">
        <v>9</v>
      </c>
      <c r="M47" s="51">
        <v>9</v>
      </c>
      <c r="N47" s="51">
        <v>9</v>
      </c>
      <c r="O47" s="51">
        <v>9</v>
      </c>
      <c r="P47" s="51">
        <v>9</v>
      </c>
      <c r="Q47" s="51">
        <v>9</v>
      </c>
      <c r="R47" s="51">
        <v>9</v>
      </c>
      <c r="S47" s="51">
        <v>9</v>
      </c>
      <c r="T47" s="51">
        <v>9</v>
      </c>
      <c r="U47" s="51">
        <v>9</v>
      </c>
      <c r="V47" s="51">
        <v>9</v>
      </c>
      <c r="W47" s="51">
        <v>9</v>
      </c>
      <c r="X47" s="51">
        <v>9</v>
      </c>
      <c r="Y47" s="51">
        <v>9</v>
      </c>
      <c r="Z47" s="51">
        <v>9</v>
      </c>
      <c r="AA47" s="51">
        <v>9</v>
      </c>
      <c r="AB47" s="51">
        <v>9</v>
      </c>
      <c r="AC47" s="51">
        <v>9</v>
      </c>
      <c r="AD47" s="51">
        <v>9</v>
      </c>
      <c r="AE47" s="51">
        <v>9</v>
      </c>
      <c r="AF47" s="51">
        <v>9</v>
      </c>
      <c r="AG47" s="69">
        <v>14.1</v>
      </c>
      <c r="AH47" s="56">
        <f t="shared" si="2"/>
        <v>9</v>
      </c>
      <c r="AI47" s="57">
        <f t="shared" si="3"/>
        <v>9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51">
        <v>9</v>
      </c>
      <c r="C48" s="51">
        <v>9</v>
      </c>
      <c r="D48" s="51">
        <v>9</v>
      </c>
      <c r="E48" s="51">
        <v>9</v>
      </c>
      <c r="F48" s="51">
        <v>9</v>
      </c>
      <c r="G48" s="51">
        <v>9</v>
      </c>
      <c r="H48" s="51">
        <v>9</v>
      </c>
      <c r="I48" s="51">
        <v>9</v>
      </c>
      <c r="J48" s="51">
        <v>9</v>
      </c>
      <c r="K48" s="51">
        <v>9</v>
      </c>
      <c r="L48" s="51">
        <v>9</v>
      </c>
      <c r="M48" s="51">
        <v>9</v>
      </c>
      <c r="N48" s="51">
        <v>9</v>
      </c>
      <c r="O48" s="51">
        <v>9</v>
      </c>
      <c r="P48" s="51">
        <v>9</v>
      </c>
      <c r="Q48" s="51">
        <v>9</v>
      </c>
      <c r="R48" s="51">
        <v>9</v>
      </c>
      <c r="S48" s="51">
        <v>9</v>
      </c>
      <c r="T48" s="51">
        <v>9</v>
      </c>
      <c r="U48" s="51">
        <v>9</v>
      </c>
      <c r="V48" s="51">
        <v>9</v>
      </c>
      <c r="W48" s="51">
        <v>9</v>
      </c>
      <c r="X48" s="51">
        <v>9</v>
      </c>
      <c r="Y48" s="51">
        <v>9</v>
      </c>
      <c r="Z48" s="51">
        <v>9</v>
      </c>
      <c r="AA48" s="51">
        <v>9</v>
      </c>
      <c r="AB48" s="51">
        <v>9</v>
      </c>
      <c r="AC48" s="51">
        <v>9</v>
      </c>
      <c r="AD48" s="51">
        <v>9</v>
      </c>
      <c r="AE48" s="51">
        <v>9</v>
      </c>
      <c r="AF48" s="51">
        <v>9</v>
      </c>
      <c r="AG48" s="69">
        <v>14</v>
      </c>
      <c r="AH48" s="56">
        <f t="shared" si="2"/>
        <v>9</v>
      </c>
      <c r="AI48" s="57">
        <f t="shared" si="3"/>
        <v>9</v>
      </c>
      <c r="AK48" s="58"/>
    </row>
    <row r="49" spans="1:37" x14ac:dyDescent="0.25">
      <c r="A49" s="68" t="s">
        <v>56</v>
      </c>
      <c r="B49" s="51">
        <v>10</v>
      </c>
      <c r="C49" s="51">
        <v>10</v>
      </c>
      <c r="D49" s="51">
        <v>10</v>
      </c>
      <c r="E49" s="51">
        <v>10</v>
      </c>
      <c r="F49" s="51">
        <v>10</v>
      </c>
      <c r="G49" s="51">
        <v>10</v>
      </c>
      <c r="H49" s="51">
        <v>10</v>
      </c>
      <c r="I49" s="51">
        <v>10</v>
      </c>
      <c r="J49" s="51">
        <v>10</v>
      </c>
      <c r="K49" s="51">
        <v>10</v>
      </c>
      <c r="L49" s="51">
        <v>10</v>
      </c>
      <c r="M49" s="51">
        <v>10</v>
      </c>
      <c r="N49" s="51">
        <v>10</v>
      </c>
      <c r="O49" s="51">
        <v>10</v>
      </c>
      <c r="P49" s="51">
        <v>10</v>
      </c>
      <c r="Q49" s="51">
        <v>10</v>
      </c>
      <c r="R49" s="51">
        <v>10</v>
      </c>
      <c r="S49" s="51">
        <v>10</v>
      </c>
      <c r="T49" s="51">
        <v>10</v>
      </c>
      <c r="U49" s="51">
        <v>10</v>
      </c>
      <c r="V49" s="51">
        <v>10</v>
      </c>
      <c r="W49" s="51">
        <v>10</v>
      </c>
      <c r="X49" s="51">
        <v>10</v>
      </c>
      <c r="Y49" s="51">
        <v>10</v>
      </c>
      <c r="Z49" s="51">
        <v>10</v>
      </c>
      <c r="AA49" s="51">
        <v>10</v>
      </c>
      <c r="AB49" s="51">
        <v>10</v>
      </c>
      <c r="AC49" s="51">
        <v>10</v>
      </c>
      <c r="AD49" s="51">
        <v>10</v>
      </c>
      <c r="AE49" s="51">
        <v>10</v>
      </c>
      <c r="AF49" s="51">
        <v>10</v>
      </c>
      <c r="AG49" s="69">
        <v>10.050000000000001</v>
      </c>
      <c r="AH49" s="56">
        <f t="shared" si="2"/>
        <v>10</v>
      </c>
      <c r="AI49" s="57">
        <f t="shared" si="3"/>
        <v>10</v>
      </c>
      <c r="AK49" s="58"/>
    </row>
    <row r="50" spans="1:37" x14ac:dyDescent="0.25">
      <c r="A50" s="68" t="s">
        <v>57</v>
      </c>
      <c r="B50" s="51">
        <v>6.2</v>
      </c>
      <c r="C50" s="51">
        <v>6.2</v>
      </c>
      <c r="D50" s="51">
        <v>6.2</v>
      </c>
      <c r="E50" s="51">
        <v>6.2</v>
      </c>
      <c r="F50" s="51">
        <v>6.2</v>
      </c>
      <c r="G50" s="51">
        <v>6.2</v>
      </c>
      <c r="H50" s="51">
        <v>6.2</v>
      </c>
      <c r="I50" s="51">
        <v>6.2</v>
      </c>
      <c r="J50" s="51">
        <v>6.2</v>
      </c>
      <c r="K50" s="51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f t="shared" ref="B51" si="5">B199</f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6">T199</f>
        <v>3.54</v>
      </c>
      <c r="U51" s="78">
        <f t="shared" si="6"/>
        <v>3.54</v>
      </c>
      <c r="V51" s="78">
        <f t="shared" si="6"/>
        <v>3.54</v>
      </c>
      <c r="W51" s="78">
        <v>3.54</v>
      </c>
      <c r="X51" s="78">
        <f t="shared" si="6"/>
        <v>3.54</v>
      </c>
      <c r="Y51" s="78">
        <v>3.54</v>
      </c>
      <c r="Z51" s="78">
        <f t="shared" si="6"/>
        <v>3.54</v>
      </c>
      <c r="AA51" s="78">
        <f t="shared" si="6"/>
        <v>3.54</v>
      </c>
      <c r="AB51" s="78">
        <f t="shared" si="6"/>
        <v>3.54</v>
      </c>
      <c r="AC51" s="78">
        <f t="shared" si="6"/>
        <v>3.54</v>
      </c>
      <c r="AD51" s="78">
        <f t="shared" si="6"/>
        <v>3.54</v>
      </c>
      <c r="AE51" s="78">
        <f t="shared" si="6"/>
        <v>3.54</v>
      </c>
      <c r="AF51" s="78">
        <f t="shared" si="6"/>
        <v>3.54</v>
      </c>
      <c r="AG51" s="78">
        <f t="shared" si="6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7">SUM(B39:B51)</f>
        <v>212.04</v>
      </c>
      <c r="C52" s="74">
        <f t="shared" si="7"/>
        <v>197.93999999999997</v>
      </c>
      <c r="D52" s="74">
        <f t="shared" si="7"/>
        <v>201.73999999999995</v>
      </c>
      <c r="E52" s="74">
        <f t="shared" si="7"/>
        <v>213.64</v>
      </c>
      <c r="F52" s="74">
        <f t="shared" si="7"/>
        <v>268.34000000000003</v>
      </c>
      <c r="G52" s="74">
        <f t="shared" si="7"/>
        <v>307.44</v>
      </c>
      <c r="H52" s="74">
        <f t="shared" si="7"/>
        <v>340.74</v>
      </c>
      <c r="I52" s="74">
        <f t="shared" si="7"/>
        <v>407.84000000000003</v>
      </c>
      <c r="J52" s="74">
        <f t="shared" si="7"/>
        <v>407.84000000000003</v>
      </c>
      <c r="K52" s="74">
        <f t="shared" si="7"/>
        <v>407.84000000000003</v>
      </c>
      <c r="L52" s="74">
        <f t="shared" si="7"/>
        <v>407.84000000000003</v>
      </c>
      <c r="M52" s="74">
        <f t="shared" si="7"/>
        <v>405.84000000000003</v>
      </c>
      <c r="N52" s="74">
        <f t="shared" si="7"/>
        <v>383.04</v>
      </c>
      <c r="O52" s="74">
        <f t="shared" si="7"/>
        <v>390.03999999999996</v>
      </c>
      <c r="P52" s="74">
        <f t="shared" si="7"/>
        <v>389.03999999999996</v>
      </c>
      <c r="Q52" s="74">
        <f t="shared" si="7"/>
        <v>366.73999999999995</v>
      </c>
      <c r="R52" s="74">
        <f t="shared" si="7"/>
        <v>395.44</v>
      </c>
      <c r="S52" s="74">
        <f t="shared" si="7"/>
        <v>393.84</v>
      </c>
      <c r="T52" s="74">
        <f t="shared" si="7"/>
        <v>392.64</v>
      </c>
      <c r="U52" s="74">
        <f t="shared" si="7"/>
        <v>392.64</v>
      </c>
      <c r="V52" s="74">
        <f t="shared" si="7"/>
        <v>409.73999999999995</v>
      </c>
      <c r="W52" s="74">
        <f t="shared" si="7"/>
        <v>411.34</v>
      </c>
      <c r="X52" s="74">
        <f t="shared" si="7"/>
        <v>411.34</v>
      </c>
      <c r="Y52" s="74">
        <f t="shared" si="7"/>
        <v>423.44</v>
      </c>
      <c r="Z52" s="74">
        <f t="shared" si="7"/>
        <v>423.44</v>
      </c>
      <c r="AA52" s="74">
        <f t="shared" si="7"/>
        <v>407.84</v>
      </c>
      <c r="AB52" s="74">
        <f t="shared" si="7"/>
        <v>347.64</v>
      </c>
      <c r="AC52" s="74">
        <f t="shared" si="7"/>
        <v>343.44</v>
      </c>
      <c r="AD52" s="74">
        <f t="shared" si="7"/>
        <v>254.23999999999998</v>
      </c>
      <c r="AE52" s="74">
        <f t="shared" si="7"/>
        <v>246.43999999999997</v>
      </c>
      <c r="AF52" s="74">
        <f t="shared" si="7"/>
        <v>219.23999999999998</v>
      </c>
      <c r="AG52" s="79">
        <f>SUM(AG39:AG51)</f>
        <v>489.91</v>
      </c>
      <c r="AH52" s="56">
        <f t="shared" si="2"/>
        <v>423.44</v>
      </c>
      <c r="AI52" s="57">
        <f t="shared" si="3"/>
        <v>197.93999999999997</v>
      </c>
      <c r="AK52" s="58"/>
    </row>
    <row r="53" spans="1:37" x14ac:dyDescent="0.25">
      <c r="A53" s="59" t="s">
        <v>60</v>
      </c>
      <c r="B53" s="51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25.2</v>
      </c>
      <c r="L53" s="80">
        <v>25.2</v>
      </c>
      <c r="M53" s="80">
        <v>25.6</v>
      </c>
      <c r="N53" s="80">
        <v>25.9</v>
      </c>
      <c r="O53" s="80">
        <v>19.7</v>
      </c>
      <c r="P53" s="51">
        <v>30.8</v>
      </c>
      <c r="Q53" s="51">
        <v>25.7</v>
      </c>
      <c r="R53" s="51">
        <v>25.7</v>
      </c>
      <c r="S53" s="51">
        <v>20.3</v>
      </c>
      <c r="T53" s="51">
        <v>30.3</v>
      </c>
      <c r="U53" s="51">
        <v>30.3</v>
      </c>
      <c r="V53" s="51">
        <v>49.3</v>
      </c>
      <c r="W53" s="51">
        <v>59.7</v>
      </c>
      <c r="X53" s="51">
        <v>59.7</v>
      </c>
      <c r="Y53" s="51">
        <v>39.1</v>
      </c>
      <c r="Z53" s="51">
        <v>39.1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59.7</v>
      </c>
      <c r="AI53" s="57">
        <f t="shared" si="3"/>
        <v>0</v>
      </c>
      <c r="AK53" s="58"/>
    </row>
    <row r="54" spans="1:37" x14ac:dyDescent="0.25">
      <c r="A54" s="68" t="s">
        <v>61</v>
      </c>
      <c r="B54" s="5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8.8000000000000007</v>
      </c>
      <c r="L54" s="80">
        <v>11.8</v>
      </c>
      <c r="M54" s="80">
        <v>13.2</v>
      </c>
      <c r="N54" s="80">
        <v>13.6</v>
      </c>
      <c r="O54" s="80">
        <v>11.1</v>
      </c>
      <c r="P54" s="53">
        <v>14.2</v>
      </c>
      <c r="Q54" s="53">
        <v>13.6</v>
      </c>
      <c r="R54" s="53">
        <v>13.6</v>
      </c>
      <c r="S54" s="51">
        <v>10.7</v>
      </c>
      <c r="T54" s="51">
        <v>12.5</v>
      </c>
      <c r="U54" s="51">
        <v>15.9</v>
      </c>
      <c r="V54" s="51">
        <v>15.5</v>
      </c>
      <c r="W54" s="53">
        <v>28.9</v>
      </c>
      <c r="X54" s="53">
        <v>28.9</v>
      </c>
      <c r="Y54" s="53">
        <v>17</v>
      </c>
      <c r="Z54" s="53">
        <v>17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28.9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81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3.2</v>
      </c>
      <c r="L55" s="82">
        <v>4.3</v>
      </c>
      <c r="M55" s="82">
        <v>4.8</v>
      </c>
      <c r="N55" s="82">
        <v>5</v>
      </c>
      <c r="O55" s="82">
        <v>4</v>
      </c>
      <c r="P55" s="81">
        <v>5.2</v>
      </c>
      <c r="Q55" s="81">
        <v>5</v>
      </c>
      <c r="R55" s="81">
        <v>5</v>
      </c>
      <c r="S55" s="51">
        <v>3.9</v>
      </c>
      <c r="T55" s="51">
        <v>4.5999999999999996</v>
      </c>
      <c r="U55" s="51">
        <v>5.8</v>
      </c>
      <c r="V55" s="51">
        <v>5.7</v>
      </c>
      <c r="W55" s="81">
        <v>10.6</v>
      </c>
      <c r="X55" s="81">
        <v>10.6</v>
      </c>
      <c r="Y55" s="81">
        <v>6.2</v>
      </c>
      <c r="Z55" s="81">
        <v>6.2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10.6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8">SUM(C53:C55)</f>
        <v>0</v>
      </c>
      <c r="D56" s="74">
        <f t="shared" si="8"/>
        <v>0</v>
      </c>
      <c r="E56" s="74">
        <f t="shared" si="8"/>
        <v>0</v>
      </c>
      <c r="F56" s="74">
        <f t="shared" si="8"/>
        <v>0</v>
      </c>
      <c r="G56" s="74">
        <f t="shared" si="8"/>
        <v>0</v>
      </c>
      <c r="H56" s="74">
        <f t="shared" si="8"/>
        <v>0</v>
      </c>
      <c r="I56" s="74">
        <f t="shared" si="8"/>
        <v>0</v>
      </c>
      <c r="J56" s="74">
        <f t="shared" si="8"/>
        <v>0</v>
      </c>
      <c r="K56" s="74">
        <f t="shared" si="8"/>
        <v>37.200000000000003</v>
      </c>
      <c r="L56" s="74">
        <f t="shared" si="8"/>
        <v>41.3</v>
      </c>
      <c r="M56" s="74">
        <f t="shared" si="8"/>
        <v>43.599999999999994</v>
      </c>
      <c r="N56" s="74">
        <f t="shared" si="8"/>
        <v>44.5</v>
      </c>
      <c r="O56" s="74">
        <f t="shared" si="8"/>
        <v>34.799999999999997</v>
      </c>
      <c r="P56" s="74">
        <f t="shared" si="8"/>
        <v>50.2</v>
      </c>
      <c r="Q56" s="74">
        <f t="shared" si="8"/>
        <v>44.3</v>
      </c>
      <c r="R56" s="74">
        <f t="shared" si="8"/>
        <v>44.3</v>
      </c>
      <c r="S56" s="74">
        <f t="shared" si="8"/>
        <v>34.9</v>
      </c>
      <c r="T56" s="74">
        <f t="shared" si="8"/>
        <v>47.4</v>
      </c>
      <c r="U56" s="74">
        <f t="shared" si="8"/>
        <v>52</v>
      </c>
      <c r="V56" s="74">
        <f t="shared" si="8"/>
        <v>70.5</v>
      </c>
      <c r="W56" s="74">
        <f t="shared" si="8"/>
        <v>99.199999999999989</v>
      </c>
      <c r="X56" s="74">
        <f t="shared" si="8"/>
        <v>99.199999999999989</v>
      </c>
      <c r="Y56" s="74">
        <f t="shared" si="8"/>
        <v>62.300000000000004</v>
      </c>
      <c r="Z56" s="74">
        <f t="shared" si="8"/>
        <v>62.300000000000004</v>
      </c>
      <c r="AA56" s="74">
        <f t="shared" si="8"/>
        <v>0</v>
      </c>
      <c r="AB56" s="74">
        <f t="shared" si="8"/>
        <v>0</v>
      </c>
      <c r="AC56" s="74">
        <f t="shared" si="8"/>
        <v>0</v>
      </c>
      <c r="AD56" s="74">
        <f t="shared" si="8"/>
        <v>0</v>
      </c>
      <c r="AE56" s="74">
        <f t="shared" si="8"/>
        <v>0</v>
      </c>
      <c r="AF56" s="74">
        <f t="shared" si="8"/>
        <v>0</v>
      </c>
      <c r="AG56" s="79">
        <f>SUM(AG53:AG55)</f>
        <v>106</v>
      </c>
      <c r="AH56" s="56">
        <f t="shared" si="2"/>
        <v>99.199999999999989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51">
        <v>0</v>
      </c>
      <c r="Z58" s="51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-88</v>
      </c>
      <c r="C59" s="53">
        <v>-71.099999999999994</v>
      </c>
      <c r="D59" s="53">
        <v>-60.5</v>
      </c>
      <c r="E59" s="53">
        <v>-57</v>
      </c>
      <c r="F59" s="53">
        <v>-56.5</v>
      </c>
      <c r="G59" s="51">
        <v>-65</v>
      </c>
      <c r="H59" s="51">
        <v>-55</v>
      </c>
      <c r="I59" s="51">
        <v>-50</v>
      </c>
      <c r="J59" s="51">
        <v>-58.9</v>
      </c>
      <c r="K59" s="51">
        <v>-54.2</v>
      </c>
      <c r="L59" s="53">
        <v>-64.099999999999994</v>
      </c>
      <c r="M59" s="53">
        <v>-85.2</v>
      </c>
      <c r="N59" s="53">
        <v>-45.6</v>
      </c>
      <c r="O59" s="53">
        <v>-68</v>
      </c>
      <c r="P59" s="53">
        <v>-62.8</v>
      </c>
      <c r="Q59" s="53">
        <v>-56</v>
      </c>
      <c r="R59" s="53">
        <v>-56</v>
      </c>
      <c r="S59" s="53">
        <v>-29.1</v>
      </c>
      <c r="T59" s="53">
        <v>-42</v>
      </c>
      <c r="U59" s="53">
        <v>-61</v>
      </c>
      <c r="V59" s="53">
        <v>-69</v>
      </c>
      <c r="W59" s="53">
        <v>-51</v>
      </c>
      <c r="X59" s="53">
        <v>-106</v>
      </c>
      <c r="Y59" s="53">
        <v>-73</v>
      </c>
      <c r="Z59" s="53">
        <v>-83</v>
      </c>
      <c r="AA59" s="53">
        <v>-85.6</v>
      </c>
      <c r="AB59" s="53">
        <v>-48</v>
      </c>
      <c r="AC59" s="53">
        <v>-69</v>
      </c>
      <c r="AD59" s="53">
        <v>-64</v>
      </c>
      <c r="AE59" s="53">
        <v>-89</v>
      </c>
      <c r="AF59" s="53">
        <v>-59.8</v>
      </c>
      <c r="AG59" s="86"/>
      <c r="AH59" s="56">
        <f t="shared" si="2"/>
        <v>-29.1</v>
      </c>
      <c r="AI59" s="57">
        <f t="shared" si="3"/>
        <v>-106</v>
      </c>
      <c r="AK59" s="58"/>
    </row>
    <row r="60" spans="1:37" x14ac:dyDescent="0.25">
      <c r="A60" s="68" t="s">
        <v>67</v>
      </c>
      <c r="B60" s="53">
        <v>0</v>
      </c>
      <c r="C60" s="53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53">
        <v>0</v>
      </c>
      <c r="C61" s="53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53">
        <v>0</v>
      </c>
      <c r="C63" s="53">
        <v>0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1">
        <v>0</v>
      </c>
      <c r="M63" s="62">
        <v>0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53">
        <v>0</v>
      </c>
      <c r="C64" s="53">
        <v>0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53">
        <v>0</v>
      </c>
      <c r="C65" s="53">
        <v>0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53">
        <v>0</v>
      </c>
      <c r="C66" s="53">
        <v>0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53">
        <v>0</v>
      </c>
      <c r="C67" s="53">
        <v>0</v>
      </c>
      <c r="D67" s="53">
        <v>0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1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-88</v>
      </c>
      <c r="C68" s="74">
        <f t="shared" ref="C68:AF68" si="9">SUM(C57:C67)</f>
        <v>-71.099999999999994</v>
      </c>
      <c r="D68" s="74">
        <f t="shared" si="9"/>
        <v>-60.5</v>
      </c>
      <c r="E68" s="74">
        <f t="shared" si="9"/>
        <v>-57</v>
      </c>
      <c r="F68" s="74">
        <f t="shared" si="9"/>
        <v>-56.5</v>
      </c>
      <c r="G68" s="74">
        <f t="shared" si="9"/>
        <v>-65</v>
      </c>
      <c r="H68" s="74">
        <f t="shared" si="9"/>
        <v>-55</v>
      </c>
      <c r="I68" s="74">
        <f t="shared" si="9"/>
        <v>-50</v>
      </c>
      <c r="J68" s="74">
        <f t="shared" si="9"/>
        <v>-58.9</v>
      </c>
      <c r="K68" s="74">
        <f t="shared" si="9"/>
        <v>-54.2</v>
      </c>
      <c r="L68" s="74">
        <f t="shared" si="9"/>
        <v>-64.099999999999994</v>
      </c>
      <c r="M68" s="74">
        <f t="shared" si="9"/>
        <v>-85.2</v>
      </c>
      <c r="N68" s="74">
        <f t="shared" si="9"/>
        <v>-45.6</v>
      </c>
      <c r="O68" s="74">
        <f t="shared" si="9"/>
        <v>-68</v>
      </c>
      <c r="P68" s="74">
        <f t="shared" si="9"/>
        <v>-62.8</v>
      </c>
      <c r="Q68" s="74">
        <f t="shared" si="9"/>
        <v>-56</v>
      </c>
      <c r="R68" s="74">
        <f t="shared" si="9"/>
        <v>-56</v>
      </c>
      <c r="S68" s="74">
        <f t="shared" si="9"/>
        <v>-29.1</v>
      </c>
      <c r="T68" s="74">
        <f t="shared" si="9"/>
        <v>-42</v>
      </c>
      <c r="U68" s="74">
        <f t="shared" si="9"/>
        <v>-61</v>
      </c>
      <c r="V68" s="74">
        <f t="shared" si="9"/>
        <v>-69</v>
      </c>
      <c r="W68" s="74">
        <f t="shared" si="9"/>
        <v>-51</v>
      </c>
      <c r="X68" s="74">
        <f t="shared" si="9"/>
        <v>-106</v>
      </c>
      <c r="Y68" s="74">
        <f t="shared" si="9"/>
        <v>-73</v>
      </c>
      <c r="Z68" s="74">
        <f t="shared" si="9"/>
        <v>-83</v>
      </c>
      <c r="AA68" s="74">
        <f t="shared" si="9"/>
        <v>-85.6</v>
      </c>
      <c r="AB68" s="74">
        <f t="shared" si="9"/>
        <v>-48</v>
      </c>
      <c r="AC68" s="74">
        <f t="shared" si="9"/>
        <v>-69</v>
      </c>
      <c r="AD68" s="74">
        <f t="shared" si="9"/>
        <v>-64</v>
      </c>
      <c r="AE68" s="74">
        <f t="shared" si="9"/>
        <v>-89</v>
      </c>
      <c r="AF68" s="74">
        <f t="shared" si="9"/>
        <v>-59.8</v>
      </c>
      <c r="AG68" s="79">
        <f>SUM(AG57:AG67)</f>
        <v>0</v>
      </c>
      <c r="AH68" s="56">
        <f t="shared" si="2"/>
        <v>-29.1</v>
      </c>
      <c r="AI68" s="57">
        <f t="shared" si="3"/>
        <v>-106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10">SUM(C69:C71)</f>
        <v>0</v>
      </c>
      <c r="D72" s="74">
        <f t="shared" si="10"/>
        <v>0</v>
      </c>
      <c r="E72" s="74">
        <f t="shared" si="10"/>
        <v>0</v>
      </c>
      <c r="F72" s="74">
        <f t="shared" si="10"/>
        <v>0</v>
      </c>
      <c r="G72" s="74">
        <f t="shared" si="10"/>
        <v>0</v>
      </c>
      <c r="H72" s="74">
        <f t="shared" si="10"/>
        <v>0</v>
      </c>
      <c r="I72" s="74">
        <f t="shared" si="10"/>
        <v>0</v>
      </c>
      <c r="J72" s="74">
        <f t="shared" si="10"/>
        <v>0</v>
      </c>
      <c r="K72" s="74">
        <f t="shared" si="10"/>
        <v>0</v>
      </c>
      <c r="L72" s="74">
        <f t="shared" si="10"/>
        <v>0</v>
      </c>
      <c r="M72" s="74">
        <f t="shared" si="10"/>
        <v>0</v>
      </c>
      <c r="N72" s="74">
        <f t="shared" si="10"/>
        <v>0</v>
      </c>
      <c r="O72" s="74">
        <f t="shared" si="10"/>
        <v>0</v>
      </c>
      <c r="P72" s="74">
        <f t="shared" si="10"/>
        <v>0</v>
      </c>
      <c r="Q72" s="74">
        <f t="shared" si="10"/>
        <v>0</v>
      </c>
      <c r="R72" s="74">
        <f t="shared" si="10"/>
        <v>0</v>
      </c>
      <c r="S72" s="74">
        <f t="shared" si="10"/>
        <v>0</v>
      </c>
      <c r="T72" s="74">
        <f t="shared" si="10"/>
        <v>0</v>
      </c>
      <c r="U72" s="74">
        <f t="shared" si="10"/>
        <v>0</v>
      </c>
      <c r="V72" s="74">
        <f t="shared" si="10"/>
        <v>0</v>
      </c>
      <c r="W72" s="74">
        <f t="shared" si="10"/>
        <v>0</v>
      </c>
      <c r="X72" s="74">
        <f t="shared" si="10"/>
        <v>0</v>
      </c>
      <c r="Y72" s="74">
        <f t="shared" si="10"/>
        <v>0</v>
      </c>
      <c r="Z72" s="74">
        <f t="shared" si="10"/>
        <v>0</v>
      </c>
      <c r="AA72" s="74">
        <f t="shared" si="10"/>
        <v>0</v>
      </c>
      <c r="AB72" s="74">
        <f t="shared" si="10"/>
        <v>0</v>
      </c>
      <c r="AC72" s="74">
        <f t="shared" si="10"/>
        <v>0</v>
      </c>
      <c r="AD72" s="74">
        <f t="shared" si="10"/>
        <v>0</v>
      </c>
      <c r="AE72" s="74">
        <f t="shared" si="10"/>
        <v>0</v>
      </c>
      <c r="AF72" s="74">
        <f t="shared" si="10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843.33999999999992</v>
      </c>
      <c r="C73" s="90">
        <f t="shared" ref="C73:AG73" si="11">C68+C56+C52+C38+C72</f>
        <v>816.13999999999987</v>
      </c>
      <c r="D73" s="90">
        <f t="shared" si="11"/>
        <v>800.54</v>
      </c>
      <c r="E73" s="90">
        <f t="shared" si="11"/>
        <v>825.93999999999994</v>
      </c>
      <c r="F73" s="90">
        <f t="shared" si="11"/>
        <v>881.14</v>
      </c>
      <c r="G73" s="90">
        <f t="shared" si="11"/>
        <v>951.74</v>
      </c>
      <c r="H73" s="90">
        <f t="shared" si="11"/>
        <v>1029.04</v>
      </c>
      <c r="I73" s="90">
        <f t="shared" si="11"/>
        <v>1121.1399999999999</v>
      </c>
      <c r="J73" s="90">
        <f t="shared" si="11"/>
        <v>1202.2400000000002</v>
      </c>
      <c r="K73" s="90">
        <f t="shared" si="11"/>
        <v>1304.1400000000001</v>
      </c>
      <c r="L73" s="90">
        <f t="shared" si="11"/>
        <v>1286.3400000000001</v>
      </c>
      <c r="M73" s="90">
        <f t="shared" si="11"/>
        <v>1243.94</v>
      </c>
      <c r="N73" s="90">
        <f t="shared" si="11"/>
        <v>1201.1400000000001</v>
      </c>
      <c r="O73" s="90">
        <f t="shared" si="11"/>
        <v>1126.04</v>
      </c>
      <c r="P73" s="90">
        <f t="shared" si="11"/>
        <v>1115.6399999999999</v>
      </c>
      <c r="Q73" s="90">
        <f t="shared" si="11"/>
        <v>1074.24</v>
      </c>
      <c r="R73" s="90">
        <f t="shared" si="11"/>
        <v>1092.94</v>
      </c>
      <c r="S73" s="90">
        <f t="shared" si="11"/>
        <v>1135.8400000000001</v>
      </c>
      <c r="T73" s="90">
        <f t="shared" si="11"/>
        <v>1136.24</v>
      </c>
      <c r="U73" s="90">
        <f t="shared" si="11"/>
        <v>1211.8400000000001</v>
      </c>
      <c r="V73" s="90">
        <f t="shared" si="11"/>
        <v>1364.1399999999999</v>
      </c>
      <c r="W73" s="90">
        <f t="shared" si="11"/>
        <v>1410.44</v>
      </c>
      <c r="X73" s="90">
        <f t="shared" si="11"/>
        <v>1295.44</v>
      </c>
      <c r="Y73" s="90">
        <f t="shared" si="11"/>
        <v>1247.6400000000001</v>
      </c>
      <c r="Z73" s="90">
        <f t="shared" si="11"/>
        <v>1237.6400000000001</v>
      </c>
      <c r="AA73" s="90">
        <f t="shared" si="11"/>
        <v>1155.1400000000001</v>
      </c>
      <c r="AB73" s="90">
        <f t="shared" si="11"/>
        <v>1032.1399999999999</v>
      </c>
      <c r="AC73" s="90">
        <f t="shared" si="11"/>
        <v>1004.94</v>
      </c>
      <c r="AD73" s="90">
        <f t="shared" si="11"/>
        <v>845.74</v>
      </c>
      <c r="AE73" s="90">
        <f t="shared" si="11"/>
        <v>812.93999999999994</v>
      </c>
      <c r="AF73" s="90">
        <f t="shared" si="11"/>
        <v>814.94</v>
      </c>
      <c r="AG73" s="90">
        <f t="shared" si="11"/>
        <v>2144.14</v>
      </c>
      <c r="AH73" s="56">
        <f t="shared" si="2"/>
        <v>1410.44</v>
      </c>
      <c r="AI73" s="57">
        <f t="shared" si="3"/>
        <v>800.54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843.33999999999992</v>
      </c>
      <c r="C75" s="90">
        <f t="shared" ref="C75:AF75" si="12">C72+C68+C56+C52+C38+C74</f>
        <v>816.13999999999987</v>
      </c>
      <c r="D75" s="90">
        <f t="shared" si="12"/>
        <v>800.54</v>
      </c>
      <c r="E75" s="90">
        <f t="shared" si="12"/>
        <v>825.93999999999994</v>
      </c>
      <c r="F75" s="90">
        <f t="shared" si="12"/>
        <v>881.14</v>
      </c>
      <c r="G75" s="90">
        <f t="shared" si="12"/>
        <v>951.74</v>
      </c>
      <c r="H75" s="90">
        <f t="shared" si="12"/>
        <v>1029.04</v>
      </c>
      <c r="I75" s="90">
        <f t="shared" si="12"/>
        <v>1121.1399999999999</v>
      </c>
      <c r="J75" s="90">
        <f t="shared" si="12"/>
        <v>1202.2400000000002</v>
      </c>
      <c r="K75" s="90">
        <f t="shared" si="12"/>
        <v>1304.1400000000001</v>
      </c>
      <c r="L75" s="90">
        <f t="shared" si="12"/>
        <v>1286.3400000000001</v>
      </c>
      <c r="M75" s="90">
        <f t="shared" si="12"/>
        <v>1243.94</v>
      </c>
      <c r="N75" s="90">
        <f t="shared" si="12"/>
        <v>1201.1400000000001</v>
      </c>
      <c r="O75" s="90">
        <f t="shared" si="12"/>
        <v>1126.04</v>
      </c>
      <c r="P75" s="90">
        <f t="shared" si="12"/>
        <v>1115.6399999999999</v>
      </c>
      <c r="Q75" s="90">
        <f t="shared" si="12"/>
        <v>1074.24</v>
      </c>
      <c r="R75" s="90">
        <f t="shared" si="12"/>
        <v>1092.94</v>
      </c>
      <c r="S75" s="90">
        <f t="shared" si="12"/>
        <v>1135.8400000000001</v>
      </c>
      <c r="T75" s="90">
        <f t="shared" si="12"/>
        <v>1136.24</v>
      </c>
      <c r="U75" s="90">
        <f t="shared" si="12"/>
        <v>1211.8400000000001</v>
      </c>
      <c r="V75" s="90">
        <f t="shared" si="12"/>
        <v>1364.1399999999999</v>
      </c>
      <c r="W75" s="90">
        <f t="shared" si="12"/>
        <v>1410.44</v>
      </c>
      <c r="X75" s="90">
        <f t="shared" si="12"/>
        <v>1295.44</v>
      </c>
      <c r="Y75" s="90">
        <f t="shared" si="12"/>
        <v>1247.6400000000001</v>
      </c>
      <c r="Z75" s="90">
        <f t="shared" si="12"/>
        <v>1237.6400000000001</v>
      </c>
      <c r="AA75" s="90">
        <f t="shared" si="12"/>
        <v>1155.1400000000001</v>
      </c>
      <c r="AB75" s="90">
        <f t="shared" si="12"/>
        <v>1032.1399999999999</v>
      </c>
      <c r="AC75" s="90">
        <f t="shared" si="12"/>
        <v>1004.94</v>
      </c>
      <c r="AD75" s="90">
        <f t="shared" si="12"/>
        <v>845.74</v>
      </c>
      <c r="AE75" s="90">
        <f t="shared" si="12"/>
        <v>812.93999999999994</v>
      </c>
      <c r="AF75" s="90">
        <f t="shared" si="12"/>
        <v>814.94</v>
      </c>
      <c r="AG75" s="79">
        <f>AG72+AG68+AG56+AG52+AG38+AG74</f>
        <v>2144.14</v>
      </c>
      <c r="AH75" s="56">
        <f t="shared" si="2"/>
        <v>1410.44</v>
      </c>
      <c r="AI75" s="57">
        <f t="shared" si="3"/>
        <v>800.54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3">IF(C60&lt;0,C60*-1,0)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4">IF(C58&lt;0,C58*-1,0)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5">IF(C61&lt;0,C61*-1,0)</f>
        <v>0</v>
      </c>
      <c r="D78" s="60">
        <f t="shared" si="15"/>
        <v>0</v>
      </c>
      <c r="E78" s="60">
        <f t="shared" si="15"/>
        <v>0</v>
      </c>
      <c r="F78" s="60">
        <f t="shared" si="15"/>
        <v>0</v>
      </c>
      <c r="G78" s="60">
        <f t="shared" si="15"/>
        <v>0</v>
      </c>
      <c r="H78" s="60">
        <f t="shared" si="15"/>
        <v>0</v>
      </c>
      <c r="I78" s="60">
        <f t="shared" si="15"/>
        <v>0</v>
      </c>
      <c r="J78" s="60">
        <f t="shared" si="15"/>
        <v>0</v>
      </c>
      <c r="K78" s="60">
        <f t="shared" si="15"/>
        <v>0</v>
      </c>
      <c r="L78" s="60">
        <f t="shared" si="15"/>
        <v>0</v>
      </c>
      <c r="M78" s="60">
        <f t="shared" si="15"/>
        <v>0</v>
      </c>
      <c r="N78" s="60">
        <f t="shared" si="15"/>
        <v>0</v>
      </c>
      <c r="O78" s="60">
        <f t="shared" si="15"/>
        <v>0</v>
      </c>
      <c r="P78" s="60">
        <f t="shared" si="15"/>
        <v>0</v>
      </c>
      <c r="Q78" s="60">
        <f t="shared" si="15"/>
        <v>0</v>
      </c>
      <c r="R78" s="60">
        <f t="shared" si="15"/>
        <v>0</v>
      </c>
      <c r="S78" s="60">
        <f t="shared" si="15"/>
        <v>0</v>
      </c>
      <c r="T78" s="60">
        <f t="shared" si="15"/>
        <v>0</v>
      </c>
      <c r="U78" s="60">
        <f t="shared" si="15"/>
        <v>0</v>
      </c>
      <c r="V78" s="60">
        <f t="shared" si="15"/>
        <v>0</v>
      </c>
      <c r="W78" s="60">
        <f t="shared" si="15"/>
        <v>0</v>
      </c>
      <c r="X78" s="60">
        <f t="shared" si="15"/>
        <v>0</v>
      </c>
      <c r="Y78" s="60">
        <f t="shared" si="15"/>
        <v>0</v>
      </c>
      <c r="Z78" s="60">
        <f t="shared" si="15"/>
        <v>0</v>
      </c>
      <c r="AA78" s="60">
        <f t="shared" si="15"/>
        <v>0</v>
      </c>
      <c r="AB78" s="60">
        <f t="shared" si="15"/>
        <v>0</v>
      </c>
      <c r="AC78" s="60">
        <f t="shared" si="15"/>
        <v>0</v>
      </c>
      <c r="AD78" s="60">
        <f t="shared" si="15"/>
        <v>0</v>
      </c>
      <c r="AE78" s="60">
        <f t="shared" si="15"/>
        <v>0</v>
      </c>
      <c r="AF78" s="60">
        <f t="shared" si="15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88</v>
      </c>
      <c r="C79" s="60">
        <f t="shared" ref="C79:AF79" si="16">IF(C59&lt;0,C59*-1,0)</f>
        <v>71.099999999999994</v>
      </c>
      <c r="D79" s="60">
        <f t="shared" si="16"/>
        <v>60.5</v>
      </c>
      <c r="E79" s="60">
        <f t="shared" si="16"/>
        <v>57</v>
      </c>
      <c r="F79" s="60">
        <f t="shared" si="16"/>
        <v>56.5</v>
      </c>
      <c r="G79" s="60">
        <f t="shared" si="16"/>
        <v>65</v>
      </c>
      <c r="H79" s="60">
        <f t="shared" si="16"/>
        <v>55</v>
      </c>
      <c r="I79" s="60">
        <f t="shared" si="16"/>
        <v>50</v>
      </c>
      <c r="J79" s="60">
        <f t="shared" si="16"/>
        <v>58.9</v>
      </c>
      <c r="K79" s="60">
        <f t="shared" si="16"/>
        <v>54.2</v>
      </c>
      <c r="L79" s="60">
        <f t="shared" si="16"/>
        <v>64.099999999999994</v>
      </c>
      <c r="M79" s="60">
        <f t="shared" si="16"/>
        <v>85.2</v>
      </c>
      <c r="N79" s="60">
        <f t="shared" si="16"/>
        <v>45.6</v>
      </c>
      <c r="O79" s="60">
        <f t="shared" si="16"/>
        <v>68</v>
      </c>
      <c r="P79" s="60">
        <f t="shared" si="16"/>
        <v>62.8</v>
      </c>
      <c r="Q79" s="60">
        <f t="shared" si="16"/>
        <v>56</v>
      </c>
      <c r="R79" s="60">
        <f t="shared" si="16"/>
        <v>56</v>
      </c>
      <c r="S79" s="60">
        <f t="shared" si="16"/>
        <v>29.1</v>
      </c>
      <c r="T79" s="60">
        <f t="shared" si="16"/>
        <v>42</v>
      </c>
      <c r="U79" s="60">
        <f t="shared" si="16"/>
        <v>61</v>
      </c>
      <c r="V79" s="60">
        <f t="shared" si="16"/>
        <v>69</v>
      </c>
      <c r="W79" s="60">
        <f t="shared" si="16"/>
        <v>51</v>
      </c>
      <c r="X79" s="60">
        <f t="shared" si="16"/>
        <v>106</v>
      </c>
      <c r="Y79" s="60">
        <f t="shared" si="16"/>
        <v>73</v>
      </c>
      <c r="Z79" s="60">
        <f t="shared" si="16"/>
        <v>83</v>
      </c>
      <c r="AA79" s="60">
        <f t="shared" si="16"/>
        <v>85.6</v>
      </c>
      <c r="AB79" s="60">
        <f t="shared" si="16"/>
        <v>48</v>
      </c>
      <c r="AC79" s="60">
        <f t="shared" si="16"/>
        <v>69</v>
      </c>
      <c r="AD79" s="60">
        <f t="shared" si="16"/>
        <v>64</v>
      </c>
      <c r="AE79" s="60">
        <f t="shared" si="16"/>
        <v>89</v>
      </c>
      <c r="AF79" s="60">
        <f t="shared" si="16"/>
        <v>59.8</v>
      </c>
      <c r="AG79" s="93"/>
      <c r="AH79" s="56">
        <f t="shared" ref="AH79:AH91" si="17">MAX(B79:AF79)</f>
        <v>106</v>
      </c>
      <c r="AI79" s="57">
        <f t="shared" ref="AI79:AI91" si="18">MIN(B79:AF79)</f>
        <v>29.1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19">IF(C57&lt;0,C57*-1,0)</f>
        <v>0</v>
      </c>
      <c r="D80" s="60">
        <f t="shared" si="19"/>
        <v>0</v>
      </c>
      <c r="E80" s="60">
        <f t="shared" si="19"/>
        <v>0</v>
      </c>
      <c r="F80" s="60">
        <f t="shared" si="19"/>
        <v>0</v>
      </c>
      <c r="G80" s="60">
        <f t="shared" si="19"/>
        <v>0</v>
      </c>
      <c r="H80" s="60">
        <f t="shared" si="19"/>
        <v>0</v>
      </c>
      <c r="I80" s="60">
        <f t="shared" si="19"/>
        <v>0</v>
      </c>
      <c r="J80" s="60">
        <f t="shared" si="19"/>
        <v>0</v>
      </c>
      <c r="K80" s="60">
        <f t="shared" si="19"/>
        <v>0</v>
      </c>
      <c r="L80" s="60">
        <f t="shared" si="19"/>
        <v>0</v>
      </c>
      <c r="M80" s="60">
        <f t="shared" si="19"/>
        <v>0</v>
      </c>
      <c r="N80" s="60">
        <f t="shared" si="19"/>
        <v>0</v>
      </c>
      <c r="O80" s="60">
        <f t="shared" si="19"/>
        <v>0</v>
      </c>
      <c r="P80" s="60">
        <f t="shared" si="19"/>
        <v>0</v>
      </c>
      <c r="Q80" s="60">
        <f t="shared" si="19"/>
        <v>0</v>
      </c>
      <c r="R80" s="60">
        <f t="shared" si="19"/>
        <v>0</v>
      </c>
      <c r="S80" s="60">
        <f t="shared" si="19"/>
        <v>0</v>
      </c>
      <c r="T80" s="60">
        <f t="shared" si="19"/>
        <v>0</v>
      </c>
      <c r="U80" s="60">
        <f t="shared" si="19"/>
        <v>0</v>
      </c>
      <c r="V80" s="60">
        <f t="shared" si="19"/>
        <v>0</v>
      </c>
      <c r="W80" s="60">
        <f t="shared" si="19"/>
        <v>0</v>
      </c>
      <c r="X80" s="60">
        <f t="shared" si="19"/>
        <v>0</v>
      </c>
      <c r="Y80" s="60">
        <f t="shared" si="19"/>
        <v>0</v>
      </c>
      <c r="Z80" s="60">
        <f t="shared" si="19"/>
        <v>0</v>
      </c>
      <c r="AA80" s="60">
        <f t="shared" si="19"/>
        <v>0</v>
      </c>
      <c r="AB80" s="60">
        <f t="shared" si="19"/>
        <v>0</v>
      </c>
      <c r="AC80" s="60">
        <f t="shared" si="19"/>
        <v>0</v>
      </c>
      <c r="AD80" s="60">
        <f t="shared" si="19"/>
        <v>0</v>
      </c>
      <c r="AE80" s="60">
        <f t="shared" si="19"/>
        <v>0</v>
      </c>
      <c r="AF80" s="60">
        <f t="shared" si="19"/>
        <v>0</v>
      </c>
      <c r="AG80" s="93"/>
      <c r="AH80" s="56">
        <f t="shared" si="17"/>
        <v>0</v>
      </c>
      <c r="AI80" s="57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7"/>
        <v>0</v>
      </c>
      <c r="AI81" s="57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20">SUM(B76:B81)</f>
        <v>88</v>
      </c>
      <c r="C82" s="74">
        <f t="shared" si="20"/>
        <v>71.099999999999994</v>
      </c>
      <c r="D82" s="74">
        <f t="shared" si="20"/>
        <v>60.5</v>
      </c>
      <c r="E82" s="74">
        <f t="shared" si="20"/>
        <v>57</v>
      </c>
      <c r="F82" s="74">
        <f t="shared" si="20"/>
        <v>56.5</v>
      </c>
      <c r="G82" s="74">
        <f t="shared" si="20"/>
        <v>65</v>
      </c>
      <c r="H82" s="74">
        <f t="shared" si="20"/>
        <v>55</v>
      </c>
      <c r="I82" s="74">
        <f t="shared" si="20"/>
        <v>50</v>
      </c>
      <c r="J82" s="74">
        <f t="shared" si="20"/>
        <v>58.9</v>
      </c>
      <c r="K82" s="74">
        <f t="shared" si="20"/>
        <v>54.2</v>
      </c>
      <c r="L82" s="74">
        <f t="shared" si="20"/>
        <v>64.099999999999994</v>
      </c>
      <c r="M82" s="74">
        <f t="shared" si="20"/>
        <v>85.2</v>
      </c>
      <c r="N82" s="74">
        <f t="shared" si="20"/>
        <v>45.6</v>
      </c>
      <c r="O82" s="74">
        <f t="shared" si="20"/>
        <v>68</v>
      </c>
      <c r="P82" s="74">
        <f t="shared" si="20"/>
        <v>62.8</v>
      </c>
      <c r="Q82" s="74">
        <f t="shared" si="20"/>
        <v>56</v>
      </c>
      <c r="R82" s="74">
        <f t="shared" si="20"/>
        <v>56</v>
      </c>
      <c r="S82" s="74">
        <f t="shared" si="20"/>
        <v>29.1</v>
      </c>
      <c r="T82" s="74">
        <f t="shared" si="20"/>
        <v>42</v>
      </c>
      <c r="U82" s="74">
        <f t="shared" si="20"/>
        <v>61</v>
      </c>
      <c r="V82" s="74">
        <f t="shared" si="20"/>
        <v>69</v>
      </c>
      <c r="W82" s="74">
        <f t="shared" si="20"/>
        <v>51</v>
      </c>
      <c r="X82" s="74">
        <f t="shared" si="20"/>
        <v>106</v>
      </c>
      <c r="Y82" s="74">
        <f t="shared" si="20"/>
        <v>73</v>
      </c>
      <c r="Z82" s="74">
        <f t="shared" si="20"/>
        <v>83</v>
      </c>
      <c r="AA82" s="74">
        <f t="shared" si="20"/>
        <v>85.6</v>
      </c>
      <c r="AB82" s="74">
        <f t="shared" si="20"/>
        <v>48</v>
      </c>
      <c r="AC82" s="74">
        <f t="shared" si="20"/>
        <v>69</v>
      </c>
      <c r="AD82" s="74">
        <f t="shared" si="20"/>
        <v>64</v>
      </c>
      <c r="AE82" s="74">
        <f t="shared" si="20"/>
        <v>89</v>
      </c>
      <c r="AF82" s="74">
        <f t="shared" si="20"/>
        <v>59.8</v>
      </c>
      <c r="AG82" s="79">
        <f t="shared" si="20"/>
        <v>0</v>
      </c>
      <c r="AH82" s="56">
        <f t="shared" si="17"/>
        <v>106</v>
      </c>
      <c r="AI82" s="57">
        <f t="shared" si="18"/>
        <v>29.1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1">SUM(B70:B82)</f>
        <v>1862.6799999999998</v>
      </c>
      <c r="C83" s="74">
        <f t="shared" si="21"/>
        <v>1774.4799999999996</v>
      </c>
      <c r="D83" s="74">
        <f t="shared" si="21"/>
        <v>1722.08</v>
      </c>
      <c r="E83" s="74">
        <f t="shared" si="21"/>
        <v>1765.8799999999999</v>
      </c>
      <c r="F83" s="74">
        <f t="shared" si="21"/>
        <v>1875.28</v>
      </c>
      <c r="G83" s="74">
        <f t="shared" si="21"/>
        <v>2033.48</v>
      </c>
      <c r="H83" s="74">
        <f t="shared" si="21"/>
        <v>2168.08</v>
      </c>
      <c r="I83" s="74">
        <f t="shared" si="21"/>
        <v>2342.2799999999997</v>
      </c>
      <c r="J83" s="74">
        <f t="shared" si="21"/>
        <v>2522.2800000000007</v>
      </c>
      <c r="K83" s="74">
        <f t="shared" si="21"/>
        <v>2716.68</v>
      </c>
      <c r="L83" s="74">
        <f t="shared" si="21"/>
        <v>2700.88</v>
      </c>
      <c r="M83" s="74">
        <f t="shared" si="21"/>
        <v>2658.2799999999997</v>
      </c>
      <c r="N83" s="74">
        <f t="shared" si="21"/>
        <v>2493.48</v>
      </c>
      <c r="O83" s="74">
        <f t="shared" si="21"/>
        <v>2388.08</v>
      </c>
      <c r="P83" s="74">
        <f t="shared" si="21"/>
        <v>2356.88</v>
      </c>
      <c r="Q83" s="74">
        <f t="shared" si="21"/>
        <v>2260.48</v>
      </c>
      <c r="R83" s="74">
        <f t="shared" si="21"/>
        <v>2297.88</v>
      </c>
      <c r="S83" s="74">
        <f t="shared" si="21"/>
        <v>2329.88</v>
      </c>
      <c r="T83" s="74">
        <f t="shared" si="21"/>
        <v>2356.48</v>
      </c>
      <c r="U83" s="74">
        <f t="shared" si="21"/>
        <v>2545.6800000000003</v>
      </c>
      <c r="V83" s="74">
        <f t="shared" si="21"/>
        <v>2866.2799999999997</v>
      </c>
      <c r="W83" s="74">
        <f t="shared" si="21"/>
        <v>2922.88</v>
      </c>
      <c r="X83" s="74">
        <f t="shared" si="21"/>
        <v>2802.88</v>
      </c>
      <c r="Y83" s="74">
        <f t="shared" si="21"/>
        <v>2641.28</v>
      </c>
      <c r="Z83" s="74">
        <f t="shared" si="21"/>
        <v>2641.28</v>
      </c>
      <c r="AA83" s="74">
        <f t="shared" si="21"/>
        <v>2481.48</v>
      </c>
      <c r="AB83" s="74">
        <f t="shared" si="21"/>
        <v>2160.2799999999997</v>
      </c>
      <c r="AC83" s="74">
        <f t="shared" si="21"/>
        <v>2147.88</v>
      </c>
      <c r="AD83" s="74">
        <f t="shared" si="21"/>
        <v>1819.48</v>
      </c>
      <c r="AE83" s="74">
        <f t="shared" si="21"/>
        <v>1803.8799999999999</v>
      </c>
      <c r="AF83" s="74">
        <f t="shared" si="21"/>
        <v>1749.48</v>
      </c>
      <c r="AG83" s="79">
        <f t="shared" si="21"/>
        <v>4360.08</v>
      </c>
      <c r="AH83" s="56">
        <f t="shared" si="17"/>
        <v>2922.88</v>
      </c>
      <c r="AI83" s="57">
        <f t="shared" si="18"/>
        <v>1722.08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50.002000000000002</v>
      </c>
      <c r="C84" s="97">
        <v>49.942999999999998</v>
      </c>
      <c r="D84" s="97">
        <v>49.901000000000003</v>
      </c>
      <c r="E84" s="97">
        <v>50.045000000000002</v>
      </c>
      <c r="F84" s="97">
        <v>50.079000000000001</v>
      </c>
      <c r="G84" s="97">
        <v>49.965000000000003</v>
      </c>
      <c r="H84" s="97">
        <v>50.064</v>
      </c>
      <c r="I84" s="97">
        <v>50.067</v>
      </c>
      <c r="J84" s="97">
        <v>49.972000000000001</v>
      </c>
      <c r="K84" s="97">
        <v>50.051000000000002</v>
      </c>
      <c r="L84" s="97">
        <v>49.963000000000001</v>
      </c>
      <c r="M84" s="97">
        <v>50.097999999999999</v>
      </c>
      <c r="N84" s="97">
        <v>50.011000000000003</v>
      </c>
      <c r="O84" s="97">
        <v>49.988</v>
      </c>
      <c r="P84" s="97">
        <v>50.061999999999998</v>
      </c>
      <c r="Q84" s="97">
        <v>50.011000000000003</v>
      </c>
      <c r="R84" s="97">
        <v>50.05</v>
      </c>
      <c r="S84" s="97">
        <v>50.137999999999998</v>
      </c>
      <c r="T84" s="97">
        <v>49.93</v>
      </c>
      <c r="U84" s="97">
        <v>50.040999999999997</v>
      </c>
      <c r="V84" s="97">
        <v>49.982999999999997</v>
      </c>
      <c r="W84" s="97">
        <v>49.676000000000002</v>
      </c>
      <c r="X84" s="97">
        <v>49.816000000000003</v>
      </c>
      <c r="Y84" s="97">
        <v>50.015999999999998</v>
      </c>
      <c r="Z84" s="97">
        <v>50.06</v>
      </c>
      <c r="AA84" s="97">
        <v>50.037999999999997</v>
      </c>
      <c r="AB84" s="97">
        <v>50.03</v>
      </c>
      <c r="AC84" s="97">
        <v>49.93</v>
      </c>
      <c r="AD84" s="97">
        <v>50.02</v>
      </c>
      <c r="AE84" s="97">
        <v>49.85</v>
      </c>
      <c r="AF84" s="97">
        <v>50</v>
      </c>
      <c r="AG84" s="98"/>
      <c r="AH84" s="56">
        <f t="shared" si="17"/>
        <v>50.137999999999998</v>
      </c>
      <c r="AI84" s="57">
        <f t="shared" si="18"/>
        <v>49.676000000000002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126.4</v>
      </c>
      <c r="C85" s="53">
        <v>127</v>
      </c>
      <c r="D85" s="53">
        <v>126.9</v>
      </c>
      <c r="E85" s="53">
        <v>126.9</v>
      </c>
      <c r="F85" s="53">
        <v>127.6</v>
      </c>
      <c r="G85" s="53">
        <v>126.3</v>
      </c>
      <c r="H85" s="53">
        <v>126.1</v>
      </c>
      <c r="I85" s="53">
        <v>124.2</v>
      </c>
      <c r="J85" s="53">
        <v>123.3</v>
      </c>
      <c r="K85" s="53">
        <v>123.6</v>
      </c>
      <c r="L85" s="53">
        <v>123</v>
      </c>
      <c r="M85" s="53">
        <v>124.8</v>
      </c>
      <c r="N85" s="53">
        <v>124.9</v>
      </c>
      <c r="O85" s="53">
        <v>125.4</v>
      </c>
      <c r="P85" s="53">
        <v>125.9</v>
      </c>
      <c r="Q85" s="53">
        <v>125.8</v>
      </c>
      <c r="R85" s="53">
        <v>126.5</v>
      </c>
      <c r="S85" s="53">
        <v>125.1</v>
      </c>
      <c r="T85" s="101">
        <v>125.8</v>
      </c>
      <c r="U85" s="101">
        <v>124.8</v>
      </c>
      <c r="V85" s="101">
        <v>124.4</v>
      </c>
      <c r="W85" s="101">
        <v>125</v>
      </c>
      <c r="X85" s="101">
        <v>126.8</v>
      </c>
      <c r="Y85" s="101">
        <v>126.5</v>
      </c>
      <c r="Z85" s="101">
        <v>126.9</v>
      </c>
      <c r="AA85" s="53">
        <v>126</v>
      </c>
      <c r="AB85" s="53">
        <v>126.8</v>
      </c>
      <c r="AC85" s="53">
        <v>125.8</v>
      </c>
      <c r="AD85" s="53">
        <v>127.3</v>
      </c>
      <c r="AE85" s="53">
        <v>127.4</v>
      </c>
      <c r="AF85" s="53">
        <v>127.5</v>
      </c>
      <c r="AG85" s="102"/>
      <c r="AH85" s="56">
        <f t="shared" si="17"/>
        <v>127.6</v>
      </c>
      <c r="AI85" s="57">
        <f t="shared" si="18"/>
        <v>123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130.9</v>
      </c>
      <c r="C86" s="53">
        <v>131.30000000000001</v>
      </c>
      <c r="D86" s="53">
        <v>131.30000000000001</v>
      </c>
      <c r="E86" s="53">
        <v>131.30000000000001</v>
      </c>
      <c r="F86" s="53">
        <v>131.5</v>
      </c>
      <c r="G86" s="53">
        <v>130.19999999999999</v>
      </c>
      <c r="H86" s="53">
        <v>129.80000000000001</v>
      </c>
      <c r="I86" s="53">
        <v>128.5</v>
      </c>
      <c r="J86" s="53">
        <v>127.4</v>
      </c>
      <c r="K86" s="53">
        <v>127</v>
      </c>
      <c r="L86" s="53">
        <v>126.6</v>
      </c>
      <c r="M86" s="53">
        <v>128.19999999999999</v>
      </c>
      <c r="N86" s="53">
        <v>128.1</v>
      </c>
      <c r="O86" s="53">
        <v>128.69999999999999</v>
      </c>
      <c r="P86" s="53">
        <v>129.19999999999999</v>
      </c>
      <c r="Q86" s="53">
        <v>129</v>
      </c>
      <c r="R86" s="53">
        <v>129.69999999999999</v>
      </c>
      <c r="S86" s="53">
        <v>129</v>
      </c>
      <c r="T86" s="101">
        <v>129.1</v>
      </c>
      <c r="U86" s="101">
        <v>128.30000000000001</v>
      </c>
      <c r="V86" s="101">
        <v>127.7</v>
      </c>
      <c r="W86" s="101">
        <v>127.8</v>
      </c>
      <c r="X86" s="101">
        <v>129.4</v>
      </c>
      <c r="Y86" s="101">
        <v>129.69999999999999</v>
      </c>
      <c r="Z86" s="101">
        <v>130.19999999999999</v>
      </c>
      <c r="AA86" s="53">
        <v>130</v>
      </c>
      <c r="AB86" s="53">
        <v>130.5</v>
      </c>
      <c r="AC86" s="53">
        <v>129.80000000000001</v>
      </c>
      <c r="AD86" s="53">
        <v>131.19999999999999</v>
      </c>
      <c r="AE86" s="53">
        <v>131.6</v>
      </c>
      <c r="AF86" s="53">
        <v>131.5</v>
      </c>
      <c r="AG86" s="102"/>
      <c r="AH86" s="56">
        <f t="shared" si="17"/>
        <v>131.6</v>
      </c>
      <c r="AI86" s="57">
        <f t="shared" si="18"/>
        <v>126.6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129.6</v>
      </c>
      <c r="C87" s="53">
        <v>129.6</v>
      </c>
      <c r="D87" s="53">
        <v>130.1</v>
      </c>
      <c r="E87" s="53">
        <v>129.30000000000001</v>
      </c>
      <c r="F87" s="53">
        <v>128.4</v>
      </c>
      <c r="G87" s="53">
        <v>127.8</v>
      </c>
      <c r="H87" s="53">
        <v>127.4</v>
      </c>
      <c r="I87" s="53">
        <v>126.4</v>
      </c>
      <c r="J87" s="53">
        <v>125.4</v>
      </c>
      <c r="K87" s="53">
        <v>125.9</v>
      </c>
      <c r="L87" s="53">
        <v>125</v>
      </c>
      <c r="M87" s="53">
        <v>127.2</v>
      </c>
      <c r="N87" s="53">
        <v>124.7</v>
      </c>
      <c r="O87" s="53">
        <v>127.2</v>
      </c>
      <c r="P87" s="53">
        <v>130.4</v>
      </c>
      <c r="Q87" s="53">
        <v>127</v>
      </c>
      <c r="R87" s="53">
        <v>128.69999999999999</v>
      </c>
      <c r="S87" s="53">
        <v>128.69999999999999</v>
      </c>
      <c r="T87" s="53">
        <v>128.9</v>
      </c>
      <c r="U87" s="53">
        <v>129.80000000000001</v>
      </c>
      <c r="V87" s="53">
        <v>127.9</v>
      </c>
      <c r="W87" s="101">
        <v>128.9</v>
      </c>
      <c r="X87" s="101">
        <v>129.4</v>
      </c>
      <c r="Y87" s="101">
        <v>130.1</v>
      </c>
      <c r="Z87" s="101">
        <v>130.6</v>
      </c>
      <c r="AA87" s="53">
        <v>130</v>
      </c>
      <c r="AB87" s="53">
        <v>130.6</v>
      </c>
      <c r="AC87" s="53">
        <v>129.6</v>
      </c>
      <c r="AD87" s="53">
        <v>128.1</v>
      </c>
      <c r="AE87" s="53">
        <v>128.19999999999999</v>
      </c>
      <c r="AF87" s="53">
        <v>126</v>
      </c>
      <c r="AG87" s="102"/>
      <c r="AH87" s="56">
        <f t="shared" si="17"/>
        <v>130.6</v>
      </c>
      <c r="AI87" s="57">
        <f t="shared" si="18"/>
        <v>124.7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132.80000000000001</v>
      </c>
      <c r="C88" s="53">
        <v>133.1</v>
      </c>
      <c r="D88" s="53">
        <v>133.69999999999999</v>
      </c>
      <c r="E88" s="53">
        <v>133.30000000000001</v>
      </c>
      <c r="F88" s="53">
        <v>132.6</v>
      </c>
      <c r="G88" s="53">
        <v>131.6</v>
      </c>
      <c r="H88" s="53">
        <v>131.1</v>
      </c>
      <c r="I88" s="53">
        <v>129.30000000000001</v>
      </c>
      <c r="J88" s="53">
        <v>128.80000000000001</v>
      </c>
      <c r="K88" s="53">
        <v>128.6</v>
      </c>
      <c r="L88" s="53">
        <v>129.4</v>
      </c>
      <c r="M88" s="53">
        <v>130.69999999999999</v>
      </c>
      <c r="N88" s="53">
        <v>129</v>
      </c>
      <c r="O88" s="53">
        <v>131.1</v>
      </c>
      <c r="P88" s="53">
        <v>134.1</v>
      </c>
      <c r="Q88" s="53">
        <v>131.69999999999999</v>
      </c>
      <c r="R88" s="53">
        <v>132.9</v>
      </c>
      <c r="S88" s="53">
        <v>132.69999999999999</v>
      </c>
      <c r="T88" s="53">
        <v>132.30000000000001</v>
      </c>
      <c r="U88" s="53">
        <v>133.30000000000001</v>
      </c>
      <c r="V88" s="53">
        <v>131.80000000000001</v>
      </c>
      <c r="W88" s="101">
        <v>132.9</v>
      </c>
      <c r="X88" s="101">
        <v>134.1</v>
      </c>
      <c r="Y88" s="101">
        <v>135.30000000000001</v>
      </c>
      <c r="Z88" s="101">
        <v>135.80000000000001</v>
      </c>
      <c r="AA88" s="53">
        <v>132.5</v>
      </c>
      <c r="AB88" s="53">
        <v>133.4</v>
      </c>
      <c r="AC88" s="53">
        <v>131.30000000000001</v>
      </c>
      <c r="AD88" s="53">
        <v>130.30000000000001</v>
      </c>
      <c r="AE88" s="53">
        <v>130.19999999999999</v>
      </c>
      <c r="AF88" s="53">
        <v>128.6</v>
      </c>
      <c r="AG88" s="102"/>
      <c r="AH88" s="56">
        <f t="shared" si="17"/>
        <v>135.80000000000001</v>
      </c>
      <c r="AI88" s="57">
        <f t="shared" si="18"/>
        <v>128.6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134.1</v>
      </c>
      <c r="C89" s="105">
        <v>135</v>
      </c>
      <c r="D89" s="105">
        <v>133.1</v>
      </c>
      <c r="E89" s="105">
        <v>71.5</v>
      </c>
      <c r="F89" s="105">
        <v>133.1</v>
      </c>
      <c r="G89" s="105">
        <v>130.4</v>
      </c>
      <c r="H89" s="105">
        <v>134.1</v>
      </c>
      <c r="I89" s="105">
        <v>133.6</v>
      </c>
      <c r="J89" s="105">
        <v>131.6</v>
      </c>
      <c r="K89" s="105">
        <v>132.5</v>
      </c>
      <c r="L89" s="105">
        <v>131.9</v>
      </c>
      <c r="M89" s="105">
        <v>134</v>
      </c>
      <c r="N89" s="105">
        <v>135</v>
      </c>
      <c r="O89" s="105">
        <v>136.19999999999999</v>
      </c>
      <c r="P89" s="105">
        <v>136.4</v>
      </c>
      <c r="Q89" s="105">
        <v>132.80000000000001</v>
      </c>
      <c r="R89" s="105">
        <v>132.80000000000001</v>
      </c>
      <c r="S89" s="105">
        <v>135.30000000000001</v>
      </c>
      <c r="T89" s="105">
        <v>136.19999999999999</v>
      </c>
      <c r="U89" s="105">
        <v>134.6</v>
      </c>
      <c r="V89" s="105">
        <v>134.9</v>
      </c>
      <c r="W89" s="101">
        <v>132.9</v>
      </c>
      <c r="X89" s="101">
        <v>135</v>
      </c>
      <c r="Y89" s="101">
        <v>134.30000000000001</v>
      </c>
      <c r="Z89" s="101">
        <v>134.4</v>
      </c>
      <c r="AA89" s="105">
        <v>134</v>
      </c>
      <c r="AB89" s="105">
        <v>132.6</v>
      </c>
      <c r="AC89" s="105">
        <v>1335</v>
      </c>
      <c r="AD89" s="105">
        <v>133.80000000000001</v>
      </c>
      <c r="AE89" s="105">
        <v>134.80000000000001</v>
      </c>
      <c r="AF89" s="105">
        <v>132.80000000000001</v>
      </c>
      <c r="AG89" s="106"/>
      <c r="AH89" s="56">
        <f t="shared" si="17"/>
        <v>1335</v>
      </c>
      <c r="AI89" s="57">
        <f t="shared" si="18"/>
        <v>71.5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133</v>
      </c>
      <c r="C90" s="53">
        <v>134.6</v>
      </c>
      <c r="D90" s="53">
        <v>131.4</v>
      </c>
      <c r="E90" s="53">
        <v>130.6</v>
      </c>
      <c r="F90" s="53">
        <v>129.30000000000001</v>
      </c>
      <c r="G90" s="53">
        <v>128.30000000000001</v>
      </c>
      <c r="H90" s="53">
        <v>132.80000000000001</v>
      </c>
      <c r="I90" s="53">
        <v>131.6</v>
      </c>
      <c r="J90" s="53">
        <v>129.19999999999999</v>
      </c>
      <c r="K90" s="53">
        <v>128.1</v>
      </c>
      <c r="L90" s="53">
        <v>125.5</v>
      </c>
      <c r="M90" s="53">
        <v>127.1</v>
      </c>
      <c r="N90" s="53">
        <v>128</v>
      </c>
      <c r="O90" s="53">
        <v>130.30000000000001</v>
      </c>
      <c r="P90" s="53">
        <v>132.6</v>
      </c>
      <c r="Q90" s="53">
        <v>129.30000000000001</v>
      </c>
      <c r="R90" s="53">
        <v>128.6</v>
      </c>
      <c r="S90" s="53">
        <v>130</v>
      </c>
      <c r="T90" s="53">
        <v>131.80000000000001</v>
      </c>
      <c r="U90" s="53">
        <v>131.9</v>
      </c>
      <c r="V90" s="53">
        <v>132.9</v>
      </c>
      <c r="W90" s="101">
        <v>130.4</v>
      </c>
      <c r="X90" s="101">
        <v>134.80000000000001</v>
      </c>
      <c r="Y90" s="101">
        <v>134</v>
      </c>
      <c r="Z90" s="101">
        <v>134.1</v>
      </c>
      <c r="AA90" s="53">
        <v>132</v>
      </c>
      <c r="AB90" s="53">
        <v>131.9</v>
      </c>
      <c r="AC90" s="53">
        <v>133.1</v>
      </c>
      <c r="AD90" s="53">
        <v>134.19999999999999</v>
      </c>
      <c r="AE90" s="53">
        <v>133.6</v>
      </c>
      <c r="AF90" s="53">
        <v>132.19999999999999</v>
      </c>
      <c r="AG90" s="102"/>
      <c r="AH90" s="56">
        <f t="shared" si="17"/>
        <v>134.80000000000001</v>
      </c>
      <c r="AI90" s="57">
        <f t="shared" si="18"/>
        <v>125.5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66.2</v>
      </c>
      <c r="C91" s="108">
        <v>66.5</v>
      </c>
      <c r="D91" s="108">
        <v>66.599999999999994</v>
      </c>
      <c r="E91" s="108">
        <v>66.400000000000006</v>
      </c>
      <c r="F91" s="108">
        <v>66.599999999999994</v>
      </c>
      <c r="G91" s="108">
        <v>65.900000000000006</v>
      </c>
      <c r="H91" s="108">
        <v>65.5</v>
      </c>
      <c r="I91" s="108">
        <v>64.900000000000006</v>
      </c>
      <c r="J91" s="108">
        <v>64.7</v>
      </c>
      <c r="K91" s="108">
        <v>64.5</v>
      </c>
      <c r="L91" s="108">
        <v>64.3</v>
      </c>
      <c r="M91" s="108">
        <v>65</v>
      </c>
      <c r="N91" s="108">
        <v>65.099999999999994</v>
      </c>
      <c r="O91" s="108">
        <v>65.3</v>
      </c>
      <c r="P91" s="108">
        <v>65.5</v>
      </c>
      <c r="Q91" s="108">
        <v>65.5</v>
      </c>
      <c r="R91" s="108">
        <v>65.8</v>
      </c>
      <c r="S91" s="108">
        <v>65.5</v>
      </c>
      <c r="T91" s="108">
        <v>65.400000000000006</v>
      </c>
      <c r="U91" s="108">
        <v>65.2</v>
      </c>
      <c r="V91" s="108">
        <v>64.8</v>
      </c>
      <c r="W91" s="108">
        <v>64.900000000000006</v>
      </c>
      <c r="X91" s="108">
        <v>65.599999999999994</v>
      </c>
      <c r="Y91" s="108">
        <v>65.8</v>
      </c>
      <c r="Z91" s="108">
        <v>66</v>
      </c>
      <c r="AA91" s="108">
        <v>65.900000000000006</v>
      </c>
      <c r="AB91" s="108">
        <v>66.3</v>
      </c>
      <c r="AC91" s="108">
        <v>65.7</v>
      </c>
      <c r="AD91" s="108">
        <v>66.599999999999994</v>
      </c>
      <c r="AE91" s="108">
        <v>66.900000000000006</v>
      </c>
      <c r="AF91" s="108">
        <v>66.7</v>
      </c>
      <c r="AG91" s="109"/>
      <c r="AH91" s="56">
        <f t="shared" si="17"/>
        <v>66.900000000000006</v>
      </c>
      <c r="AI91" s="57">
        <f t="shared" si="18"/>
        <v>64.3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141.63999999999996</v>
      </c>
      <c r="C93" s="114">
        <f t="shared" ref="C93:AF93" si="22">SUM(C15,C18,C21:C22,C42,C44:C45,C47,C49,C94:C97,C102,C108,C114,C123,C125,C137,C144,C147:C148,C155,C157,C159,C163:C165,C167:C169,C174,C180:C181,C183:C185,C193,C198)</f>
        <v>136.93999999999997</v>
      </c>
      <c r="D93" s="114">
        <f t="shared" si="22"/>
        <v>138.13999999999999</v>
      </c>
      <c r="E93" s="114">
        <f t="shared" si="22"/>
        <v>144.53999999999996</v>
      </c>
      <c r="F93" s="115">
        <f t="shared" si="22"/>
        <v>167.23999999999998</v>
      </c>
      <c r="G93" s="115">
        <f t="shared" si="22"/>
        <v>193.83999999999997</v>
      </c>
      <c r="H93" s="115">
        <f t="shared" si="22"/>
        <v>226.83999999999997</v>
      </c>
      <c r="I93" s="115">
        <f t="shared" si="22"/>
        <v>271.73999999999995</v>
      </c>
      <c r="J93" s="115">
        <f t="shared" si="22"/>
        <v>313.44000000000005</v>
      </c>
      <c r="K93" s="115">
        <f t="shared" si="22"/>
        <v>326.84000000000003</v>
      </c>
      <c r="L93" s="115">
        <f t="shared" si="22"/>
        <v>335.44000000000005</v>
      </c>
      <c r="M93" s="115">
        <f t="shared" si="22"/>
        <v>315.03999999999996</v>
      </c>
      <c r="N93" s="115">
        <f t="shared" si="22"/>
        <v>304.74</v>
      </c>
      <c r="O93" s="115">
        <f t="shared" si="22"/>
        <v>301.44000000000005</v>
      </c>
      <c r="P93" s="115">
        <f t="shared" si="22"/>
        <v>291.34000000000003</v>
      </c>
      <c r="Q93" s="115">
        <f t="shared" si="22"/>
        <v>275.14</v>
      </c>
      <c r="R93" s="115">
        <f t="shared" si="22"/>
        <v>270.04000000000002</v>
      </c>
      <c r="S93" s="115">
        <f t="shared" si="22"/>
        <v>281.03999999999996</v>
      </c>
      <c r="T93" s="115">
        <f t="shared" si="22"/>
        <v>281.44000000000005</v>
      </c>
      <c r="U93" s="115">
        <f t="shared" si="22"/>
        <v>314.94000000000005</v>
      </c>
      <c r="V93" s="115">
        <f t="shared" si="22"/>
        <v>371.04</v>
      </c>
      <c r="W93" s="115">
        <f t="shared" si="22"/>
        <v>384.04</v>
      </c>
      <c r="X93" s="115">
        <f t="shared" si="22"/>
        <v>367.14000000000004</v>
      </c>
      <c r="Y93" s="115">
        <f t="shared" si="22"/>
        <v>349.64000000000004</v>
      </c>
      <c r="Z93" s="115">
        <f t="shared" si="22"/>
        <v>345.04000000000008</v>
      </c>
      <c r="AA93" s="115">
        <f t="shared" si="22"/>
        <v>316.74000000000007</v>
      </c>
      <c r="AB93" s="115">
        <f t="shared" si="22"/>
        <v>274.44</v>
      </c>
      <c r="AC93" s="115">
        <f t="shared" si="22"/>
        <v>270.64</v>
      </c>
      <c r="AD93" s="115">
        <f t="shared" si="22"/>
        <v>192.23999999999995</v>
      </c>
      <c r="AE93" s="115">
        <f t="shared" si="22"/>
        <v>164.93999999999997</v>
      </c>
      <c r="AF93" s="115">
        <f t="shared" si="22"/>
        <v>146.63999999999999</v>
      </c>
      <c r="AG93" s="116"/>
      <c r="AH93" s="56">
        <f>MAX(B93:AF93)</f>
        <v>384.04</v>
      </c>
      <c r="AI93" s="57">
        <f>MIN(B93:AF93)</f>
        <v>136.93999999999997</v>
      </c>
    </row>
    <row r="94" spans="1:88" x14ac:dyDescent="0.25">
      <c r="A94" s="117" t="s">
        <v>97</v>
      </c>
      <c r="B94" s="60">
        <v>29</v>
      </c>
      <c r="C94" s="60">
        <v>28.4</v>
      </c>
      <c r="D94" s="60">
        <v>23.9</v>
      </c>
      <c r="E94" s="60">
        <v>22.2</v>
      </c>
      <c r="F94" s="118">
        <v>34.9</v>
      </c>
      <c r="G94" s="118">
        <v>29.7</v>
      </c>
      <c r="H94" s="118">
        <v>30.6</v>
      </c>
      <c r="I94" s="118">
        <v>49.1</v>
      </c>
      <c r="J94" s="118">
        <v>39</v>
      </c>
      <c r="K94" s="118">
        <v>33.1</v>
      </c>
      <c r="L94" s="118">
        <v>30.1</v>
      </c>
      <c r="M94" s="118">
        <v>41.9</v>
      </c>
      <c r="N94" s="118">
        <v>41.9</v>
      </c>
      <c r="O94" s="118">
        <v>55.8</v>
      </c>
      <c r="P94" s="118">
        <v>56.1</v>
      </c>
      <c r="Q94" s="118">
        <v>55.8</v>
      </c>
      <c r="R94" s="118">
        <v>43.9</v>
      </c>
      <c r="S94" s="118">
        <v>47</v>
      </c>
      <c r="T94" s="49">
        <v>48.2</v>
      </c>
      <c r="U94" s="49">
        <v>38.6</v>
      </c>
      <c r="V94" s="49">
        <v>28.6</v>
      </c>
      <c r="W94" s="118">
        <v>23.6</v>
      </c>
      <c r="X94" s="118">
        <v>47.5</v>
      </c>
      <c r="Y94" s="118">
        <v>57.3</v>
      </c>
      <c r="Z94" s="118">
        <v>51.9</v>
      </c>
      <c r="AA94" s="49">
        <v>61.9</v>
      </c>
      <c r="AB94" s="49">
        <v>53.3</v>
      </c>
      <c r="AC94" s="49">
        <v>54.3</v>
      </c>
      <c r="AD94" s="49">
        <v>44.8</v>
      </c>
      <c r="AE94" s="49">
        <v>26.9</v>
      </c>
      <c r="AF94" s="119">
        <v>23</v>
      </c>
      <c r="AG94" s="120">
        <v>75</v>
      </c>
      <c r="AH94" s="56">
        <f t="shared" ref="AH94:AH99" si="23">IF(ABS(MAX(B94:AF94))&gt;ABS(MIN(B94:AF94)),MAX(B94:AF94),MIN(B94:AF94))</f>
        <v>61.9</v>
      </c>
      <c r="AI94" s="121">
        <f t="shared" ref="AI94:AI99" si="24">INDEX($B$9:$AF$9,1,MATCH(AH94,B94:AF94,0))</f>
        <v>0.83333333333333337</v>
      </c>
    </row>
    <row r="95" spans="1:88" x14ac:dyDescent="0.25">
      <c r="A95" s="122" t="s">
        <v>98</v>
      </c>
      <c r="B95" s="62">
        <v>-63.5</v>
      </c>
      <c r="C95" s="62">
        <v>-65</v>
      </c>
      <c r="D95" s="62">
        <v>-71</v>
      </c>
      <c r="E95" s="62">
        <v>-73</v>
      </c>
      <c r="F95" s="62">
        <v>-68</v>
      </c>
      <c r="G95" s="62">
        <v>-67</v>
      </c>
      <c r="H95" s="62">
        <v>-60</v>
      </c>
      <c r="I95" s="62">
        <v>-47</v>
      </c>
      <c r="J95" s="62">
        <v>-34.299999999999997</v>
      </c>
      <c r="K95" s="62">
        <v>-34.9</v>
      </c>
      <c r="L95" s="62">
        <v>-25.1</v>
      </c>
      <c r="M95" s="62">
        <v>-33.700000000000003</v>
      </c>
      <c r="N95" s="62">
        <v>-33.700000000000003</v>
      </c>
      <c r="O95" s="62">
        <v>-36.700000000000003</v>
      </c>
      <c r="P95" s="62">
        <v>-42.7</v>
      </c>
      <c r="Q95" s="62">
        <v>-38.700000000000003</v>
      </c>
      <c r="R95" s="62">
        <v>-45.7</v>
      </c>
      <c r="S95" s="62">
        <v>-50</v>
      </c>
      <c r="T95" s="62">
        <v>-44</v>
      </c>
      <c r="U95" s="62">
        <v>-30</v>
      </c>
      <c r="V95" s="62">
        <v>-14</v>
      </c>
      <c r="W95" s="62">
        <v>-4</v>
      </c>
      <c r="X95" s="62">
        <v>-10</v>
      </c>
      <c r="Y95" s="62">
        <v>-22</v>
      </c>
      <c r="Z95" s="62">
        <v>-20</v>
      </c>
      <c r="AA95" s="53">
        <v>-29</v>
      </c>
      <c r="AB95" s="53">
        <f>-16.7-20.6</f>
        <v>-37.299999999999997</v>
      </c>
      <c r="AC95" s="53">
        <f>-16.7-20.6</f>
        <v>-37.299999999999997</v>
      </c>
      <c r="AD95" s="53">
        <f>-24-28.8</f>
        <v>-52.8</v>
      </c>
      <c r="AE95" s="53">
        <f>-27.4-33.5</f>
        <v>-60.9</v>
      </c>
      <c r="AF95" s="123">
        <f>-29-34.8</f>
        <v>-63.8</v>
      </c>
      <c r="AG95" s="120">
        <v>240</v>
      </c>
      <c r="AH95" s="56">
        <f t="shared" si="23"/>
        <v>-73</v>
      </c>
      <c r="AI95" s="121">
        <f t="shared" si="24"/>
        <v>0.16666666666666699</v>
      </c>
    </row>
    <row r="96" spans="1:88" x14ac:dyDescent="0.25">
      <c r="A96" s="122" t="s">
        <v>99</v>
      </c>
      <c r="B96" s="62">
        <v>-11.6</v>
      </c>
      <c r="C96" s="62">
        <v>-10.8</v>
      </c>
      <c r="D96" s="62">
        <v>-10.8</v>
      </c>
      <c r="E96" s="62">
        <v>-12.5</v>
      </c>
      <c r="F96" s="62">
        <v>-7.2</v>
      </c>
      <c r="G96" s="62">
        <v>-5.6</v>
      </c>
      <c r="H96" s="62">
        <v>-1.9</v>
      </c>
      <c r="I96" s="62">
        <v>0</v>
      </c>
      <c r="J96" s="62">
        <v>12.8</v>
      </c>
      <c r="K96" s="62">
        <v>21</v>
      </c>
      <c r="L96" s="62">
        <v>19.7</v>
      </c>
      <c r="M96" s="62">
        <v>17.2</v>
      </c>
      <c r="N96" s="62">
        <v>17.2</v>
      </c>
      <c r="O96" s="62">
        <v>21.6</v>
      </c>
      <c r="P96" s="62">
        <v>21.6</v>
      </c>
      <c r="Q96" s="62">
        <v>19</v>
      </c>
      <c r="R96" s="62">
        <v>19</v>
      </c>
      <c r="S96" s="62">
        <v>13.6</v>
      </c>
      <c r="T96" s="62">
        <v>17.399999999999999</v>
      </c>
      <c r="U96" s="62">
        <v>27.5</v>
      </c>
      <c r="V96" s="62">
        <v>39.5</v>
      </c>
      <c r="W96" s="62">
        <v>46</v>
      </c>
      <c r="X96" s="62">
        <v>41.3</v>
      </c>
      <c r="Y96" s="62">
        <v>32</v>
      </c>
      <c r="Z96" s="62">
        <v>33.9</v>
      </c>
      <c r="AA96" s="53">
        <v>8.5</v>
      </c>
      <c r="AB96" s="53">
        <v>9.3000000000000007</v>
      </c>
      <c r="AC96" s="53">
        <v>9.3000000000000007</v>
      </c>
      <c r="AD96" s="53">
        <v>4.5</v>
      </c>
      <c r="AE96" s="53">
        <v>-6</v>
      </c>
      <c r="AF96" s="123">
        <v>-3.7</v>
      </c>
      <c r="AG96" s="120">
        <v>60</v>
      </c>
      <c r="AH96" s="56">
        <f t="shared" si="23"/>
        <v>46</v>
      </c>
      <c r="AI96" s="121">
        <f t="shared" si="24"/>
        <v>0.75</v>
      </c>
    </row>
    <row r="97" spans="1:37" x14ac:dyDescent="0.25">
      <c r="A97" s="124" t="s">
        <v>100</v>
      </c>
      <c r="B97" s="65">
        <v>18</v>
      </c>
      <c r="C97" s="65">
        <v>14.6</v>
      </c>
      <c r="D97" s="65">
        <v>10.199999999999999</v>
      </c>
      <c r="E97" s="65">
        <v>7.6</v>
      </c>
      <c r="F97" s="65">
        <v>7.3</v>
      </c>
      <c r="G97" s="65">
        <v>17.899999999999999</v>
      </c>
      <c r="H97" s="65">
        <v>39.299999999999997</v>
      </c>
      <c r="I97" s="65">
        <v>50.3</v>
      </c>
      <c r="J97" s="65">
        <v>76.599999999999994</v>
      </c>
      <c r="K97" s="65">
        <v>88.3</v>
      </c>
      <c r="L97" s="65">
        <v>91.4</v>
      </c>
      <c r="M97" s="65">
        <v>71.900000000000006</v>
      </c>
      <c r="N97" s="65">
        <v>71.900000000000006</v>
      </c>
      <c r="O97" s="65">
        <v>42.7</v>
      </c>
      <c r="P97" s="65">
        <v>37.9</v>
      </c>
      <c r="Q97" s="65">
        <v>40.6</v>
      </c>
      <c r="R97" s="65">
        <v>54.4</v>
      </c>
      <c r="S97" s="65">
        <v>57</v>
      </c>
      <c r="T97" s="65">
        <v>46.4</v>
      </c>
      <c r="U97" s="65">
        <v>65.400000000000006</v>
      </c>
      <c r="V97" s="65">
        <v>98.8</v>
      </c>
      <c r="W97" s="65">
        <v>100.3</v>
      </c>
      <c r="X97" s="65">
        <v>70.2</v>
      </c>
      <c r="Y97" s="65">
        <v>64.2</v>
      </c>
      <c r="Z97" s="65">
        <v>61.1</v>
      </c>
      <c r="AA97" s="125">
        <v>58.7</v>
      </c>
      <c r="AB97" s="125">
        <v>48.4</v>
      </c>
      <c r="AC97" s="125">
        <v>48.4</v>
      </c>
      <c r="AD97" s="125">
        <v>21.2</v>
      </c>
      <c r="AE97" s="125">
        <v>24.9</v>
      </c>
      <c r="AF97" s="126">
        <v>20.399999999999999</v>
      </c>
      <c r="AG97" s="127">
        <v>120</v>
      </c>
      <c r="AH97" s="56">
        <f t="shared" si="23"/>
        <v>100.3</v>
      </c>
      <c r="AI97" s="121">
        <f t="shared" si="24"/>
        <v>0.75</v>
      </c>
    </row>
    <row r="98" spans="1:37" x14ac:dyDescent="0.25">
      <c r="A98" s="124" t="s">
        <v>101</v>
      </c>
      <c r="B98" s="65">
        <v>35.4</v>
      </c>
      <c r="C98" s="65">
        <v>33</v>
      </c>
      <c r="D98" s="65">
        <v>31</v>
      </c>
      <c r="E98" s="65">
        <v>28.7</v>
      </c>
      <c r="F98" s="65">
        <v>24.1</v>
      </c>
      <c r="G98" s="65">
        <v>28.4</v>
      </c>
      <c r="H98" s="65">
        <v>39.1</v>
      </c>
      <c r="I98" s="65">
        <v>44.6</v>
      </c>
      <c r="J98" s="65">
        <v>61.5</v>
      </c>
      <c r="K98" s="65">
        <v>67.900000000000006</v>
      </c>
      <c r="L98" s="65">
        <v>71.400000000000006</v>
      </c>
      <c r="M98" s="65">
        <v>54.1</v>
      </c>
      <c r="N98" s="65">
        <v>54.1</v>
      </c>
      <c r="O98" s="65">
        <v>33.299999999999997</v>
      </c>
      <c r="P98" s="65">
        <v>35.4</v>
      </c>
      <c r="Q98" s="65">
        <v>32.6</v>
      </c>
      <c r="R98" s="65">
        <v>34.799999999999997</v>
      </c>
      <c r="S98" s="65">
        <v>42.1</v>
      </c>
      <c r="T98" s="65">
        <v>40.299999999999997</v>
      </c>
      <c r="U98" s="65">
        <v>51</v>
      </c>
      <c r="V98" s="65">
        <v>72.5</v>
      </c>
      <c r="W98" s="65">
        <v>74.3</v>
      </c>
      <c r="X98" s="65">
        <v>46.7</v>
      </c>
      <c r="Y98" s="65">
        <v>46</v>
      </c>
      <c r="Z98" s="65">
        <v>45.1</v>
      </c>
      <c r="AA98" s="125">
        <v>44.7</v>
      </c>
      <c r="AB98" s="125">
        <v>40.1</v>
      </c>
      <c r="AC98" s="125">
        <v>26.7</v>
      </c>
      <c r="AD98" s="125">
        <v>24.4</v>
      </c>
      <c r="AE98" s="125">
        <v>32.9</v>
      </c>
      <c r="AF98" s="126">
        <v>28.9</v>
      </c>
      <c r="AG98" s="127"/>
      <c r="AH98" s="56">
        <f t="shared" si="23"/>
        <v>74.3</v>
      </c>
      <c r="AI98" s="121">
        <f t="shared" si="24"/>
        <v>0.75</v>
      </c>
    </row>
    <row r="99" spans="1:37" ht="15.75" thickBot="1" x14ac:dyDescent="0.3">
      <c r="A99" s="124" t="s">
        <v>102</v>
      </c>
      <c r="B99" s="65">
        <v>42.6</v>
      </c>
      <c r="C99" s="65">
        <v>35.200000000000003</v>
      </c>
      <c r="D99" s="65">
        <v>42.5</v>
      </c>
      <c r="E99" s="65">
        <v>45.8</v>
      </c>
      <c r="F99" s="65">
        <v>41.7</v>
      </c>
      <c r="G99" s="65">
        <v>57.8</v>
      </c>
      <c r="H99" s="65">
        <v>50.5</v>
      </c>
      <c r="I99" s="65">
        <v>40.5</v>
      </c>
      <c r="J99" s="65">
        <v>54.4</v>
      </c>
      <c r="K99" s="65">
        <v>55.1</v>
      </c>
      <c r="L99" s="65">
        <v>54.4</v>
      </c>
      <c r="M99" s="65">
        <v>46.6</v>
      </c>
      <c r="N99" s="65">
        <v>46.6</v>
      </c>
      <c r="O99" s="65">
        <v>36.299999999999997</v>
      </c>
      <c r="P99" s="65">
        <v>34.799999999999997</v>
      </c>
      <c r="Q99" s="65">
        <v>37.700000000000003</v>
      </c>
      <c r="R99" s="65">
        <v>42.5</v>
      </c>
      <c r="S99" s="65">
        <v>42.5</v>
      </c>
      <c r="T99" s="65">
        <v>40.200000000000003</v>
      </c>
      <c r="U99" s="65">
        <v>44.6</v>
      </c>
      <c r="V99" s="65">
        <v>52.6</v>
      </c>
      <c r="W99" s="65">
        <v>57.8</v>
      </c>
      <c r="X99" s="65">
        <v>37.9</v>
      </c>
      <c r="Y99" s="65">
        <v>37.5</v>
      </c>
      <c r="Z99" s="65">
        <v>36.5</v>
      </c>
      <c r="AA99" s="125">
        <v>25.8</v>
      </c>
      <c r="AB99" s="125">
        <v>28.7</v>
      </c>
      <c r="AC99" s="125">
        <v>17.7</v>
      </c>
      <c r="AD99" s="125">
        <v>26.7</v>
      </c>
      <c r="AE99" s="125">
        <v>42.5</v>
      </c>
      <c r="AF99" s="126">
        <v>47.1</v>
      </c>
      <c r="AG99" s="128"/>
      <c r="AH99" s="56">
        <f t="shared" si="23"/>
        <v>57.8</v>
      </c>
      <c r="AI99" s="121">
        <f t="shared" si="24"/>
        <v>0.22916666666666666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5">B101</f>
        <v>9.9</v>
      </c>
      <c r="D101" s="134">
        <f t="shared" si="25"/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ref="S101:AF106" si="26">R101</f>
        <v>9.9</v>
      </c>
      <c r="T101" s="134">
        <f t="shared" si="26"/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5"/>
        <v>9.6</v>
      </c>
      <c r="D102" s="137">
        <f t="shared" si="25"/>
        <v>9.6</v>
      </c>
      <c r="E102" s="137">
        <f t="shared" si="25"/>
        <v>9.6</v>
      </c>
      <c r="F102" s="137">
        <f t="shared" si="25"/>
        <v>9.6</v>
      </c>
      <c r="G102" s="137">
        <f t="shared" si="25"/>
        <v>9.6</v>
      </c>
      <c r="H102" s="137">
        <f t="shared" si="25"/>
        <v>9.6</v>
      </c>
      <c r="I102" s="137">
        <f t="shared" si="25"/>
        <v>9.6</v>
      </c>
      <c r="J102" s="137">
        <f t="shared" si="25"/>
        <v>9.6</v>
      </c>
      <c r="K102" s="137">
        <f t="shared" si="25"/>
        <v>9.6</v>
      </c>
      <c r="L102" s="137">
        <f t="shared" si="25"/>
        <v>9.6</v>
      </c>
      <c r="M102" s="137">
        <f t="shared" si="25"/>
        <v>9.6</v>
      </c>
      <c r="N102" s="137">
        <f t="shared" si="25"/>
        <v>9.6</v>
      </c>
      <c r="O102" s="137">
        <f t="shared" si="25"/>
        <v>9.6</v>
      </c>
      <c r="P102" s="137">
        <f t="shared" si="25"/>
        <v>9.6</v>
      </c>
      <c r="Q102" s="137">
        <f t="shared" si="25"/>
        <v>9.6</v>
      </c>
      <c r="R102" s="137">
        <f t="shared" si="25"/>
        <v>9.6</v>
      </c>
      <c r="S102" s="137">
        <f t="shared" si="26"/>
        <v>9.6</v>
      </c>
      <c r="T102" s="137">
        <f t="shared" si="26"/>
        <v>9.6</v>
      </c>
      <c r="U102" s="137">
        <f t="shared" si="26"/>
        <v>9.6</v>
      </c>
      <c r="V102" s="137">
        <f t="shared" si="26"/>
        <v>9.6</v>
      </c>
      <c r="W102" s="137">
        <f t="shared" si="26"/>
        <v>9.6</v>
      </c>
      <c r="X102" s="137">
        <f t="shared" si="26"/>
        <v>9.6</v>
      </c>
      <c r="Y102" s="137">
        <f t="shared" si="26"/>
        <v>9.6</v>
      </c>
      <c r="Z102" s="137">
        <f t="shared" si="26"/>
        <v>9.6</v>
      </c>
      <c r="AA102" s="137">
        <f t="shared" si="26"/>
        <v>9.6</v>
      </c>
      <c r="AB102" s="137">
        <f t="shared" si="26"/>
        <v>9.6</v>
      </c>
      <c r="AC102" s="137">
        <f t="shared" si="26"/>
        <v>9.6</v>
      </c>
      <c r="AD102" s="137">
        <f t="shared" si="26"/>
        <v>9.6</v>
      </c>
      <c r="AE102" s="137">
        <f t="shared" si="26"/>
        <v>9.6</v>
      </c>
      <c r="AF102" s="137">
        <f t="shared" si="26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5"/>
        <v>9.98</v>
      </c>
      <c r="D103" s="137">
        <f t="shared" si="25"/>
        <v>9.98</v>
      </c>
      <c r="E103" s="137">
        <f t="shared" si="25"/>
        <v>9.98</v>
      </c>
      <c r="F103" s="137">
        <f t="shared" si="25"/>
        <v>9.98</v>
      </c>
      <c r="G103" s="137">
        <f t="shared" si="25"/>
        <v>9.98</v>
      </c>
      <c r="H103" s="137">
        <f t="shared" si="25"/>
        <v>9.98</v>
      </c>
      <c r="I103" s="137">
        <f t="shared" si="25"/>
        <v>9.98</v>
      </c>
      <c r="J103" s="137">
        <f t="shared" si="25"/>
        <v>9.98</v>
      </c>
      <c r="K103" s="137">
        <f t="shared" si="25"/>
        <v>9.98</v>
      </c>
      <c r="L103" s="137">
        <f t="shared" si="25"/>
        <v>9.98</v>
      </c>
      <c r="M103" s="137">
        <f t="shared" si="25"/>
        <v>9.98</v>
      </c>
      <c r="N103" s="137">
        <f t="shared" si="25"/>
        <v>9.98</v>
      </c>
      <c r="O103" s="137">
        <f t="shared" si="25"/>
        <v>9.98</v>
      </c>
      <c r="P103" s="137">
        <f t="shared" si="25"/>
        <v>9.98</v>
      </c>
      <c r="Q103" s="137">
        <f t="shared" si="25"/>
        <v>9.98</v>
      </c>
      <c r="R103" s="137">
        <f t="shared" si="25"/>
        <v>9.98</v>
      </c>
      <c r="S103" s="137">
        <f t="shared" si="26"/>
        <v>9.98</v>
      </c>
      <c r="T103" s="137">
        <f t="shared" si="26"/>
        <v>9.98</v>
      </c>
      <c r="U103" s="137">
        <f t="shared" si="26"/>
        <v>9.98</v>
      </c>
      <c r="V103" s="137">
        <f t="shared" si="26"/>
        <v>9.98</v>
      </c>
      <c r="W103" s="137">
        <f t="shared" si="26"/>
        <v>9.98</v>
      </c>
      <c r="X103" s="137">
        <f t="shared" si="26"/>
        <v>9.98</v>
      </c>
      <c r="Y103" s="137">
        <f t="shared" si="26"/>
        <v>9.98</v>
      </c>
      <c r="Z103" s="137">
        <f t="shared" si="26"/>
        <v>9.98</v>
      </c>
      <c r="AA103" s="137">
        <f t="shared" si="26"/>
        <v>9.98</v>
      </c>
      <c r="AB103" s="137">
        <f t="shared" si="26"/>
        <v>9.98</v>
      </c>
      <c r="AC103" s="137">
        <f t="shared" si="26"/>
        <v>9.98</v>
      </c>
      <c r="AD103" s="137">
        <f t="shared" si="26"/>
        <v>9.98</v>
      </c>
      <c r="AE103" s="137">
        <f t="shared" si="26"/>
        <v>9.98</v>
      </c>
      <c r="AF103" s="137">
        <f t="shared" si="26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5"/>
        <v>9.1</v>
      </c>
      <c r="D104" s="137">
        <f t="shared" si="25"/>
        <v>9.1</v>
      </c>
      <c r="E104" s="137">
        <f t="shared" si="25"/>
        <v>9.1</v>
      </c>
      <c r="F104" s="137">
        <f t="shared" si="25"/>
        <v>9.1</v>
      </c>
      <c r="G104" s="137">
        <f t="shared" si="25"/>
        <v>9.1</v>
      </c>
      <c r="H104" s="137">
        <f t="shared" si="25"/>
        <v>9.1</v>
      </c>
      <c r="I104" s="137">
        <f t="shared" si="25"/>
        <v>9.1</v>
      </c>
      <c r="J104" s="137">
        <f t="shared" si="25"/>
        <v>9.1</v>
      </c>
      <c r="K104" s="137">
        <f t="shared" si="25"/>
        <v>9.1</v>
      </c>
      <c r="L104" s="137">
        <f t="shared" si="25"/>
        <v>9.1</v>
      </c>
      <c r="M104" s="137">
        <f t="shared" si="25"/>
        <v>9.1</v>
      </c>
      <c r="N104" s="137">
        <f t="shared" si="25"/>
        <v>9.1</v>
      </c>
      <c r="O104" s="137">
        <f t="shared" si="25"/>
        <v>9.1</v>
      </c>
      <c r="P104" s="137">
        <f t="shared" si="25"/>
        <v>9.1</v>
      </c>
      <c r="Q104" s="137">
        <f t="shared" si="25"/>
        <v>9.1</v>
      </c>
      <c r="R104" s="137">
        <f t="shared" si="25"/>
        <v>9.1</v>
      </c>
      <c r="S104" s="137">
        <f t="shared" si="26"/>
        <v>9.1</v>
      </c>
      <c r="T104" s="137">
        <f t="shared" si="26"/>
        <v>9.1</v>
      </c>
      <c r="U104" s="137">
        <f t="shared" si="26"/>
        <v>9.1</v>
      </c>
      <c r="V104" s="137">
        <f t="shared" si="26"/>
        <v>9.1</v>
      </c>
      <c r="W104" s="137">
        <f t="shared" si="26"/>
        <v>9.1</v>
      </c>
      <c r="X104" s="137">
        <f t="shared" si="26"/>
        <v>9.1</v>
      </c>
      <c r="Y104" s="137">
        <f t="shared" si="26"/>
        <v>9.1</v>
      </c>
      <c r="Z104" s="137">
        <f t="shared" si="26"/>
        <v>9.1</v>
      </c>
      <c r="AA104" s="137">
        <f t="shared" si="26"/>
        <v>9.1</v>
      </c>
      <c r="AB104" s="137">
        <f t="shared" si="26"/>
        <v>9.1</v>
      </c>
      <c r="AC104" s="137">
        <f t="shared" si="26"/>
        <v>9.1</v>
      </c>
      <c r="AD104" s="137">
        <f t="shared" si="26"/>
        <v>9.1</v>
      </c>
      <c r="AE104" s="137">
        <f t="shared" si="26"/>
        <v>9.1</v>
      </c>
      <c r="AF104" s="137">
        <f t="shared" si="26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5"/>
        <v>9.18</v>
      </c>
      <c r="D105" s="137">
        <f t="shared" si="25"/>
        <v>9.18</v>
      </c>
      <c r="E105" s="137">
        <f t="shared" si="25"/>
        <v>9.18</v>
      </c>
      <c r="F105" s="137">
        <f t="shared" si="25"/>
        <v>9.18</v>
      </c>
      <c r="G105" s="137">
        <f t="shared" si="25"/>
        <v>9.18</v>
      </c>
      <c r="H105" s="137">
        <f t="shared" si="25"/>
        <v>9.18</v>
      </c>
      <c r="I105" s="137">
        <f t="shared" si="25"/>
        <v>9.18</v>
      </c>
      <c r="J105" s="137">
        <f t="shared" si="25"/>
        <v>9.18</v>
      </c>
      <c r="K105" s="137">
        <f t="shared" si="25"/>
        <v>9.18</v>
      </c>
      <c r="L105" s="137">
        <f t="shared" si="25"/>
        <v>9.18</v>
      </c>
      <c r="M105" s="137">
        <f t="shared" si="25"/>
        <v>9.18</v>
      </c>
      <c r="N105" s="137">
        <f t="shared" si="25"/>
        <v>9.18</v>
      </c>
      <c r="O105" s="137">
        <f t="shared" si="25"/>
        <v>9.18</v>
      </c>
      <c r="P105" s="137">
        <f t="shared" si="25"/>
        <v>9.18</v>
      </c>
      <c r="Q105" s="137">
        <f t="shared" si="25"/>
        <v>9.18</v>
      </c>
      <c r="R105" s="137">
        <f t="shared" si="25"/>
        <v>9.18</v>
      </c>
      <c r="S105" s="137">
        <f t="shared" si="26"/>
        <v>9.18</v>
      </c>
      <c r="T105" s="137">
        <f t="shared" si="26"/>
        <v>9.18</v>
      </c>
      <c r="U105" s="137">
        <f t="shared" si="26"/>
        <v>9.18</v>
      </c>
      <c r="V105" s="137">
        <f t="shared" si="26"/>
        <v>9.18</v>
      </c>
      <c r="W105" s="137">
        <f t="shared" si="26"/>
        <v>9.18</v>
      </c>
      <c r="X105" s="137">
        <f t="shared" si="26"/>
        <v>9.18</v>
      </c>
      <c r="Y105" s="137">
        <f t="shared" si="26"/>
        <v>9.18</v>
      </c>
      <c r="Z105" s="137">
        <f t="shared" si="26"/>
        <v>9.18</v>
      </c>
      <c r="AA105" s="137">
        <f t="shared" si="26"/>
        <v>9.18</v>
      </c>
      <c r="AB105" s="137">
        <f t="shared" si="26"/>
        <v>9.18</v>
      </c>
      <c r="AC105" s="137">
        <f t="shared" si="26"/>
        <v>9.18</v>
      </c>
      <c r="AD105" s="137">
        <f t="shared" si="26"/>
        <v>9.18</v>
      </c>
      <c r="AE105" s="137">
        <f t="shared" si="26"/>
        <v>9.18</v>
      </c>
      <c r="AF105" s="137">
        <f t="shared" si="26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5"/>
        <v>7</v>
      </c>
      <c r="D106" s="137">
        <f t="shared" si="25"/>
        <v>7</v>
      </c>
      <c r="E106" s="137">
        <f t="shared" si="25"/>
        <v>7</v>
      </c>
      <c r="F106" s="137">
        <f t="shared" si="25"/>
        <v>7</v>
      </c>
      <c r="G106" s="137">
        <f t="shared" si="25"/>
        <v>7</v>
      </c>
      <c r="H106" s="137">
        <f t="shared" si="25"/>
        <v>7</v>
      </c>
      <c r="I106" s="137">
        <f t="shared" si="25"/>
        <v>7</v>
      </c>
      <c r="J106" s="137">
        <f t="shared" si="25"/>
        <v>7</v>
      </c>
      <c r="K106" s="137">
        <f t="shared" si="25"/>
        <v>7</v>
      </c>
      <c r="L106" s="137">
        <f t="shared" si="25"/>
        <v>7</v>
      </c>
      <c r="M106" s="137">
        <f t="shared" si="25"/>
        <v>7</v>
      </c>
      <c r="N106" s="137">
        <f t="shared" si="25"/>
        <v>7</v>
      </c>
      <c r="O106" s="137">
        <f t="shared" si="25"/>
        <v>7</v>
      </c>
      <c r="P106" s="137">
        <f t="shared" si="25"/>
        <v>7</v>
      </c>
      <c r="Q106" s="137">
        <f t="shared" si="25"/>
        <v>7</v>
      </c>
      <c r="R106" s="137">
        <f t="shared" si="25"/>
        <v>7</v>
      </c>
      <c r="S106" s="137">
        <f t="shared" si="26"/>
        <v>7</v>
      </c>
      <c r="T106" s="137">
        <f t="shared" si="26"/>
        <v>7</v>
      </c>
      <c r="U106" s="137">
        <f t="shared" si="26"/>
        <v>7</v>
      </c>
      <c r="V106" s="137">
        <f t="shared" si="26"/>
        <v>7</v>
      </c>
      <c r="W106" s="137">
        <f t="shared" si="26"/>
        <v>7</v>
      </c>
      <c r="X106" s="137">
        <f t="shared" si="26"/>
        <v>7</v>
      </c>
      <c r="Y106" s="137">
        <f t="shared" si="26"/>
        <v>7</v>
      </c>
      <c r="Z106" s="137">
        <f t="shared" si="26"/>
        <v>7</v>
      </c>
      <c r="AA106" s="137">
        <f t="shared" si="26"/>
        <v>7</v>
      </c>
      <c r="AB106" s="137">
        <f t="shared" si="26"/>
        <v>7</v>
      </c>
      <c r="AC106" s="137">
        <f t="shared" si="26"/>
        <v>7</v>
      </c>
      <c r="AD106" s="137">
        <f t="shared" si="26"/>
        <v>7</v>
      </c>
      <c r="AE106" s="137">
        <f t="shared" si="26"/>
        <v>7</v>
      </c>
      <c r="AF106" s="137">
        <f t="shared" si="26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7">B108</f>
        <v>2.25</v>
      </c>
      <c r="D108" s="137">
        <f t="shared" si="27"/>
        <v>2.25</v>
      </c>
      <c r="E108" s="137">
        <f t="shared" si="27"/>
        <v>2.25</v>
      </c>
      <c r="F108" s="137">
        <f t="shared" si="27"/>
        <v>2.25</v>
      </c>
      <c r="G108" s="137">
        <f t="shared" si="27"/>
        <v>2.25</v>
      </c>
      <c r="H108" s="137">
        <f t="shared" si="27"/>
        <v>2.25</v>
      </c>
      <c r="I108" s="137">
        <f t="shared" si="27"/>
        <v>2.25</v>
      </c>
      <c r="J108" s="137">
        <f t="shared" si="27"/>
        <v>2.25</v>
      </c>
      <c r="K108" s="137">
        <f t="shared" si="27"/>
        <v>2.25</v>
      </c>
      <c r="L108" s="137">
        <f t="shared" si="27"/>
        <v>2.25</v>
      </c>
      <c r="M108" s="137">
        <f t="shared" si="27"/>
        <v>2.25</v>
      </c>
      <c r="N108" s="137">
        <f t="shared" si="27"/>
        <v>2.25</v>
      </c>
      <c r="O108" s="137">
        <f t="shared" si="27"/>
        <v>2.25</v>
      </c>
      <c r="P108" s="137">
        <f t="shared" si="27"/>
        <v>2.25</v>
      </c>
      <c r="Q108" s="137">
        <f t="shared" si="27"/>
        <v>2.25</v>
      </c>
      <c r="R108" s="137">
        <f t="shared" si="27"/>
        <v>2.25</v>
      </c>
      <c r="S108" s="137">
        <f t="shared" ref="S108:AF109" si="28">R108</f>
        <v>2.25</v>
      </c>
      <c r="T108" s="137">
        <f t="shared" si="28"/>
        <v>2.25</v>
      </c>
      <c r="U108" s="137">
        <f t="shared" si="28"/>
        <v>2.25</v>
      </c>
      <c r="V108" s="137">
        <f t="shared" si="28"/>
        <v>2.25</v>
      </c>
      <c r="W108" s="137">
        <f t="shared" si="28"/>
        <v>2.25</v>
      </c>
      <c r="X108" s="137">
        <f t="shared" si="28"/>
        <v>2.25</v>
      </c>
      <c r="Y108" s="137">
        <f t="shared" si="28"/>
        <v>2.25</v>
      </c>
      <c r="Z108" s="137">
        <f t="shared" si="28"/>
        <v>2.25</v>
      </c>
      <c r="AA108" s="137">
        <f t="shared" si="28"/>
        <v>2.25</v>
      </c>
      <c r="AB108" s="137">
        <f t="shared" si="28"/>
        <v>2.25</v>
      </c>
      <c r="AC108" s="137">
        <f t="shared" si="28"/>
        <v>2.25</v>
      </c>
      <c r="AD108" s="137">
        <f t="shared" si="28"/>
        <v>2.25</v>
      </c>
      <c r="AE108" s="137">
        <f t="shared" si="28"/>
        <v>2.25</v>
      </c>
      <c r="AF108" s="137">
        <f t="shared" si="28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7"/>
        <v>1.64</v>
      </c>
      <c r="D109" s="137">
        <f t="shared" si="27"/>
        <v>1.64</v>
      </c>
      <c r="E109" s="137">
        <f t="shared" si="27"/>
        <v>1.64</v>
      </c>
      <c r="F109" s="137">
        <f t="shared" si="27"/>
        <v>1.64</v>
      </c>
      <c r="G109" s="137">
        <f t="shared" si="27"/>
        <v>1.64</v>
      </c>
      <c r="H109" s="137">
        <f t="shared" si="27"/>
        <v>1.64</v>
      </c>
      <c r="I109" s="137">
        <f t="shared" si="27"/>
        <v>1.64</v>
      </c>
      <c r="J109" s="137">
        <f t="shared" si="27"/>
        <v>1.64</v>
      </c>
      <c r="K109" s="137">
        <f t="shared" si="27"/>
        <v>1.64</v>
      </c>
      <c r="L109" s="137">
        <f t="shared" si="27"/>
        <v>1.64</v>
      </c>
      <c r="M109" s="137">
        <f t="shared" si="27"/>
        <v>1.64</v>
      </c>
      <c r="N109" s="137">
        <f t="shared" si="27"/>
        <v>1.64</v>
      </c>
      <c r="O109" s="137">
        <f t="shared" si="27"/>
        <v>1.64</v>
      </c>
      <c r="P109" s="137">
        <f t="shared" si="27"/>
        <v>1.64</v>
      </c>
      <c r="Q109" s="137">
        <f t="shared" si="27"/>
        <v>1.64</v>
      </c>
      <c r="R109" s="137">
        <f t="shared" si="27"/>
        <v>1.64</v>
      </c>
      <c r="S109" s="137">
        <f t="shared" si="28"/>
        <v>1.64</v>
      </c>
      <c r="T109" s="137">
        <f t="shared" si="28"/>
        <v>1.64</v>
      </c>
      <c r="U109" s="137">
        <f t="shared" si="28"/>
        <v>1.64</v>
      </c>
      <c r="V109" s="137">
        <f t="shared" si="28"/>
        <v>1.64</v>
      </c>
      <c r="W109" s="137">
        <f t="shared" si="28"/>
        <v>1.64</v>
      </c>
      <c r="X109" s="137">
        <f t="shared" si="28"/>
        <v>1.64</v>
      </c>
      <c r="Y109" s="137">
        <f t="shared" si="28"/>
        <v>1.64</v>
      </c>
      <c r="Z109" s="137">
        <f t="shared" si="28"/>
        <v>1.64</v>
      </c>
      <c r="AA109" s="137">
        <f t="shared" si="28"/>
        <v>1.64</v>
      </c>
      <c r="AB109" s="137">
        <f t="shared" si="28"/>
        <v>1.64</v>
      </c>
      <c r="AC109" s="137">
        <f t="shared" si="28"/>
        <v>1.64</v>
      </c>
      <c r="AD109" s="137">
        <f t="shared" si="28"/>
        <v>1.64</v>
      </c>
      <c r="AE109" s="137">
        <f t="shared" si="28"/>
        <v>1.64</v>
      </c>
      <c r="AF109" s="137">
        <f t="shared" si="28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29">B111</f>
        <v>1.62</v>
      </c>
      <c r="D111" s="137">
        <f t="shared" si="29"/>
        <v>1.62</v>
      </c>
      <c r="E111" s="137">
        <f t="shared" si="29"/>
        <v>1.62</v>
      </c>
      <c r="F111" s="137">
        <f t="shared" si="29"/>
        <v>1.62</v>
      </c>
      <c r="G111" s="137">
        <f t="shared" si="29"/>
        <v>1.62</v>
      </c>
      <c r="H111" s="137">
        <f t="shared" si="29"/>
        <v>1.62</v>
      </c>
      <c r="I111" s="137">
        <f t="shared" si="29"/>
        <v>1.62</v>
      </c>
      <c r="J111" s="137">
        <f t="shared" si="29"/>
        <v>1.62</v>
      </c>
      <c r="K111" s="137">
        <f t="shared" si="29"/>
        <v>1.62</v>
      </c>
      <c r="L111" s="137">
        <f t="shared" si="29"/>
        <v>1.62</v>
      </c>
      <c r="M111" s="137">
        <f t="shared" si="29"/>
        <v>1.62</v>
      </c>
      <c r="N111" s="137">
        <f t="shared" si="29"/>
        <v>1.62</v>
      </c>
      <c r="O111" s="137">
        <f t="shared" si="29"/>
        <v>1.62</v>
      </c>
      <c r="P111" s="137">
        <f t="shared" si="29"/>
        <v>1.62</v>
      </c>
      <c r="Q111" s="137">
        <f t="shared" si="29"/>
        <v>1.62</v>
      </c>
      <c r="R111" s="137">
        <f t="shared" si="29"/>
        <v>1.62</v>
      </c>
      <c r="S111" s="137">
        <f t="shared" ref="S111:AF126" si="30">R111</f>
        <v>1.62</v>
      </c>
      <c r="T111" s="137">
        <f t="shared" si="30"/>
        <v>1.62</v>
      </c>
      <c r="U111" s="137">
        <f t="shared" si="30"/>
        <v>1.62</v>
      </c>
      <c r="V111" s="137">
        <f t="shared" si="30"/>
        <v>1.62</v>
      </c>
      <c r="W111" s="137">
        <f t="shared" si="30"/>
        <v>1.62</v>
      </c>
      <c r="X111" s="137">
        <f t="shared" si="30"/>
        <v>1.62</v>
      </c>
      <c r="Y111" s="137">
        <f t="shared" si="30"/>
        <v>1.62</v>
      </c>
      <c r="Z111" s="137">
        <f t="shared" si="30"/>
        <v>1.62</v>
      </c>
      <c r="AA111" s="137">
        <f t="shared" si="30"/>
        <v>1.62</v>
      </c>
      <c r="AB111" s="137">
        <f t="shared" si="30"/>
        <v>1.62</v>
      </c>
      <c r="AC111" s="137">
        <f t="shared" si="30"/>
        <v>1.62</v>
      </c>
      <c r="AD111" s="137">
        <f t="shared" si="30"/>
        <v>1.62</v>
      </c>
      <c r="AE111" s="137">
        <f t="shared" si="30"/>
        <v>1.62</v>
      </c>
      <c r="AF111" s="137">
        <f t="shared" si="30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29"/>
        <v>8.36</v>
      </c>
      <c r="D112" s="137">
        <f t="shared" si="29"/>
        <v>8.36</v>
      </c>
      <c r="E112" s="137">
        <f t="shared" si="29"/>
        <v>8.36</v>
      </c>
      <c r="F112" s="137">
        <f t="shared" si="29"/>
        <v>8.36</v>
      </c>
      <c r="G112" s="137">
        <f t="shared" si="29"/>
        <v>8.36</v>
      </c>
      <c r="H112" s="137">
        <f t="shared" si="29"/>
        <v>8.36</v>
      </c>
      <c r="I112" s="137">
        <f t="shared" si="29"/>
        <v>8.36</v>
      </c>
      <c r="J112" s="137">
        <f t="shared" si="29"/>
        <v>8.36</v>
      </c>
      <c r="K112" s="137">
        <f t="shared" si="29"/>
        <v>8.36</v>
      </c>
      <c r="L112" s="137">
        <f t="shared" si="29"/>
        <v>8.36</v>
      </c>
      <c r="M112" s="137">
        <f t="shared" si="29"/>
        <v>8.36</v>
      </c>
      <c r="N112" s="137">
        <f t="shared" si="29"/>
        <v>8.36</v>
      </c>
      <c r="O112" s="137">
        <f t="shared" si="29"/>
        <v>8.36</v>
      </c>
      <c r="P112" s="137">
        <f t="shared" si="29"/>
        <v>8.36</v>
      </c>
      <c r="Q112" s="137">
        <f t="shared" si="29"/>
        <v>8.36</v>
      </c>
      <c r="R112" s="137">
        <f t="shared" si="29"/>
        <v>8.36</v>
      </c>
      <c r="S112" s="137">
        <f t="shared" si="30"/>
        <v>8.36</v>
      </c>
      <c r="T112" s="137">
        <f t="shared" si="30"/>
        <v>8.36</v>
      </c>
      <c r="U112" s="137">
        <f t="shared" si="30"/>
        <v>8.36</v>
      </c>
      <c r="V112" s="137">
        <f t="shared" si="30"/>
        <v>8.36</v>
      </c>
      <c r="W112" s="137">
        <f t="shared" si="30"/>
        <v>8.36</v>
      </c>
      <c r="X112" s="137">
        <f t="shared" si="30"/>
        <v>8.36</v>
      </c>
      <c r="Y112" s="137">
        <f t="shared" si="30"/>
        <v>8.36</v>
      </c>
      <c r="Z112" s="137">
        <f t="shared" si="30"/>
        <v>8.36</v>
      </c>
      <c r="AA112" s="137">
        <f t="shared" si="30"/>
        <v>8.36</v>
      </c>
      <c r="AB112" s="137">
        <f t="shared" si="30"/>
        <v>8.36</v>
      </c>
      <c r="AC112" s="137">
        <f t="shared" si="30"/>
        <v>8.36</v>
      </c>
      <c r="AD112" s="137">
        <f t="shared" si="30"/>
        <v>8.36</v>
      </c>
      <c r="AE112" s="137">
        <f t="shared" si="30"/>
        <v>8.36</v>
      </c>
      <c r="AF112" s="137">
        <f t="shared" si="30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29"/>
        <v>8</v>
      </c>
      <c r="D113" s="137">
        <f t="shared" si="29"/>
        <v>8</v>
      </c>
      <c r="E113" s="137">
        <f t="shared" si="29"/>
        <v>8</v>
      </c>
      <c r="F113" s="137">
        <f t="shared" si="29"/>
        <v>8</v>
      </c>
      <c r="G113" s="137">
        <f t="shared" si="29"/>
        <v>8</v>
      </c>
      <c r="H113" s="137">
        <f t="shared" si="29"/>
        <v>8</v>
      </c>
      <c r="I113" s="137">
        <v>5.4</v>
      </c>
      <c r="J113" s="137">
        <f t="shared" si="29"/>
        <v>5.4</v>
      </c>
      <c r="K113" s="137">
        <f t="shared" si="29"/>
        <v>5.4</v>
      </c>
      <c r="L113" s="137">
        <f t="shared" si="29"/>
        <v>5.4</v>
      </c>
      <c r="M113" s="137">
        <f t="shared" si="29"/>
        <v>5.4</v>
      </c>
      <c r="N113" s="137">
        <f t="shared" si="29"/>
        <v>5.4</v>
      </c>
      <c r="O113" s="137">
        <f t="shared" si="29"/>
        <v>5.4</v>
      </c>
      <c r="P113" s="137">
        <f t="shared" si="29"/>
        <v>5.4</v>
      </c>
      <c r="Q113" s="137">
        <f t="shared" si="29"/>
        <v>5.4</v>
      </c>
      <c r="R113" s="137">
        <f t="shared" si="29"/>
        <v>5.4</v>
      </c>
      <c r="S113" s="137">
        <f t="shared" si="30"/>
        <v>5.4</v>
      </c>
      <c r="T113" s="137">
        <f t="shared" si="30"/>
        <v>5.4</v>
      </c>
      <c r="U113" s="137">
        <f t="shared" si="30"/>
        <v>5.4</v>
      </c>
      <c r="V113" s="137">
        <f t="shared" si="30"/>
        <v>5.4</v>
      </c>
      <c r="W113" s="137">
        <f t="shared" si="30"/>
        <v>5.4</v>
      </c>
      <c r="X113" s="137">
        <f t="shared" si="30"/>
        <v>5.4</v>
      </c>
      <c r="Y113" s="137">
        <f t="shared" si="30"/>
        <v>5.4</v>
      </c>
      <c r="Z113" s="137">
        <f t="shared" si="30"/>
        <v>5.4</v>
      </c>
      <c r="AA113" s="137">
        <f t="shared" si="30"/>
        <v>5.4</v>
      </c>
      <c r="AB113" s="137">
        <f t="shared" si="30"/>
        <v>5.4</v>
      </c>
      <c r="AC113" s="137">
        <f t="shared" si="30"/>
        <v>5.4</v>
      </c>
      <c r="AD113" s="137">
        <f t="shared" si="30"/>
        <v>5.4</v>
      </c>
      <c r="AE113" s="137">
        <f t="shared" si="30"/>
        <v>5.4</v>
      </c>
      <c r="AF113" s="137">
        <f t="shared" si="30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29"/>
        <v>6.57</v>
      </c>
      <c r="D114" s="137">
        <f t="shared" si="29"/>
        <v>6.57</v>
      </c>
      <c r="E114" s="137">
        <f t="shared" si="29"/>
        <v>6.57</v>
      </c>
      <c r="F114" s="137">
        <f t="shared" si="29"/>
        <v>6.57</v>
      </c>
      <c r="G114" s="137">
        <f t="shared" si="29"/>
        <v>6.57</v>
      </c>
      <c r="H114" s="137">
        <f t="shared" si="29"/>
        <v>6.57</v>
      </c>
      <c r="I114" s="137">
        <f t="shared" si="29"/>
        <v>6.57</v>
      </c>
      <c r="J114" s="137">
        <f t="shared" si="29"/>
        <v>6.57</v>
      </c>
      <c r="K114" s="137">
        <f t="shared" si="29"/>
        <v>6.57</v>
      </c>
      <c r="L114" s="137">
        <f t="shared" si="29"/>
        <v>6.57</v>
      </c>
      <c r="M114" s="137">
        <f t="shared" si="29"/>
        <v>6.57</v>
      </c>
      <c r="N114" s="137">
        <f t="shared" si="29"/>
        <v>6.57</v>
      </c>
      <c r="O114" s="137">
        <f t="shared" si="29"/>
        <v>6.57</v>
      </c>
      <c r="P114" s="137">
        <f t="shared" si="29"/>
        <v>6.57</v>
      </c>
      <c r="Q114" s="137">
        <f t="shared" si="29"/>
        <v>6.57</v>
      </c>
      <c r="R114" s="137">
        <f t="shared" si="29"/>
        <v>6.57</v>
      </c>
      <c r="S114" s="137">
        <f t="shared" si="30"/>
        <v>6.57</v>
      </c>
      <c r="T114" s="137">
        <f t="shared" si="30"/>
        <v>6.57</v>
      </c>
      <c r="U114" s="137">
        <f t="shared" si="30"/>
        <v>6.57</v>
      </c>
      <c r="V114" s="137">
        <f t="shared" si="30"/>
        <v>6.57</v>
      </c>
      <c r="W114" s="137">
        <f t="shared" si="30"/>
        <v>6.57</v>
      </c>
      <c r="X114" s="137">
        <f t="shared" si="30"/>
        <v>6.57</v>
      </c>
      <c r="Y114" s="137">
        <f t="shared" si="30"/>
        <v>6.57</v>
      </c>
      <c r="Z114" s="137">
        <f t="shared" si="30"/>
        <v>6.57</v>
      </c>
      <c r="AA114" s="137">
        <f t="shared" si="30"/>
        <v>6.57</v>
      </c>
      <c r="AB114" s="137">
        <f t="shared" si="30"/>
        <v>6.57</v>
      </c>
      <c r="AC114" s="137">
        <f t="shared" si="30"/>
        <v>6.57</v>
      </c>
      <c r="AD114" s="137">
        <f t="shared" si="30"/>
        <v>6.57</v>
      </c>
      <c r="AE114" s="137">
        <f t="shared" si="30"/>
        <v>6.57</v>
      </c>
      <c r="AF114" s="137">
        <f t="shared" si="30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29"/>
        <v>3.43</v>
      </c>
      <c r="D115" s="137">
        <f t="shared" si="29"/>
        <v>3.43</v>
      </c>
      <c r="E115" s="137">
        <f t="shared" si="29"/>
        <v>3.43</v>
      </c>
      <c r="F115" s="137">
        <f t="shared" si="29"/>
        <v>3.43</v>
      </c>
      <c r="G115" s="137">
        <f t="shared" si="29"/>
        <v>3.43</v>
      </c>
      <c r="H115" s="137">
        <f t="shared" si="29"/>
        <v>3.43</v>
      </c>
      <c r="I115" s="137">
        <f t="shared" si="29"/>
        <v>3.43</v>
      </c>
      <c r="J115" s="137">
        <f t="shared" si="29"/>
        <v>3.43</v>
      </c>
      <c r="K115" s="137">
        <f t="shared" si="29"/>
        <v>3.43</v>
      </c>
      <c r="L115" s="137">
        <f t="shared" si="29"/>
        <v>3.43</v>
      </c>
      <c r="M115" s="137">
        <f t="shared" si="29"/>
        <v>3.43</v>
      </c>
      <c r="N115" s="137">
        <f t="shared" si="29"/>
        <v>3.43</v>
      </c>
      <c r="O115" s="137">
        <f t="shared" si="29"/>
        <v>3.43</v>
      </c>
      <c r="P115" s="137">
        <f t="shared" si="29"/>
        <v>3.43</v>
      </c>
      <c r="Q115" s="137">
        <f t="shared" si="29"/>
        <v>3.43</v>
      </c>
      <c r="R115" s="137">
        <f t="shared" si="29"/>
        <v>3.43</v>
      </c>
      <c r="S115" s="137">
        <f t="shared" si="30"/>
        <v>3.43</v>
      </c>
      <c r="T115" s="137">
        <f t="shared" si="30"/>
        <v>3.43</v>
      </c>
      <c r="U115" s="137">
        <f t="shared" si="30"/>
        <v>3.43</v>
      </c>
      <c r="V115" s="137">
        <f t="shared" si="30"/>
        <v>3.43</v>
      </c>
      <c r="W115" s="137">
        <f t="shared" si="30"/>
        <v>3.43</v>
      </c>
      <c r="X115" s="137">
        <f t="shared" si="30"/>
        <v>3.43</v>
      </c>
      <c r="Y115" s="137">
        <f t="shared" si="30"/>
        <v>3.43</v>
      </c>
      <c r="Z115" s="137">
        <f t="shared" si="30"/>
        <v>3.43</v>
      </c>
      <c r="AA115" s="137">
        <f t="shared" si="30"/>
        <v>3.43</v>
      </c>
      <c r="AB115" s="137">
        <f t="shared" si="30"/>
        <v>3.43</v>
      </c>
      <c r="AC115" s="137">
        <f t="shared" si="30"/>
        <v>3.43</v>
      </c>
      <c r="AD115" s="137">
        <f t="shared" si="30"/>
        <v>3.43</v>
      </c>
      <c r="AE115" s="137">
        <f t="shared" si="30"/>
        <v>3.43</v>
      </c>
      <c r="AF115" s="137">
        <f t="shared" si="30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29"/>
        <v>2.96</v>
      </c>
      <c r="D116" s="137">
        <f t="shared" si="29"/>
        <v>2.96</v>
      </c>
      <c r="E116" s="137">
        <f t="shared" si="29"/>
        <v>2.96</v>
      </c>
      <c r="F116" s="137">
        <f t="shared" si="29"/>
        <v>2.96</v>
      </c>
      <c r="G116" s="137">
        <f t="shared" si="29"/>
        <v>2.96</v>
      </c>
      <c r="H116" s="137">
        <f t="shared" si="29"/>
        <v>2.96</v>
      </c>
      <c r="I116" s="137">
        <f t="shared" si="29"/>
        <v>2.96</v>
      </c>
      <c r="J116" s="137">
        <f t="shared" si="29"/>
        <v>2.96</v>
      </c>
      <c r="K116" s="137">
        <f t="shared" si="29"/>
        <v>2.96</v>
      </c>
      <c r="L116" s="137">
        <f t="shared" si="29"/>
        <v>2.96</v>
      </c>
      <c r="M116" s="137">
        <f t="shared" si="29"/>
        <v>2.96</v>
      </c>
      <c r="N116" s="137">
        <f t="shared" si="29"/>
        <v>2.96</v>
      </c>
      <c r="O116" s="137">
        <f t="shared" si="29"/>
        <v>2.96</v>
      </c>
      <c r="P116" s="137">
        <f t="shared" si="29"/>
        <v>2.96</v>
      </c>
      <c r="Q116" s="137">
        <f t="shared" si="29"/>
        <v>2.96</v>
      </c>
      <c r="R116" s="137">
        <f t="shared" si="29"/>
        <v>2.96</v>
      </c>
      <c r="S116" s="137">
        <f t="shared" si="30"/>
        <v>2.96</v>
      </c>
      <c r="T116" s="137">
        <f t="shared" si="30"/>
        <v>2.96</v>
      </c>
      <c r="U116" s="137">
        <f t="shared" si="30"/>
        <v>2.96</v>
      </c>
      <c r="V116" s="137">
        <f t="shared" si="30"/>
        <v>2.96</v>
      </c>
      <c r="W116" s="137">
        <f t="shared" si="30"/>
        <v>2.96</v>
      </c>
      <c r="X116" s="137">
        <f t="shared" si="30"/>
        <v>2.96</v>
      </c>
      <c r="Y116" s="137">
        <f t="shared" si="30"/>
        <v>2.96</v>
      </c>
      <c r="Z116" s="137">
        <f t="shared" si="30"/>
        <v>2.96</v>
      </c>
      <c r="AA116" s="137">
        <f t="shared" si="30"/>
        <v>2.96</v>
      </c>
      <c r="AB116" s="137">
        <f t="shared" si="30"/>
        <v>2.96</v>
      </c>
      <c r="AC116" s="137">
        <f t="shared" si="30"/>
        <v>2.96</v>
      </c>
      <c r="AD116" s="137">
        <f t="shared" si="30"/>
        <v>2.96</v>
      </c>
      <c r="AE116" s="137">
        <f t="shared" si="30"/>
        <v>2.96</v>
      </c>
      <c r="AF116" s="137">
        <f t="shared" si="30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29"/>
        <v>8</v>
      </c>
      <c r="D117" s="137">
        <f t="shared" si="29"/>
        <v>8</v>
      </c>
      <c r="E117" s="137">
        <f t="shared" si="29"/>
        <v>8</v>
      </c>
      <c r="F117" s="137">
        <f t="shared" si="29"/>
        <v>8</v>
      </c>
      <c r="G117" s="137">
        <f t="shared" si="29"/>
        <v>8</v>
      </c>
      <c r="H117" s="137">
        <f t="shared" si="29"/>
        <v>8</v>
      </c>
      <c r="I117" s="137">
        <f t="shared" si="29"/>
        <v>8</v>
      </c>
      <c r="J117" s="137">
        <f t="shared" si="29"/>
        <v>8</v>
      </c>
      <c r="K117" s="137">
        <f t="shared" si="29"/>
        <v>8</v>
      </c>
      <c r="L117" s="137">
        <f t="shared" si="29"/>
        <v>8</v>
      </c>
      <c r="M117" s="137">
        <f t="shared" si="29"/>
        <v>8</v>
      </c>
      <c r="N117" s="137">
        <f t="shared" si="29"/>
        <v>8</v>
      </c>
      <c r="O117" s="137">
        <f t="shared" si="29"/>
        <v>8</v>
      </c>
      <c r="P117" s="137">
        <f t="shared" si="29"/>
        <v>8</v>
      </c>
      <c r="Q117" s="137">
        <f t="shared" si="29"/>
        <v>8</v>
      </c>
      <c r="R117" s="137">
        <f t="shared" si="29"/>
        <v>8</v>
      </c>
      <c r="S117" s="137">
        <f t="shared" si="30"/>
        <v>8</v>
      </c>
      <c r="T117" s="137">
        <f t="shared" si="30"/>
        <v>8</v>
      </c>
      <c r="U117" s="137">
        <f t="shared" si="30"/>
        <v>8</v>
      </c>
      <c r="V117" s="137">
        <f t="shared" si="30"/>
        <v>8</v>
      </c>
      <c r="W117" s="137">
        <f t="shared" si="30"/>
        <v>8</v>
      </c>
      <c r="X117" s="137">
        <f t="shared" si="30"/>
        <v>8</v>
      </c>
      <c r="Y117" s="137">
        <f t="shared" si="30"/>
        <v>8</v>
      </c>
      <c r="Z117" s="137">
        <f t="shared" si="30"/>
        <v>8</v>
      </c>
      <c r="AA117" s="137">
        <f t="shared" si="30"/>
        <v>8</v>
      </c>
      <c r="AB117" s="137">
        <f t="shared" si="30"/>
        <v>8</v>
      </c>
      <c r="AC117" s="137">
        <f t="shared" si="30"/>
        <v>8</v>
      </c>
      <c r="AD117" s="137">
        <f t="shared" si="30"/>
        <v>8</v>
      </c>
      <c r="AE117" s="137">
        <f t="shared" si="30"/>
        <v>8</v>
      </c>
      <c r="AF117" s="137">
        <f t="shared" si="30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29"/>
        <v>7</v>
      </c>
      <c r="E118" s="137">
        <f t="shared" si="29"/>
        <v>7</v>
      </c>
      <c r="F118" s="137">
        <f t="shared" si="29"/>
        <v>7</v>
      </c>
      <c r="G118" s="137">
        <f t="shared" si="29"/>
        <v>7</v>
      </c>
      <c r="H118" s="137">
        <f t="shared" si="29"/>
        <v>7</v>
      </c>
      <c r="I118" s="137">
        <f t="shared" si="29"/>
        <v>7</v>
      </c>
      <c r="J118" s="137">
        <f t="shared" si="29"/>
        <v>7</v>
      </c>
      <c r="K118" s="137">
        <f t="shared" si="29"/>
        <v>7</v>
      </c>
      <c r="L118" s="137">
        <f t="shared" si="29"/>
        <v>7</v>
      </c>
      <c r="M118" s="137">
        <f t="shared" si="29"/>
        <v>7</v>
      </c>
      <c r="N118" s="137">
        <f t="shared" si="29"/>
        <v>7</v>
      </c>
      <c r="O118" s="137">
        <f t="shared" si="29"/>
        <v>7</v>
      </c>
      <c r="P118" s="137">
        <f t="shared" si="29"/>
        <v>7</v>
      </c>
      <c r="Q118" s="137">
        <f t="shared" si="29"/>
        <v>7</v>
      </c>
      <c r="R118" s="137">
        <f t="shared" si="29"/>
        <v>7</v>
      </c>
      <c r="S118" s="137">
        <f t="shared" si="30"/>
        <v>7</v>
      </c>
      <c r="T118" s="137">
        <f t="shared" si="30"/>
        <v>7</v>
      </c>
      <c r="U118" s="137">
        <f t="shared" si="30"/>
        <v>7</v>
      </c>
      <c r="V118" s="137">
        <f t="shared" si="30"/>
        <v>7</v>
      </c>
      <c r="W118" s="137">
        <f t="shared" si="30"/>
        <v>7</v>
      </c>
      <c r="X118" s="137">
        <f t="shared" si="30"/>
        <v>7</v>
      </c>
      <c r="Y118" s="137">
        <f t="shared" si="30"/>
        <v>7</v>
      </c>
      <c r="Z118" s="137">
        <f t="shared" si="30"/>
        <v>7</v>
      </c>
      <c r="AA118" s="137">
        <f t="shared" si="30"/>
        <v>7</v>
      </c>
      <c r="AB118" s="137">
        <f t="shared" si="30"/>
        <v>7</v>
      </c>
      <c r="AC118" s="137">
        <f t="shared" si="30"/>
        <v>7</v>
      </c>
      <c r="AD118" s="137">
        <f t="shared" si="30"/>
        <v>7</v>
      </c>
      <c r="AE118" s="137">
        <f t="shared" si="30"/>
        <v>7</v>
      </c>
      <c r="AF118" s="137">
        <f t="shared" si="30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1">B119</f>
        <v>3.47</v>
      </c>
      <c r="D119" s="137">
        <f t="shared" si="31"/>
        <v>3.47</v>
      </c>
      <c r="E119" s="137">
        <f t="shared" si="31"/>
        <v>3.47</v>
      </c>
      <c r="F119" s="137">
        <f t="shared" si="31"/>
        <v>3.47</v>
      </c>
      <c r="G119" s="137">
        <f t="shared" si="31"/>
        <v>3.47</v>
      </c>
      <c r="H119" s="137">
        <f t="shared" si="31"/>
        <v>3.47</v>
      </c>
      <c r="I119" s="137">
        <f t="shared" si="31"/>
        <v>3.47</v>
      </c>
      <c r="J119" s="137">
        <f t="shared" si="31"/>
        <v>3.47</v>
      </c>
      <c r="K119" s="137">
        <f t="shared" si="31"/>
        <v>3.47</v>
      </c>
      <c r="L119" s="137">
        <f t="shared" si="31"/>
        <v>3.47</v>
      </c>
      <c r="M119" s="137">
        <f t="shared" si="31"/>
        <v>3.47</v>
      </c>
      <c r="N119" s="137">
        <f t="shared" si="31"/>
        <v>3.47</v>
      </c>
      <c r="O119" s="137">
        <f t="shared" si="31"/>
        <v>3.47</v>
      </c>
      <c r="P119" s="137">
        <f t="shared" si="31"/>
        <v>3.47</v>
      </c>
      <c r="Q119" s="137">
        <f t="shared" si="31"/>
        <v>3.47</v>
      </c>
      <c r="R119" s="137">
        <f t="shared" si="31"/>
        <v>3.47</v>
      </c>
      <c r="S119" s="137">
        <f t="shared" si="30"/>
        <v>3.47</v>
      </c>
      <c r="T119" s="137">
        <f t="shared" si="30"/>
        <v>3.47</v>
      </c>
      <c r="U119" s="137">
        <f t="shared" si="30"/>
        <v>3.47</v>
      </c>
      <c r="V119" s="137">
        <f t="shared" si="30"/>
        <v>3.47</v>
      </c>
      <c r="W119" s="137">
        <f t="shared" si="30"/>
        <v>3.47</v>
      </c>
      <c r="X119" s="137">
        <f t="shared" si="30"/>
        <v>3.47</v>
      </c>
      <c r="Y119" s="137">
        <f t="shared" si="30"/>
        <v>3.47</v>
      </c>
      <c r="Z119" s="137">
        <f t="shared" si="30"/>
        <v>3.47</v>
      </c>
      <c r="AA119" s="137">
        <f t="shared" si="30"/>
        <v>3.47</v>
      </c>
      <c r="AB119" s="137">
        <f t="shared" si="30"/>
        <v>3.47</v>
      </c>
      <c r="AC119" s="137">
        <f t="shared" si="30"/>
        <v>3.47</v>
      </c>
      <c r="AD119" s="137">
        <f t="shared" si="30"/>
        <v>3.47</v>
      </c>
      <c r="AE119" s="137">
        <f t="shared" si="30"/>
        <v>3.47</v>
      </c>
      <c r="AF119" s="137">
        <f t="shared" si="30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1"/>
        <v>2.1</v>
      </c>
      <c r="D120" s="137">
        <f t="shared" si="31"/>
        <v>2.1</v>
      </c>
      <c r="E120" s="137">
        <f t="shared" si="31"/>
        <v>2.1</v>
      </c>
      <c r="F120" s="137">
        <f t="shared" si="31"/>
        <v>2.1</v>
      </c>
      <c r="G120" s="137">
        <f t="shared" si="31"/>
        <v>2.1</v>
      </c>
      <c r="H120" s="137">
        <f t="shared" si="31"/>
        <v>2.1</v>
      </c>
      <c r="I120" s="137">
        <f t="shared" si="31"/>
        <v>2.1</v>
      </c>
      <c r="J120" s="137">
        <f t="shared" si="31"/>
        <v>2.1</v>
      </c>
      <c r="K120" s="137">
        <f t="shared" si="31"/>
        <v>2.1</v>
      </c>
      <c r="L120" s="137">
        <f t="shared" si="31"/>
        <v>2.1</v>
      </c>
      <c r="M120" s="137">
        <f t="shared" si="31"/>
        <v>2.1</v>
      </c>
      <c r="N120" s="137">
        <f t="shared" si="31"/>
        <v>2.1</v>
      </c>
      <c r="O120" s="137">
        <f t="shared" si="31"/>
        <v>2.1</v>
      </c>
      <c r="P120" s="137">
        <f t="shared" si="31"/>
        <v>2.1</v>
      </c>
      <c r="Q120" s="137">
        <f t="shared" si="31"/>
        <v>2.1</v>
      </c>
      <c r="R120" s="137">
        <f t="shared" si="31"/>
        <v>2.1</v>
      </c>
      <c r="S120" s="137">
        <f t="shared" si="30"/>
        <v>2.1</v>
      </c>
      <c r="T120" s="137">
        <f t="shared" si="30"/>
        <v>2.1</v>
      </c>
      <c r="U120" s="137">
        <f t="shared" si="30"/>
        <v>2.1</v>
      </c>
      <c r="V120" s="137">
        <f t="shared" si="30"/>
        <v>2.1</v>
      </c>
      <c r="W120" s="137">
        <f t="shared" si="30"/>
        <v>2.1</v>
      </c>
      <c r="X120" s="137">
        <f t="shared" si="30"/>
        <v>2.1</v>
      </c>
      <c r="Y120" s="137">
        <f t="shared" si="30"/>
        <v>2.1</v>
      </c>
      <c r="Z120" s="137">
        <f t="shared" si="30"/>
        <v>2.1</v>
      </c>
      <c r="AA120" s="137">
        <f t="shared" si="30"/>
        <v>2.1</v>
      </c>
      <c r="AB120" s="137">
        <f t="shared" si="30"/>
        <v>2.1</v>
      </c>
      <c r="AC120" s="137">
        <f t="shared" si="30"/>
        <v>2.1</v>
      </c>
      <c r="AD120" s="137">
        <f t="shared" si="30"/>
        <v>2.1</v>
      </c>
      <c r="AE120" s="137">
        <f t="shared" si="30"/>
        <v>2.1</v>
      </c>
      <c r="AF120" s="137">
        <f t="shared" si="30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1"/>
        <v>9.3000000000000007</v>
      </c>
      <c r="D121" s="137">
        <f t="shared" si="31"/>
        <v>9.3000000000000007</v>
      </c>
      <c r="E121" s="137">
        <f t="shared" si="31"/>
        <v>9.3000000000000007</v>
      </c>
      <c r="F121" s="137">
        <f t="shared" si="31"/>
        <v>9.3000000000000007</v>
      </c>
      <c r="G121" s="137">
        <f t="shared" si="31"/>
        <v>9.3000000000000007</v>
      </c>
      <c r="H121" s="137">
        <f t="shared" si="31"/>
        <v>9.3000000000000007</v>
      </c>
      <c r="I121" s="137">
        <f t="shared" si="31"/>
        <v>9.3000000000000007</v>
      </c>
      <c r="J121" s="137">
        <f t="shared" si="31"/>
        <v>9.3000000000000007</v>
      </c>
      <c r="K121" s="137">
        <f t="shared" si="31"/>
        <v>9.3000000000000007</v>
      </c>
      <c r="L121" s="137">
        <f t="shared" si="31"/>
        <v>9.3000000000000007</v>
      </c>
      <c r="M121" s="137">
        <f t="shared" si="31"/>
        <v>9.3000000000000007</v>
      </c>
      <c r="N121" s="137">
        <f t="shared" si="31"/>
        <v>9.3000000000000007</v>
      </c>
      <c r="O121" s="137">
        <f t="shared" si="31"/>
        <v>9.3000000000000007</v>
      </c>
      <c r="P121" s="137">
        <f t="shared" si="31"/>
        <v>9.3000000000000007</v>
      </c>
      <c r="Q121" s="137">
        <f t="shared" si="31"/>
        <v>9.3000000000000007</v>
      </c>
      <c r="R121" s="137">
        <f t="shared" si="31"/>
        <v>9.3000000000000007</v>
      </c>
      <c r="S121" s="137">
        <f t="shared" si="30"/>
        <v>9.3000000000000007</v>
      </c>
      <c r="T121" s="137">
        <f t="shared" si="30"/>
        <v>9.3000000000000007</v>
      </c>
      <c r="U121" s="137">
        <f t="shared" si="30"/>
        <v>9.3000000000000007</v>
      </c>
      <c r="V121" s="137">
        <f t="shared" si="30"/>
        <v>9.3000000000000007</v>
      </c>
      <c r="W121" s="137">
        <f t="shared" si="30"/>
        <v>9.3000000000000007</v>
      </c>
      <c r="X121" s="137">
        <f t="shared" si="30"/>
        <v>9.3000000000000007</v>
      </c>
      <c r="Y121" s="137">
        <f t="shared" si="30"/>
        <v>9.3000000000000007</v>
      </c>
      <c r="Z121" s="137">
        <f t="shared" si="30"/>
        <v>9.3000000000000007</v>
      </c>
      <c r="AA121" s="137">
        <f t="shared" si="30"/>
        <v>9.3000000000000007</v>
      </c>
      <c r="AB121" s="137">
        <f t="shared" si="30"/>
        <v>9.3000000000000007</v>
      </c>
      <c r="AC121" s="137">
        <f t="shared" si="30"/>
        <v>9.3000000000000007</v>
      </c>
      <c r="AD121" s="137">
        <f t="shared" si="30"/>
        <v>9.3000000000000007</v>
      </c>
      <c r="AE121" s="137">
        <f t="shared" si="30"/>
        <v>9.3000000000000007</v>
      </c>
      <c r="AF121" s="137">
        <f t="shared" si="30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1"/>
        <v>0</v>
      </c>
      <c r="D122" s="137">
        <f t="shared" si="31"/>
        <v>0</v>
      </c>
      <c r="E122" s="137">
        <f t="shared" si="31"/>
        <v>0</v>
      </c>
      <c r="F122" s="137">
        <f t="shared" si="31"/>
        <v>0</v>
      </c>
      <c r="G122" s="137">
        <f t="shared" si="31"/>
        <v>0</v>
      </c>
      <c r="H122" s="137">
        <f t="shared" si="31"/>
        <v>0</v>
      </c>
      <c r="I122" s="137">
        <f t="shared" si="31"/>
        <v>0</v>
      </c>
      <c r="J122" s="137">
        <f t="shared" si="31"/>
        <v>0</v>
      </c>
      <c r="K122" s="137">
        <f t="shared" si="31"/>
        <v>0</v>
      </c>
      <c r="L122" s="137">
        <f t="shared" si="31"/>
        <v>0</v>
      </c>
      <c r="M122" s="137">
        <f t="shared" si="31"/>
        <v>0</v>
      </c>
      <c r="N122" s="137">
        <f t="shared" si="31"/>
        <v>0</v>
      </c>
      <c r="O122" s="137">
        <f t="shared" si="31"/>
        <v>0</v>
      </c>
      <c r="P122" s="137">
        <f t="shared" si="31"/>
        <v>0</v>
      </c>
      <c r="Q122" s="137">
        <f t="shared" si="31"/>
        <v>0</v>
      </c>
      <c r="R122" s="137">
        <f t="shared" si="31"/>
        <v>0</v>
      </c>
      <c r="S122" s="137">
        <f t="shared" si="30"/>
        <v>0</v>
      </c>
      <c r="T122" s="137">
        <f t="shared" si="30"/>
        <v>0</v>
      </c>
      <c r="U122" s="137">
        <f t="shared" si="30"/>
        <v>0</v>
      </c>
      <c r="V122" s="137">
        <f t="shared" si="30"/>
        <v>0</v>
      </c>
      <c r="W122" s="137">
        <f t="shared" si="30"/>
        <v>0</v>
      </c>
      <c r="X122" s="137">
        <f t="shared" si="30"/>
        <v>0</v>
      </c>
      <c r="Y122" s="137">
        <f t="shared" si="30"/>
        <v>0</v>
      </c>
      <c r="Z122" s="137">
        <f t="shared" si="30"/>
        <v>0</v>
      </c>
      <c r="AA122" s="137">
        <f t="shared" si="30"/>
        <v>0</v>
      </c>
      <c r="AB122" s="137">
        <f t="shared" si="30"/>
        <v>0</v>
      </c>
      <c r="AC122" s="137">
        <f t="shared" si="30"/>
        <v>0</v>
      </c>
      <c r="AD122" s="137">
        <f t="shared" si="30"/>
        <v>0</v>
      </c>
      <c r="AE122" s="137">
        <f t="shared" si="30"/>
        <v>0</v>
      </c>
      <c r="AF122" s="137">
        <f t="shared" si="30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1"/>
        <v>0</v>
      </c>
      <c r="D123" s="137">
        <f t="shared" si="31"/>
        <v>0</v>
      </c>
      <c r="E123" s="137">
        <f t="shared" si="31"/>
        <v>0</v>
      </c>
      <c r="F123" s="137">
        <f t="shared" si="31"/>
        <v>0</v>
      </c>
      <c r="G123" s="137">
        <f t="shared" si="31"/>
        <v>0</v>
      </c>
      <c r="H123" s="137">
        <f t="shared" si="31"/>
        <v>0</v>
      </c>
      <c r="I123" s="137">
        <f t="shared" si="31"/>
        <v>0</v>
      </c>
      <c r="J123" s="137">
        <f t="shared" si="31"/>
        <v>0</v>
      </c>
      <c r="K123" s="137">
        <f t="shared" si="31"/>
        <v>0</v>
      </c>
      <c r="L123" s="137">
        <f t="shared" si="31"/>
        <v>0</v>
      </c>
      <c r="M123" s="137">
        <f t="shared" si="31"/>
        <v>0</v>
      </c>
      <c r="N123" s="137">
        <f t="shared" si="31"/>
        <v>0</v>
      </c>
      <c r="O123" s="137">
        <f t="shared" si="31"/>
        <v>0</v>
      </c>
      <c r="P123" s="137">
        <f t="shared" si="31"/>
        <v>0</v>
      </c>
      <c r="Q123" s="137">
        <f t="shared" si="31"/>
        <v>0</v>
      </c>
      <c r="R123" s="137">
        <f t="shared" si="31"/>
        <v>0</v>
      </c>
      <c r="S123" s="137">
        <f t="shared" si="30"/>
        <v>0</v>
      </c>
      <c r="T123" s="137">
        <f t="shared" si="30"/>
        <v>0</v>
      </c>
      <c r="U123" s="137">
        <f t="shared" si="30"/>
        <v>0</v>
      </c>
      <c r="V123" s="137">
        <f t="shared" si="30"/>
        <v>0</v>
      </c>
      <c r="W123" s="137">
        <f t="shared" si="30"/>
        <v>0</v>
      </c>
      <c r="X123" s="137">
        <f t="shared" si="30"/>
        <v>0</v>
      </c>
      <c r="Y123" s="137">
        <f t="shared" si="30"/>
        <v>0</v>
      </c>
      <c r="Z123" s="137">
        <f t="shared" si="30"/>
        <v>0</v>
      </c>
      <c r="AA123" s="137">
        <f t="shared" si="30"/>
        <v>0</v>
      </c>
      <c r="AB123" s="137">
        <f t="shared" si="30"/>
        <v>0</v>
      </c>
      <c r="AC123" s="137">
        <f t="shared" si="30"/>
        <v>0</v>
      </c>
      <c r="AD123" s="137">
        <f t="shared" si="30"/>
        <v>0</v>
      </c>
      <c r="AE123" s="137">
        <f t="shared" si="30"/>
        <v>0</v>
      </c>
      <c r="AF123" s="137">
        <f t="shared" si="30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1"/>
        <v>5</v>
      </c>
      <c r="D124" s="137">
        <f t="shared" si="31"/>
        <v>5</v>
      </c>
      <c r="E124" s="137">
        <f t="shared" si="31"/>
        <v>5</v>
      </c>
      <c r="F124" s="137">
        <f t="shared" si="31"/>
        <v>5</v>
      </c>
      <c r="G124" s="137">
        <f t="shared" si="31"/>
        <v>5</v>
      </c>
      <c r="H124" s="137">
        <f t="shared" si="31"/>
        <v>5</v>
      </c>
      <c r="I124" s="137">
        <f t="shared" si="31"/>
        <v>5</v>
      </c>
      <c r="J124" s="137">
        <f t="shared" si="31"/>
        <v>5</v>
      </c>
      <c r="K124" s="137">
        <f t="shared" si="31"/>
        <v>5</v>
      </c>
      <c r="L124" s="137">
        <f t="shared" si="31"/>
        <v>5</v>
      </c>
      <c r="M124" s="137">
        <f t="shared" si="31"/>
        <v>5</v>
      </c>
      <c r="N124" s="137">
        <f t="shared" si="31"/>
        <v>5</v>
      </c>
      <c r="O124" s="137">
        <f t="shared" si="31"/>
        <v>5</v>
      </c>
      <c r="P124" s="137">
        <f t="shared" si="31"/>
        <v>5</v>
      </c>
      <c r="Q124" s="137">
        <f t="shared" si="31"/>
        <v>5</v>
      </c>
      <c r="R124" s="137">
        <f t="shared" si="31"/>
        <v>5</v>
      </c>
      <c r="S124" s="137">
        <f t="shared" si="30"/>
        <v>5</v>
      </c>
      <c r="T124" s="137">
        <f t="shared" si="30"/>
        <v>5</v>
      </c>
      <c r="U124" s="137">
        <f t="shared" si="30"/>
        <v>5</v>
      </c>
      <c r="V124" s="137">
        <f t="shared" si="30"/>
        <v>5</v>
      </c>
      <c r="W124" s="137">
        <f t="shared" si="30"/>
        <v>5</v>
      </c>
      <c r="X124" s="137">
        <f t="shared" si="30"/>
        <v>5</v>
      </c>
      <c r="Y124" s="137">
        <f t="shared" si="30"/>
        <v>5</v>
      </c>
      <c r="Z124" s="137">
        <f t="shared" si="30"/>
        <v>5</v>
      </c>
      <c r="AA124" s="137">
        <f t="shared" si="30"/>
        <v>5</v>
      </c>
      <c r="AB124" s="137">
        <f t="shared" si="30"/>
        <v>5</v>
      </c>
      <c r="AC124" s="137">
        <f t="shared" si="30"/>
        <v>5</v>
      </c>
      <c r="AD124" s="137">
        <f t="shared" si="30"/>
        <v>5</v>
      </c>
      <c r="AE124" s="137">
        <f t="shared" si="30"/>
        <v>5</v>
      </c>
      <c r="AF124" s="137">
        <f t="shared" si="30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1"/>
        <v>1</v>
      </c>
      <c r="D125" s="137">
        <f t="shared" si="31"/>
        <v>1</v>
      </c>
      <c r="E125" s="137">
        <f t="shared" si="31"/>
        <v>1</v>
      </c>
      <c r="F125" s="137">
        <f t="shared" si="31"/>
        <v>1</v>
      </c>
      <c r="G125" s="137">
        <f t="shared" si="31"/>
        <v>1</v>
      </c>
      <c r="H125" s="137">
        <f t="shared" si="31"/>
        <v>1</v>
      </c>
      <c r="I125" s="137">
        <f t="shared" si="31"/>
        <v>1</v>
      </c>
      <c r="J125" s="137">
        <f t="shared" si="31"/>
        <v>1</v>
      </c>
      <c r="K125" s="137">
        <f t="shared" si="31"/>
        <v>1</v>
      </c>
      <c r="L125" s="137">
        <f t="shared" si="31"/>
        <v>1</v>
      </c>
      <c r="M125" s="137">
        <f t="shared" si="31"/>
        <v>1</v>
      </c>
      <c r="N125" s="137">
        <f t="shared" si="31"/>
        <v>1</v>
      </c>
      <c r="O125" s="137">
        <f t="shared" si="31"/>
        <v>1</v>
      </c>
      <c r="P125" s="137">
        <f t="shared" si="31"/>
        <v>1</v>
      </c>
      <c r="Q125" s="137">
        <f t="shared" si="31"/>
        <v>1</v>
      </c>
      <c r="R125" s="137">
        <f t="shared" si="31"/>
        <v>1</v>
      </c>
      <c r="S125" s="137">
        <f t="shared" si="30"/>
        <v>1</v>
      </c>
      <c r="T125" s="137">
        <f t="shared" si="30"/>
        <v>1</v>
      </c>
      <c r="U125" s="137">
        <f t="shared" si="30"/>
        <v>1</v>
      </c>
      <c r="V125" s="137">
        <f t="shared" si="30"/>
        <v>1</v>
      </c>
      <c r="W125" s="137">
        <f t="shared" si="30"/>
        <v>1</v>
      </c>
      <c r="X125" s="137">
        <f t="shared" si="30"/>
        <v>1</v>
      </c>
      <c r="Y125" s="137">
        <f t="shared" si="30"/>
        <v>1</v>
      </c>
      <c r="Z125" s="137">
        <f t="shared" si="30"/>
        <v>1</v>
      </c>
      <c r="AA125" s="137">
        <f t="shared" si="30"/>
        <v>1</v>
      </c>
      <c r="AB125" s="137">
        <f t="shared" si="30"/>
        <v>1</v>
      </c>
      <c r="AC125" s="137">
        <f t="shared" si="30"/>
        <v>1</v>
      </c>
      <c r="AD125" s="137">
        <f t="shared" si="30"/>
        <v>1</v>
      </c>
      <c r="AE125" s="137">
        <f t="shared" si="30"/>
        <v>1</v>
      </c>
      <c r="AF125" s="137">
        <f t="shared" si="30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1"/>
        <v>1.58</v>
      </c>
      <c r="D126" s="137">
        <f t="shared" si="31"/>
        <v>1.58</v>
      </c>
      <c r="E126" s="137">
        <f t="shared" si="31"/>
        <v>1.58</v>
      </c>
      <c r="F126" s="137">
        <f t="shared" si="31"/>
        <v>1.58</v>
      </c>
      <c r="G126" s="137">
        <f t="shared" si="31"/>
        <v>1.58</v>
      </c>
      <c r="H126" s="137">
        <f t="shared" si="31"/>
        <v>1.58</v>
      </c>
      <c r="I126" s="137">
        <f t="shared" si="31"/>
        <v>1.58</v>
      </c>
      <c r="J126" s="137">
        <f t="shared" si="31"/>
        <v>1.58</v>
      </c>
      <c r="K126" s="137">
        <f t="shared" si="31"/>
        <v>1.58</v>
      </c>
      <c r="L126" s="137">
        <f t="shared" si="31"/>
        <v>1.58</v>
      </c>
      <c r="M126" s="137">
        <f t="shared" si="31"/>
        <v>1.58</v>
      </c>
      <c r="N126" s="137">
        <f t="shared" si="31"/>
        <v>1.58</v>
      </c>
      <c r="O126" s="137">
        <f t="shared" si="31"/>
        <v>1.58</v>
      </c>
      <c r="P126" s="137">
        <f t="shared" si="31"/>
        <v>1.58</v>
      </c>
      <c r="Q126" s="137">
        <f t="shared" si="31"/>
        <v>1.58</v>
      </c>
      <c r="R126" s="137">
        <f t="shared" si="31"/>
        <v>1.58</v>
      </c>
      <c r="S126" s="137">
        <f t="shared" si="30"/>
        <v>1.58</v>
      </c>
      <c r="T126" s="137">
        <f t="shared" si="30"/>
        <v>1.58</v>
      </c>
      <c r="U126" s="137">
        <f t="shared" si="30"/>
        <v>1.58</v>
      </c>
      <c r="V126" s="137">
        <f t="shared" si="30"/>
        <v>1.58</v>
      </c>
      <c r="W126" s="137">
        <f t="shared" si="30"/>
        <v>1.58</v>
      </c>
      <c r="X126" s="137">
        <f t="shared" si="30"/>
        <v>1.58</v>
      </c>
      <c r="Y126" s="137">
        <f t="shared" si="30"/>
        <v>1.58</v>
      </c>
      <c r="Z126" s="137">
        <f t="shared" si="30"/>
        <v>1.58</v>
      </c>
      <c r="AA126" s="137">
        <f t="shared" si="30"/>
        <v>1.58</v>
      </c>
      <c r="AB126" s="137">
        <f t="shared" si="30"/>
        <v>1.58</v>
      </c>
      <c r="AC126" s="137">
        <f t="shared" si="30"/>
        <v>1.58</v>
      </c>
      <c r="AD126" s="137">
        <f t="shared" si="30"/>
        <v>1.58</v>
      </c>
      <c r="AE126" s="137">
        <f t="shared" si="30"/>
        <v>1.58</v>
      </c>
      <c r="AF126" s="137">
        <f t="shared" si="30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1"/>
        <v>1.46</v>
      </c>
      <c r="D127" s="137">
        <f t="shared" si="31"/>
        <v>1.46</v>
      </c>
      <c r="E127" s="137">
        <f t="shared" si="31"/>
        <v>1.46</v>
      </c>
      <c r="F127" s="137">
        <f t="shared" si="31"/>
        <v>1.46</v>
      </c>
      <c r="G127" s="137">
        <f t="shared" si="31"/>
        <v>1.46</v>
      </c>
      <c r="H127" s="137">
        <f t="shared" si="31"/>
        <v>1.46</v>
      </c>
      <c r="I127" s="137">
        <f t="shared" si="31"/>
        <v>1.46</v>
      </c>
      <c r="J127" s="137">
        <f t="shared" si="31"/>
        <v>1.46</v>
      </c>
      <c r="K127" s="137">
        <f t="shared" si="31"/>
        <v>1.46</v>
      </c>
      <c r="L127" s="137">
        <f t="shared" si="31"/>
        <v>1.46</v>
      </c>
      <c r="M127" s="137">
        <f t="shared" si="31"/>
        <v>1.46</v>
      </c>
      <c r="N127" s="137">
        <f t="shared" si="31"/>
        <v>1.46</v>
      </c>
      <c r="O127" s="137">
        <f t="shared" si="31"/>
        <v>1.46</v>
      </c>
      <c r="P127" s="137">
        <f t="shared" si="31"/>
        <v>1.46</v>
      </c>
      <c r="Q127" s="137">
        <f t="shared" si="31"/>
        <v>1.46</v>
      </c>
      <c r="R127" s="137">
        <f t="shared" si="31"/>
        <v>1.46</v>
      </c>
      <c r="S127" s="137">
        <f t="shared" ref="S127:AF128" si="32">R127</f>
        <v>1.46</v>
      </c>
      <c r="T127" s="137">
        <f t="shared" si="32"/>
        <v>1.46</v>
      </c>
      <c r="U127" s="137">
        <f t="shared" si="32"/>
        <v>1.46</v>
      </c>
      <c r="V127" s="137">
        <f t="shared" si="32"/>
        <v>1.46</v>
      </c>
      <c r="W127" s="137">
        <f t="shared" si="32"/>
        <v>1.46</v>
      </c>
      <c r="X127" s="137">
        <f t="shared" si="32"/>
        <v>1.46</v>
      </c>
      <c r="Y127" s="137">
        <f t="shared" si="32"/>
        <v>1.46</v>
      </c>
      <c r="Z127" s="137">
        <f t="shared" si="32"/>
        <v>1.46</v>
      </c>
      <c r="AA127" s="137">
        <f t="shared" si="32"/>
        <v>1.46</v>
      </c>
      <c r="AB127" s="137">
        <f t="shared" si="32"/>
        <v>1.46</v>
      </c>
      <c r="AC127" s="137">
        <f t="shared" si="32"/>
        <v>1.46</v>
      </c>
      <c r="AD127" s="137">
        <f t="shared" si="32"/>
        <v>1.46</v>
      </c>
      <c r="AE127" s="137">
        <f t="shared" si="32"/>
        <v>1.46</v>
      </c>
      <c r="AF127" s="137">
        <f t="shared" si="32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1"/>
        <v>1.48</v>
      </c>
      <c r="D128" s="137">
        <f t="shared" si="31"/>
        <v>1.48</v>
      </c>
      <c r="E128" s="137">
        <f t="shared" si="31"/>
        <v>1.48</v>
      </c>
      <c r="F128" s="137">
        <f t="shared" si="31"/>
        <v>1.48</v>
      </c>
      <c r="G128" s="137">
        <f t="shared" si="31"/>
        <v>1.48</v>
      </c>
      <c r="H128" s="137">
        <f t="shared" si="31"/>
        <v>1.48</v>
      </c>
      <c r="I128" s="137">
        <f t="shared" si="31"/>
        <v>1.48</v>
      </c>
      <c r="J128" s="137">
        <f t="shared" si="31"/>
        <v>1.48</v>
      </c>
      <c r="K128" s="137">
        <f t="shared" si="31"/>
        <v>1.48</v>
      </c>
      <c r="L128" s="137">
        <f t="shared" si="31"/>
        <v>1.48</v>
      </c>
      <c r="M128" s="137">
        <f t="shared" si="31"/>
        <v>1.48</v>
      </c>
      <c r="N128" s="137">
        <f t="shared" si="31"/>
        <v>1.48</v>
      </c>
      <c r="O128" s="137">
        <f t="shared" si="31"/>
        <v>1.48</v>
      </c>
      <c r="P128" s="137">
        <f t="shared" si="31"/>
        <v>1.48</v>
      </c>
      <c r="Q128" s="137">
        <f t="shared" si="31"/>
        <v>1.48</v>
      </c>
      <c r="R128" s="137">
        <f t="shared" si="31"/>
        <v>1.48</v>
      </c>
      <c r="S128" s="137">
        <f t="shared" si="32"/>
        <v>1.48</v>
      </c>
      <c r="T128" s="137">
        <f t="shared" si="32"/>
        <v>1.48</v>
      </c>
      <c r="U128" s="137">
        <f t="shared" si="32"/>
        <v>1.48</v>
      </c>
      <c r="V128" s="137">
        <f t="shared" si="32"/>
        <v>1.48</v>
      </c>
      <c r="W128" s="137">
        <f t="shared" si="32"/>
        <v>1.48</v>
      </c>
      <c r="X128" s="137">
        <f t="shared" si="32"/>
        <v>1.48</v>
      </c>
      <c r="Y128" s="137">
        <f t="shared" si="32"/>
        <v>1.48</v>
      </c>
      <c r="Z128" s="137">
        <f t="shared" si="32"/>
        <v>1.48</v>
      </c>
      <c r="AA128" s="137">
        <f t="shared" si="32"/>
        <v>1.48</v>
      </c>
      <c r="AB128" s="137">
        <f t="shared" si="32"/>
        <v>1.48</v>
      </c>
      <c r="AC128" s="137">
        <f t="shared" si="32"/>
        <v>1.48</v>
      </c>
      <c r="AD128" s="137">
        <f t="shared" si="32"/>
        <v>1.48</v>
      </c>
      <c r="AE128" s="137">
        <f t="shared" si="32"/>
        <v>1.48</v>
      </c>
      <c r="AF128" s="137">
        <f t="shared" si="32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3">B130</f>
        <v>2.2000000000000002</v>
      </c>
      <c r="D130" s="137">
        <f t="shared" si="33"/>
        <v>2.2000000000000002</v>
      </c>
      <c r="E130" s="137">
        <f t="shared" si="33"/>
        <v>2.2000000000000002</v>
      </c>
      <c r="F130" s="137">
        <f t="shared" si="33"/>
        <v>2.2000000000000002</v>
      </c>
      <c r="G130" s="137">
        <f t="shared" si="33"/>
        <v>2.2000000000000002</v>
      </c>
      <c r="H130" s="137">
        <f t="shared" si="33"/>
        <v>2.2000000000000002</v>
      </c>
      <c r="I130" s="137">
        <f t="shared" si="33"/>
        <v>2.2000000000000002</v>
      </c>
      <c r="J130" s="137">
        <f t="shared" si="33"/>
        <v>2.2000000000000002</v>
      </c>
      <c r="K130" s="137">
        <f t="shared" si="33"/>
        <v>2.2000000000000002</v>
      </c>
      <c r="L130" s="137">
        <f t="shared" si="33"/>
        <v>2.2000000000000002</v>
      </c>
      <c r="M130" s="137">
        <f t="shared" si="33"/>
        <v>2.2000000000000002</v>
      </c>
      <c r="N130" s="137">
        <f t="shared" si="33"/>
        <v>2.2000000000000002</v>
      </c>
      <c r="O130" s="137">
        <f t="shared" si="33"/>
        <v>2.2000000000000002</v>
      </c>
      <c r="P130" s="137">
        <f t="shared" si="33"/>
        <v>2.2000000000000002</v>
      </c>
      <c r="Q130" s="137">
        <f t="shared" si="33"/>
        <v>2.2000000000000002</v>
      </c>
      <c r="R130" s="137">
        <f t="shared" si="33"/>
        <v>2.2000000000000002</v>
      </c>
      <c r="S130" s="137">
        <f t="shared" ref="S130:AF137" si="34">R130</f>
        <v>2.2000000000000002</v>
      </c>
      <c r="T130" s="137">
        <f t="shared" si="34"/>
        <v>2.2000000000000002</v>
      </c>
      <c r="U130" s="137">
        <f t="shared" si="34"/>
        <v>2.2000000000000002</v>
      </c>
      <c r="V130" s="137">
        <f t="shared" si="34"/>
        <v>2.2000000000000002</v>
      </c>
      <c r="W130" s="137">
        <f t="shared" si="34"/>
        <v>2.2000000000000002</v>
      </c>
      <c r="X130" s="137">
        <f t="shared" si="34"/>
        <v>2.2000000000000002</v>
      </c>
      <c r="Y130" s="137">
        <f t="shared" si="34"/>
        <v>2.2000000000000002</v>
      </c>
      <c r="Z130" s="137">
        <f t="shared" si="34"/>
        <v>2.2000000000000002</v>
      </c>
      <c r="AA130" s="137">
        <f t="shared" si="34"/>
        <v>2.2000000000000002</v>
      </c>
      <c r="AB130" s="137">
        <f t="shared" si="34"/>
        <v>2.2000000000000002</v>
      </c>
      <c r="AC130" s="137">
        <f t="shared" si="34"/>
        <v>2.2000000000000002</v>
      </c>
      <c r="AD130" s="137">
        <f t="shared" si="34"/>
        <v>2.2000000000000002</v>
      </c>
      <c r="AE130" s="137">
        <f t="shared" si="34"/>
        <v>2.2000000000000002</v>
      </c>
      <c r="AF130" s="137">
        <f t="shared" si="34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3"/>
        <v>2</v>
      </c>
      <c r="D131" s="137">
        <f t="shared" si="33"/>
        <v>2</v>
      </c>
      <c r="E131" s="137">
        <f t="shared" si="33"/>
        <v>2</v>
      </c>
      <c r="F131" s="137">
        <f t="shared" si="33"/>
        <v>2</v>
      </c>
      <c r="G131" s="137">
        <f t="shared" si="33"/>
        <v>2</v>
      </c>
      <c r="H131" s="137">
        <f t="shared" si="33"/>
        <v>2</v>
      </c>
      <c r="I131" s="137">
        <f t="shared" si="33"/>
        <v>2</v>
      </c>
      <c r="J131" s="137">
        <f t="shared" si="33"/>
        <v>2</v>
      </c>
      <c r="K131" s="137">
        <f t="shared" si="33"/>
        <v>2</v>
      </c>
      <c r="L131" s="137">
        <f t="shared" si="33"/>
        <v>2</v>
      </c>
      <c r="M131" s="137">
        <f t="shared" si="33"/>
        <v>2</v>
      </c>
      <c r="N131" s="137">
        <f t="shared" si="33"/>
        <v>2</v>
      </c>
      <c r="O131" s="137">
        <f t="shared" si="33"/>
        <v>2</v>
      </c>
      <c r="P131" s="137">
        <f t="shared" si="33"/>
        <v>2</v>
      </c>
      <c r="Q131" s="137">
        <f t="shared" si="33"/>
        <v>2</v>
      </c>
      <c r="R131" s="137">
        <f t="shared" si="33"/>
        <v>2</v>
      </c>
      <c r="S131" s="137">
        <f t="shared" si="34"/>
        <v>2</v>
      </c>
      <c r="T131" s="137">
        <f t="shared" si="34"/>
        <v>2</v>
      </c>
      <c r="U131" s="137">
        <f t="shared" si="34"/>
        <v>2</v>
      </c>
      <c r="V131" s="137">
        <f t="shared" si="34"/>
        <v>2</v>
      </c>
      <c r="W131" s="137">
        <f t="shared" si="34"/>
        <v>2</v>
      </c>
      <c r="X131" s="137">
        <f t="shared" si="34"/>
        <v>2</v>
      </c>
      <c r="Y131" s="137">
        <f t="shared" si="34"/>
        <v>2</v>
      </c>
      <c r="Z131" s="137">
        <f t="shared" si="34"/>
        <v>2</v>
      </c>
      <c r="AA131" s="137">
        <f t="shared" si="34"/>
        <v>2</v>
      </c>
      <c r="AB131" s="137">
        <f t="shared" si="34"/>
        <v>2</v>
      </c>
      <c r="AC131" s="137">
        <f t="shared" si="34"/>
        <v>2</v>
      </c>
      <c r="AD131" s="137">
        <f t="shared" si="34"/>
        <v>2</v>
      </c>
      <c r="AE131" s="137">
        <f t="shared" si="34"/>
        <v>2</v>
      </c>
      <c r="AF131" s="137">
        <f t="shared" si="34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3"/>
        <v>1.25</v>
      </c>
      <c r="D132" s="137">
        <f t="shared" si="33"/>
        <v>1.25</v>
      </c>
      <c r="E132" s="137">
        <f t="shared" si="33"/>
        <v>1.25</v>
      </c>
      <c r="F132" s="137">
        <f t="shared" si="33"/>
        <v>1.25</v>
      </c>
      <c r="G132" s="137">
        <f t="shared" si="33"/>
        <v>1.25</v>
      </c>
      <c r="H132" s="137">
        <f t="shared" si="33"/>
        <v>1.25</v>
      </c>
      <c r="I132" s="137">
        <f t="shared" si="33"/>
        <v>1.25</v>
      </c>
      <c r="J132" s="137">
        <f t="shared" si="33"/>
        <v>1.25</v>
      </c>
      <c r="K132" s="137">
        <f t="shared" si="33"/>
        <v>1.25</v>
      </c>
      <c r="L132" s="137">
        <f t="shared" si="33"/>
        <v>1.25</v>
      </c>
      <c r="M132" s="137">
        <f t="shared" si="33"/>
        <v>1.25</v>
      </c>
      <c r="N132" s="137">
        <f t="shared" si="33"/>
        <v>1.25</v>
      </c>
      <c r="O132" s="137">
        <f t="shared" si="33"/>
        <v>1.25</v>
      </c>
      <c r="P132" s="137">
        <f t="shared" si="33"/>
        <v>1.25</v>
      </c>
      <c r="Q132" s="137">
        <f t="shared" si="33"/>
        <v>1.25</v>
      </c>
      <c r="R132" s="137">
        <f t="shared" si="33"/>
        <v>1.25</v>
      </c>
      <c r="S132" s="137">
        <f t="shared" si="34"/>
        <v>1.25</v>
      </c>
      <c r="T132" s="137">
        <f t="shared" si="34"/>
        <v>1.25</v>
      </c>
      <c r="U132" s="137">
        <f t="shared" si="34"/>
        <v>1.25</v>
      </c>
      <c r="V132" s="137">
        <f t="shared" si="34"/>
        <v>1.25</v>
      </c>
      <c r="W132" s="137">
        <f t="shared" si="34"/>
        <v>1.25</v>
      </c>
      <c r="X132" s="137">
        <f t="shared" si="34"/>
        <v>1.25</v>
      </c>
      <c r="Y132" s="137">
        <f t="shared" si="34"/>
        <v>1.25</v>
      </c>
      <c r="Z132" s="137">
        <f t="shared" si="34"/>
        <v>1.25</v>
      </c>
      <c r="AA132" s="137">
        <f t="shared" si="34"/>
        <v>1.25</v>
      </c>
      <c r="AB132" s="137">
        <f t="shared" si="34"/>
        <v>1.25</v>
      </c>
      <c r="AC132" s="137">
        <f t="shared" si="34"/>
        <v>1.25</v>
      </c>
      <c r="AD132" s="137">
        <f t="shared" si="34"/>
        <v>1.25</v>
      </c>
      <c r="AE132" s="137">
        <f t="shared" si="34"/>
        <v>1.25</v>
      </c>
      <c r="AF132" s="137">
        <f t="shared" si="34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3"/>
        <v>1.1499999999999999</v>
      </c>
      <c r="D133" s="137">
        <f t="shared" si="33"/>
        <v>1.1499999999999999</v>
      </c>
      <c r="E133" s="137">
        <f t="shared" si="33"/>
        <v>1.1499999999999999</v>
      </c>
      <c r="F133" s="137">
        <f t="shared" si="33"/>
        <v>1.1499999999999999</v>
      </c>
      <c r="G133" s="137">
        <f t="shared" si="33"/>
        <v>1.1499999999999999</v>
      </c>
      <c r="H133" s="137">
        <f t="shared" si="33"/>
        <v>1.1499999999999999</v>
      </c>
      <c r="I133" s="137">
        <f t="shared" si="33"/>
        <v>1.1499999999999999</v>
      </c>
      <c r="J133" s="137">
        <f t="shared" si="33"/>
        <v>1.1499999999999999</v>
      </c>
      <c r="K133" s="137">
        <f t="shared" si="33"/>
        <v>1.1499999999999999</v>
      </c>
      <c r="L133" s="137">
        <f t="shared" si="33"/>
        <v>1.1499999999999999</v>
      </c>
      <c r="M133" s="137">
        <f t="shared" si="33"/>
        <v>1.1499999999999999</v>
      </c>
      <c r="N133" s="137">
        <f t="shared" si="33"/>
        <v>1.1499999999999999</v>
      </c>
      <c r="O133" s="137">
        <f t="shared" si="33"/>
        <v>1.1499999999999999</v>
      </c>
      <c r="P133" s="137">
        <f t="shared" si="33"/>
        <v>1.1499999999999999</v>
      </c>
      <c r="Q133" s="137">
        <f t="shared" si="33"/>
        <v>1.1499999999999999</v>
      </c>
      <c r="R133" s="137">
        <f t="shared" si="33"/>
        <v>1.1499999999999999</v>
      </c>
      <c r="S133" s="137">
        <f t="shared" si="34"/>
        <v>1.1499999999999999</v>
      </c>
      <c r="T133" s="137">
        <f t="shared" si="34"/>
        <v>1.1499999999999999</v>
      </c>
      <c r="U133" s="137">
        <f t="shared" si="34"/>
        <v>1.1499999999999999</v>
      </c>
      <c r="V133" s="137">
        <f t="shared" si="34"/>
        <v>1.1499999999999999</v>
      </c>
      <c r="W133" s="137">
        <f t="shared" si="34"/>
        <v>1.1499999999999999</v>
      </c>
      <c r="X133" s="137">
        <f t="shared" si="34"/>
        <v>1.1499999999999999</v>
      </c>
      <c r="Y133" s="137">
        <f t="shared" si="34"/>
        <v>1.1499999999999999</v>
      </c>
      <c r="Z133" s="137">
        <f t="shared" si="34"/>
        <v>1.1499999999999999</v>
      </c>
      <c r="AA133" s="137">
        <f t="shared" si="34"/>
        <v>1.1499999999999999</v>
      </c>
      <c r="AB133" s="137">
        <f t="shared" si="34"/>
        <v>1.1499999999999999</v>
      </c>
      <c r="AC133" s="137">
        <f t="shared" si="34"/>
        <v>1.1499999999999999</v>
      </c>
      <c r="AD133" s="137">
        <f t="shared" si="34"/>
        <v>1.1499999999999999</v>
      </c>
      <c r="AE133" s="137">
        <f t="shared" si="34"/>
        <v>1.1499999999999999</v>
      </c>
      <c r="AF133" s="137">
        <f t="shared" si="34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3"/>
        <v>2.133</v>
      </c>
      <c r="D134" s="137">
        <f t="shared" si="33"/>
        <v>2.133</v>
      </c>
      <c r="E134" s="137">
        <f t="shared" si="33"/>
        <v>2.133</v>
      </c>
      <c r="F134" s="137">
        <f t="shared" si="33"/>
        <v>2.133</v>
      </c>
      <c r="G134" s="137">
        <f t="shared" si="33"/>
        <v>2.133</v>
      </c>
      <c r="H134" s="137">
        <f t="shared" si="33"/>
        <v>2.133</v>
      </c>
      <c r="I134" s="137">
        <f t="shared" si="33"/>
        <v>2.133</v>
      </c>
      <c r="J134" s="137">
        <f t="shared" si="33"/>
        <v>2.133</v>
      </c>
      <c r="K134" s="137">
        <f t="shared" si="33"/>
        <v>2.133</v>
      </c>
      <c r="L134" s="137">
        <f t="shared" si="33"/>
        <v>2.133</v>
      </c>
      <c r="M134" s="137">
        <f t="shared" si="33"/>
        <v>2.133</v>
      </c>
      <c r="N134" s="137">
        <f t="shared" si="33"/>
        <v>2.133</v>
      </c>
      <c r="O134" s="137">
        <f t="shared" si="33"/>
        <v>2.133</v>
      </c>
      <c r="P134" s="137">
        <f t="shared" si="33"/>
        <v>2.133</v>
      </c>
      <c r="Q134" s="137">
        <f t="shared" si="33"/>
        <v>2.133</v>
      </c>
      <c r="R134" s="137">
        <f t="shared" si="33"/>
        <v>2.133</v>
      </c>
      <c r="S134" s="137">
        <f t="shared" si="34"/>
        <v>2.133</v>
      </c>
      <c r="T134" s="137">
        <f t="shared" si="34"/>
        <v>2.133</v>
      </c>
      <c r="U134" s="137">
        <f t="shared" si="34"/>
        <v>2.133</v>
      </c>
      <c r="V134" s="137">
        <f t="shared" si="34"/>
        <v>2.133</v>
      </c>
      <c r="W134" s="137">
        <f t="shared" si="34"/>
        <v>2.133</v>
      </c>
      <c r="X134" s="137">
        <f t="shared" si="34"/>
        <v>2.133</v>
      </c>
      <c r="Y134" s="137">
        <f t="shared" si="34"/>
        <v>2.133</v>
      </c>
      <c r="Z134" s="137">
        <f t="shared" si="34"/>
        <v>2.133</v>
      </c>
      <c r="AA134" s="137">
        <f t="shared" si="34"/>
        <v>2.133</v>
      </c>
      <c r="AB134" s="137">
        <f t="shared" si="34"/>
        <v>2.133</v>
      </c>
      <c r="AC134" s="137">
        <f t="shared" si="34"/>
        <v>2.133</v>
      </c>
      <c r="AD134" s="137">
        <f t="shared" si="34"/>
        <v>2.133</v>
      </c>
      <c r="AE134" s="137">
        <f t="shared" si="34"/>
        <v>2.133</v>
      </c>
      <c r="AF134" s="137">
        <f t="shared" si="34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3"/>
        <v>2.09</v>
      </c>
      <c r="D135" s="137">
        <f t="shared" si="33"/>
        <v>2.09</v>
      </c>
      <c r="E135" s="137">
        <f t="shared" si="33"/>
        <v>2.09</v>
      </c>
      <c r="F135" s="137">
        <f t="shared" si="33"/>
        <v>2.09</v>
      </c>
      <c r="G135" s="137">
        <f t="shared" si="33"/>
        <v>2.09</v>
      </c>
      <c r="H135" s="137">
        <f t="shared" si="33"/>
        <v>2.09</v>
      </c>
      <c r="I135" s="137">
        <f t="shared" si="33"/>
        <v>2.09</v>
      </c>
      <c r="J135" s="137">
        <f t="shared" si="33"/>
        <v>2.09</v>
      </c>
      <c r="K135" s="137">
        <f t="shared" si="33"/>
        <v>2.09</v>
      </c>
      <c r="L135" s="137">
        <f t="shared" si="33"/>
        <v>2.09</v>
      </c>
      <c r="M135" s="137">
        <f t="shared" si="33"/>
        <v>2.09</v>
      </c>
      <c r="N135" s="137">
        <f t="shared" si="33"/>
        <v>2.09</v>
      </c>
      <c r="O135" s="137">
        <f t="shared" si="33"/>
        <v>2.09</v>
      </c>
      <c r="P135" s="137">
        <f t="shared" si="33"/>
        <v>2.09</v>
      </c>
      <c r="Q135" s="137">
        <f t="shared" si="33"/>
        <v>2.09</v>
      </c>
      <c r="R135" s="137">
        <f t="shared" si="33"/>
        <v>2.09</v>
      </c>
      <c r="S135" s="137">
        <f t="shared" si="34"/>
        <v>2.09</v>
      </c>
      <c r="T135" s="137">
        <f t="shared" si="34"/>
        <v>2.09</v>
      </c>
      <c r="U135" s="137">
        <f t="shared" si="34"/>
        <v>2.09</v>
      </c>
      <c r="V135" s="137">
        <f t="shared" si="34"/>
        <v>2.09</v>
      </c>
      <c r="W135" s="137">
        <f t="shared" si="34"/>
        <v>2.09</v>
      </c>
      <c r="X135" s="137">
        <f t="shared" si="34"/>
        <v>2.09</v>
      </c>
      <c r="Y135" s="137">
        <f t="shared" si="34"/>
        <v>2.09</v>
      </c>
      <c r="Z135" s="137">
        <f t="shared" si="34"/>
        <v>2.09</v>
      </c>
      <c r="AA135" s="137">
        <f t="shared" si="34"/>
        <v>2.09</v>
      </c>
      <c r="AB135" s="137">
        <f t="shared" si="34"/>
        <v>2.09</v>
      </c>
      <c r="AC135" s="137">
        <f t="shared" si="34"/>
        <v>2.09</v>
      </c>
      <c r="AD135" s="137">
        <f t="shared" si="34"/>
        <v>2.09</v>
      </c>
      <c r="AE135" s="137">
        <f t="shared" si="34"/>
        <v>2.09</v>
      </c>
      <c r="AF135" s="137">
        <f t="shared" si="34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3"/>
        <v>1.1399999999999999</v>
      </c>
      <c r="D136" s="137">
        <f t="shared" si="33"/>
        <v>1.1399999999999999</v>
      </c>
      <c r="E136" s="137">
        <f t="shared" si="33"/>
        <v>1.1399999999999999</v>
      </c>
      <c r="F136" s="137">
        <f t="shared" si="33"/>
        <v>1.1399999999999999</v>
      </c>
      <c r="G136" s="137">
        <f t="shared" si="33"/>
        <v>1.1399999999999999</v>
      </c>
      <c r="H136" s="137">
        <f t="shared" si="33"/>
        <v>1.1399999999999999</v>
      </c>
      <c r="I136" s="137">
        <f t="shared" si="33"/>
        <v>1.1399999999999999</v>
      </c>
      <c r="J136" s="137">
        <f t="shared" si="33"/>
        <v>1.1399999999999999</v>
      </c>
      <c r="K136" s="137">
        <f t="shared" si="33"/>
        <v>1.1399999999999999</v>
      </c>
      <c r="L136" s="137">
        <f t="shared" si="33"/>
        <v>1.1399999999999999</v>
      </c>
      <c r="M136" s="137">
        <f t="shared" si="33"/>
        <v>1.1399999999999999</v>
      </c>
      <c r="N136" s="137">
        <f t="shared" si="33"/>
        <v>1.1399999999999999</v>
      </c>
      <c r="O136" s="137">
        <f t="shared" si="33"/>
        <v>1.1399999999999999</v>
      </c>
      <c r="P136" s="137">
        <f t="shared" si="33"/>
        <v>1.1399999999999999</v>
      </c>
      <c r="Q136" s="137">
        <f t="shared" si="33"/>
        <v>1.1399999999999999</v>
      </c>
      <c r="R136" s="137">
        <f t="shared" si="33"/>
        <v>1.1399999999999999</v>
      </c>
      <c r="S136" s="137">
        <f t="shared" si="34"/>
        <v>1.1399999999999999</v>
      </c>
      <c r="T136" s="137">
        <f t="shared" si="34"/>
        <v>1.1399999999999999</v>
      </c>
      <c r="U136" s="137">
        <f t="shared" si="34"/>
        <v>1.1399999999999999</v>
      </c>
      <c r="V136" s="137">
        <f t="shared" si="34"/>
        <v>1.1399999999999999</v>
      </c>
      <c r="W136" s="137">
        <f t="shared" si="34"/>
        <v>1.1399999999999999</v>
      </c>
      <c r="X136" s="137">
        <f t="shared" si="34"/>
        <v>1.1399999999999999</v>
      </c>
      <c r="Y136" s="137">
        <f t="shared" si="34"/>
        <v>1.1399999999999999</v>
      </c>
      <c r="Z136" s="137">
        <f t="shared" si="34"/>
        <v>1.1399999999999999</v>
      </c>
      <c r="AA136" s="137">
        <f t="shared" si="34"/>
        <v>1.1399999999999999</v>
      </c>
      <c r="AB136" s="137">
        <f t="shared" si="34"/>
        <v>1.1399999999999999</v>
      </c>
      <c r="AC136" s="137">
        <f t="shared" si="34"/>
        <v>1.1399999999999999</v>
      </c>
      <c r="AD136" s="137">
        <f t="shared" si="34"/>
        <v>1.1399999999999999</v>
      </c>
      <c r="AE136" s="137">
        <f t="shared" si="34"/>
        <v>1.1399999999999999</v>
      </c>
      <c r="AF136" s="137">
        <f t="shared" si="34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3"/>
        <v>0.82</v>
      </c>
      <c r="D137" s="137">
        <f t="shared" si="33"/>
        <v>0.82</v>
      </c>
      <c r="E137" s="137">
        <f t="shared" si="33"/>
        <v>0.82</v>
      </c>
      <c r="F137" s="137">
        <f t="shared" si="33"/>
        <v>0.82</v>
      </c>
      <c r="G137" s="137">
        <f t="shared" si="33"/>
        <v>0.82</v>
      </c>
      <c r="H137" s="137">
        <f t="shared" si="33"/>
        <v>0.82</v>
      </c>
      <c r="I137" s="137">
        <f t="shared" si="33"/>
        <v>0.82</v>
      </c>
      <c r="J137" s="137">
        <f t="shared" si="33"/>
        <v>0.82</v>
      </c>
      <c r="K137" s="137">
        <f t="shared" si="33"/>
        <v>0.82</v>
      </c>
      <c r="L137" s="137">
        <f t="shared" si="33"/>
        <v>0.82</v>
      </c>
      <c r="M137" s="137">
        <f t="shared" si="33"/>
        <v>0.82</v>
      </c>
      <c r="N137" s="137">
        <f t="shared" si="33"/>
        <v>0.82</v>
      </c>
      <c r="O137" s="137">
        <f t="shared" si="33"/>
        <v>0.82</v>
      </c>
      <c r="P137" s="137">
        <f t="shared" si="33"/>
        <v>0.82</v>
      </c>
      <c r="Q137" s="137">
        <f t="shared" si="33"/>
        <v>0.82</v>
      </c>
      <c r="R137" s="137">
        <f t="shared" si="33"/>
        <v>0.82</v>
      </c>
      <c r="S137" s="137">
        <f t="shared" si="34"/>
        <v>0.82</v>
      </c>
      <c r="T137" s="137">
        <f t="shared" si="34"/>
        <v>0.82</v>
      </c>
      <c r="U137" s="137">
        <f t="shared" si="34"/>
        <v>0.82</v>
      </c>
      <c r="V137" s="137">
        <f t="shared" si="34"/>
        <v>0.82</v>
      </c>
      <c r="W137" s="137">
        <f t="shared" si="34"/>
        <v>0.82</v>
      </c>
      <c r="X137" s="137">
        <f t="shared" si="34"/>
        <v>0.82</v>
      </c>
      <c r="Y137" s="137">
        <f t="shared" si="34"/>
        <v>0.82</v>
      </c>
      <c r="Z137" s="137">
        <f t="shared" si="34"/>
        <v>0.82</v>
      </c>
      <c r="AA137" s="137">
        <f t="shared" si="34"/>
        <v>0.82</v>
      </c>
      <c r="AB137" s="137">
        <f t="shared" si="34"/>
        <v>0.82</v>
      </c>
      <c r="AC137" s="137">
        <f t="shared" si="34"/>
        <v>0.82</v>
      </c>
      <c r="AD137" s="137">
        <f t="shared" si="34"/>
        <v>0.82</v>
      </c>
      <c r="AE137" s="137">
        <f t="shared" si="34"/>
        <v>0.82</v>
      </c>
      <c r="AF137" s="137">
        <f t="shared" si="34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5">B139</f>
        <v>2</v>
      </c>
      <c r="D139" s="137">
        <f t="shared" si="35"/>
        <v>2</v>
      </c>
      <c r="E139" s="137">
        <f t="shared" si="35"/>
        <v>2</v>
      </c>
      <c r="F139" s="137">
        <f t="shared" si="35"/>
        <v>2</v>
      </c>
      <c r="G139" s="137">
        <f t="shared" si="35"/>
        <v>2</v>
      </c>
      <c r="H139" s="137">
        <f t="shared" si="35"/>
        <v>2</v>
      </c>
      <c r="I139" s="137">
        <f t="shared" si="35"/>
        <v>2</v>
      </c>
      <c r="J139" s="137">
        <f t="shared" si="35"/>
        <v>2</v>
      </c>
      <c r="K139" s="137">
        <f t="shared" si="35"/>
        <v>2</v>
      </c>
      <c r="L139" s="137">
        <f t="shared" si="35"/>
        <v>2</v>
      </c>
      <c r="M139" s="137">
        <f t="shared" si="35"/>
        <v>2</v>
      </c>
      <c r="N139" s="137">
        <f t="shared" si="35"/>
        <v>2</v>
      </c>
      <c r="O139" s="137">
        <f t="shared" si="35"/>
        <v>2</v>
      </c>
      <c r="P139" s="137">
        <f t="shared" si="35"/>
        <v>2</v>
      </c>
      <c r="Q139" s="137">
        <f t="shared" si="35"/>
        <v>2</v>
      </c>
      <c r="R139" s="137">
        <f t="shared" si="35"/>
        <v>2</v>
      </c>
      <c r="S139" s="137">
        <f t="shared" ref="S139:AF145" si="36">R139</f>
        <v>2</v>
      </c>
      <c r="T139" s="137">
        <f t="shared" si="36"/>
        <v>2</v>
      </c>
      <c r="U139" s="137">
        <f t="shared" si="36"/>
        <v>2</v>
      </c>
      <c r="V139" s="137">
        <f t="shared" si="36"/>
        <v>2</v>
      </c>
      <c r="W139" s="137">
        <f t="shared" si="36"/>
        <v>2</v>
      </c>
      <c r="X139" s="137">
        <f t="shared" si="36"/>
        <v>2</v>
      </c>
      <c r="Y139" s="137">
        <f t="shared" si="36"/>
        <v>2</v>
      </c>
      <c r="Z139" s="137">
        <f t="shared" si="36"/>
        <v>2</v>
      </c>
      <c r="AA139" s="137">
        <f t="shared" si="36"/>
        <v>2</v>
      </c>
      <c r="AB139" s="137">
        <f t="shared" si="36"/>
        <v>2</v>
      </c>
      <c r="AC139" s="137">
        <f t="shared" si="36"/>
        <v>2</v>
      </c>
      <c r="AD139" s="137">
        <f t="shared" si="36"/>
        <v>2</v>
      </c>
      <c r="AE139" s="137">
        <f t="shared" si="36"/>
        <v>2</v>
      </c>
      <c r="AF139" s="137">
        <f t="shared" si="36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5"/>
        <v>5.61</v>
      </c>
      <c r="D140" s="137">
        <f t="shared" si="35"/>
        <v>5.61</v>
      </c>
      <c r="E140" s="137">
        <f t="shared" si="35"/>
        <v>5.61</v>
      </c>
      <c r="F140" s="137">
        <f t="shared" si="35"/>
        <v>5.61</v>
      </c>
      <c r="G140" s="137">
        <f t="shared" si="35"/>
        <v>5.61</v>
      </c>
      <c r="H140" s="137">
        <f t="shared" si="35"/>
        <v>5.61</v>
      </c>
      <c r="I140" s="137">
        <f t="shared" si="35"/>
        <v>5.61</v>
      </c>
      <c r="J140" s="137">
        <f t="shared" si="35"/>
        <v>5.61</v>
      </c>
      <c r="K140" s="137">
        <f t="shared" si="35"/>
        <v>5.61</v>
      </c>
      <c r="L140" s="137">
        <f t="shared" si="35"/>
        <v>5.61</v>
      </c>
      <c r="M140" s="137">
        <f t="shared" si="35"/>
        <v>5.61</v>
      </c>
      <c r="N140" s="137">
        <f t="shared" si="35"/>
        <v>5.61</v>
      </c>
      <c r="O140" s="137">
        <f t="shared" si="35"/>
        <v>5.61</v>
      </c>
      <c r="P140" s="137">
        <f t="shared" si="35"/>
        <v>5.61</v>
      </c>
      <c r="Q140" s="137">
        <f t="shared" si="35"/>
        <v>5.61</v>
      </c>
      <c r="R140" s="137">
        <f t="shared" si="35"/>
        <v>5.61</v>
      </c>
      <c r="S140" s="137">
        <f t="shared" si="36"/>
        <v>5.61</v>
      </c>
      <c r="T140" s="137">
        <f t="shared" si="36"/>
        <v>5.61</v>
      </c>
      <c r="U140" s="137">
        <f t="shared" si="36"/>
        <v>5.61</v>
      </c>
      <c r="V140" s="137">
        <f t="shared" si="36"/>
        <v>5.61</v>
      </c>
      <c r="W140" s="137">
        <f t="shared" si="36"/>
        <v>5.61</v>
      </c>
      <c r="X140" s="137">
        <f t="shared" si="36"/>
        <v>5.61</v>
      </c>
      <c r="Y140" s="137">
        <f t="shared" si="36"/>
        <v>5.61</v>
      </c>
      <c r="Z140" s="137">
        <f t="shared" si="36"/>
        <v>5.61</v>
      </c>
      <c r="AA140" s="137">
        <f t="shared" si="36"/>
        <v>5.61</v>
      </c>
      <c r="AB140" s="137">
        <f t="shared" si="36"/>
        <v>5.61</v>
      </c>
      <c r="AC140" s="137">
        <f t="shared" si="36"/>
        <v>5.61</v>
      </c>
      <c r="AD140" s="137">
        <f t="shared" si="36"/>
        <v>5.61</v>
      </c>
      <c r="AE140" s="137">
        <f t="shared" si="36"/>
        <v>5.61</v>
      </c>
      <c r="AF140" s="137">
        <f t="shared" si="36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5"/>
        <v>1.25</v>
      </c>
      <c r="D141" s="137">
        <f t="shared" si="35"/>
        <v>1.25</v>
      </c>
      <c r="E141" s="137">
        <f t="shared" si="35"/>
        <v>1.25</v>
      </c>
      <c r="F141" s="137">
        <f t="shared" si="35"/>
        <v>1.25</v>
      </c>
      <c r="G141" s="137">
        <f t="shared" si="35"/>
        <v>1.25</v>
      </c>
      <c r="H141" s="137">
        <f t="shared" si="35"/>
        <v>1.25</v>
      </c>
      <c r="I141" s="137">
        <f t="shared" si="35"/>
        <v>1.25</v>
      </c>
      <c r="J141" s="137">
        <f t="shared" si="35"/>
        <v>1.25</v>
      </c>
      <c r="K141" s="137">
        <f t="shared" si="35"/>
        <v>1.25</v>
      </c>
      <c r="L141" s="137">
        <f t="shared" si="35"/>
        <v>1.25</v>
      </c>
      <c r="M141" s="137">
        <f t="shared" si="35"/>
        <v>1.25</v>
      </c>
      <c r="N141" s="137">
        <f t="shared" si="35"/>
        <v>1.25</v>
      </c>
      <c r="O141" s="137">
        <f t="shared" si="35"/>
        <v>1.25</v>
      </c>
      <c r="P141" s="137">
        <f t="shared" si="35"/>
        <v>1.25</v>
      </c>
      <c r="Q141" s="137">
        <f t="shared" si="35"/>
        <v>1.25</v>
      </c>
      <c r="R141" s="137">
        <f t="shared" si="35"/>
        <v>1.25</v>
      </c>
      <c r="S141" s="137">
        <f t="shared" si="36"/>
        <v>1.25</v>
      </c>
      <c r="T141" s="137">
        <f t="shared" si="36"/>
        <v>1.25</v>
      </c>
      <c r="U141" s="137">
        <f t="shared" si="36"/>
        <v>1.25</v>
      </c>
      <c r="V141" s="137">
        <f t="shared" si="36"/>
        <v>1.25</v>
      </c>
      <c r="W141" s="137">
        <f t="shared" si="36"/>
        <v>1.25</v>
      </c>
      <c r="X141" s="137">
        <f t="shared" si="36"/>
        <v>1.25</v>
      </c>
      <c r="Y141" s="137">
        <f t="shared" si="36"/>
        <v>1.25</v>
      </c>
      <c r="Z141" s="137">
        <f t="shared" si="36"/>
        <v>1.25</v>
      </c>
      <c r="AA141" s="137">
        <f t="shared" si="36"/>
        <v>1.25</v>
      </c>
      <c r="AB141" s="137">
        <f t="shared" si="36"/>
        <v>1.25</v>
      </c>
      <c r="AC141" s="137">
        <f t="shared" si="36"/>
        <v>1.25</v>
      </c>
      <c r="AD141" s="137">
        <f t="shared" si="36"/>
        <v>1.25</v>
      </c>
      <c r="AE141" s="137">
        <f t="shared" si="36"/>
        <v>1.25</v>
      </c>
      <c r="AF141" s="137">
        <f t="shared" si="36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5"/>
        <v>1.25</v>
      </c>
      <c r="D142" s="137">
        <f t="shared" si="35"/>
        <v>1.25</v>
      </c>
      <c r="E142" s="137">
        <f t="shared" si="35"/>
        <v>1.25</v>
      </c>
      <c r="F142" s="137">
        <f t="shared" si="35"/>
        <v>1.25</v>
      </c>
      <c r="G142" s="137">
        <f t="shared" si="35"/>
        <v>1.25</v>
      </c>
      <c r="H142" s="137">
        <f t="shared" si="35"/>
        <v>1.25</v>
      </c>
      <c r="I142" s="137">
        <f t="shared" si="35"/>
        <v>1.25</v>
      </c>
      <c r="J142" s="137">
        <f t="shared" si="35"/>
        <v>1.25</v>
      </c>
      <c r="K142" s="137">
        <f t="shared" si="35"/>
        <v>1.25</v>
      </c>
      <c r="L142" s="137">
        <f t="shared" si="35"/>
        <v>1.25</v>
      </c>
      <c r="M142" s="137">
        <f t="shared" si="35"/>
        <v>1.25</v>
      </c>
      <c r="N142" s="137">
        <f t="shared" si="35"/>
        <v>1.25</v>
      </c>
      <c r="O142" s="137">
        <f t="shared" si="35"/>
        <v>1.25</v>
      </c>
      <c r="P142" s="137">
        <f t="shared" si="35"/>
        <v>1.25</v>
      </c>
      <c r="Q142" s="137">
        <f t="shared" si="35"/>
        <v>1.25</v>
      </c>
      <c r="R142" s="137">
        <f t="shared" si="35"/>
        <v>1.25</v>
      </c>
      <c r="S142" s="137">
        <f t="shared" si="36"/>
        <v>1.25</v>
      </c>
      <c r="T142" s="137">
        <f t="shared" si="36"/>
        <v>1.25</v>
      </c>
      <c r="U142" s="137">
        <f t="shared" si="36"/>
        <v>1.25</v>
      </c>
      <c r="V142" s="137">
        <f t="shared" si="36"/>
        <v>1.25</v>
      </c>
      <c r="W142" s="137">
        <f t="shared" si="36"/>
        <v>1.25</v>
      </c>
      <c r="X142" s="137">
        <f t="shared" si="36"/>
        <v>1.25</v>
      </c>
      <c r="Y142" s="137">
        <f t="shared" si="36"/>
        <v>1.25</v>
      </c>
      <c r="Z142" s="137">
        <f t="shared" si="36"/>
        <v>1.25</v>
      </c>
      <c r="AA142" s="137">
        <f t="shared" si="36"/>
        <v>1.25</v>
      </c>
      <c r="AB142" s="137">
        <f t="shared" si="36"/>
        <v>1.25</v>
      </c>
      <c r="AC142" s="137">
        <f t="shared" si="36"/>
        <v>1.25</v>
      </c>
      <c r="AD142" s="137">
        <f t="shared" si="36"/>
        <v>1.25</v>
      </c>
      <c r="AE142" s="137">
        <f t="shared" si="36"/>
        <v>1.25</v>
      </c>
      <c r="AF142" s="137">
        <f t="shared" si="36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5"/>
        <v>1.46</v>
      </c>
      <c r="D143" s="137">
        <f t="shared" si="35"/>
        <v>1.46</v>
      </c>
      <c r="E143" s="137">
        <f t="shared" si="35"/>
        <v>1.46</v>
      </c>
      <c r="F143" s="137">
        <f t="shared" si="35"/>
        <v>1.46</v>
      </c>
      <c r="G143" s="137">
        <f t="shared" si="35"/>
        <v>1.46</v>
      </c>
      <c r="H143" s="137">
        <f t="shared" si="35"/>
        <v>1.46</v>
      </c>
      <c r="I143" s="137">
        <f t="shared" si="35"/>
        <v>1.46</v>
      </c>
      <c r="J143" s="137">
        <f t="shared" si="35"/>
        <v>1.46</v>
      </c>
      <c r="K143" s="137">
        <f t="shared" si="35"/>
        <v>1.46</v>
      </c>
      <c r="L143" s="137">
        <f t="shared" si="35"/>
        <v>1.46</v>
      </c>
      <c r="M143" s="137">
        <f t="shared" si="35"/>
        <v>1.46</v>
      </c>
      <c r="N143" s="137">
        <f t="shared" si="35"/>
        <v>1.46</v>
      </c>
      <c r="O143" s="137">
        <f t="shared" si="35"/>
        <v>1.46</v>
      </c>
      <c r="P143" s="137">
        <f t="shared" si="35"/>
        <v>1.46</v>
      </c>
      <c r="Q143" s="137">
        <f t="shared" si="35"/>
        <v>1.46</v>
      </c>
      <c r="R143" s="137">
        <f t="shared" si="35"/>
        <v>1.46</v>
      </c>
      <c r="S143" s="137">
        <f t="shared" si="36"/>
        <v>1.46</v>
      </c>
      <c r="T143" s="137">
        <f t="shared" si="36"/>
        <v>1.46</v>
      </c>
      <c r="U143" s="137">
        <f t="shared" si="36"/>
        <v>1.46</v>
      </c>
      <c r="V143" s="137">
        <f t="shared" si="36"/>
        <v>1.46</v>
      </c>
      <c r="W143" s="137">
        <f t="shared" si="36"/>
        <v>1.46</v>
      </c>
      <c r="X143" s="137">
        <f t="shared" si="36"/>
        <v>1.46</v>
      </c>
      <c r="Y143" s="137">
        <f t="shared" si="36"/>
        <v>1.46</v>
      </c>
      <c r="Z143" s="137">
        <f t="shared" si="36"/>
        <v>1.46</v>
      </c>
      <c r="AA143" s="137">
        <f t="shared" si="36"/>
        <v>1.46</v>
      </c>
      <c r="AB143" s="137">
        <f t="shared" si="36"/>
        <v>1.46</v>
      </c>
      <c r="AC143" s="137">
        <f t="shared" si="36"/>
        <v>1.46</v>
      </c>
      <c r="AD143" s="137">
        <f t="shared" si="36"/>
        <v>1.46</v>
      </c>
      <c r="AE143" s="137">
        <f t="shared" si="36"/>
        <v>1.46</v>
      </c>
      <c r="AF143" s="137">
        <f t="shared" si="36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5"/>
        <v>3</v>
      </c>
      <c r="D144" s="137">
        <f t="shared" si="35"/>
        <v>3</v>
      </c>
      <c r="E144" s="137">
        <f t="shared" si="35"/>
        <v>3</v>
      </c>
      <c r="F144" s="137">
        <f t="shared" si="35"/>
        <v>3</v>
      </c>
      <c r="G144" s="137">
        <f t="shared" si="35"/>
        <v>3</v>
      </c>
      <c r="H144" s="137">
        <f t="shared" si="35"/>
        <v>3</v>
      </c>
      <c r="I144" s="137">
        <f t="shared" si="35"/>
        <v>3</v>
      </c>
      <c r="J144" s="137">
        <f t="shared" si="35"/>
        <v>3</v>
      </c>
      <c r="K144" s="137">
        <f t="shared" si="35"/>
        <v>3</v>
      </c>
      <c r="L144" s="137">
        <f t="shared" si="35"/>
        <v>3</v>
      </c>
      <c r="M144" s="137">
        <f t="shared" si="35"/>
        <v>3</v>
      </c>
      <c r="N144" s="137">
        <f t="shared" si="35"/>
        <v>3</v>
      </c>
      <c r="O144" s="137">
        <f t="shared" si="35"/>
        <v>3</v>
      </c>
      <c r="P144" s="137">
        <f t="shared" si="35"/>
        <v>3</v>
      </c>
      <c r="Q144" s="137">
        <f t="shared" si="35"/>
        <v>3</v>
      </c>
      <c r="R144" s="137">
        <f t="shared" si="35"/>
        <v>3</v>
      </c>
      <c r="S144" s="137">
        <f t="shared" si="36"/>
        <v>3</v>
      </c>
      <c r="T144" s="137">
        <f t="shared" si="36"/>
        <v>3</v>
      </c>
      <c r="U144" s="137">
        <f t="shared" si="36"/>
        <v>3</v>
      </c>
      <c r="V144" s="137">
        <f t="shared" si="36"/>
        <v>3</v>
      </c>
      <c r="W144" s="137">
        <f t="shared" si="36"/>
        <v>3</v>
      </c>
      <c r="X144" s="137">
        <f t="shared" si="36"/>
        <v>3</v>
      </c>
      <c r="Y144" s="137">
        <f t="shared" si="36"/>
        <v>3</v>
      </c>
      <c r="Z144" s="137">
        <f t="shared" si="36"/>
        <v>3</v>
      </c>
      <c r="AA144" s="137">
        <f t="shared" si="36"/>
        <v>3</v>
      </c>
      <c r="AB144" s="137">
        <f t="shared" si="36"/>
        <v>3</v>
      </c>
      <c r="AC144" s="137">
        <f t="shared" si="36"/>
        <v>3</v>
      </c>
      <c r="AD144" s="137">
        <f t="shared" si="36"/>
        <v>3</v>
      </c>
      <c r="AE144" s="137">
        <f t="shared" si="36"/>
        <v>3</v>
      </c>
      <c r="AF144" s="137">
        <f t="shared" si="36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5"/>
        <v>3.3</v>
      </c>
      <c r="D145" s="137">
        <f t="shared" si="35"/>
        <v>3.3</v>
      </c>
      <c r="E145" s="137">
        <f t="shared" si="35"/>
        <v>3.3</v>
      </c>
      <c r="F145" s="137">
        <f t="shared" si="35"/>
        <v>3.3</v>
      </c>
      <c r="G145" s="137">
        <f t="shared" si="35"/>
        <v>3.3</v>
      </c>
      <c r="H145" s="137">
        <f t="shared" si="35"/>
        <v>3.3</v>
      </c>
      <c r="I145" s="137">
        <f t="shared" si="35"/>
        <v>3.3</v>
      </c>
      <c r="J145" s="137">
        <f t="shared" si="35"/>
        <v>3.3</v>
      </c>
      <c r="K145" s="137">
        <f t="shared" si="35"/>
        <v>3.3</v>
      </c>
      <c r="L145" s="137">
        <f t="shared" si="35"/>
        <v>3.3</v>
      </c>
      <c r="M145" s="137">
        <f t="shared" si="35"/>
        <v>3.3</v>
      </c>
      <c r="N145" s="137">
        <f t="shared" si="35"/>
        <v>3.3</v>
      </c>
      <c r="O145" s="137">
        <f t="shared" si="35"/>
        <v>3.3</v>
      </c>
      <c r="P145" s="137">
        <f t="shared" si="35"/>
        <v>3.3</v>
      </c>
      <c r="Q145" s="137">
        <f t="shared" si="35"/>
        <v>3.3</v>
      </c>
      <c r="R145" s="137">
        <f t="shared" si="35"/>
        <v>3.3</v>
      </c>
      <c r="S145" s="137">
        <f t="shared" si="36"/>
        <v>3.3</v>
      </c>
      <c r="T145" s="137">
        <f t="shared" si="36"/>
        <v>3.3</v>
      </c>
      <c r="U145" s="137">
        <f t="shared" si="36"/>
        <v>3.3</v>
      </c>
      <c r="V145" s="137">
        <f t="shared" si="36"/>
        <v>3.3</v>
      </c>
      <c r="W145" s="137">
        <f t="shared" si="36"/>
        <v>3.3</v>
      </c>
      <c r="X145" s="137">
        <f t="shared" si="36"/>
        <v>3.3</v>
      </c>
      <c r="Y145" s="137">
        <f t="shared" si="36"/>
        <v>3.3</v>
      </c>
      <c r="Z145" s="137">
        <f t="shared" si="36"/>
        <v>3.3</v>
      </c>
      <c r="AA145" s="137">
        <f t="shared" si="36"/>
        <v>3.3</v>
      </c>
      <c r="AB145" s="137">
        <f t="shared" si="36"/>
        <v>3.3</v>
      </c>
      <c r="AC145" s="137">
        <f t="shared" si="36"/>
        <v>3.3</v>
      </c>
      <c r="AD145" s="137">
        <f t="shared" si="36"/>
        <v>3.3</v>
      </c>
      <c r="AE145" s="137">
        <f t="shared" si="36"/>
        <v>3.3</v>
      </c>
      <c r="AF145" s="137">
        <f t="shared" si="36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7">B147</f>
        <v>1.76</v>
      </c>
      <c r="D147" s="137">
        <f t="shared" si="37"/>
        <v>1.76</v>
      </c>
      <c r="E147" s="137">
        <f t="shared" si="37"/>
        <v>1.76</v>
      </c>
      <c r="F147" s="137">
        <f t="shared" si="37"/>
        <v>1.76</v>
      </c>
      <c r="G147" s="137">
        <f t="shared" si="37"/>
        <v>1.76</v>
      </c>
      <c r="H147" s="137">
        <f t="shared" si="37"/>
        <v>1.76</v>
      </c>
      <c r="I147" s="137">
        <f t="shared" si="37"/>
        <v>1.76</v>
      </c>
      <c r="J147" s="137">
        <f t="shared" si="37"/>
        <v>1.76</v>
      </c>
      <c r="K147" s="137">
        <f t="shared" si="37"/>
        <v>1.76</v>
      </c>
      <c r="L147" s="137">
        <f t="shared" si="37"/>
        <v>1.76</v>
      </c>
      <c r="M147" s="137">
        <f t="shared" si="37"/>
        <v>1.76</v>
      </c>
      <c r="N147" s="137">
        <f t="shared" si="37"/>
        <v>1.76</v>
      </c>
      <c r="O147" s="137">
        <f t="shared" si="37"/>
        <v>1.76</v>
      </c>
      <c r="P147" s="137">
        <f t="shared" si="37"/>
        <v>1.76</v>
      </c>
      <c r="Q147" s="137">
        <f t="shared" si="37"/>
        <v>1.76</v>
      </c>
      <c r="R147" s="137">
        <f t="shared" si="37"/>
        <v>1.76</v>
      </c>
      <c r="S147" s="137">
        <f t="shared" ref="S147:AF148" si="38">R147</f>
        <v>1.76</v>
      </c>
      <c r="T147" s="137">
        <f t="shared" si="38"/>
        <v>1.76</v>
      </c>
      <c r="U147" s="137">
        <f t="shared" si="38"/>
        <v>1.76</v>
      </c>
      <c r="V147" s="137">
        <f t="shared" si="38"/>
        <v>1.76</v>
      </c>
      <c r="W147" s="137">
        <f t="shared" si="38"/>
        <v>1.76</v>
      </c>
      <c r="X147" s="137">
        <f t="shared" si="38"/>
        <v>1.76</v>
      </c>
      <c r="Y147" s="137">
        <f t="shared" si="38"/>
        <v>1.76</v>
      </c>
      <c r="Z147" s="137">
        <f t="shared" si="38"/>
        <v>1.76</v>
      </c>
      <c r="AA147" s="137">
        <f t="shared" si="38"/>
        <v>1.76</v>
      </c>
      <c r="AB147" s="137">
        <f t="shared" si="38"/>
        <v>1.76</v>
      </c>
      <c r="AC147" s="137">
        <f t="shared" si="38"/>
        <v>1.76</v>
      </c>
      <c r="AD147" s="137">
        <f t="shared" si="38"/>
        <v>1.76</v>
      </c>
      <c r="AE147" s="137">
        <f t="shared" si="38"/>
        <v>1.76</v>
      </c>
      <c r="AF147" s="137">
        <f t="shared" si="38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7"/>
        <v>0</v>
      </c>
      <c r="D148" s="137">
        <f t="shared" si="37"/>
        <v>0</v>
      </c>
      <c r="E148" s="137">
        <f t="shared" si="37"/>
        <v>0</v>
      </c>
      <c r="F148" s="137">
        <f t="shared" si="37"/>
        <v>0</v>
      </c>
      <c r="G148" s="137">
        <f t="shared" si="37"/>
        <v>0</v>
      </c>
      <c r="H148" s="137">
        <f t="shared" si="37"/>
        <v>0</v>
      </c>
      <c r="I148" s="137">
        <f t="shared" si="37"/>
        <v>0</v>
      </c>
      <c r="J148" s="137">
        <f t="shared" si="37"/>
        <v>0</v>
      </c>
      <c r="K148" s="137">
        <f t="shared" si="37"/>
        <v>0</v>
      </c>
      <c r="L148" s="137">
        <f t="shared" si="37"/>
        <v>0</v>
      </c>
      <c r="M148" s="137">
        <f t="shared" si="37"/>
        <v>0</v>
      </c>
      <c r="N148" s="137">
        <f t="shared" si="37"/>
        <v>0</v>
      </c>
      <c r="O148" s="137">
        <f t="shared" si="37"/>
        <v>0</v>
      </c>
      <c r="P148" s="137">
        <f t="shared" si="37"/>
        <v>0</v>
      </c>
      <c r="Q148" s="137">
        <f t="shared" si="37"/>
        <v>0</v>
      </c>
      <c r="R148" s="137">
        <f t="shared" si="37"/>
        <v>0</v>
      </c>
      <c r="S148" s="137">
        <f t="shared" si="38"/>
        <v>0</v>
      </c>
      <c r="T148" s="137">
        <f t="shared" si="38"/>
        <v>0</v>
      </c>
      <c r="U148" s="137">
        <f t="shared" si="38"/>
        <v>0</v>
      </c>
      <c r="V148" s="137">
        <f t="shared" si="38"/>
        <v>0</v>
      </c>
      <c r="W148" s="137">
        <f t="shared" si="38"/>
        <v>0</v>
      </c>
      <c r="X148" s="137">
        <f t="shared" si="38"/>
        <v>0</v>
      </c>
      <c r="Y148" s="137">
        <f t="shared" si="38"/>
        <v>0</v>
      </c>
      <c r="Z148" s="137">
        <f t="shared" si="38"/>
        <v>0</v>
      </c>
      <c r="AA148" s="137">
        <f t="shared" si="38"/>
        <v>0</v>
      </c>
      <c r="AB148" s="137">
        <f t="shared" si="38"/>
        <v>0</v>
      </c>
      <c r="AC148" s="137">
        <f t="shared" si="38"/>
        <v>0</v>
      </c>
      <c r="AD148" s="137">
        <f t="shared" si="38"/>
        <v>0</v>
      </c>
      <c r="AE148" s="137">
        <f t="shared" si="38"/>
        <v>0</v>
      </c>
      <c r="AF148" s="137">
        <f t="shared" si="38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39">B150</f>
        <v>0.1</v>
      </c>
      <c r="D150" s="137">
        <f t="shared" si="39"/>
        <v>0.1</v>
      </c>
      <c r="E150" s="137">
        <f t="shared" si="39"/>
        <v>0.1</v>
      </c>
      <c r="F150" s="137">
        <f t="shared" si="39"/>
        <v>0.1</v>
      </c>
      <c r="G150" s="137">
        <f t="shared" si="39"/>
        <v>0.1</v>
      </c>
      <c r="H150" s="137">
        <f t="shared" si="39"/>
        <v>0.1</v>
      </c>
      <c r="I150" s="137">
        <f t="shared" si="39"/>
        <v>0.1</v>
      </c>
      <c r="J150" s="137">
        <f t="shared" si="39"/>
        <v>0.1</v>
      </c>
      <c r="K150" s="137">
        <f t="shared" si="39"/>
        <v>0.1</v>
      </c>
      <c r="L150" s="137">
        <f t="shared" si="39"/>
        <v>0.1</v>
      </c>
      <c r="M150" s="137">
        <f t="shared" si="39"/>
        <v>0.1</v>
      </c>
      <c r="N150" s="137">
        <f t="shared" si="39"/>
        <v>0.1</v>
      </c>
      <c r="O150" s="137">
        <f t="shared" si="39"/>
        <v>0.1</v>
      </c>
      <c r="P150" s="137">
        <f t="shared" si="39"/>
        <v>0.1</v>
      </c>
      <c r="Q150" s="137">
        <f t="shared" si="39"/>
        <v>0.1</v>
      </c>
      <c r="R150" s="137">
        <f t="shared" si="39"/>
        <v>0.1</v>
      </c>
      <c r="S150" s="137">
        <f t="shared" ref="S150:AF153" si="40">R150</f>
        <v>0.1</v>
      </c>
      <c r="T150" s="137">
        <f t="shared" si="40"/>
        <v>0.1</v>
      </c>
      <c r="U150" s="137">
        <f t="shared" si="40"/>
        <v>0.1</v>
      </c>
      <c r="V150" s="137">
        <f t="shared" si="40"/>
        <v>0.1</v>
      </c>
      <c r="W150" s="137">
        <f t="shared" si="40"/>
        <v>0.1</v>
      </c>
      <c r="X150" s="137">
        <f t="shared" si="40"/>
        <v>0.1</v>
      </c>
      <c r="Y150" s="137">
        <f t="shared" si="40"/>
        <v>0.1</v>
      </c>
      <c r="Z150" s="137">
        <f t="shared" si="40"/>
        <v>0.1</v>
      </c>
      <c r="AA150" s="137">
        <f t="shared" si="40"/>
        <v>0.1</v>
      </c>
      <c r="AB150" s="137">
        <f t="shared" si="40"/>
        <v>0.1</v>
      </c>
      <c r="AC150" s="137">
        <f t="shared" si="40"/>
        <v>0.1</v>
      </c>
      <c r="AD150" s="137">
        <f t="shared" si="40"/>
        <v>0.1</v>
      </c>
      <c r="AE150" s="137">
        <f t="shared" si="40"/>
        <v>0.1</v>
      </c>
      <c r="AF150" s="137">
        <f t="shared" si="40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39"/>
        <v>2.0499999999999998</v>
      </c>
      <c r="D151" s="137">
        <f t="shared" si="39"/>
        <v>2.0499999999999998</v>
      </c>
      <c r="E151" s="137">
        <f t="shared" si="39"/>
        <v>2.0499999999999998</v>
      </c>
      <c r="F151" s="137">
        <f t="shared" si="39"/>
        <v>2.0499999999999998</v>
      </c>
      <c r="G151" s="137">
        <f t="shared" si="39"/>
        <v>2.0499999999999998</v>
      </c>
      <c r="H151" s="137">
        <f t="shared" si="39"/>
        <v>2.0499999999999998</v>
      </c>
      <c r="I151" s="137">
        <f t="shared" si="39"/>
        <v>2.0499999999999998</v>
      </c>
      <c r="J151" s="137">
        <f t="shared" si="39"/>
        <v>2.0499999999999998</v>
      </c>
      <c r="K151" s="137">
        <f t="shared" si="39"/>
        <v>2.0499999999999998</v>
      </c>
      <c r="L151" s="137">
        <f t="shared" si="39"/>
        <v>2.0499999999999998</v>
      </c>
      <c r="M151" s="137">
        <f t="shared" si="39"/>
        <v>2.0499999999999998</v>
      </c>
      <c r="N151" s="137">
        <f t="shared" si="39"/>
        <v>2.0499999999999998</v>
      </c>
      <c r="O151" s="137">
        <f t="shared" si="39"/>
        <v>2.0499999999999998</v>
      </c>
      <c r="P151" s="137">
        <f t="shared" si="39"/>
        <v>2.0499999999999998</v>
      </c>
      <c r="Q151" s="137">
        <f t="shared" si="39"/>
        <v>2.0499999999999998</v>
      </c>
      <c r="R151" s="137">
        <f t="shared" si="39"/>
        <v>2.0499999999999998</v>
      </c>
      <c r="S151" s="137">
        <f t="shared" si="40"/>
        <v>2.0499999999999998</v>
      </c>
      <c r="T151" s="137">
        <f t="shared" si="40"/>
        <v>2.0499999999999998</v>
      </c>
      <c r="U151" s="137">
        <f t="shared" si="40"/>
        <v>2.0499999999999998</v>
      </c>
      <c r="V151" s="137">
        <f t="shared" si="40"/>
        <v>2.0499999999999998</v>
      </c>
      <c r="W151" s="137">
        <f t="shared" si="40"/>
        <v>2.0499999999999998</v>
      </c>
      <c r="X151" s="137">
        <f t="shared" si="40"/>
        <v>2.0499999999999998</v>
      </c>
      <c r="Y151" s="137">
        <f t="shared" si="40"/>
        <v>2.0499999999999998</v>
      </c>
      <c r="Z151" s="137">
        <f t="shared" si="40"/>
        <v>2.0499999999999998</v>
      </c>
      <c r="AA151" s="137">
        <f t="shared" si="40"/>
        <v>2.0499999999999998</v>
      </c>
      <c r="AB151" s="137">
        <f t="shared" si="40"/>
        <v>2.0499999999999998</v>
      </c>
      <c r="AC151" s="137">
        <f t="shared" si="40"/>
        <v>2.0499999999999998</v>
      </c>
      <c r="AD151" s="137">
        <f t="shared" si="40"/>
        <v>2.0499999999999998</v>
      </c>
      <c r="AE151" s="137">
        <f t="shared" si="40"/>
        <v>2.0499999999999998</v>
      </c>
      <c r="AF151" s="137">
        <f t="shared" si="40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39"/>
        <v>2.7</v>
      </c>
      <c r="D152" s="137">
        <f t="shared" si="39"/>
        <v>2.7</v>
      </c>
      <c r="E152" s="137">
        <f t="shared" si="39"/>
        <v>2.7</v>
      </c>
      <c r="F152" s="137">
        <f t="shared" si="39"/>
        <v>2.7</v>
      </c>
      <c r="G152" s="137">
        <f t="shared" si="39"/>
        <v>2.7</v>
      </c>
      <c r="H152" s="137">
        <f t="shared" si="39"/>
        <v>2.7</v>
      </c>
      <c r="I152" s="137">
        <f t="shared" si="39"/>
        <v>2.7</v>
      </c>
      <c r="J152" s="137">
        <f t="shared" si="39"/>
        <v>2.7</v>
      </c>
      <c r="K152" s="137">
        <f t="shared" si="39"/>
        <v>2.7</v>
      </c>
      <c r="L152" s="137">
        <f t="shared" si="39"/>
        <v>2.7</v>
      </c>
      <c r="M152" s="137">
        <f t="shared" si="39"/>
        <v>2.7</v>
      </c>
      <c r="N152" s="137">
        <f t="shared" si="39"/>
        <v>2.7</v>
      </c>
      <c r="O152" s="137">
        <f t="shared" si="39"/>
        <v>2.7</v>
      </c>
      <c r="P152" s="137">
        <f t="shared" si="39"/>
        <v>2.7</v>
      </c>
      <c r="Q152" s="137">
        <f t="shared" si="39"/>
        <v>2.7</v>
      </c>
      <c r="R152" s="137">
        <f t="shared" si="39"/>
        <v>2.7</v>
      </c>
      <c r="S152" s="137">
        <f t="shared" si="40"/>
        <v>2.7</v>
      </c>
      <c r="T152" s="137">
        <f t="shared" si="40"/>
        <v>2.7</v>
      </c>
      <c r="U152" s="137">
        <f t="shared" si="40"/>
        <v>2.7</v>
      </c>
      <c r="V152" s="137">
        <f t="shared" si="40"/>
        <v>2.7</v>
      </c>
      <c r="W152" s="137">
        <f t="shared" si="40"/>
        <v>2.7</v>
      </c>
      <c r="X152" s="137">
        <f t="shared" si="40"/>
        <v>2.7</v>
      </c>
      <c r="Y152" s="137">
        <f t="shared" si="40"/>
        <v>2.7</v>
      </c>
      <c r="Z152" s="137">
        <f t="shared" si="40"/>
        <v>2.7</v>
      </c>
      <c r="AA152" s="137">
        <f t="shared" si="40"/>
        <v>2.7</v>
      </c>
      <c r="AB152" s="137">
        <f t="shared" si="40"/>
        <v>2.7</v>
      </c>
      <c r="AC152" s="137">
        <f t="shared" si="40"/>
        <v>2.7</v>
      </c>
      <c r="AD152" s="137">
        <f t="shared" si="40"/>
        <v>2.7</v>
      </c>
      <c r="AE152" s="137">
        <f t="shared" si="40"/>
        <v>2.7</v>
      </c>
      <c r="AF152" s="137">
        <f t="shared" si="40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39"/>
        <v>2.15</v>
      </c>
      <c r="D153" s="137">
        <f t="shared" si="39"/>
        <v>2.15</v>
      </c>
      <c r="E153" s="137">
        <f t="shared" si="39"/>
        <v>2.15</v>
      </c>
      <c r="F153" s="137">
        <f t="shared" si="39"/>
        <v>2.15</v>
      </c>
      <c r="G153" s="137">
        <f t="shared" si="39"/>
        <v>2.15</v>
      </c>
      <c r="H153" s="137">
        <f t="shared" si="39"/>
        <v>2.15</v>
      </c>
      <c r="I153" s="137">
        <f t="shared" si="39"/>
        <v>2.15</v>
      </c>
      <c r="J153" s="137">
        <f t="shared" si="39"/>
        <v>2.15</v>
      </c>
      <c r="K153" s="137">
        <f t="shared" si="39"/>
        <v>2.15</v>
      </c>
      <c r="L153" s="137">
        <f t="shared" si="39"/>
        <v>2.15</v>
      </c>
      <c r="M153" s="137">
        <f t="shared" si="39"/>
        <v>2.15</v>
      </c>
      <c r="N153" s="137">
        <f t="shared" si="39"/>
        <v>2.15</v>
      </c>
      <c r="O153" s="137">
        <f t="shared" si="39"/>
        <v>2.15</v>
      </c>
      <c r="P153" s="137">
        <f t="shared" si="39"/>
        <v>2.15</v>
      </c>
      <c r="Q153" s="137">
        <f t="shared" si="39"/>
        <v>2.15</v>
      </c>
      <c r="R153" s="137">
        <f t="shared" si="39"/>
        <v>2.15</v>
      </c>
      <c r="S153" s="137">
        <f t="shared" si="40"/>
        <v>2.15</v>
      </c>
      <c r="T153" s="137">
        <f t="shared" si="40"/>
        <v>2.15</v>
      </c>
      <c r="U153" s="137">
        <f t="shared" si="40"/>
        <v>2.15</v>
      </c>
      <c r="V153" s="137">
        <f t="shared" si="40"/>
        <v>2.15</v>
      </c>
      <c r="W153" s="137">
        <f t="shared" si="40"/>
        <v>2.15</v>
      </c>
      <c r="X153" s="137">
        <f t="shared" si="40"/>
        <v>2.15</v>
      </c>
      <c r="Y153" s="137">
        <f t="shared" si="40"/>
        <v>2.15</v>
      </c>
      <c r="Z153" s="137">
        <f t="shared" si="40"/>
        <v>2.15</v>
      </c>
      <c r="AA153" s="137">
        <f t="shared" si="40"/>
        <v>2.15</v>
      </c>
      <c r="AB153" s="137">
        <f t="shared" si="40"/>
        <v>2.15</v>
      </c>
      <c r="AC153" s="137">
        <f t="shared" si="40"/>
        <v>2.15</v>
      </c>
      <c r="AD153" s="137">
        <f t="shared" si="40"/>
        <v>2.15</v>
      </c>
      <c r="AE153" s="137">
        <f t="shared" si="40"/>
        <v>2.15</v>
      </c>
      <c r="AF153" s="137">
        <f t="shared" si="40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1">B155</f>
        <v>0.9</v>
      </c>
      <c r="D155" s="137">
        <f t="shared" si="41"/>
        <v>0.9</v>
      </c>
      <c r="E155" s="137">
        <f t="shared" si="41"/>
        <v>0.9</v>
      </c>
      <c r="F155" s="137">
        <f t="shared" si="41"/>
        <v>0.9</v>
      </c>
      <c r="G155" s="137">
        <f t="shared" si="41"/>
        <v>0.9</v>
      </c>
      <c r="H155" s="137">
        <f t="shared" si="41"/>
        <v>0.9</v>
      </c>
      <c r="I155" s="137">
        <f t="shared" si="41"/>
        <v>0.9</v>
      </c>
      <c r="J155" s="137">
        <f t="shared" si="41"/>
        <v>0.9</v>
      </c>
      <c r="K155" s="137">
        <f t="shared" si="41"/>
        <v>0.9</v>
      </c>
      <c r="L155" s="137">
        <f t="shared" si="41"/>
        <v>0.9</v>
      </c>
      <c r="M155" s="137">
        <f t="shared" si="41"/>
        <v>0.9</v>
      </c>
      <c r="N155" s="137">
        <f t="shared" si="41"/>
        <v>0.9</v>
      </c>
      <c r="O155" s="137">
        <f t="shared" si="41"/>
        <v>0.9</v>
      </c>
      <c r="P155" s="137">
        <f t="shared" si="41"/>
        <v>0.9</v>
      </c>
      <c r="Q155" s="137">
        <f t="shared" si="41"/>
        <v>0.9</v>
      </c>
      <c r="R155" s="137">
        <f t="shared" si="41"/>
        <v>0.9</v>
      </c>
      <c r="S155" s="137">
        <f t="shared" ref="R155:AF167" si="42">R155</f>
        <v>0.9</v>
      </c>
      <c r="T155" s="137">
        <f t="shared" si="42"/>
        <v>0.9</v>
      </c>
      <c r="U155" s="137">
        <f t="shared" si="42"/>
        <v>0.9</v>
      </c>
      <c r="V155" s="137">
        <f t="shared" si="42"/>
        <v>0.9</v>
      </c>
      <c r="W155" s="137">
        <f t="shared" si="42"/>
        <v>0.9</v>
      </c>
      <c r="X155" s="137">
        <f t="shared" si="42"/>
        <v>0.9</v>
      </c>
      <c r="Y155" s="137">
        <f t="shared" si="42"/>
        <v>0.9</v>
      </c>
      <c r="Z155" s="137">
        <f t="shared" si="42"/>
        <v>0.9</v>
      </c>
      <c r="AA155" s="137">
        <f t="shared" si="42"/>
        <v>0.9</v>
      </c>
      <c r="AB155" s="137">
        <f t="shared" si="42"/>
        <v>0.9</v>
      </c>
      <c r="AC155" s="137">
        <f t="shared" si="42"/>
        <v>0.9</v>
      </c>
      <c r="AD155" s="137">
        <f t="shared" si="42"/>
        <v>0.9</v>
      </c>
      <c r="AE155" s="137">
        <f t="shared" si="42"/>
        <v>0.9</v>
      </c>
      <c r="AF155" s="137">
        <f t="shared" si="42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1"/>
        <v>1.08</v>
      </c>
      <c r="D156" s="137">
        <f t="shared" si="41"/>
        <v>1.08</v>
      </c>
      <c r="E156" s="137">
        <f t="shared" si="41"/>
        <v>1.08</v>
      </c>
      <c r="F156" s="137">
        <f t="shared" si="41"/>
        <v>1.08</v>
      </c>
      <c r="G156" s="137">
        <f t="shared" si="41"/>
        <v>1.08</v>
      </c>
      <c r="H156" s="137">
        <f t="shared" si="41"/>
        <v>1.08</v>
      </c>
      <c r="I156" s="137">
        <f t="shared" si="41"/>
        <v>1.08</v>
      </c>
      <c r="J156" s="137">
        <f t="shared" si="41"/>
        <v>1.08</v>
      </c>
      <c r="K156" s="137">
        <f t="shared" si="41"/>
        <v>1.08</v>
      </c>
      <c r="L156" s="137">
        <f t="shared" si="41"/>
        <v>1.08</v>
      </c>
      <c r="M156" s="137">
        <f t="shared" si="41"/>
        <v>1.08</v>
      </c>
      <c r="N156" s="137">
        <f t="shared" si="41"/>
        <v>1.08</v>
      </c>
      <c r="O156" s="137">
        <f t="shared" si="41"/>
        <v>1.08</v>
      </c>
      <c r="P156" s="137">
        <f t="shared" si="41"/>
        <v>1.08</v>
      </c>
      <c r="Q156" s="137">
        <f t="shared" si="41"/>
        <v>1.08</v>
      </c>
      <c r="R156" s="137">
        <f t="shared" si="41"/>
        <v>1.08</v>
      </c>
      <c r="S156" s="137">
        <f t="shared" si="42"/>
        <v>1.08</v>
      </c>
      <c r="T156" s="137">
        <f t="shared" si="42"/>
        <v>1.08</v>
      </c>
      <c r="U156" s="137">
        <f t="shared" si="42"/>
        <v>1.08</v>
      </c>
      <c r="V156" s="137">
        <f t="shared" si="42"/>
        <v>1.08</v>
      </c>
      <c r="W156" s="137">
        <f t="shared" si="42"/>
        <v>1.08</v>
      </c>
      <c r="X156" s="137">
        <f t="shared" si="42"/>
        <v>1.08</v>
      </c>
      <c r="Y156" s="137">
        <f t="shared" si="42"/>
        <v>1.08</v>
      </c>
      <c r="Z156" s="137">
        <f t="shared" si="42"/>
        <v>1.08</v>
      </c>
      <c r="AA156" s="137">
        <f t="shared" si="42"/>
        <v>1.08</v>
      </c>
      <c r="AB156" s="137">
        <f t="shared" si="42"/>
        <v>1.08</v>
      </c>
      <c r="AC156" s="137">
        <f t="shared" si="42"/>
        <v>1.08</v>
      </c>
      <c r="AD156" s="137">
        <f t="shared" si="42"/>
        <v>1.08</v>
      </c>
      <c r="AE156" s="137">
        <f t="shared" si="42"/>
        <v>1.08</v>
      </c>
      <c r="AF156" s="137">
        <f t="shared" si="42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1"/>
        <v>2.37</v>
      </c>
      <c r="D157" s="137">
        <f t="shared" si="41"/>
        <v>2.37</v>
      </c>
      <c r="E157" s="137">
        <f t="shared" si="41"/>
        <v>2.37</v>
      </c>
      <c r="F157" s="137">
        <f t="shared" si="41"/>
        <v>2.37</v>
      </c>
      <c r="G157" s="137">
        <f t="shared" si="41"/>
        <v>2.37</v>
      </c>
      <c r="H157" s="137">
        <f t="shared" si="41"/>
        <v>2.37</v>
      </c>
      <c r="I157" s="137">
        <f t="shared" si="41"/>
        <v>2.37</v>
      </c>
      <c r="J157" s="137">
        <f t="shared" si="41"/>
        <v>2.37</v>
      </c>
      <c r="K157" s="137">
        <f t="shared" si="41"/>
        <v>2.37</v>
      </c>
      <c r="L157" s="137">
        <f t="shared" si="41"/>
        <v>2.37</v>
      </c>
      <c r="M157" s="137">
        <f t="shared" si="41"/>
        <v>2.37</v>
      </c>
      <c r="N157" s="137">
        <f t="shared" si="41"/>
        <v>2.37</v>
      </c>
      <c r="O157" s="137">
        <f t="shared" si="41"/>
        <v>2.37</v>
      </c>
      <c r="P157" s="137">
        <f t="shared" si="41"/>
        <v>2.37</v>
      </c>
      <c r="Q157" s="137">
        <f t="shared" si="41"/>
        <v>2.37</v>
      </c>
      <c r="R157" s="137">
        <f t="shared" si="41"/>
        <v>2.37</v>
      </c>
      <c r="S157" s="137">
        <f t="shared" si="42"/>
        <v>2.37</v>
      </c>
      <c r="T157" s="137">
        <f t="shared" si="42"/>
        <v>2.37</v>
      </c>
      <c r="U157" s="137">
        <f t="shared" si="42"/>
        <v>2.37</v>
      </c>
      <c r="V157" s="137">
        <f t="shared" si="42"/>
        <v>2.37</v>
      </c>
      <c r="W157" s="137">
        <f t="shared" si="42"/>
        <v>2.37</v>
      </c>
      <c r="X157" s="137">
        <f t="shared" si="42"/>
        <v>2.37</v>
      </c>
      <c r="Y157" s="137">
        <f t="shared" si="42"/>
        <v>2.37</v>
      </c>
      <c r="Z157" s="137">
        <f t="shared" si="42"/>
        <v>2.37</v>
      </c>
      <c r="AA157" s="137">
        <f t="shared" si="42"/>
        <v>2.37</v>
      </c>
      <c r="AB157" s="137">
        <f t="shared" si="42"/>
        <v>2.37</v>
      </c>
      <c r="AC157" s="137">
        <f t="shared" si="42"/>
        <v>2.37</v>
      </c>
      <c r="AD157" s="137">
        <f t="shared" si="42"/>
        <v>2.37</v>
      </c>
      <c r="AE157" s="137">
        <f t="shared" si="42"/>
        <v>2.37</v>
      </c>
      <c r="AF157" s="137">
        <f t="shared" si="42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1"/>
        <v>1.81</v>
      </c>
      <c r="D158" s="137">
        <f t="shared" si="41"/>
        <v>1.81</v>
      </c>
      <c r="E158" s="137">
        <f t="shared" si="41"/>
        <v>1.81</v>
      </c>
      <c r="F158" s="137">
        <f t="shared" si="41"/>
        <v>1.81</v>
      </c>
      <c r="G158" s="137">
        <f t="shared" si="41"/>
        <v>1.81</v>
      </c>
      <c r="H158" s="137">
        <f t="shared" si="41"/>
        <v>1.81</v>
      </c>
      <c r="I158" s="137">
        <f t="shared" si="41"/>
        <v>1.81</v>
      </c>
      <c r="J158" s="137">
        <f t="shared" si="41"/>
        <v>1.81</v>
      </c>
      <c r="K158" s="137">
        <f t="shared" si="41"/>
        <v>1.81</v>
      </c>
      <c r="L158" s="137">
        <f t="shared" si="41"/>
        <v>1.81</v>
      </c>
      <c r="M158" s="137">
        <f t="shared" si="41"/>
        <v>1.81</v>
      </c>
      <c r="N158" s="137">
        <f t="shared" si="41"/>
        <v>1.81</v>
      </c>
      <c r="O158" s="137">
        <f t="shared" si="41"/>
        <v>1.81</v>
      </c>
      <c r="P158" s="137">
        <f t="shared" si="41"/>
        <v>1.81</v>
      </c>
      <c r="Q158" s="137">
        <f t="shared" si="41"/>
        <v>1.81</v>
      </c>
      <c r="R158" s="137">
        <f t="shared" si="41"/>
        <v>1.81</v>
      </c>
      <c r="S158" s="137">
        <f t="shared" si="42"/>
        <v>1.81</v>
      </c>
      <c r="T158" s="137">
        <f t="shared" si="42"/>
        <v>1.81</v>
      </c>
      <c r="U158" s="137">
        <f t="shared" si="42"/>
        <v>1.81</v>
      </c>
      <c r="V158" s="137">
        <f t="shared" si="42"/>
        <v>1.81</v>
      </c>
      <c r="W158" s="137">
        <f t="shared" si="42"/>
        <v>1.81</v>
      </c>
      <c r="X158" s="137">
        <f t="shared" si="42"/>
        <v>1.81</v>
      </c>
      <c r="Y158" s="137">
        <f t="shared" si="42"/>
        <v>1.81</v>
      </c>
      <c r="Z158" s="137">
        <f t="shared" si="42"/>
        <v>1.81</v>
      </c>
      <c r="AA158" s="137">
        <f t="shared" si="42"/>
        <v>1.81</v>
      </c>
      <c r="AB158" s="137">
        <f t="shared" si="42"/>
        <v>1.81</v>
      </c>
      <c r="AC158" s="137">
        <f t="shared" si="42"/>
        <v>1.81</v>
      </c>
      <c r="AD158" s="137">
        <f t="shared" si="42"/>
        <v>1.81</v>
      </c>
      <c r="AE158" s="137">
        <f t="shared" si="42"/>
        <v>1.81</v>
      </c>
      <c r="AF158" s="137">
        <f t="shared" si="42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1"/>
        <v>1.0900000000000001</v>
      </c>
      <c r="D159" s="137">
        <f t="shared" si="41"/>
        <v>1.0900000000000001</v>
      </c>
      <c r="E159" s="137">
        <f t="shared" si="41"/>
        <v>1.0900000000000001</v>
      </c>
      <c r="F159" s="137">
        <f t="shared" si="41"/>
        <v>1.0900000000000001</v>
      </c>
      <c r="G159" s="137">
        <f t="shared" si="41"/>
        <v>1.0900000000000001</v>
      </c>
      <c r="H159" s="137">
        <f t="shared" si="41"/>
        <v>1.0900000000000001</v>
      </c>
      <c r="I159" s="137">
        <f t="shared" si="41"/>
        <v>1.0900000000000001</v>
      </c>
      <c r="J159" s="137">
        <f t="shared" si="41"/>
        <v>1.0900000000000001</v>
      </c>
      <c r="K159" s="137">
        <f t="shared" si="41"/>
        <v>1.0900000000000001</v>
      </c>
      <c r="L159" s="137">
        <f t="shared" si="41"/>
        <v>1.0900000000000001</v>
      </c>
      <c r="M159" s="137">
        <f t="shared" si="41"/>
        <v>1.0900000000000001</v>
      </c>
      <c r="N159" s="137">
        <f t="shared" si="41"/>
        <v>1.0900000000000001</v>
      </c>
      <c r="O159" s="137">
        <f t="shared" si="41"/>
        <v>1.0900000000000001</v>
      </c>
      <c r="P159" s="137">
        <f t="shared" si="41"/>
        <v>1.0900000000000001</v>
      </c>
      <c r="Q159" s="137">
        <f t="shared" si="41"/>
        <v>1.0900000000000001</v>
      </c>
      <c r="R159" s="137">
        <f t="shared" si="41"/>
        <v>1.0900000000000001</v>
      </c>
      <c r="S159" s="137">
        <f t="shared" si="42"/>
        <v>1.0900000000000001</v>
      </c>
      <c r="T159" s="137">
        <f t="shared" si="42"/>
        <v>1.0900000000000001</v>
      </c>
      <c r="U159" s="137">
        <f t="shared" si="42"/>
        <v>1.0900000000000001</v>
      </c>
      <c r="V159" s="137">
        <f t="shared" si="42"/>
        <v>1.0900000000000001</v>
      </c>
      <c r="W159" s="137">
        <f t="shared" si="42"/>
        <v>1.0900000000000001</v>
      </c>
      <c r="X159" s="137">
        <f t="shared" si="42"/>
        <v>1.0900000000000001</v>
      </c>
      <c r="Y159" s="137">
        <f t="shared" si="42"/>
        <v>1.0900000000000001</v>
      </c>
      <c r="Z159" s="137">
        <f t="shared" si="42"/>
        <v>1.0900000000000001</v>
      </c>
      <c r="AA159" s="137">
        <f t="shared" si="42"/>
        <v>1.0900000000000001</v>
      </c>
      <c r="AB159" s="137">
        <f t="shared" si="42"/>
        <v>1.0900000000000001</v>
      </c>
      <c r="AC159" s="137">
        <f t="shared" si="42"/>
        <v>1.0900000000000001</v>
      </c>
      <c r="AD159" s="137">
        <f t="shared" si="42"/>
        <v>1.0900000000000001</v>
      </c>
      <c r="AE159" s="137">
        <f t="shared" si="42"/>
        <v>1.0900000000000001</v>
      </c>
      <c r="AF159" s="137">
        <f t="shared" si="42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1"/>
        <v>1.58</v>
      </c>
      <c r="D160" s="137">
        <f t="shared" si="41"/>
        <v>1.58</v>
      </c>
      <c r="E160" s="137">
        <f t="shared" si="41"/>
        <v>1.58</v>
      </c>
      <c r="F160" s="137">
        <f t="shared" si="41"/>
        <v>1.58</v>
      </c>
      <c r="G160" s="137">
        <f t="shared" si="41"/>
        <v>1.58</v>
      </c>
      <c r="H160" s="137">
        <f t="shared" si="41"/>
        <v>1.58</v>
      </c>
      <c r="I160" s="137">
        <f t="shared" si="41"/>
        <v>1.58</v>
      </c>
      <c r="J160" s="137">
        <f t="shared" si="41"/>
        <v>1.58</v>
      </c>
      <c r="K160" s="137">
        <f t="shared" si="41"/>
        <v>1.58</v>
      </c>
      <c r="L160" s="137">
        <f t="shared" si="41"/>
        <v>1.58</v>
      </c>
      <c r="M160" s="137">
        <f t="shared" si="41"/>
        <v>1.58</v>
      </c>
      <c r="N160" s="137">
        <f t="shared" si="41"/>
        <v>1.58</v>
      </c>
      <c r="O160" s="137">
        <f t="shared" si="41"/>
        <v>1.58</v>
      </c>
      <c r="P160" s="137">
        <f t="shared" si="41"/>
        <v>1.58</v>
      </c>
      <c r="Q160" s="137">
        <f t="shared" si="41"/>
        <v>1.58</v>
      </c>
      <c r="R160" s="137">
        <f t="shared" si="41"/>
        <v>1.58</v>
      </c>
      <c r="S160" s="137">
        <f t="shared" si="42"/>
        <v>1.58</v>
      </c>
      <c r="T160" s="137">
        <f t="shared" si="42"/>
        <v>1.58</v>
      </c>
      <c r="U160" s="137">
        <f t="shared" si="42"/>
        <v>1.58</v>
      </c>
      <c r="V160" s="137">
        <f t="shared" si="42"/>
        <v>1.58</v>
      </c>
      <c r="W160" s="137">
        <f t="shared" si="42"/>
        <v>1.58</v>
      </c>
      <c r="X160" s="137">
        <f t="shared" si="42"/>
        <v>1.58</v>
      </c>
      <c r="Y160" s="137">
        <f t="shared" si="42"/>
        <v>1.58</v>
      </c>
      <c r="Z160" s="137">
        <f t="shared" si="42"/>
        <v>1.58</v>
      </c>
      <c r="AA160" s="137">
        <f t="shared" si="42"/>
        <v>1.58</v>
      </c>
      <c r="AB160" s="137">
        <f t="shared" si="42"/>
        <v>1.58</v>
      </c>
      <c r="AC160" s="137">
        <f t="shared" si="42"/>
        <v>1.58</v>
      </c>
      <c r="AD160" s="137">
        <f t="shared" si="42"/>
        <v>1.58</v>
      </c>
      <c r="AE160" s="137">
        <f t="shared" si="42"/>
        <v>1.58</v>
      </c>
      <c r="AF160" s="137">
        <f t="shared" si="42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1"/>
        <v>2</v>
      </c>
      <c r="D161" s="137">
        <f t="shared" si="41"/>
        <v>2</v>
      </c>
      <c r="E161" s="137">
        <f t="shared" si="41"/>
        <v>2</v>
      </c>
      <c r="F161" s="137">
        <f t="shared" si="41"/>
        <v>2</v>
      </c>
      <c r="G161" s="137">
        <f t="shared" si="41"/>
        <v>2</v>
      </c>
      <c r="H161" s="137">
        <f t="shared" si="41"/>
        <v>2</v>
      </c>
      <c r="I161" s="137">
        <f t="shared" si="41"/>
        <v>2</v>
      </c>
      <c r="J161" s="137">
        <f t="shared" si="41"/>
        <v>2</v>
      </c>
      <c r="K161" s="137">
        <f t="shared" si="41"/>
        <v>2</v>
      </c>
      <c r="L161" s="137">
        <f t="shared" si="41"/>
        <v>2</v>
      </c>
      <c r="M161" s="137">
        <f t="shared" si="41"/>
        <v>2</v>
      </c>
      <c r="N161" s="137">
        <f t="shared" si="41"/>
        <v>2</v>
      </c>
      <c r="O161" s="137">
        <f t="shared" si="41"/>
        <v>2</v>
      </c>
      <c r="P161" s="137">
        <f t="shared" si="41"/>
        <v>2</v>
      </c>
      <c r="Q161" s="137">
        <f t="shared" si="41"/>
        <v>2</v>
      </c>
      <c r="R161" s="137">
        <f t="shared" si="41"/>
        <v>2</v>
      </c>
      <c r="S161" s="137">
        <f t="shared" si="42"/>
        <v>2</v>
      </c>
      <c r="T161" s="137">
        <f t="shared" si="42"/>
        <v>2</v>
      </c>
      <c r="U161" s="137">
        <f t="shared" si="42"/>
        <v>2</v>
      </c>
      <c r="V161" s="137">
        <f t="shared" si="42"/>
        <v>2</v>
      </c>
      <c r="W161" s="137">
        <f t="shared" si="42"/>
        <v>2</v>
      </c>
      <c r="X161" s="137">
        <f t="shared" si="42"/>
        <v>2</v>
      </c>
      <c r="Y161" s="137">
        <f t="shared" si="42"/>
        <v>2</v>
      </c>
      <c r="Z161" s="137">
        <f t="shared" si="42"/>
        <v>2</v>
      </c>
      <c r="AA161" s="137">
        <f t="shared" si="42"/>
        <v>2</v>
      </c>
      <c r="AB161" s="137">
        <f t="shared" si="42"/>
        <v>2</v>
      </c>
      <c r="AC161" s="137">
        <f t="shared" si="42"/>
        <v>2</v>
      </c>
      <c r="AD161" s="137">
        <f t="shared" si="42"/>
        <v>2</v>
      </c>
      <c r="AE161" s="137">
        <f t="shared" si="42"/>
        <v>2</v>
      </c>
      <c r="AF161" s="137">
        <f t="shared" si="42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1"/>
        <v>0.47</v>
      </c>
      <c r="D162" s="137">
        <f t="shared" si="41"/>
        <v>0.47</v>
      </c>
      <c r="E162" s="137">
        <f t="shared" si="41"/>
        <v>0.47</v>
      </c>
      <c r="F162" s="137">
        <f t="shared" si="41"/>
        <v>0.47</v>
      </c>
      <c r="G162" s="137">
        <f t="shared" si="41"/>
        <v>0.47</v>
      </c>
      <c r="H162" s="137">
        <f t="shared" si="41"/>
        <v>0.47</v>
      </c>
      <c r="I162" s="137">
        <f t="shared" si="41"/>
        <v>0.47</v>
      </c>
      <c r="J162" s="137">
        <f t="shared" si="41"/>
        <v>0.47</v>
      </c>
      <c r="K162" s="137">
        <f t="shared" si="41"/>
        <v>0.47</v>
      </c>
      <c r="L162" s="137">
        <f t="shared" si="41"/>
        <v>0.47</v>
      </c>
      <c r="M162" s="137">
        <f t="shared" si="41"/>
        <v>0.47</v>
      </c>
      <c r="N162" s="137">
        <f t="shared" si="41"/>
        <v>0.47</v>
      </c>
      <c r="O162" s="137">
        <f t="shared" si="41"/>
        <v>0.47</v>
      </c>
      <c r="P162" s="137">
        <f t="shared" si="41"/>
        <v>0.47</v>
      </c>
      <c r="Q162" s="137">
        <f t="shared" si="41"/>
        <v>0.47</v>
      </c>
      <c r="R162" s="137">
        <f t="shared" si="41"/>
        <v>0.47</v>
      </c>
      <c r="S162" s="137">
        <f t="shared" si="42"/>
        <v>0.47</v>
      </c>
      <c r="T162" s="137">
        <f t="shared" si="42"/>
        <v>0.47</v>
      </c>
      <c r="U162" s="137">
        <f t="shared" si="42"/>
        <v>0.47</v>
      </c>
      <c r="V162" s="137">
        <f t="shared" si="42"/>
        <v>0.47</v>
      </c>
      <c r="W162" s="137">
        <f t="shared" si="42"/>
        <v>0.47</v>
      </c>
      <c r="X162" s="137">
        <f t="shared" si="42"/>
        <v>0.47</v>
      </c>
      <c r="Y162" s="137">
        <f t="shared" si="42"/>
        <v>0.47</v>
      </c>
      <c r="Z162" s="137">
        <f t="shared" si="42"/>
        <v>0.47</v>
      </c>
      <c r="AA162" s="137">
        <f t="shared" si="42"/>
        <v>0.47</v>
      </c>
      <c r="AB162" s="137">
        <f t="shared" si="42"/>
        <v>0.47</v>
      </c>
      <c r="AC162" s="137">
        <f t="shared" si="42"/>
        <v>0.47</v>
      </c>
      <c r="AD162" s="137">
        <f t="shared" si="42"/>
        <v>0.47</v>
      </c>
      <c r="AE162" s="137">
        <f t="shared" si="42"/>
        <v>0.47</v>
      </c>
      <c r="AF162" s="137">
        <f t="shared" si="42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1"/>
        <v>0</v>
      </c>
      <c r="D163" s="137">
        <f t="shared" si="41"/>
        <v>0</v>
      </c>
      <c r="E163" s="137">
        <f t="shared" si="41"/>
        <v>0</v>
      </c>
      <c r="F163" s="137">
        <f t="shared" si="41"/>
        <v>0</v>
      </c>
      <c r="G163" s="137">
        <f t="shared" si="41"/>
        <v>0</v>
      </c>
      <c r="H163" s="137">
        <f t="shared" si="41"/>
        <v>0</v>
      </c>
      <c r="I163" s="137">
        <f t="shared" si="41"/>
        <v>0</v>
      </c>
      <c r="J163" s="137">
        <f t="shared" si="41"/>
        <v>0</v>
      </c>
      <c r="K163" s="137">
        <f t="shared" si="41"/>
        <v>0</v>
      </c>
      <c r="L163" s="137">
        <f t="shared" si="41"/>
        <v>0</v>
      </c>
      <c r="M163" s="137">
        <f t="shared" si="41"/>
        <v>0</v>
      </c>
      <c r="N163" s="137">
        <f t="shared" si="41"/>
        <v>0</v>
      </c>
      <c r="O163" s="137">
        <f t="shared" si="41"/>
        <v>0</v>
      </c>
      <c r="P163" s="137">
        <f t="shared" si="41"/>
        <v>0</v>
      </c>
      <c r="Q163" s="137">
        <f t="shared" si="41"/>
        <v>0</v>
      </c>
      <c r="R163" s="137">
        <f t="shared" si="41"/>
        <v>0</v>
      </c>
      <c r="S163" s="137">
        <f t="shared" si="42"/>
        <v>0</v>
      </c>
      <c r="T163" s="137">
        <f t="shared" si="42"/>
        <v>0</v>
      </c>
      <c r="U163" s="137">
        <f t="shared" si="42"/>
        <v>0</v>
      </c>
      <c r="V163" s="137">
        <f t="shared" si="42"/>
        <v>0</v>
      </c>
      <c r="W163" s="137">
        <f t="shared" si="42"/>
        <v>0</v>
      </c>
      <c r="X163" s="137">
        <f t="shared" si="42"/>
        <v>0</v>
      </c>
      <c r="Y163" s="137">
        <f t="shared" si="42"/>
        <v>0</v>
      </c>
      <c r="Z163" s="137">
        <f t="shared" si="42"/>
        <v>0</v>
      </c>
      <c r="AA163" s="137">
        <f t="shared" si="42"/>
        <v>0</v>
      </c>
      <c r="AB163" s="137">
        <f t="shared" si="42"/>
        <v>0</v>
      </c>
      <c r="AC163" s="137">
        <f t="shared" si="42"/>
        <v>0</v>
      </c>
      <c r="AD163" s="137">
        <f t="shared" si="42"/>
        <v>0</v>
      </c>
      <c r="AE163" s="137">
        <f t="shared" si="42"/>
        <v>0</v>
      </c>
      <c r="AF163" s="137">
        <f t="shared" si="42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1"/>
        <v>0</v>
      </c>
      <c r="D164" s="137">
        <f t="shared" si="41"/>
        <v>0</v>
      </c>
      <c r="E164" s="137">
        <f t="shared" si="41"/>
        <v>0</v>
      </c>
      <c r="F164" s="137">
        <f t="shared" si="41"/>
        <v>0</v>
      </c>
      <c r="G164" s="137">
        <f t="shared" si="41"/>
        <v>0</v>
      </c>
      <c r="H164" s="137">
        <f t="shared" si="41"/>
        <v>0</v>
      </c>
      <c r="I164" s="137">
        <f t="shared" si="41"/>
        <v>0</v>
      </c>
      <c r="J164" s="137">
        <f t="shared" si="41"/>
        <v>0</v>
      </c>
      <c r="K164" s="137">
        <f t="shared" si="41"/>
        <v>0</v>
      </c>
      <c r="L164" s="137">
        <f t="shared" si="41"/>
        <v>0</v>
      </c>
      <c r="M164" s="137">
        <f t="shared" si="41"/>
        <v>0</v>
      </c>
      <c r="N164" s="137">
        <f t="shared" si="41"/>
        <v>0</v>
      </c>
      <c r="O164" s="137">
        <f t="shared" si="41"/>
        <v>0</v>
      </c>
      <c r="P164" s="137">
        <f t="shared" si="41"/>
        <v>0</v>
      </c>
      <c r="Q164" s="137">
        <f t="shared" si="41"/>
        <v>0</v>
      </c>
      <c r="R164" s="137">
        <f t="shared" si="42"/>
        <v>0</v>
      </c>
      <c r="S164" s="137">
        <f t="shared" si="42"/>
        <v>0</v>
      </c>
      <c r="T164" s="137">
        <f t="shared" si="42"/>
        <v>0</v>
      </c>
      <c r="U164" s="137">
        <f t="shared" si="42"/>
        <v>0</v>
      </c>
      <c r="V164" s="137">
        <f t="shared" si="42"/>
        <v>0</v>
      </c>
      <c r="W164" s="137">
        <f t="shared" si="42"/>
        <v>0</v>
      </c>
      <c r="X164" s="137">
        <f t="shared" si="42"/>
        <v>0</v>
      </c>
      <c r="Y164" s="137">
        <f t="shared" si="42"/>
        <v>0</v>
      </c>
      <c r="Z164" s="137">
        <f t="shared" si="42"/>
        <v>0</v>
      </c>
      <c r="AA164" s="137">
        <f t="shared" si="42"/>
        <v>0</v>
      </c>
      <c r="AB164" s="137">
        <f t="shared" si="42"/>
        <v>0</v>
      </c>
      <c r="AC164" s="137">
        <f t="shared" si="42"/>
        <v>0</v>
      </c>
      <c r="AD164" s="137">
        <f t="shared" si="42"/>
        <v>0</v>
      </c>
      <c r="AE164" s="137">
        <f t="shared" si="42"/>
        <v>0</v>
      </c>
      <c r="AF164" s="137">
        <f t="shared" si="42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1"/>
        <v>0.8</v>
      </c>
      <c r="D165" s="137">
        <f t="shared" si="41"/>
        <v>0.8</v>
      </c>
      <c r="E165" s="137">
        <f t="shared" si="41"/>
        <v>0.8</v>
      </c>
      <c r="F165" s="137">
        <f t="shared" si="41"/>
        <v>0.8</v>
      </c>
      <c r="G165" s="137">
        <f t="shared" si="41"/>
        <v>0.8</v>
      </c>
      <c r="H165" s="137">
        <f t="shared" si="41"/>
        <v>0.8</v>
      </c>
      <c r="I165" s="137">
        <f t="shared" si="41"/>
        <v>0.8</v>
      </c>
      <c r="J165" s="137">
        <f t="shared" si="41"/>
        <v>0.8</v>
      </c>
      <c r="K165" s="137">
        <f t="shared" si="41"/>
        <v>0.8</v>
      </c>
      <c r="L165" s="137">
        <f t="shared" si="41"/>
        <v>0.8</v>
      </c>
      <c r="M165" s="137">
        <f t="shared" si="41"/>
        <v>0.8</v>
      </c>
      <c r="N165" s="137">
        <f t="shared" si="41"/>
        <v>0.8</v>
      </c>
      <c r="O165" s="137">
        <f t="shared" si="41"/>
        <v>0.8</v>
      </c>
      <c r="P165" s="137">
        <f t="shared" si="41"/>
        <v>0.8</v>
      </c>
      <c r="Q165" s="137">
        <f t="shared" si="41"/>
        <v>0.8</v>
      </c>
      <c r="R165" s="137">
        <f t="shared" si="42"/>
        <v>0.8</v>
      </c>
      <c r="S165" s="137">
        <f t="shared" si="42"/>
        <v>0.8</v>
      </c>
      <c r="T165" s="137">
        <f t="shared" si="42"/>
        <v>0.8</v>
      </c>
      <c r="U165" s="137">
        <f t="shared" si="42"/>
        <v>0.8</v>
      </c>
      <c r="V165" s="137">
        <f t="shared" si="42"/>
        <v>0.8</v>
      </c>
      <c r="W165" s="137">
        <f t="shared" si="42"/>
        <v>0.8</v>
      </c>
      <c r="X165" s="137">
        <f t="shared" si="42"/>
        <v>0.8</v>
      </c>
      <c r="Y165" s="137">
        <f t="shared" si="42"/>
        <v>0.8</v>
      </c>
      <c r="Z165" s="137">
        <f t="shared" si="42"/>
        <v>0.8</v>
      </c>
      <c r="AA165" s="137">
        <f t="shared" si="42"/>
        <v>0.8</v>
      </c>
      <c r="AB165" s="137">
        <f t="shared" si="42"/>
        <v>0.8</v>
      </c>
      <c r="AC165" s="137">
        <f t="shared" si="42"/>
        <v>0.8</v>
      </c>
      <c r="AD165" s="137">
        <f t="shared" si="42"/>
        <v>0.8</v>
      </c>
      <c r="AE165" s="137">
        <f t="shared" si="42"/>
        <v>0.8</v>
      </c>
      <c r="AF165" s="137">
        <f t="shared" si="42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1"/>
        <v>1.5</v>
      </c>
      <c r="D166" s="137">
        <f t="shared" si="41"/>
        <v>1.5</v>
      </c>
      <c r="E166" s="137">
        <f t="shared" si="41"/>
        <v>1.5</v>
      </c>
      <c r="F166" s="137">
        <f t="shared" si="41"/>
        <v>1.5</v>
      </c>
      <c r="G166" s="137">
        <f t="shared" si="41"/>
        <v>1.5</v>
      </c>
      <c r="H166" s="137">
        <f t="shared" si="41"/>
        <v>1.5</v>
      </c>
      <c r="I166" s="137">
        <f t="shared" si="41"/>
        <v>1.5</v>
      </c>
      <c r="J166" s="137">
        <f t="shared" si="41"/>
        <v>1.5</v>
      </c>
      <c r="K166" s="137">
        <f t="shared" si="41"/>
        <v>1.5</v>
      </c>
      <c r="L166" s="137">
        <f t="shared" si="41"/>
        <v>1.5</v>
      </c>
      <c r="M166" s="137">
        <f t="shared" si="41"/>
        <v>1.5</v>
      </c>
      <c r="N166" s="137">
        <f t="shared" si="41"/>
        <v>1.5</v>
      </c>
      <c r="O166" s="137">
        <f t="shared" si="41"/>
        <v>1.5</v>
      </c>
      <c r="P166" s="137">
        <f t="shared" si="41"/>
        <v>1.5</v>
      </c>
      <c r="Q166" s="137">
        <f t="shared" si="41"/>
        <v>1.5</v>
      </c>
      <c r="R166" s="137">
        <f t="shared" si="42"/>
        <v>1.5</v>
      </c>
      <c r="S166" s="137">
        <f t="shared" si="42"/>
        <v>1.5</v>
      </c>
      <c r="T166" s="137">
        <f t="shared" si="42"/>
        <v>1.5</v>
      </c>
      <c r="U166" s="137">
        <f t="shared" si="42"/>
        <v>1.5</v>
      </c>
      <c r="V166" s="137">
        <f t="shared" si="42"/>
        <v>1.5</v>
      </c>
      <c r="W166" s="137">
        <f t="shared" si="42"/>
        <v>1.5</v>
      </c>
      <c r="X166" s="137">
        <f t="shared" si="42"/>
        <v>1.5</v>
      </c>
      <c r="Y166" s="137">
        <f t="shared" si="42"/>
        <v>1.5</v>
      </c>
      <c r="Z166" s="137">
        <f t="shared" si="42"/>
        <v>1.5</v>
      </c>
      <c r="AA166" s="137">
        <f t="shared" si="42"/>
        <v>1.5</v>
      </c>
      <c r="AB166" s="137">
        <f t="shared" si="42"/>
        <v>1.5</v>
      </c>
      <c r="AC166" s="137">
        <f t="shared" si="42"/>
        <v>1.5</v>
      </c>
      <c r="AD166" s="137">
        <f t="shared" si="42"/>
        <v>1.5</v>
      </c>
      <c r="AE166" s="137">
        <f t="shared" si="42"/>
        <v>1.5</v>
      </c>
      <c r="AF166" s="137">
        <f t="shared" si="42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1"/>
        <v>1</v>
      </c>
      <c r="D167" s="137">
        <f t="shared" si="41"/>
        <v>1</v>
      </c>
      <c r="E167" s="137">
        <f t="shared" si="41"/>
        <v>1</v>
      </c>
      <c r="F167" s="137">
        <f t="shared" si="41"/>
        <v>1</v>
      </c>
      <c r="G167" s="137">
        <f t="shared" si="41"/>
        <v>1</v>
      </c>
      <c r="H167" s="137">
        <f t="shared" si="41"/>
        <v>1</v>
      </c>
      <c r="I167" s="137">
        <f t="shared" si="41"/>
        <v>1</v>
      </c>
      <c r="J167" s="137">
        <f t="shared" si="41"/>
        <v>1</v>
      </c>
      <c r="K167" s="137">
        <f t="shared" si="41"/>
        <v>1</v>
      </c>
      <c r="L167" s="137">
        <f t="shared" si="41"/>
        <v>1</v>
      </c>
      <c r="M167" s="137">
        <f t="shared" si="41"/>
        <v>1</v>
      </c>
      <c r="N167" s="137">
        <f t="shared" si="41"/>
        <v>1</v>
      </c>
      <c r="O167" s="137">
        <f t="shared" si="41"/>
        <v>1</v>
      </c>
      <c r="P167" s="137">
        <f t="shared" si="41"/>
        <v>1</v>
      </c>
      <c r="Q167" s="137">
        <f t="shared" si="41"/>
        <v>1</v>
      </c>
      <c r="R167" s="137">
        <f t="shared" si="42"/>
        <v>1</v>
      </c>
      <c r="S167" s="137">
        <f t="shared" si="42"/>
        <v>1</v>
      </c>
      <c r="T167" s="137">
        <f t="shared" si="42"/>
        <v>1</v>
      </c>
      <c r="U167" s="137">
        <f t="shared" si="42"/>
        <v>1</v>
      </c>
      <c r="V167" s="137">
        <f t="shared" si="42"/>
        <v>1</v>
      </c>
      <c r="W167" s="137">
        <f t="shared" si="42"/>
        <v>1</v>
      </c>
      <c r="X167" s="137">
        <f t="shared" si="42"/>
        <v>1</v>
      </c>
      <c r="Y167" s="137">
        <f t="shared" si="42"/>
        <v>1</v>
      </c>
      <c r="Z167" s="137">
        <f t="shared" si="42"/>
        <v>1</v>
      </c>
      <c r="AA167" s="137">
        <f t="shared" si="42"/>
        <v>1</v>
      </c>
      <c r="AB167" s="137">
        <f t="shared" si="42"/>
        <v>1</v>
      </c>
      <c r="AC167" s="137">
        <f t="shared" si="42"/>
        <v>1</v>
      </c>
      <c r="AD167" s="137">
        <f t="shared" si="42"/>
        <v>1</v>
      </c>
      <c r="AE167" s="137">
        <f t="shared" si="42"/>
        <v>1</v>
      </c>
      <c r="AF167" s="137">
        <f t="shared" si="42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3">B169</f>
        <v>1</v>
      </c>
      <c r="D169" s="137">
        <f t="shared" si="43"/>
        <v>1</v>
      </c>
      <c r="E169" s="137">
        <f t="shared" si="43"/>
        <v>1</v>
      </c>
      <c r="F169" s="137">
        <f t="shared" si="43"/>
        <v>1</v>
      </c>
      <c r="G169" s="137">
        <f t="shared" si="43"/>
        <v>1</v>
      </c>
      <c r="H169" s="137">
        <f t="shared" si="43"/>
        <v>1</v>
      </c>
      <c r="I169" s="137">
        <f t="shared" si="43"/>
        <v>1</v>
      </c>
      <c r="J169" s="137">
        <f t="shared" si="43"/>
        <v>1</v>
      </c>
      <c r="K169" s="137">
        <f t="shared" si="43"/>
        <v>1</v>
      </c>
      <c r="L169" s="137">
        <f t="shared" si="43"/>
        <v>1</v>
      </c>
      <c r="M169" s="137">
        <f t="shared" si="43"/>
        <v>1</v>
      </c>
      <c r="N169" s="137">
        <f t="shared" si="43"/>
        <v>1</v>
      </c>
      <c r="O169" s="137">
        <f t="shared" si="43"/>
        <v>1</v>
      </c>
      <c r="P169" s="137">
        <f t="shared" si="43"/>
        <v>1</v>
      </c>
      <c r="Q169" s="137">
        <f t="shared" si="43"/>
        <v>1</v>
      </c>
      <c r="R169" s="137">
        <f t="shared" si="43"/>
        <v>1</v>
      </c>
      <c r="S169" s="137">
        <f t="shared" ref="R169:AF176" si="44">R169</f>
        <v>1</v>
      </c>
      <c r="T169" s="137">
        <f t="shared" si="44"/>
        <v>1</v>
      </c>
      <c r="U169" s="137">
        <f t="shared" si="44"/>
        <v>1</v>
      </c>
      <c r="V169" s="137">
        <f t="shared" si="44"/>
        <v>1</v>
      </c>
      <c r="W169" s="137">
        <f t="shared" si="44"/>
        <v>1</v>
      </c>
      <c r="X169" s="137">
        <f t="shared" si="44"/>
        <v>1</v>
      </c>
      <c r="Y169" s="137">
        <f t="shared" si="44"/>
        <v>1</v>
      </c>
      <c r="Z169" s="137">
        <f t="shared" si="44"/>
        <v>1</v>
      </c>
      <c r="AA169" s="137">
        <f t="shared" si="44"/>
        <v>1</v>
      </c>
      <c r="AB169" s="137">
        <f t="shared" si="44"/>
        <v>1</v>
      </c>
      <c r="AC169" s="137">
        <f t="shared" si="44"/>
        <v>1</v>
      </c>
      <c r="AD169" s="137">
        <f t="shared" si="44"/>
        <v>1</v>
      </c>
      <c r="AE169" s="137">
        <f t="shared" si="44"/>
        <v>1</v>
      </c>
      <c r="AF169" s="137">
        <f t="shared" si="44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3"/>
        <v>0.42</v>
      </c>
      <c r="D170" s="137">
        <f t="shared" si="43"/>
        <v>0.42</v>
      </c>
      <c r="E170" s="137">
        <f t="shared" si="43"/>
        <v>0.42</v>
      </c>
      <c r="F170" s="137">
        <f t="shared" si="43"/>
        <v>0.42</v>
      </c>
      <c r="G170" s="137">
        <f t="shared" si="43"/>
        <v>0.42</v>
      </c>
      <c r="H170" s="137">
        <f t="shared" si="43"/>
        <v>0.42</v>
      </c>
      <c r="I170" s="137">
        <f t="shared" si="43"/>
        <v>0.42</v>
      </c>
      <c r="J170" s="137">
        <f t="shared" si="43"/>
        <v>0.42</v>
      </c>
      <c r="K170" s="137">
        <f t="shared" si="43"/>
        <v>0.42</v>
      </c>
      <c r="L170" s="137">
        <f t="shared" si="43"/>
        <v>0.42</v>
      </c>
      <c r="M170" s="137">
        <f t="shared" si="43"/>
        <v>0.42</v>
      </c>
      <c r="N170" s="137">
        <f t="shared" si="43"/>
        <v>0.42</v>
      </c>
      <c r="O170" s="137">
        <f t="shared" si="43"/>
        <v>0.42</v>
      </c>
      <c r="P170" s="137">
        <f t="shared" si="43"/>
        <v>0.42</v>
      </c>
      <c r="Q170" s="137">
        <f t="shared" si="43"/>
        <v>0.42</v>
      </c>
      <c r="R170" s="137">
        <f t="shared" si="44"/>
        <v>0.42</v>
      </c>
      <c r="S170" s="137">
        <f t="shared" si="44"/>
        <v>0.42</v>
      </c>
      <c r="T170" s="137">
        <f t="shared" si="44"/>
        <v>0.42</v>
      </c>
      <c r="U170" s="137">
        <f t="shared" si="44"/>
        <v>0.42</v>
      </c>
      <c r="V170" s="137">
        <f t="shared" si="44"/>
        <v>0.42</v>
      </c>
      <c r="W170" s="137">
        <f t="shared" si="44"/>
        <v>0.42</v>
      </c>
      <c r="X170" s="137">
        <f t="shared" si="44"/>
        <v>0.42</v>
      </c>
      <c r="Y170" s="137">
        <f t="shared" si="44"/>
        <v>0.42</v>
      </c>
      <c r="Z170" s="137">
        <f t="shared" si="44"/>
        <v>0.42</v>
      </c>
      <c r="AA170" s="137">
        <f t="shared" si="44"/>
        <v>0.42</v>
      </c>
      <c r="AB170" s="137">
        <f t="shared" si="44"/>
        <v>0.42</v>
      </c>
      <c r="AC170" s="137">
        <f t="shared" si="44"/>
        <v>0.42</v>
      </c>
      <c r="AD170" s="137">
        <f t="shared" si="44"/>
        <v>0.42</v>
      </c>
      <c r="AE170" s="137">
        <f t="shared" si="44"/>
        <v>0.42</v>
      </c>
      <c r="AF170" s="137">
        <f t="shared" si="44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3"/>
        <v>0.46</v>
      </c>
      <c r="D171" s="137">
        <f t="shared" si="43"/>
        <v>0.46</v>
      </c>
      <c r="E171" s="137">
        <f t="shared" si="43"/>
        <v>0.46</v>
      </c>
      <c r="F171" s="137">
        <f t="shared" si="43"/>
        <v>0.46</v>
      </c>
      <c r="G171" s="137">
        <f t="shared" si="43"/>
        <v>0.46</v>
      </c>
      <c r="H171" s="137">
        <f t="shared" si="43"/>
        <v>0.46</v>
      </c>
      <c r="I171" s="137">
        <f t="shared" si="43"/>
        <v>0.46</v>
      </c>
      <c r="J171" s="137">
        <f t="shared" si="43"/>
        <v>0.46</v>
      </c>
      <c r="K171" s="137">
        <f t="shared" si="43"/>
        <v>0.46</v>
      </c>
      <c r="L171" s="137">
        <f t="shared" si="43"/>
        <v>0.46</v>
      </c>
      <c r="M171" s="137">
        <f t="shared" si="43"/>
        <v>0.46</v>
      </c>
      <c r="N171" s="137">
        <f t="shared" si="43"/>
        <v>0.46</v>
      </c>
      <c r="O171" s="137">
        <f t="shared" si="43"/>
        <v>0.46</v>
      </c>
      <c r="P171" s="137">
        <f t="shared" si="43"/>
        <v>0.46</v>
      </c>
      <c r="Q171" s="137">
        <f t="shared" si="43"/>
        <v>0.46</v>
      </c>
      <c r="R171" s="137">
        <f t="shared" si="44"/>
        <v>0.46</v>
      </c>
      <c r="S171" s="137">
        <f t="shared" si="44"/>
        <v>0.46</v>
      </c>
      <c r="T171" s="137">
        <f t="shared" si="44"/>
        <v>0.46</v>
      </c>
      <c r="U171" s="137">
        <f t="shared" si="44"/>
        <v>0.46</v>
      </c>
      <c r="V171" s="137">
        <f t="shared" si="44"/>
        <v>0.46</v>
      </c>
      <c r="W171" s="137">
        <f t="shared" si="44"/>
        <v>0.46</v>
      </c>
      <c r="X171" s="137">
        <f t="shared" si="44"/>
        <v>0.46</v>
      </c>
      <c r="Y171" s="137">
        <f t="shared" si="44"/>
        <v>0.46</v>
      </c>
      <c r="Z171" s="137">
        <f t="shared" si="44"/>
        <v>0.46</v>
      </c>
      <c r="AA171" s="137">
        <f t="shared" si="44"/>
        <v>0.46</v>
      </c>
      <c r="AB171" s="137">
        <f t="shared" si="44"/>
        <v>0.46</v>
      </c>
      <c r="AC171" s="137">
        <f t="shared" si="44"/>
        <v>0.46</v>
      </c>
      <c r="AD171" s="137">
        <f t="shared" si="44"/>
        <v>0.46</v>
      </c>
      <c r="AE171" s="137">
        <f t="shared" si="44"/>
        <v>0.46</v>
      </c>
      <c r="AF171" s="137">
        <f t="shared" si="44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3"/>
        <v>0.85</v>
      </c>
      <c r="D172" s="137">
        <f t="shared" si="43"/>
        <v>0.85</v>
      </c>
      <c r="E172" s="137">
        <f t="shared" si="43"/>
        <v>0.85</v>
      </c>
      <c r="F172" s="137">
        <f t="shared" si="43"/>
        <v>0.85</v>
      </c>
      <c r="G172" s="137">
        <f t="shared" si="43"/>
        <v>0.85</v>
      </c>
      <c r="H172" s="137">
        <f t="shared" si="43"/>
        <v>0.85</v>
      </c>
      <c r="I172" s="137">
        <f t="shared" si="43"/>
        <v>0.85</v>
      </c>
      <c r="J172" s="137">
        <f t="shared" si="43"/>
        <v>0.85</v>
      </c>
      <c r="K172" s="137">
        <f t="shared" si="43"/>
        <v>0.85</v>
      </c>
      <c r="L172" s="137">
        <f t="shared" si="43"/>
        <v>0.85</v>
      </c>
      <c r="M172" s="137">
        <f t="shared" si="43"/>
        <v>0.85</v>
      </c>
      <c r="N172" s="137">
        <f t="shared" si="43"/>
        <v>0.85</v>
      </c>
      <c r="O172" s="137">
        <f t="shared" si="43"/>
        <v>0.85</v>
      </c>
      <c r="P172" s="137">
        <f t="shared" si="43"/>
        <v>0.85</v>
      </c>
      <c r="Q172" s="137">
        <f t="shared" si="43"/>
        <v>0.85</v>
      </c>
      <c r="R172" s="137">
        <f t="shared" si="44"/>
        <v>0.85</v>
      </c>
      <c r="S172" s="137">
        <f t="shared" si="44"/>
        <v>0.85</v>
      </c>
      <c r="T172" s="137">
        <f t="shared" si="44"/>
        <v>0.85</v>
      </c>
      <c r="U172" s="137">
        <f t="shared" si="44"/>
        <v>0.85</v>
      </c>
      <c r="V172" s="137">
        <f t="shared" si="44"/>
        <v>0.85</v>
      </c>
      <c r="W172" s="137">
        <f t="shared" si="44"/>
        <v>0.85</v>
      </c>
      <c r="X172" s="137">
        <f t="shared" si="44"/>
        <v>0.85</v>
      </c>
      <c r="Y172" s="137">
        <f t="shared" si="44"/>
        <v>0.85</v>
      </c>
      <c r="Z172" s="137">
        <f t="shared" si="44"/>
        <v>0.85</v>
      </c>
      <c r="AA172" s="137">
        <f t="shared" si="44"/>
        <v>0.85</v>
      </c>
      <c r="AB172" s="137">
        <f t="shared" si="44"/>
        <v>0.85</v>
      </c>
      <c r="AC172" s="137">
        <f t="shared" si="44"/>
        <v>0.85</v>
      </c>
      <c r="AD172" s="137">
        <f t="shared" si="44"/>
        <v>0.85</v>
      </c>
      <c r="AE172" s="137">
        <f t="shared" si="44"/>
        <v>0.85</v>
      </c>
      <c r="AF172" s="137">
        <f t="shared" si="44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3"/>
        <v>0.9</v>
      </c>
      <c r="D173" s="137">
        <f t="shared" si="43"/>
        <v>0.9</v>
      </c>
      <c r="E173" s="137">
        <f t="shared" si="43"/>
        <v>0.9</v>
      </c>
      <c r="F173" s="137">
        <f t="shared" si="43"/>
        <v>0.9</v>
      </c>
      <c r="G173" s="137">
        <f t="shared" si="43"/>
        <v>0.9</v>
      </c>
      <c r="H173" s="137">
        <f t="shared" si="43"/>
        <v>0.9</v>
      </c>
      <c r="I173" s="137">
        <f t="shared" si="43"/>
        <v>0.9</v>
      </c>
      <c r="J173" s="137">
        <f t="shared" si="43"/>
        <v>0.9</v>
      </c>
      <c r="K173" s="137">
        <f t="shared" si="43"/>
        <v>0.9</v>
      </c>
      <c r="L173" s="137">
        <f t="shared" si="43"/>
        <v>0.9</v>
      </c>
      <c r="M173" s="137">
        <f t="shared" si="43"/>
        <v>0.9</v>
      </c>
      <c r="N173" s="137">
        <f t="shared" si="43"/>
        <v>0.9</v>
      </c>
      <c r="O173" s="137">
        <f t="shared" si="43"/>
        <v>0.9</v>
      </c>
      <c r="P173" s="137">
        <f t="shared" si="43"/>
        <v>0.9</v>
      </c>
      <c r="Q173" s="137">
        <f t="shared" si="43"/>
        <v>0.9</v>
      </c>
      <c r="R173" s="137">
        <f t="shared" si="44"/>
        <v>0.9</v>
      </c>
      <c r="S173" s="137">
        <f t="shared" si="44"/>
        <v>0.9</v>
      </c>
      <c r="T173" s="137">
        <f t="shared" si="44"/>
        <v>0.9</v>
      </c>
      <c r="U173" s="137">
        <f t="shared" si="44"/>
        <v>0.9</v>
      </c>
      <c r="V173" s="137">
        <f t="shared" si="44"/>
        <v>0.9</v>
      </c>
      <c r="W173" s="137">
        <f t="shared" si="44"/>
        <v>0.9</v>
      </c>
      <c r="X173" s="137">
        <f t="shared" si="44"/>
        <v>0.9</v>
      </c>
      <c r="Y173" s="137">
        <f t="shared" si="44"/>
        <v>0.9</v>
      </c>
      <c r="Z173" s="137">
        <f t="shared" si="44"/>
        <v>0.9</v>
      </c>
      <c r="AA173" s="137">
        <f t="shared" si="44"/>
        <v>0.9</v>
      </c>
      <c r="AB173" s="137">
        <f t="shared" si="44"/>
        <v>0.9</v>
      </c>
      <c r="AC173" s="137">
        <f t="shared" si="44"/>
        <v>0.9</v>
      </c>
      <c r="AD173" s="137">
        <f t="shared" si="44"/>
        <v>0.9</v>
      </c>
      <c r="AE173" s="137">
        <f t="shared" si="44"/>
        <v>0.9</v>
      </c>
      <c r="AF173" s="137">
        <f t="shared" si="44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3"/>
        <v>0.44</v>
      </c>
      <c r="D174" s="137">
        <f t="shared" si="43"/>
        <v>0.44</v>
      </c>
      <c r="E174" s="137">
        <f t="shared" si="43"/>
        <v>0.44</v>
      </c>
      <c r="F174" s="137">
        <f t="shared" si="43"/>
        <v>0.44</v>
      </c>
      <c r="G174" s="137">
        <f t="shared" si="43"/>
        <v>0.44</v>
      </c>
      <c r="H174" s="137">
        <f t="shared" si="43"/>
        <v>0.44</v>
      </c>
      <c r="I174" s="137">
        <f t="shared" si="43"/>
        <v>0.44</v>
      </c>
      <c r="J174" s="137">
        <f t="shared" si="43"/>
        <v>0.44</v>
      </c>
      <c r="K174" s="137">
        <f t="shared" si="43"/>
        <v>0.44</v>
      </c>
      <c r="L174" s="137">
        <f t="shared" si="43"/>
        <v>0.44</v>
      </c>
      <c r="M174" s="137">
        <f t="shared" si="43"/>
        <v>0.44</v>
      </c>
      <c r="N174" s="137">
        <f t="shared" si="43"/>
        <v>0.44</v>
      </c>
      <c r="O174" s="137">
        <f t="shared" si="43"/>
        <v>0.44</v>
      </c>
      <c r="P174" s="137">
        <f t="shared" si="43"/>
        <v>0.44</v>
      </c>
      <c r="Q174" s="137">
        <f t="shared" si="43"/>
        <v>0.44</v>
      </c>
      <c r="R174" s="137">
        <f t="shared" si="44"/>
        <v>0.44</v>
      </c>
      <c r="S174" s="137">
        <f t="shared" si="44"/>
        <v>0.44</v>
      </c>
      <c r="T174" s="137">
        <f t="shared" si="44"/>
        <v>0.44</v>
      </c>
      <c r="U174" s="137">
        <f t="shared" si="44"/>
        <v>0.44</v>
      </c>
      <c r="V174" s="137">
        <f t="shared" si="44"/>
        <v>0.44</v>
      </c>
      <c r="W174" s="137">
        <f t="shared" si="44"/>
        <v>0.44</v>
      </c>
      <c r="X174" s="137">
        <f t="shared" si="44"/>
        <v>0.44</v>
      </c>
      <c r="Y174" s="137">
        <f t="shared" si="44"/>
        <v>0.44</v>
      </c>
      <c r="Z174" s="137">
        <f t="shared" si="44"/>
        <v>0.44</v>
      </c>
      <c r="AA174" s="137">
        <f t="shared" si="44"/>
        <v>0.44</v>
      </c>
      <c r="AB174" s="137">
        <f t="shared" si="44"/>
        <v>0.44</v>
      </c>
      <c r="AC174" s="137">
        <f t="shared" si="44"/>
        <v>0.44</v>
      </c>
      <c r="AD174" s="137">
        <f t="shared" si="44"/>
        <v>0.44</v>
      </c>
      <c r="AE174" s="137">
        <f t="shared" si="44"/>
        <v>0.44</v>
      </c>
      <c r="AF174" s="137">
        <f t="shared" si="44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3"/>
        <v>2.1</v>
      </c>
      <c r="D175" s="137">
        <f t="shared" si="43"/>
        <v>2.1</v>
      </c>
      <c r="E175" s="137">
        <f t="shared" si="43"/>
        <v>2.1</v>
      </c>
      <c r="F175" s="137">
        <f t="shared" si="43"/>
        <v>2.1</v>
      </c>
      <c r="G175" s="137">
        <f t="shared" si="43"/>
        <v>2.1</v>
      </c>
      <c r="H175" s="137">
        <f t="shared" si="43"/>
        <v>2.1</v>
      </c>
      <c r="I175" s="137">
        <f t="shared" si="43"/>
        <v>2.1</v>
      </c>
      <c r="J175" s="137">
        <f t="shared" si="43"/>
        <v>2.1</v>
      </c>
      <c r="K175" s="137">
        <f t="shared" si="43"/>
        <v>2.1</v>
      </c>
      <c r="L175" s="137">
        <f t="shared" si="43"/>
        <v>2.1</v>
      </c>
      <c r="M175" s="137">
        <f t="shared" si="43"/>
        <v>2.1</v>
      </c>
      <c r="N175" s="137">
        <f t="shared" si="43"/>
        <v>2.1</v>
      </c>
      <c r="O175" s="137">
        <f t="shared" si="43"/>
        <v>2.1</v>
      </c>
      <c r="P175" s="137">
        <f t="shared" si="43"/>
        <v>2.1</v>
      </c>
      <c r="Q175" s="137">
        <f t="shared" si="43"/>
        <v>2.1</v>
      </c>
      <c r="R175" s="137">
        <f t="shared" si="44"/>
        <v>2.1</v>
      </c>
      <c r="S175" s="137">
        <f t="shared" si="44"/>
        <v>2.1</v>
      </c>
      <c r="T175" s="137">
        <f t="shared" si="44"/>
        <v>2.1</v>
      </c>
      <c r="U175" s="137">
        <f t="shared" si="44"/>
        <v>2.1</v>
      </c>
      <c r="V175" s="137">
        <f t="shared" si="44"/>
        <v>2.1</v>
      </c>
      <c r="W175" s="137">
        <f t="shared" si="44"/>
        <v>2.1</v>
      </c>
      <c r="X175" s="137">
        <f t="shared" si="44"/>
        <v>2.1</v>
      </c>
      <c r="Y175" s="137">
        <f t="shared" si="44"/>
        <v>2.1</v>
      </c>
      <c r="Z175" s="137">
        <f t="shared" si="44"/>
        <v>2.1</v>
      </c>
      <c r="AA175" s="137">
        <f t="shared" si="44"/>
        <v>2.1</v>
      </c>
      <c r="AB175" s="137">
        <f t="shared" si="44"/>
        <v>2.1</v>
      </c>
      <c r="AC175" s="137">
        <f t="shared" si="44"/>
        <v>2.1</v>
      </c>
      <c r="AD175" s="137">
        <f t="shared" si="44"/>
        <v>2.1</v>
      </c>
      <c r="AE175" s="137">
        <f t="shared" si="44"/>
        <v>2.1</v>
      </c>
      <c r="AF175" s="137">
        <f t="shared" si="44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3"/>
        <v>0.9</v>
      </c>
      <c r="D176" s="137">
        <f t="shared" si="43"/>
        <v>0.9</v>
      </c>
      <c r="E176" s="137">
        <f t="shared" si="43"/>
        <v>0.9</v>
      </c>
      <c r="F176" s="137">
        <f t="shared" si="43"/>
        <v>0.9</v>
      </c>
      <c r="G176" s="137">
        <f t="shared" si="43"/>
        <v>0.9</v>
      </c>
      <c r="H176" s="137">
        <f t="shared" si="43"/>
        <v>0.9</v>
      </c>
      <c r="I176" s="137">
        <f t="shared" si="43"/>
        <v>0.9</v>
      </c>
      <c r="J176" s="137">
        <f t="shared" si="43"/>
        <v>0.9</v>
      </c>
      <c r="K176" s="137">
        <f t="shared" si="43"/>
        <v>0.9</v>
      </c>
      <c r="L176" s="137">
        <f t="shared" si="43"/>
        <v>0.9</v>
      </c>
      <c r="M176" s="137">
        <f t="shared" si="43"/>
        <v>0.9</v>
      </c>
      <c r="N176" s="137">
        <f t="shared" si="43"/>
        <v>0.9</v>
      </c>
      <c r="O176" s="137">
        <f t="shared" si="43"/>
        <v>0.9</v>
      </c>
      <c r="P176" s="137">
        <f t="shared" si="43"/>
        <v>0.9</v>
      </c>
      <c r="Q176" s="137">
        <f t="shared" si="43"/>
        <v>0.9</v>
      </c>
      <c r="R176" s="137">
        <f t="shared" si="44"/>
        <v>0.9</v>
      </c>
      <c r="S176" s="137">
        <f t="shared" si="44"/>
        <v>0.9</v>
      </c>
      <c r="T176" s="137">
        <f t="shared" si="44"/>
        <v>0.9</v>
      </c>
      <c r="U176" s="137">
        <f t="shared" si="44"/>
        <v>0.9</v>
      </c>
      <c r="V176" s="137">
        <f t="shared" si="44"/>
        <v>0.9</v>
      </c>
      <c r="W176" s="137">
        <f t="shared" si="44"/>
        <v>0.9</v>
      </c>
      <c r="X176" s="137">
        <f t="shared" si="44"/>
        <v>0.9</v>
      </c>
      <c r="Y176" s="137">
        <f t="shared" si="44"/>
        <v>0.9</v>
      </c>
      <c r="Z176" s="137">
        <f t="shared" si="44"/>
        <v>0.9</v>
      </c>
      <c r="AA176" s="137">
        <f t="shared" si="44"/>
        <v>0.9</v>
      </c>
      <c r="AB176" s="137">
        <f t="shared" si="44"/>
        <v>0.9</v>
      </c>
      <c r="AC176" s="137">
        <f t="shared" si="44"/>
        <v>0.9</v>
      </c>
      <c r="AD176" s="137">
        <f t="shared" si="44"/>
        <v>0.9</v>
      </c>
      <c r="AE176" s="137">
        <f t="shared" si="44"/>
        <v>0.9</v>
      </c>
      <c r="AF176" s="137">
        <f t="shared" si="44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5">B178</f>
        <v>0.57999999999999996</v>
      </c>
      <c r="D178" s="137">
        <f t="shared" si="45"/>
        <v>0.57999999999999996</v>
      </c>
      <c r="E178" s="137">
        <f t="shared" si="45"/>
        <v>0.57999999999999996</v>
      </c>
      <c r="F178" s="137">
        <f t="shared" si="45"/>
        <v>0.57999999999999996</v>
      </c>
      <c r="G178" s="137">
        <f t="shared" si="45"/>
        <v>0.57999999999999996</v>
      </c>
      <c r="H178" s="137">
        <f t="shared" si="45"/>
        <v>0.57999999999999996</v>
      </c>
      <c r="I178" s="137">
        <f t="shared" si="45"/>
        <v>0.57999999999999996</v>
      </c>
      <c r="J178" s="137">
        <f t="shared" si="45"/>
        <v>0.57999999999999996</v>
      </c>
      <c r="K178" s="137">
        <f t="shared" si="45"/>
        <v>0.57999999999999996</v>
      </c>
      <c r="L178" s="137">
        <f t="shared" si="45"/>
        <v>0.57999999999999996</v>
      </c>
      <c r="M178" s="137">
        <f t="shared" si="45"/>
        <v>0.57999999999999996</v>
      </c>
      <c r="N178" s="137">
        <f t="shared" si="45"/>
        <v>0.57999999999999996</v>
      </c>
      <c r="O178" s="137">
        <f t="shared" si="45"/>
        <v>0.57999999999999996</v>
      </c>
      <c r="P178" s="137">
        <f t="shared" si="45"/>
        <v>0.57999999999999996</v>
      </c>
      <c r="Q178" s="137">
        <f t="shared" si="45"/>
        <v>0.57999999999999996</v>
      </c>
      <c r="R178" s="137">
        <f t="shared" si="45"/>
        <v>0.57999999999999996</v>
      </c>
      <c r="S178" s="137">
        <f t="shared" ref="R178:AF190" si="46">R178</f>
        <v>0.57999999999999996</v>
      </c>
      <c r="T178" s="137">
        <f t="shared" si="46"/>
        <v>0.57999999999999996</v>
      </c>
      <c r="U178" s="137">
        <f t="shared" si="46"/>
        <v>0.57999999999999996</v>
      </c>
      <c r="V178" s="137">
        <f t="shared" si="46"/>
        <v>0.57999999999999996</v>
      </c>
      <c r="W178" s="137">
        <f t="shared" si="46"/>
        <v>0.57999999999999996</v>
      </c>
      <c r="X178" s="137">
        <f t="shared" si="46"/>
        <v>0.57999999999999996</v>
      </c>
      <c r="Y178" s="137">
        <f t="shared" si="46"/>
        <v>0.57999999999999996</v>
      </c>
      <c r="Z178" s="137">
        <f t="shared" si="46"/>
        <v>0.57999999999999996</v>
      </c>
      <c r="AA178" s="137">
        <f t="shared" si="46"/>
        <v>0.57999999999999996</v>
      </c>
      <c r="AB178" s="137">
        <f t="shared" si="46"/>
        <v>0.57999999999999996</v>
      </c>
      <c r="AC178" s="137">
        <f t="shared" si="46"/>
        <v>0.57999999999999996</v>
      </c>
      <c r="AD178" s="137">
        <f t="shared" si="46"/>
        <v>0.57999999999999996</v>
      </c>
      <c r="AE178" s="137">
        <f t="shared" si="46"/>
        <v>0.57999999999999996</v>
      </c>
      <c r="AF178" s="137">
        <f t="shared" si="46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5"/>
        <v>0.8</v>
      </c>
      <c r="D179" s="137">
        <f t="shared" si="45"/>
        <v>0.8</v>
      </c>
      <c r="E179" s="137">
        <f t="shared" si="45"/>
        <v>0.8</v>
      </c>
      <c r="F179" s="137">
        <f t="shared" si="45"/>
        <v>0.8</v>
      </c>
      <c r="G179" s="137">
        <f t="shared" si="45"/>
        <v>0.8</v>
      </c>
      <c r="H179" s="137">
        <f t="shared" si="45"/>
        <v>0.8</v>
      </c>
      <c r="I179" s="137">
        <f t="shared" si="45"/>
        <v>0.8</v>
      </c>
      <c r="J179" s="137">
        <f t="shared" si="45"/>
        <v>0.8</v>
      </c>
      <c r="K179" s="137">
        <f t="shared" si="45"/>
        <v>0.8</v>
      </c>
      <c r="L179" s="137">
        <f t="shared" si="45"/>
        <v>0.8</v>
      </c>
      <c r="M179" s="137">
        <f t="shared" si="45"/>
        <v>0.8</v>
      </c>
      <c r="N179" s="137">
        <f t="shared" si="45"/>
        <v>0.8</v>
      </c>
      <c r="O179" s="137">
        <f t="shared" si="45"/>
        <v>0.8</v>
      </c>
      <c r="P179" s="137">
        <f t="shared" si="45"/>
        <v>0.8</v>
      </c>
      <c r="Q179" s="137">
        <f t="shared" si="45"/>
        <v>0.8</v>
      </c>
      <c r="R179" s="137">
        <f t="shared" si="45"/>
        <v>0.8</v>
      </c>
      <c r="S179" s="137">
        <f t="shared" si="46"/>
        <v>0.8</v>
      </c>
      <c r="T179" s="137">
        <f t="shared" si="46"/>
        <v>0.8</v>
      </c>
      <c r="U179" s="137">
        <f t="shared" si="46"/>
        <v>0.8</v>
      </c>
      <c r="V179" s="137">
        <f t="shared" si="46"/>
        <v>0.8</v>
      </c>
      <c r="W179" s="137">
        <f t="shared" si="46"/>
        <v>0.8</v>
      </c>
      <c r="X179" s="137">
        <f t="shared" si="46"/>
        <v>0.8</v>
      </c>
      <c r="Y179" s="137">
        <f t="shared" si="46"/>
        <v>0.8</v>
      </c>
      <c r="Z179" s="137">
        <f t="shared" si="46"/>
        <v>0.8</v>
      </c>
      <c r="AA179" s="137">
        <f t="shared" si="46"/>
        <v>0.8</v>
      </c>
      <c r="AB179" s="137">
        <f t="shared" si="46"/>
        <v>0.8</v>
      </c>
      <c r="AC179" s="137">
        <f t="shared" si="46"/>
        <v>0.8</v>
      </c>
      <c r="AD179" s="137">
        <f t="shared" si="46"/>
        <v>0.8</v>
      </c>
      <c r="AE179" s="137">
        <f t="shared" si="46"/>
        <v>0.8</v>
      </c>
      <c r="AF179" s="137">
        <f t="shared" si="46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5"/>
        <v>0</v>
      </c>
      <c r="D180" s="137">
        <f t="shared" si="45"/>
        <v>0</v>
      </c>
      <c r="E180" s="137">
        <f t="shared" si="45"/>
        <v>0</v>
      </c>
      <c r="F180" s="137">
        <f t="shared" si="45"/>
        <v>0</v>
      </c>
      <c r="G180" s="137">
        <f t="shared" si="45"/>
        <v>0</v>
      </c>
      <c r="H180" s="137">
        <f t="shared" si="45"/>
        <v>0</v>
      </c>
      <c r="I180" s="137">
        <f t="shared" si="45"/>
        <v>0</v>
      </c>
      <c r="J180" s="137">
        <f t="shared" si="45"/>
        <v>0</v>
      </c>
      <c r="K180" s="137">
        <f t="shared" si="45"/>
        <v>0</v>
      </c>
      <c r="L180" s="137">
        <f t="shared" si="45"/>
        <v>0</v>
      </c>
      <c r="M180" s="137">
        <f t="shared" si="45"/>
        <v>0</v>
      </c>
      <c r="N180" s="137">
        <f t="shared" si="45"/>
        <v>0</v>
      </c>
      <c r="O180" s="137">
        <f t="shared" si="45"/>
        <v>0</v>
      </c>
      <c r="P180" s="137">
        <f t="shared" si="45"/>
        <v>0</v>
      </c>
      <c r="Q180" s="137">
        <f t="shared" si="45"/>
        <v>0</v>
      </c>
      <c r="R180" s="137">
        <f t="shared" si="45"/>
        <v>0</v>
      </c>
      <c r="S180" s="137">
        <f t="shared" si="46"/>
        <v>0</v>
      </c>
      <c r="T180" s="137">
        <f t="shared" si="46"/>
        <v>0</v>
      </c>
      <c r="U180" s="137">
        <f t="shared" si="46"/>
        <v>0</v>
      </c>
      <c r="V180" s="137">
        <f t="shared" si="46"/>
        <v>0</v>
      </c>
      <c r="W180" s="137">
        <f t="shared" si="46"/>
        <v>0</v>
      </c>
      <c r="X180" s="137">
        <f t="shared" si="46"/>
        <v>0</v>
      </c>
      <c r="Y180" s="137">
        <f t="shared" si="46"/>
        <v>0</v>
      </c>
      <c r="Z180" s="137">
        <f t="shared" si="46"/>
        <v>0</v>
      </c>
      <c r="AA180" s="137">
        <f t="shared" si="46"/>
        <v>0</v>
      </c>
      <c r="AB180" s="137">
        <f t="shared" si="46"/>
        <v>0</v>
      </c>
      <c r="AC180" s="137">
        <f t="shared" si="46"/>
        <v>0</v>
      </c>
      <c r="AD180" s="137">
        <f t="shared" si="46"/>
        <v>0</v>
      </c>
      <c r="AE180" s="137">
        <f t="shared" si="46"/>
        <v>0</v>
      </c>
      <c r="AF180" s="137">
        <f t="shared" si="46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5"/>
        <v>0.6</v>
      </c>
      <c r="D181" s="137">
        <f t="shared" si="45"/>
        <v>0.6</v>
      </c>
      <c r="E181" s="137">
        <f t="shared" si="45"/>
        <v>0.6</v>
      </c>
      <c r="F181" s="137">
        <f t="shared" si="45"/>
        <v>0.6</v>
      </c>
      <c r="G181" s="137">
        <f t="shared" si="45"/>
        <v>0.6</v>
      </c>
      <c r="H181" s="137">
        <f t="shared" si="45"/>
        <v>0.6</v>
      </c>
      <c r="I181" s="137">
        <f t="shared" si="45"/>
        <v>0.6</v>
      </c>
      <c r="J181" s="137">
        <f t="shared" si="45"/>
        <v>0.6</v>
      </c>
      <c r="K181" s="137">
        <f t="shared" si="45"/>
        <v>0.6</v>
      </c>
      <c r="L181" s="137">
        <f t="shared" si="45"/>
        <v>0.6</v>
      </c>
      <c r="M181" s="137">
        <f t="shared" si="45"/>
        <v>0.6</v>
      </c>
      <c r="N181" s="137">
        <f t="shared" si="45"/>
        <v>0.6</v>
      </c>
      <c r="O181" s="137">
        <f t="shared" si="45"/>
        <v>0.6</v>
      </c>
      <c r="P181" s="137">
        <f t="shared" si="45"/>
        <v>0.6</v>
      </c>
      <c r="Q181" s="137">
        <f t="shared" si="45"/>
        <v>0.6</v>
      </c>
      <c r="R181" s="137">
        <f t="shared" si="45"/>
        <v>0.6</v>
      </c>
      <c r="S181" s="137">
        <f t="shared" si="46"/>
        <v>0.6</v>
      </c>
      <c r="T181" s="137">
        <f t="shared" si="46"/>
        <v>0.6</v>
      </c>
      <c r="U181" s="137">
        <f t="shared" si="46"/>
        <v>0.6</v>
      </c>
      <c r="V181" s="137">
        <f t="shared" si="46"/>
        <v>0.6</v>
      </c>
      <c r="W181" s="137">
        <f t="shared" si="46"/>
        <v>0.6</v>
      </c>
      <c r="X181" s="137">
        <f t="shared" si="46"/>
        <v>0.6</v>
      </c>
      <c r="Y181" s="137">
        <f t="shared" si="46"/>
        <v>0.6</v>
      </c>
      <c r="Z181" s="137">
        <f t="shared" si="46"/>
        <v>0.6</v>
      </c>
      <c r="AA181" s="137">
        <f t="shared" si="46"/>
        <v>0.6</v>
      </c>
      <c r="AB181" s="137">
        <f t="shared" si="46"/>
        <v>0.6</v>
      </c>
      <c r="AC181" s="137">
        <f t="shared" si="46"/>
        <v>0.6</v>
      </c>
      <c r="AD181" s="137">
        <f t="shared" si="46"/>
        <v>0.6</v>
      </c>
      <c r="AE181" s="137">
        <f t="shared" si="46"/>
        <v>0.6</v>
      </c>
      <c r="AF181" s="137">
        <f t="shared" si="46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5"/>
        <v>0.6</v>
      </c>
      <c r="D182" s="137">
        <f t="shared" si="45"/>
        <v>0.6</v>
      </c>
      <c r="E182" s="137">
        <f t="shared" si="45"/>
        <v>0.6</v>
      </c>
      <c r="F182" s="137">
        <f t="shared" si="45"/>
        <v>0.6</v>
      </c>
      <c r="G182" s="137">
        <f t="shared" si="45"/>
        <v>0.6</v>
      </c>
      <c r="H182" s="137">
        <f t="shared" si="45"/>
        <v>0.6</v>
      </c>
      <c r="I182" s="137">
        <f t="shared" si="45"/>
        <v>0.6</v>
      </c>
      <c r="J182" s="137">
        <f t="shared" si="45"/>
        <v>0.6</v>
      </c>
      <c r="K182" s="137">
        <f t="shared" si="45"/>
        <v>0.6</v>
      </c>
      <c r="L182" s="137">
        <f t="shared" si="45"/>
        <v>0.6</v>
      </c>
      <c r="M182" s="137">
        <f t="shared" si="45"/>
        <v>0.6</v>
      </c>
      <c r="N182" s="137">
        <f t="shared" si="45"/>
        <v>0.6</v>
      </c>
      <c r="O182" s="137">
        <f t="shared" si="45"/>
        <v>0.6</v>
      </c>
      <c r="P182" s="137">
        <f t="shared" si="45"/>
        <v>0.6</v>
      </c>
      <c r="Q182" s="137">
        <f t="shared" si="45"/>
        <v>0.6</v>
      </c>
      <c r="R182" s="137">
        <f t="shared" si="45"/>
        <v>0.6</v>
      </c>
      <c r="S182" s="137">
        <f t="shared" si="46"/>
        <v>0.6</v>
      </c>
      <c r="T182" s="137">
        <f t="shared" si="46"/>
        <v>0.6</v>
      </c>
      <c r="U182" s="137">
        <f t="shared" si="46"/>
        <v>0.6</v>
      </c>
      <c r="V182" s="137">
        <f t="shared" si="46"/>
        <v>0.6</v>
      </c>
      <c r="W182" s="137">
        <f t="shared" si="46"/>
        <v>0.6</v>
      </c>
      <c r="X182" s="137">
        <f t="shared" si="46"/>
        <v>0.6</v>
      </c>
      <c r="Y182" s="137">
        <f t="shared" si="46"/>
        <v>0.6</v>
      </c>
      <c r="Z182" s="137">
        <f t="shared" si="46"/>
        <v>0.6</v>
      </c>
      <c r="AA182" s="137">
        <f t="shared" si="46"/>
        <v>0.6</v>
      </c>
      <c r="AB182" s="137">
        <f t="shared" si="46"/>
        <v>0.6</v>
      </c>
      <c r="AC182" s="137">
        <f t="shared" si="46"/>
        <v>0.6</v>
      </c>
      <c r="AD182" s="137">
        <f t="shared" si="46"/>
        <v>0.6</v>
      </c>
      <c r="AE182" s="137">
        <f t="shared" si="46"/>
        <v>0.6</v>
      </c>
      <c r="AF182" s="137">
        <f t="shared" si="46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5"/>
        <v>0.35</v>
      </c>
      <c r="D183" s="137">
        <f t="shared" si="45"/>
        <v>0.35</v>
      </c>
      <c r="E183" s="137">
        <f t="shared" si="45"/>
        <v>0.35</v>
      </c>
      <c r="F183" s="137">
        <f t="shared" si="45"/>
        <v>0.35</v>
      </c>
      <c r="G183" s="137">
        <f t="shared" si="45"/>
        <v>0.35</v>
      </c>
      <c r="H183" s="137">
        <f t="shared" si="45"/>
        <v>0.35</v>
      </c>
      <c r="I183" s="137">
        <f t="shared" si="45"/>
        <v>0.35</v>
      </c>
      <c r="J183" s="137">
        <f t="shared" si="45"/>
        <v>0.35</v>
      </c>
      <c r="K183" s="137">
        <f t="shared" si="45"/>
        <v>0.35</v>
      </c>
      <c r="L183" s="137">
        <f t="shared" si="45"/>
        <v>0.35</v>
      </c>
      <c r="M183" s="137">
        <f t="shared" si="45"/>
        <v>0.35</v>
      </c>
      <c r="N183" s="137">
        <f t="shared" si="45"/>
        <v>0.35</v>
      </c>
      <c r="O183" s="137">
        <f t="shared" si="45"/>
        <v>0.35</v>
      </c>
      <c r="P183" s="137">
        <f t="shared" si="45"/>
        <v>0.35</v>
      </c>
      <c r="Q183" s="137">
        <f t="shared" si="45"/>
        <v>0.35</v>
      </c>
      <c r="R183" s="137">
        <f t="shared" si="45"/>
        <v>0.35</v>
      </c>
      <c r="S183" s="137">
        <f t="shared" si="46"/>
        <v>0.35</v>
      </c>
      <c r="T183" s="137">
        <f t="shared" si="46"/>
        <v>0.35</v>
      </c>
      <c r="U183" s="137">
        <f t="shared" si="46"/>
        <v>0.35</v>
      </c>
      <c r="V183" s="137">
        <f t="shared" si="46"/>
        <v>0.35</v>
      </c>
      <c r="W183" s="137">
        <f t="shared" si="46"/>
        <v>0.35</v>
      </c>
      <c r="X183" s="137">
        <f t="shared" si="46"/>
        <v>0.35</v>
      </c>
      <c r="Y183" s="137">
        <f t="shared" si="46"/>
        <v>0.35</v>
      </c>
      <c r="Z183" s="137">
        <f t="shared" si="46"/>
        <v>0.35</v>
      </c>
      <c r="AA183" s="137">
        <f t="shared" si="46"/>
        <v>0.35</v>
      </c>
      <c r="AB183" s="137">
        <f t="shared" si="46"/>
        <v>0.35</v>
      </c>
      <c r="AC183" s="137">
        <f t="shared" si="46"/>
        <v>0.35</v>
      </c>
      <c r="AD183" s="137">
        <f t="shared" si="46"/>
        <v>0.35</v>
      </c>
      <c r="AE183" s="137">
        <f t="shared" si="46"/>
        <v>0.35</v>
      </c>
      <c r="AF183" s="137">
        <f t="shared" si="46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5"/>
        <v>0.28999999999999998</v>
      </c>
      <c r="D184" s="137">
        <f t="shared" si="45"/>
        <v>0.28999999999999998</v>
      </c>
      <c r="E184" s="137">
        <f t="shared" si="45"/>
        <v>0.28999999999999998</v>
      </c>
      <c r="F184" s="137">
        <f t="shared" si="45"/>
        <v>0.28999999999999998</v>
      </c>
      <c r="G184" s="137">
        <f t="shared" si="45"/>
        <v>0.28999999999999998</v>
      </c>
      <c r="H184" s="137">
        <f t="shared" si="45"/>
        <v>0.28999999999999998</v>
      </c>
      <c r="I184" s="137">
        <f t="shared" si="45"/>
        <v>0.28999999999999998</v>
      </c>
      <c r="J184" s="137">
        <f t="shared" si="45"/>
        <v>0.28999999999999998</v>
      </c>
      <c r="K184" s="137">
        <f t="shared" si="45"/>
        <v>0.28999999999999998</v>
      </c>
      <c r="L184" s="137">
        <f t="shared" si="45"/>
        <v>0.28999999999999998</v>
      </c>
      <c r="M184" s="137">
        <f t="shared" si="45"/>
        <v>0.28999999999999998</v>
      </c>
      <c r="N184" s="137">
        <f t="shared" si="45"/>
        <v>0.28999999999999998</v>
      </c>
      <c r="O184" s="137">
        <f t="shared" si="45"/>
        <v>0.28999999999999998</v>
      </c>
      <c r="P184" s="137">
        <f t="shared" si="45"/>
        <v>0.28999999999999998</v>
      </c>
      <c r="Q184" s="137">
        <f t="shared" si="45"/>
        <v>0.28999999999999998</v>
      </c>
      <c r="R184" s="137">
        <f t="shared" si="45"/>
        <v>0.28999999999999998</v>
      </c>
      <c r="S184" s="137">
        <f t="shared" si="46"/>
        <v>0.28999999999999998</v>
      </c>
      <c r="T184" s="137">
        <f t="shared" si="46"/>
        <v>0.28999999999999998</v>
      </c>
      <c r="U184" s="137">
        <f t="shared" si="46"/>
        <v>0.28999999999999998</v>
      </c>
      <c r="V184" s="137">
        <f t="shared" si="46"/>
        <v>0.28999999999999998</v>
      </c>
      <c r="W184" s="137">
        <f t="shared" si="46"/>
        <v>0.28999999999999998</v>
      </c>
      <c r="X184" s="137">
        <f t="shared" si="46"/>
        <v>0.28999999999999998</v>
      </c>
      <c r="Y184" s="137">
        <f t="shared" si="46"/>
        <v>0.28999999999999998</v>
      </c>
      <c r="Z184" s="137">
        <f t="shared" si="46"/>
        <v>0.28999999999999998</v>
      </c>
      <c r="AA184" s="137">
        <f t="shared" si="46"/>
        <v>0.28999999999999998</v>
      </c>
      <c r="AB184" s="137">
        <f t="shared" si="46"/>
        <v>0.28999999999999998</v>
      </c>
      <c r="AC184" s="137">
        <f t="shared" si="46"/>
        <v>0.28999999999999998</v>
      </c>
      <c r="AD184" s="137">
        <f t="shared" si="46"/>
        <v>0.28999999999999998</v>
      </c>
      <c r="AE184" s="137">
        <f t="shared" si="46"/>
        <v>0.28999999999999998</v>
      </c>
      <c r="AF184" s="137">
        <f t="shared" si="46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5"/>
        <v>0.06</v>
      </c>
      <c r="D185" s="137">
        <f t="shared" si="45"/>
        <v>0.06</v>
      </c>
      <c r="E185" s="137">
        <f t="shared" si="45"/>
        <v>0.06</v>
      </c>
      <c r="F185" s="137">
        <f t="shared" si="45"/>
        <v>0.06</v>
      </c>
      <c r="G185" s="137">
        <f t="shared" si="45"/>
        <v>0.06</v>
      </c>
      <c r="H185" s="137">
        <f t="shared" si="45"/>
        <v>0.06</v>
      </c>
      <c r="I185" s="137">
        <f t="shared" si="45"/>
        <v>0.06</v>
      </c>
      <c r="J185" s="137">
        <f t="shared" si="45"/>
        <v>0.06</v>
      </c>
      <c r="K185" s="137">
        <f t="shared" si="45"/>
        <v>0.06</v>
      </c>
      <c r="L185" s="137">
        <f t="shared" si="45"/>
        <v>0.06</v>
      </c>
      <c r="M185" s="137">
        <f t="shared" si="45"/>
        <v>0.06</v>
      </c>
      <c r="N185" s="137">
        <f t="shared" si="45"/>
        <v>0.06</v>
      </c>
      <c r="O185" s="137">
        <f t="shared" si="45"/>
        <v>0.06</v>
      </c>
      <c r="P185" s="137">
        <f t="shared" si="45"/>
        <v>0.06</v>
      </c>
      <c r="Q185" s="137">
        <f t="shared" si="45"/>
        <v>0.06</v>
      </c>
      <c r="R185" s="137">
        <f t="shared" si="45"/>
        <v>0.06</v>
      </c>
      <c r="S185" s="137">
        <f t="shared" si="46"/>
        <v>0.06</v>
      </c>
      <c r="T185" s="137">
        <f t="shared" si="46"/>
        <v>0.06</v>
      </c>
      <c r="U185" s="137">
        <f t="shared" si="46"/>
        <v>0.06</v>
      </c>
      <c r="V185" s="137">
        <f t="shared" si="46"/>
        <v>0.06</v>
      </c>
      <c r="W185" s="137">
        <f t="shared" si="46"/>
        <v>0.06</v>
      </c>
      <c r="X185" s="137">
        <f t="shared" si="46"/>
        <v>0.06</v>
      </c>
      <c r="Y185" s="137">
        <f t="shared" si="46"/>
        <v>0.06</v>
      </c>
      <c r="Z185" s="137">
        <f t="shared" si="46"/>
        <v>0.06</v>
      </c>
      <c r="AA185" s="137">
        <f t="shared" si="46"/>
        <v>0.06</v>
      </c>
      <c r="AB185" s="137">
        <f t="shared" si="46"/>
        <v>0.06</v>
      </c>
      <c r="AC185" s="137">
        <f t="shared" si="46"/>
        <v>0.06</v>
      </c>
      <c r="AD185" s="137">
        <f t="shared" si="46"/>
        <v>0.06</v>
      </c>
      <c r="AE185" s="137">
        <f t="shared" si="46"/>
        <v>0.06</v>
      </c>
      <c r="AF185" s="137">
        <f t="shared" si="46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5"/>
        <v>0.11</v>
      </c>
      <c r="D186" s="137">
        <f t="shared" si="45"/>
        <v>0.11</v>
      </c>
      <c r="E186" s="137">
        <f t="shared" si="45"/>
        <v>0.11</v>
      </c>
      <c r="F186" s="137">
        <f t="shared" si="45"/>
        <v>0.11</v>
      </c>
      <c r="G186" s="137">
        <f t="shared" si="45"/>
        <v>0.11</v>
      </c>
      <c r="H186" s="137">
        <f t="shared" si="45"/>
        <v>0.11</v>
      </c>
      <c r="I186" s="137">
        <f t="shared" si="45"/>
        <v>0.11</v>
      </c>
      <c r="J186" s="137">
        <f t="shared" si="45"/>
        <v>0.11</v>
      </c>
      <c r="K186" s="137">
        <f t="shared" si="45"/>
        <v>0.11</v>
      </c>
      <c r="L186" s="137">
        <f t="shared" si="45"/>
        <v>0.11</v>
      </c>
      <c r="M186" s="137">
        <f t="shared" si="45"/>
        <v>0.11</v>
      </c>
      <c r="N186" s="137">
        <f t="shared" si="45"/>
        <v>0.11</v>
      </c>
      <c r="O186" s="137">
        <f t="shared" si="45"/>
        <v>0.11</v>
      </c>
      <c r="P186" s="137">
        <f t="shared" si="45"/>
        <v>0.11</v>
      </c>
      <c r="Q186" s="137">
        <f t="shared" si="45"/>
        <v>0.11</v>
      </c>
      <c r="R186" s="137">
        <f t="shared" si="45"/>
        <v>0.11</v>
      </c>
      <c r="S186" s="137">
        <f t="shared" si="46"/>
        <v>0.11</v>
      </c>
      <c r="T186" s="137">
        <f t="shared" si="46"/>
        <v>0.11</v>
      </c>
      <c r="U186" s="137">
        <f t="shared" si="46"/>
        <v>0.11</v>
      </c>
      <c r="V186" s="137">
        <f t="shared" si="46"/>
        <v>0.11</v>
      </c>
      <c r="W186" s="137">
        <f t="shared" si="46"/>
        <v>0.11</v>
      </c>
      <c r="X186" s="137">
        <f t="shared" si="46"/>
        <v>0.11</v>
      </c>
      <c r="Y186" s="137">
        <f t="shared" si="46"/>
        <v>0.11</v>
      </c>
      <c r="Z186" s="137">
        <f t="shared" si="46"/>
        <v>0.11</v>
      </c>
      <c r="AA186" s="137">
        <f t="shared" si="46"/>
        <v>0.11</v>
      </c>
      <c r="AB186" s="137">
        <f t="shared" si="46"/>
        <v>0.11</v>
      </c>
      <c r="AC186" s="137">
        <f t="shared" si="46"/>
        <v>0.11</v>
      </c>
      <c r="AD186" s="137">
        <f t="shared" si="46"/>
        <v>0.11</v>
      </c>
      <c r="AE186" s="137">
        <f t="shared" si="46"/>
        <v>0.11</v>
      </c>
      <c r="AF186" s="137">
        <f t="shared" si="46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5"/>
        <v>0.1</v>
      </c>
      <c r="D187" s="137">
        <f t="shared" si="45"/>
        <v>0.1</v>
      </c>
      <c r="E187" s="137">
        <f t="shared" si="45"/>
        <v>0.1</v>
      </c>
      <c r="F187" s="137">
        <f t="shared" si="45"/>
        <v>0.1</v>
      </c>
      <c r="G187" s="137">
        <f t="shared" si="45"/>
        <v>0.1</v>
      </c>
      <c r="H187" s="137">
        <f t="shared" si="45"/>
        <v>0.1</v>
      </c>
      <c r="I187" s="137">
        <f t="shared" si="45"/>
        <v>0.1</v>
      </c>
      <c r="J187" s="137">
        <f t="shared" si="45"/>
        <v>0.1</v>
      </c>
      <c r="K187" s="137">
        <f t="shared" si="45"/>
        <v>0.1</v>
      </c>
      <c r="L187" s="137">
        <f t="shared" si="45"/>
        <v>0.1</v>
      </c>
      <c r="M187" s="137">
        <f t="shared" si="45"/>
        <v>0.1</v>
      </c>
      <c r="N187" s="137">
        <f t="shared" si="45"/>
        <v>0.1</v>
      </c>
      <c r="O187" s="137">
        <f t="shared" si="45"/>
        <v>0.1</v>
      </c>
      <c r="P187" s="137">
        <f t="shared" si="45"/>
        <v>0.1</v>
      </c>
      <c r="Q187" s="137">
        <f t="shared" si="45"/>
        <v>0.1</v>
      </c>
      <c r="R187" s="137">
        <f t="shared" si="46"/>
        <v>0.1</v>
      </c>
      <c r="S187" s="137">
        <f t="shared" si="46"/>
        <v>0.1</v>
      </c>
      <c r="T187" s="137">
        <f t="shared" si="46"/>
        <v>0.1</v>
      </c>
      <c r="U187" s="137">
        <f t="shared" si="46"/>
        <v>0.1</v>
      </c>
      <c r="V187" s="137">
        <f t="shared" si="46"/>
        <v>0.1</v>
      </c>
      <c r="W187" s="137">
        <f t="shared" si="46"/>
        <v>0.1</v>
      </c>
      <c r="X187" s="137">
        <f t="shared" si="46"/>
        <v>0.1</v>
      </c>
      <c r="Y187" s="137">
        <f t="shared" si="46"/>
        <v>0.1</v>
      </c>
      <c r="Z187" s="137">
        <f t="shared" si="46"/>
        <v>0.1</v>
      </c>
      <c r="AA187" s="137">
        <f t="shared" si="46"/>
        <v>0.1</v>
      </c>
      <c r="AB187" s="137">
        <f t="shared" si="46"/>
        <v>0.1</v>
      </c>
      <c r="AC187" s="137">
        <f t="shared" si="46"/>
        <v>0.1</v>
      </c>
      <c r="AD187" s="137">
        <f t="shared" si="46"/>
        <v>0.1</v>
      </c>
      <c r="AE187" s="137">
        <f t="shared" si="46"/>
        <v>0.1</v>
      </c>
      <c r="AF187" s="137">
        <f t="shared" si="46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5"/>
        <v>0.09</v>
      </c>
      <c r="D188" s="137">
        <f t="shared" si="45"/>
        <v>0.09</v>
      </c>
      <c r="E188" s="137">
        <f t="shared" si="45"/>
        <v>0.09</v>
      </c>
      <c r="F188" s="137">
        <f t="shared" si="45"/>
        <v>0.09</v>
      </c>
      <c r="G188" s="137">
        <f t="shared" si="45"/>
        <v>0.09</v>
      </c>
      <c r="H188" s="137">
        <f t="shared" si="45"/>
        <v>0.09</v>
      </c>
      <c r="I188" s="137">
        <f t="shared" si="45"/>
        <v>0.09</v>
      </c>
      <c r="J188" s="137">
        <f t="shared" si="45"/>
        <v>0.09</v>
      </c>
      <c r="K188" s="137">
        <f t="shared" si="45"/>
        <v>0.09</v>
      </c>
      <c r="L188" s="137">
        <f t="shared" si="45"/>
        <v>0.09</v>
      </c>
      <c r="M188" s="137">
        <f t="shared" si="45"/>
        <v>0.09</v>
      </c>
      <c r="N188" s="137">
        <f t="shared" si="45"/>
        <v>0.09</v>
      </c>
      <c r="O188" s="137">
        <f t="shared" si="45"/>
        <v>0.09</v>
      </c>
      <c r="P188" s="137">
        <f t="shared" si="45"/>
        <v>0.09</v>
      </c>
      <c r="Q188" s="137">
        <f t="shared" si="45"/>
        <v>0.09</v>
      </c>
      <c r="R188" s="137">
        <f t="shared" si="46"/>
        <v>0.09</v>
      </c>
      <c r="S188" s="137">
        <f t="shared" si="46"/>
        <v>0.09</v>
      </c>
      <c r="T188" s="137">
        <f t="shared" si="46"/>
        <v>0.09</v>
      </c>
      <c r="U188" s="137">
        <f t="shared" si="46"/>
        <v>0.09</v>
      </c>
      <c r="V188" s="137">
        <f t="shared" si="46"/>
        <v>0.09</v>
      </c>
      <c r="W188" s="137">
        <f t="shared" si="46"/>
        <v>0.09</v>
      </c>
      <c r="X188" s="137">
        <f t="shared" si="46"/>
        <v>0.09</v>
      </c>
      <c r="Y188" s="137">
        <f t="shared" si="46"/>
        <v>0.09</v>
      </c>
      <c r="Z188" s="137">
        <f t="shared" si="46"/>
        <v>0.09</v>
      </c>
      <c r="AA188" s="137">
        <f t="shared" si="46"/>
        <v>0.09</v>
      </c>
      <c r="AB188" s="137">
        <f t="shared" si="46"/>
        <v>0.09</v>
      </c>
      <c r="AC188" s="137">
        <f t="shared" si="46"/>
        <v>0.09</v>
      </c>
      <c r="AD188" s="137">
        <f t="shared" si="46"/>
        <v>0.09</v>
      </c>
      <c r="AE188" s="137">
        <f t="shared" si="46"/>
        <v>0.09</v>
      </c>
      <c r="AF188" s="137">
        <f t="shared" si="46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5"/>
        <v>0.04</v>
      </c>
      <c r="D189" s="137">
        <f t="shared" si="45"/>
        <v>0.04</v>
      </c>
      <c r="E189" s="137">
        <f t="shared" si="45"/>
        <v>0.04</v>
      </c>
      <c r="F189" s="137">
        <f t="shared" si="45"/>
        <v>0.04</v>
      </c>
      <c r="G189" s="137">
        <f t="shared" si="45"/>
        <v>0.04</v>
      </c>
      <c r="H189" s="137">
        <f t="shared" si="45"/>
        <v>0.04</v>
      </c>
      <c r="I189" s="137">
        <f t="shared" si="45"/>
        <v>0.04</v>
      </c>
      <c r="J189" s="137">
        <f t="shared" si="45"/>
        <v>0.04</v>
      </c>
      <c r="K189" s="137">
        <f t="shared" si="45"/>
        <v>0.04</v>
      </c>
      <c r="L189" s="137">
        <f t="shared" si="45"/>
        <v>0.04</v>
      </c>
      <c r="M189" s="137">
        <f t="shared" si="45"/>
        <v>0.04</v>
      </c>
      <c r="N189" s="137">
        <f t="shared" si="45"/>
        <v>0.04</v>
      </c>
      <c r="O189" s="137">
        <f t="shared" si="45"/>
        <v>0.04</v>
      </c>
      <c r="P189" s="137">
        <f t="shared" si="45"/>
        <v>0.04</v>
      </c>
      <c r="Q189" s="137">
        <f t="shared" si="45"/>
        <v>0.04</v>
      </c>
      <c r="R189" s="137">
        <f t="shared" si="46"/>
        <v>0.04</v>
      </c>
      <c r="S189" s="137">
        <f t="shared" si="46"/>
        <v>0.04</v>
      </c>
      <c r="T189" s="137">
        <f t="shared" si="46"/>
        <v>0.04</v>
      </c>
      <c r="U189" s="137">
        <f t="shared" si="46"/>
        <v>0.04</v>
      </c>
      <c r="V189" s="137">
        <f t="shared" si="46"/>
        <v>0.04</v>
      </c>
      <c r="W189" s="137">
        <f t="shared" si="46"/>
        <v>0.04</v>
      </c>
      <c r="X189" s="137">
        <f t="shared" si="46"/>
        <v>0.04</v>
      </c>
      <c r="Y189" s="137">
        <f t="shared" si="46"/>
        <v>0.04</v>
      </c>
      <c r="Z189" s="137">
        <f t="shared" si="46"/>
        <v>0.04</v>
      </c>
      <c r="AA189" s="137">
        <f t="shared" si="46"/>
        <v>0.04</v>
      </c>
      <c r="AB189" s="137">
        <f t="shared" si="46"/>
        <v>0.04</v>
      </c>
      <c r="AC189" s="137">
        <f t="shared" si="46"/>
        <v>0.04</v>
      </c>
      <c r="AD189" s="137">
        <f t="shared" si="46"/>
        <v>0.04</v>
      </c>
      <c r="AE189" s="137">
        <f t="shared" si="46"/>
        <v>0.04</v>
      </c>
      <c r="AF189" s="137">
        <f t="shared" si="46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5"/>
        <v>2.3E-2</v>
      </c>
      <c r="E190" s="137">
        <f t="shared" si="45"/>
        <v>2.3E-2</v>
      </c>
      <c r="F190" s="137">
        <f t="shared" si="45"/>
        <v>2.3E-2</v>
      </c>
      <c r="G190" s="137">
        <f t="shared" si="45"/>
        <v>2.3E-2</v>
      </c>
      <c r="H190" s="137">
        <f t="shared" si="45"/>
        <v>2.3E-2</v>
      </c>
      <c r="I190" s="137">
        <f t="shared" si="45"/>
        <v>2.3E-2</v>
      </c>
      <c r="J190" s="137">
        <f t="shared" si="45"/>
        <v>2.3E-2</v>
      </c>
      <c r="K190" s="137">
        <f t="shared" si="45"/>
        <v>2.3E-2</v>
      </c>
      <c r="L190" s="137">
        <f t="shared" si="45"/>
        <v>2.3E-2</v>
      </c>
      <c r="M190" s="137">
        <f t="shared" si="45"/>
        <v>2.3E-2</v>
      </c>
      <c r="N190" s="137">
        <f t="shared" si="45"/>
        <v>2.3E-2</v>
      </c>
      <c r="O190" s="137">
        <f t="shared" si="45"/>
        <v>2.3E-2</v>
      </c>
      <c r="P190" s="137">
        <f t="shared" si="45"/>
        <v>2.3E-2</v>
      </c>
      <c r="Q190" s="137">
        <f t="shared" si="45"/>
        <v>2.3E-2</v>
      </c>
      <c r="R190" s="137">
        <f t="shared" si="46"/>
        <v>2.3E-2</v>
      </c>
      <c r="S190" s="137">
        <f t="shared" si="46"/>
        <v>2.3E-2</v>
      </c>
      <c r="T190" s="137">
        <f t="shared" si="46"/>
        <v>2.3E-2</v>
      </c>
      <c r="U190" s="137">
        <f t="shared" si="46"/>
        <v>2.3E-2</v>
      </c>
      <c r="V190" s="137">
        <f t="shared" si="46"/>
        <v>2.3E-2</v>
      </c>
      <c r="W190" s="137">
        <f t="shared" si="46"/>
        <v>2.3E-2</v>
      </c>
      <c r="X190" s="137">
        <f t="shared" si="46"/>
        <v>2.3E-2</v>
      </c>
      <c r="Y190" s="137">
        <f t="shared" si="46"/>
        <v>2.3E-2</v>
      </c>
      <c r="Z190" s="137">
        <f t="shared" si="46"/>
        <v>2.3E-2</v>
      </c>
      <c r="AA190" s="137">
        <f t="shared" si="46"/>
        <v>2.3E-2</v>
      </c>
      <c r="AB190" s="137">
        <f t="shared" si="46"/>
        <v>2.3E-2</v>
      </c>
      <c r="AC190" s="137">
        <f t="shared" si="46"/>
        <v>2.3E-2</v>
      </c>
      <c r="AD190" s="137">
        <f t="shared" si="46"/>
        <v>2.3E-2</v>
      </c>
      <c r="AE190" s="137">
        <f t="shared" si="46"/>
        <v>2.3E-2</v>
      </c>
      <c r="AF190" s="137">
        <f t="shared" si="46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7">SUM(B101:B190)</f>
        <v>194.70600000000002</v>
      </c>
      <c r="C191" s="141">
        <f t="shared" si="47"/>
        <v>194.70600000000002</v>
      </c>
      <c r="D191" s="141">
        <f t="shared" si="47"/>
        <v>194.70600000000002</v>
      </c>
      <c r="E191" s="141">
        <f t="shared" si="47"/>
        <v>194.70600000000002</v>
      </c>
      <c r="F191" s="141">
        <f t="shared" si="47"/>
        <v>194.70600000000002</v>
      </c>
      <c r="G191" s="141">
        <f t="shared" si="47"/>
        <v>194.70600000000002</v>
      </c>
      <c r="H191" s="141">
        <f t="shared" si="47"/>
        <v>194.70600000000002</v>
      </c>
      <c r="I191" s="141">
        <f t="shared" si="47"/>
        <v>192.10600000000005</v>
      </c>
      <c r="J191" s="141">
        <f t="shared" si="47"/>
        <v>192.10600000000005</v>
      </c>
      <c r="K191" s="141">
        <f t="shared" si="47"/>
        <v>192.10600000000005</v>
      </c>
      <c r="L191" s="141">
        <f t="shared" si="47"/>
        <v>192.10600000000005</v>
      </c>
      <c r="M191" s="141">
        <f t="shared" si="47"/>
        <v>192.10600000000005</v>
      </c>
      <c r="N191" s="141">
        <f t="shared" si="47"/>
        <v>192.10600000000005</v>
      </c>
      <c r="O191" s="141">
        <f t="shared" si="47"/>
        <v>192.10600000000005</v>
      </c>
      <c r="P191" s="141">
        <f t="shared" si="47"/>
        <v>192.10600000000005</v>
      </c>
      <c r="Q191" s="141">
        <f t="shared" si="47"/>
        <v>192.10600000000005</v>
      </c>
      <c r="R191" s="141">
        <f t="shared" si="47"/>
        <v>192.10600000000005</v>
      </c>
      <c r="S191" s="141">
        <f t="shared" si="47"/>
        <v>192.10600000000005</v>
      </c>
      <c r="T191" s="141">
        <f t="shared" si="47"/>
        <v>192.10600000000005</v>
      </c>
      <c r="U191" s="141">
        <f t="shared" si="47"/>
        <v>192.10600000000005</v>
      </c>
      <c r="V191" s="141">
        <f t="shared" si="47"/>
        <v>192.10600000000005</v>
      </c>
      <c r="W191" s="141">
        <f t="shared" si="47"/>
        <v>192.10600000000005</v>
      </c>
      <c r="X191" s="141">
        <f t="shared" si="47"/>
        <v>192.10600000000005</v>
      </c>
      <c r="Y191" s="141">
        <f t="shared" si="47"/>
        <v>192.10600000000005</v>
      </c>
      <c r="Z191" s="141">
        <f t="shared" si="47"/>
        <v>192.10600000000005</v>
      </c>
      <c r="AA191" s="141">
        <f t="shared" si="47"/>
        <v>192.10600000000005</v>
      </c>
      <c r="AB191" s="141">
        <f t="shared" si="47"/>
        <v>192.10600000000005</v>
      </c>
      <c r="AC191" s="141">
        <f t="shared" si="47"/>
        <v>192.10600000000005</v>
      </c>
      <c r="AD191" s="141">
        <f t="shared" si="47"/>
        <v>192.10600000000005</v>
      </c>
      <c r="AE191" s="141">
        <f t="shared" si="47"/>
        <v>192.10600000000005</v>
      </c>
      <c r="AF191" s="141">
        <f t="shared" si="47"/>
        <v>192.10600000000005</v>
      </c>
      <c r="AG191" s="142">
        <f t="shared" si="47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8">B193</f>
        <v>0.3</v>
      </c>
      <c r="D193" s="143">
        <f t="shared" si="48"/>
        <v>0.3</v>
      </c>
      <c r="E193" s="143">
        <f t="shared" si="48"/>
        <v>0.3</v>
      </c>
      <c r="F193" s="143">
        <f t="shared" si="48"/>
        <v>0.3</v>
      </c>
      <c r="G193" s="143">
        <f t="shared" si="48"/>
        <v>0.3</v>
      </c>
      <c r="H193" s="143">
        <f t="shared" si="48"/>
        <v>0.3</v>
      </c>
      <c r="I193" s="143">
        <f t="shared" si="48"/>
        <v>0.3</v>
      </c>
      <c r="J193" s="143">
        <f t="shared" si="48"/>
        <v>0.3</v>
      </c>
      <c r="K193" s="143">
        <f t="shared" si="48"/>
        <v>0.3</v>
      </c>
      <c r="L193" s="143">
        <f t="shared" si="48"/>
        <v>0.3</v>
      </c>
      <c r="M193" s="143">
        <f t="shared" si="48"/>
        <v>0.3</v>
      </c>
      <c r="N193" s="143">
        <f t="shared" si="48"/>
        <v>0.3</v>
      </c>
      <c r="O193" s="143">
        <f t="shared" si="48"/>
        <v>0.3</v>
      </c>
      <c r="P193" s="143">
        <f t="shared" si="48"/>
        <v>0.3</v>
      </c>
      <c r="Q193" s="143">
        <f t="shared" si="48"/>
        <v>0.3</v>
      </c>
      <c r="R193" s="143">
        <f t="shared" si="48"/>
        <v>0.3</v>
      </c>
      <c r="S193" s="143">
        <f t="shared" ref="S193:AF198" si="49">R193</f>
        <v>0.3</v>
      </c>
      <c r="T193" s="143">
        <f t="shared" si="49"/>
        <v>0.3</v>
      </c>
      <c r="U193" s="143">
        <f t="shared" si="49"/>
        <v>0.3</v>
      </c>
      <c r="V193" s="143">
        <f t="shared" si="49"/>
        <v>0.3</v>
      </c>
      <c r="W193" s="143">
        <f t="shared" si="49"/>
        <v>0.3</v>
      </c>
      <c r="X193" s="143">
        <f t="shared" si="49"/>
        <v>0.3</v>
      </c>
      <c r="Y193" s="143">
        <f t="shared" si="49"/>
        <v>0.3</v>
      </c>
      <c r="Z193" s="143">
        <f t="shared" si="49"/>
        <v>0.3</v>
      </c>
      <c r="AA193" s="143">
        <f t="shared" si="49"/>
        <v>0.3</v>
      </c>
      <c r="AB193" s="143">
        <f t="shared" si="49"/>
        <v>0.3</v>
      </c>
      <c r="AC193" s="143">
        <f t="shared" si="49"/>
        <v>0.3</v>
      </c>
      <c r="AD193" s="143">
        <f t="shared" si="49"/>
        <v>0.3</v>
      </c>
      <c r="AE193" s="143">
        <f t="shared" si="49"/>
        <v>0.3</v>
      </c>
      <c r="AF193" s="143">
        <f t="shared" si="49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8"/>
        <v>0.4</v>
      </c>
      <c r="D194" s="137">
        <f t="shared" si="48"/>
        <v>0.4</v>
      </c>
      <c r="E194" s="137">
        <f t="shared" si="48"/>
        <v>0.4</v>
      </c>
      <c r="F194" s="137">
        <f t="shared" si="48"/>
        <v>0.4</v>
      </c>
      <c r="G194" s="137">
        <f t="shared" si="48"/>
        <v>0.4</v>
      </c>
      <c r="H194" s="137">
        <f t="shared" si="48"/>
        <v>0.4</v>
      </c>
      <c r="I194" s="137">
        <f t="shared" si="48"/>
        <v>0.4</v>
      </c>
      <c r="J194" s="137">
        <f t="shared" si="48"/>
        <v>0.4</v>
      </c>
      <c r="K194" s="137">
        <f t="shared" si="48"/>
        <v>0.4</v>
      </c>
      <c r="L194" s="137">
        <f t="shared" si="48"/>
        <v>0.4</v>
      </c>
      <c r="M194" s="137">
        <f t="shared" si="48"/>
        <v>0.4</v>
      </c>
      <c r="N194" s="137">
        <f t="shared" si="48"/>
        <v>0.4</v>
      </c>
      <c r="O194" s="137">
        <f t="shared" si="48"/>
        <v>0.4</v>
      </c>
      <c r="P194" s="137">
        <f t="shared" si="48"/>
        <v>0.4</v>
      </c>
      <c r="Q194" s="137">
        <f t="shared" si="48"/>
        <v>0.4</v>
      </c>
      <c r="R194" s="137">
        <f t="shared" si="48"/>
        <v>0.4</v>
      </c>
      <c r="S194" s="137">
        <f t="shared" si="49"/>
        <v>0.4</v>
      </c>
      <c r="T194" s="137">
        <f t="shared" si="49"/>
        <v>0.4</v>
      </c>
      <c r="U194" s="137">
        <f t="shared" si="49"/>
        <v>0.4</v>
      </c>
      <c r="V194" s="137">
        <f>U194</f>
        <v>0.4</v>
      </c>
      <c r="W194" s="137">
        <f>V194</f>
        <v>0.4</v>
      </c>
      <c r="X194" s="137">
        <f t="shared" si="49"/>
        <v>0.4</v>
      </c>
      <c r="Y194" s="137">
        <f t="shared" si="49"/>
        <v>0.4</v>
      </c>
      <c r="Z194" s="137">
        <f t="shared" si="49"/>
        <v>0.4</v>
      </c>
      <c r="AA194" s="137">
        <f t="shared" si="49"/>
        <v>0.4</v>
      </c>
      <c r="AB194" s="137">
        <f t="shared" si="49"/>
        <v>0.4</v>
      </c>
      <c r="AC194" s="137">
        <f t="shared" si="49"/>
        <v>0.4</v>
      </c>
      <c r="AD194" s="137">
        <f t="shared" si="49"/>
        <v>0.4</v>
      </c>
      <c r="AE194" s="137">
        <f t="shared" si="49"/>
        <v>0.4</v>
      </c>
      <c r="AF194" s="137">
        <f t="shared" si="49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8"/>
        <v>1.5</v>
      </c>
      <c r="D195" s="137">
        <f t="shared" si="48"/>
        <v>1.5</v>
      </c>
      <c r="E195" s="137">
        <f t="shared" si="48"/>
        <v>1.5</v>
      </c>
      <c r="F195" s="137">
        <f t="shared" si="48"/>
        <v>1.5</v>
      </c>
      <c r="G195" s="137">
        <f t="shared" si="48"/>
        <v>1.5</v>
      </c>
      <c r="H195" s="137">
        <f t="shared" si="48"/>
        <v>1.5</v>
      </c>
      <c r="I195" s="137">
        <f t="shared" si="48"/>
        <v>1.5</v>
      </c>
      <c r="J195" s="137">
        <f t="shared" si="48"/>
        <v>1.5</v>
      </c>
      <c r="K195" s="137">
        <f t="shared" si="48"/>
        <v>1.5</v>
      </c>
      <c r="L195" s="137">
        <f t="shared" si="48"/>
        <v>1.5</v>
      </c>
      <c r="M195" s="137">
        <f t="shared" si="48"/>
        <v>1.5</v>
      </c>
      <c r="N195" s="137">
        <f t="shared" si="48"/>
        <v>1.5</v>
      </c>
      <c r="O195" s="137">
        <f t="shared" si="48"/>
        <v>1.5</v>
      </c>
      <c r="P195" s="137">
        <f t="shared" si="48"/>
        <v>1.5</v>
      </c>
      <c r="Q195" s="137">
        <f t="shared" si="48"/>
        <v>1.5</v>
      </c>
      <c r="R195" s="137">
        <f t="shared" si="48"/>
        <v>1.5</v>
      </c>
      <c r="S195" s="137">
        <f t="shared" si="49"/>
        <v>1.5</v>
      </c>
      <c r="T195" s="137">
        <f t="shared" si="49"/>
        <v>1.5</v>
      </c>
      <c r="U195" s="137">
        <f t="shared" si="49"/>
        <v>1.5</v>
      </c>
      <c r="V195" s="137">
        <f t="shared" si="49"/>
        <v>1.5</v>
      </c>
      <c r="W195" s="137">
        <f t="shared" si="49"/>
        <v>1.5</v>
      </c>
      <c r="X195" s="137">
        <f t="shared" si="49"/>
        <v>1.5</v>
      </c>
      <c r="Y195" s="137">
        <f t="shared" si="49"/>
        <v>1.5</v>
      </c>
      <c r="Z195" s="137">
        <f t="shared" si="49"/>
        <v>1.5</v>
      </c>
      <c r="AA195" s="137">
        <f t="shared" si="49"/>
        <v>1.5</v>
      </c>
      <c r="AB195" s="137">
        <f t="shared" si="49"/>
        <v>1.5</v>
      </c>
      <c r="AC195" s="137">
        <f t="shared" si="49"/>
        <v>1.5</v>
      </c>
      <c r="AD195" s="137">
        <f t="shared" si="49"/>
        <v>1.5</v>
      </c>
      <c r="AE195" s="137">
        <f t="shared" si="49"/>
        <v>1.5</v>
      </c>
      <c r="AF195" s="137">
        <f t="shared" si="49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8"/>
        <v>0.3</v>
      </c>
      <c r="D196" s="137">
        <f t="shared" si="48"/>
        <v>0.3</v>
      </c>
      <c r="E196" s="137">
        <f t="shared" si="48"/>
        <v>0.3</v>
      </c>
      <c r="F196" s="137">
        <f t="shared" si="48"/>
        <v>0.3</v>
      </c>
      <c r="G196" s="137">
        <f t="shared" si="48"/>
        <v>0.3</v>
      </c>
      <c r="H196" s="137">
        <f t="shared" si="48"/>
        <v>0.3</v>
      </c>
      <c r="I196" s="137">
        <f t="shared" si="48"/>
        <v>0.3</v>
      </c>
      <c r="J196" s="137">
        <f t="shared" si="48"/>
        <v>0.3</v>
      </c>
      <c r="K196" s="137">
        <f t="shared" si="48"/>
        <v>0.3</v>
      </c>
      <c r="L196" s="137">
        <f t="shared" si="48"/>
        <v>0.3</v>
      </c>
      <c r="M196" s="137">
        <f t="shared" si="48"/>
        <v>0.3</v>
      </c>
      <c r="N196" s="137">
        <f t="shared" si="48"/>
        <v>0.3</v>
      </c>
      <c r="O196" s="137">
        <f t="shared" si="48"/>
        <v>0.3</v>
      </c>
      <c r="P196" s="137">
        <f t="shared" si="48"/>
        <v>0.3</v>
      </c>
      <c r="Q196" s="137">
        <f t="shared" si="48"/>
        <v>0.3</v>
      </c>
      <c r="R196" s="137">
        <f t="shared" si="48"/>
        <v>0.3</v>
      </c>
      <c r="S196" s="137">
        <f t="shared" si="49"/>
        <v>0.3</v>
      </c>
      <c r="T196" s="137">
        <f t="shared" si="49"/>
        <v>0.3</v>
      </c>
      <c r="U196" s="137">
        <f t="shared" si="49"/>
        <v>0.3</v>
      </c>
      <c r="V196" s="137">
        <f t="shared" si="49"/>
        <v>0.3</v>
      </c>
      <c r="W196" s="137">
        <f t="shared" si="49"/>
        <v>0.3</v>
      </c>
      <c r="X196" s="137">
        <f t="shared" si="49"/>
        <v>0.3</v>
      </c>
      <c r="Y196" s="137">
        <f t="shared" si="49"/>
        <v>0.3</v>
      </c>
      <c r="Z196" s="137">
        <f t="shared" si="49"/>
        <v>0.3</v>
      </c>
      <c r="AA196" s="137">
        <f t="shared" si="49"/>
        <v>0.3</v>
      </c>
      <c r="AB196" s="137">
        <f t="shared" si="49"/>
        <v>0.3</v>
      </c>
      <c r="AC196" s="137">
        <f t="shared" si="49"/>
        <v>0.3</v>
      </c>
      <c r="AD196" s="137">
        <f t="shared" si="49"/>
        <v>0.3</v>
      </c>
      <c r="AE196" s="137">
        <f t="shared" si="49"/>
        <v>0.3</v>
      </c>
      <c r="AF196" s="137">
        <f t="shared" si="49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8"/>
        <v>0.4</v>
      </c>
      <c r="D197" s="137">
        <f t="shared" si="48"/>
        <v>0.4</v>
      </c>
      <c r="E197" s="137">
        <f t="shared" si="48"/>
        <v>0.4</v>
      </c>
      <c r="F197" s="137">
        <f t="shared" si="48"/>
        <v>0.4</v>
      </c>
      <c r="G197" s="137">
        <f t="shared" si="48"/>
        <v>0.4</v>
      </c>
      <c r="H197" s="137">
        <f t="shared" si="48"/>
        <v>0.4</v>
      </c>
      <c r="I197" s="137">
        <f t="shared" si="48"/>
        <v>0.4</v>
      </c>
      <c r="J197" s="137">
        <f t="shared" si="48"/>
        <v>0.4</v>
      </c>
      <c r="K197" s="137">
        <f t="shared" si="48"/>
        <v>0.4</v>
      </c>
      <c r="L197" s="137">
        <f t="shared" si="48"/>
        <v>0.4</v>
      </c>
      <c r="M197" s="137">
        <f t="shared" si="48"/>
        <v>0.4</v>
      </c>
      <c r="N197" s="137">
        <f t="shared" si="48"/>
        <v>0.4</v>
      </c>
      <c r="O197" s="137">
        <f t="shared" si="48"/>
        <v>0.4</v>
      </c>
      <c r="P197" s="137">
        <f t="shared" si="48"/>
        <v>0.4</v>
      </c>
      <c r="Q197" s="137">
        <f t="shared" si="48"/>
        <v>0.4</v>
      </c>
      <c r="R197" s="137">
        <f t="shared" si="48"/>
        <v>0.4</v>
      </c>
      <c r="S197" s="137">
        <f t="shared" si="49"/>
        <v>0.4</v>
      </c>
      <c r="T197" s="137">
        <f t="shared" si="49"/>
        <v>0.4</v>
      </c>
      <c r="U197" s="137">
        <f t="shared" si="49"/>
        <v>0.4</v>
      </c>
      <c r="V197" s="137">
        <f t="shared" si="49"/>
        <v>0.4</v>
      </c>
      <c r="W197" s="137">
        <f t="shared" si="49"/>
        <v>0.4</v>
      </c>
      <c r="X197" s="137">
        <f t="shared" si="49"/>
        <v>0.4</v>
      </c>
      <c r="Y197" s="137">
        <f t="shared" si="49"/>
        <v>0.4</v>
      </c>
      <c r="Z197" s="137">
        <f t="shared" si="49"/>
        <v>0.4</v>
      </c>
      <c r="AA197" s="137">
        <f t="shared" si="49"/>
        <v>0.4</v>
      </c>
      <c r="AB197" s="137">
        <f t="shared" si="49"/>
        <v>0.4</v>
      </c>
      <c r="AC197" s="137">
        <f t="shared" si="49"/>
        <v>0.4</v>
      </c>
      <c r="AD197" s="137">
        <f t="shared" si="49"/>
        <v>0.4</v>
      </c>
      <c r="AE197" s="137">
        <f t="shared" si="49"/>
        <v>0.4</v>
      </c>
      <c r="AF197" s="137">
        <f t="shared" si="49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8"/>
        <v>0.64</v>
      </c>
      <c r="D198" s="146">
        <f t="shared" si="48"/>
        <v>0.64</v>
      </c>
      <c r="E198" s="146">
        <f t="shared" si="48"/>
        <v>0.64</v>
      </c>
      <c r="F198" s="146">
        <f t="shared" si="48"/>
        <v>0.64</v>
      </c>
      <c r="G198" s="146">
        <f t="shared" si="48"/>
        <v>0.64</v>
      </c>
      <c r="H198" s="146">
        <f t="shared" si="48"/>
        <v>0.64</v>
      </c>
      <c r="I198" s="146">
        <f t="shared" si="48"/>
        <v>0.64</v>
      </c>
      <c r="J198" s="146">
        <f t="shared" si="48"/>
        <v>0.64</v>
      </c>
      <c r="K198" s="146">
        <f t="shared" si="48"/>
        <v>0.64</v>
      </c>
      <c r="L198" s="146">
        <f t="shared" si="48"/>
        <v>0.64</v>
      </c>
      <c r="M198" s="146">
        <f t="shared" si="48"/>
        <v>0.64</v>
      </c>
      <c r="N198" s="146">
        <f t="shared" si="48"/>
        <v>0.64</v>
      </c>
      <c r="O198" s="146">
        <f t="shared" si="48"/>
        <v>0.64</v>
      </c>
      <c r="P198" s="146">
        <f t="shared" si="48"/>
        <v>0.64</v>
      </c>
      <c r="Q198" s="146">
        <f t="shared" si="48"/>
        <v>0.64</v>
      </c>
      <c r="R198" s="146">
        <f t="shared" si="48"/>
        <v>0.64</v>
      </c>
      <c r="S198" s="146">
        <f t="shared" si="49"/>
        <v>0.64</v>
      </c>
      <c r="T198" s="146">
        <f t="shared" si="49"/>
        <v>0.64</v>
      </c>
      <c r="U198" s="146">
        <f t="shared" si="49"/>
        <v>0.64</v>
      </c>
      <c r="V198" s="146">
        <f t="shared" si="49"/>
        <v>0.64</v>
      </c>
      <c r="W198" s="146">
        <f t="shared" si="49"/>
        <v>0.64</v>
      </c>
      <c r="X198" s="146">
        <f t="shared" si="49"/>
        <v>0.64</v>
      </c>
      <c r="Y198" s="146">
        <f t="shared" si="49"/>
        <v>0.64</v>
      </c>
      <c r="Z198" s="146">
        <f t="shared" si="49"/>
        <v>0.64</v>
      </c>
      <c r="AA198" s="146">
        <f t="shared" si="49"/>
        <v>0.64</v>
      </c>
      <c r="AB198" s="146">
        <f t="shared" si="49"/>
        <v>0.64</v>
      </c>
      <c r="AC198" s="146">
        <f t="shared" si="49"/>
        <v>0.64</v>
      </c>
      <c r="AD198" s="146">
        <f t="shared" si="49"/>
        <v>0.64</v>
      </c>
      <c r="AE198" s="146">
        <f t="shared" si="49"/>
        <v>0.64</v>
      </c>
      <c r="AF198" s="146">
        <f t="shared" si="49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50">SUM(C193:C198)</f>
        <v>3.54</v>
      </c>
      <c r="D199" s="149">
        <f t="shared" si="50"/>
        <v>3.54</v>
      </c>
      <c r="E199" s="149">
        <f t="shared" si="50"/>
        <v>3.54</v>
      </c>
      <c r="F199" s="149">
        <f t="shared" si="50"/>
        <v>3.54</v>
      </c>
      <c r="G199" s="149">
        <f t="shared" si="50"/>
        <v>3.54</v>
      </c>
      <c r="H199" s="149">
        <f t="shared" si="50"/>
        <v>3.54</v>
      </c>
      <c r="I199" s="149">
        <f t="shared" si="50"/>
        <v>3.54</v>
      </c>
      <c r="J199" s="149">
        <f t="shared" si="50"/>
        <v>3.54</v>
      </c>
      <c r="K199" s="149">
        <f t="shared" si="50"/>
        <v>3.54</v>
      </c>
      <c r="L199" s="149">
        <f>SUM(L193:L198)</f>
        <v>3.54</v>
      </c>
      <c r="M199" s="149">
        <f t="shared" ref="M199:R199" si="51">SUM(M193:M198)</f>
        <v>3.54</v>
      </c>
      <c r="N199" s="149">
        <f t="shared" si="51"/>
        <v>3.54</v>
      </c>
      <c r="O199" s="149">
        <f t="shared" si="51"/>
        <v>3.54</v>
      </c>
      <c r="P199" s="149">
        <f t="shared" si="51"/>
        <v>3.54</v>
      </c>
      <c r="Q199" s="149">
        <f t="shared" si="51"/>
        <v>3.54</v>
      </c>
      <c r="R199" s="149">
        <f t="shared" si="51"/>
        <v>3.54</v>
      </c>
      <c r="S199" s="149">
        <f>SUM(S193:S198)</f>
        <v>3.54</v>
      </c>
      <c r="T199" s="149">
        <f t="shared" ref="T199:AG199" si="52">SUM(T193:T198)</f>
        <v>3.54</v>
      </c>
      <c r="U199" s="149">
        <f t="shared" si="52"/>
        <v>3.54</v>
      </c>
      <c r="V199" s="149">
        <f t="shared" si="52"/>
        <v>3.54</v>
      </c>
      <c r="W199" s="149">
        <f t="shared" si="52"/>
        <v>3.54</v>
      </c>
      <c r="X199" s="149">
        <f t="shared" si="52"/>
        <v>3.54</v>
      </c>
      <c r="Y199" s="149">
        <f t="shared" si="52"/>
        <v>3.54</v>
      </c>
      <c r="Z199" s="149">
        <f t="shared" si="52"/>
        <v>3.54</v>
      </c>
      <c r="AA199" s="149">
        <f t="shared" si="52"/>
        <v>3.54</v>
      </c>
      <c r="AB199" s="149">
        <f t="shared" si="52"/>
        <v>3.54</v>
      </c>
      <c r="AC199" s="149">
        <f t="shared" si="52"/>
        <v>3.54</v>
      </c>
      <c r="AD199" s="149">
        <f t="shared" si="52"/>
        <v>3.54</v>
      </c>
      <c r="AE199" s="149">
        <f t="shared" si="52"/>
        <v>3.54</v>
      </c>
      <c r="AF199" s="149">
        <f t="shared" si="52"/>
        <v>3.54</v>
      </c>
      <c r="AG199" s="150">
        <f t="shared" si="52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1304.1400000000001</v>
      </c>
      <c r="C208" s="164">
        <f>INDEX(F9:M9,1,MATCH(MAX(F75:M75),F75:M75,0))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7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2078/08/7)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2078/08/7)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3">B75</f>
        <v>843.33999999999992</v>
      </c>
      <c r="U213" s="173">
        <f t="shared" si="53"/>
        <v>816.13999999999987</v>
      </c>
      <c r="V213" s="173">
        <f t="shared" si="53"/>
        <v>800.54</v>
      </c>
      <c r="W213" s="173">
        <f t="shared" si="53"/>
        <v>825.93999999999994</v>
      </c>
      <c r="X213" s="173">
        <f t="shared" si="53"/>
        <v>881.14</v>
      </c>
      <c r="Y213" s="173">
        <f t="shared" si="53"/>
        <v>951.74</v>
      </c>
      <c r="Z213" s="173">
        <f t="shared" si="53"/>
        <v>1029.04</v>
      </c>
      <c r="AA213" s="173">
        <f t="shared" si="53"/>
        <v>1121.1399999999999</v>
      </c>
      <c r="AB213" s="173">
        <f t="shared" si="53"/>
        <v>1202.2400000000002</v>
      </c>
      <c r="AC213" s="173">
        <f t="shared" si="53"/>
        <v>1304.1400000000001</v>
      </c>
      <c r="AD213" s="173">
        <f t="shared" si="53"/>
        <v>1286.3400000000001</v>
      </c>
      <c r="AE213" s="173">
        <f t="shared" si="53"/>
        <v>1243.94</v>
      </c>
      <c r="AF213" s="173">
        <f t="shared" si="53"/>
        <v>1201.1400000000001</v>
      </c>
      <c r="AG213" s="173">
        <f t="shared" si="53"/>
        <v>1126.04</v>
      </c>
      <c r="AH213" s="173">
        <f t="shared" si="53"/>
        <v>1115.6399999999999</v>
      </c>
      <c r="AI213" s="173">
        <f t="shared" si="53"/>
        <v>1074.24</v>
      </c>
      <c r="AJ213" s="173">
        <f t="shared" si="53"/>
        <v>1092.94</v>
      </c>
      <c r="AK213" s="173">
        <f t="shared" si="53"/>
        <v>1135.8400000000001</v>
      </c>
      <c r="AL213" s="173">
        <f t="shared" si="53"/>
        <v>1136.24</v>
      </c>
      <c r="AM213" s="173">
        <f t="shared" si="53"/>
        <v>1211.8400000000001</v>
      </c>
      <c r="AN213" s="173">
        <f t="shared" si="53"/>
        <v>1364.1399999999999</v>
      </c>
      <c r="AO213" s="173">
        <f t="shared" si="53"/>
        <v>1410.44</v>
      </c>
      <c r="AP213" s="173">
        <f t="shared" si="53"/>
        <v>1295.44</v>
      </c>
      <c r="AQ213" s="173">
        <f t="shared" si="53"/>
        <v>1247.6400000000001</v>
      </c>
      <c r="AR213" s="173">
        <f t="shared" si="53"/>
        <v>1237.6400000000001</v>
      </c>
      <c r="AS213" s="173">
        <f t="shared" si="53"/>
        <v>1155.1400000000001</v>
      </c>
      <c r="AT213" s="173">
        <f t="shared" si="53"/>
        <v>1032.1399999999999</v>
      </c>
      <c r="AU213" s="173">
        <f t="shared" si="53"/>
        <v>1004.94</v>
      </c>
      <c r="AV213" s="173">
        <f t="shared" si="53"/>
        <v>845.74</v>
      </c>
      <c r="AW213" s="173">
        <f t="shared" si="53"/>
        <v>812.93999999999994</v>
      </c>
      <c r="AX213" s="173">
        <f t="shared" si="53"/>
        <v>814.94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4">B198</f>
        <v>0.64</v>
      </c>
      <c r="C234" s="176">
        <f t="shared" si="54"/>
        <v>0.64</v>
      </c>
      <c r="D234" s="176">
        <f t="shared" si="54"/>
        <v>0.64</v>
      </c>
      <c r="E234" s="176">
        <f t="shared" si="54"/>
        <v>0.64</v>
      </c>
      <c r="F234" s="176">
        <f t="shared" si="54"/>
        <v>0.64</v>
      </c>
      <c r="G234" s="176">
        <f t="shared" si="54"/>
        <v>0.64</v>
      </c>
      <c r="H234" s="176">
        <f t="shared" si="54"/>
        <v>0.64</v>
      </c>
      <c r="I234" s="176">
        <f t="shared" si="54"/>
        <v>0.64</v>
      </c>
      <c r="J234" s="176">
        <f t="shared" si="54"/>
        <v>0.64</v>
      </c>
      <c r="K234" s="176">
        <f t="shared" si="54"/>
        <v>0.64</v>
      </c>
      <c r="L234" s="176">
        <f t="shared" si="54"/>
        <v>0.64</v>
      </c>
      <c r="M234" s="176">
        <f t="shared" si="54"/>
        <v>0.64</v>
      </c>
      <c r="N234" s="176">
        <f t="shared" si="54"/>
        <v>0.64</v>
      </c>
      <c r="O234" s="176">
        <f t="shared" si="54"/>
        <v>0.64</v>
      </c>
      <c r="P234" s="176">
        <f t="shared" si="54"/>
        <v>0.64</v>
      </c>
      <c r="Q234" s="176">
        <f t="shared" si="54"/>
        <v>0.64</v>
      </c>
      <c r="R234" s="176">
        <f t="shared" si="54"/>
        <v>0.64</v>
      </c>
      <c r="S234" s="176">
        <f t="shared" si="54"/>
        <v>0.64</v>
      </c>
      <c r="T234" s="176">
        <f t="shared" si="54"/>
        <v>0.64</v>
      </c>
      <c r="U234" s="176">
        <f t="shared" si="54"/>
        <v>0.64</v>
      </c>
      <c r="V234" s="176">
        <f t="shared" si="54"/>
        <v>0.64</v>
      </c>
      <c r="W234" s="176">
        <f t="shared" si="54"/>
        <v>0.64</v>
      </c>
      <c r="X234" s="176">
        <f t="shared" si="54"/>
        <v>0.64</v>
      </c>
      <c r="Y234" s="176">
        <f t="shared" si="54"/>
        <v>0.64</v>
      </c>
      <c r="Z234" s="176">
        <f t="shared" si="54"/>
        <v>0.64</v>
      </c>
      <c r="AA234" s="176">
        <f t="shared" si="54"/>
        <v>0.64</v>
      </c>
      <c r="AB234" s="176">
        <f t="shared" si="54"/>
        <v>0.64</v>
      </c>
      <c r="AC234" s="176">
        <f t="shared" si="54"/>
        <v>0.64</v>
      </c>
      <c r="AD234" s="176">
        <f t="shared" si="54"/>
        <v>0.64</v>
      </c>
      <c r="AE234" s="176">
        <f t="shared" si="54"/>
        <v>0.64</v>
      </c>
      <c r="AF234" s="176">
        <f t="shared" si="54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5">IF(C202&lt;100,"",C202-520)</f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6">IF(B203&lt;100,"",B203-620)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7">IF(B204&lt;100,"",B204-330)</f>
        <v/>
      </c>
      <c r="C237" s="120" t="str">
        <f t="shared" si="57"/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8">IF(C205&lt;100,"",C205-1500)</f>
        <v/>
      </c>
      <c r="D238" s="120" t="str">
        <f t="shared" si="58"/>
        <v/>
      </c>
      <c r="E238" s="120" t="str">
        <f t="shared" si="58"/>
        <v/>
      </c>
      <c r="F238" s="120" t="str">
        <f t="shared" si="58"/>
        <v/>
      </c>
      <c r="G238" s="120" t="str">
        <f t="shared" si="58"/>
        <v/>
      </c>
      <c r="H238" s="120" t="str">
        <f t="shared" si="58"/>
        <v/>
      </c>
      <c r="I238" s="120" t="str">
        <f t="shared" si="58"/>
        <v/>
      </c>
      <c r="J238" s="120" t="str">
        <f t="shared" si="58"/>
        <v/>
      </c>
      <c r="K238" s="120" t="str">
        <f t="shared" si="58"/>
        <v/>
      </c>
      <c r="L238" s="120" t="str">
        <f t="shared" si="58"/>
        <v/>
      </c>
      <c r="M238" s="120" t="str">
        <f t="shared" si="58"/>
        <v/>
      </c>
      <c r="N238" s="120" t="str">
        <f t="shared" si="58"/>
        <v/>
      </c>
      <c r="O238" s="120" t="str">
        <f t="shared" si="58"/>
        <v/>
      </c>
      <c r="P238" s="120" t="str">
        <f t="shared" si="58"/>
        <v/>
      </c>
      <c r="Q238" s="120" t="str">
        <f t="shared" si="58"/>
        <v/>
      </c>
      <c r="R238" s="120" t="str">
        <f t="shared" si="58"/>
        <v/>
      </c>
      <c r="S238" s="120" t="str">
        <f t="shared" si="58"/>
        <v/>
      </c>
      <c r="T238" s="120" t="str">
        <f t="shared" si="58"/>
        <v/>
      </c>
      <c r="U238" s="120" t="str">
        <f t="shared" si="58"/>
        <v/>
      </c>
      <c r="V238" s="120" t="str">
        <f t="shared" si="58"/>
        <v/>
      </c>
      <c r="W238" s="120" t="str">
        <f t="shared" si="58"/>
        <v/>
      </c>
      <c r="X238" s="120" t="str">
        <f t="shared" si="58"/>
        <v/>
      </c>
      <c r="Y238" s="120" t="str">
        <f t="shared" si="58"/>
        <v/>
      </c>
      <c r="Z238" s="120" t="str">
        <f t="shared" si="58"/>
        <v/>
      </c>
      <c r="AA238" s="120" t="str">
        <f t="shared" si="58"/>
        <v/>
      </c>
      <c r="AB238" s="120" t="str">
        <f t="shared" si="58"/>
        <v/>
      </c>
      <c r="AC238" s="120" t="str">
        <f t="shared" si="58"/>
        <v/>
      </c>
      <c r="AD238" s="120" t="str">
        <f t="shared" si="58"/>
        <v/>
      </c>
      <c r="AE238" s="120" t="str">
        <f t="shared" si="58"/>
        <v/>
      </c>
      <c r="AF238" s="120" t="str">
        <f t="shared" si="5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5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5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7282" priority="449">
      <formula>S$9&gt;=20/24</formula>
    </cfRule>
    <cfRule type="expression" dxfId="7281" priority="450">
      <formula>AND(S$9&gt;=14/24,S$9&lt;20/24)</formula>
    </cfRule>
    <cfRule type="expression" dxfId="7280" priority="451">
      <formula>AND(S$9&gt;=8/24,S$9&lt;14/24)</formula>
    </cfRule>
    <cfRule type="expression" dxfId="7279" priority="452">
      <formula>S$9&lt;8/24</formula>
    </cfRule>
  </conditionalFormatting>
  <conditionalFormatting sqref="B8:AF10 AA81:AF81 B81:Q81 B56:AF56 B82:AF82 C193:AF199 B68:AF72 M62:M67 T212:AX212 N61:N67 O60:Q67 L58:Q59 W85:Z91 B74:AF78 B80:AF80 L60:N60 L61:M61 D57:K61 S11:AA11 L37:Q37 L16:Q32 L11:Q14 N39:R42 S40:U41 N45:V48 AA12:AA14 W18:Z30 V40:Z42 R58:Z67 AA28:AF31 AB11:AF14 AA40:AF43 L53:AF55 AA84:AF91 AA16:AF26">
    <cfRule type="expression" dxfId="7278" priority="445">
      <formula>B$9&gt;=20/24</formula>
    </cfRule>
    <cfRule type="expression" dxfId="7277" priority="446">
      <formula>AND(B$9&gt;=14/24,B$9&lt;20/24)</formula>
    </cfRule>
    <cfRule type="expression" dxfId="7276" priority="447">
      <formula>AND(B$9&gt;=8/24,B$9&lt;14/24)</formula>
    </cfRule>
    <cfRule type="expression" dxfId="7275" priority="448">
      <formula>B$9&lt;8/24</formula>
    </cfRule>
  </conditionalFormatting>
  <conditionalFormatting sqref="B191:AF191">
    <cfRule type="expression" dxfId="7274" priority="441">
      <formula>B$9&gt;=20/24</formula>
    </cfRule>
    <cfRule type="expression" dxfId="7273" priority="442">
      <formula>AND(B$9&gt;=14/24,B$9&lt;20/24)</formula>
    </cfRule>
    <cfRule type="expression" dxfId="7272" priority="443">
      <formula>AND(B$9&gt;=8/24,B$9&lt;14/24)</formula>
    </cfRule>
    <cfRule type="expression" dxfId="7271" priority="444">
      <formula>B$9&lt;8/24</formula>
    </cfRule>
  </conditionalFormatting>
  <conditionalFormatting sqref="AL4:AL6">
    <cfRule type="iconSet" priority="440">
      <iconSet iconSet="3TrafficLights2" reverse="1">
        <cfvo type="percent" val="0"/>
        <cfvo type="num" val="1"/>
        <cfvo type="num" val="1"/>
      </iconSet>
    </cfRule>
  </conditionalFormatting>
  <conditionalFormatting sqref="L57:Z57">
    <cfRule type="expression" dxfId="7270" priority="436">
      <formula>L$9&gt;=20/24</formula>
    </cfRule>
    <cfRule type="expression" dxfId="7269" priority="437">
      <formula>AND(L$9&gt;=14/24,L$9&lt;20/24)</formula>
    </cfRule>
    <cfRule type="expression" dxfId="7268" priority="438">
      <formula>AND(L$9&gt;=8/24,L$9&lt;14/24)</formula>
    </cfRule>
    <cfRule type="expression" dxfId="7267" priority="439">
      <formula>L$9&lt;8/24</formula>
    </cfRule>
  </conditionalFormatting>
  <conditionalFormatting sqref="N43:R43">
    <cfRule type="expression" dxfId="7266" priority="432">
      <formula>N$9&gt;=20/24</formula>
    </cfRule>
    <cfRule type="expression" dxfId="7265" priority="433">
      <formula>AND(N$9&gt;=14/24,N$9&lt;20/24)</formula>
    </cfRule>
    <cfRule type="expression" dxfId="7264" priority="434">
      <formula>AND(N$9&gt;=8/24,N$9&lt;14/24)</formula>
    </cfRule>
    <cfRule type="expression" dxfId="7263" priority="435">
      <formula>N$9&lt;8/24</formula>
    </cfRule>
  </conditionalFormatting>
  <conditionalFormatting sqref="AA32:AF32">
    <cfRule type="expression" dxfId="7262" priority="428">
      <formula>AA$9&gt;=20/24</formula>
    </cfRule>
    <cfRule type="expression" dxfId="7261" priority="429">
      <formula>AND(AA$9&gt;=14/24,AA$9&lt;20/24)</formula>
    </cfRule>
    <cfRule type="expression" dxfId="7260" priority="430">
      <formula>AND(AA$9&gt;=8/24,AA$9&lt;14/24)</formula>
    </cfRule>
    <cfRule type="expression" dxfId="7259" priority="431">
      <formula>AA$9&lt;8/24</formula>
    </cfRule>
  </conditionalFormatting>
  <conditionalFormatting sqref="S39:AF39">
    <cfRule type="expression" dxfId="7258" priority="424">
      <formula>S$9&gt;=20/24</formula>
    </cfRule>
    <cfRule type="expression" dxfId="7257" priority="425">
      <formula>AND(S$9&gt;=14/24,S$9&lt;20/24)</formula>
    </cfRule>
    <cfRule type="expression" dxfId="7256" priority="426">
      <formula>AND(S$9&gt;=8/24,S$9&lt;14/24)</formula>
    </cfRule>
    <cfRule type="expression" dxfId="7255" priority="427">
      <formula>S$9&lt;8/24</formula>
    </cfRule>
  </conditionalFormatting>
  <conditionalFormatting sqref="AA57:AF57">
    <cfRule type="expression" dxfId="7254" priority="420">
      <formula>AA$9&gt;=20/24</formula>
    </cfRule>
    <cfRule type="expression" dxfId="7253" priority="421">
      <formula>AND(AA$9&gt;=14/24,AA$9&lt;20/24)</formula>
    </cfRule>
    <cfRule type="expression" dxfId="7252" priority="422">
      <formula>AND(AA$9&gt;=8/24,AA$9&lt;14/24)</formula>
    </cfRule>
    <cfRule type="expression" dxfId="7251" priority="423">
      <formula>AA$9&lt;8/24</formula>
    </cfRule>
  </conditionalFormatting>
  <conditionalFormatting sqref="R81:Z81">
    <cfRule type="expression" dxfId="7250" priority="416">
      <formula>R$9&gt;=20/24</formula>
    </cfRule>
    <cfRule type="expression" dxfId="7249" priority="417">
      <formula>AND(R$9&gt;=14/24,R$9&lt;20/24)</formula>
    </cfRule>
    <cfRule type="expression" dxfId="7248" priority="418">
      <formula>AND(R$9&gt;=8/24,R$9&lt;14/24)</formula>
    </cfRule>
    <cfRule type="expression" dxfId="7247" priority="419">
      <formula>R$9&lt;8/24</formula>
    </cfRule>
  </conditionalFormatting>
  <conditionalFormatting sqref="T84:Z84">
    <cfRule type="expression" dxfId="7246" priority="412">
      <formula>T$9&gt;=20/24</formula>
    </cfRule>
    <cfRule type="expression" dxfId="7245" priority="413">
      <formula>AND(T$9&gt;=14/24,T$9&lt;20/24)</formula>
    </cfRule>
    <cfRule type="expression" dxfId="7244" priority="414">
      <formula>AND(T$9&gt;=8/24,T$9&lt;14/24)</formula>
    </cfRule>
    <cfRule type="expression" dxfId="7243" priority="415">
      <formula>T$9&lt;8/24</formula>
    </cfRule>
  </conditionalFormatting>
  <conditionalFormatting sqref="L35:Q35">
    <cfRule type="expression" dxfId="7242" priority="408">
      <formula>L$9&gt;=20/24</formula>
    </cfRule>
    <cfRule type="expression" dxfId="7241" priority="409">
      <formula>AND(L$9&gt;=14/24,L$9&lt;20/24)</formula>
    </cfRule>
    <cfRule type="expression" dxfId="7240" priority="410">
      <formula>AND(L$9&gt;=8/24,L$9&lt;14/24)</formula>
    </cfRule>
    <cfRule type="expression" dxfId="7239" priority="411">
      <formula>L$9&lt;8/24</formula>
    </cfRule>
  </conditionalFormatting>
  <conditionalFormatting sqref="N49:V49">
    <cfRule type="expression" dxfId="7238" priority="404">
      <formula>N$9&gt;=20/24</formula>
    </cfRule>
    <cfRule type="expression" dxfId="7237" priority="405">
      <formula>AND(N$9&gt;=14/24,N$9&lt;20/24)</formula>
    </cfRule>
    <cfRule type="expression" dxfId="7236" priority="406">
      <formula>AND(N$9&gt;=8/24,N$9&lt;14/24)</formula>
    </cfRule>
    <cfRule type="expression" dxfId="7235" priority="407">
      <formula>N$9&lt;8/24</formula>
    </cfRule>
  </conditionalFormatting>
  <conditionalFormatting sqref="N50:V50">
    <cfRule type="expression" dxfId="7234" priority="400">
      <formula>N$9&gt;=20/24</formula>
    </cfRule>
    <cfRule type="expression" dxfId="7233" priority="401">
      <formula>AND(N$9&gt;=14/24,N$9&lt;20/24)</formula>
    </cfRule>
    <cfRule type="expression" dxfId="7232" priority="402">
      <formula>AND(N$9&gt;=8/24,N$9&lt;14/24)</formula>
    </cfRule>
    <cfRule type="expression" dxfId="7231" priority="403">
      <formula>N$9&lt;8/24</formula>
    </cfRule>
  </conditionalFormatting>
  <conditionalFormatting sqref="N45:V48">
    <cfRule type="expression" dxfId="7230" priority="396">
      <formula>N$9&gt;=20/24</formula>
    </cfRule>
    <cfRule type="expression" dxfId="7229" priority="397">
      <formula>AND(N$9&gt;=14/24,N$9&lt;20/24)</formula>
    </cfRule>
    <cfRule type="expression" dxfId="7228" priority="398">
      <formula>AND(N$9&gt;=8/24,N$9&lt;14/24)</formula>
    </cfRule>
    <cfRule type="expression" dxfId="7227" priority="399">
      <formula>N$9&lt;8/24</formula>
    </cfRule>
  </conditionalFormatting>
  <conditionalFormatting sqref="S37:AF37">
    <cfRule type="expression" dxfId="7226" priority="392">
      <formula>S$9&gt;=20/24</formula>
    </cfRule>
    <cfRule type="expression" dxfId="7225" priority="393">
      <formula>AND(S$9&gt;=14/24,S$9&lt;20/24)</formula>
    </cfRule>
    <cfRule type="expression" dxfId="7224" priority="394">
      <formula>AND(S$9&gt;=8/24,S$9&lt;14/24)</formula>
    </cfRule>
    <cfRule type="expression" dxfId="7223" priority="395">
      <formula>S$9&lt;8/24</formula>
    </cfRule>
  </conditionalFormatting>
  <conditionalFormatting sqref="W31:Z32 W35:AF35">
    <cfRule type="expression" dxfId="7222" priority="388">
      <formula>W$9&gt;=20/24</formula>
    </cfRule>
    <cfRule type="expression" dxfId="7221" priority="389">
      <formula>AND(W$9&gt;=14/24,W$9&lt;20/24)</formula>
    </cfRule>
    <cfRule type="expression" dxfId="7220" priority="390">
      <formula>AND(W$9&gt;=8/24,W$9&lt;14/24)</formula>
    </cfRule>
    <cfRule type="expression" dxfId="7219" priority="391">
      <formula>W$9&lt;8/24</formula>
    </cfRule>
  </conditionalFormatting>
  <conditionalFormatting sqref="S42:U43 V43:Z43 S45:AF48">
    <cfRule type="expression" dxfId="7218" priority="384">
      <formula>S$9&gt;=20/24</formula>
    </cfRule>
    <cfRule type="expression" dxfId="7217" priority="385">
      <formula>AND(S$9&gt;=14/24,S$9&lt;20/24)</formula>
    </cfRule>
    <cfRule type="expression" dxfId="7216" priority="386">
      <formula>AND(S$9&gt;=8/24,S$9&lt;14/24)</formula>
    </cfRule>
    <cfRule type="expression" dxfId="7215" priority="387">
      <formula>S$9&lt;8/24</formula>
    </cfRule>
  </conditionalFormatting>
  <conditionalFormatting sqref="S49:AF49">
    <cfRule type="expression" dxfId="7214" priority="380">
      <formula>S$9&gt;=20/24</formula>
    </cfRule>
    <cfRule type="expression" dxfId="7213" priority="381">
      <formula>AND(S$9&gt;=14/24,S$9&lt;20/24)</formula>
    </cfRule>
    <cfRule type="expression" dxfId="7212" priority="382">
      <formula>AND(S$9&gt;=8/24,S$9&lt;14/24)</formula>
    </cfRule>
    <cfRule type="expression" dxfId="7211" priority="383">
      <formula>S$9&lt;8/24</formula>
    </cfRule>
  </conditionalFormatting>
  <conditionalFormatting sqref="S50:AF50">
    <cfRule type="expression" dxfId="7210" priority="376">
      <formula>S$9&gt;=20/24</formula>
    </cfRule>
    <cfRule type="expression" dxfId="7209" priority="377">
      <formula>AND(S$9&gt;=14/24,S$9&lt;20/24)</formula>
    </cfRule>
    <cfRule type="expression" dxfId="7208" priority="378">
      <formula>AND(S$9&gt;=8/24,S$9&lt;14/24)</formula>
    </cfRule>
    <cfRule type="expression" dxfId="7207" priority="379">
      <formula>S$9&lt;8/24</formula>
    </cfRule>
  </conditionalFormatting>
  <conditionalFormatting sqref="AA60:AF67">
    <cfRule type="expression" dxfId="7206" priority="372">
      <formula>AA$9&gt;=20/24</formula>
    </cfRule>
    <cfRule type="expression" dxfId="7205" priority="373">
      <formula>AND(AA$9&gt;=14/24,AA$9&lt;20/24)</formula>
    </cfRule>
    <cfRule type="expression" dxfId="7204" priority="374">
      <formula>AND(AA$9&gt;=8/24,AA$9&lt;14/24)</formula>
    </cfRule>
    <cfRule type="expression" dxfId="7203" priority="375">
      <formula>AA$9&lt;8/24</formula>
    </cfRule>
  </conditionalFormatting>
  <conditionalFormatting sqref="AA94:AF97">
    <cfRule type="expression" dxfId="7202" priority="368">
      <formula>AA$9&gt;=20/24</formula>
    </cfRule>
    <cfRule type="expression" dxfId="7201" priority="369">
      <formula>AND(AA$9&gt;=14/24,AA$9&lt;20/24)</formula>
    </cfRule>
    <cfRule type="expression" dxfId="7200" priority="370">
      <formula>AND(AA$9&gt;=8/24,AA$9&lt;14/24)</formula>
    </cfRule>
    <cfRule type="expression" dxfId="7199" priority="371">
      <formula>AA$9&lt;8/24</formula>
    </cfRule>
  </conditionalFormatting>
  <conditionalFormatting sqref="F62:K62">
    <cfRule type="expression" dxfId="7198" priority="364">
      <formula>F$9&gt;=20/24</formula>
    </cfRule>
    <cfRule type="expression" dxfId="7197" priority="365">
      <formula>AND(F$9&gt;=14/24,F$9&lt;20/24)</formula>
    </cfRule>
    <cfRule type="expression" dxfId="7196" priority="366">
      <formula>AND(F$9&gt;=8/24,F$9&lt;14/24)</formula>
    </cfRule>
    <cfRule type="expression" dxfId="7195" priority="367">
      <formula>F$9&lt;8/24</formula>
    </cfRule>
  </conditionalFormatting>
  <conditionalFormatting sqref="T94:Z97">
    <cfRule type="expression" dxfId="7194" priority="360">
      <formula>T$9&gt;=20/24</formula>
    </cfRule>
    <cfRule type="expression" dxfId="7193" priority="361">
      <formula>AND(T$9&gt;=14/24,T$9&lt;20/24)</formula>
    </cfRule>
    <cfRule type="expression" dxfId="7192" priority="362">
      <formula>AND(T$9&gt;=8/24,T$9&lt;14/24)</formula>
    </cfRule>
    <cfRule type="expression" dxfId="7191" priority="363">
      <formula>T$9&lt;8/24</formula>
    </cfRule>
  </conditionalFormatting>
  <conditionalFormatting sqref="C11:M11 B38:AF38 AA12:AA14 B52:AF52 C51:AG51 C39:I42 B56:AF56 D43:I43 H12:K13 J39:K43 L12:M14 C37:P37 L35:P36 S11:AA11 L16:Q32 N11:Q14 Q35:Q37 W35:X36 S37:X37 W18:Z32 AB11:AF14 Y35:AF37 N45:AF50 N39:AF43 C53:AF55 AA16:AF32">
    <cfRule type="expression" dxfId="7190" priority="359">
      <formula>B11&gt;$AG11</formula>
    </cfRule>
  </conditionalFormatting>
  <conditionalFormatting sqref="A100:A156 A84:A97 A11:A14 A16:A32 A45:A72 A80:A82 A74:A78 A35:A43 A169:A200">
    <cfRule type="expression" dxfId="7189" priority="358">
      <formula>$AH11=0</formula>
    </cfRule>
  </conditionalFormatting>
  <conditionalFormatting sqref="AA98:AF98">
    <cfRule type="expression" dxfId="7188" priority="354">
      <formula>AA$9&gt;=20/24</formula>
    </cfRule>
    <cfRule type="expression" dxfId="7187" priority="355">
      <formula>AND(AA$9&gt;=14/24,AA$9&lt;20/24)</formula>
    </cfRule>
    <cfRule type="expression" dxfId="7186" priority="356">
      <formula>AND(AA$9&gt;=8/24,AA$9&lt;14/24)</formula>
    </cfRule>
    <cfRule type="expression" dxfId="7185" priority="357">
      <formula>AA$9&lt;8/24</formula>
    </cfRule>
  </conditionalFormatting>
  <conditionalFormatting sqref="T98:Z98">
    <cfRule type="expression" dxfId="7184" priority="350">
      <formula>T$9&gt;=20/24</formula>
    </cfRule>
    <cfRule type="expression" dxfId="7183" priority="351">
      <formula>AND(T$9&gt;=14/24,T$9&lt;20/24)</formula>
    </cfRule>
    <cfRule type="expression" dxfId="7182" priority="352">
      <formula>AND(T$9&gt;=8/24,T$9&lt;14/24)</formula>
    </cfRule>
    <cfRule type="expression" dxfId="7181" priority="353">
      <formula>T$9&lt;8/24</formula>
    </cfRule>
  </conditionalFormatting>
  <conditionalFormatting sqref="A98">
    <cfRule type="expression" dxfId="7180" priority="349">
      <formula>$AH98=0</formula>
    </cfRule>
  </conditionalFormatting>
  <conditionalFormatting sqref="L36:Q36 W36:AF36">
    <cfRule type="expression" dxfId="7179" priority="345">
      <formula>L$9&gt;=20/24</formula>
    </cfRule>
    <cfRule type="expression" dxfId="7178" priority="346">
      <formula>AND(L$9&gt;=14/24,L$9&lt;20/24)</formula>
    </cfRule>
    <cfRule type="expression" dxfId="7177" priority="347">
      <formula>AND(L$9&gt;=8/24,L$9&lt;14/24)</formula>
    </cfRule>
    <cfRule type="expression" dxfId="7176" priority="348">
      <formula>L$9&lt;8/24</formula>
    </cfRule>
  </conditionalFormatting>
  <conditionalFormatting sqref="W36:AF36">
    <cfRule type="expression" dxfId="7175" priority="341">
      <formula>W$9&gt;=20/24</formula>
    </cfRule>
    <cfRule type="expression" dxfId="7174" priority="342">
      <formula>AND(W$9&gt;=14/24,W$9&lt;20/24)</formula>
    </cfRule>
    <cfRule type="expression" dxfId="7173" priority="343">
      <formula>AND(W$9&gt;=8/24,W$9&lt;14/24)</formula>
    </cfRule>
    <cfRule type="expression" dxfId="7172" priority="344">
      <formula>W$9&lt;8/24</formula>
    </cfRule>
  </conditionalFormatting>
  <conditionalFormatting sqref="L62:L67">
    <cfRule type="expression" dxfId="7171" priority="329">
      <formula>L$9&gt;=20/24</formula>
    </cfRule>
    <cfRule type="expression" dxfId="7170" priority="330">
      <formula>AND(L$9&gt;=14/24,L$9&lt;20/24)</formula>
    </cfRule>
    <cfRule type="expression" dxfId="7169" priority="331">
      <formula>AND(L$9&gt;=8/24,L$9&lt;14/24)</formula>
    </cfRule>
    <cfRule type="expression" dxfId="7168" priority="332">
      <formula>L$9&lt;8/24</formula>
    </cfRule>
  </conditionalFormatting>
  <conditionalFormatting sqref="AL32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AA34:AF34">
    <cfRule type="expression" dxfId="7167" priority="324">
      <formula>AA$9&gt;=20/24</formula>
    </cfRule>
    <cfRule type="expression" dxfId="7166" priority="325">
      <formula>AND(AA$9&gt;=14/24,AA$9&lt;20/24)</formula>
    </cfRule>
    <cfRule type="expression" dxfId="7165" priority="326">
      <formula>AND(AA$9&gt;=8/24,AA$9&lt;14/24)</formula>
    </cfRule>
    <cfRule type="expression" dxfId="7164" priority="327">
      <formula>AA$9&lt;8/24</formula>
    </cfRule>
  </conditionalFormatting>
  <conditionalFormatting sqref="L34:Q34">
    <cfRule type="expression" dxfId="7163" priority="320">
      <formula>L$9&gt;=20/24</formula>
    </cfRule>
    <cfRule type="expression" dxfId="7162" priority="321">
      <formula>AND(L$9&gt;=14/24,L$9&lt;20/24)</formula>
    </cfRule>
    <cfRule type="expression" dxfId="7161" priority="322">
      <formula>AND(L$9&gt;=8/24,L$9&lt;14/24)</formula>
    </cfRule>
    <cfRule type="expression" dxfId="7160" priority="323">
      <formula>L$9&lt;8/24</formula>
    </cfRule>
  </conditionalFormatting>
  <conditionalFormatting sqref="W34:Z34">
    <cfRule type="expression" dxfId="7159" priority="316">
      <formula>W$9&gt;=20/24</formula>
    </cfRule>
    <cfRule type="expression" dxfId="7158" priority="317">
      <formula>AND(W$9&gt;=14/24,W$9&lt;20/24)</formula>
    </cfRule>
    <cfRule type="expression" dxfId="7157" priority="318">
      <formula>AND(W$9&gt;=8/24,W$9&lt;14/24)</formula>
    </cfRule>
    <cfRule type="expression" dxfId="7156" priority="319">
      <formula>W$9&lt;8/24</formula>
    </cfRule>
  </conditionalFormatting>
  <conditionalFormatting sqref="L34:Q34 W34:AF34">
    <cfRule type="expression" dxfId="7155" priority="315">
      <formula>L34&gt;$AG34</formula>
    </cfRule>
  </conditionalFormatting>
  <conditionalFormatting sqref="A34">
    <cfRule type="expression" dxfId="7154" priority="314">
      <formula>$AH34=0</formula>
    </cfRule>
  </conditionalFormatting>
  <conditionalFormatting sqref="B83:AF83">
    <cfRule type="expression" dxfId="7153" priority="310">
      <formula>B$9&gt;=20/24</formula>
    </cfRule>
    <cfRule type="expression" dxfId="7152" priority="311">
      <formula>AND(B$9&gt;=14/24,B$9&lt;20/24)</formula>
    </cfRule>
    <cfRule type="expression" dxfId="7151" priority="312">
      <formula>AND(B$9&gt;=8/24,B$9&lt;14/24)</formula>
    </cfRule>
    <cfRule type="expression" dxfId="7150" priority="313">
      <formula>B$9&lt;8/24</formula>
    </cfRule>
  </conditionalFormatting>
  <conditionalFormatting sqref="A83">
    <cfRule type="expression" dxfId="7149" priority="309">
      <formula>$AH83=0</formula>
    </cfRule>
  </conditionalFormatting>
  <conditionalFormatting sqref="AA15:AF15">
    <cfRule type="expression" dxfId="7148" priority="305">
      <formula>AA$9&gt;=20/24</formula>
    </cfRule>
    <cfRule type="expression" dxfId="7147" priority="306">
      <formula>AND(AA$9&gt;=14/24,AA$9&lt;20/24)</formula>
    </cfRule>
    <cfRule type="expression" dxfId="7146" priority="307">
      <formula>AND(AA$9&gt;=8/24,AA$9&lt;14/24)</formula>
    </cfRule>
    <cfRule type="expression" dxfId="7145" priority="308">
      <formula>AA$9&lt;8/24</formula>
    </cfRule>
  </conditionalFormatting>
  <conditionalFormatting sqref="L15:Q15">
    <cfRule type="expression" dxfId="7144" priority="301">
      <formula>L$9&gt;=20/24</formula>
    </cfRule>
    <cfRule type="expression" dxfId="7143" priority="302">
      <formula>AND(L$9&gt;=14/24,L$9&lt;20/24)</formula>
    </cfRule>
    <cfRule type="expression" dxfId="7142" priority="303">
      <formula>AND(L$9&gt;=8/24,L$9&lt;14/24)</formula>
    </cfRule>
    <cfRule type="expression" dxfId="7141" priority="304">
      <formula>L$9&lt;8/24</formula>
    </cfRule>
  </conditionalFormatting>
  <conditionalFormatting sqref="L15:Q15 AA15:AF15">
    <cfRule type="expression" dxfId="7140" priority="300">
      <formula>L15&gt;$AG15</formula>
    </cfRule>
  </conditionalFormatting>
  <conditionalFormatting sqref="A15">
    <cfRule type="expression" dxfId="7139" priority="299">
      <formula>$AH15=0</formula>
    </cfRule>
  </conditionalFormatting>
  <conditionalFormatting sqref="A163:A168">
    <cfRule type="expression" dxfId="7138" priority="298">
      <formula>$AH163=0</formula>
    </cfRule>
  </conditionalFormatting>
  <conditionalFormatting sqref="A157:A162">
    <cfRule type="expression" dxfId="7137" priority="297">
      <formula>$AH157=0</formula>
    </cfRule>
  </conditionalFormatting>
  <conditionalFormatting sqref="AA44:AF44">
    <cfRule type="expression" dxfId="7136" priority="293">
      <formula>AA$9&gt;=20/24</formula>
    </cfRule>
    <cfRule type="expression" dxfId="7135" priority="294">
      <formula>AND(AA$9&gt;=14/24,AA$9&lt;20/24)</formula>
    </cfRule>
    <cfRule type="expression" dxfId="7134" priority="295">
      <formula>AND(AA$9&gt;=8/24,AA$9&lt;14/24)</formula>
    </cfRule>
    <cfRule type="expression" dxfId="7133" priority="296">
      <formula>AA$9&lt;8/24</formula>
    </cfRule>
  </conditionalFormatting>
  <conditionalFormatting sqref="N44:R44">
    <cfRule type="expression" dxfId="7132" priority="289">
      <formula>N$9&gt;=20/24</formula>
    </cfRule>
    <cfRule type="expression" dxfId="7131" priority="290">
      <formula>AND(N$9&gt;=14/24,N$9&lt;20/24)</formula>
    </cfRule>
    <cfRule type="expression" dxfId="7130" priority="291">
      <formula>AND(N$9&gt;=8/24,N$9&lt;14/24)</formula>
    </cfRule>
    <cfRule type="expression" dxfId="7129" priority="292">
      <formula>N$9&lt;8/24</formula>
    </cfRule>
  </conditionalFormatting>
  <conditionalFormatting sqref="S44:Z44">
    <cfRule type="expression" dxfId="7128" priority="285">
      <formula>S$9&gt;=20/24</formula>
    </cfRule>
    <cfRule type="expression" dxfId="7127" priority="286">
      <formula>AND(S$9&gt;=14/24,S$9&lt;20/24)</formula>
    </cfRule>
    <cfRule type="expression" dxfId="7126" priority="287">
      <formula>AND(S$9&gt;=8/24,S$9&lt;14/24)</formula>
    </cfRule>
    <cfRule type="expression" dxfId="7125" priority="288">
      <formula>S$9&lt;8/24</formula>
    </cfRule>
  </conditionalFormatting>
  <conditionalFormatting sqref="D44:K44 N44:AF44">
    <cfRule type="expression" dxfId="7124" priority="284">
      <formula>D44&gt;$AG44</formula>
    </cfRule>
  </conditionalFormatting>
  <conditionalFormatting sqref="A44">
    <cfRule type="expression" dxfId="7123" priority="283">
      <formula>$AH44=0</formula>
    </cfRule>
  </conditionalFormatting>
  <conditionalFormatting sqref="B79:AF79">
    <cfRule type="expression" dxfId="7122" priority="279">
      <formula>B$9&gt;=20/24</formula>
    </cfRule>
    <cfRule type="expression" dxfId="7121" priority="280">
      <formula>AND(B$9&gt;=14/24,B$9&lt;20/24)</formula>
    </cfRule>
    <cfRule type="expression" dxfId="7120" priority="281">
      <formula>AND(B$9&gt;=8/24,B$9&lt;14/24)</formula>
    </cfRule>
    <cfRule type="expression" dxfId="7119" priority="282">
      <formula>B$9&lt;8/24</formula>
    </cfRule>
  </conditionalFormatting>
  <conditionalFormatting sqref="A79">
    <cfRule type="expression" dxfId="7118" priority="278">
      <formula>$AH79=0</formula>
    </cfRule>
  </conditionalFormatting>
  <conditionalFormatting sqref="B73:AG73">
    <cfRule type="expression" dxfId="7117" priority="274">
      <formula>B$9&gt;=20/24</formula>
    </cfRule>
    <cfRule type="expression" dxfId="7116" priority="275">
      <formula>AND(B$9&gt;=14/24,B$9&lt;20/24)</formula>
    </cfRule>
    <cfRule type="expression" dxfId="7115" priority="276">
      <formula>AND(B$9&gt;=8/24,B$9&lt;14/24)</formula>
    </cfRule>
    <cfRule type="expression" dxfId="7114" priority="277">
      <formula>B$9&lt;8/24</formula>
    </cfRule>
  </conditionalFormatting>
  <conditionalFormatting sqref="A73">
    <cfRule type="expression" dxfId="7113" priority="273">
      <formula>$AH73=0</formula>
    </cfRule>
  </conditionalFormatting>
  <conditionalFormatting sqref="AL34:AL35 AL7:AL31">
    <cfRule type="iconSet" priority="455">
      <iconSet iconSet="3TrafficLights2" reverse="1">
        <cfvo type="percent" val="0"/>
        <cfvo type="num" val="1"/>
        <cfvo type="num" val="1"/>
      </iconSet>
    </cfRule>
  </conditionalFormatting>
  <conditionalFormatting sqref="T85:V91">
    <cfRule type="expression" dxfId="7112" priority="265">
      <formula>T$9&gt;=20/24</formula>
    </cfRule>
    <cfRule type="expression" dxfId="7111" priority="266">
      <formula>AND(T$9&gt;=14/24,T$9&lt;20/24)</formula>
    </cfRule>
    <cfRule type="expression" dxfId="7110" priority="267">
      <formula>AND(T$9&gt;=8/24,T$9&lt;14/24)</formula>
    </cfRule>
    <cfRule type="expression" dxfId="7109" priority="268">
      <formula>T$9&lt;8/24</formula>
    </cfRule>
  </conditionalFormatting>
  <conditionalFormatting sqref="S85:S91 B84:R91">
    <cfRule type="expression" dxfId="7108" priority="261">
      <formula>B$9&gt;=20/24</formula>
    </cfRule>
    <cfRule type="expression" dxfId="7107" priority="262">
      <formula>AND(B$9&gt;=14/24,B$9&lt;20/24)</formula>
    </cfRule>
    <cfRule type="expression" dxfId="7106" priority="263">
      <formula>AND(B$9&gt;=8/24,B$9&lt;14/24)</formula>
    </cfRule>
    <cfRule type="expression" dxfId="7105" priority="264">
      <formula>B$9&lt;8/24</formula>
    </cfRule>
  </conditionalFormatting>
  <conditionalFormatting sqref="S84">
    <cfRule type="expression" dxfId="7104" priority="257">
      <formula>S$9&gt;=20/24</formula>
    </cfRule>
    <cfRule type="expression" dxfId="7103" priority="258">
      <formula>AND(S$9&gt;=14/24,S$9&lt;20/24)</formula>
    </cfRule>
    <cfRule type="expression" dxfId="7102" priority="259">
      <formula>AND(S$9&gt;=8/24,S$9&lt;14/24)</formula>
    </cfRule>
    <cfRule type="expression" dxfId="7101" priority="260">
      <formula>S$9&lt;8/24</formula>
    </cfRule>
  </conditionalFormatting>
  <conditionalFormatting sqref="B95:K97 B94:E94">
    <cfRule type="expression" dxfId="7100" priority="253">
      <formula>B$9&gt;=20/24</formula>
    </cfRule>
    <cfRule type="expression" dxfId="7099" priority="254">
      <formula>AND(B$9&gt;=14/24,B$9&lt;20/24)</formula>
    </cfRule>
    <cfRule type="expression" dxfId="7098" priority="255">
      <formula>AND(B$9&gt;=8/24,B$9&lt;14/24)</formula>
    </cfRule>
    <cfRule type="expression" dxfId="7097" priority="256">
      <formula>B$9&lt;8/24</formula>
    </cfRule>
  </conditionalFormatting>
  <conditionalFormatting sqref="O94:R97">
    <cfRule type="expression" dxfId="7096" priority="249">
      <formula>O$9&gt;=20/24</formula>
    </cfRule>
    <cfRule type="expression" dxfId="7095" priority="250">
      <formula>AND(O$9&gt;=14/24,O$9&lt;20/24)</formula>
    </cfRule>
    <cfRule type="expression" dxfId="7094" priority="251">
      <formula>AND(O$9&gt;=8/24,O$9&lt;14/24)</formula>
    </cfRule>
    <cfRule type="expression" dxfId="7093" priority="252">
      <formula>O$9&lt;8/24</formula>
    </cfRule>
  </conditionalFormatting>
  <conditionalFormatting sqref="S94:S97">
    <cfRule type="expression" dxfId="7092" priority="245">
      <formula>S$9&gt;=20/24</formula>
    </cfRule>
    <cfRule type="expression" dxfId="7091" priority="246">
      <formula>AND(S$9&gt;=14/24,S$9&lt;20/24)</formula>
    </cfRule>
    <cfRule type="expression" dxfId="7090" priority="247">
      <formula>AND(S$9&gt;=8/24,S$9&lt;14/24)</formula>
    </cfRule>
    <cfRule type="expression" dxfId="7089" priority="248">
      <formula>S$9&lt;8/24</formula>
    </cfRule>
  </conditionalFormatting>
  <conditionalFormatting sqref="B98:K98">
    <cfRule type="expression" dxfId="7088" priority="241">
      <formula>B$9&gt;=20/24</formula>
    </cfRule>
    <cfRule type="expression" dxfId="7087" priority="242">
      <formula>AND(B$9&gt;=14/24,B$9&lt;20/24)</formula>
    </cfRule>
    <cfRule type="expression" dxfId="7086" priority="243">
      <formula>AND(B$9&gt;=8/24,B$9&lt;14/24)</formula>
    </cfRule>
    <cfRule type="expression" dxfId="7085" priority="244">
      <formula>B$9&lt;8/24</formula>
    </cfRule>
  </conditionalFormatting>
  <conditionalFormatting sqref="O98:R98">
    <cfRule type="expression" dxfId="7084" priority="237">
      <formula>O$9&gt;=20/24</formula>
    </cfRule>
    <cfRule type="expression" dxfId="7083" priority="238">
      <formula>AND(O$9&gt;=14/24,O$9&lt;20/24)</formula>
    </cfRule>
    <cfRule type="expression" dxfId="7082" priority="239">
      <formula>AND(O$9&gt;=8/24,O$9&lt;14/24)</formula>
    </cfRule>
    <cfRule type="expression" dxfId="7081" priority="240">
      <formula>O$9&lt;8/24</formula>
    </cfRule>
  </conditionalFormatting>
  <conditionalFormatting sqref="S98">
    <cfRule type="expression" dxfId="7080" priority="233">
      <formula>S$9&gt;=20/24</formula>
    </cfRule>
    <cfRule type="expression" dxfId="7079" priority="234">
      <formula>AND(S$9&gt;=14/24,S$9&lt;20/24)</formula>
    </cfRule>
    <cfRule type="expression" dxfId="7078" priority="235">
      <formula>AND(S$9&gt;=8/24,S$9&lt;14/24)</formula>
    </cfRule>
    <cfRule type="expression" dxfId="7077" priority="236">
      <formula>S$9&lt;8/24</formula>
    </cfRule>
  </conditionalFormatting>
  <conditionalFormatting sqref="F94:K94">
    <cfRule type="expression" dxfId="7076" priority="225">
      <formula>F$9&gt;=20/24</formula>
    </cfRule>
    <cfRule type="expression" dxfId="7075" priority="226">
      <formula>AND(F$9&gt;=14/24,F$9&lt;20/24)</formula>
    </cfRule>
    <cfRule type="expression" dxfId="7074" priority="227">
      <formula>AND(F$9&gt;=8/24,F$9&lt;14/24)</formula>
    </cfRule>
    <cfRule type="expression" dxfId="7073" priority="228">
      <formula>F$9&lt;8/24</formula>
    </cfRule>
  </conditionalFormatting>
  <conditionalFormatting sqref="T94:V94">
    <cfRule type="expression" dxfId="7072" priority="221">
      <formula>T$9&gt;=20/24</formula>
    </cfRule>
    <cfRule type="expression" dxfId="7071" priority="222">
      <formula>AND(T$9&gt;=14/24,T$9&lt;20/24)</formula>
    </cfRule>
    <cfRule type="expression" dxfId="7070" priority="223">
      <formula>AND(T$9&gt;=8/24,T$9&lt;14/24)</formula>
    </cfRule>
    <cfRule type="expression" dxfId="7069" priority="224">
      <formula>T$9&lt;8/24</formula>
    </cfRule>
  </conditionalFormatting>
  <conditionalFormatting sqref="O94:S94">
    <cfRule type="expression" dxfId="7068" priority="217">
      <formula>O$9&gt;=20/24</formula>
    </cfRule>
    <cfRule type="expression" dxfId="7067" priority="218">
      <formula>AND(O$9&gt;=14/24,O$9&lt;20/24)</formula>
    </cfRule>
    <cfRule type="expression" dxfId="7066" priority="219">
      <formula>AND(O$9&gt;=8/24,O$9&lt;14/24)</formula>
    </cfRule>
    <cfRule type="expression" dxfId="7065" priority="220">
      <formula>O$9&lt;8/24</formula>
    </cfRule>
  </conditionalFormatting>
  <conditionalFormatting sqref="AA99:AF99">
    <cfRule type="expression" dxfId="7064" priority="213">
      <formula>AA$9&gt;=20/24</formula>
    </cfRule>
    <cfRule type="expression" dxfId="7063" priority="214">
      <formula>AND(AA$9&gt;=14/24,AA$9&lt;20/24)</formula>
    </cfRule>
    <cfRule type="expression" dxfId="7062" priority="215">
      <formula>AND(AA$9&gt;=8/24,AA$9&lt;14/24)</formula>
    </cfRule>
    <cfRule type="expression" dxfId="7061" priority="216">
      <formula>AA$9&lt;8/24</formula>
    </cfRule>
  </conditionalFormatting>
  <conditionalFormatting sqref="T99:Z99">
    <cfRule type="expression" dxfId="7060" priority="209">
      <formula>T$9&gt;=20/24</formula>
    </cfRule>
    <cfRule type="expression" dxfId="7059" priority="210">
      <formula>AND(T$9&gt;=14/24,T$9&lt;20/24)</formula>
    </cfRule>
    <cfRule type="expression" dxfId="7058" priority="211">
      <formula>AND(T$9&gt;=8/24,T$9&lt;14/24)</formula>
    </cfRule>
    <cfRule type="expression" dxfId="7057" priority="212">
      <formula>T$9&lt;8/24</formula>
    </cfRule>
  </conditionalFormatting>
  <conditionalFormatting sqref="A99">
    <cfRule type="expression" dxfId="7056" priority="208">
      <formula>$AH99=0</formula>
    </cfRule>
  </conditionalFormatting>
  <conditionalFormatting sqref="B99:K99">
    <cfRule type="expression" dxfId="7055" priority="204">
      <formula>B$9&gt;=20/24</formula>
    </cfRule>
    <cfRule type="expression" dxfId="7054" priority="205">
      <formula>AND(B$9&gt;=14/24,B$9&lt;20/24)</formula>
    </cfRule>
    <cfRule type="expression" dxfId="7053" priority="206">
      <formula>AND(B$9&gt;=8/24,B$9&lt;14/24)</formula>
    </cfRule>
    <cfRule type="expression" dxfId="7052" priority="207">
      <formula>B$9&lt;8/24</formula>
    </cfRule>
  </conditionalFormatting>
  <conditionalFormatting sqref="O99:R99">
    <cfRule type="expression" dxfId="7051" priority="200">
      <formula>O$9&gt;=20/24</formula>
    </cfRule>
    <cfRule type="expression" dxfId="7050" priority="201">
      <formula>AND(O$9&gt;=14/24,O$9&lt;20/24)</formula>
    </cfRule>
    <cfRule type="expression" dxfId="7049" priority="202">
      <formula>AND(O$9&gt;=8/24,O$9&lt;14/24)</formula>
    </cfRule>
    <cfRule type="expression" dxfId="7048" priority="203">
      <formula>O$9&lt;8/24</formula>
    </cfRule>
  </conditionalFormatting>
  <conditionalFormatting sqref="S99">
    <cfRule type="expression" dxfId="7047" priority="196">
      <formula>S$9&gt;=20/24</formula>
    </cfRule>
    <cfRule type="expression" dxfId="7046" priority="197">
      <formula>AND(S$9&gt;=14/24,S$9&lt;20/24)</formula>
    </cfRule>
    <cfRule type="expression" dxfId="7045" priority="198">
      <formula>AND(S$9&gt;=8/24,S$9&lt;14/24)</formula>
    </cfRule>
    <cfRule type="expression" dxfId="7044" priority="199">
      <formula>S$9&lt;8/24</formula>
    </cfRule>
  </conditionalFormatting>
  <conditionalFormatting sqref="W12:Z16">
    <cfRule type="expression" dxfId="7043" priority="192">
      <formula>W$9&gt;=20/24</formula>
    </cfRule>
    <cfRule type="expression" dxfId="7042" priority="193">
      <formula>AND(W$9&gt;=14/24,W$9&lt;20/24)</formula>
    </cfRule>
    <cfRule type="expression" dxfId="7041" priority="194">
      <formula>AND(W$9&gt;=8/24,W$9&lt;14/24)</formula>
    </cfRule>
    <cfRule type="expression" dxfId="7040" priority="195">
      <formula>W$9&lt;8/24</formula>
    </cfRule>
  </conditionalFormatting>
  <conditionalFormatting sqref="W17:Z17">
    <cfRule type="expression" dxfId="7039" priority="188">
      <formula>W$9&gt;=20/24</formula>
    </cfRule>
    <cfRule type="expression" dxfId="7038" priority="189">
      <formula>AND(W$9&gt;=14/24,W$9&lt;20/24)</formula>
    </cfRule>
    <cfRule type="expression" dxfId="7037" priority="190">
      <formula>AND(W$9&gt;=8/24,W$9&lt;14/24)</formula>
    </cfRule>
    <cfRule type="expression" dxfId="7036" priority="191">
      <formula>W$9&lt;8/24</formula>
    </cfRule>
  </conditionalFormatting>
  <conditionalFormatting sqref="W12:Z13">
    <cfRule type="expression" dxfId="7035" priority="184">
      <formula>W$9&gt;=20/24</formula>
    </cfRule>
    <cfRule type="expression" dxfId="7034" priority="185">
      <formula>AND(W$9&gt;=14/24,W$9&lt;20/24)</formula>
    </cfRule>
    <cfRule type="expression" dxfId="7033" priority="186">
      <formula>AND(W$9&gt;=8/24,W$9&lt;14/24)</formula>
    </cfRule>
    <cfRule type="expression" dxfId="7032" priority="187">
      <formula>W$9&lt;8/24</formula>
    </cfRule>
  </conditionalFormatting>
  <conditionalFormatting sqref="AA58:AF59">
    <cfRule type="expression" dxfId="7031" priority="180">
      <formula>AA$9&gt;=20/24</formula>
    </cfRule>
    <cfRule type="expression" dxfId="7030" priority="181">
      <formula>AND(AA$9&gt;=14/24,AA$9&lt;20/24)</formula>
    </cfRule>
    <cfRule type="expression" dxfId="7029" priority="182">
      <formula>AND(AA$9&gt;=8/24,AA$9&lt;14/24)</formula>
    </cfRule>
    <cfRule type="expression" dxfId="7028" priority="183">
      <formula>AA$9&lt;8/24</formula>
    </cfRule>
  </conditionalFormatting>
  <conditionalFormatting sqref="AL33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B12:G13 B18:K30">
    <cfRule type="expression" dxfId="7027" priority="156">
      <formula>B$9&gt;=20/24</formula>
    </cfRule>
    <cfRule type="expression" dxfId="7026" priority="157">
      <formula>AND(B$9&gt;=14/24,B$9&lt;20/24)</formula>
    </cfRule>
    <cfRule type="expression" dxfId="7025" priority="158">
      <formula>AND(B$9&gt;=8/24,B$9&lt;14/24)</formula>
    </cfRule>
    <cfRule type="expression" dxfId="7024" priority="159">
      <formula>B$9&lt;8/24</formula>
    </cfRule>
  </conditionalFormatting>
  <conditionalFormatting sqref="B31:K32 B35:K35">
    <cfRule type="expression" dxfId="7023" priority="152">
      <formula>B$9&gt;=20/24</formula>
    </cfRule>
    <cfRule type="expression" dxfId="7022" priority="153">
      <formula>AND(B$9&gt;=14/24,B$9&lt;20/24)</formula>
    </cfRule>
    <cfRule type="expression" dxfId="7021" priority="154">
      <formula>AND(B$9&gt;=8/24,B$9&lt;14/24)</formula>
    </cfRule>
    <cfRule type="expression" dxfId="7020" priority="155">
      <formula>B$9&lt;8/24</formula>
    </cfRule>
  </conditionalFormatting>
  <conditionalFormatting sqref="B11:B13 B35:B37 C12:G13 B18:K32 C35:K36">
    <cfRule type="expression" dxfId="7019" priority="151">
      <formula>B11&gt;$AG11</formula>
    </cfRule>
  </conditionalFormatting>
  <conditionalFormatting sqref="B36:K36">
    <cfRule type="expression" dxfId="7018" priority="147">
      <formula>B$9&gt;=20/24</formula>
    </cfRule>
    <cfRule type="expression" dxfId="7017" priority="148">
      <formula>AND(B$9&gt;=14/24,B$9&lt;20/24)</formula>
    </cfRule>
    <cfRule type="expression" dxfId="7016" priority="149">
      <formula>AND(B$9&gt;=8/24,B$9&lt;14/24)</formula>
    </cfRule>
    <cfRule type="expression" dxfId="7015" priority="150">
      <formula>B$9&lt;8/24</formula>
    </cfRule>
  </conditionalFormatting>
  <conditionalFormatting sqref="B36:K36">
    <cfRule type="expression" dxfId="7014" priority="143">
      <formula>B$9&gt;=20/24</formula>
    </cfRule>
    <cfRule type="expression" dxfId="7013" priority="144">
      <formula>AND(B$9&gt;=14/24,B$9&lt;20/24)</formula>
    </cfRule>
    <cfRule type="expression" dxfId="7012" priority="145">
      <formula>AND(B$9&gt;=8/24,B$9&lt;14/24)</formula>
    </cfRule>
    <cfRule type="expression" dxfId="7011" priority="146">
      <formula>B$9&lt;8/24</formula>
    </cfRule>
  </conditionalFormatting>
  <conditionalFormatting sqref="B34:K34">
    <cfRule type="expression" dxfId="7010" priority="139">
      <formula>B$9&gt;=20/24</formula>
    </cfRule>
    <cfRule type="expression" dxfId="7009" priority="140">
      <formula>AND(B$9&gt;=14/24,B$9&lt;20/24)</formula>
    </cfRule>
    <cfRule type="expression" dxfId="7008" priority="141">
      <formula>AND(B$9&gt;=8/24,B$9&lt;14/24)</formula>
    </cfRule>
    <cfRule type="expression" dxfId="7007" priority="142">
      <formula>B$9&lt;8/24</formula>
    </cfRule>
  </conditionalFormatting>
  <conditionalFormatting sqref="B34:K34">
    <cfRule type="expression" dxfId="7006" priority="138">
      <formula>B34&gt;$AG34</formula>
    </cfRule>
  </conditionalFormatting>
  <conditionalFormatting sqref="B14:K16">
    <cfRule type="expression" dxfId="7005" priority="134">
      <formula>B$9&gt;=20/24</formula>
    </cfRule>
    <cfRule type="expression" dxfId="7004" priority="135">
      <formula>AND(B$9&gt;=14/24,B$9&lt;20/24)</formula>
    </cfRule>
    <cfRule type="expression" dxfId="7003" priority="136">
      <formula>AND(B$9&gt;=8/24,B$9&lt;14/24)</formula>
    </cfRule>
    <cfRule type="expression" dxfId="7002" priority="137">
      <formula>B$9&lt;8/24</formula>
    </cfRule>
  </conditionalFormatting>
  <conditionalFormatting sqref="B17:K17">
    <cfRule type="expression" dxfId="7001" priority="130">
      <formula>B$9&gt;=20/24</formula>
    </cfRule>
    <cfRule type="expression" dxfId="7000" priority="131">
      <formula>AND(B$9&gt;=14/24,B$9&lt;20/24)</formula>
    </cfRule>
    <cfRule type="expression" dxfId="6999" priority="132">
      <formula>AND(B$9&gt;=8/24,B$9&lt;14/24)</formula>
    </cfRule>
    <cfRule type="expression" dxfId="6998" priority="133">
      <formula>B$9&lt;8/24</formula>
    </cfRule>
  </conditionalFormatting>
  <conditionalFormatting sqref="B49:K49">
    <cfRule type="expression" dxfId="6997" priority="121">
      <formula>B$9&gt;=20/24</formula>
    </cfRule>
    <cfRule type="expression" dxfId="6996" priority="122">
      <formula>AND(B$9&gt;=14/24,B$9&lt;20/24)</formula>
    </cfRule>
    <cfRule type="expression" dxfId="6995" priority="123">
      <formula>AND(B$9&gt;=8/24,B$9&lt;14/24)</formula>
    </cfRule>
    <cfRule type="expression" dxfId="6994" priority="124">
      <formula>B$9&lt;8/24</formula>
    </cfRule>
  </conditionalFormatting>
  <conditionalFormatting sqref="B45:K48">
    <cfRule type="expression" dxfId="6993" priority="117">
      <formula>B$9&gt;=20/24</formula>
    </cfRule>
    <cfRule type="expression" dxfId="6992" priority="118">
      <formula>AND(B$9&gt;=14/24,B$9&lt;20/24)</formula>
    </cfRule>
    <cfRule type="expression" dxfId="6991" priority="119">
      <formula>AND(B$9&gt;=8/24,B$9&lt;14/24)</formula>
    </cfRule>
    <cfRule type="expression" dxfId="6990" priority="120">
      <formula>B$9&lt;8/24</formula>
    </cfRule>
  </conditionalFormatting>
  <conditionalFormatting sqref="B49:K49">
    <cfRule type="expression" dxfId="6989" priority="113">
      <formula>B$9&gt;=20/24</formula>
    </cfRule>
    <cfRule type="expression" dxfId="6988" priority="114">
      <formula>AND(B$9&gt;=14/24,B$9&lt;20/24)</formula>
    </cfRule>
    <cfRule type="expression" dxfId="6987" priority="115">
      <formula>AND(B$9&gt;=8/24,B$9&lt;14/24)</formula>
    </cfRule>
    <cfRule type="expression" dxfId="6986" priority="116">
      <formula>B$9&lt;8/24</formula>
    </cfRule>
  </conditionalFormatting>
  <conditionalFormatting sqref="B50:K50">
    <cfRule type="expression" dxfId="6985" priority="109">
      <formula>B$9&gt;=20/24</formula>
    </cfRule>
    <cfRule type="expression" dxfId="6984" priority="110">
      <formula>AND(B$9&gt;=14/24,B$9&lt;20/24)</formula>
    </cfRule>
    <cfRule type="expression" dxfId="6983" priority="111">
      <formula>AND(B$9&gt;=8/24,B$9&lt;14/24)</formula>
    </cfRule>
    <cfRule type="expression" dxfId="6982" priority="112">
      <formula>B$9&lt;8/24</formula>
    </cfRule>
  </conditionalFormatting>
  <conditionalFormatting sqref="B39:B43 B45:B51 C43 C45:K50">
    <cfRule type="expression" dxfId="6981" priority="108">
      <formula>B39&gt;$AG39</formula>
    </cfRule>
  </conditionalFormatting>
  <conditionalFormatting sqref="B44:C44">
    <cfRule type="expression" dxfId="6980" priority="107">
      <formula>B44&gt;$AG44</formula>
    </cfRule>
  </conditionalFormatting>
  <conditionalFormatting sqref="B53:B55">
    <cfRule type="expression" dxfId="6979" priority="103">
      <formula>B$9&gt;=20/24</formula>
    </cfRule>
    <cfRule type="expression" dxfId="6978" priority="104">
      <formula>AND(B$9&gt;=14/24,B$9&lt;20/24)</formula>
    </cfRule>
    <cfRule type="expression" dxfId="6977" priority="105">
      <formula>AND(B$9&gt;=8/24,B$9&lt;14/24)</formula>
    </cfRule>
    <cfRule type="expression" dxfId="6976" priority="106">
      <formula>B$9&lt;8/24</formula>
    </cfRule>
  </conditionalFormatting>
  <conditionalFormatting sqref="B53:B55">
    <cfRule type="expression" dxfId="6975" priority="102">
      <formula>B53&gt;$AG53</formula>
    </cfRule>
  </conditionalFormatting>
  <conditionalFormatting sqref="B57:C57">
    <cfRule type="expression" dxfId="6974" priority="98">
      <formula>B$9&gt;=20/24</formula>
    </cfRule>
    <cfRule type="expression" dxfId="6973" priority="99">
      <formula>AND(B$9&gt;=14/24,B$9&lt;20/24)</formula>
    </cfRule>
    <cfRule type="expression" dxfId="6972" priority="100">
      <formula>AND(B$9&gt;=8/24,B$9&lt;14/24)</formula>
    </cfRule>
    <cfRule type="expression" dxfId="6971" priority="101">
      <formula>B$9&lt;8/24</formula>
    </cfRule>
  </conditionalFormatting>
  <conditionalFormatting sqref="B60:C67 D62:E67 F63:K67">
    <cfRule type="expression" dxfId="6970" priority="94">
      <formula>B$9&gt;=20/24</formula>
    </cfRule>
    <cfRule type="expression" dxfId="6969" priority="95">
      <formula>AND(B$9&gt;=14/24,B$9&lt;20/24)</formula>
    </cfRule>
    <cfRule type="expression" dxfId="6968" priority="96">
      <formula>AND(B$9&gt;=8/24,B$9&lt;14/24)</formula>
    </cfRule>
    <cfRule type="expression" dxfId="6967" priority="97">
      <formula>B$9&lt;8/24</formula>
    </cfRule>
  </conditionalFormatting>
  <conditionalFormatting sqref="B58:C59">
    <cfRule type="expression" dxfId="6966" priority="90">
      <formula>B$9&gt;=20/24</formula>
    </cfRule>
    <cfRule type="expression" dxfId="6965" priority="91">
      <formula>AND(B$9&gt;=14/24,B$9&lt;20/24)</formula>
    </cfRule>
    <cfRule type="expression" dxfId="6964" priority="92">
      <formula>AND(B$9&gt;=8/24,B$9&lt;14/24)</formula>
    </cfRule>
    <cfRule type="expression" dxfId="6963" priority="93">
      <formula>B$9&lt;8/24</formula>
    </cfRule>
  </conditionalFormatting>
  <conditionalFormatting sqref="L39:M42 L45:M48">
    <cfRule type="expression" dxfId="6962" priority="67">
      <formula>L$9&gt;=20/24</formula>
    </cfRule>
    <cfRule type="expression" dxfId="6961" priority="68">
      <formula>AND(L$9&gt;=14/24,L$9&lt;20/24)</formula>
    </cfRule>
    <cfRule type="expression" dxfId="6960" priority="69">
      <formula>AND(L$9&gt;=8/24,L$9&lt;14/24)</formula>
    </cfRule>
    <cfRule type="expression" dxfId="6959" priority="70">
      <formula>L$9&lt;8/24</formula>
    </cfRule>
  </conditionalFormatting>
  <conditionalFormatting sqref="L43:M43">
    <cfRule type="expression" dxfId="6958" priority="63">
      <formula>L$9&gt;=20/24</formula>
    </cfRule>
    <cfRule type="expression" dxfId="6957" priority="64">
      <formula>AND(L$9&gt;=14/24,L$9&lt;20/24)</formula>
    </cfRule>
    <cfRule type="expression" dxfId="6956" priority="65">
      <formula>AND(L$9&gt;=8/24,L$9&lt;14/24)</formula>
    </cfRule>
    <cfRule type="expression" dxfId="6955" priority="66">
      <formula>L$9&lt;8/24</formula>
    </cfRule>
  </conditionalFormatting>
  <conditionalFormatting sqref="L49:M49">
    <cfRule type="expression" dxfId="6954" priority="59">
      <formula>L$9&gt;=20/24</formula>
    </cfRule>
    <cfRule type="expression" dxfId="6953" priority="60">
      <formula>AND(L$9&gt;=14/24,L$9&lt;20/24)</formula>
    </cfRule>
    <cfRule type="expression" dxfId="6952" priority="61">
      <formula>AND(L$9&gt;=8/24,L$9&lt;14/24)</formula>
    </cfRule>
    <cfRule type="expression" dxfId="6951" priority="62">
      <formula>L$9&lt;8/24</formula>
    </cfRule>
  </conditionalFormatting>
  <conditionalFormatting sqref="L50:M50">
    <cfRule type="expression" dxfId="6950" priority="55">
      <formula>L$9&gt;=20/24</formula>
    </cfRule>
    <cfRule type="expression" dxfId="6949" priority="56">
      <formula>AND(L$9&gt;=14/24,L$9&lt;20/24)</formula>
    </cfRule>
    <cfRule type="expression" dxfId="6948" priority="57">
      <formula>AND(L$9&gt;=8/24,L$9&lt;14/24)</formula>
    </cfRule>
    <cfRule type="expression" dxfId="6947" priority="58">
      <formula>L$9&lt;8/24</formula>
    </cfRule>
  </conditionalFormatting>
  <conditionalFormatting sqref="L45:M48">
    <cfRule type="expression" dxfId="6946" priority="51">
      <formula>L$9&gt;=20/24</formula>
    </cfRule>
    <cfRule type="expression" dxfId="6945" priority="52">
      <formula>AND(L$9&gt;=14/24,L$9&lt;20/24)</formula>
    </cfRule>
    <cfRule type="expression" dxfId="6944" priority="53">
      <formula>AND(L$9&gt;=8/24,L$9&lt;14/24)</formula>
    </cfRule>
    <cfRule type="expression" dxfId="6943" priority="54">
      <formula>L$9&lt;8/24</formula>
    </cfRule>
  </conditionalFormatting>
  <conditionalFormatting sqref="L45:M50 L39:M43">
    <cfRule type="expression" dxfId="6942" priority="50">
      <formula>L39&gt;$AG39</formula>
    </cfRule>
  </conditionalFormatting>
  <conditionalFormatting sqref="L44:M44">
    <cfRule type="expression" dxfId="6941" priority="46">
      <formula>L$9&gt;=20/24</formula>
    </cfRule>
    <cfRule type="expression" dxfId="6940" priority="47">
      <formula>AND(L$9&gt;=14/24,L$9&lt;20/24)</formula>
    </cfRule>
    <cfRule type="expression" dxfId="6939" priority="48">
      <formula>AND(L$9&gt;=8/24,L$9&lt;14/24)</formula>
    </cfRule>
    <cfRule type="expression" dxfId="6938" priority="49">
      <formula>L$9&lt;8/24</formula>
    </cfRule>
  </conditionalFormatting>
  <conditionalFormatting sqref="L44:M44">
    <cfRule type="expression" dxfId="6937" priority="45">
      <formula>L44&gt;$AG44</formula>
    </cfRule>
  </conditionalFormatting>
  <conditionalFormatting sqref="L95:N97">
    <cfRule type="expression" dxfId="6936" priority="41">
      <formula>L$9&gt;=20/24</formula>
    </cfRule>
    <cfRule type="expression" dxfId="6935" priority="42">
      <formula>AND(L$9&gt;=14/24,L$9&lt;20/24)</formula>
    </cfRule>
    <cfRule type="expression" dxfId="6934" priority="43">
      <formula>AND(L$9&gt;=8/24,L$9&lt;14/24)</formula>
    </cfRule>
    <cfRule type="expression" dxfId="6933" priority="44">
      <formula>L$9&lt;8/24</formula>
    </cfRule>
  </conditionalFormatting>
  <conditionalFormatting sqref="L98:N98">
    <cfRule type="expression" dxfId="6932" priority="37">
      <formula>L$9&gt;=20/24</formula>
    </cfRule>
    <cfRule type="expression" dxfId="6931" priority="38">
      <formula>AND(L$9&gt;=14/24,L$9&lt;20/24)</formula>
    </cfRule>
    <cfRule type="expression" dxfId="6930" priority="39">
      <formula>AND(L$9&gt;=8/24,L$9&lt;14/24)</formula>
    </cfRule>
    <cfRule type="expression" dxfId="6929" priority="40">
      <formula>L$9&lt;8/24</formula>
    </cfRule>
  </conditionalFormatting>
  <conditionalFormatting sqref="L94:N94">
    <cfRule type="expression" dxfId="6928" priority="33">
      <formula>L$9&gt;=20/24</formula>
    </cfRule>
    <cfRule type="expression" dxfId="6927" priority="34">
      <formula>AND(L$9&gt;=14/24,L$9&lt;20/24)</formula>
    </cfRule>
    <cfRule type="expression" dxfId="6926" priority="35">
      <formula>AND(L$9&gt;=8/24,L$9&lt;14/24)</formula>
    </cfRule>
    <cfRule type="expression" dxfId="6925" priority="36">
      <formula>L$9&lt;8/24</formula>
    </cfRule>
  </conditionalFormatting>
  <conditionalFormatting sqref="L99:N99">
    <cfRule type="expression" dxfId="6924" priority="29">
      <formula>L$9&gt;=20/24</formula>
    </cfRule>
    <cfRule type="expression" dxfId="6923" priority="30">
      <formula>AND(L$9&gt;=14/24,L$9&lt;20/24)</formula>
    </cfRule>
    <cfRule type="expression" dxfId="6922" priority="31">
      <formula>AND(L$9&gt;=8/24,L$9&lt;14/24)</formula>
    </cfRule>
    <cfRule type="expression" dxfId="6921" priority="32">
      <formula>L$9&lt;8/24</formula>
    </cfRule>
  </conditionalFormatting>
  <conditionalFormatting sqref="R37 R11:R14 S12:V14 R16:V32">
    <cfRule type="expression" dxfId="6920" priority="25">
      <formula>R$9&gt;=20/24</formula>
    </cfRule>
    <cfRule type="expression" dxfId="6919" priority="26">
      <formula>AND(R$9&gt;=14/24,R$9&lt;20/24)</formula>
    </cfRule>
    <cfRule type="expression" dxfId="6918" priority="27">
      <formula>AND(R$9&gt;=8/24,R$9&lt;14/24)</formula>
    </cfRule>
    <cfRule type="expression" dxfId="6917" priority="28">
      <formula>R$9&lt;8/24</formula>
    </cfRule>
  </conditionalFormatting>
  <conditionalFormatting sqref="R35:V35">
    <cfRule type="expression" dxfId="6916" priority="21">
      <formula>R$9&gt;=20/24</formula>
    </cfRule>
    <cfRule type="expression" dxfId="6915" priority="22">
      <formula>AND(R$9&gt;=14/24,R$9&lt;20/24)</formula>
    </cfRule>
    <cfRule type="expression" dxfId="6914" priority="23">
      <formula>AND(R$9&gt;=8/24,R$9&lt;14/24)</formula>
    </cfRule>
    <cfRule type="expression" dxfId="6913" priority="24">
      <formula>R$9&lt;8/24</formula>
    </cfRule>
  </conditionalFormatting>
  <conditionalFormatting sqref="R11:R14 R35:R37 S12:V14 S35:V36 R16:V32">
    <cfRule type="expression" dxfId="6912" priority="20">
      <formula>R11&gt;$AG11</formula>
    </cfRule>
  </conditionalFormatting>
  <conditionalFormatting sqref="R36:V36">
    <cfRule type="expression" dxfId="6911" priority="16">
      <formula>R$9&gt;=20/24</formula>
    </cfRule>
    <cfRule type="expression" dxfId="6910" priority="17">
      <formula>AND(R$9&gt;=14/24,R$9&lt;20/24)</formula>
    </cfRule>
    <cfRule type="expression" dxfId="6909" priority="18">
      <formula>AND(R$9&gt;=8/24,R$9&lt;14/24)</formula>
    </cfRule>
    <cfRule type="expression" dxfId="6908" priority="19">
      <formula>R$9&lt;8/24</formula>
    </cfRule>
  </conditionalFormatting>
  <conditionalFormatting sqref="R34:V34">
    <cfRule type="expression" dxfId="6907" priority="12">
      <formula>R$9&gt;=20/24</formula>
    </cfRule>
    <cfRule type="expression" dxfId="6906" priority="13">
      <formula>AND(R$9&gt;=14/24,R$9&lt;20/24)</formula>
    </cfRule>
    <cfRule type="expression" dxfId="6905" priority="14">
      <formula>AND(R$9&gt;=8/24,R$9&lt;14/24)</formula>
    </cfRule>
    <cfRule type="expression" dxfId="6904" priority="15">
      <formula>R$9&lt;8/24</formula>
    </cfRule>
  </conditionalFormatting>
  <conditionalFormatting sqref="R34:V34">
    <cfRule type="expression" dxfId="6903" priority="11">
      <formula>R34&gt;$AG34</formula>
    </cfRule>
  </conditionalFormatting>
  <conditionalFormatting sqref="R15:V15">
    <cfRule type="expression" dxfId="6902" priority="7">
      <formula>R$9&gt;=20/24</formula>
    </cfRule>
    <cfRule type="expression" dxfId="6901" priority="8">
      <formula>AND(R$9&gt;=14/24,R$9&lt;20/24)</formula>
    </cfRule>
    <cfRule type="expression" dxfId="6900" priority="9">
      <formula>AND(R$9&gt;=8/24,R$9&lt;14/24)</formula>
    </cfRule>
    <cfRule type="expression" dxfId="6899" priority="10">
      <formula>R$9&lt;8/24</formula>
    </cfRule>
  </conditionalFormatting>
  <conditionalFormatting sqref="R15:V15">
    <cfRule type="expression" dxfId="6898" priority="6">
      <formula>R15&gt;$AG15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6" id="{B5D0321B-81F6-48D9-B4DD-8DF2C3E0E0D9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7" id="{38B65F6E-0A5B-4E4F-A796-2DC956FBAF22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8" id="{A0A00060-2E45-4157-8C6B-6E78A4153ACB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9" id="{31452489-B11A-4665-A0AB-1B29C212E042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167" id="{9F63D03D-70C5-477A-A9D4-420BC8B83B0C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166" id="{880275D1-4744-459C-AC65-05066E966AF0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C47" sqref="C4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2078/08/8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-76.5</v>
      </c>
      <c r="C5" s="32">
        <f t="shared" ref="C5:AF5" si="0">C68</f>
        <v>-75.099999999999994</v>
      </c>
      <c r="D5" s="32">
        <f t="shared" si="0"/>
        <v>-69</v>
      </c>
      <c r="E5" s="32">
        <f t="shared" si="0"/>
        <v>-54.9</v>
      </c>
      <c r="F5" s="32">
        <f t="shared" si="0"/>
        <v>-57</v>
      </c>
      <c r="G5" s="32">
        <f t="shared" si="0"/>
        <v>-53.6</v>
      </c>
      <c r="H5" s="32">
        <f t="shared" si="0"/>
        <v>-50.5</v>
      </c>
      <c r="I5" s="32">
        <f t="shared" si="0"/>
        <v>-51.9</v>
      </c>
      <c r="J5" s="32">
        <f t="shared" si="0"/>
        <v>-54</v>
      </c>
      <c r="K5" s="32">
        <f t="shared" si="0"/>
        <v>-48.7</v>
      </c>
      <c r="L5" s="32">
        <f t="shared" si="0"/>
        <v>-80</v>
      </c>
      <c r="M5" s="32">
        <f t="shared" si="0"/>
        <v>-76</v>
      </c>
      <c r="N5" s="32">
        <f t="shared" si="0"/>
        <v>-57.6</v>
      </c>
      <c r="O5" s="32">
        <f t="shared" si="0"/>
        <v>-60</v>
      </c>
      <c r="P5" s="32">
        <f t="shared" si="0"/>
        <v>-60</v>
      </c>
      <c r="Q5" s="32">
        <f t="shared" si="0"/>
        <v>-55</v>
      </c>
      <c r="R5" s="32">
        <f t="shared" si="0"/>
        <v>-61</v>
      </c>
      <c r="S5" s="32">
        <f t="shared" si="0"/>
        <v>-49</v>
      </c>
      <c r="T5" s="32">
        <f t="shared" si="0"/>
        <v>-55</v>
      </c>
      <c r="U5" s="32">
        <f t="shared" si="0"/>
        <v>-85</v>
      </c>
      <c r="V5" s="32">
        <f t="shared" si="0"/>
        <v>-66</v>
      </c>
      <c r="W5" s="32">
        <f t="shared" si="0"/>
        <v>-81.099999999999994</v>
      </c>
      <c r="X5" s="32">
        <f t="shared" si="0"/>
        <v>-64</v>
      </c>
      <c r="Y5" s="32">
        <f t="shared" si="0"/>
        <v>-88</v>
      </c>
      <c r="Z5" s="32">
        <f t="shared" si="0"/>
        <v>-57</v>
      </c>
      <c r="AA5" s="32">
        <f t="shared" si="0"/>
        <v>-53.1</v>
      </c>
      <c r="AB5" s="32">
        <f t="shared" si="0"/>
        <v>-74.3</v>
      </c>
      <c r="AC5" s="32">
        <f t="shared" si="0"/>
        <v>-77.400000000000006</v>
      </c>
      <c r="AD5" s="32">
        <f t="shared" si="0"/>
        <v>-53.5</v>
      </c>
      <c r="AE5" s="32">
        <f t="shared" si="0"/>
        <v>-83.9</v>
      </c>
      <c r="AF5" s="32">
        <f t="shared" si="0"/>
        <v>-90.1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1304MW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Load=770</v>
      </c>
      <c r="B7" s="37">
        <f t="shared" ref="B7:AF7" si="1">B75</f>
        <v>810.14</v>
      </c>
      <c r="C7" s="37">
        <f t="shared" si="1"/>
        <v>792.64</v>
      </c>
      <c r="D7" s="37">
        <f t="shared" si="1"/>
        <v>769.64</v>
      </c>
      <c r="E7" s="37">
        <f t="shared" si="1"/>
        <v>813.74</v>
      </c>
      <c r="F7" s="37">
        <f t="shared" si="1"/>
        <v>888.84</v>
      </c>
      <c r="G7" s="37">
        <f t="shared" si="1"/>
        <v>966.64</v>
      </c>
      <c r="H7" s="37">
        <f t="shared" si="1"/>
        <v>1033.8400000000001</v>
      </c>
      <c r="I7" s="37">
        <f t="shared" si="1"/>
        <v>1138.8400000000001</v>
      </c>
      <c r="J7" s="37">
        <f t="shared" si="1"/>
        <v>1196.94</v>
      </c>
      <c r="K7" s="37">
        <f t="shared" si="1"/>
        <v>1262.3400000000001</v>
      </c>
      <c r="L7" s="37">
        <f>L75</f>
        <v>1304.3400000000001</v>
      </c>
      <c r="M7" s="37">
        <f t="shared" si="1"/>
        <v>1238.8400000000001</v>
      </c>
      <c r="N7" s="37">
        <f t="shared" si="1"/>
        <v>1178.6399999999999</v>
      </c>
      <c r="O7" s="37">
        <f t="shared" si="1"/>
        <v>1140.44</v>
      </c>
      <c r="P7" s="37">
        <f t="shared" si="1"/>
        <v>1100.24</v>
      </c>
      <c r="Q7" s="37">
        <f t="shared" si="1"/>
        <v>1125.94</v>
      </c>
      <c r="R7" s="37">
        <f t="shared" si="1"/>
        <v>1108.04</v>
      </c>
      <c r="S7" s="37">
        <f t="shared" si="1"/>
        <v>1114.1399999999999</v>
      </c>
      <c r="T7" s="37">
        <f t="shared" si="1"/>
        <v>1147.6399999999999</v>
      </c>
      <c r="U7" s="37">
        <f t="shared" si="1"/>
        <v>1227.6399999999999</v>
      </c>
      <c r="V7" s="37">
        <f t="shared" si="1"/>
        <v>1375.1399999999999</v>
      </c>
      <c r="W7" s="37">
        <f t="shared" si="1"/>
        <v>1405.8400000000001</v>
      </c>
      <c r="X7" s="37">
        <f t="shared" si="1"/>
        <v>1368.3400000000001</v>
      </c>
      <c r="Y7" s="37">
        <f t="shared" si="1"/>
        <v>1283.74</v>
      </c>
      <c r="Z7" s="37">
        <f t="shared" si="1"/>
        <v>1272.24</v>
      </c>
      <c r="AA7" s="37">
        <f t="shared" si="1"/>
        <v>1128.24</v>
      </c>
      <c r="AB7" s="37">
        <f t="shared" si="1"/>
        <v>1101.24</v>
      </c>
      <c r="AC7" s="37">
        <f t="shared" si="1"/>
        <v>1022.1399999999999</v>
      </c>
      <c r="AD7" s="37">
        <f t="shared" si="1"/>
        <v>953.93999999999994</v>
      </c>
      <c r="AE7" s="37">
        <f t="shared" si="1"/>
        <v>900.53999999999985</v>
      </c>
      <c r="AF7" s="37">
        <f t="shared" si="1"/>
        <v>863.64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110</v>
      </c>
      <c r="C11" s="50">
        <v>110</v>
      </c>
      <c r="D11" s="50">
        <v>110</v>
      </c>
      <c r="E11" s="50">
        <v>110</v>
      </c>
      <c r="F11" s="50">
        <v>110</v>
      </c>
      <c r="G11" s="50">
        <v>150</v>
      </c>
      <c r="H11" s="50">
        <v>160</v>
      </c>
      <c r="I11" s="50">
        <v>240</v>
      </c>
      <c r="J11" s="50">
        <v>300</v>
      </c>
      <c r="K11" s="50">
        <v>345</v>
      </c>
      <c r="L11" s="51">
        <v>345</v>
      </c>
      <c r="M11" s="51">
        <v>295</v>
      </c>
      <c r="N11" s="51">
        <v>200</v>
      </c>
      <c r="O11" s="51">
        <v>200</v>
      </c>
      <c r="P11" s="51">
        <v>190</v>
      </c>
      <c r="Q11" s="52">
        <v>190</v>
      </c>
      <c r="R11" s="53">
        <v>180</v>
      </c>
      <c r="S11" s="53">
        <v>230</v>
      </c>
      <c r="T11" s="53">
        <v>250</v>
      </c>
      <c r="U11" s="53">
        <v>320</v>
      </c>
      <c r="V11" s="53">
        <v>380</v>
      </c>
      <c r="W11" s="53">
        <v>400</v>
      </c>
      <c r="X11" s="53">
        <v>350</v>
      </c>
      <c r="Y11" s="54">
        <v>310</v>
      </c>
      <c r="Z11" s="49">
        <v>320</v>
      </c>
      <c r="AA11" s="49">
        <v>220</v>
      </c>
      <c r="AB11" s="49">
        <v>220</v>
      </c>
      <c r="AC11" s="49">
        <v>158</v>
      </c>
      <c r="AD11" s="49">
        <v>100</v>
      </c>
      <c r="AE11" s="50">
        <v>100</v>
      </c>
      <c r="AF11" s="50">
        <v>100</v>
      </c>
      <c r="AG11" s="55">
        <v>456</v>
      </c>
      <c r="AH11" s="56">
        <f>MAX(B11:AF11)</f>
        <v>400</v>
      </c>
      <c r="AI11" s="57">
        <f>MIN(B11:AF11)</f>
        <v>100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60</v>
      </c>
      <c r="C12" s="50">
        <v>60</v>
      </c>
      <c r="D12" s="50">
        <v>60</v>
      </c>
      <c r="E12" s="50">
        <v>60</v>
      </c>
      <c r="F12" s="50">
        <v>60</v>
      </c>
      <c r="G12" s="50">
        <v>60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50">
        <v>60</v>
      </c>
      <c r="S12" s="50">
        <v>60</v>
      </c>
      <c r="T12" s="50">
        <v>60</v>
      </c>
      <c r="U12" s="50">
        <v>60</v>
      </c>
      <c r="V12" s="50">
        <v>60</v>
      </c>
      <c r="W12" s="60">
        <v>60</v>
      </c>
      <c r="X12" s="60">
        <v>60</v>
      </c>
      <c r="Y12" s="60">
        <v>60</v>
      </c>
      <c r="Z12" s="60">
        <v>60</v>
      </c>
      <c r="AA12" s="51">
        <v>60</v>
      </c>
      <c r="AB12" s="51">
        <v>60</v>
      </c>
      <c r="AC12" s="51">
        <v>60</v>
      </c>
      <c r="AD12" s="51">
        <v>60</v>
      </c>
      <c r="AE12" s="50">
        <v>40</v>
      </c>
      <c r="AF12" s="50">
        <v>40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34</v>
      </c>
      <c r="C13" s="50">
        <v>34</v>
      </c>
      <c r="D13" s="50">
        <v>34</v>
      </c>
      <c r="E13" s="50">
        <v>34</v>
      </c>
      <c r="F13" s="50">
        <v>34</v>
      </c>
      <c r="G13" s="50">
        <v>34</v>
      </c>
      <c r="H13" s="50">
        <v>34</v>
      </c>
      <c r="I13" s="50">
        <v>34</v>
      </c>
      <c r="J13" s="50">
        <v>34</v>
      </c>
      <c r="K13" s="50">
        <v>34</v>
      </c>
      <c r="L13" s="50">
        <v>34</v>
      </c>
      <c r="M13" s="50">
        <v>34</v>
      </c>
      <c r="N13" s="50">
        <v>34</v>
      </c>
      <c r="O13" s="50">
        <v>34</v>
      </c>
      <c r="P13" s="50">
        <v>34</v>
      </c>
      <c r="Q13" s="50">
        <v>34</v>
      </c>
      <c r="R13" s="50">
        <v>34</v>
      </c>
      <c r="S13" s="50">
        <v>34</v>
      </c>
      <c r="T13" s="50">
        <v>34</v>
      </c>
      <c r="U13" s="50">
        <v>34</v>
      </c>
      <c r="V13" s="50">
        <v>34</v>
      </c>
      <c r="W13" s="60">
        <v>34</v>
      </c>
      <c r="X13" s="60">
        <v>34</v>
      </c>
      <c r="Y13" s="60">
        <v>34</v>
      </c>
      <c r="Z13" s="60">
        <v>34</v>
      </c>
      <c r="AA13" s="51">
        <v>34</v>
      </c>
      <c r="AB13" s="51">
        <v>34</v>
      </c>
      <c r="AC13" s="51">
        <v>25</v>
      </c>
      <c r="AD13" s="51">
        <v>25</v>
      </c>
      <c r="AE13" s="51">
        <v>25</v>
      </c>
      <c r="AF13" s="51">
        <v>25</v>
      </c>
      <c r="AG13" s="61">
        <v>52.4</v>
      </c>
      <c r="AH13" s="56">
        <f>MAX(B13:AF13)</f>
        <v>34</v>
      </c>
      <c r="AI13" s="57">
        <f>MIN(B13:AF13)</f>
        <v>25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25.3</v>
      </c>
      <c r="C14" s="50">
        <v>25.3</v>
      </c>
      <c r="D14" s="50">
        <v>25.3</v>
      </c>
      <c r="E14" s="50">
        <v>25.3</v>
      </c>
      <c r="F14" s="50">
        <v>25.3</v>
      </c>
      <c r="G14" s="50">
        <v>25.3</v>
      </c>
      <c r="H14" s="50">
        <v>25.3</v>
      </c>
      <c r="I14" s="50">
        <v>25.3</v>
      </c>
      <c r="J14" s="50">
        <v>25.3</v>
      </c>
      <c r="K14" s="50">
        <v>25.3</v>
      </c>
      <c r="L14" s="51">
        <v>25.3</v>
      </c>
      <c r="M14" s="51">
        <v>25.3</v>
      </c>
      <c r="N14" s="51">
        <v>25.2</v>
      </c>
      <c r="O14" s="51">
        <v>25.2</v>
      </c>
      <c r="P14" s="51">
        <v>25.2</v>
      </c>
      <c r="Q14" s="51">
        <v>25.2</v>
      </c>
      <c r="R14" s="51">
        <v>25.2</v>
      </c>
      <c r="S14" s="51">
        <v>25.2</v>
      </c>
      <c r="T14" s="51">
        <v>25.2</v>
      </c>
      <c r="U14" s="51">
        <v>25.2</v>
      </c>
      <c r="V14" s="51">
        <v>25.2</v>
      </c>
      <c r="W14" s="62">
        <v>25.2</v>
      </c>
      <c r="X14" s="62">
        <v>25.2</v>
      </c>
      <c r="Y14" s="62">
        <v>25.2</v>
      </c>
      <c r="Z14" s="62">
        <v>25.2</v>
      </c>
      <c r="AA14" s="51">
        <v>25.3</v>
      </c>
      <c r="AB14" s="51">
        <v>25.3</v>
      </c>
      <c r="AC14" s="51">
        <v>25.3</v>
      </c>
      <c r="AD14" s="51">
        <v>25.3</v>
      </c>
      <c r="AE14" s="51">
        <v>25.3</v>
      </c>
      <c r="AF14" s="51">
        <v>25.3</v>
      </c>
      <c r="AG14" s="61">
        <v>50</v>
      </c>
      <c r="AH14" s="56">
        <f t="shared" si="2"/>
        <v>25.3</v>
      </c>
      <c r="AI14" s="57">
        <f t="shared" si="3"/>
        <v>25.2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32.6</v>
      </c>
      <c r="C15" s="63">
        <v>32.6</v>
      </c>
      <c r="D15" s="63">
        <v>32.6</v>
      </c>
      <c r="E15" s="63">
        <v>32.6</v>
      </c>
      <c r="F15" s="63">
        <v>32.6</v>
      </c>
      <c r="G15" s="63">
        <v>32.6</v>
      </c>
      <c r="H15" s="63">
        <v>32.6</v>
      </c>
      <c r="I15" s="63">
        <v>32.6</v>
      </c>
      <c r="J15" s="63">
        <v>32.6</v>
      </c>
      <c r="K15" s="63">
        <v>32.6</v>
      </c>
      <c r="L15" s="51">
        <v>32.6</v>
      </c>
      <c r="M15" s="51">
        <v>32.6</v>
      </c>
      <c r="N15" s="51">
        <v>32.700000000000003</v>
      </c>
      <c r="O15" s="51">
        <v>32.700000000000003</v>
      </c>
      <c r="P15" s="51">
        <v>32.700000000000003</v>
      </c>
      <c r="Q15" s="51">
        <v>32.700000000000003</v>
      </c>
      <c r="R15" s="51">
        <v>32.700000000000003</v>
      </c>
      <c r="S15" s="51">
        <v>32.700000000000003</v>
      </c>
      <c r="T15" s="51">
        <v>32.700000000000003</v>
      </c>
      <c r="U15" s="51">
        <v>32.700000000000003</v>
      </c>
      <c r="V15" s="51">
        <v>32.700000000000003</v>
      </c>
      <c r="W15" s="62">
        <v>40</v>
      </c>
      <c r="X15" s="62">
        <v>40</v>
      </c>
      <c r="Y15" s="62">
        <v>40</v>
      </c>
      <c r="Z15" s="62">
        <v>40</v>
      </c>
      <c r="AA15" s="51">
        <v>35.700000000000003</v>
      </c>
      <c r="AB15" s="51">
        <v>35.700000000000003</v>
      </c>
      <c r="AC15" s="51">
        <v>32.6</v>
      </c>
      <c r="AD15" s="51">
        <v>32.6</v>
      </c>
      <c r="AE15" s="51">
        <v>32.6</v>
      </c>
      <c r="AF15" s="51">
        <v>32.6</v>
      </c>
      <c r="AG15" s="64">
        <v>45</v>
      </c>
      <c r="AH15" s="56">
        <f t="shared" si="2"/>
        <v>40</v>
      </c>
      <c r="AI15" s="57">
        <f t="shared" si="3"/>
        <v>32.6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18</v>
      </c>
      <c r="C16" s="50">
        <v>18</v>
      </c>
      <c r="D16" s="50">
        <v>18</v>
      </c>
      <c r="E16" s="50">
        <v>18</v>
      </c>
      <c r="F16" s="50">
        <v>18</v>
      </c>
      <c r="G16" s="50">
        <v>18</v>
      </c>
      <c r="H16" s="50">
        <v>18</v>
      </c>
      <c r="I16" s="50">
        <v>18</v>
      </c>
      <c r="J16" s="50">
        <v>18</v>
      </c>
      <c r="K16" s="50">
        <v>22</v>
      </c>
      <c r="L16" s="51">
        <v>22</v>
      </c>
      <c r="M16" s="51">
        <v>22</v>
      </c>
      <c r="N16" s="51">
        <v>22</v>
      </c>
      <c r="O16" s="51">
        <v>22</v>
      </c>
      <c r="P16" s="51">
        <v>22</v>
      </c>
      <c r="Q16" s="51">
        <v>21</v>
      </c>
      <c r="R16" s="51">
        <v>21</v>
      </c>
      <c r="S16" s="51">
        <v>21</v>
      </c>
      <c r="T16" s="51">
        <v>21</v>
      </c>
      <c r="U16" s="51">
        <v>21</v>
      </c>
      <c r="V16" s="51">
        <v>21</v>
      </c>
      <c r="W16" s="65">
        <v>21</v>
      </c>
      <c r="X16" s="65">
        <v>21</v>
      </c>
      <c r="Y16" s="65">
        <v>21</v>
      </c>
      <c r="Z16" s="65">
        <v>21</v>
      </c>
      <c r="AA16" s="51">
        <v>21</v>
      </c>
      <c r="AB16" s="51">
        <v>21</v>
      </c>
      <c r="AC16" s="51">
        <v>21</v>
      </c>
      <c r="AD16" s="51">
        <v>21</v>
      </c>
      <c r="AE16" s="51">
        <v>21</v>
      </c>
      <c r="AF16" s="51">
        <v>21</v>
      </c>
      <c r="AG16" s="61">
        <v>45</v>
      </c>
      <c r="AH16" s="56">
        <f t="shared" si="2"/>
        <v>22</v>
      </c>
      <c r="AI16" s="57">
        <f t="shared" si="3"/>
        <v>18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19</v>
      </c>
      <c r="C17" s="50">
        <v>19</v>
      </c>
      <c r="D17" s="50">
        <v>19</v>
      </c>
      <c r="E17" s="50">
        <v>19</v>
      </c>
      <c r="F17" s="50">
        <v>19</v>
      </c>
      <c r="G17" s="50">
        <v>19</v>
      </c>
      <c r="H17" s="50">
        <v>19</v>
      </c>
      <c r="I17" s="50">
        <v>19</v>
      </c>
      <c r="J17" s="50">
        <v>19</v>
      </c>
      <c r="K17" s="50">
        <v>19</v>
      </c>
      <c r="L17" s="51">
        <v>19</v>
      </c>
      <c r="M17" s="51">
        <v>19</v>
      </c>
      <c r="N17" s="51">
        <v>19</v>
      </c>
      <c r="O17" s="51">
        <v>19</v>
      </c>
      <c r="P17" s="51">
        <v>19</v>
      </c>
      <c r="Q17" s="51">
        <v>19</v>
      </c>
      <c r="R17" s="51">
        <v>19</v>
      </c>
      <c r="S17" s="51">
        <v>19</v>
      </c>
      <c r="T17" s="51">
        <v>19</v>
      </c>
      <c r="U17" s="51">
        <v>19</v>
      </c>
      <c r="V17" s="51">
        <v>19</v>
      </c>
      <c r="W17" s="62">
        <v>19</v>
      </c>
      <c r="X17" s="62">
        <v>19</v>
      </c>
      <c r="Y17" s="62">
        <v>19</v>
      </c>
      <c r="Z17" s="62">
        <v>19</v>
      </c>
      <c r="AA17" s="51">
        <v>19</v>
      </c>
      <c r="AB17" s="51">
        <v>19</v>
      </c>
      <c r="AC17" s="51">
        <v>12</v>
      </c>
      <c r="AD17" s="51">
        <v>12</v>
      </c>
      <c r="AE17" s="51">
        <v>12</v>
      </c>
      <c r="AF17" s="51">
        <v>12</v>
      </c>
      <c r="AG17" s="61">
        <v>42</v>
      </c>
      <c r="AH17" s="56">
        <f t="shared" si="2"/>
        <v>19</v>
      </c>
      <c r="AI17" s="57">
        <f t="shared" si="3"/>
        <v>12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15</v>
      </c>
      <c r="C18" s="50">
        <v>15</v>
      </c>
      <c r="D18" s="50">
        <v>15</v>
      </c>
      <c r="E18" s="50">
        <v>15</v>
      </c>
      <c r="F18" s="50">
        <v>15</v>
      </c>
      <c r="G18" s="50">
        <v>15</v>
      </c>
      <c r="H18" s="50">
        <v>15</v>
      </c>
      <c r="I18" s="50">
        <v>15</v>
      </c>
      <c r="J18" s="50">
        <v>15</v>
      </c>
      <c r="K18" s="50">
        <v>15</v>
      </c>
      <c r="L18" s="51">
        <v>15</v>
      </c>
      <c r="M18" s="51">
        <v>15</v>
      </c>
      <c r="N18" s="51">
        <v>15</v>
      </c>
      <c r="O18" s="51">
        <v>15</v>
      </c>
      <c r="P18" s="51">
        <v>15</v>
      </c>
      <c r="Q18" s="51">
        <v>15</v>
      </c>
      <c r="R18" s="51">
        <v>15</v>
      </c>
      <c r="S18" s="51">
        <v>15</v>
      </c>
      <c r="T18" s="51">
        <v>15</v>
      </c>
      <c r="U18" s="51">
        <v>15</v>
      </c>
      <c r="V18" s="51">
        <v>15</v>
      </c>
      <c r="W18" s="51">
        <v>15</v>
      </c>
      <c r="X18" s="51">
        <v>15</v>
      </c>
      <c r="Y18" s="51">
        <v>15</v>
      </c>
      <c r="Z18" s="51">
        <v>15</v>
      </c>
      <c r="AA18" s="51">
        <v>15</v>
      </c>
      <c r="AB18" s="51">
        <v>15</v>
      </c>
      <c r="AC18" s="51">
        <v>15</v>
      </c>
      <c r="AD18" s="51">
        <v>10</v>
      </c>
      <c r="AE18" s="51">
        <v>10</v>
      </c>
      <c r="AF18" s="51">
        <v>10</v>
      </c>
      <c r="AG18" s="61">
        <v>36</v>
      </c>
      <c r="AH18" s="56">
        <f t="shared" si="2"/>
        <v>15</v>
      </c>
      <c r="AI18" s="57">
        <f t="shared" si="3"/>
        <v>10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18.3</v>
      </c>
      <c r="C19" s="50">
        <v>18.3</v>
      </c>
      <c r="D19" s="50">
        <v>18.3</v>
      </c>
      <c r="E19" s="50">
        <v>18.3</v>
      </c>
      <c r="F19" s="50">
        <v>18.3</v>
      </c>
      <c r="G19" s="50">
        <v>18.3</v>
      </c>
      <c r="H19" s="50">
        <v>18.3</v>
      </c>
      <c r="I19" s="50">
        <v>18.3</v>
      </c>
      <c r="J19" s="50">
        <v>18.3</v>
      </c>
      <c r="K19" s="50">
        <v>18.3</v>
      </c>
      <c r="L19" s="51">
        <v>18.3</v>
      </c>
      <c r="M19" s="51">
        <v>18.3</v>
      </c>
      <c r="N19" s="51">
        <v>18.3</v>
      </c>
      <c r="O19" s="51">
        <v>18.3</v>
      </c>
      <c r="P19" s="51">
        <v>18.3</v>
      </c>
      <c r="Q19" s="51">
        <v>18.3</v>
      </c>
      <c r="R19" s="51">
        <v>18.3</v>
      </c>
      <c r="S19" s="51">
        <v>18.3</v>
      </c>
      <c r="T19" s="51">
        <v>18.3</v>
      </c>
      <c r="U19" s="51">
        <v>18.3</v>
      </c>
      <c r="V19" s="51">
        <v>18.3</v>
      </c>
      <c r="W19" s="51">
        <v>18.3</v>
      </c>
      <c r="X19" s="51">
        <v>18.3</v>
      </c>
      <c r="Y19" s="51">
        <v>18.3</v>
      </c>
      <c r="Z19" s="51">
        <v>18.3</v>
      </c>
      <c r="AA19" s="51">
        <v>18.3</v>
      </c>
      <c r="AB19" s="51">
        <v>18.3</v>
      </c>
      <c r="AC19" s="51">
        <v>18.600000000000001</v>
      </c>
      <c r="AD19" s="51">
        <v>15</v>
      </c>
      <c r="AE19" s="51">
        <v>15</v>
      </c>
      <c r="AF19" s="51">
        <v>14.8</v>
      </c>
      <c r="AG19" s="61">
        <v>30</v>
      </c>
      <c r="AH19" s="56">
        <f t="shared" si="2"/>
        <v>18.600000000000001</v>
      </c>
      <c r="AI19" s="57">
        <f t="shared" si="3"/>
        <v>14.8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10</v>
      </c>
      <c r="C21" s="50">
        <v>10</v>
      </c>
      <c r="D21" s="50">
        <v>10</v>
      </c>
      <c r="E21" s="50">
        <v>10</v>
      </c>
      <c r="F21" s="50">
        <v>10</v>
      </c>
      <c r="G21" s="50">
        <v>10</v>
      </c>
      <c r="H21" s="50">
        <v>10</v>
      </c>
      <c r="I21" s="50">
        <v>10</v>
      </c>
      <c r="J21" s="50">
        <v>10</v>
      </c>
      <c r="K21" s="50">
        <v>10</v>
      </c>
      <c r="L21" s="51">
        <v>10</v>
      </c>
      <c r="M21" s="51">
        <v>10</v>
      </c>
      <c r="N21" s="51">
        <v>10</v>
      </c>
      <c r="O21" s="51">
        <v>10</v>
      </c>
      <c r="P21" s="51">
        <v>10</v>
      </c>
      <c r="Q21" s="51">
        <v>10</v>
      </c>
      <c r="R21" s="51">
        <v>10</v>
      </c>
      <c r="S21" s="51">
        <v>10</v>
      </c>
      <c r="T21" s="51">
        <v>10</v>
      </c>
      <c r="U21" s="51">
        <v>10</v>
      </c>
      <c r="V21" s="51">
        <v>10</v>
      </c>
      <c r="W21" s="51">
        <v>10</v>
      </c>
      <c r="X21" s="51">
        <v>10</v>
      </c>
      <c r="Y21" s="51">
        <v>10</v>
      </c>
      <c r="Z21" s="51">
        <v>10</v>
      </c>
      <c r="AA21" s="51">
        <v>10</v>
      </c>
      <c r="AB21" s="51">
        <v>10</v>
      </c>
      <c r="AC21" s="51">
        <v>5</v>
      </c>
      <c r="AD21" s="51">
        <v>5</v>
      </c>
      <c r="AE21" s="51">
        <v>5</v>
      </c>
      <c r="AF21" s="51">
        <v>5</v>
      </c>
      <c r="AG21" s="61">
        <v>25</v>
      </c>
      <c r="AH21" s="56">
        <f t="shared" si="2"/>
        <v>10</v>
      </c>
      <c r="AI21" s="57">
        <f t="shared" si="3"/>
        <v>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21.9</v>
      </c>
      <c r="C22" s="50">
        <v>21.9</v>
      </c>
      <c r="D22" s="50">
        <v>21.9</v>
      </c>
      <c r="E22" s="50">
        <v>21.9</v>
      </c>
      <c r="F22" s="50">
        <v>21.9</v>
      </c>
      <c r="G22" s="50">
        <v>21.9</v>
      </c>
      <c r="H22" s="50">
        <v>21.9</v>
      </c>
      <c r="I22" s="50">
        <v>21.9</v>
      </c>
      <c r="J22" s="50">
        <v>21.9</v>
      </c>
      <c r="K22" s="50">
        <v>21.9</v>
      </c>
      <c r="L22" s="51">
        <v>21.9</v>
      </c>
      <c r="M22" s="51">
        <v>21.9</v>
      </c>
      <c r="N22" s="51">
        <v>21.9</v>
      </c>
      <c r="O22" s="51">
        <v>21.9</v>
      </c>
      <c r="P22" s="51">
        <v>21.9</v>
      </c>
      <c r="Q22" s="51">
        <v>21.9</v>
      </c>
      <c r="R22" s="51">
        <v>21.9</v>
      </c>
      <c r="S22" s="51">
        <v>21.9</v>
      </c>
      <c r="T22" s="51">
        <v>21.9</v>
      </c>
      <c r="U22" s="51">
        <v>21.9</v>
      </c>
      <c r="V22" s="51">
        <v>21.9</v>
      </c>
      <c r="W22" s="51">
        <v>21.9</v>
      </c>
      <c r="X22" s="51">
        <v>21.9</v>
      </c>
      <c r="Y22" s="51">
        <v>21.9</v>
      </c>
      <c r="Z22" s="51">
        <v>21.9</v>
      </c>
      <c r="AA22" s="51">
        <v>21.9</v>
      </c>
      <c r="AB22" s="51">
        <v>21.9</v>
      </c>
      <c r="AC22" s="51">
        <v>21.9</v>
      </c>
      <c r="AD22" s="51">
        <v>21.9</v>
      </c>
      <c r="AE22" s="51">
        <v>21.9</v>
      </c>
      <c r="AF22" s="51">
        <v>21.9</v>
      </c>
      <c r="AG22" s="61">
        <v>25</v>
      </c>
      <c r="AH22" s="56">
        <f t="shared" si="2"/>
        <v>21.9</v>
      </c>
      <c r="AI22" s="57">
        <f t="shared" si="3"/>
        <v>21.9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13</v>
      </c>
      <c r="C23" s="50">
        <v>13</v>
      </c>
      <c r="D23" s="50">
        <v>13</v>
      </c>
      <c r="E23" s="50">
        <v>13</v>
      </c>
      <c r="F23" s="50">
        <v>13</v>
      </c>
      <c r="G23" s="50">
        <v>13</v>
      </c>
      <c r="H23" s="50">
        <v>13</v>
      </c>
      <c r="I23" s="50">
        <v>13</v>
      </c>
      <c r="J23" s="50">
        <v>13</v>
      </c>
      <c r="K23" s="50">
        <v>13</v>
      </c>
      <c r="L23" s="51">
        <v>13</v>
      </c>
      <c r="M23" s="51">
        <v>13</v>
      </c>
      <c r="N23" s="51">
        <v>13</v>
      </c>
      <c r="O23" s="51">
        <v>13</v>
      </c>
      <c r="P23" s="51">
        <v>13</v>
      </c>
      <c r="Q23" s="51">
        <v>13</v>
      </c>
      <c r="R23" s="51">
        <v>13</v>
      </c>
      <c r="S23" s="51">
        <v>13</v>
      </c>
      <c r="T23" s="51">
        <v>13</v>
      </c>
      <c r="U23" s="51">
        <v>13</v>
      </c>
      <c r="V23" s="51">
        <v>13</v>
      </c>
      <c r="W23" s="51">
        <v>13</v>
      </c>
      <c r="X23" s="51">
        <v>13</v>
      </c>
      <c r="Y23" s="51">
        <v>13</v>
      </c>
      <c r="Z23" s="51">
        <v>13</v>
      </c>
      <c r="AA23" s="51">
        <v>13</v>
      </c>
      <c r="AB23" s="51">
        <v>13</v>
      </c>
      <c r="AC23" s="51">
        <v>13</v>
      </c>
      <c r="AD23" s="51">
        <v>13</v>
      </c>
      <c r="AE23" s="51">
        <v>13</v>
      </c>
      <c r="AF23" s="51">
        <v>13</v>
      </c>
      <c r="AG23" s="61">
        <v>25</v>
      </c>
      <c r="AH23" s="56">
        <f t="shared" si="2"/>
        <v>13</v>
      </c>
      <c r="AI23" s="57">
        <f t="shared" si="3"/>
        <v>13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14.2</v>
      </c>
      <c r="C24" s="50">
        <v>14.2</v>
      </c>
      <c r="D24" s="50">
        <v>14.2</v>
      </c>
      <c r="E24" s="50">
        <v>14.2</v>
      </c>
      <c r="F24" s="50">
        <v>14.2</v>
      </c>
      <c r="G24" s="50">
        <v>14.2</v>
      </c>
      <c r="H24" s="50">
        <v>14.2</v>
      </c>
      <c r="I24" s="50">
        <v>14.2</v>
      </c>
      <c r="J24" s="50">
        <v>14.2</v>
      </c>
      <c r="K24" s="50">
        <v>14.2</v>
      </c>
      <c r="L24" s="51">
        <v>14.2</v>
      </c>
      <c r="M24" s="51">
        <v>14.2</v>
      </c>
      <c r="N24" s="51">
        <v>14.2</v>
      </c>
      <c r="O24" s="51">
        <v>14.2</v>
      </c>
      <c r="P24" s="51">
        <v>14.2</v>
      </c>
      <c r="Q24" s="51">
        <v>14.2</v>
      </c>
      <c r="R24" s="51">
        <v>14.2</v>
      </c>
      <c r="S24" s="51">
        <v>14.2</v>
      </c>
      <c r="T24" s="51">
        <v>14.2</v>
      </c>
      <c r="U24" s="51">
        <v>14.2</v>
      </c>
      <c r="V24" s="51">
        <v>14.2</v>
      </c>
      <c r="W24" s="51">
        <v>14.2</v>
      </c>
      <c r="X24" s="51">
        <v>14.2</v>
      </c>
      <c r="Y24" s="51">
        <v>14.2</v>
      </c>
      <c r="Z24" s="51">
        <v>14.2</v>
      </c>
      <c r="AA24" s="51">
        <v>14.2</v>
      </c>
      <c r="AB24" s="51">
        <v>14.2</v>
      </c>
      <c r="AC24" s="51">
        <v>14.2</v>
      </c>
      <c r="AD24" s="51">
        <v>14.2</v>
      </c>
      <c r="AE24" s="51">
        <v>14.2</v>
      </c>
      <c r="AF24" s="51">
        <v>14.2</v>
      </c>
      <c r="AG24" s="61">
        <v>25</v>
      </c>
      <c r="AH24" s="56">
        <f t="shared" si="2"/>
        <v>14.2</v>
      </c>
      <c r="AI24" s="57">
        <f t="shared" si="3"/>
        <v>14.2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18</v>
      </c>
      <c r="C25" s="50">
        <v>18</v>
      </c>
      <c r="D25" s="50">
        <v>18</v>
      </c>
      <c r="E25" s="50">
        <v>18</v>
      </c>
      <c r="F25" s="50">
        <v>18</v>
      </c>
      <c r="G25" s="50">
        <v>18</v>
      </c>
      <c r="H25" s="50">
        <v>18</v>
      </c>
      <c r="I25" s="50">
        <v>18</v>
      </c>
      <c r="J25" s="50">
        <v>18</v>
      </c>
      <c r="K25" s="50">
        <v>18</v>
      </c>
      <c r="L25" s="51">
        <v>18</v>
      </c>
      <c r="M25" s="51">
        <v>18</v>
      </c>
      <c r="N25" s="51">
        <v>18</v>
      </c>
      <c r="O25" s="51">
        <v>18</v>
      </c>
      <c r="P25" s="51">
        <v>18</v>
      </c>
      <c r="Q25" s="51">
        <v>18</v>
      </c>
      <c r="R25" s="51">
        <v>18</v>
      </c>
      <c r="S25" s="51">
        <v>18</v>
      </c>
      <c r="T25" s="51">
        <v>18</v>
      </c>
      <c r="U25" s="51">
        <v>18</v>
      </c>
      <c r="V25" s="51">
        <v>18</v>
      </c>
      <c r="W25" s="51">
        <v>18</v>
      </c>
      <c r="X25" s="51">
        <v>18</v>
      </c>
      <c r="Y25" s="51">
        <v>18</v>
      </c>
      <c r="Z25" s="51">
        <v>18</v>
      </c>
      <c r="AA25" s="51">
        <v>18</v>
      </c>
      <c r="AB25" s="51">
        <v>18</v>
      </c>
      <c r="AC25" s="51">
        <v>18</v>
      </c>
      <c r="AD25" s="51">
        <v>18</v>
      </c>
      <c r="AE25" s="51">
        <v>18</v>
      </c>
      <c r="AF25" s="51">
        <v>18</v>
      </c>
      <c r="AG25" s="61">
        <v>24.2</v>
      </c>
      <c r="AH25" s="56">
        <f t="shared" si="2"/>
        <v>18</v>
      </c>
      <c r="AI25" s="57">
        <f t="shared" si="3"/>
        <v>18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4</v>
      </c>
      <c r="C26" s="50">
        <v>4</v>
      </c>
      <c r="D26" s="50">
        <v>4</v>
      </c>
      <c r="E26" s="50">
        <v>4</v>
      </c>
      <c r="F26" s="50">
        <v>4</v>
      </c>
      <c r="G26" s="50">
        <v>4</v>
      </c>
      <c r="H26" s="50">
        <v>4</v>
      </c>
      <c r="I26" s="50">
        <v>4</v>
      </c>
      <c r="J26" s="50">
        <v>4</v>
      </c>
      <c r="K26" s="50">
        <v>14</v>
      </c>
      <c r="L26" s="51">
        <v>14</v>
      </c>
      <c r="M26" s="51">
        <v>14</v>
      </c>
      <c r="N26" s="51">
        <v>14</v>
      </c>
      <c r="O26" s="51">
        <v>14</v>
      </c>
      <c r="P26" s="51">
        <v>14</v>
      </c>
      <c r="Q26" s="51">
        <v>14</v>
      </c>
      <c r="R26" s="51">
        <v>14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11</v>
      </c>
      <c r="AD26" s="51">
        <v>11</v>
      </c>
      <c r="AE26" s="51">
        <v>11</v>
      </c>
      <c r="AF26" s="51">
        <v>11</v>
      </c>
      <c r="AG26" s="61">
        <v>20</v>
      </c>
      <c r="AH26" s="56">
        <f>MAX(B26:AF26)</f>
        <v>14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9</v>
      </c>
      <c r="C34" s="63">
        <v>9</v>
      </c>
      <c r="D34" s="63">
        <v>9</v>
      </c>
      <c r="E34" s="63">
        <v>9</v>
      </c>
      <c r="F34" s="63">
        <v>9</v>
      </c>
      <c r="G34" s="63">
        <v>9</v>
      </c>
      <c r="H34" s="63">
        <v>9</v>
      </c>
      <c r="I34" s="63">
        <v>9</v>
      </c>
      <c r="J34" s="63">
        <v>9</v>
      </c>
      <c r="K34" s="63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63">
        <f>44.4+53</f>
        <v>97.4</v>
      </c>
      <c r="C37" s="63">
        <f>44.4+53</f>
        <v>97.4</v>
      </c>
      <c r="D37" s="63">
        <f t="shared" ref="D37:F37" si="4">44.4+53</f>
        <v>97.4</v>
      </c>
      <c r="E37" s="63">
        <f t="shared" si="4"/>
        <v>97.4</v>
      </c>
      <c r="F37" s="63">
        <f t="shared" si="4"/>
        <v>97.4</v>
      </c>
      <c r="G37" s="63">
        <v>93.7</v>
      </c>
      <c r="H37" s="63">
        <v>97.7</v>
      </c>
      <c r="I37" s="63">
        <v>97</v>
      </c>
      <c r="J37" s="63">
        <v>97</v>
      </c>
      <c r="K37" s="63">
        <v>97</v>
      </c>
      <c r="L37" s="72">
        <v>95</v>
      </c>
      <c r="M37" s="72">
        <v>95</v>
      </c>
      <c r="N37" s="72">
        <f>44+52.1</f>
        <v>96.1</v>
      </c>
      <c r="O37" s="72">
        <f>44+52.1</f>
        <v>96.1</v>
      </c>
      <c r="P37" s="72">
        <f>45+52.6</f>
        <v>97.6</v>
      </c>
      <c r="Q37" s="72">
        <f>52+45</f>
        <v>97</v>
      </c>
      <c r="R37" s="72">
        <f>52.1+44.7</f>
        <v>96.800000000000011</v>
      </c>
      <c r="S37" s="72">
        <f>52.1+44.7</f>
        <v>96.800000000000011</v>
      </c>
      <c r="T37" s="72">
        <f>50.3+42.5</f>
        <v>92.8</v>
      </c>
      <c r="U37" s="72">
        <f>50.7+42.1</f>
        <v>92.800000000000011</v>
      </c>
      <c r="V37" s="72">
        <f>50.7+42.1</f>
        <v>92.800000000000011</v>
      </c>
      <c r="W37" s="72">
        <v>89.9</v>
      </c>
      <c r="X37" s="72">
        <v>89.9</v>
      </c>
      <c r="Y37" s="72">
        <v>89.9</v>
      </c>
      <c r="Z37" s="72">
        <v>89.9</v>
      </c>
      <c r="AA37" s="72">
        <f>43.1+49.2</f>
        <v>92.300000000000011</v>
      </c>
      <c r="AB37" s="72">
        <f>43.3+49.7</f>
        <v>93</v>
      </c>
      <c r="AC37" s="72">
        <f>39.1+44.7</f>
        <v>83.800000000000011</v>
      </c>
      <c r="AD37" s="72">
        <f>39.2+45.2</f>
        <v>84.4</v>
      </c>
      <c r="AE37" s="63">
        <f>39.4+45.7</f>
        <v>85.1</v>
      </c>
      <c r="AF37" s="63">
        <f>39.6+46.5</f>
        <v>86.1</v>
      </c>
      <c r="AG37" s="69">
        <v>240</v>
      </c>
      <c r="AH37" s="56">
        <f t="shared" si="2"/>
        <v>97.7</v>
      </c>
      <c r="AI37" s="57">
        <f t="shared" si="3"/>
        <v>83.800000000000011</v>
      </c>
      <c r="AK37" s="58"/>
    </row>
    <row r="38" spans="1:88" ht="15.75" thickBot="1" x14ac:dyDescent="0.3">
      <c r="A38" s="73" t="s">
        <v>45</v>
      </c>
      <c r="B38" s="74">
        <f t="shared" ref="B38:AF38" si="5">SUM(B11:B36)</f>
        <v>655.5</v>
      </c>
      <c r="C38" s="74">
        <f t="shared" si="5"/>
        <v>655.5</v>
      </c>
      <c r="D38" s="74">
        <f t="shared" si="5"/>
        <v>655.5</v>
      </c>
      <c r="E38" s="74">
        <f t="shared" si="5"/>
        <v>655.5</v>
      </c>
      <c r="F38" s="74">
        <f t="shared" si="5"/>
        <v>655.5</v>
      </c>
      <c r="G38" s="74">
        <f t="shared" si="5"/>
        <v>695.5</v>
      </c>
      <c r="H38" s="74">
        <f t="shared" si="5"/>
        <v>705.5</v>
      </c>
      <c r="I38" s="74">
        <f t="shared" si="5"/>
        <v>785.5</v>
      </c>
      <c r="J38" s="74">
        <f t="shared" si="5"/>
        <v>845.50000000000011</v>
      </c>
      <c r="K38" s="74">
        <f t="shared" si="5"/>
        <v>904.50000000000011</v>
      </c>
      <c r="L38" s="74">
        <f t="shared" si="5"/>
        <v>904.50000000000011</v>
      </c>
      <c r="M38" s="74">
        <f t="shared" si="5"/>
        <v>854.50000000000011</v>
      </c>
      <c r="N38" s="74">
        <f t="shared" si="5"/>
        <v>759.5</v>
      </c>
      <c r="O38" s="74">
        <f t="shared" si="5"/>
        <v>759.5</v>
      </c>
      <c r="P38" s="74">
        <f t="shared" si="5"/>
        <v>749.5</v>
      </c>
      <c r="Q38" s="74">
        <f t="shared" si="5"/>
        <v>748.5</v>
      </c>
      <c r="R38" s="74">
        <f t="shared" si="5"/>
        <v>738.5</v>
      </c>
      <c r="S38" s="74">
        <f t="shared" si="5"/>
        <v>785.5</v>
      </c>
      <c r="T38" s="74">
        <f t="shared" si="5"/>
        <v>805.5</v>
      </c>
      <c r="U38" s="74">
        <f t="shared" si="5"/>
        <v>875.5</v>
      </c>
      <c r="V38" s="74">
        <f t="shared" si="5"/>
        <v>935.5</v>
      </c>
      <c r="W38" s="74">
        <v>962.80000000000007</v>
      </c>
      <c r="X38" s="74">
        <f t="shared" si="5"/>
        <v>912.80000000000007</v>
      </c>
      <c r="Y38" s="74">
        <f t="shared" si="5"/>
        <v>872.80000000000007</v>
      </c>
      <c r="Z38" s="74">
        <f t="shared" si="5"/>
        <v>882.80000000000007</v>
      </c>
      <c r="AA38" s="74">
        <f t="shared" si="5"/>
        <v>778.6</v>
      </c>
      <c r="AB38" s="74">
        <f t="shared" si="5"/>
        <v>778.6</v>
      </c>
      <c r="AC38" s="74">
        <f t="shared" si="5"/>
        <v>692.8</v>
      </c>
      <c r="AD38" s="74">
        <f t="shared" si="5"/>
        <v>626.19999999999993</v>
      </c>
      <c r="AE38" s="74">
        <f t="shared" si="5"/>
        <v>606.19999999999993</v>
      </c>
      <c r="AF38" s="74">
        <f t="shared" si="5"/>
        <v>606</v>
      </c>
      <c r="AG38" s="69">
        <f>SUM(AG11:AG37)</f>
        <v>1492.8299999999997</v>
      </c>
      <c r="AH38" s="56">
        <f t="shared" si="2"/>
        <v>962.80000000000007</v>
      </c>
      <c r="AI38" s="57">
        <f t="shared" si="3"/>
        <v>606</v>
      </c>
      <c r="AK38" s="58"/>
    </row>
    <row r="39" spans="1:88" x14ac:dyDescent="0.25">
      <c r="A39" s="59" t="s">
        <v>46</v>
      </c>
      <c r="B39" s="51">
        <v>91.1</v>
      </c>
      <c r="C39" s="51">
        <v>81.099999999999994</v>
      </c>
      <c r="D39" s="63">
        <v>70</v>
      </c>
      <c r="E39" s="63">
        <v>70.599999999999994</v>
      </c>
      <c r="F39" s="63">
        <v>108</v>
      </c>
      <c r="G39" s="63">
        <v>122</v>
      </c>
      <c r="H39" s="63">
        <v>131.6</v>
      </c>
      <c r="I39" s="63">
        <v>144</v>
      </c>
      <c r="J39" s="63">
        <v>144</v>
      </c>
      <c r="K39" s="63">
        <v>144</v>
      </c>
      <c r="L39" s="51">
        <v>144</v>
      </c>
      <c r="M39" s="51">
        <v>144</v>
      </c>
      <c r="N39" s="51">
        <v>144</v>
      </c>
      <c r="O39" s="51">
        <v>144</v>
      </c>
      <c r="P39" s="51">
        <v>144</v>
      </c>
      <c r="Q39" s="51">
        <v>145.69999999999999</v>
      </c>
      <c r="R39" s="51">
        <v>145.9</v>
      </c>
      <c r="S39" s="51">
        <v>145.9</v>
      </c>
      <c r="T39" s="51">
        <v>145.9</v>
      </c>
      <c r="U39" s="51">
        <v>145.9</v>
      </c>
      <c r="V39" s="51">
        <v>145.9</v>
      </c>
      <c r="W39" s="51">
        <v>145.5</v>
      </c>
      <c r="X39" s="51">
        <v>145.5</v>
      </c>
      <c r="Y39" s="51">
        <v>145.5</v>
      </c>
      <c r="Z39" s="51">
        <v>145.5</v>
      </c>
      <c r="AA39" s="51">
        <v>148.9</v>
      </c>
      <c r="AB39" s="51">
        <v>139.4</v>
      </c>
      <c r="AC39" s="51">
        <v>143.69999999999999</v>
      </c>
      <c r="AD39" s="51">
        <v>137.5</v>
      </c>
      <c r="AE39" s="50">
        <v>137</v>
      </c>
      <c r="AF39" s="50">
        <v>121.6</v>
      </c>
      <c r="AG39" s="64">
        <v>144</v>
      </c>
      <c r="AH39" s="56">
        <f t="shared" si="2"/>
        <v>148.9</v>
      </c>
      <c r="AI39" s="57">
        <f t="shared" si="3"/>
        <v>70</v>
      </c>
      <c r="AK39" s="58"/>
    </row>
    <row r="40" spans="1:88" x14ac:dyDescent="0.25">
      <c r="A40" s="68" t="s">
        <v>47</v>
      </c>
      <c r="B40" s="53">
        <v>30.6</v>
      </c>
      <c r="C40" s="53">
        <v>24.9</v>
      </c>
      <c r="D40" s="63">
        <v>24</v>
      </c>
      <c r="E40" s="63">
        <v>34.6</v>
      </c>
      <c r="F40" s="63">
        <v>34.700000000000003</v>
      </c>
      <c r="G40" s="63">
        <v>45</v>
      </c>
      <c r="H40" s="63">
        <v>63.7</v>
      </c>
      <c r="I40" s="63">
        <v>68.599999999999994</v>
      </c>
      <c r="J40" s="63">
        <v>69</v>
      </c>
      <c r="K40" s="63">
        <v>68.8</v>
      </c>
      <c r="L40" s="53">
        <v>69.099999999999994</v>
      </c>
      <c r="M40" s="53">
        <v>69.099999999999994</v>
      </c>
      <c r="N40" s="53">
        <v>69.900000000000006</v>
      </c>
      <c r="O40" s="53">
        <v>69.900000000000006</v>
      </c>
      <c r="P40" s="53">
        <v>69.900000000000006</v>
      </c>
      <c r="Q40" s="53">
        <v>71.2</v>
      </c>
      <c r="R40" s="53">
        <v>71</v>
      </c>
      <c r="S40" s="53">
        <v>71</v>
      </c>
      <c r="T40" s="53">
        <v>71.8</v>
      </c>
      <c r="U40" s="53">
        <v>71.8</v>
      </c>
      <c r="V40" s="53">
        <v>71.8</v>
      </c>
      <c r="W40" s="53">
        <v>71.7</v>
      </c>
      <c r="X40" s="53">
        <v>71.7</v>
      </c>
      <c r="Y40" s="53">
        <v>71.7</v>
      </c>
      <c r="Z40" s="53">
        <v>71.7</v>
      </c>
      <c r="AA40" s="53">
        <v>70.7</v>
      </c>
      <c r="AB40" s="53">
        <v>72.099999999999994</v>
      </c>
      <c r="AC40" s="53">
        <v>59.1</v>
      </c>
      <c r="AD40" s="53">
        <v>59.1</v>
      </c>
      <c r="AE40" s="63">
        <v>59.6</v>
      </c>
      <c r="AF40" s="63">
        <v>60.8</v>
      </c>
      <c r="AG40" s="69">
        <v>70</v>
      </c>
      <c r="AH40" s="56">
        <f t="shared" si="2"/>
        <v>72.099999999999994</v>
      </c>
      <c r="AI40" s="57">
        <f t="shared" si="3"/>
        <v>24</v>
      </c>
      <c r="AK40" s="58"/>
    </row>
    <row r="41" spans="1:88" x14ac:dyDescent="0.25">
      <c r="A41" s="68" t="s">
        <v>48</v>
      </c>
      <c r="B41" s="53">
        <v>22.4</v>
      </c>
      <c r="C41" s="53">
        <v>23.2</v>
      </c>
      <c r="D41" s="63">
        <v>16.8</v>
      </c>
      <c r="E41" s="63">
        <v>35.6</v>
      </c>
      <c r="F41" s="63">
        <v>40.9</v>
      </c>
      <c r="G41" s="63">
        <v>41</v>
      </c>
      <c r="H41" s="63">
        <v>46.9</v>
      </c>
      <c r="I41" s="63">
        <v>45.5</v>
      </c>
      <c r="J41" s="63">
        <v>46</v>
      </c>
      <c r="K41" s="63">
        <v>46.9</v>
      </c>
      <c r="L41" s="53">
        <v>69</v>
      </c>
      <c r="M41" s="53">
        <v>69</v>
      </c>
      <c r="N41" s="53">
        <v>70.099999999999994</v>
      </c>
      <c r="O41" s="53">
        <v>70.099999999999994</v>
      </c>
      <c r="P41" s="53">
        <v>70.099999999999994</v>
      </c>
      <c r="Q41" s="53">
        <v>68.8</v>
      </c>
      <c r="R41" s="53">
        <v>68.5</v>
      </c>
      <c r="S41" s="53">
        <v>47</v>
      </c>
      <c r="T41" s="53">
        <v>65.7</v>
      </c>
      <c r="U41" s="53">
        <v>65.7</v>
      </c>
      <c r="V41" s="53">
        <v>65.7</v>
      </c>
      <c r="W41" s="53">
        <v>69.099999999999994</v>
      </c>
      <c r="X41" s="53">
        <v>69.099999999999994</v>
      </c>
      <c r="Y41" s="53">
        <v>69.099999999999994</v>
      </c>
      <c r="Z41" s="53">
        <v>69.099999999999994</v>
      </c>
      <c r="AA41" s="53">
        <v>49.9</v>
      </c>
      <c r="AB41" s="53">
        <v>50.4</v>
      </c>
      <c r="AC41" s="53">
        <v>68.900000000000006</v>
      </c>
      <c r="AD41" s="53">
        <v>55.7</v>
      </c>
      <c r="AE41" s="63">
        <v>63.6</v>
      </c>
      <c r="AF41" s="63">
        <v>55.4</v>
      </c>
      <c r="AG41" s="69">
        <v>69</v>
      </c>
      <c r="AH41" s="56">
        <f t="shared" si="2"/>
        <v>70.099999999999994</v>
      </c>
      <c r="AI41" s="57">
        <f t="shared" si="3"/>
        <v>16.8</v>
      </c>
      <c r="AK41" s="58"/>
    </row>
    <row r="42" spans="1:88" x14ac:dyDescent="0.25">
      <c r="A42" s="68" t="s">
        <v>49</v>
      </c>
      <c r="B42" s="53">
        <v>25.2</v>
      </c>
      <c r="C42" s="53">
        <v>20.7</v>
      </c>
      <c r="D42" s="63">
        <v>10</v>
      </c>
      <c r="E42" s="63">
        <v>10</v>
      </c>
      <c r="F42" s="63">
        <v>40</v>
      </c>
      <c r="G42" s="63">
        <v>50</v>
      </c>
      <c r="H42" s="63">
        <v>60.9</v>
      </c>
      <c r="I42" s="63">
        <v>60.7</v>
      </c>
      <c r="J42" s="63">
        <v>60</v>
      </c>
      <c r="K42" s="63">
        <v>60.4</v>
      </c>
      <c r="L42" s="53">
        <v>60.2</v>
      </c>
      <c r="M42" s="53">
        <v>60.2</v>
      </c>
      <c r="N42" s="53">
        <v>61.7</v>
      </c>
      <c r="O42" s="53">
        <v>61.7</v>
      </c>
      <c r="P42" s="53">
        <v>30.7</v>
      </c>
      <c r="Q42" s="53">
        <v>60</v>
      </c>
      <c r="R42" s="53">
        <v>60</v>
      </c>
      <c r="S42" s="53">
        <v>60</v>
      </c>
      <c r="T42" s="53">
        <v>60</v>
      </c>
      <c r="U42" s="53">
        <v>60</v>
      </c>
      <c r="V42" s="53">
        <v>60</v>
      </c>
      <c r="W42" s="53">
        <v>60.2</v>
      </c>
      <c r="X42" s="53">
        <v>60.2</v>
      </c>
      <c r="Y42" s="53">
        <v>60.2</v>
      </c>
      <c r="Z42" s="53">
        <v>60.2</v>
      </c>
      <c r="AA42" s="53">
        <v>50</v>
      </c>
      <c r="AB42" s="53">
        <v>51.9</v>
      </c>
      <c r="AC42" s="53">
        <v>51.9</v>
      </c>
      <c r="AD42" s="53">
        <v>60.4</v>
      </c>
      <c r="AE42" s="63">
        <v>49.4</v>
      </c>
      <c r="AF42" s="63">
        <v>50.9</v>
      </c>
      <c r="AG42" s="69">
        <v>60</v>
      </c>
      <c r="AH42" s="56">
        <f t="shared" si="2"/>
        <v>61.7</v>
      </c>
      <c r="AI42" s="57">
        <f t="shared" si="3"/>
        <v>10</v>
      </c>
      <c r="AK42" s="58"/>
    </row>
    <row r="43" spans="1:88" x14ac:dyDescent="0.25">
      <c r="A43" s="68" t="s">
        <v>50</v>
      </c>
      <c r="B43" s="53">
        <v>10.1</v>
      </c>
      <c r="C43" s="53">
        <v>10.6</v>
      </c>
      <c r="D43" s="53">
        <v>10.6</v>
      </c>
      <c r="E43" s="53">
        <v>10.6</v>
      </c>
      <c r="F43" s="53">
        <v>15</v>
      </c>
      <c r="G43" s="53">
        <v>15</v>
      </c>
      <c r="H43" s="53">
        <v>24</v>
      </c>
      <c r="I43" s="53">
        <v>29.7</v>
      </c>
      <c r="J43" s="53">
        <v>29.7</v>
      </c>
      <c r="K43" s="53">
        <v>29.7</v>
      </c>
      <c r="L43" s="51">
        <v>29.3</v>
      </c>
      <c r="M43" s="51">
        <v>29.3</v>
      </c>
      <c r="N43" s="51">
        <v>24.3</v>
      </c>
      <c r="O43" s="51">
        <v>24.3</v>
      </c>
      <c r="P43" s="51">
        <v>24.3</v>
      </c>
      <c r="Q43" s="51">
        <v>14</v>
      </c>
      <c r="R43" s="51">
        <v>14</v>
      </c>
      <c r="S43" s="51">
        <v>0</v>
      </c>
      <c r="T43" s="51">
        <v>0</v>
      </c>
      <c r="U43" s="51">
        <v>25</v>
      </c>
      <c r="V43" s="51">
        <v>25</v>
      </c>
      <c r="W43" s="51">
        <v>25</v>
      </c>
      <c r="X43" s="51">
        <v>25</v>
      </c>
      <c r="Y43" s="51">
        <v>25</v>
      </c>
      <c r="Z43" s="51">
        <v>25</v>
      </c>
      <c r="AA43" s="53">
        <v>29.5</v>
      </c>
      <c r="AB43" s="53">
        <v>29.4</v>
      </c>
      <c r="AC43" s="53">
        <v>29.4</v>
      </c>
      <c r="AD43" s="53">
        <v>14.8</v>
      </c>
      <c r="AE43" s="63">
        <v>14.9</v>
      </c>
      <c r="AF43" s="63">
        <v>10.3</v>
      </c>
      <c r="AG43" s="69">
        <v>30</v>
      </c>
      <c r="AH43" s="56">
        <f t="shared" si="2"/>
        <v>29.7</v>
      </c>
      <c r="AI43" s="57">
        <f t="shared" si="3"/>
        <v>0</v>
      </c>
      <c r="AK43" s="58"/>
    </row>
    <row r="44" spans="1:88" x14ac:dyDescent="0.25">
      <c r="A44" s="68" t="s">
        <v>51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63">
        <v>0</v>
      </c>
      <c r="AF44" s="63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51">
        <v>14</v>
      </c>
      <c r="C45" s="51">
        <v>14</v>
      </c>
      <c r="D45" s="51">
        <v>14</v>
      </c>
      <c r="E45" s="51">
        <v>14</v>
      </c>
      <c r="F45" s="51">
        <v>14</v>
      </c>
      <c r="G45" s="51">
        <v>14</v>
      </c>
      <c r="H45" s="51">
        <v>14</v>
      </c>
      <c r="I45" s="51">
        <v>17</v>
      </c>
      <c r="J45" s="51">
        <v>17</v>
      </c>
      <c r="K45" s="51">
        <v>17</v>
      </c>
      <c r="L45" s="51">
        <v>17</v>
      </c>
      <c r="M45" s="51">
        <v>17</v>
      </c>
      <c r="N45" s="51">
        <v>17</v>
      </c>
      <c r="O45" s="51">
        <v>17</v>
      </c>
      <c r="P45" s="51">
        <v>17</v>
      </c>
      <c r="Q45" s="51">
        <v>17</v>
      </c>
      <c r="R45" s="51">
        <v>17</v>
      </c>
      <c r="S45" s="51">
        <v>17</v>
      </c>
      <c r="T45" s="51">
        <v>17</v>
      </c>
      <c r="U45" s="51">
        <v>17</v>
      </c>
      <c r="V45" s="51">
        <v>17</v>
      </c>
      <c r="W45" s="51">
        <v>17</v>
      </c>
      <c r="X45" s="51">
        <v>17</v>
      </c>
      <c r="Y45" s="51">
        <v>17</v>
      </c>
      <c r="Z45" s="51">
        <v>17</v>
      </c>
      <c r="AA45" s="51">
        <v>17</v>
      </c>
      <c r="AB45" s="51">
        <v>17</v>
      </c>
      <c r="AC45" s="51">
        <v>17</v>
      </c>
      <c r="AD45" s="51">
        <v>17</v>
      </c>
      <c r="AE45" s="63">
        <v>17</v>
      </c>
      <c r="AF45" s="63">
        <v>12</v>
      </c>
      <c r="AG45" s="69">
        <v>24</v>
      </c>
      <c r="AH45" s="56">
        <f t="shared" si="2"/>
        <v>17</v>
      </c>
      <c r="AI45" s="57">
        <f t="shared" si="3"/>
        <v>12</v>
      </c>
      <c r="AK45" s="58"/>
    </row>
    <row r="46" spans="1:88" x14ac:dyDescent="0.25">
      <c r="A46" s="68" t="s">
        <v>53</v>
      </c>
      <c r="B46" s="51">
        <v>0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63">
        <v>0</v>
      </c>
      <c r="AF46" s="63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51">
        <v>9</v>
      </c>
      <c r="C47" s="51">
        <v>9</v>
      </c>
      <c r="D47" s="51">
        <v>9</v>
      </c>
      <c r="E47" s="51">
        <v>9</v>
      </c>
      <c r="F47" s="51">
        <v>9</v>
      </c>
      <c r="G47" s="51">
        <v>9</v>
      </c>
      <c r="H47" s="51">
        <v>9</v>
      </c>
      <c r="I47" s="51">
        <v>11</v>
      </c>
      <c r="J47" s="51">
        <v>11</v>
      </c>
      <c r="K47" s="51">
        <v>11</v>
      </c>
      <c r="L47" s="51">
        <v>11</v>
      </c>
      <c r="M47" s="51">
        <v>11</v>
      </c>
      <c r="N47" s="51">
        <v>11</v>
      </c>
      <c r="O47" s="51">
        <v>8</v>
      </c>
      <c r="P47" s="51">
        <v>8</v>
      </c>
      <c r="Q47" s="51">
        <v>8</v>
      </c>
      <c r="R47" s="51">
        <v>8</v>
      </c>
      <c r="S47" s="51">
        <v>8</v>
      </c>
      <c r="T47" s="51">
        <v>8</v>
      </c>
      <c r="U47" s="51">
        <v>8</v>
      </c>
      <c r="V47" s="51">
        <v>8</v>
      </c>
      <c r="W47" s="51">
        <v>8</v>
      </c>
      <c r="X47" s="51">
        <v>8</v>
      </c>
      <c r="Y47" s="51">
        <v>8</v>
      </c>
      <c r="Z47" s="51">
        <v>8</v>
      </c>
      <c r="AA47" s="51">
        <v>8</v>
      </c>
      <c r="AB47" s="51">
        <v>8</v>
      </c>
      <c r="AC47" s="51">
        <v>8</v>
      </c>
      <c r="AD47" s="51">
        <v>8</v>
      </c>
      <c r="AE47" s="63">
        <v>8</v>
      </c>
      <c r="AF47" s="63">
        <v>8</v>
      </c>
      <c r="AG47" s="69">
        <v>14.1</v>
      </c>
      <c r="AH47" s="56">
        <f t="shared" si="2"/>
        <v>11</v>
      </c>
      <c r="AI47" s="57">
        <f t="shared" si="3"/>
        <v>8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51">
        <v>9</v>
      </c>
      <c r="C48" s="51">
        <v>9</v>
      </c>
      <c r="D48" s="51">
        <v>9</v>
      </c>
      <c r="E48" s="51">
        <v>9</v>
      </c>
      <c r="F48" s="51">
        <v>9</v>
      </c>
      <c r="G48" s="51">
        <v>9</v>
      </c>
      <c r="H48" s="51">
        <v>9</v>
      </c>
      <c r="I48" s="51">
        <v>9</v>
      </c>
      <c r="J48" s="51">
        <v>9</v>
      </c>
      <c r="K48" s="51">
        <v>9</v>
      </c>
      <c r="L48" s="51">
        <v>9</v>
      </c>
      <c r="M48" s="51">
        <v>9</v>
      </c>
      <c r="N48" s="51">
        <v>9</v>
      </c>
      <c r="O48" s="51">
        <v>9</v>
      </c>
      <c r="P48" s="51">
        <v>9</v>
      </c>
      <c r="Q48" s="51">
        <v>9</v>
      </c>
      <c r="R48" s="51">
        <v>9</v>
      </c>
      <c r="S48" s="51">
        <v>9</v>
      </c>
      <c r="T48" s="51">
        <v>9</v>
      </c>
      <c r="U48" s="51">
        <v>9</v>
      </c>
      <c r="V48" s="51">
        <v>9</v>
      </c>
      <c r="W48" s="51">
        <v>9</v>
      </c>
      <c r="X48" s="51">
        <v>9</v>
      </c>
      <c r="Y48" s="51">
        <v>9</v>
      </c>
      <c r="Z48" s="51">
        <v>9</v>
      </c>
      <c r="AA48" s="51">
        <v>9</v>
      </c>
      <c r="AB48" s="51">
        <v>9</v>
      </c>
      <c r="AC48" s="51">
        <v>9</v>
      </c>
      <c r="AD48" s="51">
        <v>9</v>
      </c>
      <c r="AE48" s="63">
        <v>9</v>
      </c>
      <c r="AF48" s="63">
        <v>9</v>
      </c>
      <c r="AG48" s="69">
        <v>14</v>
      </c>
      <c r="AH48" s="56">
        <f t="shared" si="2"/>
        <v>9</v>
      </c>
      <c r="AI48" s="57">
        <f t="shared" si="3"/>
        <v>9</v>
      </c>
      <c r="AK48" s="58"/>
    </row>
    <row r="49" spans="1:37" x14ac:dyDescent="0.25">
      <c r="A49" s="68" t="s">
        <v>56</v>
      </c>
      <c r="B49" s="51">
        <v>10</v>
      </c>
      <c r="C49" s="51">
        <v>10</v>
      </c>
      <c r="D49" s="51">
        <v>10</v>
      </c>
      <c r="E49" s="51">
        <v>10</v>
      </c>
      <c r="F49" s="51">
        <v>10</v>
      </c>
      <c r="G49" s="51">
        <v>10</v>
      </c>
      <c r="H49" s="51">
        <v>10</v>
      </c>
      <c r="I49" s="51">
        <v>10</v>
      </c>
      <c r="J49" s="51">
        <v>10</v>
      </c>
      <c r="K49" s="51">
        <v>10</v>
      </c>
      <c r="L49" s="51">
        <v>10</v>
      </c>
      <c r="M49" s="51">
        <v>10</v>
      </c>
      <c r="N49" s="51">
        <v>10</v>
      </c>
      <c r="O49" s="51">
        <v>10</v>
      </c>
      <c r="P49" s="51">
        <v>10</v>
      </c>
      <c r="Q49" s="51">
        <v>10</v>
      </c>
      <c r="R49" s="51">
        <v>10</v>
      </c>
      <c r="S49" s="51">
        <v>10</v>
      </c>
      <c r="T49" s="51">
        <v>10</v>
      </c>
      <c r="U49" s="51">
        <v>10</v>
      </c>
      <c r="V49" s="51">
        <v>10</v>
      </c>
      <c r="W49" s="51">
        <v>10</v>
      </c>
      <c r="X49" s="51">
        <v>10</v>
      </c>
      <c r="Y49" s="51">
        <v>10</v>
      </c>
      <c r="Z49" s="51">
        <v>10</v>
      </c>
      <c r="AA49" s="51">
        <v>10</v>
      </c>
      <c r="AB49" s="51">
        <v>10</v>
      </c>
      <c r="AC49" s="51">
        <v>10</v>
      </c>
      <c r="AD49" s="51">
        <v>10</v>
      </c>
      <c r="AE49" s="63">
        <v>10</v>
      </c>
      <c r="AF49" s="63">
        <v>10</v>
      </c>
      <c r="AG49" s="69">
        <v>10.050000000000001</v>
      </c>
      <c r="AH49" s="56">
        <f t="shared" si="2"/>
        <v>10</v>
      </c>
      <c r="AI49" s="57">
        <f t="shared" si="3"/>
        <v>10</v>
      </c>
      <c r="AK49" s="58"/>
    </row>
    <row r="50" spans="1:37" x14ac:dyDescent="0.25">
      <c r="A50" s="68" t="s">
        <v>57</v>
      </c>
      <c r="B50" s="51">
        <v>6.2</v>
      </c>
      <c r="C50" s="51">
        <v>6.2</v>
      </c>
      <c r="D50" s="51">
        <v>6.2</v>
      </c>
      <c r="E50" s="51">
        <v>6.2</v>
      </c>
      <c r="F50" s="51">
        <v>6.2</v>
      </c>
      <c r="G50" s="51">
        <v>6.2</v>
      </c>
      <c r="H50" s="51">
        <v>6.2</v>
      </c>
      <c r="I50" s="51">
        <v>6.2</v>
      </c>
      <c r="J50" s="51">
        <v>6.2</v>
      </c>
      <c r="K50" s="51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63">
        <v>6.2</v>
      </c>
      <c r="AF50" s="63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f t="shared" ref="B51" si="6">B199</f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7">T199</f>
        <v>3.54</v>
      </c>
      <c r="U51" s="78">
        <f t="shared" si="7"/>
        <v>3.54</v>
      </c>
      <c r="V51" s="78">
        <f t="shared" si="7"/>
        <v>3.54</v>
      </c>
      <c r="W51" s="78">
        <v>3.54</v>
      </c>
      <c r="X51" s="78">
        <f t="shared" si="7"/>
        <v>3.54</v>
      </c>
      <c r="Y51" s="78">
        <v>3.54</v>
      </c>
      <c r="Z51" s="78">
        <f t="shared" si="7"/>
        <v>3.54</v>
      </c>
      <c r="AA51" s="78">
        <f t="shared" si="7"/>
        <v>3.54</v>
      </c>
      <c r="AB51" s="78">
        <f t="shared" si="7"/>
        <v>3.54</v>
      </c>
      <c r="AC51" s="78">
        <f t="shared" si="7"/>
        <v>3.54</v>
      </c>
      <c r="AD51" s="78">
        <f t="shared" si="7"/>
        <v>3.54</v>
      </c>
      <c r="AE51" s="78">
        <f t="shared" si="7"/>
        <v>3.54</v>
      </c>
      <c r="AF51" s="78">
        <f t="shared" si="7"/>
        <v>3.54</v>
      </c>
      <c r="AG51" s="78">
        <f t="shared" si="7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8">SUM(B39:B51)</f>
        <v>231.13999999999996</v>
      </c>
      <c r="C52" s="74">
        <f t="shared" si="8"/>
        <v>212.23999999999995</v>
      </c>
      <c r="D52" s="74">
        <f t="shared" si="8"/>
        <v>183.14</v>
      </c>
      <c r="E52" s="74">
        <f t="shared" si="8"/>
        <v>213.13999999999996</v>
      </c>
      <c r="F52" s="74">
        <f t="shared" si="8"/>
        <v>290.34000000000003</v>
      </c>
      <c r="G52" s="74">
        <f t="shared" si="8"/>
        <v>324.74</v>
      </c>
      <c r="H52" s="74">
        <f t="shared" si="8"/>
        <v>378.84000000000003</v>
      </c>
      <c r="I52" s="74">
        <f t="shared" si="8"/>
        <v>405.24</v>
      </c>
      <c r="J52" s="74">
        <f t="shared" si="8"/>
        <v>405.44</v>
      </c>
      <c r="K52" s="74">
        <f t="shared" si="8"/>
        <v>406.53999999999996</v>
      </c>
      <c r="L52" s="74">
        <f t="shared" si="8"/>
        <v>428.34000000000003</v>
      </c>
      <c r="M52" s="74">
        <f t="shared" si="8"/>
        <v>428.34000000000003</v>
      </c>
      <c r="N52" s="74">
        <f t="shared" si="8"/>
        <v>426.74</v>
      </c>
      <c r="O52" s="74">
        <f t="shared" si="8"/>
        <v>423.74</v>
      </c>
      <c r="P52" s="74">
        <f t="shared" si="8"/>
        <v>392.74</v>
      </c>
      <c r="Q52" s="74">
        <f t="shared" si="8"/>
        <v>413.44</v>
      </c>
      <c r="R52" s="74">
        <f t="shared" si="8"/>
        <v>413.14</v>
      </c>
      <c r="S52" s="74">
        <f t="shared" si="8"/>
        <v>377.64</v>
      </c>
      <c r="T52" s="74">
        <f t="shared" si="8"/>
        <v>397.14</v>
      </c>
      <c r="U52" s="74">
        <f t="shared" si="8"/>
        <v>422.14</v>
      </c>
      <c r="V52" s="74">
        <f t="shared" si="8"/>
        <v>422.14</v>
      </c>
      <c r="W52" s="74">
        <f t="shared" si="8"/>
        <v>425.23999999999995</v>
      </c>
      <c r="X52" s="74">
        <f t="shared" si="8"/>
        <v>425.23999999999995</v>
      </c>
      <c r="Y52" s="74">
        <f t="shared" si="8"/>
        <v>425.23999999999995</v>
      </c>
      <c r="Z52" s="74">
        <f t="shared" si="8"/>
        <v>425.23999999999995</v>
      </c>
      <c r="AA52" s="74">
        <f t="shared" si="8"/>
        <v>402.74</v>
      </c>
      <c r="AB52" s="74">
        <f t="shared" si="8"/>
        <v>396.93999999999994</v>
      </c>
      <c r="AC52" s="74">
        <f t="shared" si="8"/>
        <v>406.73999999999995</v>
      </c>
      <c r="AD52" s="74">
        <f t="shared" si="8"/>
        <v>381.24</v>
      </c>
      <c r="AE52" s="74">
        <f t="shared" si="8"/>
        <v>378.23999999999995</v>
      </c>
      <c r="AF52" s="74">
        <f t="shared" si="8"/>
        <v>347.74</v>
      </c>
      <c r="AG52" s="79">
        <f>SUM(AG39:AG51)</f>
        <v>489.91</v>
      </c>
      <c r="AH52" s="56">
        <f t="shared" si="2"/>
        <v>428.34000000000003</v>
      </c>
      <c r="AI52" s="57">
        <f t="shared" si="3"/>
        <v>183.14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30</v>
      </c>
      <c r="M53" s="80">
        <v>10</v>
      </c>
      <c r="N53" s="80">
        <v>29.5</v>
      </c>
      <c r="O53" s="80">
        <v>10.8</v>
      </c>
      <c r="P53" s="51">
        <v>10.8</v>
      </c>
      <c r="Q53" s="51">
        <v>10.8</v>
      </c>
      <c r="R53" s="51">
        <v>10.3</v>
      </c>
      <c r="S53" s="51">
        <v>0</v>
      </c>
      <c r="T53" s="51">
        <v>0</v>
      </c>
      <c r="U53" s="51">
        <v>15</v>
      </c>
      <c r="V53" s="51">
        <v>54</v>
      </c>
      <c r="W53" s="51">
        <v>59.7</v>
      </c>
      <c r="X53" s="51">
        <v>55</v>
      </c>
      <c r="Y53" s="51">
        <v>40</v>
      </c>
      <c r="Z53" s="51">
        <v>14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59.7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80">
        <v>15.5</v>
      </c>
      <c r="M54" s="80">
        <v>16</v>
      </c>
      <c r="N54" s="80">
        <v>15</v>
      </c>
      <c r="O54" s="80">
        <v>4.7</v>
      </c>
      <c r="P54" s="53">
        <v>5.2</v>
      </c>
      <c r="Q54" s="53">
        <v>6</v>
      </c>
      <c r="R54" s="51">
        <v>5.2</v>
      </c>
      <c r="S54" s="51">
        <v>0</v>
      </c>
      <c r="T54" s="51">
        <v>0</v>
      </c>
      <c r="U54" s="53">
        <v>0</v>
      </c>
      <c r="V54" s="53">
        <v>21.5</v>
      </c>
      <c r="W54" s="53">
        <v>28.7</v>
      </c>
      <c r="X54" s="53">
        <v>28.8</v>
      </c>
      <c r="Y54" s="53">
        <v>24.7</v>
      </c>
      <c r="Z54" s="53">
        <v>5.3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28.8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82">
        <v>6</v>
      </c>
      <c r="M55" s="82">
        <v>6</v>
      </c>
      <c r="N55" s="82">
        <v>5.5</v>
      </c>
      <c r="O55" s="82">
        <v>1.7</v>
      </c>
      <c r="P55" s="81">
        <v>2</v>
      </c>
      <c r="Q55" s="81">
        <v>2.2000000000000002</v>
      </c>
      <c r="R55" s="51">
        <v>1.9</v>
      </c>
      <c r="S55" s="51">
        <v>0</v>
      </c>
      <c r="T55" s="51">
        <v>0</v>
      </c>
      <c r="U55" s="81">
        <v>0</v>
      </c>
      <c r="V55" s="81">
        <v>8</v>
      </c>
      <c r="W55" s="81">
        <v>10.5</v>
      </c>
      <c r="X55" s="81">
        <v>10.5</v>
      </c>
      <c r="Y55" s="81">
        <v>9</v>
      </c>
      <c r="Z55" s="81">
        <v>1.9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10.5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9">SUM(C53:C55)</f>
        <v>0</v>
      </c>
      <c r="D56" s="74">
        <f t="shared" si="9"/>
        <v>0</v>
      </c>
      <c r="E56" s="74">
        <f t="shared" si="9"/>
        <v>0</v>
      </c>
      <c r="F56" s="74">
        <f t="shared" si="9"/>
        <v>0</v>
      </c>
      <c r="G56" s="74">
        <f t="shared" si="9"/>
        <v>0</v>
      </c>
      <c r="H56" s="74">
        <f t="shared" si="9"/>
        <v>0</v>
      </c>
      <c r="I56" s="74">
        <f t="shared" si="9"/>
        <v>0</v>
      </c>
      <c r="J56" s="74">
        <f t="shared" si="9"/>
        <v>0</v>
      </c>
      <c r="K56" s="74">
        <f t="shared" si="9"/>
        <v>0</v>
      </c>
      <c r="L56" s="74">
        <f t="shared" si="9"/>
        <v>51.5</v>
      </c>
      <c r="M56" s="74">
        <f t="shared" si="9"/>
        <v>32</v>
      </c>
      <c r="N56" s="74">
        <f t="shared" si="9"/>
        <v>50</v>
      </c>
      <c r="O56" s="74">
        <f t="shared" si="9"/>
        <v>17.2</v>
      </c>
      <c r="P56" s="74">
        <f t="shared" si="9"/>
        <v>18</v>
      </c>
      <c r="Q56" s="74">
        <f t="shared" si="9"/>
        <v>19</v>
      </c>
      <c r="R56" s="74">
        <f t="shared" si="9"/>
        <v>17.399999999999999</v>
      </c>
      <c r="S56" s="74">
        <f t="shared" si="9"/>
        <v>0</v>
      </c>
      <c r="T56" s="74">
        <f t="shared" si="9"/>
        <v>0</v>
      </c>
      <c r="U56" s="74">
        <f t="shared" si="9"/>
        <v>15</v>
      </c>
      <c r="V56" s="74">
        <f t="shared" si="9"/>
        <v>83.5</v>
      </c>
      <c r="W56" s="74">
        <f t="shared" si="9"/>
        <v>98.9</v>
      </c>
      <c r="X56" s="74">
        <f t="shared" si="9"/>
        <v>94.3</v>
      </c>
      <c r="Y56" s="74">
        <f t="shared" si="9"/>
        <v>73.7</v>
      </c>
      <c r="Z56" s="74">
        <f t="shared" si="9"/>
        <v>21.2</v>
      </c>
      <c r="AA56" s="74">
        <f t="shared" si="9"/>
        <v>0</v>
      </c>
      <c r="AB56" s="74">
        <f t="shared" si="9"/>
        <v>0</v>
      </c>
      <c r="AC56" s="74">
        <f>SUM(AC53:AC55)</f>
        <v>0</v>
      </c>
      <c r="AD56" s="74">
        <f t="shared" si="9"/>
        <v>0</v>
      </c>
      <c r="AE56" s="74">
        <f t="shared" si="9"/>
        <v>0</v>
      </c>
      <c r="AF56" s="74">
        <f t="shared" si="9"/>
        <v>0</v>
      </c>
      <c r="AG56" s="79">
        <f>SUM(AG53:AG55)</f>
        <v>106</v>
      </c>
      <c r="AH56" s="56">
        <f t="shared" si="2"/>
        <v>98.9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51">
        <v>0</v>
      </c>
      <c r="Z58" s="51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-76.5</v>
      </c>
      <c r="C59" s="53">
        <v>-75.099999999999994</v>
      </c>
      <c r="D59" s="53">
        <v>-69</v>
      </c>
      <c r="E59" s="53">
        <v>-54.9</v>
      </c>
      <c r="F59" s="53">
        <v>-57</v>
      </c>
      <c r="G59" s="51">
        <v>-53.6</v>
      </c>
      <c r="H59" s="51">
        <v>-50.5</v>
      </c>
      <c r="I59" s="51">
        <v>-51.9</v>
      </c>
      <c r="J59" s="51">
        <v>-54</v>
      </c>
      <c r="K59" s="51">
        <v>-48.7</v>
      </c>
      <c r="L59" s="51">
        <v>-80</v>
      </c>
      <c r="M59" s="51">
        <v>-76</v>
      </c>
      <c r="N59" s="53">
        <v>-57.6</v>
      </c>
      <c r="O59" s="53">
        <v>-60</v>
      </c>
      <c r="P59" s="53">
        <v>-60</v>
      </c>
      <c r="Q59" s="53">
        <v>-55</v>
      </c>
      <c r="R59" s="53">
        <v>-61</v>
      </c>
      <c r="S59" s="53">
        <v>-49</v>
      </c>
      <c r="T59" s="53">
        <v>-55</v>
      </c>
      <c r="U59" s="53">
        <v>-85</v>
      </c>
      <c r="V59" s="53">
        <v>-66</v>
      </c>
      <c r="W59" s="85">
        <v>-81.099999999999994</v>
      </c>
      <c r="X59" s="85">
        <v>-64</v>
      </c>
      <c r="Y59" s="85">
        <v>-88</v>
      </c>
      <c r="Z59" s="85">
        <v>-57</v>
      </c>
      <c r="AA59" s="53">
        <v>-53.1</v>
      </c>
      <c r="AB59" s="53">
        <v>-74.3</v>
      </c>
      <c r="AC59" s="53">
        <v>-77.400000000000006</v>
      </c>
      <c r="AD59" s="53">
        <v>-53.5</v>
      </c>
      <c r="AE59" s="53">
        <v>-83.9</v>
      </c>
      <c r="AF59" s="53">
        <v>-90.1</v>
      </c>
      <c r="AG59" s="86"/>
      <c r="AH59" s="56">
        <f t="shared" si="2"/>
        <v>-48.7</v>
      </c>
      <c r="AI59" s="57">
        <f t="shared" si="3"/>
        <v>-90.1</v>
      </c>
      <c r="AK59" s="58"/>
    </row>
    <row r="60" spans="1:37" x14ac:dyDescent="0.25">
      <c r="A60" s="68" t="s">
        <v>67</v>
      </c>
      <c r="B60" s="53">
        <v>0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60">
        <v>0</v>
      </c>
      <c r="AF60" s="6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2">
        <v>0</v>
      </c>
      <c r="C62" s="62">
        <v>0</v>
      </c>
      <c r="D62" s="62">
        <v>0</v>
      </c>
      <c r="E62" s="62">
        <v>0</v>
      </c>
      <c r="F62" s="62">
        <v>0</v>
      </c>
      <c r="G62" s="62">
        <v>0</v>
      </c>
      <c r="H62" s="62">
        <v>0</v>
      </c>
      <c r="I62" s="62">
        <v>0</v>
      </c>
      <c r="J62" s="62">
        <v>0</v>
      </c>
      <c r="K62" s="62">
        <v>0</v>
      </c>
      <c r="L62" s="62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2">
        <v>0</v>
      </c>
      <c r="C63" s="62">
        <v>0</v>
      </c>
      <c r="D63" s="62">
        <v>0</v>
      </c>
      <c r="E63" s="62">
        <v>0</v>
      </c>
      <c r="F63" s="62">
        <v>0</v>
      </c>
      <c r="G63" s="62">
        <v>0</v>
      </c>
      <c r="H63" s="62">
        <v>0</v>
      </c>
      <c r="I63" s="62">
        <v>0</v>
      </c>
      <c r="J63" s="62">
        <v>0</v>
      </c>
      <c r="K63" s="62">
        <v>0</v>
      </c>
      <c r="L63" s="62">
        <v>0</v>
      </c>
      <c r="M63" s="62">
        <v>0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5">
        <v>0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-76.5</v>
      </c>
      <c r="C68" s="74">
        <f t="shared" ref="C68:AF68" si="10">SUM(C57:C67)</f>
        <v>-75.099999999999994</v>
      </c>
      <c r="D68" s="74">
        <f t="shared" si="10"/>
        <v>-69</v>
      </c>
      <c r="E68" s="74">
        <f t="shared" si="10"/>
        <v>-54.9</v>
      </c>
      <c r="F68" s="74">
        <f t="shared" si="10"/>
        <v>-57</v>
      </c>
      <c r="G68" s="74">
        <f t="shared" si="10"/>
        <v>-53.6</v>
      </c>
      <c r="H68" s="74">
        <f t="shared" si="10"/>
        <v>-50.5</v>
      </c>
      <c r="I68" s="74">
        <f t="shared" si="10"/>
        <v>-51.9</v>
      </c>
      <c r="J68" s="74">
        <f t="shared" si="10"/>
        <v>-54</v>
      </c>
      <c r="K68" s="74">
        <f t="shared" si="10"/>
        <v>-48.7</v>
      </c>
      <c r="L68" s="74">
        <f t="shared" si="10"/>
        <v>-80</v>
      </c>
      <c r="M68" s="74">
        <f t="shared" si="10"/>
        <v>-76</v>
      </c>
      <c r="N68" s="74">
        <f t="shared" si="10"/>
        <v>-57.6</v>
      </c>
      <c r="O68" s="74">
        <f t="shared" si="10"/>
        <v>-60</v>
      </c>
      <c r="P68" s="74">
        <f t="shared" si="10"/>
        <v>-60</v>
      </c>
      <c r="Q68" s="74">
        <f t="shared" si="10"/>
        <v>-55</v>
      </c>
      <c r="R68" s="74">
        <f t="shared" si="10"/>
        <v>-61</v>
      </c>
      <c r="S68" s="74">
        <f t="shared" si="10"/>
        <v>-49</v>
      </c>
      <c r="T68" s="74">
        <f t="shared" si="10"/>
        <v>-55</v>
      </c>
      <c r="U68" s="74">
        <f t="shared" si="10"/>
        <v>-85</v>
      </c>
      <c r="V68" s="74">
        <f t="shared" si="10"/>
        <v>-66</v>
      </c>
      <c r="W68" s="74">
        <f t="shared" si="10"/>
        <v>-81.099999999999994</v>
      </c>
      <c r="X68" s="74">
        <f t="shared" si="10"/>
        <v>-64</v>
      </c>
      <c r="Y68" s="74">
        <f t="shared" si="10"/>
        <v>-88</v>
      </c>
      <c r="Z68" s="74">
        <f t="shared" si="10"/>
        <v>-57</v>
      </c>
      <c r="AA68" s="74">
        <f t="shared" si="10"/>
        <v>-53.1</v>
      </c>
      <c r="AB68" s="74">
        <f t="shared" si="10"/>
        <v>-74.3</v>
      </c>
      <c r="AC68" s="74">
        <f t="shared" si="10"/>
        <v>-77.400000000000006</v>
      </c>
      <c r="AD68" s="74">
        <f t="shared" si="10"/>
        <v>-53.5</v>
      </c>
      <c r="AE68" s="74">
        <f t="shared" si="10"/>
        <v>-83.9</v>
      </c>
      <c r="AF68" s="74">
        <f t="shared" si="10"/>
        <v>-90.1</v>
      </c>
      <c r="AG68" s="79">
        <f>SUM(AG57:AG67)</f>
        <v>0</v>
      </c>
      <c r="AH68" s="56">
        <f t="shared" si="2"/>
        <v>-48.7</v>
      </c>
      <c r="AI68" s="57">
        <f t="shared" si="3"/>
        <v>-90.1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11">SUM(C69:C71)</f>
        <v>0</v>
      </c>
      <c r="D72" s="74">
        <f t="shared" si="11"/>
        <v>0</v>
      </c>
      <c r="E72" s="74">
        <f t="shared" si="11"/>
        <v>0</v>
      </c>
      <c r="F72" s="74">
        <f t="shared" si="11"/>
        <v>0</v>
      </c>
      <c r="G72" s="74">
        <f t="shared" si="11"/>
        <v>0</v>
      </c>
      <c r="H72" s="74">
        <f t="shared" si="11"/>
        <v>0</v>
      </c>
      <c r="I72" s="74">
        <f t="shared" si="11"/>
        <v>0</v>
      </c>
      <c r="J72" s="74">
        <f t="shared" si="11"/>
        <v>0</v>
      </c>
      <c r="K72" s="74">
        <f t="shared" si="11"/>
        <v>0</v>
      </c>
      <c r="L72" s="74">
        <f t="shared" si="11"/>
        <v>0</v>
      </c>
      <c r="M72" s="74">
        <f t="shared" si="11"/>
        <v>0</v>
      </c>
      <c r="N72" s="74">
        <f t="shared" si="11"/>
        <v>0</v>
      </c>
      <c r="O72" s="74">
        <f t="shared" si="11"/>
        <v>0</v>
      </c>
      <c r="P72" s="74">
        <f t="shared" si="11"/>
        <v>0</v>
      </c>
      <c r="Q72" s="74">
        <f t="shared" si="11"/>
        <v>0</v>
      </c>
      <c r="R72" s="74">
        <f t="shared" si="11"/>
        <v>0</v>
      </c>
      <c r="S72" s="74">
        <f t="shared" si="11"/>
        <v>0</v>
      </c>
      <c r="T72" s="74">
        <f t="shared" si="11"/>
        <v>0</v>
      </c>
      <c r="U72" s="74">
        <f t="shared" si="11"/>
        <v>0</v>
      </c>
      <c r="V72" s="74">
        <f t="shared" si="11"/>
        <v>0</v>
      </c>
      <c r="W72" s="74">
        <f t="shared" si="11"/>
        <v>0</v>
      </c>
      <c r="X72" s="74">
        <f t="shared" si="11"/>
        <v>0</v>
      </c>
      <c r="Y72" s="74">
        <f t="shared" si="11"/>
        <v>0</v>
      </c>
      <c r="Z72" s="74">
        <f t="shared" si="11"/>
        <v>0</v>
      </c>
      <c r="AA72" s="74">
        <f t="shared" si="11"/>
        <v>0</v>
      </c>
      <c r="AB72" s="74">
        <f t="shared" si="11"/>
        <v>0</v>
      </c>
      <c r="AC72" s="74">
        <f t="shared" si="11"/>
        <v>0</v>
      </c>
      <c r="AD72" s="74">
        <f t="shared" si="11"/>
        <v>0</v>
      </c>
      <c r="AE72" s="74">
        <f t="shared" si="11"/>
        <v>0</v>
      </c>
      <c r="AF72" s="74">
        <f t="shared" si="11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810.14</v>
      </c>
      <c r="C73" s="90">
        <f t="shared" ref="C73:AG73" si="12">C68+C56+C52+C38+C72</f>
        <v>792.64</v>
      </c>
      <c r="D73" s="90">
        <f t="shared" si="12"/>
        <v>769.64</v>
      </c>
      <c r="E73" s="90">
        <f t="shared" si="12"/>
        <v>813.74</v>
      </c>
      <c r="F73" s="90">
        <f t="shared" si="12"/>
        <v>888.84</v>
      </c>
      <c r="G73" s="90">
        <f t="shared" si="12"/>
        <v>966.64</v>
      </c>
      <c r="H73" s="90">
        <f t="shared" si="12"/>
        <v>1033.8400000000001</v>
      </c>
      <c r="I73" s="90">
        <f t="shared" si="12"/>
        <v>1138.8400000000001</v>
      </c>
      <c r="J73" s="90">
        <f t="shared" si="12"/>
        <v>1196.94</v>
      </c>
      <c r="K73" s="90">
        <f t="shared" si="12"/>
        <v>1262.3400000000001</v>
      </c>
      <c r="L73" s="90">
        <f t="shared" si="12"/>
        <v>1304.3400000000001</v>
      </c>
      <c r="M73" s="90">
        <f t="shared" si="12"/>
        <v>1238.8400000000001</v>
      </c>
      <c r="N73" s="90">
        <f t="shared" si="12"/>
        <v>1178.6399999999999</v>
      </c>
      <c r="O73" s="90">
        <f t="shared" si="12"/>
        <v>1140.44</v>
      </c>
      <c r="P73" s="90">
        <f t="shared" si="12"/>
        <v>1100.24</v>
      </c>
      <c r="Q73" s="90">
        <f t="shared" si="12"/>
        <v>1125.94</v>
      </c>
      <c r="R73" s="90">
        <f t="shared" si="12"/>
        <v>1108.04</v>
      </c>
      <c r="S73" s="90">
        <f t="shared" si="12"/>
        <v>1114.1399999999999</v>
      </c>
      <c r="T73" s="90">
        <f t="shared" si="12"/>
        <v>1147.6399999999999</v>
      </c>
      <c r="U73" s="90">
        <f t="shared" si="12"/>
        <v>1227.6399999999999</v>
      </c>
      <c r="V73" s="90">
        <f t="shared" si="12"/>
        <v>1375.1399999999999</v>
      </c>
      <c r="W73" s="90">
        <f t="shared" si="12"/>
        <v>1405.8400000000001</v>
      </c>
      <c r="X73" s="90">
        <f t="shared" si="12"/>
        <v>1368.3400000000001</v>
      </c>
      <c r="Y73" s="90">
        <f t="shared" si="12"/>
        <v>1283.74</v>
      </c>
      <c r="Z73" s="90">
        <f t="shared" si="12"/>
        <v>1272.24</v>
      </c>
      <c r="AA73" s="90">
        <f t="shared" si="12"/>
        <v>1128.24</v>
      </c>
      <c r="AB73" s="90">
        <f t="shared" si="12"/>
        <v>1101.24</v>
      </c>
      <c r="AC73" s="90">
        <f t="shared" si="12"/>
        <v>1022.1399999999999</v>
      </c>
      <c r="AD73" s="90">
        <f t="shared" si="12"/>
        <v>953.93999999999994</v>
      </c>
      <c r="AE73" s="90">
        <f t="shared" si="12"/>
        <v>900.53999999999985</v>
      </c>
      <c r="AF73" s="90">
        <f t="shared" si="12"/>
        <v>863.64</v>
      </c>
      <c r="AG73" s="90">
        <f t="shared" si="12"/>
        <v>2144.14</v>
      </c>
      <c r="AH73" s="56">
        <f t="shared" si="2"/>
        <v>1405.8400000000001</v>
      </c>
      <c r="AI73" s="57">
        <f t="shared" si="3"/>
        <v>769.64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810.14</v>
      </c>
      <c r="C75" s="90">
        <f t="shared" ref="C75:AF75" si="13">C72+C68+C56+C52+C38+C74</f>
        <v>792.64</v>
      </c>
      <c r="D75" s="90">
        <f t="shared" si="13"/>
        <v>769.64</v>
      </c>
      <c r="E75" s="90">
        <f t="shared" si="13"/>
        <v>813.74</v>
      </c>
      <c r="F75" s="90">
        <f t="shared" si="13"/>
        <v>888.84</v>
      </c>
      <c r="G75" s="90">
        <f t="shared" si="13"/>
        <v>966.64</v>
      </c>
      <c r="H75" s="90">
        <f t="shared" si="13"/>
        <v>1033.8400000000001</v>
      </c>
      <c r="I75" s="90">
        <f t="shared" si="13"/>
        <v>1138.8400000000001</v>
      </c>
      <c r="J75" s="90">
        <f t="shared" si="13"/>
        <v>1196.94</v>
      </c>
      <c r="K75" s="90">
        <f t="shared" si="13"/>
        <v>1262.3400000000001</v>
      </c>
      <c r="L75" s="90">
        <f t="shared" si="13"/>
        <v>1304.3400000000001</v>
      </c>
      <c r="M75" s="90">
        <f t="shared" si="13"/>
        <v>1238.8400000000001</v>
      </c>
      <c r="N75" s="90">
        <f t="shared" si="13"/>
        <v>1178.6399999999999</v>
      </c>
      <c r="O75" s="90">
        <f t="shared" si="13"/>
        <v>1140.44</v>
      </c>
      <c r="P75" s="90">
        <f t="shared" si="13"/>
        <v>1100.24</v>
      </c>
      <c r="Q75" s="90">
        <f t="shared" si="13"/>
        <v>1125.94</v>
      </c>
      <c r="R75" s="90">
        <f t="shared" si="13"/>
        <v>1108.04</v>
      </c>
      <c r="S75" s="90">
        <f t="shared" si="13"/>
        <v>1114.1399999999999</v>
      </c>
      <c r="T75" s="90">
        <f t="shared" si="13"/>
        <v>1147.6399999999999</v>
      </c>
      <c r="U75" s="90">
        <f t="shared" si="13"/>
        <v>1227.6399999999999</v>
      </c>
      <c r="V75" s="90">
        <f t="shared" si="13"/>
        <v>1375.1399999999999</v>
      </c>
      <c r="W75" s="90">
        <f t="shared" si="13"/>
        <v>1405.8400000000001</v>
      </c>
      <c r="X75" s="90">
        <f t="shared" si="13"/>
        <v>1368.3400000000001</v>
      </c>
      <c r="Y75" s="90">
        <f t="shared" si="13"/>
        <v>1283.74</v>
      </c>
      <c r="Z75" s="90">
        <f t="shared" si="13"/>
        <v>1272.24</v>
      </c>
      <c r="AA75" s="90">
        <f t="shared" si="13"/>
        <v>1128.24</v>
      </c>
      <c r="AB75" s="90">
        <f t="shared" si="13"/>
        <v>1101.24</v>
      </c>
      <c r="AC75" s="90">
        <f t="shared" si="13"/>
        <v>1022.1399999999999</v>
      </c>
      <c r="AD75" s="90">
        <f t="shared" si="13"/>
        <v>953.93999999999994</v>
      </c>
      <c r="AE75" s="90">
        <f t="shared" si="13"/>
        <v>900.53999999999985</v>
      </c>
      <c r="AF75" s="90">
        <f t="shared" si="13"/>
        <v>863.64</v>
      </c>
      <c r="AG75" s="79">
        <f>AG72+AG68+AG56+AG52+AG38+AG74</f>
        <v>2144.14</v>
      </c>
      <c r="AH75" s="56">
        <f t="shared" si="2"/>
        <v>1405.8400000000001</v>
      </c>
      <c r="AI75" s="57">
        <f t="shared" si="3"/>
        <v>769.64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4">IF(C60&lt;0,C60*-1,0)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5">IF(C58&lt;0,C58*-1,0)</f>
        <v>0</v>
      </c>
      <c r="D77" s="60">
        <f t="shared" si="15"/>
        <v>0</v>
      </c>
      <c r="E77" s="60">
        <f t="shared" si="15"/>
        <v>0</v>
      </c>
      <c r="F77" s="60">
        <f t="shared" si="15"/>
        <v>0</v>
      </c>
      <c r="G77" s="60">
        <f t="shared" si="15"/>
        <v>0</v>
      </c>
      <c r="H77" s="60">
        <f t="shared" si="15"/>
        <v>0</v>
      </c>
      <c r="I77" s="60">
        <f t="shared" si="15"/>
        <v>0</v>
      </c>
      <c r="J77" s="60">
        <f t="shared" si="15"/>
        <v>0</v>
      </c>
      <c r="K77" s="60">
        <f t="shared" si="15"/>
        <v>0</v>
      </c>
      <c r="L77" s="60">
        <f t="shared" si="15"/>
        <v>0</v>
      </c>
      <c r="M77" s="60">
        <f t="shared" si="15"/>
        <v>0</v>
      </c>
      <c r="N77" s="60">
        <f t="shared" si="15"/>
        <v>0</v>
      </c>
      <c r="O77" s="60">
        <f t="shared" si="15"/>
        <v>0</v>
      </c>
      <c r="P77" s="60">
        <f t="shared" si="15"/>
        <v>0</v>
      </c>
      <c r="Q77" s="60">
        <f t="shared" si="15"/>
        <v>0</v>
      </c>
      <c r="R77" s="60">
        <f t="shared" si="15"/>
        <v>0</v>
      </c>
      <c r="S77" s="60">
        <f t="shared" si="15"/>
        <v>0</v>
      </c>
      <c r="T77" s="60">
        <f t="shared" si="15"/>
        <v>0</v>
      </c>
      <c r="U77" s="60">
        <f t="shared" si="15"/>
        <v>0</v>
      </c>
      <c r="V77" s="60">
        <f t="shared" si="15"/>
        <v>0</v>
      </c>
      <c r="W77" s="60">
        <f t="shared" si="15"/>
        <v>0</v>
      </c>
      <c r="X77" s="60">
        <f t="shared" si="15"/>
        <v>0</v>
      </c>
      <c r="Y77" s="60">
        <f t="shared" si="15"/>
        <v>0</v>
      </c>
      <c r="Z77" s="60">
        <f t="shared" si="15"/>
        <v>0</v>
      </c>
      <c r="AA77" s="60">
        <f t="shared" si="15"/>
        <v>0</v>
      </c>
      <c r="AB77" s="60">
        <f t="shared" si="15"/>
        <v>0</v>
      </c>
      <c r="AC77" s="60">
        <f t="shared" si="15"/>
        <v>0</v>
      </c>
      <c r="AD77" s="60">
        <f t="shared" si="15"/>
        <v>0</v>
      </c>
      <c r="AE77" s="60">
        <f t="shared" si="15"/>
        <v>0</v>
      </c>
      <c r="AF77" s="60">
        <f t="shared" si="15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6">IF(C61&lt;0,C61*-1,0)</f>
        <v>0</v>
      </c>
      <c r="D78" s="60">
        <f t="shared" si="16"/>
        <v>0</v>
      </c>
      <c r="E78" s="60">
        <f t="shared" si="16"/>
        <v>0</v>
      </c>
      <c r="F78" s="60">
        <f t="shared" si="16"/>
        <v>0</v>
      </c>
      <c r="G78" s="60">
        <f t="shared" si="16"/>
        <v>0</v>
      </c>
      <c r="H78" s="60">
        <f t="shared" si="16"/>
        <v>0</v>
      </c>
      <c r="I78" s="60">
        <f t="shared" si="16"/>
        <v>0</v>
      </c>
      <c r="J78" s="60">
        <f t="shared" si="16"/>
        <v>0</v>
      </c>
      <c r="K78" s="60">
        <f t="shared" si="16"/>
        <v>0</v>
      </c>
      <c r="L78" s="60">
        <f t="shared" si="16"/>
        <v>0</v>
      </c>
      <c r="M78" s="60">
        <f t="shared" si="16"/>
        <v>0</v>
      </c>
      <c r="N78" s="60">
        <f t="shared" si="16"/>
        <v>0</v>
      </c>
      <c r="O78" s="60">
        <f t="shared" si="16"/>
        <v>0</v>
      </c>
      <c r="P78" s="60">
        <f t="shared" si="16"/>
        <v>0</v>
      </c>
      <c r="Q78" s="60">
        <f t="shared" si="16"/>
        <v>0</v>
      </c>
      <c r="R78" s="60">
        <f t="shared" si="16"/>
        <v>0</v>
      </c>
      <c r="S78" s="60">
        <f t="shared" si="16"/>
        <v>0</v>
      </c>
      <c r="T78" s="60">
        <f t="shared" si="16"/>
        <v>0</v>
      </c>
      <c r="U78" s="60">
        <f t="shared" si="16"/>
        <v>0</v>
      </c>
      <c r="V78" s="60">
        <f t="shared" si="16"/>
        <v>0</v>
      </c>
      <c r="W78" s="60">
        <f t="shared" si="16"/>
        <v>0</v>
      </c>
      <c r="X78" s="60">
        <f t="shared" si="16"/>
        <v>0</v>
      </c>
      <c r="Y78" s="60">
        <f t="shared" si="16"/>
        <v>0</v>
      </c>
      <c r="Z78" s="60">
        <f t="shared" si="16"/>
        <v>0</v>
      </c>
      <c r="AA78" s="60">
        <f t="shared" si="16"/>
        <v>0</v>
      </c>
      <c r="AB78" s="60">
        <f t="shared" si="16"/>
        <v>0</v>
      </c>
      <c r="AC78" s="60">
        <f t="shared" si="16"/>
        <v>0</v>
      </c>
      <c r="AD78" s="60">
        <f t="shared" si="16"/>
        <v>0</v>
      </c>
      <c r="AE78" s="60">
        <f t="shared" si="16"/>
        <v>0</v>
      </c>
      <c r="AF78" s="60">
        <f t="shared" si="16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76.5</v>
      </c>
      <c r="C79" s="60">
        <f t="shared" ref="C79:AF79" si="17">IF(C59&lt;0,C59*-1,0)</f>
        <v>75.099999999999994</v>
      </c>
      <c r="D79" s="60">
        <f t="shared" si="17"/>
        <v>69</v>
      </c>
      <c r="E79" s="60">
        <f t="shared" si="17"/>
        <v>54.9</v>
      </c>
      <c r="F79" s="60">
        <f t="shared" si="17"/>
        <v>57</v>
      </c>
      <c r="G79" s="60">
        <f t="shared" si="17"/>
        <v>53.6</v>
      </c>
      <c r="H79" s="60">
        <f t="shared" si="17"/>
        <v>50.5</v>
      </c>
      <c r="I79" s="60">
        <f t="shared" si="17"/>
        <v>51.9</v>
      </c>
      <c r="J79" s="60">
        <f t="shared" si="17"/>
        <v>54</v>
      </c>
      <c r="K79" s="60">
        <f t="shared" si="17"/>
        <v>48.7</v>
      </c>
      <c r="L79" s="60">
        <f t="shared" si="17"/>
        <v>80</v>
      </c>
      <c r="M79" s="60">
        <f t="shared" si="17"/>
        <v>76</v>
      </c>
      <c r="N79" s="60">
        <f t="shared" si="17"/>
        <v>57.6</v>
      </c>
      <c r="O79" s="60">
        <f t="shared" si="17"/>
        <v>60</v>
      </c>
      <c r="P79" s="60">
        <f t="shared" si="17"/>
        <v>60</v>
      </c>
      <c r="Q79" s="60">
        <f t="shared" si="17"/>
        <v>55</v>
      </c>
      <c r="R79" s="60">
        <f t="shared" si="17"/>
        <v>61</v>
      </c>
      <c r="S79" s="60">
        <f t="shared" si="17"/>
        <v>49</v>
      </c>
      <c r="T79" s="60">
        <f t="shared" si="17"/>
        <v>55</v>
      </c>
      <c r="U79" s="60">
        <f t="shared" si="17"/>
        <v>85</v>
      </c>
      <c r="V79" s="60">
        <f t="shared" si="17"/>
        <v>66</v>
      </c>
      <c r="W79" s="60">
        <f t="shared" si="17"/>
        <v>81.099999999999994</v>
      </c>
      <c r="X79" s="60">
        <f t="shared" si="17"/>
        <v>64</v>
      </c>
      <c r="Y79" s="60">
        <f t="shared" si="17"/>
        <v>88</v>
      </c>
      <c r="Z79" s="60">
        <f t="shared" si="17"/>
        <v>57</v>
      </c>
      <c r="AA79" s="60">
        <f t="shared" si="17"/>
        <v>53.1</v>
      </c>
      <c r="AB79" s="60">
        <f t="shared" si="17"/>
        <v>74.3</v>
      </c>
      <c r="AC79" s="60">
        <f t="shared" si="17"/>
        <v>77.400000000000006</v>
      </c>
      <c r="AD79" s="60">
        <f t="shared" si="17"/>
        <v>53.5</v>
      </c>
      <c r="AE79" s="60">
        <f t="shared" si="17"/>
        <v>83.9</v>
      </c>
      <c r="AF79" s="60">
        <f t="shared" si="17"/>
        <v>90.1</v>
      </c>
      <c r="AG79" s="93"/>
      <c r="AH79" s="56">
        <f t="shared" ref="AH79:AH91" si="18">MAX(B79:AF79)</f>
        <v>90.1</v>
      </c>
      <c r="AI79" s="57">
        <f t="shared" ref="AI79:AI91" si="19">MIN(B79:AF79)</f>
        <v>48.7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20">IF(C57&lt;0,C57*-1,0)</f>
        <v>0</v>
      </c>
      <c r="D80" s="60">
        <f t="shared" si="20"/>
        <v>0</v>
      </c>
      <c r="E80" s="60">
        <f t="shared" si="20"/>
        <v>0</v>
      </c>
      <c r="F80" s="60">
        <f t="shared" si="20"/>
        <v>0</v>
      </c>
      <c r="G80" s="60">
        <f t="shared" si="20"/>
        <v>0</v>
      </c>
      <c r="H80" s="60">
        <f t="shared" si="20"/>
        <v>0</v>
      </c>
      <c r="I80" s="60">
        <f t="shared" si="20"/>
        <v>0</v>
      </c>
      <c r="J80" s="60">
        <f t="shared" si="20"/>
        <v>0</v>
      </c>
      <c r="K80" s="60">
        <f t="shared" si="20"/>
        <v>0</v>
      </c>
      <c r="L80" s="60">
        <f t="shared" si="20"/>
        <v>0</v>
      </c>
      <c r="M80" s="60">
        <f t="shared" si="20"/>
        <v>0</v>
      </c>
      <c r="N80" s="60">
        <f t="shared" si="20"/>
        <v>0</v>
      </c>
      <c r="O80" s="60">
        <f t="shared" si="20"/>
        <v>0</v>
      </c>
      <c r="P80" s="60">
        <f t="shared" si="20"/>
        <v>0</v>
      </c>
      <c r="Q80" s="60">
        <f t="shared" si="20"/>
        <v>0</v>
      </c>
      <c r="R80" s="60">
        <f t="shared" si="20"/>
        <v>0</v>
      </c>
      <c r="S80" s="60">
        <f t="shared" si="20"/>
        <v>0</v>
      </c>
      <c r="T80" s="60">
        <f t="shared" si="20"/>
        <v>0</v>
      </c>
      <c r="U80" s="60">
        <f t="shared" si="20"/>
        <v>0</v>
      </c>
      <c r="V80" s="60">
        <f t="shared" si="20"/>
        <v>0</v>
      </c>
      <c r="W80" s="60">
        <f t="shared" si="20"/>
        <v>0</v>
      </c>
      <c r="X80" s="60">
        <f t="shared" si="20"/>
        <v>0</v>
      </c>
      <c r="Y80" s="60">
        <f t="shared" si="20"/>
        <v>0</v>
      </c>
      <c r="Z80" s="60">
        <f t="shared" si="20"/>
        <v>0</v>
      </c>
      <c r="AA80" s="60">
        <f t="shared" si="20"/>
        <v>0</v>
      </c>
      <c r="AB80" s="60">
        <f t="shared" si="20"/>
        <v>0</v>
      </c>
      <c r="AC80" s="60">
        <f t="shared" si="20"/>
        <v>0</v>
      </c>
      <c r="AD80" s="60">
        <f t="shared" si="20"/>
        <v>0</v>
      </c>
      <c r="AE80" s="60">
        <f t="shared" si="20"/>
        <v>0</v>
      </c>
      <c r="AF80" s="60">
        <f t="shared" si="20"/>
        <v>0</v>
      </c>
      <c r="AG80" s="93"/>
      <c r="AH80" s="56">
        <f t="shared" si="18"/>
        <v>0</v>
      </c>
      <c r="AI80" s="57">
        <f t="shared" si="19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8"/>
        <v>0</v>
      </c>
      <c r="AI81" s="57">
        <f t="shared" si="19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21">SUM(B76:B81)</f>
        <v>76.5</v>
      </c>
      <c r="C82" s="74">
        <f t="shared" si="21"/>
        <v>75.099999999999994</v>
      </c>
      <c r="D82" s="74">
        <f t="shared" si="21"/>
        <v>69</v>
      </c>
      <c r="E82" s="74">
        <f t="shared" si="21"/>
        <v>54.9</v>
      </c>
      <c r="F82" s="74">
        <f t="shared" si="21"/>
        <v>57</v>
      </c>
      <c r="G82" s="74">
        <f t="shared" si="21"/>
        <v>53.6</v>
      </c>
      <c r="H82" s="74">
        <f t="shared" si="21"/>
        <v>50.5</v>
      </c>
      <c r="I82" s="74">
        <f t="shared" si="21"/>
        <v>51.9</v>
      </c>
      <c r="J82" s="74">
        <f t="shared" si="21"/>
        <v>54</v>
      </c>
      <c r="K82" s="74">
        <f t="shared" si="21"/>
        <v>48.7</v>
      </c>
      <c r="L82" s="74">
        <f t="shared" si="21"/>
        <v>80</v>
      </c>
      <c r="M82" s="74">
        <f t="shared" si="21"/>
        <v>76</v>
      </c>
      <c r="N82" s="74">
        <f t="shared" si="21"/>
        <v>57.6</v>
      </c>
      <c r="O82" s="74">
        <f t="shared" si="21"/>
        <v>60</v>
      </c>
      <c r="P82" s="74">
        <f t="shared" si="21"/>
        <v>60</v>
      </c>
      <c r="Q82" s="74">
        <f t="shared" si="21"/>
        <v>55</v>
      </c>
      <c r="R82" s="74">
        <f t="shared" si="21"/>
        <v>61</v>
      </c>
      <c r="S82" s="74">
        <f t="shared" si="21"/>
        <v>49</v>
      </c>
      <c r="T82" s="74">
        <f t="shared" si="21"/>
        <v>55</v>
      </c>
      <c r="U82" s="74">
        <f t="shared" si="21"/>
        <v>85</v>
      </c>
      <c r="V82" s="74">
        <f t="shared" si="21"/>
        <v>66</v>
      </c>
      <c r="W82" s="74">
        <f t="shared" si="21"/>
        <v>81.099999999999994</v>
      </c>
      <c r="X82" s="74">
        <f t="shared" si="21"/>
        <v>64</v>
      </c>
      <c r="Y82" s="74">
        <f t="shared" si="21"/>
        <v>88</v>
      </c>
      <c r="Z82" s="74">
        <f t="shared" si="21"/>
        <v>57</v>
      </c>
      <c r="AA82" s="74">
        <f t="shared" si="21"/>
        <v>53.1</v>
      </c>
      <c r="AB82" s="74">
        <f t="shared" si="21"/>
        <v>74.3</v>
      </c>
      <c r="AC82" s="74">
        <f t="shared" si="21"/>
        <v>77.400000000000006</v>
      </c>
      <c r="AD82" s="74">
        <f t="shared" si="21"/>
        <v>53.5</v>
      </c>
      <c r="AE82" s="74">
        <f t="shared" si="21"/>
        <v>83.9</v>
      </c>
      <c r="AF82" s="74">
        <f t="shared" si="21"/>
        <v>90.1</v>
      </c>
      <c r="AG82" s="79">
        <f t="shared" si="21"/>
        <v>0</v>
      </c>
      <c r="AH82" s="56">
        <f t="shared" si="18"/>
        <v>90.1</v>
      </c>
      <c r="AI82" s="57">
        <f t="shared" si="19"/>
        <v>48.7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2">SUM(B70:B82)</f>
        <v>1773.28</v>
      </c>
      <c r="C83" s="74">
        <f t="shared" si="22"/>
        <v>1735.4799999999998</v>
      </c>
      <c r="D83" s="74">
        <f t="shared" si="22"/>
        <v>1677.28</v>
      </c>
      <c r="E83" s="74">
        <f t="shared" si="22"/>
        <v>1737.2800000000002</v>
      </c>
      <c r="F83" s="74">
        <f t="shared" si="22"/>
        <v>1891.68</v>
      </c>
      <c r="G83" s="74">
        <f t="shared" si="22"/>
        <v>2040.4799999999998</v>
      </c>
      <c r="H83" s="74">
        <f t="shared" si="22"/>
        <v>2168.6800000000003</v>
      </c>
      <c r="I83" s="74">
        <f t="shared" si="22"/>
        <v>2381.4800000000005</v>
      </c>
      <c r="J83" s="74">
        <f t="shared" si="22"/>
        <v>2501.88</v>
      </c>
      <c r="K83" s="74">
        <f t="shared" si="22"/>
        <v>2622.08</v>
      </c>
      <c r="L83" s="74">
        <f t="shared" si="22"/>
        <v>2768.6800000000003</v>
      </c>
      <c r="M83" s="74">
        <f t="shared" si="22"/>
        <v>2629.6800000000003</v>
      </c>
      <c r="N83" s="74">
        <f t="shared" si="22"/>
        <v>2472.4799999999996</v>
      </c>
      <c r="O83" s="74">
        <f t="shared" si="22"/>
        <v>2400.88</v>
      </c>
      <c r="P83" s="74">
        <f t="shared" si="22"/>
        <v>2320.48</v>
      </c>
      <c r="Q83" s="74">
        <f t="shared" si="22"/>
        <v>2361.88</v>
      </c>
      <c r="R83" s="74">
        <f t="shared" si="22"/>
        <v>2338.08</v>
      </c>
      <c r="S83" s="74">
        <f t="shared" si="22"/>
        <v>2326.2799999999997</v>
      </c>
      <c r="T83" s="74">
        <f t="shared" si="22"/>
        <v>2405.2799999999997</v>
      </c>
      <c r="U83" s="74">
        <f t="shared" si="22"/>
        <v>2625.2799999999997</v>
      </c>
      <c r="V83" s="74">
        <f t="shared" si="22"/>
        <v>2882.2799999999997</v>
      </c>
      <c r="W83" s="74">
        <f t="shared" si="22"/>
        <v>2973.88</v>
      </c>
      <c r="X83" s="74">
        <f t="shared" si="22"/>
        <v>2864.6800000000003</v>
      </c>
      <c r="Y83" s="74">
        <f t="shared" si="22"/>
        <v>2743.48</v>
      </c>
      <c r="Z83" s="74">
        <f t="shared" si="22"/>
        <v>2658.48</v>
      </c>
      <c r="AA83" s="74">
        <f t="shared" si="22"/>
        <v>2362.6799999999998</v>
      </c>
      <c r="AB83" s="74">
        <f t="shared" si="22"/>
        <v>2351.0800000000004</v>
      </c>
      <c r="AC83" s="74">
        <f t="shared" si="22"/>
        <v>2199.08</v>
      </c>
      <c r="AD83" s="74">
        <f t="shared" si="22"/>
        <v>2014.8799999999999</v>
      </c>
      <c r="AE83" s="74">
        <f t="shared" si="22"/>
        <v>1968.8799999999999</v>
      </c>
      <c r="AF83" s="74">
        <f t="shared" si="22"/>
        <v>1907.4799999999998</v>
      </c>
      <c r="AG83" s="79">
        <f t="shared" si="22"/>
        <v>4360.08</v>
      </c>
      <c r="AH83" s="56">
        <f t="shared" si="18"/>
        <v>2973.88</v>
      </c>
      <c r="AI83" s="57">
        <f t="shared" si="19"/>
        <v>1677.28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49.94</v>
      </c>
      <c r="C84" s="97">
        <v>49.91</v>
      </c>
      <c r="D84" s="97">
        <v>49.951999999999998</v>
      </c>
      <c r="E84" s="97">
        <v>49.975999999999999</v>
      </c>
      <c r="F84" s="97">
        <v>50.061999999999998</v>
      </c>
      <c r="G84" s="97">
        <v>50.051000000000002</v>
      </c>
      <c r="H84" s="97">
        <v>50.034999999999997</v>
      </c>
      <c r="I84" s="97">
        <v>50.036999999999999</v>
      </c>
      <c r="J84" s="97">
        <v>50</v>
      </c>
      <c r="K84" s="97">
        <v>50.05</v>
      </c>
      <c r="L84" s="97">
        <v>50.04</v>
      </c>
      <c r="M84" s="97">
        <v>50.097000000000001</v>
      </c>
      <c r="N84" s="97">
        <v>49.94</v>
      </c>
      <c r="O84" s="97">
        <v>50.02</v>
      </c>
      <c r="P84" s="97">
        <v>50.042999999999999</v>
      </c>
      <c r="Q84" s="97">
        <v>50.045999999999999</v>
      </c>
      <c r="R84" s="97">
        <v>50.015000000000001</v>
      </c>
      <c r="S84" s="97">
        <v>49.887</v>
      </c>
      <c r="T84" s="97">
        <v>49.932000000000002</v>
      </c>
      <c r="U84" s="97">
        <v>49.942999999999998</v>
      </c>
      <c r="V84" s="97">
        <v>50.08</v>
      </c>
      <c r="W84" s="97">
        <v>50.03</v>
      </c>
      <c r="X84" s="97">
        <v>49.923000000000002</v>
      </c>
      <c r="Y84" s="97">
        <v>49.966000000000001</v>
      </c>
      <c r="Z84" s="97">
        <v>49.902999999999999</v>
      </c>
      <c r="AA84" s="97">
        <v>49.917000000000002</v>
      </c>
      <c r="AB84" s="97">
        <v>49.932000000000002</v>
      </c>
      <c r="AC84" s="97">
        <v>50.015000000000001</v>
      </c>
      <c r="AD84" s="97">
        <v>49.97</v>
      </c>
      <c r="AE84" s="97">
        <v>50.033000000000001</v>
      </c>
      <c r="AF84" s="96">
        <v>49.921999999999997</v>
      </c>
      <c r="AG84" s="98"/>
      <c r="AH84" s="56">
        <f t="shared" si="18"/>
        <v>50.097000000000001</v>
      </c>
      <c r="AI84" s="57">
        <f t="shared" si="19"/>
        <v>49.887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126.4</v>
      </c>
      <c r="C85" s="53">
        <v>127.5</v>
      </c>
      <c r="D85" s="53">
        <v>127.5</v>
      </c>
      <c r="E85" s="53">
        <v>126</v>
      </c>
      <c r="F85" s="53">
        <v>126</v>
      </c>
      <c r="G85" s="53">
        <v>124</v>
      </c>
      <c r="H85" s="53">
        <v>124</v>
      </c>
      <c r="I85" s="53">
        <v>123</v>
      </c>
      <c r="J85" s="53">
        <v>122.5</v>
      </c>
      <c r="K85" s="53">
        <v>123.2</v>
      </c>
      <c r="L85" s="53">
        <v>123.7</v>
      </c>
      <c r="M85" s="53">
        <v>124.5</v>
      </c>
      <c r="N85" s="53">
        <v>124.7</v>
      </c>
      <c r="O85" s="53">
        <v>123.6</v>
      </c>
      <c r="P85" s="53">
        <v>123.4</v>
      </c>
      <c r="Q85" s="53">
        <v>124.6</v>
      </c>
      <c r="R85" s="53">
        <v>124.4</v>
      </c>
      <c r="S85" s="53">
        <v>123</v>
      </c>
      <c r="T85" s="101">
        <v>123.6</v>
      </c>
      <c r="U85" s="101">
        <v>124.5</v>
      </c>
      <c r="V85" s="101">
        <v>124.7</v>
      </c>
      <c r="W85" s="101">
        <v>125.5</v>
      </c>
      <c r="X85" s="101">
        <v>125.9</v>
      </c>
      <c r="Y85" s="101">
        <v>127.1</v>
      </c>
      <c r="Z85" s="101">
        <v>126.4</v>
      </c>
      <c r="AA85" s="101">
        <v>125.5</v>
      </c>
      <c r="AB85" s="53">
        <v>125.5</v>
      </c>
      <c r="AC85" s="53">
        <v>126.3</v>
      </c>
      <c r="AD85" s="53">
        <v>126.5</v>
      </c>
      <c r="AE85" s="53">
        <v>125.6</v>
      </c>
      <c r="AF85" s="100">
        <v>126.5</v>
      </c>
      <c r="AG85" s="102"/>
      <c r="AH85" s="56">
        <f t="shared" si="18"/>
        <v>127.5</v>
      </c>
      <c r="AI85" s="57">
        <f t="shared" si="19"/>
        <v>122.5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130.80000000000001</v>
      </c>
      <c r="C86" s="53">
        <v>131.4</v>
      </c>
      <c r="D86" s="53">
        <v>131.4</v>
      </c>
      <c r="E86" s="53">
        <v>130</v>
      </c>
      <c r="F86" s="53">
        <v>130</v>
      </c>
      <c r="G86" s="53">
        <v>129</v>
      </c>
      <c r="H86" s="53">
        <v>128</v>
      </c>
      <c r="I86" s="53">
        <v>128</v>
      </c>
      <c r="J86" s="53">
        <v>127</v>
      </c>
      <c r="K86" s="53">
        <v>126.9</v>
      </c>
      <c r="L86" s="53">
        <v>127.5</v>
      </c>
      <c r="M86" s="53">
        <v>128.30000000000001</v>
      </c>
      <c r="N86" s="53">
        <v>128.80000000000001</v>
      </c>
      <c r="O86" s="53">
        <v>127.5</v>
      </c>
      <c r="P86" s="53">
        <v>127.1</v>
      </c>
      <c r="Q86" s="53">
        <v>128.4</v>
      </c>
      <c r="R86" s="53">
        <v>128.5</v>
      </c>
      <c r="S86" s="53">
        <v>127.1</v>
      </c>
      <c r="T86" s="101">
        <v>127.7</v>
      </c>
      <c r="U86" s="101">
        <v>128.19999999999999</v>
      </c>
      <c r="V86" s="101">
        <v>127.9</v>
      </c>
      <c r="W86" s="101">
        <v>128.5</v>
      </c>
      <c r="X86" s="101">
        <v>128.69999999999999</v>
      </c>
      <c r="Y86" s="101">
        <v>129.80000000000001</v>
      </c>
      <c r="Z86" s="101">
        <v>129.6</v>
      </c>
      <c r="AA86" s="101">
        <v>129.5</v>
      </c>
      <c r="AB86" s="53">
        <v>129.30000000000001</v>
      </c>
      <c r="AC86" s="53">
        <v>130.19999999999999</v>
      </c>
      <c r="AD86" s="53">
        <v>130.5</v>
      </c>
      <c r="AE86" s="53">
        <v>130.30000000000001</v>
      </c>
      <c r="AF86" s="100">
        <v>131.1</v>
      </c>
      <c r="AG86" s="102"/>
      <c r="AH86" s="56">
        <f t="shared" si="18"/>
        <v>131.4</v>
      </c>
      <c r="AI86" s="57">
        <f t="shared" si="19"/>
        <v>126.9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127.9</v>
      </c>
      <c r="C87" s="53">
        <v>127.8</v>
      </c>
      <c r="D87" s="53">
        <v>127.8</v>
      </c>
      <c r="E87" s="53">
        <v>128</v>
      </c>
      <c r="F87" s="53">
        <v>128</v>
      </c>
      <c r="G87" s="53">
        <v>127</v>
      </c>
      <c r="H87" s="53">
        <v>127</v>
      </c>
      <c r="I87" s="53">
        <v>126</v>
      </c>
      <c r="J87" s="53">
        <v>129.6</v>
      </c>
      <c r="K87" s="53">
        <v>128.5</v>
      </c>
      <c r="L87" s="53">
        <v>128.80000000000001</v>
      </c>
      <c r="M87" s="53">
        <v>125.9</v>
      </c>
      <c r="N87" s="53">
        <v>129</v>
      </c>
      <c r="O87" s="53">
        <v>126.2</v>
      </c>
      <c r="P87" s="53">
        <v>127.1</v>
      </c>
      <c r="Q87" s="53">
        <v>127.4</v>
      </c>
      <c r="R87" s="53">
        <v>127.1</v>
      </c>
      <c r="S87" s="53">
        <v>127.8</v>
      </c>
      <c r="T87" s="53">
        <v>127.8</v>
      </c>
      <c r="U87" s="53">
        <v>128.5</v>
      </c>
      <c r="V87" s="53">
        <v>126</v>
      </c>
      <c r="W87" s="101">
        <v>129.69999999999999</v>
      </c>
      <c r="X87" s="101">
        <v>129.1</v>
      </c>
      <c r="Y87" s="101">
        <v>130.1</v>
      </c>
      <c r="Z87" s="101">
        <v>129.4</v>
      </c>
      <c r="AA87" s="101">
        <v>130.80000000000001</v>
      </c>
      <c r="AB87" s="53">
        <v>129.5</v>
      </c>
      <c r="AC87" s="53">
        <v>129.5</v>
      </c>
      <c r="AD87" s="53">
        <v>130.6</v>
      </c>
      <c r="AE87" s="53">
        <v>129.69999999999999</v>
      </c>
      <c r="AF87" s="100">
        <v>128.30000000000001</v>
      </c>
      <c r="AG87" s="102"/>
      <c r="AH87" s="56">
        <f t="shared" si="18"/>
        <v>130.80000000000001</v>
      </c>
      <c r="AI87" s="57">
        <f t="shared" si="19"/>
        <v>125.9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130</v>
      </c>
      <c r="C88" s="53">
        <v>130.4</v>
      </c>
      <c r="D88" s="53">
        <v>130.4</v>
      </c>
      <c r="E88" s="53">
        <v>131</v>
      </c>
      <c r="F88" s="53">
        <v>131</v>
      </c>
      <c r="G88" s="53">
        <v>129</v>
      </c>
      <c r="H88" s="53">
        <v>128.5</v>
      </c>
      <c r="I88" s="53">
        <v>129</v>
      </c>
      <c r="J88" s="53">
        <v>130.6</v>
      </c>
      <c r="K88" s="53">
        <v>130.6</v>
      </c>
      <c r="L88" s="53">
        <v>133</v>
      </c>
      <c r="M88" s="53">
        <v>130</v>
      </c>
      <c r="N88" s="53">
        <v>134.4</v>
      </c>
      <c r="O88" s="53">
        <v>130.1</v>
      </c>
      <c r="P88" s="53">
        <v>131.9</v>
      </c>
      <c r="Q88" s="53">
        <v>130.9</v>
      </c>
      <c r="R88" s="53">
        <v>131.5</v>
      </c>
      <c r="S88" s="53">
        <v>131.5</v>
      </c>
      <c r="T88" s="53">
        <v>131.5</v>
      </c>
      <c r="U88" s="53">
        <v>132.1</v>
      </c>
      <c r="V88" s="53">
        <v>126.9</v>
      </c>
      <c r="W88" s="101">
        <v>133.4</v>
      </c>
      <c r="X88" s="101">
        <v>133.69999999999999</v>
      </c>
      <c r="Y88" s="101">
        <v>132.80000000000001</v>
      </c>
      <c r="Z88" s="101">
        <v>132.6</v>
      </c>
      <c r="AA88" s="101">
        <v>134.19999999999999</v>
      </c>
      <c r="AB88" s="53">
        <v>131.9</v>
      </c>
      <c r="AC88" s="53">
        <v>131</v>
      </c>
      <c r="AD88" s="53">
        <v>132</v>
      </c>
      <c r="AE88" s="53">
        <v>131.1</v>
      </c>
      <c r="AF88" s="100">
        <v>130.6</v>
      </c>
      <c r="AG88" s="102"/>
      <c r="AH88" s="56">
        <f t="shared" si="18"/>
        <v>134.4</v>
      </c>
      <c r="AI88" s="57">
        <f t="shared" si="19"/>
        <v>126.9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134.5</v>
      </c>
      <c r="C89" s="105">
        <v>132.6</v>
      </c>
      <c r="D89" s="105">
        <v>132.6</v>
      </c>
      <c r="E89" s="105">
        <v>134</v>
      </c>
      <c r="F89" s="105">
        <v>134</v>
      </c>
      <c r="G89" s="105">
        <v>132</v>
      </c>
      <c r="H89" s="105">
        <v>132</v>
      </c>
      <c r="I89" s="105"/>
      <c r="J89" s="105"/>
      <c r="K89" s="105"/>
      <c r="L89" s="105" t="s">
        <v>250</v>
      </c>
      <c r="M89" s="105" t="s">
        <v>250</v>
      </c>
      <c r="N89" s="105" t="s">
        <v>250</v>
      </c>
      <c r="O89" s="105" t="s">
        <v>250</v>
      </c>
      <c r="P89" s="105" t="s">
        <v>250</v>
      </c>
      <c r="Q89" s="105" t="s">
        <v>250</v>
      </c>
      <c r="R89" s="105">
        <v>134.6</v>
      </c>
      <c r="S89" s="105">
        <v>133.80000000000001</v>
      </c>
      <c r="T89" s="105">
        <v>133.80000000000001</v>
      </c>
      <c r="U89" s="105">
        <v>136.9</v>
      </c>
      <c r="V89" s="105">
        <v>133.5</v>
      </c>
      <c r="W89" s="101">
        <v>133.5</v>
      </c>
      <c r="X89" s="101">
        <v>133</v>
      </c>
      <c r="Y89" s="101">
        <v>135.80000000000001</v>
      </c>
      <c r="Z89" s="101">
        <v>134.6</v>
      </c>
      <c r="AA89" s="101">
        <v>134.5</v>
      </c>
      <c r="AB89" s="105">
        <v>135</v>
      </c>
      <c r="AC89" s="105">
        <v>136.6</v>
      </c>
      <c r="AD89" s="105">
        <v>135.80000000000001</v>
      </c>
      <c r="AE89" s="105">
        <v>132.9</v>
      </c>
      <c r="AF89" s="104">
        <v>132.9</v>
      </c>
      <c r="AG89" s="106"/>
      <c r="AH89" s="56">
        <f t="shared" si="18"/>
        <v>136.9</v>
      </c>
      <c r="AI89" s="57">
        <f t="shared" si="19"/>
        <v>132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133.6</v>
      </c>
      <c r="C90" s="53">
        <v>131.80000000000001</v>
      </c>
      <c r="D90" s="53">
        <v>131.80000000000001</v>
      </c>
      <c r="E90" s="53">
        <v>134</v>
      </c>
      <c r="F90" s="53">
        <v>134</v>
      </c>
      <c r="G90" s="53">
        <v>130</v>
      </c>
      <c r="H90" s="53">
        <v>129</v>
      </c>
      <c r="I90" s="53"/>
      <c r="J90" s="53"/>
      <c r="K90" s="53"/>
      <c r="L90" s="53" t="s">
        <v>250</v>
      </c>
      <c r="M90" s="53" t="s">
        <v>250</v>
      </c>
      <c r="N90" s="53" t="s">
        <v>250</v>
      </c>
      <c r="O90" s="53" t="s">
        <v>250</v>
      </c>
      <c r="P90" s="53" t="s">
        <v>250</v>
      </c>
      <c r="Q90" s="53" t="s">
        <v>250</v>
      </c>
      <c r="R90" s="53">
        <v>130.9</v>
      </c>
      <c r="S90" s="53">
        <v>127.4</v>
      </c>
      <c r="T90" s="53">
        <v>127.4</v>
      </c>
      <c r="U90" s="53">
        <v>135.69999999999999</v>
      </c>
      <c r="V90" s="53">
        <v>134.1</v>
      </c>
      <c r="W90" s="101">
        <v>134</v>
      </c>
      <c r="X90" s="101">
        <v>134.69999999999999</v>
      </c>
      <c r="Y90" s="101">
        <v>136</v>
      </c>
      <c r="Z90" s="101">
        <v>134</v>
      </c>
      <c r="AA90" s="101">
        <v>132.19999999999999</v>
      </c>
      <c r="AB90" s="53">
        <v>133.1</v>
      </c>
      <c r="AC90" s="53">
        <v>135.5</v>
      </c>
      <c r="AD90" s="53">
        <v>134.1</v>
      </c>
      <c r="AE90" s="53">
        <v>132.19999999999999</v>
      </c>
      <c r="AF90" s="100">
        <v>132.30000000000001</v>
      </c>
      <c r="AG90" s="102"/>
      <c r="AH90" s="56">
        <f t="shared" si="18"/>
        <v>136</v>
      </c>
      <c r="AI90" s="57">
        <f t="shared" si="19"/>
        <v>127.4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66.3</v>
      </c>
      <c r="C91" s="108">
        <v>66.8</v>
      </c>
      <c r="D91" s="108">
        <v>66.8</v>
      </c>
      <c r="E91" s="108">
        <v>66</v>
      </c>
      <c r="F91" s="108">
        <v>66</v>
      </c>
      <c r="G91" s="108">
        <v>65</v>
      </c>
      <c r="H91" s="108">
        <v>64.7</v>
      </c>
      <c r="I91" s="108">
        <v>64.7</v>
      </c>
      <c r="J91" s="108">
        <v>64</v>
      </c>
      <c r="K91" s="108">
        <v>64.3</v>
      </c>
      <c r="L91" s="108">
        <v>64.7</v>
      </c>
      <c r="M91" s="108">
        <v>65.099999999999994</v>
      </c>
      <c r="N91" s="108">
        <v>65.3</v>
      </c>
      <c r="O91" s="108">
        <v>64.7</v>
      </c>
      <c r="P91" s="108">
        <v>64.5</v>
      </c>
      <c r="Q91" s="108">
        <v>65.2</v>
      </c>
      <c r="R91" s="108">
        <v>65.099999999999994</v>
      </c>
      <c r="S91" s="108">
        <v>64.2</v>
      </c>
      <c r="T91" s="108">
        <v>64.2</v>
      </c>
      <c r="U91" s="108">
        <v>64.900000000000006</v>
      </c>
      <c r="V91" s="108">
        <v>64.900000000000006</v>
      </c>
      <c r="W91" s="108">
        <v>65.2</v>
      </c>
      <c r="X91" s="108">
        <v>65.2</v>
      </c>
      <c r="Y91" s="108">
        <v>65.599999999999994</v>
      </c>
      <c r="Z91" s="108">
        <v>65.599999999999994</v>
      </c>
      <c r="AA91" s="108">
        <v>65.8</v>
      </c>
      <c r="AB91" s="108">
        <v>65.3</v>
      </c>
      <c r="AC91" s="108">
        <v>65.7</v>
      </c>
      <c r="AD91" s="108">
        <v>66</v>
      </c>
      <c r="AE91" s="108">
        <v>65.900000000000006</v>
      </c>
      <c r="AF91" s="107">
        <v>66.400000000000006</v>
      </c>
      <c r="AG91" s="109"/>
      <c r="AH91" s="56">
        <f t="shared" si="18"/>
        <v>66.8</v>
      </c>
      <c r="AI91" s="57">
        <f t="shared" si="19"/>
        <v>64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141.63999999999996</v>
      </c>
      <c r="C93" s="114">
        <f t="shared" ref="C93:AF93" si="23">SUM(C15,C18,C21:C22,C42,C44:C45,C47,C49,C94:C97,C102,C108,C114,C123,C125,C137,C144,C147:C148,C155,C157,C159,C163:C165,C167:C169,C174,C180:C181,C183:C185,C193,C198)</f>
        <v>135.23999999999995</v>
      </c>
      <c r="D93" s="114">
        <f t="shared" si="23"/>
        <v>134.23999999999998</v>
      </c>
      <c r="E93" s="114">
        <f t="shared" si="23"/>
        <v>137.63999999999999</v>
      </c>
      <c r="F93" s="115">
        <f t="shared" si="23"/>
        <v>165.04</v>
      </c>
      <c r="G93" s="115">
        <f t="shared" si="23"/>
        <v>192.83999999999997</v>
      </c>
      <c r="H93" s="115">
        <f t="shared" si="23"/>
        <v>219.14</v>
      </c>
      <c r="I93" s="115">
        <f t="shared" si="23"/>
        <v>260.04000000000008</v>
      </c>
      <c r="J93" s="115">
        <f t="shared" si="23"/>
        <v>313.94000000000005</v>
      </c>
      <c r="K93" s="115">
        <f t="shared" si="23"/>
        <v>332.94000000000005</v>
      </c>
      <c r="L93" s="115">
        <f t="shared" si="23"/>
        <v>326.54000000000002</v>
      </c>
      <c r="M93" s="115">
        <f t="shared" si="23"/>
        <v>325.64</v>
      </c>
      <c r="N93" s="115">
        <f t="shared" si="23"/>
        <v>307.04000000000002</v>
      </c>
      <c r="O93" s="115">
        <f t="shared" si="23"/>
        <v>298.14000000000004</v>
      </c>
      <c r="P93" s="115">
        <f t="shared" si="23"/>
        <v>277.14000000000004</v>
      </c>
      <c r="Q93" s="115">
        <f t="shared" si="23"/>
        <v>284.44</v>
      </c>
      <c r="R93" s="115">
        <f t="shared" si="23"/>
        <v>284.74</v>
      </c>
      <c r="S93" s="115">
        <f t="shared" si="23"/>
        <v>281.94</v>
      </c>
      <c r="T93" s="115">
        <f t="shared" si="23"/>
        <v>292.44000000000005</v>
      </c>
      <c r="U93" s="115">
        <f t="shared" si="23"/>
        <v>328.54</v>
      </c>
      <c r="V93" s="115">
        <f t="shared" si="23"/>
        <v>375.24</v>
      </c>
      <c r="W93" s="115">
        <f t="shared" si="23"/>
        <v>389.84000000000009</v>
      </c>
      <c r="X93" s="115">
        <f t="shared" si="23"/>
        <v>381.24000000000012</v>
      </c>
      <c r="Y93" s="115">
        <f t="shared" si="23"/>
        <v>364.04000000000008</v>
      </c>
      <c r="Z93" s="115">
        <f t="shared" si="23"/>
        <v>349.34000000000003</v>
      </c>
      <c r="AA93" s="115">
        <f t="shared" si="23"/>
        <v>342.94</v>
      </c>
      <c r="AB93" s="115">
        <f t="shared" si="23"/>
        <v>291.14000000000004</v>
      </c>
      <c r="AC93" s="115">
        <f t="shared" si="23"/>
        <v>237.64</v>
      </c>
      <c r="AD93" s="115">
        <f t="shared" si="23"/>
        <v>208.13999999999996</v>
      </c>
      <c r="AE93" s="115">
        <f t="shared" si="23"/>
        <v>156.63999999999999</v>
      </c>
      <c r="AF93" s="115">
        <f t="shared" si="23"/>
        <v>143.94</v>
      </c>
      <c r="AG93" s="116"/>
      <c r="AH93" s="56">
        <f>MAX(B93:AF93)</f>
        <v>389.84000000000009</v>
      </c>
      <c r="AI93" s="57">
        <f>MIN(B93:AF93)</f>
        <v>134.23999999999998</v>
      </c>
    </row>
    <row r="94" spans="1:88" x14ac:dyDescent="0.25">
      <c r="A94" s="117" t="s">
        <v>97</v>
      </c>
      <c r="B94" s="119">
        <v>32.1</v>
      </c>
      <c r="C94" s="60">
        <v>22.1</v>
      </c>
      <c r="D94" s="60">
        <v>18.899999999999999</v>
      </c>
      <c r="E94" s="60">
        <v>36.299999999999997</v>
      </c>
      <c r="F94" s="118">
        <v>39.4</v>
      </c>
      <c r="G94" s="118">
        <v>41.3</v>
      </c>
      <c r="H94" s="118">
        <v>46.9</v>
      </c>
      <c r="I94" s="118">
        <v>45</v>
      </c>
      <c r="J94" s="118">
        <v>44.2</v>
      </c>
      <c r="K94" s="118">
        <v>30.8</v>
      </c>
      <c r="L94" s="49">
        <v>33</v>
      </c>
      <c r="M94" s="118">
        <v>57.5</v>
      </c>
      <c r="N94" s="118">
        <v>63.6</v>
      </c>
      <c r="O94" s="118">
        <v>76</v>
      </c>
      <c r="P94" s="118">
        <v>79</v>
      </c>
      <c r="Q94" s="118">
        <v>68</v>
      </c>
      <c r="R94" s="118">
        <v>72.599999999999994</v>
      </c>
      <c r="S94" s="118">
        <v>53.6</v>
      </c>
      <c r="T94" s="49">
        <v>56</v>
      </c>
      <c r="U94" s="49">
        <v>56.1</v>
      </c>
      <c r="V94" s="49">
        <v>41.6</v>
      </c>
      <c r="W94" s="118">
        <v>34.1</v>
      </c>
      <c r="X94" s="118">
        <v>40.4</v>
      </c>
      <c r="Y94" s="118">
        <v>51.5</v>
      </c>
      <c r="Z94" s="118">
        <v>57.5</v>
      </c>
      <c r="AA94" s="118">
        <v>65.599999999999994</v>
      </c>
      <c r="AB94" s="49">
        <v>64.900000000000006</v>
      </c>
      <c r="AC94" s="49">
        <v>76.900000000000006</v>
      </c>
      <c r="AD94" s="49">
        <v>71</v>
      </c>
      <c r="AE94" s="49">
        <v>76.099999999999994</v>
      </c>
      <c r="AF94" s="119">
        <v>66.599999999999994</v>
      </c>
      <c r="AG94" s="120">
        <v>75</v>
      </c>
      <c r="AH94" s="56">
        <f t="shared" ref="AH94:AH99" si="24">IF(ABS(MAX(B94:AF94))&gt;ABS(MIN(B94:AF94)),MAX(B94:AF94),MIN(B94:AF94))</f>
        <v>79</v>
      </c>
      <c r="AI94" s="121">
        <f t="shared" ref="AI94:AI99" si="25">INDEX($B$9:$AF$9,1,MATCH(AH94,B94:AF94,0))</f>
        <v>0.5</v>
      </c>
    </row>
    <row r="95" spans="1:88" x14ac:dyDescent="0.25">
      <c r="A95" s="122" t="s">
        <v>98</v>
      </c>
      <c r="B95" s="123">
        <f>-31.9-38.5</f>
        <v>-70.400000000000006</v>
      </c>
      <c r="C95" s="62">
        <f>-30.2-37</f>
        <v>-67.2</v>
      </c>
      <c r="D95" s="62">
        <v>-59</v>
      </c>
      <c r="E95" s="62">
        <v>-65.7</v>
      </c>
      <c r="F95" s="62">
        <v>-71</v>
      </c>
      <c r="G95" s="62">
        <v>-68.3</v>
      </c>
      <c r="H95" s="62">
        <v>-67</v>
      </c>
      <c r="I95" s="62">
        <v>-52</v>
      </c>
      <c r="J95" s="62">
        <v>-36</v>
      </c>
      <c r="K95" s="62">
        <f>-9.3-16.8</f>
        <v>-26.1</v>
      </c>
      <c r="L95" s="62">
        <v>-33</v>
      </c>
      <c r="M95" s="62">
        <v>-34</v>
      </c>
      <c r="N95" s="62">
        <f>-19.5-28</f>
        <v>-47.5</v>
      </c>
      <c r="O95" s="62">
        <v>-52</v>
      </c>
      <c r="P95" s="62">
        <v>-40</v>
      </c>
      <c r="Q95" s="62">
        <v>-53</v>
      </c>
      <c r="R95" s="62">
        <v>-52</v>
      </c>
      <c r="S95" s="62">
        <v>-52</v>
      </c>
      <c r="T95" s="62">
        <v>-54</v>
      </c>
      <c r="U95" s="62">
        <v>-33</v>
      </c>
      <c r="V95" s="62">
        <v>-12</v>
      </c>
      <c r="W95" s="62">
        <v>-6.5</v>
      </c>
      <c r="X95" s="62">
        <v>-8.1999999999999993</v>
      </c>
      <c r="Y95" s="62">
        <v>-15</v>
      </c>
      <c r="Z95" s="62">
        <v>-24</v>
      </c>
      <c r="AA95" s="62">
        <v>-24</v>
      </c>
      <c r="AB95" s="53">
        <v>-39.6</v>
      </c>
      <c r="AC95" s="53">
        <v>-59</v>
      </c>
      <c r="AD95" s="53">
        <v>-69.5</v>
      </c>
      <c r="AE95" s="53">
        <v>-81.5</v>
      </c>
      <c r="AF95" s="123">
        <v>-82.6</v>
      </c>
      <c r="AG95" s="120">
        <v>240</v>
      </c>
      <c r="AH95" s="56">
        <f t="shared" si="24"/>
        <v>-82.6</v>
      </c>
      <c r="AI95" s="121">
        <f t="shared" si="25"/>
        <v>1</v>
      </c>
    </row>
    <row r="96" spans="1:88" x14ac:dyDescent="0.25">
      <c r="A96" s="122" t="s">
        <v>99</v>
      </c>
      <c r="B96" s="123">
        <v>-11.5</v>
      </c>
      <c r="C96" s="62">
        <v>-9.5</v>
      </c>
      <c r="D96" s="62">
        <v>-7.4</v>
      </c>
      <c r="E96" s="62">
        <v>-11.3</v>
      </c>
      <c r="F96" s="62">
        <v>-9.5</v>
      </c>
      <c r="G96" s="62">
        <v>-7.2</v>
      </c>
      <c r="H96" s="62">
        <v>-6</v>
      </c>
      <c r="I96" s="62">
        <v>-6</v>
      </c>
      <c r="J96" s="62">
        <v>2.8</v>
      </c>
      <c r="K96" s="62">
        <v>18.399999999999999</v>
      </c>
      <c r="L96" s="62">
        <v>19</v>
      </c>
      <c r="M96" s="62">
        <v>9</v>
      </c>
      <c r="N96" s="62">
        <v>21.1</v>
      </c>
      <c r="O96" s="62">
        <v>8</v>
      </c>
      <c r="P96" s="62">
        <v>10</v>
      </c>
      <c r="Q96" s="62">
        <v>8</v>
      </c>
      <c r="R96" s="62">
        <v>4.2</v>
      </c>
      <c r="S96" s="62">
        <v>-2.8</v>
      </c>
      <c r="T96" s="62">
        <v>2</v>
      </c>
      <c r="U96" s="62">
        <v>12.4</v>
      </c>
      <c r="V96" s="62">
        <v>38.6</v>
      </c>
      <c r="W96" s="62">
        <v>47.5</v>
      </c>
      <c r="X96" s="62">
        <v>43.5</v>
      </c>
      <c r="Y96" s="62">
        <v>33.6</v>
      </c>
      <c r="Z96" s="62">
        <v>22.6</v>
      </c>
      <c r="AA96" s="62">
        <v>22.6</v>
      </c>
      <c r="AB96" s="53">
        <v>11.2</v>
      </c>
      <c r="AC96" s="53">
        <v>2</v>
      </c>
      <c r="AD96" s="53">
        <v>-1.8</v>
      </c>
      <c r="AE96" s="53">
        <v>-9.6</v>
      </c>
      <c r="AF96" s="123">
        <v>-9.6</v>
      </c>
      <c r="AG96" s="120">
        <v>60</v>
      </c>
      <c r="AH96" s="56">
        <f t="shared" si="24"/>
        <v>47.5</v>
      </c>
      <c r="AI96" s="121">
        <f t="shared" si="25"/>
        <v>0.75</v>
      </c>
    </row>
    <row r="97" spans="1:37" x14ac:dyDescent="0.25">
      <c r="A97" s="124" t="s">
        <v>100</v>
      </c>
      <c r="B97" s="126">
        <v>18.899999999999999</v>
      </c>
      <c r="C97" s="65">
        <v>21.8</v>
      </c>
      <c r="D97" s="65">
        <v>24.4</v>
      </c>
      <c r="E97" s="65">
        <v>21</v>
      </c>
      <c r="F97" s="65">
        <v>18.8</v>
      </c>
      <c r="G97" s="65">
        <v>29.7</v>
      </c>
      <c r="H97" s="65">
        <v>37</v>
      </c>
      <c r="I97" s="65">
        <v>60</v>
      </c>
      <c r="J97" s="65">
        <v>90.6</v>
      </c>
      <c r="K97" s="65">
        <v>97.1</v>
      </c>
      <c r="L97" s="65">
        <v>95</v>
      </c>
      <c r="M97" s="65">
        <v>80.599999999999994</v>
      </c>
      <c r="N97" s="65">
        <v>55.7</v>
      </c>
      <c r="O97" s="65">
        <v>55</v>
      </c>
      <c r="P97" s="65">
        <v>48</v>
      </c>
      <c r="Q97" s="65">
        <v>52</v>
      </c>
      <c r="R97" s="65">
        <v>50.5</v>
      </c>
      <c r="S97" s="65">
        <v>73.7</v>
      </c>
      <c r="T97" s="65">
        <v>79</v>
      </c>
      <c r="U97" s="65">
        <v>83.6</v>
      </c>
      <c r="V97" s="65">
        <v>97.6</v>
      </c>
      <c r="W97" s="65">
        <v>97.8</v>
      </c>
      <c r="X97" s="65">
        <v>88.6</v>
      </c>
      <c r="Y97" s="65">
        <v>77</v>
      </c>
      <c r="Z97" s="65">
        <v>76.3</v>
      </c>
      <c r="AA97" s="65">
        <v>76.3</v>
      </c>
      <c r="AB97" s="125">
        <v>50.3</v>
      </c>
      <c r="AC97" s="125">
        <v>21.5</v>
      </c>
      <c r="AD97" s="125">
        <v>8.6999999999999993</v>
      </c>
      <c r="AE97" s="125">
        <v>-17.100000000000001</v>
      </c>
      <c r="AF97" s="126">
        <v>-15.7</v>
      </c>
      <c r="AG97" s="127">
        <v>120</v>
      </c>
      <c r="AH97" s="56">
        <f t="shared" si="24"/>
        <v>97.8</v>
      </c>
      <c r="AI97" s="121">
        <f t="shared" si="25"/>
        <v>0.75</v>
      </c>
    </row>
    <row r="98" spans="1:37" x14ac:dyDescent="0.25">
      <c r="A98" s="124" t="s">
        <v>101</v>
      </c>
      <c r="B98" s="126">
        <v>29.1</v>
      </c>
      <c r="C98" s="65">
        <v>30.2</v>
      </c>
      <c r="D98" s="65">
        <v>32</v>
      </c>
      <c r="E98" s="65">
        <v>30.5</v>
      </c>
      <c r="F98" s="65">
        <v>30</v>
      </c>
      <c r="G98" s="65">
        <v>34.9</v>
      </c>
      <c r="H98" s="65">
        <v>40.9</v>
      </c>
      <c r="I98" s="65">
        <v>50</v>
      </c>
      <c r="J98" s="65">
        <v>73.7</v>
      </c>
      <c r="K98" s="65">
        <v>80.099999999999994</v>
      </c>
      <c r="L98" s="65">
        <v>75</v>
      </c>
      <c r="M98" s="65">
        <v>58</v>
      </c>
      <c r="N98" s="65">
        <v>33.6</v>
      </c>
      <c r="O98" s="65">
        <v>34</v>
      </c>
      <c r="P98" s="65">
        <v>34.4</v>
      </c>
      <c r="Q98" s="65">
        <v>42</v>
      </c>
      <c r="R98" s="65">
        <v>33</v>
      </c>
      <c r="S98" s="65">
        <v>54.1</v>
      </c>
      <c r="T98" s="65">
        <v>54</v>
      </c>
      <c r="U98" s="65">
        <v>66</v>
      </c>
      <c r="V98" s="65">
        <v>73.7</v>
      </c>
      <c r="W98" s="65">
        <v>73.5</v>
      </c>
      <c r="X98" s="65">
        <v>65.900000000000006</v>
      </c>
      <c r="Y98" s="65">
        <v>59.9</v>
      </c>
      <c r="Z98" s="65">
        <v>59.9</v>
      </c>
      <c r="AA98" s="65">
        <v>59.9</v>
      </c>
      <c r="AB98" s="125">
        <v>43.6</v>
      </c>
      <c r="AC98" s="125">
        <v>23.5</v>
      </c>
      <c r="AD98" s="125">
        <v>17.8</v>
      </c>
      <c r="AE98" s="125">
        <v>6.8</v>
      </c>
      <c r="AF98" s="126">
        <v>9.1999999999999993</v>
      </c>
      <c r="AG98" s="127"/>
      <c r="AH98" s="56">
        <f t="shared" si="24"/>
        <v>80.099999999999994</v>
      </c>
      <c r="AI98" s="121">
        <f t="shared" si="25"/>
        <v>0.3125</v>
      </c>
    </row>
    <row r="99" spans="1:37" ht="15.75" thickBot="1" x14ac:dyDescent="0.3">
      <c r="A99" s="124" t="s">
        <v>102</v>
      </c>
      <c r="B99" s="126">
        <v>34.5</v>
      </c>
      <c r="C99" s="65">
        <v>44.5</v>
      </c>
      <c r="D99" s="65">
        <v>44.7</v>
      </c>
      <c r="E99" s="65">
        <v>39.200000000000003</v>
      </c>
      <c r="F99" s="65">
        <v>35.700000000000003</v>
      </c>
      <c r="G99" s="65">
        <v>35.200000000000003</v>
      </c>
      <c r="H99" s="65">
        <v>41.6</v>
      </c>
      <c r="I99" s="65">
        <v>41.6</v>
      </c>
      <c r="J99" s="65">
        <v>44.5</v>
      </c>
      <c r="K99" s="65">
        <v>56.3</v>
      </c>
      <c r="L99" s="65">
        <v>55</v>
      </c>
      <c r="M99" s="65">
        <v>39</v>
      </c>
      <c r="N99" s="65">
        <v>36.4</v>
      </c>
      <c r="O99" s="65">
        <v>23</v>
      </c>
      <c r="P99" s="65">
        <v>18</v>
      </c>
      <c r="Q99" s="65">
        <v>25</v>
      </c>
      <c r="R99" s="65">
        <v>26</v>
      </c>
      <c r="S99" s="65">
        <v>41.6</v>
      </c>
      <c r="T99" s="65">
        <v>47</v>
      </c>
      <c r="U99" s="65">
        <v>41.6</v>
      </c>
      <c r="V99" s="65">
        <v>57.1</v>
      </c>
      <c r="W99" s="65">
        <v>64.2</v>
      </c>
      <c r="X99" s="65">
        <v>63.5</v>
      </c>
      <c r="Y99" s="65">
        <v>52</v>
      </c>
      <c r="Z99" s="65">
        <v>47.1</v>
      </c>
      <c r="AA99" s="65">
        <v>47.1</v>
      </c>
      <c r="AB99" s="125">
        <v>26.6</v>
      </c>
      <c r="AC99" s="125">
        <v>14.1</v>
      </c>
      <c r="AD99" s="125">
        <v>20.100000000000001</v>
      </c>
      <c r="AE99" s="125">
        <v>21.2</v>
      </c>
      <c r="AF99" s="126">
        <v>30.1</v>
      </c>
      <c r="AG99" s="128"/>
      <c r="AH99" s="56">
        <f t="shared" si="24"/>
        <v>64.2</v>
      </c>
      <c r="AI99" s="121">
        <f t="shared" si="25"/>
        <v>0.75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6">B101</f>
        <v>9.9</v>
      </c>
      <c r="D101" s="134">
        <f t="shared" si="26"/>
        <v>9.9</v>
      </c>
      <c r="E101" s="134">
        <f t="shared" si="26"/>
        <v>9.9</v>
      </c>
      <c r="F101" s="134">
        <f t="shared" si="26"/>
        <v>9.9</v>
      </c>
      <c r="G101" s="134">
        <f t="shared" si="26"/>
        <v>9.9</v>
      </c>
      <c r="H101" s="134">
        <f t="shared" si="26"/>
        <v>9.9</v>
      </c>
      <c r="I101" s="134">
        <f t="shared" si="26"/>
        <v>9.9</v>
      </c>
      <c r="J101" s="134">
        <f t="shared" si="26"/>
        <v>9.9</v>
      </c>
      <c r="K101" s="134">
        <f t="shared" si="26"/>
        <v>9.9</v>
      </c>
      <c r="L101" s="134">
        <f t="shared" si="26"/>
        <v>9.9</v>
      </c>
      <c r="M101" s="134">
        <f t="shared" si="26"/>
        <v>9.9</v>
      </c>
      <c r="N101" s="134">
        <f t="shared" si="26"/>
        <v>9.9</v>
      </c>
      <c r="O101" s="134">
        <f t="shared" si="26"/>
        <v>9.9</v>
      </c>
      <c r="P101" s="134">
        <f t="shared" si="26"/>
        <v>9.9</v>
      </c>
      <c r="Q101" s="134">
        <f t="shared" si="26"/>
        <v>9.9</v>
      </c>
      <c r="R101" s="134">
        <f t="shared" si="26"/>
        <v>9.9</v>
      </c>
      <c r="S101" s="134">
        <f t="shared" ref="S101:AF106" si="27">R101</f>
        <v>9.9</v>
      </c>
      <c r="T101" s="134">
        <f t="shared" si="27"/>
        <v>9.9</v>
      </c>
      <c r="U101" s="134">
        <f t="shared" si="27"/>
        <v>9.9</v>
      </c>
      <c r="V101" s="134">
        <f t="shared" si="27"/>
        <v>9.9</v>
      </c>
      <c r="W101" s="134">
        <f t="shared" si="27"/>
        <v>9.9</v>
      </c>
      <c r="X101" s="134">
        <f t="shared" si="27"/>
        <v>9.9</v>
      </c>
      <c r="Y101" s="134">
        <f t="shared" si="27"/>
        <v>9.9</v>
      </c>
      <c r="Z101" s="134">
        <f t="shared" si="27"/>
        <v>9.9</v>
      </c>
      <c r="AA101" s="134">
        <f t="shared" si="27"/>
        <v>9.9</v>
      </c>
      <c r="AB101" s="134">
        <f t="shared" si="27"/>
        <v>9.9</v>
      </c>
      <c r="AC101" s="134">
        <f t="shared" si="27"/>
        <v>9.9</v>
      </c>
      <c r="AD101" s="134">
        <f t="shared" si="27"/>
        <v>9.9</v>
      </c>
      <c r="AE101" s="134">
        <f t="shared" si="27"/>
        <v>9.9</v>
      </c>
      <c r="AF101" s="134">
        <f t="shared" si="27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6"/>
        <v>9.6</v>
      </c>
      <c r="D102" s="137">
        <f t="shared" si="26"/>
        <v>9.6</v>
      </c>
      <c r="E102" s="137">
        <f t="shared" si="26"/>
        <v>9.6</v>
      </c>
      <c r="F102" s="137">
        <f t="shared" si="26"/>
        <v>9.6</v>
      </c>
      <c r="G102" s="137">
        <f t="shared" si="26"/>
        <v>9.6</v>
      </c>
      <c r="H102" s="137">
        <f t="shared" si="26"/>
        <v>9.6</v>
      </c>
      <c r="I102" s="137">
        <f t="shared" si="26"/>
        <v>9.6</v>
      </c>
      <c r="J102" s="137">
        <f t="shared" si="26"/>
        <v>9.6</v>
      </c>
      <c r="K102" s="137">
        <f t="shared" si="26"/>
        <v>9.6</v>
      </c>
      <c r="L102" s="137">
        <f t="shared" si="26"/>
        <v>9.6</v>
      </c>
      <c r="M102" s="137">
        <f t="shared" si="26"/>
        <v>9.6</v>
      </c>
      <c r="N102" s="137">
        <f t="shared" si="26"/>
        <v>9.6</v>
      </c>
      <c r="O102" s="137">
        <f t="shared" si="26"/>
        <v>9.6</v>
      </c>
      <c r="P102" s="137">
        <f t="shared" si="26"/>
        <v>9.6</v>
      </c>
      <c r="Q102" s="137">
        <f t="shared" si="26"/>
        <v>9.6</v>
      </c>
      <c r="R102" s="137">
        <f t="shared" si="26"/>
        <v>9.6</v>
      </c>
      <c r="S102" s="137">
        <f t="shared" si="27"/>
        <v>9.6</v>
      </c>
      <c r="T102" s="137">
        <f t="shared" si="27"/>
        <v>9.6</v>
      </c>
      <c r="U102" s="137">
        <f t="shared" si="27"/>
        <v>9.6</v>
      </c>
      <c r="V102" s="137">
        <f t="shared" si="27"/>
        <v>9.6</v>
      </c>
      <c r="W102" s="137">
        <f t="shared" si="27"/>
        <v>9.6</v>
      </c>
      <c r="X102" s="137">
        <f t="shared" si="27"/>
        <v>9.6</v>
      </c>
      <c r="Y102" s="137">
        <f t="shared" si="27"/>
        <v>9.6</v>
      </c>
      <c r="Z102" s="137">
        <f t="shared" si="27"/>
        <v>9.6</v>
      </c>
      <c r="AA102" s="137">
        <f t="shared" si="27"/>
        <v>9.6</v>
      </c>
      <c r="AB102" s="137">
        <f t="shared" si="27"/>
        <v>9.6</v>
      </c>
      <c r="AC102" s="137">
        <f t="shared" si="27"/>
        <v>9.6</v>
      </c>
      <c r="AD102" s="137">
        <f t="shared" si="27"/>
        <v>9.6</v>
      </c>
      <c r="AE102" s="137">
        <f t="shared" si="27"/>
        <v>9.6</v>
      </c>
      <c r="AF102" s="137">
        <f t="shared" si="27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6"/>
        <v>9.98</v>
      </c>
      <c r="D103" s="137">
        <f t="shared" si="26"/>
        <v>9.98</v>
      </c>
      <c r="E103" s="137">
        <f t="shared" si="26"/>
        <v>9.98</v>
      </c>
      <c r="F103" s="137">
        <f t="shared" si="26"/>
        <v>9.98</v>
      </c>
      <c r="G103" s="137">
        <f t="shared" si="26"/>
        <v>9.98</v>
      </c>
      <c r="H103" s="137">
        <f t="shared" si="26"/>
        <v>9.98</v>
      </c>
      <c r="I103" s="137">
        <f t="shared" si="26"/>
        <v>9.98</v>
      </c>
      <c r="J103" s="137">
        <f t="shared" si="26"/>
        <v>9.98</v>
      </c>
      <c r="K103" s="137">
        <f t="shared" si="26"/>
        <v>9.98</v>
      </c>
      <c r="L103" s="137">
        <f t="shared" si="26"/>
        <v>9.98</v>
      </c>
      <c r="M103" s="137">
        <f t="shared" si="26"/>
        <v>9.98</v>
      </c>
      <c r="N103" s="137">
        <f t="shared" si="26"/>
        <v>9.98</v>
      </c>
      <c r="O103" s="137">
        <f t="shared" si="26"/>
        <v>9.98</v>
      </c>
      <c r="P103" s="137">
        <f t="shared" si="26"/>
        <v>9.98</v>
      </c>
      <c r="Q103" s="137">
        <f t="shared" si="26"/>
        <v>9.98</v>
      </c>
      <c r="R103" s="137">
        <f t="shared" si="26"/>
        <v>9.98</v>
      </c>
      <c r="S103" s="137">
        <f t="shared" si="27"/>
        <v>9.98</v>
      </c>
      <c r="T103" s="137">
        <f t="shared" si="27"/>
        <v>9.98</v>
      </c>
      <c r="U103" s="137">
        <f t="shared" si="27"/>
        <v>9.98</v>
      </c>
      <c r="V103" s="137">
        <f t="shared" si="27"/>
        <v>9.98</v>
      </c>
      <c r="W103" s="137">
        <f t="shared" si="27"/>
        <v>9.98</v>
      </c>
      <c r="X103" s="137">
        <f t="shared" si="27"/>
        <v>9.98</v>
      </c>
      <c r="Y103" s="137">
        <f t="shared" si="27"/>
        <v>9.98</v>
      </c>
      <c r="Z103" s="137">
        <f t="shared" si="27"/>
        <v>9.98</v>
      </c>
      <c r="AA103" s="137">
        <f t="shared" si="27"/>
        <v>9.98</v>
      </c>
      <c r="AB103" s="137">
        <f t="shared" si="27"/>
        <v>9.98</v>
      </c>
      <c r="AC103" s="137">
        <f t="shared" si="27"/>
        <v>9.98</v>
      </c>
      <c r="AD103" s="137">
        <f t="shared" si="27"/>
        <v>9.98</v>
      </c>
      <c r="AE103" s="137">
        <f t="shared" si="27"/>
        <v>9.98</v>
      </c>
      <c r="AF103" s="137">
        <f t="shared" si="27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6"/>
        <v>9.1</v>
      </c>
      <c r="D104" s="137">
        <f t="shared" si="26"/>
        <v>9.1</v>
      </c>
      <c r="E104" s="137">
        <f t="shared" si="26"/>
        <v>9.1</v>
      </c>
      <c r="F104" s="137">
        <f t="shared" si="26"/>
        <v>9.1</v>
      </c>
      <c r="G104" s="137">
        <f t="shared" si="26"/>
        <v>9.1</v>
      </c>
      <c r="H104" s="137">
        <f t="shared" si="26"/>
        <v>9.1</v>
      </c>
      <c r="I104" s="137">
        <f t="shared" si="26"/>
        <v>9.1</v>
      </c>
      <c r="J104" s="137">
        <f t="shared" si="26"/>
        <v>9.1</v>
      </c>
      <c r="K104" s="137">
        <f t="shared" si="26"/>
        <v>9.1</v>
      </c>
      <c r="L104" s="137">
        <f t="shared" si="26"/>
        <v>9.1</v>
      </c>
      <c r="M104" s="137">
        <f t="shared" si="26"/>
        <v>9.1</v>
      </c>
      <c r="N104" s="137">
        <f t="shared" si="26"/>
        <v>9.1</v>
      </c>
      <c r="O104" s="137">
        <f t="shared" si="26"/>
        <v>9.1</v>
      </c>
      <c r="P104" s="137">
        <f t="shared" si="26"/>
        <v>9.1</v>
      </c>
      <c r="Q104" s="137">
        <f t="shared" si="26"/>
        <v>9.1</v>
      </c>
      <c r="R104" s="137">
        <f t="shared" si="26"/>
        <v>9.1</v>
      </c>
      <c r="S104" s="137">
        <f t="shared" si="27"/>
        <v>9.1</v>
      </c>
      <c r="T104" s="137">
        <f t="shared" si="27"/>
        <v>9.1</v>
      </c>
      <c r="U104" s="137">
        <f t="shared" si="27"/>
        <v>9.1</v>
      </c>
      <c r="V104" s="137">
        <f t="shared" si="27"/>
        <v>9.1</v>
      </c>
      <c r="W104" s="137">
        <f t="shared" si="27"/>
        <v>9.1</v>
      </c>
      <c r="X104" s="137">
        <f t="shared" si="27"/>
        <v>9.1</v>
      </c>
      <c r="Y104" s="137">
        <f t="shared" si="27"/>
        <v>9.1</v>
      </c>
      <c r="Z104" s="137">
        <f t="shared" si="27"/>
        <v>9.1</v>
      </c>
      <c r="AA104" s="137">
        <f t="shared" si="27"/>
        <v>9.1</v>
      </c>
      <c r="AB104" s="137">
        <f t="shared" si="27"/>
        <v>9.1</v>
      </c>
      <c r="AC104" s="137">
        <f t="shared" si="27"/>
        <v>9.1</v>
      </c>
      <c r="AD104" s="137">
        <f t="shared" si="27"/>
        <v>9.1</v>
      </c>
      <c r="AE104" s="137">
        <f t="shared" si="27"/>
        <v>9.1</v>
      </c>
      <c r="AF104" s="137">
        <f t="shared" si="27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6"/>
        <v>9.18</v>
      </c>
      <c r="D105" s="137">
        <f t="shared" si="26"/>
        <v>9.18</v>
      </c>
      <c r="E105" s="137">
        <f t="shared" si="26"/>
        <v>9.18</v>
      </c>
      <c r="F105" s="137">
        <f t="shared" si="26"/>
        <v>9.18</v>
      </c>
      <c r="G105" s="137">
        <f t="shared" si="26"/>
        <v>9.18</v>
      </c>
      <c r="H105" s="137">
        <f t="shared" si="26"/>
        <v>9.18</v>
      </c>
      <c r="I105" s="137">
        <f t="shared" si="26"/>
        <v>9.18</v>
      </c>
      <c r="J105" s="137">
        <f t="shared" si="26"/>
        <v>9.18</v>
      </c>
      <c r="K105" s="137">
        <f t="shared" si="26"/>
        <v>9.18</v>
      </c>
      <c r="L105" s="137">
        <f t="shared" si="26"/>
        <v>9.18</v>
      </c>
      <c r="M105" s="137">
        <f t="shared" si="26"/>
        <v>9.18</v>
      </c>
      <c r="N105" s="137">
        <f t="shared" si="26"/>
        <v>9.18</v>
      </c>
      <c r="O105" s="137">
        <f t="shared" si="26"/>
        <v>9.18</v>
      </c>
      <c r="P105" s="137">
        <f t="shared" si="26"/>
        <v>9.18</v>
      </c>
      <c r="Q105" s="137">
        <f t="shared" si="26"/>
        <v>9.18</v>
      </c>
      <c r="R105" s="137">
        <f t="shared" si="26"/>
        <v>9.18</v>
      </c>
      <c r="S105" s="137">
        <f t="shared" si="27"/>
        <v>9.18</v>
      </c>
      <c r="T105" s="137">
        <f t="shared" si="27"/>
        <v>9.18</v>
      </c>
      <c r="U105" s="137">
        <f t="shared" si="27"/>
        <v>9.18</v>
      </c>
      <c r="V105" s="137">
        <f t="shared" si="27"/>
        <v>9.18</v>
      </c>
      <c r="W105" s="137">
        <f t="shared" si="27"/>
        <v>9.18</v>
      </c>
      <c r="X105" s="137">
        <f t="shared" si="27"/>
        <v>9.18</v>
      </c>
      <c r="Y105" s="137">
        <f t="shared" si="27"/>
        <v>9.18</v>
      </c>
      <c r="Z105" s="137">
        <f t="shared" si="27"/>
        <v>9.18</v>
      </c>
      <c r="AA105" s="137">
        <f t="shared" si="27"/>
        <v>9.18</v>
      </c>
      <c r="AB105" s="137">
        <f t="shared" si="27"/>
        <v>9.18</v>
      </c>
      <c r="AC105" s="137">
        <f t="shared" si="27"/>
        <v>9.18</v>
      </c>
      <c r="AD105" s="137">
        <f t="shared" si="27"/>
        <v>9.18</v>
      </c>
      <c r="AE105" s="137">
        <f t="shared" si="27"/>
        <v>9.18</v>
      </c>
      <c r="AF105" s="137">
        <f t="shared" si="27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6"/>
        <v>7</v>
      </c>
      <c r="D106" s="137">
        <f t="shared" si="26"/>
        <v>7</v>
      </c>
      <c r="E106" s="137">
        <f t="shared" si="26"/>
        <v>7</v>
      </c>
      <c r="F106" s="137">
        <f t="shared" si="26"/>
        <v>7</v>
      </c>
      <c r="G106" s="137">
        <f t="shared" si="26"/>
        <v>7</v>
      </c>
      <c r="H106" s="137">
        <f t="shared" si="26"/>
        <v>7</v>
      </c>
      <c r="I106" s="137">
        <f t="shared" si="26"/>
        <v>7</v>
      </c>
      <c r="J106" s="137">
        <f t="shared" si="26"/>
        <v>7</v>
      </c>
      <c r="K106" s="137">
        <f t="shared" si="26"/>
        <v>7</v>
      </c>
      <c r="L106" s="137">
        <f t="shared" si="26"/>
        <v>7</v>
      </c>
      <c r="M106" s="137">
        <f t="shared" si="26"/>
        <v>7</v>
      </c>
      <c r="N106" s="137">
        <f t="shared" si="26"/>
        <v>7</v>
      </c>
      <c r="O106" s="137">
        <f t="shared" si="26"/>
        <v>7</v>
      </c>
      <c r="P106" s="137">
        <f t="shared" si="26"/>
        <v>7</v>
      </c>
      <c r="Q106" s="137">
        <f t="shared" si="26"/>
        <v>7</v>
      </c>
      <c r="R106" s="137">
        <f t="shared" si="26"/>
        <v>7</v>
      </c>
      <c r="S106" s="137">
        <f t="shared" si="27"/>
        <v>7</v>
      </c>
      <c r="T106" s="137">
        <f t="shared" si="27"/>
        <v>7</v>
      </c>
      <c r="U106" s="137">
        <f t="shared" si="27"/>
        <v>7</v>
      </c>
      <c r="V106" s="137">
        <f t="shared" si="27"/>
        <v>7</v>
      </c>
      <c r="W106" s="137">
        <f t="shared" si="27"/>
        <v>7</v>
      </c>
      <c r="X106" s="137">
        <f t="shared" si="27"/>
        <v>7</v>
      </c>
      <c r="Y106" s="137">
        <f t="shared" si="27"/>
        <v>7</v>
      </c>
      <c r="Z106" s="137">
        <f t="shared" si="27"/>
        <v>7</v>
      </c>
      <c r="AA106" s="137">
        <f t="shared" si="27"/>
        <v>7</v>
      </c>
      <c r="AB106" s="137">
        <f t="shared" si="27"/>
        <v>7</v>
      </c>
      <c r="AC106" s="137">
        <f t="shared" si="27"/>
        <v>7</v>
      </c>
      <c r="AD106" s="137">
        <f t="shared" si="27"/>
        <v>7</v>
      </c>
      <c r="AE106" s="137">
        <f t="shared" si="27"/>
        <v>7</v>
      </c>
      <c r="AF106" s="137">
        <f t="shared" si="27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8">B108</f>
        <v>2.25</v>
      </c>
      <c r="D108" s="137">
        <f t="shared" si="28"/>
        <v>2.25</v>
      </c>
      <c r="E108" s="137">
        <f t="shared" si="28"/>
        <v>2.25</v>
      </c>
      <c r="F108" s="137">
        <f t="shared" si="28"/>
        <v>2.25</v>
      </c>
      <c r="G108" s="137">
        <f t="shared" si="28"/>
        <v>2.25</v>
      </c>
      <c r="H108" s="137">
        <f t="shared" si="28"/>
        <v>2.25</v>
      </c>
      <c r="I108" s="137">
        <f t="shared" si="28"/>
        <v>2.25</v>
      </c>
      <c r="J108" s="137">
        <f t="shared" si="28"/>
        <v>2.25</v>
      </c>
      <c r="K108" s="137">
        <f t="shared" si="28"/>
        <v>2.25</v>
      </c>
      <c r="L108" s="137">
        <f t="shared" si="28"/>
        <v>2.25</v>
      </c>
      <c r="M108" s="137">
        <f t="shared" si="28"/>
        <v>2.25</v>
      </c>
      <c r="N108" s="137">
        <f t="shared" si="28"/>
        <v>2.25</v>
      </c>
      <c r="O108" s="137">
        <f t="shared" si="28"/>
        <v>2.25</v>
      </c>
      <c r="P108" s="137">
        <f t="shared" si="28"/>
        <v>2.25</v>
      </c>
      <c r="Q108" s="137">
        <f t="shared" si="28"/>
        <v>2.25</v>
      </c>
      <c r="R108" s="137">
        <f t="shared" si="28"/>
        <v>2.25</v>
      </c>
      <c r="S108" s="137">
        <f t="shared" ref="S108:AF109" si="29">R108</f>
        <v>2.25</v>
      </c>
      <c r="T108" s="137">
        <f t="shared" si="29"/>
        <v>2.25</v>
      </c>
      <c r="U108" s="137">
        <f t="shared" si="29"/>
        <v>2.25</v>
      </c>
      <c r="V108" s="137">
        <f t="shared" si="29"/>
        <v>2.25</v>
      </c>
      <c r="W108" s="137">
        <f t="shared" si="29"/>
        <v>2.25</v>
      </c>
      <c r="X108" s="137">
        <f t="shared" si="29"/>
        <v>2.25</v>
      </c>
      <c r="Y108" s="137">
        <f t="shared" si="29"/>
        <v>2.25</v>
      </c>
      <c r="Z108" s="137">
        <f t="shared" si="29"/>
        <v>2.25</v>
      </c>
      <c r="AA108" s="137">
        <f t="shared" si="29"/>
        <v>2.25</v>
      </c>
      <c r="AB108" s="137">
        <f t="shared" si="29"/>
        <v>2.25</v>
      </c>
      <c r="AC108" s="137">
        <f t="shared" si="29"/>
        <v>2.25</v>
      </c>
      <c r="AD108" s="137">
        <f t="shared" si="29"/>
        <v>2.25</v>
      </c>
      <c r="AE108" s="137">
        <f t="shared" si="29"/>
        <v>2.25</v>
      </c>
      <c r="AF108" s="137">
        <f t="shared" si="29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8"/>
        <v>1.64</v>
      </c>
      <c r="D109" s="137">
        <f t="shared" si="28"/>
        <v>1.64</v>
      </c>
      <c r="E109" s="137">
        <f t="shared" si="28"/>
        <v>1.64</v>
      </c>
      <c r="F109" s="137">
        <f t="shared" si="28"/>
        <v>1.64</v>
      </c>
      <c r="G109" s="137">
        <f t="shared" si="28"/>
        <v>1.64</v>
      </c>
      <c r="H109" s="137">
        <f t="shared" si="28"/>
        <v>1.64</v>
      </c>
      <c r="I109" s="137">
        <f t="shared" si="28"/>
        <v>1.64</v>
      </c>
      <c r="J109" s="137">
        <f t="shared" si="28"/>
        <v>1.64</v>
      </c>
      <c r="K109" s="137">
        <f t="shared" si="28"/>
        <v>1.64</v>
      </c>
      <c r="L109" s="137">
        <f t="shared" si="28"/>
        <v>1.64</v>
      </c>
      <c r="M109" s="137">
        <f t="shared" si="28"/>
        <v>1.64</v>
      </c>
      <c r="N109" s="137">
        <f t="shared" si="28"/>
        <v>1.64</v>
      </c>
      <c r="O109" s="137">
        <f t="shared" si="28"/>
        <v>1.64</v>
      </c>
      <c r="P109" s="137">
        <f t="shared" si="28"/>
        <v>1.64</v>
      </c>
      <c r="Q109" s="137">
        <f t="shared" si="28"/>
        <v>1.64</v>
      </c>
      <c r="R109" s="137">
        <f t="shared" si="28"/>
        <v>1.64</v>
      </c>
      <c r="S109" s="137">
        <f t="shared" si="29"/>
        <v>1.64</v>
      </c>
      <c r="T109" s="137">
        <f t="shared" si="29"/>
        <v>1.64</v>
      </c>
      <c r="U109" s="137">
        <f t="shared" si="29"/>
        <v>1.64</v>
      </c>
      <c r="V109" s="137">
        <f t="shared" si="29"/>
        <v>1.64</v>
      </c>
      <c r="W109" s="137">
        <f t="shared" si="29"/>
        <v>1.64</v>
      </c>
      <c r="X109" s="137">
        <f t="shared" si="29"/>
        <v>1.64</v>
      </c>
      <c r="Y109" s="137">
        <f t="shared" si="29"/>
        <v>1.64</v>
      </c>
      <c r="Z109" s="137">
        <f t="shared" si="29"/>
        <v>1.64</v>
      </c>
      <c r="AA109" s="137">
        <f t="shared" si="29"/>
        <v>1.64</v>
      </c>
      <c r="AB109" s="137">
        <f t="shared" si="29"/>
        <v>1.64</v>
      </c>
      <c r="AC109" s="137">
        <f t="shared" si="29"/>
        <v>1.64</v>
      </c>
      <c r="AD109" s="137">
        <f t="shared" si="29"/>
        <v>1.64</v>
      </c>
      <c r="AE109" s="137">
        <f t="shared" si="29"/>
        <v>1.64</v>
      </c>
      <c r="AF109" s="137">
        <f t="shared" si="29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30">B111</f>
        <v>1.62</v>
      </c>
      <c r="D111" s="137">
        <f t="shared" si="30"/>
        <v>1.62</v>
      </c>
      <c r="E111" s="137">
        <f t="shared" si="30"/>
        <v>1.62</v>
      </c>
      <c r="F111" s="137">
        <f t="shared" si="30"/>
        <v>1.62</v>
      </c>
      <c r="G111" s="137">
        <f t="shared" si="30"/>
        <v>1.62</v>
      </c>
      <c r="H111" s="137">
        <f t="shared" si="30"/>
        <v>1.62</v>
      </c>
      <c r="I111" s="137">
        <f t="shared" si="30"/>
        <v>1.62</v>
      </c>
      <c r="J111" s="137">
        <f t="shared" si="30"/>
        <v>1.62</v>
      </c>
      <c r="K111" s="137">
        <f t="shared" si="30"/>
        <v>1.62</v>
      </c>
      <c r="L111" s="137">
        <f t="shared" si="30"/>
        <v>1.62</v>
      </c>
      <c r="M111" s="137">
        <f t="shared" si="30"/>
        <v>1.62</v>
      </c>
      <c r="N111" s="137">
        <f t="shared" si="30"/>
        <v>1.62</v>
      </c>
      <c r="O111" s="137">
        <f t="shared" si="30"/>
        <v>1.62</v>
      </c>
      <c r="P111" s="137">
        <f t="shared" si="30"/>
        <v>1.62</v>
      </c>
      <c r="Q111" s="137">
        <f t="shared" si="30"/>
        <v>1.62</v>
      </c>
      <c r="R111" s="137">
        <f t="shared" si="30"/>
        <v>1.62</v>
      </c>
      <c r="S111" s="137">
        <f t="shared" ref="S111:AF126" si="31">R111</f>
        <v>1.62</v>
      </c>
      <c r="T111" s="137">
        <f t="shared" si="31"/>
        <v>1.62</v>
      </c>
      <c r="U111" s="137">
        <f t="shared" si="31"/>
        <v>1.62</v>
      </c>
      <c r="V111" s="137">
        <f t="shared" si="31"/>
        <v>1.62</v>
      </c>
      <c r="W111" s="137">
        <f t="shared" si="31"/>
        <v>1.62</v>
      </c>
      <c r="X111" s="137">
        <f t="shared" si="31"/>
        <v>1.62</v>
      </c>
      <c r="Y111" s="137">
        <f t="shared" si="31"/>
        <v>1.62</v>
      </c>
      <c r="Z111" s="137">
        <f t="shared" si="31"/>
        <v>1.62</v>
      </c>
      <c r="AA111" s="137">
        <f t="shared" si="31"/>
        <v>1.62</v>
      </c>
      <c r="AB111" s="137">
        <f t="shared" si="31"/>
        <v>1.62</v>
      </c>
      <c r="AC111" s="137">
        <f t="shared" si="31"/>
        <v>1.62</v>
      </c>
      <c r="AD111" s="137">
        <f t="shared" si="31"/>
        <v>1.62</v>
      </c>
      <c r="AE111" s="137">
        <f t="shared" si="31"/>
        <v>1.62</v>
      </c>
      <c r="AF111" s="137">
        <f t="shared" si="31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30"/>
        <v>8.36</v>
      </c>
      <c r="D112" s="137">
        <f t="shared" si="30"/>
        <v>8.36</v>
      </c>
      <c r="E112" s="137">
        <f t="shared" si="30"/>
        <v>8.36</v>
      </c>
      <c r="F112" s="137">
        <f t="shared" si="30"/>
        <v>8.36</v>
      </c>
      <c r="G112" s="137">
        <f t="shared" si="30"/>
        <v>8.36</v>
      </c>
      <c r="H112" s="137">
        <f t="shared" si="30"/>
        <v>8.36</v>
      </c>
      <c r="I112" s="137">
        <f t="shared" si="30"/>
        <v>8.36</v>
      </c>
      <c r="J112" s="137">
        <f t="shared" si="30"/>
        <v>8.36</v>
      </c>
      <c r="K112" s="137">
        <f t="shared" si="30"/>
        <v>8.36</v>
      </c>
      <c r="L112" s="137">
        <f t="shared" si="30"/>
        <v>8.36</v>
      </c>
      <c r="M112" s="137">
        <f t="shared" si="30"/>
        <v>8.36</v>
      </c>
      <c r="N112" s="137">
        <f t="shared" si="30"/>
        <v>8.36</v>
      </c>
      <c r="O112" s="137">
        <f t="shared" si="30"/>
        <v>8.36</v>
      </c>
      <c r="P112" s="137">
        <f t="shared" si="30"/>
        <v>8.36</v>
      </c>
      <c r="Q112" s="137">
        <f t="shared" si="30"/>
        <v>8.36</v>
      </c>
      <c r="R112" s="137">
        <f t="shared" si="30"/>
        <v>8.36</v>
      </c>
      <c r="S112" s="137">
        <f t="shared" si="31"/>
        <v>8.36</v>
      </c>
      <c r="T112" s="137">
        <f t="shared" si="31"/>
        <v>8.36</v>
      </c>
      <c r="U112" s="137">
        <f t="shared" si="31"/>
        <v>8.36</v>
      </c>
      <c r="V112" s="137">
        <f t="shared" si="31"/>
        <v>8.36</v>
      </c>
      <c r="W112" s="137">
        <f t="shared" si="31"/>
        <v>8.36</v>
      </c>
      <c r="X112" s="137">
        <f t="shared" si="31"/>
        <v>8.36</v>
      </c>
      <c r="Y112" s="137">
        <f t="shared" si="31"/>
        <v>8.36</v>
      </c>
      <c r="Z112" s="137">
        <f t="shared" si="31"/>
        <v>8.36</v>
      </c>
      <c r="AA112" s="137">
        <f t="shared" si="31"/>
        <v>8.36</v>
      </c>
      <c r="AB112" s="137">
        <f t="shared" si="31"/>
        <v>8.36</v>
      </c>
      <c r="AC112" s="137">
        <f t="shared" si="31"/>
        <v>8.36</v>
      </c>
      <c r="AD112" s="137">
        <f t="shared" si="31"/>
        <v>8.36</v>
      </c>
      <c r="AE112" s="137">
        <f t="shared" si="31"/>
        <v>8.36</v>
      </c>
      <c r="AF112" s="137">
        <f t="shared" si="31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30"/>
        <v>8</v>
      </c>
      <c r="D113" s="137">
        <f t="shared" si="30"/>
        <v>8</v>
      </c>
      <c r="E113" s="137">
        <f t="shared" si="30"/>
        <v>8</v>
      </c>
      <c r="F113" s="137">
        <f t="shared" si="30"/>
        <v>8</v>
      </c>
      <c r="G113" s="137">
        <f t="shared" si="30"/>
        <v>8</v>
      </c>
      <c r="H113" s="137">
        <f t="shared" si="30"/>
        <v>8</v>
      </c>
      <c r="I113" s="137">
        <v>5.4</v>
      </c>
      <c r="J113" s="137">
        <f t="shared" si="30"/>
        <v>5.4</v>
      </c>
      <c r="K113" s="137">
        <f t="shared" si="30"/>
        <v>5.4</v>
      </c>
      <c r="L113" s="137">
        <f t="shared" si="30"/>
        <v>5.4</v>
      </c>
      <c r="M113" s="137">
        <f t="shared" si="30"/>
        <v>5.4</v>
      </c>
      <c r="N113" s="137">
        <f t="shared" si="30"/>
        <v>5.4</v>
      </c>
      <c r="O113" s="137">
        <f t="shared" si="30"/>
        <v>5.4</v>
      </c>
      <c r="P113" s="137">
        <f t="shared" si="30"/>
        <v>5.4</v>
      </c>
      <c r="Q113" s="137">
        <f t="shared" si="30"/>
        <v>5.4</v>
      </c>
      <c r="R113" s="137">
        <f t="shared" si="30"/>
        <v>5.4</v>
      </c>
      <c r="S113" s="137">
        <f t="shared" si="31"/>
        <v>5.4</v>
      </c>
      <c r="T113" s="137">
        <f t="shared" si="31"/>
        <v>5.4</v>
      </c>
      <c r="U113" s="137">
        <f t="shared" si="31"/>
        <v>5.4</v>
      </c>
      <c r="V113" s="137">
        <f t="shared" si="31"/>
        <v>5.4</v>
      </c>
      <c r="W113" s="137">
        <f t="shared" si="31"/>
        <v>5.4</v>
      </c>
      <c r="X113" s="137">
        <f t="shared" si="31"/>
        <v>5.4</v>
      </c>
      <c r="Y113" s="137">
        <f t="shared" si="31"/>
        <v>5.4</v>
      </c>
      <c r="Z113" s="137">
        <f t="shared" si="31"/>
        <v>5.4</v>
      </c>
      <c r="AA113" s="137">
        <f t="shared" si="31"/>
        <v>5.4</v>
      </c>
      <c r="AB113" s="137">
        <f t="shared" si="31"/>
        <v>5.4</v>
      </c>
      <c r="AC113" s="137">
        <f t="shared" si="31"/>
        <v>5.4</v>
      </c>
      <c r="AD113" s="137">
        <f t="shared" si="31"/>
        <v>5.4</v>
      </c>
      <c r="AE113" s="137">
        <f t="shared" si="31"/>
        <v>5.4</v>
      </c>
      <c r="AF113" s="137">
        <f t="shared" si="31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30"/>
        <v>6.57</v>
      </c>
      <c r="D114" s="137">
        <f t="shared" si="30"/>
        <v>6.57</v>
      </c>
      <c r="E114" s="137">
        <f t="shared" si="30"/>
        <v>6.57</v>
      </c>
      <c r="F114" s="137">
        <f t="shared" si="30"/>
        <v>6.57</v>
      </c>
      <c r="G114" s="137">
        <f t="shared" si="30"/>
        <v>6.57</v>
      </c>
      <c r="H114" s="137">
        <f t="shared" si="30"/>
        <v>6.57</v>
      </c>
      <c r="I114" s="137">
        <f t="shared" si="30"/>
        <v>6.57</v>
      </c>
      <c r="J114" s="137">
        <f t="shared" si="30"/>
        <v>6.57</v>
      </c>
      <c r="K114" s="137">
        <f t="shared" si="30"/>
        <v>6.57</v>
      </c>
      <c r="L114" s="137">
        <f t="shared" si="30"/>
        <v>6.57</v>
      </c>
      <c r="M114" s="137">
        <f t="shared" si="30"/>
        <v>6.57</v>
      </c>
      <c r="N114" s="137">
        <f t="shared" si="30"/>
        <v>6.57</v>
      </c>
      <c r="O114" s="137">
        <f t="shared" si="30"/>
        <v>6.57</v>
      </c>
      <c r="P114" s="137">
        <f t="shared" si="30"/>
        <v>6.57</v>
      </c>
      <c r="Q114" s="137">
        <f t="shared" si="30"/>
        <v>6.57</v>
      </c>
      <c r="R114" s="137">
        <f t="shared" si="30"/>
        <v>6.57</v>
      </c>
      <c r="S114" s="137">
        <f t="shared" si="31"/>
        <v>6.57</v>
      </c>
      <c r="T114" s="137">
        <f t="shared" si="31"/>
        <v>6.57</v>
      </c>
      <c r="U114" s="137">
        <f t="shared" si="31"/>
        <v>6.57</v>
      </c>
      <c r="V114" s="137">
        <f t="shared" si="31"/>
        <v>6.57</v>
      </c>
      <c r="W114" s="137">
        <f t="shared" si="31"/>
        <v>6.57</v>
      </c>
      <c r="X114" s="137">
        <f t="shared" si="31"/>
        <v>6.57</v>
      </c>
      <c r="Y114" s="137">
        <f t="shared" si="31"/>
        <v>6.57</v>
      </c>
      <c r="Z114" s="137">
        <f t="shared" si="31"/>
        <v>6.57</v>
      </c>
      <c r="AA114" s="137">
        <f t="shared" si="31"/>
        <v>6.57</v>
      </c>
      <c r="AB114" s="137">
        <f t="shared" si="31"/>
        <v>6.57</v>
      </c>
      <c r="AC114" s="137">
        <f t="shared" si="31"/>
        <v>6.57</v>
      </c>
      <c r="AD114" s="137">
        <f t="shared" si="31"/>
        <v>6.57</v>
      </c>
      <c r="AE114" s="137">
        <f t="shared" si="31"/>
        <v>6.57</v>
      </c>
      <c r="AF114" s="137">
        <f t="shared" si="31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30"/>
        <v>3.43</v>
      </c>
      <c r="D115" s="137">
        <f t="shared" si="30"/>
        <v>3.43</v>
      </c>
      <c r="E115" s="137">
        <f t="shared" si="30"/>
        <v>3.43</v>
      </c>
      <c r="F115" s="137">
        <f t="shared" si="30"/>
        <v>3.43</v>
      </c>
      <c r="G115" s="137">
        <f t="shared" si="30"/>
        <v>3.43</v>
      </c>
      <c r="H115" s="137">
        <f t="shared" si="30"/>
        <v>3.43</v>
      </c>
      <c r="I115" s="137">
        <f t="shared" si="30"/>
        <v>3.43</v>
      </c>
      <c r="J115" s="137">
        <f t="shared" si="30"/>
        <v>3.43</v>
      </c>
      <c r="K115" s="137">
        <f t="shared" si="30"/>
        <v>3.43</v>
      </c>
      <c r="L115" s="137">
        <f t="shared" si="30"/>
        <v>3.43</v>
      </c>
      <c r="M115" s="137">
        <f t="shared" si="30"/>
        <v>3.43</v>
      </c>
      <c r="N115" s="137">
        <f t="shared" si="30"/>
        <v>3.43</v>
      </c>
      <c r="O115" s="137">
        <f t="shared" si="30"/>
        <v>3.43</v>
      </c>
      <c r="P115" s="137">
        <f t="shared" si="30"/>
        <v>3.43</v>
      </c>
      <c r="Q115" s="137">
        <f t="shared" si="30"/>
        <v>3.43</v>
      </c>
      <c r="R115" s="137">
        <f t="shared" si="30"/>
        <v>3.43</v>
      </c>
      <c r="S115" s="137">
        <f t="shared" si="31"/>
        <v>3.43</v>
      </c>
      <c r="T115" s="137">
        <f t="shared" si="31"/>
        <v>3.43</v>
      </c>
      <c r="U115" s="137">
        <f t="shared" si="31"/>
        <v>3.43</v>
      </c>
      <c r="V115" s="137">
        <f t="shared" si="31"/>
        <v>3.43</v>
      </c>
      <c r="W115" s="137">
        <f t="shared" si="31"/>
        <v>3.43</v>
      </c>
      <c r="X115" s="137">
        <f t="shared" si="31"/>
        <v>3.43</v>
      </c>
      <c r="Y115" s="137">
        <f t="shared" si="31"/>
        <v>3.43</v>
      </c>
      <c r="Z115" s="137">
        <f t="shared" si="31"/>
        <v>3.43</v>
      </c>
      <c r="AA115" s="137">
        <f t="shared" si="31"/>
        <v>3.43</v>
      </c>
      <c r="AB115" s="137">
        <f t="shared" si="31"/>
        <v>3.43</v>
      </c>
      <c r="AC115" s="137">
        <f t="shared" si="31"/>
        <v>3.43</v>
      </c>
      <c r="AD115" s="137">
        <f t="shared" si="31"/>
        <v>3.43</v>
      </c>
      <c r="AE115" s="137">
        <f t="shared" si="31"/>
        <v>3.43</v>
      </c>
      <c r="AF115" s="137">
        <f t="shared" si="31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30"/>
        <v>2.96</v>
      </c>
      <c r="D116" s="137">
        <f t="shared" si="30"/>
        <v>2.96</v>
      </c>
      <c r="E116" s="137">
        <f t="shared" si="30"/>
        <v>2.96</v>
      </c>
      <c r="F116" s="137">
        <f t="shared" si="30"/>
        <v>2.96</v>
      </c>
      <c r="G116" s="137">
        <f t="shared" si="30"/>
        <v>2.96</v>
      </c>
      <c r="H116" s="137">
        <f t="shared" si="30"/>
        <v>2.96</v>
      </c>
      <c r="I116" s="137">
        <f t="shared" si="30"/>
        <v>2.96</v>
      </c>
      <c r="J116" s="137">
        <f t="shared" si="30"/>
        <v>2.96</v>
      </c>
      <c r="K116" s="137">
        <f t="shared" si="30"/>
        <v>2.96</v>
      </c>
      <c r="L116" s="137">
        <f t="shared" si="30"/>
        <v>2.96</v>
      </c>
      <c r="M116" s="137">
        <f t="shared" si="30"/>
        <v>2.96</v>
      </c>
      <c r="N116" s="137">
        <f t="shared" si="30"/>
        <v>2.96</v>
      </c>
      <c r="O116" s="137">
        <f t="shared" si="30"/>
        <v>2.96</v>
      </c>
      <c r="P116" s="137">
        <f t="shared" si="30"/>
        <v>2.96</v>
      </c>
      <c r="Q116" s="137">
        <f t="shared" si="30"/>
        <v>2.96</v>
      </c>
      <c r="R116" s="137">
        <f t="shared" si="30"/>
        <v>2.96</v>
      </c>
      <c r="S116" s="137">
        <f t="shared" si="31"/>
        <v>2.96</v>
      </c>
      <c r="T116" s="137">
        <f t="shared" si="31"/>
        <v>2.96</v>
      </c>
      <c r="U116" s="137">
        <f t="shared" si="31"/>
        <v>2.96</v>
      </c>
      <c r="V116" s="137">
        <f t="shared" si="31"/>
        <v>2.96</v>
      </c>
      <c r="W116" s="137">
        <f t="shared" si="31"/>
        <v>2.96</v>
      </c>
      <c r="X116" s="137">
        <f t="shared" si="31"/>
        <v>2.96</v>
      </c>
      <c r="Y116" s="137">
        <f t="shared" si="31"/>
        <v>2.96</v>
      </c>
      <c r="Z116" s="137">
        <f t="shared" si="31"/>
        <v>2.96</v>
      </c>
      <c r="AA116" s="137">
        <f t="shared" si="31"/>
        <v>2.96</v>
      </c>
      <c r="AB116" s="137">
        <f t="shared" si="31"/>
        <v>2.96</v>
      </c>
      <c r="AC116" s="137">
        <f t="shared" si="31"/>
        <v>2.96</v>
      </c>
      <c r="AD116" s="137">
        <f t="shared" si="31"/>
        <v>2.96</v>
      </c>
      <c r="AE116" s="137">
        <f t="shared" si="31"/>
        <v>2.96</v>
      </c>
      <c r="AF116" s="137">
        <f t="shared" si="31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30"/>
        <v>8</v>
      </c>
      <c r="D117" s="137">
        <f t="shared" si="30"/>
        <v>8</v>
      </c>
      <c r="E117" s="137">
        <f t="shared" si="30"/>
        <v>8</v>
      </c>
      <c r="F117" s="137">
        <f t="shared" si="30"/>
        <v>8</v>
      </c>
      <c r="G117" s="137">
        <f t="shared" si="30"/>
        <v>8</v>
      </c>
      <c r="H117" s="137">
        <f t="shared" si="30"/>
        <v>8</v>
      </c>
      <c r="I117" s="137">
        <f t="shared" si="30"/>
        <v>8</v>
      </c>
      <c r="J117" s="137">
        <f t="shared" si="30"/>
        <v>8</v>
      </c>
      <c r="K117" s="137">
        <f t="shared" si="30"/>
        <v>8</v>
      </c>
      <c r="L117" s="137">
        <f t="shared" si="30"/>
        <v>8</v>
      </c>
      <c r="M117" s="137">
        <f t="shared" si="30"/>
        <v>8</v>
      </c>
      <c r="N117" s="137">
        <f t="shared" si="30"/>
        <v>8</v>
      </c>
      <c r="O117" s="137">
        <f t="shared" si="30"/>
        <v>8</v>
      </c>
      <c r="P117" s="137">
        <f t="shared" si="30"/>
        <v>8</v>
      </c>
      <c r="Q117" s="137">
        <f t="shared" si="30"/>
        <v>8</v>
      </c>
      <c r="R117" s="137">
        <f t="shared" si="30"/>
        <v>8</v>
      </c>
      <c r="S117" s="137">
        <f t="shared" si="31"/>
        <v>8</v>
      </c>
      <c r="T117" s="137">
        <f t="shared" si="31"/>
        <v>8</v>
      </c>
      <c r="U117" s="137">
        <f t="shared" si="31"/>
        <v>8</v>
      </c>
      <c r="V117" s="137">
        <f t="shared" si="31"/>
        <v>8</v>
      </c>
      <c r="W117" s="137">
        <f t="shared" si="31"/>
        <v>8</v>
      </c>
      <c r="X117" s="137">
        <f t="shared" si="31"/>
        <v>8</v>
      </c>
      <c r="Y117" s="137">
        <f t="shared" si="31"/>
        <v>8</v>
      </c>
      <c r="Z117" s="137">
        <f t="shared" si="31"/>
        <v>8</v>
      </c>
      <c r="AA117" s="137">
        <f t="shared" si="31"/>
        <v>8</v>
      </c>
      <c r="AB117" s="137">
        <f t="shared" si="31"/>
        <v>8</v>
      </c>
      <c r="AC117" s="137">
        <f t="shared" si="31"/>
        <v>8</v>
      </c>
      <c r="AD117" s="137">
        <f t="shared" si="31"/>
        <v>8</v>
      </c>
      <c r="AE117" s="137">
        <f t="shared" si="31"/>
        <v>8</v>
      </c>
      <c r="AF117" s="137">
        <f t="shared" si="31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30"/>
        <v>7</v>
      </c>
      <c r="E118" s="137">
        <f t="shared" si="30"/>
        <v>7</v>
      </c>
      <c r="F118" s="137">
        <f t="shared" si="30"/>
        <v>7</v>
      </c>
      <c r="G118" s="137">
        <f t="shared" si="30"/>
        <v>7</v>
      </c>
      <c r="H118" s="137">
        <f t="shared" si="30"/>
        <v>7</v>
      </c>
      <c r="I118" s="137">
        <f t="shared" si="30"/>
        <v>7</v>
      </c>
      <c r="J118" s="137">
        <f t="shared" si="30"/>
        <v>7</v>
      </c>
      <c r="K118" s="137">
        <f t="shared" si="30"/>
        <v>7</v>
      </c>
      <c r="L118" s="137">
        <f t="shared" si="30"/>
        <v>7</v>
      </c>
      <c r="M118" s="137">
        <f t="shared" si="30"/>
        <v>7</v>
      </c>
      <c r="N118" s="137">
        <f t="shared" si="30"/>
        <v>7</v>
      </c>
      <c r="O118" s="137">
        <f t="shared" si="30"/>
        <v>7</v>
      </c>
      <c r="P118" s="137">
        <f t="shared" si="30"/>
        <v>7</v>
      </c>
      <c r="Q118" s="137">
        <f t="shared" si="30"/>
        <v>7</v>
      </c>
      <c r="R118" s="137">
        <f t="shared" si="30"/>
        <v>7</v>
      </c>
      <c r="S118" s="137">
        <f t="shared" si="31"/>
        <v>7</v>
      </c>
      <c r="T118" s="137">
        <f t="shared" si="31"/>
        <v>7</v>
      </c>
      <c r="U118" s="137">
        <f t="shared" si="31"/>
        <v>7</v>
      </c>
      <c r="V118" s="137">
        <f t="shared" si="31"/>
        <v>7</v>
      </c>
      <c r="W118" s="137">
        <f t="shared" si="31"/>
        <v>7</v>
      </c>
      <c r="X118" s="137">
        <f t="shared" si="31"/>
        <v>7</v>
      </c>
      <c r="Y118" s="137">
        <f t="shared" si="31"/>
        <v>7</v>
      </c>
      <c r="Z118" s="137">
        <f t="shared" si="31"/>
        <v>7</v>
      </c>
      <c r="AA118" s="137">
        <f t="shared" si="31"/>
        <v>7</v>
      </c>
      <c r="AB118" s="137">
        <f t="shared" si="31"/>
        <v>7</v>
      </c>
      <c r="AC118" s="137">
        <f t="shared" si="31"/>
        <v>7</v>
      </c>
      <c r="AD118" s="137">
        <f t="shared" si="31"/>
        <v>7</v>
      </c>
      <c r="AE118" s="137">
        <f t="shared" si="31"/>
        <v>7</v>
      </c>
      <c r="AF118" s="137">
        <f t="shared" si="31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2">B119</f>
        <v>3.47</v>
      </c>
      <c r="D119" s="137">
        <f t="shared" si="32"/>
        <v>3.47</v>
      </c>
      <c r="E119" s="137">
        <f t="shared" si="32"/>
        <v>3.47</v>
      </c>
      <c r="F119" s="137">
        <f t="shared" si="32"/>
        <v>3.47</v>
      </c>
      <c r="G119" s="137">
        <f t="shared" si="32"/>
        <v>3.47</v>
      </c>
      <c r="H119" s="137">
        <f t="shared" si="32"/>
        <v>3.47</v>
      </c>
      <c r="I119" s="137">
        <f t="shared" si="32"/>
        <v>3.47</v>
      </c>
      <c r="J119" s="137">
        <f t="shared" si="32"/>
        <v>3.47</v>
      </c>
      <c r="K119" s="137">
        <f t="shared" si="32"/>
        <v>3.47</v>
      </c>
      <c r="L119" s="137">
        <f t="shared" si="32"/>
        <v>3.47</v>
      </c>
      <c r="M119" s="137">
        <f t="shared" si="32"/>
        <v>3.47</v>
      </c>
      <c r="N119" s="137">
        <f t="shared" si="32"/>
        <v>3.47</v>
      </c>
      <c r="O119" s="137">
        <f t="shared" si="32"/>
        <v>3.47</v>
      </c>
      <c r="P119" s="137">
        <f t="shared" si="32"/>
        <v>3.47</v>
      </c>
      <c r="Q119" s="137">
        <f t="shared" si="32"/>
        <v>3.47</v>
      </c>
      <c r="R119" s="137">
        <f t="shared" si="32"/>
        <v>3.47</v>
      </c>
      <c r="S119" s="137">
        <f t="shared" si="31"/>
        <v>3.47</v>
      </c>
      <c r="T119" s="137">
        <f t="shared" si="31"/>
        <v>3.47</v>
      </c>
      <c r="U119" s="137">
        <f t="shared" si="31"/>
        <v>3.47</v>
      </c>
      <c r="V119" s="137">
        <f t="shared" si="31"/>
        <v>3.47</v>
      </c>
      <c r="W119" s="137">
        <f t="shared" si="31"/>
        <v>3.47</v>
      </c>
      <c r="X119" s="137">
        <f t="shared" si="31"/>
        <v>3.47</v>
      </c>
      <c r="Y119" s="137">
        <f t="shared" si="31"/>
        <v>3.47</v>
      </c>
      <c r="Z119" s="137">
        <f t="shared" si="31"/>
        <v>3.47</v>
      </c>
      <c r="AA119" s="137">
        <f t="shared" si="31"/>
        <v>3.47</v>
      </c>
      <c r="AB119" s="137">
        <f t="shared" si="31"/>
        <v>3.47</v>
      </c>
      <c r="AC119" s="137">
        <f t="shared" si="31"/>
        <v>3.47</v>
      </c>
      <c r="AD119" s="137">
        <f t="shared" si="31"/>
        <v>3.47</v>
      </c>
      <c r="AE119" s="137">
        <f t="shared" si="31"/>
        <v>3.47</v>
      </c>
      <c r="AF119" s="137">
        <f t="shared" si="31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2"/>
        <v>2.1</v>
      </c>
      <c r="D120" s="137">
        <f t="shared" si="32"/>
        <v>2.1</v>
      </c>
      <c r="E120" s="137">
        <f t="shared" si="32"/>
        <v>2.1</v>
      </c>
      <c r="F120" s="137">
        <f t="shared" si="32"/>
        <v>2.1</v>
      </c>
      <c r="G120" s="137">
        <f t="shared" si="32"/>
        <v>2.1</v>
      </c>
      <c r="H120" s="137">
        <f t="shared" si="32"/>
        <v>2.1</v>
      </c>
      <c r="I120" s="137">
        <f t="shared" si="32"/>
        <v>2.1</v>
      </c>
      <c r="J120" s="137">
        <f t="shared" si="32"/>
        <v>2.1</v>
      </c>
      <c r="K120" s="137">
        <f t="shared" si="32"/>
        <v>2.1</v>
      </c>
      <c r="L120" s="137">
        <f t="shared" si="32"/>
        <v>2.1</v>
      </c>
      <c r="M120" s="137">
        <f t="shared" si="32"/>
        <v>2.1</v>
      </c>
      <c r="N120" s="137">
        <f t="shared" si="32"/>
        <v>2.1</v>
      </c>
      <c r="O120" s="137">
        <f t="shared" si="32"/>
        <v>2.1</v>
      </c>
      <c r="P120" s="137">
        <f t="shared" si="32"/>
        <v>2.1</v>
      </c>
      <c r="Q120" s="137">
        <f t="shared" si="32"/>
        <v>2.1</v>
      </c>
      <c r="R120" s="137">
        <f t="shared" si="32"/>
        <v>2.1</v>
      </c>
      <c r="S120" s="137">
        <f t="shared" si="31"/>
        <v>2.1</v>
      </c>
      <c r="T120" s="137">
        <f t="shared" si="31"/>
        <v>2.1</v>
      </c>
      <c r="U120" s="137">
        <f t="shared" si="31"/>
        <v>2.1</v>
      </c>
      <c r="V120" s="137">
        <f t="shared" si="31"/>
        <v>2.1</v>
      </c>
      <c r="W120" s="137">
        <f t="shared" si="31"/>
        <v>2.1</v>
      </c>
      <c r="X120" s="137">
        <f t="shared" si="31"/>
        <v>2.1</v>
      </c>
      <c r="Y120" s="137">
        <f t="shared" si="31"/>
        <v>2.1</v>
      </c>
      <c r="Z120" s="137">
        <f t="shared" si="31"/>
        <v>2.1</v>
      </c>
      <c r="AA120" s="137">
        <f t="shared" si="31"/>
        <v>2.1</v>
      </c>
      <c r="AB120" s="137">
        <f t="shared" si="31"/>
        <v>2.1</v>
      </c>
      <c r="AC120" s="137">
        <f t="shared" si="31"/>
        <v>2.1</v>
      </c>
      <c r="AD120" s="137">
        <f t="shared" si="31"/>
        <v>2.1</v>
      </c>
      <c r="AE120" s="137">
        <f t="shared" si="31"/>
        <v>2.1</v>
      </c>
      <c r="AF120" s="137">
        <f t="shared" si="31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2"/>
        <v>9.3000000000000007</v>
      </c>
      <c r="D121" s="137">
        <f t="shared" si="32"/>
        <v>9.3000000000000007</v>
      </c>
      <c r="E121" s="137">
        <f t="shared" si="32"/>
        <v>9.3000000000000007</v>
      </c>
      <c r="F121" s="137">
        <f t="shared" si="32"/>
        <v>9.3000000000000007</v>
      </c>
      <c r="G121" s="137">
        <f t="shared" si="32"/>
        <v>9.3000000000000007</v>
      </c>
      <c r="H121" s="137">
        <f t="shared" si="32"/>
        <v>9.3000000000000007</v>
      </c>
      <c r="I121" s="137">
        <f t="shared" si="32"/>
        <v>9.3000000000000007</v>
      </c>
      <c r="J121" s="137">
        <f t="shared" si="32"/>
        <v>9.3000000000000007</v>
      </c>
      <c r="K121" s="137">
        <f t="shared" si="32"/>
        <v>9.3000000000000007</v>
      </c>
      <c r="L121" s="137">
        <f t="shared" si="32"/>
        <v>9.3000000000000007</v>
      </c>
      <c r="M121" s="137">
        <f t="shared" si="32"/>
        <v>9.3000000000000007</v>
      </c>
      <c r="N121" s="137">
        <f t="shared" si="32"/>
        <v>9.3000000000000007</v>
      </c>
      <c r="O121" s="137">
        <f t="shared" si="32"/>
        <v>9.3000000000000007</v>
      </c>
      <c r="P121" s="137">
        <f t="shared" si="32"/>
        <v>9.3000000000000007</v>
      </c>
      <c r="Q121" s="137">
        <f t="shared" si="32"/>
        <v>9.3000000000000007</v>
      </c>
      <c r="R121" s="137">
        <f t="shared" si="32"/>
        <v>9.3000000000000007</v>
      </c>
      <c r="S121" s="137">
        <f t="shared" si="31"/>
        <v>9.3000000000000007</v>
      </c>
      <c r="T121" s="137">
        <f t="shared" si="31"/>
        <v>9.3000000000000007</v>
      </c>
      <c r="U121" s="137">
        <f t="shared" si="31"/>
        <v>9.3000000000000007</v>
      </c>
      <c r="V121" s="137">
        <f t="shared" si="31"/>
        <v>9.3000000000000007</v>
      </c>
      <c r="W121" s="137">
        <f t="shared" si="31"/>
        <v>9.3000000000000007</v>
      </c>
      <c r="X121" s="137">
        <f t="shared" si="31"/>
        <v>9.3000000000000007</v>
      </c>
      <c r="Y121" s="137">
        <f t="shared" si="31"/>
        <v>9.3000000000000007</v>
      </c>
      <c r="Z121" s="137">
        <f t="shared" si="31"/>
        <v>9.3000000000000007</v>
      </c>
      <c r="AA121" s="137">
        <f t="shared" si="31"/>
        <v>9.3000000000000007</v>
      </c>
      <c r="AB121" s="137">
        <f t="shared" si="31"/>
        <v>9.3000000000000007</v>
      </c>
      <c r="AC121" s="137">
        <f t="shared" si="31"/>
        <v>9.3000000000000007</v>
      </c>
      <c r="AD121" s="137">
        <f t="shared" si="31"/>
        <v>9.3000000000000007</v>
      </c>
      <c r="AE121" s="137">
        <f t="shared" si="31"/>
        <v>9.3000000000000007</v>
      </c>
      <c r="AF121" s="137">
        <f t="shared" si="31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2"/>
        <v>0</v>
      </c>
      <c r="D122" s="137">
        <f t="shared" si="32"/>
        <v>0</v>
      </c>
      <c r="E122" s="137">
        <f t="shared" si="32"/>
        <v>0</v>
      </c>
      <c r="F122" s="137">
        <f t="shared" si="32"/>
        <v>0</v>
      </c>
      <c r="G122" s="137">
        <f t="shared" si="32"/>
        <v>0</v>
      </c>
      <c r="H122" s="137">
        <f t="shared" si="32"/>
        <v>0</v>
      </c>
      <c r="I122" s="137">
        <f t="shared" si="32"/>
        <v>0</v>
      </c>
      <c r="J122" s="137">
        <f t="shared" si="32"/>
        <v>0</v>
      </c>
      <c r="K122" s="137">
        <f t="shared" si="32"/>
        <v>0</v>
      </c>
      <c r="L122" s="137">
        <f t="shared" si="32"/>
        <v>0</v>
      </c>
      <c r="M122" s="137">
        <f t="shared" si="32"/>
        <v>0</v>
      </c>
      <c r="N122" s="137">
        <f t="shared" si="32"/>
        <v>0</v>
      </c>
      <c r="O122" s="137">
        <f t="shared" si="32"/>
        <v>0</v>
      </c>
      <c r="P122" s="137">
        <f t="shared" si="32"/>
        <v>0</v>
      </c>
      <c r="Q122" s="137">
        <f t="shared" si="32"/>
        <v>0</v>
      </c>
      <c r="R122" s="137">
        <f t="shared" si="32"/>
        <v>0</v>
      </c>
      <c r="S122" s="137">
        <f t="shared" si="31"/>
        <v>0</v>
      </c>
      <c r="T122" s="137">
        <f t="shared" si="31"/>
        <v>0</v>
      </c>
      <c r="U122" s="137">
        <f t="shared" si="31"/>
        <v>0</v>
      </c>
      <c r="V122" s="137">
        <f t="shared" si="31"/>
        <v>0</v>
      </c>
      <c r="W122" s="137">
        <f t="shared" si="31"/>
        <v>0</v>
      </c>
      <c r="X122" s="137">
        <f t="shared" si="31"/>
        <v>0</v>
      </c>
      <c r="Y122" s="137">
        <f t="shared" si="31"/>
        <v>0</v>
      </c>
      <c r="Z122" s="137">
        <f t="shared" si="31"/>
        <v>0</v>
      </c>
      <c r="AA122" s="137">
        <f t="shared" si="31"/>
        <v>0</v>
      </c>
      <c r="AB122" s="137">
        <f t="shared" si="31"/>
        <v>0</v>
      </c>
      <c r="AC122" s="137">
        <f t="shared" si="31"/>
        <v>0</v>
      </c>
      <c r="AD122" s="137">
        <f t="shared" si="31"/>
        <v>0</v>
      </c>
      <c r="AE122" s="137">
        <f t="shared" si="31"/>
        <v>0</v>
      </c>
      <c r="AF122" s="137">
        <f t="shared" si="31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2"/>
        <v>0</v>
      </c>
      <c r="D123" s="137">
        <f t="shared" si="32"/>
        <v>0</v>
      </c>
      <c r="E123" s="137">
        <f t="shared" si="32"/>
        <v>0</v>
      </c>
      <c r="F123" s="137">
        <f t="shared" si="32"/>
        <v>0</v>
      </c>
      <c r="G123" s="137">
        <f t="shared" si="32"/>
        <v>0</v>
      </c>
      <c r="H123" s="137">
        <f t="shared" si="32"/>
        <v>0</v>
      </c>
      <c r="I123" s="137">
        <f t="shared" si="32"/>
        <v>0</v>
      </c>
      <c r="J123" s="137">
        <f t="shared" si="32"/>
        <v>0</v>
      </c>
      <c r="K123" s="137">
        <f t="shared" si="32"/>
        <v>0</v>
      </c>
      <c r="L123" s="137">
        <f t="shared" si="32"/>
        <v>0</v>
      </c>
      <c r="M123" s="137">
        <f t="shared" si="32"/>
        <v>0</v>
      </c>
      <c r="N123" s="137">
        <f t="shared" si="32"/>
        <v>0</v>
      </c>
      <c r="O123" s="137">
        <f t="shared" si="32"/>
        <v>0</v>
      </c>
      <c r="P123" s="137">
        <f t="shared" si="32"/>
        <v>0</v>
      </c>
      <c r="Q123" s="137">
        <f t="shared" si="32"/>
        <v>0</v>
      </c>
      <c r="R123" s="137">
        <f t="shared" si="32"/>
        <v>0</v>
      </c>
      <c r="S123" s="137">
        <f t="shared" si="31"/>
        <v>0</v>
      </c>
      <c r="T123" s="137">
        <f t="shared" si="31"/>
        <v>0</v>
      </c>
      <c r="U123" s="137">
        <f t="shared" si="31"/>
        <v>0</v>
      </c>
      <c r="V123" s="137">
        <f t="shared" si="31"/>
        <v>0</v>
      </c>
      <c r="W123" s="137">
        <f t="shared" si="31"/>
        <v>0</v>
      </c>
      <c r="X123" s="137">
        <f t="shared" si="31"/>
        <v>0</v>
      </c>
      <c r="Y123" s="137">
        <f t="shared" si="31"/>
        <v>0</v>
      </c>
      <c r="Z123" s="137">
        <f t="shared" si="31"/>
        <v>0</v>
      </c>
      <c r="AA123" s="137">
        <f t="shared" si="31"/>
        <v>0</v>
      </c>
      <c r="AB123" s="137">
        <f t="shared" si="31"/>
        <v>0</v>
      </c>
      <c r="AC123" s="137">
        <f t="shared" si="31"/>
        <v>0</v>
      </c>
      <c r="AD123" s="137">
        <f t="shared" si="31"/>
        <v>0</v>
      </c>
      <c r="AE123" s="137">
        <f t="shared" si="31"/>
        <v>0</v>
      </c>
      <c r="AF123" s="137">
        <f t="shared" si="31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2"/>
        <v>5</v>
      </c>
      <c r="D124" s="137">
        <f t="shared" si="32"/>
        <v>5</v>
      </c>
      <c r="E124" s="137">
        <f t="shared" si="32"/>
        <v>5</v>
      </c>
      <c r="F124" s="137">
        <f t="shared" si="32"/>
        <v>5</v>
      </c>
      <c r="G124" s="137">
        <f t="shared" si="32"/>
        <v>5</v>
      </c>
      <c r="H124" s="137">
        <f t="shared" si="32"/>
        <v>5</v>
      </c>
      <c r="I124" s="137">
        <f t="shared" si="32"/>
        <v>5</v>
      </c>
      <c r="J124" s="137">
        <f t="shared" si="32"/>
        <v>5</v>
      </c>
      <c r="K124" s="137">
        <f t="shared" si="32"/>
        <v>5</v>
      </c>
      <c r="L124" s="137">
        <f t="shared" si="32"/>
        <v>5</v>
      </c>
      <c r="M124" s="137">
        <f t="shared" si="32"/>
        <v>5</v>
      </c>
      <c r="N124" s="137">
        <f t="shared" si="32"/>
        <v>5</v>
      </c>
      <c r="O124" s="137">
        <f t="shared" si="32"/>
        <v>5</v>
      </c>
      <c r="P124" s="137">
        <f t="shared" si="32"/>
        <v>5</v>
      </c>
      <c r="Q124" s="137">
        <f t="shared" si="32"/>
        <v>5</v>
      </c>
      <c r="R124" s="137">
        <f t="shared" si="32"/>
        <v>5</v>
      </c>
      <c r="S124" s="137">
        <f t="shared" si="31"/>
        <v>5</v>
      </c>
      <c r="T124" s="137">
        <f t="shared" si="31"/>
        <v>5</v>
      </c>
      <c r="U124" s="137">
        <f t="shared" si="31"/>
        <v>5</v>
      </c>
      <c r="V124" s="137">
        <f t="shared" si="31"/>
        <v>5</v>
      </c>
      <c r="W124" s="137">
        <f t="shared" si="31"/>
        <v>5</v>
      </c>
      <c r="X124" s="137">
        <f t="shared" si="31"/>
        <v>5</v>
      </c>
      <c r="Y124" s="137">
        <f t="shared" si="31"/>
        <v>5</v>
      </c>
      <c r="Z124" s="137">
        <f t="shared" si="31"/>
        <v>5</v>
      </c>
      <c r="AA124" s="137">
        <f t="shared" si="31"/>
        <v>5</v>
      </c>
      <c r="AB124" s="137">
        <f t="shared" si="31"/>
        <v>5</v>
      </c>
      <c r="AC124" s="137">
        <f t="shared" si="31"/>
        <v>5</v>
      </c>
      <c r="AD124" s="137">
        <f t="shared" si="31"/>
        <v>5</v>
      </c>
      <c r="AE124" s="137">
        <f t="shared" si="31"/>
        <v>5</v>
      </c>
      <c r="AF124" s="137">
        <f t="shared" si="31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2"/>
        <v>1</v>
      </c>
      <c r="D125" s="137">
        <f t="shared" si="32"/>
        <v>1</v>
      </c>
      <c r="E125" s="137">
        <f t="shared" si="32"/>
        <v>1</v>
      </c>
      <c r="F125" s="137">
        <f t="shared" si="32"/>
        <v>1</v>
      </c>
      <c r="G125" s="137">
        <f t="shared" si="32"/>
        <v>1</v>
      </c>
      <c r="H125" s="137">
        <f t="shared" si="32"/>
        <v>1</v>
      </c>
      <c r="I125" s="137">
        <f t="shared" si="32"/>
        <v>1</v>
      </c>
      <c r="J125" s="137">
        <f t="shared" si="32"/>
        <v>1</v>
      </c>
      <c r="K125" s="137">
        <f t="shared" si="32"/>
        <v>1</v>
      </c>
      <c r="L125" s="137">
        <f t="shared" si="32"/>
        <v>1</v>
      </c>
      <c r="M125" s="137">
        <f t="shared" si="32"/>
        <v>1</v>
      </c>
      <c r="N125" s="137">
        <f t="shared" si="32"/>
        <v>1</v>
      </c>
      <c r="O125" s="137">
        <f t="shared" si="32"/>
        <v>1</v>
      </c>
      <c r="P125" s="137">
        <f t="shared" si="32"/>
        <v>1</v>
      </c>
      <c r="Q125" s="137">
        <f t="shared" si="32"/>
        <v>1</v>
      </c>
      <c r="R125" s="137">
        <f t="shared" si="32"/>
        <v>1</v>
      </c>
      <c r="S125" s="137">
        <f t="shared" si="31"/>
        <v>1</v>
      </c>
      <c r="T125" s="137">
        <f t="shared" si="31"/>
        <v>1</v>
      </c>
      <c r="U125" s="137">
        <f t="shared" si="31"/>
        <v>1</v>
      </c>
      <c r="V125" s="137">
        <f t="shared" si="31"/>
        <v>1</v>
      </c>
      <c r="W125" s="137">
        <f t="shared" si="31"/>
        <v>1</v>
      </c>
      <c r="X125" s="137">
        <f t="shared" si="31"/>
        <v>1</v>
      </c>
      <c r="Y125" s="137">
        <f t="shared" si="31"/>
        <v>1</v>
      </c>
      <c r="Z125" s="137">
        <f t="shared" si="31"/>
        <v>1</v>
      </c>
      <c r="AA125" s="137">
        <f t="shared" si="31"/>
        <v>1</v>
      </c>
      <c r="AB125" s="137">
        <f t="shared" si="31"/>
        <v>1</v>
      </c>
      <c r="AC125" s="137">
        <f t="shared" si="31"/>
        <v>1</v>
      </c>
      <c r="AD125" s="137">
        <f t="shared" si="31"/>
        <v>1</v>
      </c>
      <c r="AE125" s="137">
        <f t="shared" si="31"/>
        <v>1</v>
      </c>
      <c r="AF125" s="137">
        <f t="shared" si="31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2"/>
        <v>1.58</v>
      </c>
      <c r="D126" s="137">
        <f t="shared" si="32"/>
        <v>1.58</v>
      </c>
      <c r="E126" s="137">
        <f t="shared" si="32"/>
        <v>1.58</v>
      </c>
      <c r="F126" s="137">
        <f t="shared" si="32"/>
        <v>1.58</v>
      </c>
      <c r="G126" s="137">
        <f t="shared" si="32"/>
        <v>1.58</v>
      </c>
      <c r="H126" s="137">
        <f t="shared" si="32"/>
        <v>1.58</v>
      </c>
      <c r="I126" s="137">
        <f t="shared" si="32"/>
        <v>1.58</v>
      </c>
      <c r="J126" s="137">
        <f t="shared" si="32"/>
        <v>1.58</v>
      </c>
      <c r="K126" s="137">
        <f t="shared" si="32"/>
        <v>1.58</v>
      </c>
      <c r="L126" s="137">
        <f t="shared" si="32"/>
        <v>1.58</v>
      </c>
      <c r="M126" s="137">
        <f t="shared" si="32"/>
        <v>1.58</v>
      </c>
      <c r="N126" s="137">
        <f t="shared" si="32"/>
        <v>1.58</v>
      </c>
      <c r="O126" s="137">
        <f t="shared" si="32"/>
        <v>1.58</v>
      </c>
      <c r="P126" s="137">
        <f t="shared" si="32"/>
        <v>1.58</v>
      </c>
      <c r="Q126" s="137">
        <f t="shared" si="32"/>
        <v>1.58</v>
      </c>
      <c r="R126" s="137">
        <f t="shared" si="32"/>
        <v>1.58</v>
      </c>
      <c r="S126" s="137">
        <f t="shared" si="31"/>
        <v>1.58</v>
      </c>
      <c r="T126" s="137">
        <f t="shared" si="31"/>
        <v>1.58</v>
      </c>
      <c r="U126" s="137">
        <f t="shared" si="31"/>
        <v>1.58</v>
      </c>
      <c r="V126" s="137">
        <f t="shared" si="31"/>
        <v>1.58</v>
      </c>
      <c r="W126" s="137">
        <f t="shared" si="31"/>
        <v>1.58</v>
      </c>
      <c r="X126" s="137">
        <f t="shared" si="31"/>
        <v>1.58</v>
      </c>
      <c r="Y126" s="137">
        <f t="shared" si="31"/>
        <v>1.58</v>
      </c>
      <c r="Z126" s="137">
        <f t="shared" si="31"/>
        <v>1.58</v>
      </c>
      <c r="AA126" s="137">
        <f t="shared" si="31"/>
        <v>1.58</v>
      </c>
      <c r="AB126" s="137">
        <f t="shared" si="31"/>
        <v>1.58</v>
      </c>
      <c r="AC126" s="137">
        <f t="shared" si="31"/>
        <v>1.58</v>
      </c>
      <c r="AD126" s="137">
        <f t="shared" si="31"/>
        <v>1.58</v>
      </c>
      <c r="AE126" s="137">
        <f t="shared" si="31"/>
        <v>1.58</v>
      </c>
      <c r="AF126" s="137">
        <f t="shared" si="31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2"/>
        <v>1.46</v>
      </c>
      <c r="D127" s="137">
        <f t="shared" si="32"/>
        <v>1.46</v>
      </c>
      <c r="E127" s="137">
        <f t="shared" si="32"/>
        <v>1.46</v>
      </c>
      <c r="F127" s="137">
        <f t="shared" si="32"/>
        <v>1.46</v>
      </c>
      <c r="G127" s="137">
        <f t="shared" si="32"/>
        <v>1.46</v>
      </c>
      <c r="H127" s="137">
        <f t="shared" si="32"/>
        <v>1.46</v>
      </c>
      <c r="I127" s="137">
        <f t="shared" si="32"/>
        <v>1.46</v>
      </c>
      <c r="J127" s="137">
        <f t="shared" si="32"/>
        <v>1.46</v>
      </c>
      <c r="K127" s="137">
        <f t="shared" si="32"/>
        <v>1.46</v>
      </c>
      <c r="L127" s="137">
        <f t="shared" si="32"/>
        <v>1.46</v>
      </c>
      <c r="M127" s="137">
        <f t="shared" si="32"/>
        <v>1.46</v>
      </c>
      <c r="N127" s="137">
        <f t="shared" si="32"/>
        <v>1.46</v>
      </c>
      <c r="O127" s="137">
        <f t="shared" si="32"/>
        <v>1.46</v>
      </c>
      <c r="P127" s="137">
        <f t="shared" si="32"/>
        <v>1.46</v>
      </c>
      <c r="Q127" s="137">
        <f t="shared" si="32"/>
        <v>1.46</v>
      </c>
      <c r="R127" s="137">
        <f t="shared" si="32"/>
        <v>1.46</v>
      </c>
      <c r="S127" s="137">
        <f t="shared" ref="S127:AF128" si="33">R127</f>
        <v>1.46</v>
      </c>
      <c r="T127" s="137">
        <f t="shared" si="33"/>
        <v>1.46</v>
      </c>
      <c r="U127" s="137">
        <f t="shared" si="33"/>
        <v>1.46</v>
      </c>
      <c r="V127" s="137">
        <f t="shared" si="33"/>
        <v>1.46</v>
      </c>
      <c r="W127" s="137">
        <f t="shared" si="33"/>
        <v>1.46</v>
      </c>
      <c r="X127" s="137">
        <f t="shared" si="33"/>
        <v>1.46</v>
      </c>
      <c r="Y127" s="137">
        <f t="shared" si="33"/>
        <v>1.46</v>
      </c>
      <c r="Z127" s="137">
        <f t="shared" si="33"/>
        <v>1.46</v>
      </c>
      <c r="AA127" s="137">
        <f t="shared" si="33"/>
        <v>1.46</v>
      </c>
      <c r="AB127" s="137">
        <f t="shared" si="33"/>
        <v>1.46</v>
      </c>
      <c r="AC127" s="137">
        <f t="shared" si="33"/>
        <v>1.46</v>
      </c>
      <c r="AD127" s="137">
        <f t="shared" si="33"/>
        <v>1.46</v>
      </c>
      <c r="AE127" s="137">
        <f t="shared" si="33"/>
        <v>1.46</v>
      </c>
      <c r="AF127" s="137">
        <f t="shared" si="33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2"/>
        <v>1.48</v>
      </c>
      <c r="D128" s="137">
        <f t="shared" si="32"/>
        <v>1.48</v>
      </c>
      <c r="E128" s="137">
        <f t="shared" si="32"/>
        <v>1.48</v>
      </c>
      <c r="F128" s="137">
        <f t="shared" si="32"/>
        <v>1.48</v>
      </c>
      <c r="G128" s="137">
        <f t="shared" si="32"/>
        <v>1.48</v>
      </c>
      <c r="H128" s="137">
        <f t="shared" si="32"/>
        <v>1.48</v>
      </c>
      <c r="I128" s="137">
        <f t="shared" si="32"/>
        <v>1.48</v>
      </c>
      <c r="J128" s="137">
        <f t="shared" si="32"/>
        <v>1.48</v>
      </c>
      <c r="K128" s="137">
        <f t="shared" si="32"/>
        <v>1.48</v>
      </c>
      <c r="L128" s="137">
        <f t="shared" si="32"/>
        <v>1.48</v>
      </c>
      <c r="M128" s="137">
        <f t="shared" si="32"/>
        <v>1.48</v>
      </c>
      <c r="N128" s="137">
        <f t="shared" si="32"/>
        <v>1.48</v>
      </c>
      <c r="O128" s="137">
        <f t="shared" si="32"/>
        <v>1.48</v>
      </c>
      <c r="P128" s="137">
        <f t="shared" si="32"/>
        <v>1.48</v>
      </c>
      <c r="Q128" s="137">
        <f t="shared" si="32"/>
        <v>1.48</v>
      </c>
      <c r="R128" s="137">
        <f t="shared" si="32"/>
        <v>1.48</v>
      </c>
      <c r="S128" s="137">
        <f t="shared" si="33"/>
        <v>1.48</v>
      </c>
      <c r="T128" s="137">
        <f t="shared" si="33"/>
        <v>1.48</v>
      </c>
      <c r="U128" s="137">
        <f t="shared" si="33"/>
        <v>1.48</v>
      </c>
      <c r="V128" s="137">
        <f t="shared" si="33"/>
        <v>1.48</v>
      </c>
      <c r="W128" s="137">
        <f t="shared" si="33"/>
        <v>1.48</v>
      </c>
      <c r="X128" s="137">
        <f t="shared" si="33"/>
        <v>1.48</v>
      </c>
      <c r="Y128" s="137">
        <f t="shared" si="33"/>
        <v>1.48</v>
      </c>
      <c r="Z128" s="137">
        <f t="shared" si="33"/>
        <v>1.48</v>
      </c>
      <c r="AA128" s="137">
        <f t="shared" si="33"/>
        <v>1.48</v>
      </c>
      <c r="AB128" s="137">
        <f t="shared" si="33"/>
        <v>1.48</v>
      </c>
      <c r="AC128" s="137">
        <f t="shared" si="33"/>
        <v>1.48</v>
      </c>
      <c r="AD128" s="137">
        <f t="shared" si="33"/>
        <v>1.48</v>
      </c>
      <c r="AE128" s="137">
        <f t="shared" si="33"/>
        <v>1.48</v>
      </c>
      <c r="AF128" s="137">
        <f t="shared" si="33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4">B130</f>
        <v>2.2000000000000002</v>
      </c>
      <c r="D130" s="137">
        <f t="shared" si="34"/>
        <v>2.2000000000000002</v>
      </c>
      <c r="E130" s="137">
        <f t="shared" si="34"/>
        <v>2.2000000000000002</v>
      </c>
      <c r="F130" s="137">
        <f t="shared" si="34"/>
        <v>2.2000000000000002</v>
      </c>
      <c r="G130" s="137">
        <f t="shared" si="34"/>
        <v>2.2000000000000002</v>
      </c>
      <c r="H130" s="137">
        <f t="shared" si="34"/>
        <v>2.2000000000000002</v>
      </c>
      <c r="I130" s="137">
        <f t="shared" si="34"/>
        <v>2.2000000000000002</v>
      </c>
      <c r="J130" s="137">
        <f t="shared" si="34"/>
        <v>2.2000000000000002</v>
      </c>
      <c r="K130" s="137">
        <f t="shared" si="34"/>
        <v>2.2000000000000002</v>
      </c>
      <c r="L130" s="137">
        <f t="shared" si="34"/>
        <v>2.2000000000000002</v>
      </c>
      <c r="M130" s="137">
        <f t="shared" si="34"/>
        <v>2.2000000000000002</v>
      </c>
      <c r="N130" s="137">
        <f t="shared" si="34"/>
        <v>2.2000000000000002</v>
      </c>
      <c r="O130" s="137">
        <f t="shared" si="34"/>
        <v>2.2000000000000002</v>
      </c>
      <c r="P130" s="137">
        <f t="shared" si="34"/>
        <v>2.2000000000000002</v>
      </c>
      <c r="Q130" s="137">
        <f t="shared" si="34"/>
        <v>2.2000000000000002</v>
      </c>
      <c r="R130" s="137">
        <f t="shared" si="34"/>
        <v>2.2000000000000002</v>
      </c>
      <c r="S130" s="137">
        <f t="shared" ref="S130:AF137" si="35">R130</f>
        <v>2.2000000000000002</v>
      </c>
      <c r="T130" s="137">
        <f t="shared" si="35"/>
        <v>2.2000000000000002</v>
      </c>
      <c r="U130" s="137">
        <f t="shared" si="35"/>
        <v>2.2000000000000002</v>
      </c>
      <c r="V130" s="137">
        <f t="shared" si="35"/>
        <v>2.2000000000000002</v>
      </c>
      <c r="W130" s="137">
        <f t="shared" si="35"/>
        <v>2.2000000000000002</v>
      </c>
      <c r="X130" s="137">
        <f t="shared" si="35"/>
        <v>2.2000000000000002</v>
      </c>
      <c r="Y130" s="137">
        <f t="shared" si="35"/>
        <v>2.2000000000000002</v>
      </c>
      <c r="Z130" s="137">
        <f t="shared" si="35"/>
        <v>2.2000000000000002</v>
      </c>
      <c r="AA130" s="137">
        <f t="shared" si="35"/>
        <v>2.2000000000000002</v>
      </c>
      <c r="AB130" s="137">
        <f t="shared" si="35"/>
        <v>2.2000000000000002</v>
      </c>
      <c r="AC130" s="137">
        <f t="shared" si="35"/>
        <v>2.2000000000000002</v>
      </c>
      <c r="AD130" s="137">
        <f t="shared" si="35"/>
        <v>2.2000000000000002</v>
      </c>
      <c r="AE130" s="137">
        <f t="shared" si="35"/>
        <v>2.2000000000000002</v>
      </c>
      <c r="AF130" s="137">
        <f t="shared" si="35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4"/>
        <v>2</v>
      </c>
      <c r="D131" s="137">
        <f t="shared" si="34"/>
        <v>2</v>
      </c>
      <c r="E131" s="137">
        <f t="shared" si="34"/>
        <v>2</v>
      </c>
      <c r="F131" s="137">
        <f t="shared" si="34"/>
        <v>2</v>
      </c>
      <c r="G131" s="137">
        <f t="shared" si="34"/>
        <v>2</v>
      </c>
      <c r="H131" s="137">
        <f t="shared" si="34"/>
        <v>2</v>
      </c>
      <c r="I131" s="137">
        <f t="shared" si="34"/>
        <v>2</v>
      </c>
      <c r="J131" s="137">
        <f t="shared" si="34"/>
        <v>2</v>
      </c>
      <c r="K131" s="137">
        <f t="shared" si="34"/>
        <v>2</v>
      </c>
      <c r="L131" s="137">
        <f t="shared" si="34"/>
        <v>2</v>
      </c>
      <c r="M131" s="137">
        <f t="shared" si="34"/>
        <v>2</v>
      </c>
      <c r="N131" s="137">
        <f t="shared" si="34"/>
        <v>2</v>
      </c>
      <c r="O131" s="137">
        <f t="shared" si="34"/>
        <v>2</v>
      </c>
      <c r="P131" s="137">
        <f t="shared" si="34"/>
        <v>2</v>
      </c>
      <c r="Q131" s="137">
        <f t="shared" si="34"/>
        <v>2</v>
      </c>
      <c r="R131" s="137">
        <f t="shared" si="34"/>
        <v>2</v>
      </c>
      <c r="S131" s="137">
        <f t="shared" si="35"/>
        <v>2</v>
      </c>
      <c r="T131" s="137">
        <f t="shared" si="35"/>
        <v>2</v>
      </c>
      <c r="U131" s="137">
        <f t="shared" si="35"/>
        <v>2</v>
      </c>
      <c r="V131" s="137">
        <f t="shared" si="35"/>
        <v>2</v>
      </c>
      <c r="W131" s="137">
        <f t="shared" si="35"/>
        <v>2</v>
      </c>
      <c r="X131" s="137">
        <f t="shared" si="35"/>
        <v>2</v>
      </c>
      <c r="Y131" s="137">
        <f t="shared" si="35"/>
        <v>2</v>
      </c>
      <c r="Z131" s="137">
        <f t="shared" si="35"/>
        <v>2</v>
      </c>
      <c r="AA131" s="137">
        <f t="shared" si="35"/>
        <v>2</v>
      </c>
      <c r="AB131" s="137">
        <f t="shared" si="35"/>
        <v>2</v>
      </c>
      <c r="AC131" s="137">
        <f t="shared" si="35"/>
        <v>2</v>
      </c>
      <c r="AD131" s="137">
        <f t="shared" si="35"/>
        <v>2</v>
      </c>
      <c r="AE131" s="137">
        <f t="shared" si="35"/>
        <v>2</v>
      </c>
      <c r="AF131" s="137">
        <f t="shared" si="35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4"/>
        <v>1.25</v>
      </c>
      <c r="D132" s="137">
        <f t="shared" si="34"/>
        <v>1.25</v>
      </c>
      <c r="E132" s="137">
        <f t="shared" si="34"/>
        <v>1.25</v>
      </c>
      <c r="F132" s="137">
        <f t="shared" si="34"/>
        <v>1.25</v>
      </c>
      <c r="G132" s="137">
        <f t="shared" si="34"/>
        <v>1.25</v>
      </c>
      <c r="H132" s="137">
        <f t="shared" si="34"/>
        <v>1.25</v>
      </c>
      <c r="I132" s="137">
        <f t="shared" si="34"/>
        <v>1.25</v>
      </c>
      <c r="J132" s="137">
        <f t="shared" si="34"/>
        <v>1.25</v>
      </c>
      <c r="K132" s="137">
        <f t="shared" si="34"/>
        <v>1.25</v>
      </c>
      <c r="L132" s="137">
        <f t="shared" si="34"/>
        <v>1.25</v>
      </c>
      <c r="M132" s="137">
        <f t="shared" si="34"/>
        <v>1.25</v>
      </c>
      <c r="N132" s="137">
        <f t="shared" si="34"/>
        <v>1.25</v>
      </c>
      <c r="O132" s="137">
        <f t="shared" si="34"/>
        <v>1.25</v>
      </c>
      <c r="P132" s="137">
        <f t="shared" si="34"/>
        <v>1.25</v>
      </c>
      <c r="Q132" s="137">
        <f t="shared" si="34"/>
        <v>1.25</v>
      </c>
      <c r="R132" s="137">
        <f t="shared" si="34"/>
        <v>1.25</v>
      </c>
      <c r="S132" s="137">
        <f t="shared" si="35"/>
        <v>1.25</v>
      </c>
      <c r="T132" s="137">
        <f t="shared" si="35"/>
        <v>1.25</v>
      </c>
      <c r="U132" s="137">
        <f t="shared" si="35"/>
        <v>1.25</v>
      </c>
      <c r="V132" s="137">
        <f t="shared" si="35"/>
        <v>1.25</v>
      </c>
      <c r="W132" s="137">
        <f t="shared" si="35"/>
        <v>1.25</v>
      </c>
      <c r="X132" s="137">
        <f t="shared" si="35"/>
        <v>1.25</v>
      </c>
      <c r="Y132" s="137">
        <f t="shared" si="35"/>
        <v>1.25</v>
      </c>
      <c r="Z132" s="137">
        <f t="shared" si="35"/>
        <v>1.25</v>
      </c>
      <c r="AA132" s="137">
        <f t="shared" si="35"/>
        <v>1.25</v>
      </c>
      <c r="AB132" s="137">
        <f t="shared" si="35"/>
        <v>1.25</v>
      </c>
      <c r="AC132" s="137">
        <f t="shared" si="35"/>
        <v>1.25</v>
      </c>
      <c r="AD132" s="137">
        <f t="shared" si="35"/>
        <v>1.25</v>
      </c>
      <c r="AE132" s="137">
        <f t="shared" si="35"/>
        <v>1.25</v>
      </c>
      <c r="AF132" s="137">
        <f t="shared" si="35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4"/>
        <v>1.1499999999999999</v>
      </c>
      <c r="D133" s="137">
        <f t="shared" si="34"/>
        <v>1.1499999999999999</v>
      </c>
      <c r="E133" s="137">
        <f t="shared" si="34"/>
        <v>1.1499999999999999</v>
      </c>
      <c r="F133" s="137">
        <f t="shared" si="34"/>
        <v>1.1499999999999999</v>
      </c>
      <c r="G133" s="137">
        <f t="shared" si="34"/>
        <v>1.1499999999999999</v>
      </c>
      <c r="H133" s="137">
        <f t="shared" si="34"/>
        <v>1.1499999999999999</v>
      </c>
      <c r="I133" s="137">
        <f t="shared" si="34"/>
        <v>1.1499999999999999</v>
      </c>
      <c r="J133" s="137">
        <f t="shared" si="34"/>
        <v>1.1499999999999999</v>
      </c>
      <c r="K133" s="137">
        <f t="shared" si="34"/>
        <v>1.1499999999999999</v>
      </c>
      <c r="L133" s="137">
        <f t="shared" si="34"/>
        <v>1.1499999999999999</v>
      </c>
      <c r="M133" s="137">
        <f t="shared" si="34"/>
        <v>1.1499999999999999</v>
      </c>
      <c r="N133" s="137">
        <f t="shared" si="34"/>
        <v>1.1499999999999999</v>
      </c>
      <c r="O133" s="137">
        <f t="shared" si="34"/>
        <v>1.1499999999999999</v>
      </c>
      <c r="P133" s="137">
        <f t="shared" si="34"/>
        <v>1.1499999999999999</v>
      </c>
      <c r="Q133" s="137">
        <f t="shared" si="34"/>
        <v>1.1499999999999999</v>
      </c>
      <c r="R133" s="137">
        <f t="shared" si="34"/>
        <v>1.1499999999999999</v>
      </c>
      <c r="S133" s="137">
        <f t="shared" si="35"/>
        <v>1.1499999999999999</v>
      </c>
      <c r="T133" s="137">
        <f t="shared" si="35"/>
        <v>1.1499999999999999</v>
      </c>
      <c r="U133" s="137">
        <f t="shared" si="35"/>
        <v>1.1499999999999999</v>
      </c>
      <c r="V133" s="137">
        <f t="shared" si="35"/>
        <v>1.1499999999999999</v>
      </c>
      <c r="W133" s="137">
        <f t="shared" si="35"/>
        <v>1.1499999999999999</v>
      </c>
      <c r="X133" s="137">
        <f t="shared" si="35"/>
        <v>1.1499999999999999</v>
      </c>
      <c r="Y133" s="137">
        <f t="shared" si="35"/>
        <v>1.1499999999999999</v>
      </c>
      <c r="Z133" s="137">
        <f t="shared" si="35"/>
        <v>1.1499999999999999</v>
      </c>
      <c r="AA133" s="137">
        <f t="shared" si="35"/>
        <v>1.1499999999999999</v>
      </c>
      <c r="AB133" s="137">
        <f t="shared" si="35"/>
        <v>1.1499999999999999</v>
      </c>
      <c r="AC133" s="137">
        <f t="shared" si="35"/>
        <v>1.1499999999999999</v>
      </c>
      <c r="AD133" s="137">
        <f t="shared" si="35"/>
        <v>1.1499999999999999</v>
      </c>
      <c r="AE133" s="137">
        <f t="shared" si="35"/>
        <v>1.1499999999999999</v>
      </c>
      <c r="AF133" s="137">
        <f t="shared" si="35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4"/>
        <v>2.133</v>
      </c>
      <c r="D134" s="137">
        <f t="shared" si="34"/>
        <v>2.133</v>
      </c>
      <c r="E134" s="137">
        <f t="shared" si="34"/>
        <v>2.133</v>
      </c>
      <c r="F134" s="137">
        <f t="shared" si="34"/>
        <v>2.133</v>
      </c>
      <c r="G134" s="137">
        <f t="shared" si="34"/>
        <v>2.133</v>
      </c>
      <c r="H134" s="137">
        <f t="shared" si="34"/>
        <v>2.133</v>
      </c>
      <c r="I134" s="137">
        <f t="shared" si="34"/>
        <v>2.133</v>
      </c>
      <c r="J134" s="137">
        <f t="shared" si="34"/>
        <v>2.133</v>
      </c>
      <c r="K134" s="137">
        <f t="shared" si="34"/>
        <v>2.133</v>
      </c>
      <c r="L134" s="137">
        <f t="shared" si="34"/>
        <v>2.133</v>
      </c>
      <c r="M134" s="137">
        <f t="shared" si="34"/>
        <v>2.133</v>
      </c>
      <c r="N134" s="137">
        <f t="shared" si="34"/>
        <v>2.133</v>
      </c>
      <c r="O134" s="137">
        <f t="shared" si="34"/>
        <v>2.133</v>
      </c>
      <c r="P134" s="137">
        <f t="shared" si="34"/>
        <v>2.133</v>
      </c>
      <c r="Q134" s="137">
        <f t="shared" si="34"/>
        <v>2.133</v>
      </c>
      <c r="R134" s="137">
        <f t="shared" si="34"/>
        <v>2.133</v>
      </c>
      <c r="S134" s="137">
        <f t="shared" si="35"/>
        <v>2.133</v>
      </c>
      <c r="T134" s="137">
        <f t="shared" si="35"/>
        <v>2.133</v>
      </c>
      <c r="U134" s="137">
        <f t="shared" si="35"/>
        <v>2.133</v>
      </c>
      <c r="V134" s="137">
        <f t="shared" si="35"/>
        <v>2.133</v>
      </c>
      <c r="W134" s="137">
        <f t="shared" si="35"/>
        <v>2.133</v>
      </c>
      <c r="X134" s="137">
        <f t="shared" si="35"/>
        <v>2.133</v>
      </c>
      <c r="Y134" s="137">
        <f t="shared" si="35"/>
        <v>2.133</v>
      </c>
      <c r="Z134" s="137">
        <f t="shared" si="35"/>
        <v>2.133</v>
      </c>
      <c r="AA134" s="137">
        <f t="shared" si="35"/>
        <v>2.133</v>
      </c>
      <c r="AB134" s="137">
        <f t="shared" si="35"/>
        <v>2.133</v>
      </c>
      <c r="AC134" s="137">
        <f t="shared" si="35"/>
        <v>2.133</v>
      </c>
      <c r="AD134" s="137">
        <f t="shared" si="35"/>
        <v>2.133</v>
      </c>
      <c r="AE134" s="137">
        <f t="shared" si="35"/>
        <v>2.133</v>
      </c>
      <c r="AF134" s="137">
        <f t="shared" si="35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4"/>
        <v>2.09</v>
      </c>
      <c r="D135" s="137">
        <f t="shared" si="34"/>
        <v>2.09</v>
      </c>
      <c r="E135" s="137">
        <f t="shared" si="34"/>
        <v>2.09</v>
      </c>
      <c r="F135" s="137">
        <f t="shared" si="34"/>
        <v>2.09</v>
      </c>
      <c r="G135" s="137">
        <f t="shared" si="34"/>
        <v>2.09</v>
      </c>
      <c r="H135" s="137">
        <f t="shared" si="34"/>
        <v>2.09</v>
      </c>
      <c r="I135" s="137">
        <f t="shared" si="34"/>
        <v>2.09</v>
      </c>
      <c r="J135" s="137">
        <f t="shared" si="34"/>
        <v>2.09</v>
      </c>
      <c r="K135" s="137">
        <f t="shared" si="34"/>
        <v>2.09</v>
      </c>
      <c r="L135" s="137">
        <f t="shared" si="34"/>
        <v>2.09</v>
      </c>
      <c r="M135" s="137">
        <f t="shared" si="34"/>
        <v>2.09</v>
      </c>
      <c r="N135" s="137">
        <f t="shared" si="34"/>
        <v>2.09</v>
      </c>
      <c r="O135" s="137">
        <f t="shared" si="34"/>
        <v>2.09</v>
      </c>
      <c r="P135" s="137">
        <f t="shared" si="34"/>
        <v>2.09</v>
      </c>
      <c r="Q135" s="137">
        <f t="shared" si="34"/>
        <v>2.09</v>
      </c>
      <c r="R135" s="137">
        <f t="shared" si="34"/>
        <v>2.09</v>
      </c>
      <c r="S135" s="137">
        <f t="shared" si="35"/>
        <v>2.09</v>
      </c>
      <c r="T135" s="137">
        <f t="shared" si="35"/>
        <v>2.09</v>
      </c>
      <c r="U135" s="137">
        <f t="shared" si="35"/>
        <v>2.09</v>
      </c>
      <c r="V135" s="137">
        <f t="shared" si="35"/>
        <v>2.09</v>
      </c>
      <c r="W135" s="137">
        <f t="shared" si="35"/>
        <v>2.09</v>
      </c>
      <c r="X135" s="137">
        <f t="shared" si="35"/>
        <v>2.09</v>
      </c>
      <c r="Y135" s="137">
        <f t="shared" si="35"/>
        <v>2.09</v>
      </c>
      <c r="Z135" s="137">
        <f t="shared" si="35"/>
        <v>2.09</v>
      </c>
      <c r="AA135" s="137">
        <f t="shared" si="35"/>
        <v>2.09</v>
      </c>
      <c r="AB135" s="137">
        <f t="shared" si="35"/>
        <v>2.09</v>
      </c>
      <c r="AC135" s="137">
        <f t="shared" si="35"/>
        <v>2.09</v>
      </c>
      <c r="AD135" s="137">
        <f t="shared" si="35"/>
        <v>2.09</v>
      </c>
      <c r="AE135" s="137">
        <f t="shared" si="35"/>
        <v>2.09</v>
      </c>
      <c r="AF135" s="137">
        <f t="shared" si="35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4"/>
        <v>1.1399999999999999</v>
      </c>
      <c r="D136" s="137">
        <f t="shared" si="34"/>
        <v>1.1399999999999999</v>
      </c>
      <c r="E136" s="137">
        <f t="shared" si="34"/>
        <v>1.1399999999999999</v>
      </c>
      <c r="F136" s="137">
        <f t="shared" si="34"/>
        <v>1.1399999999999999</v>
      </c>
      <c r="G136" s="137">
        <f t="shared" si="34"/>
        <v>1.1399999999999999</v>
      </c>
      <c r="H136" s="137">
        <f t="shared" si="34"/>
        <v>1.1399999999999999</v>
      </c>
      <c r="I136" s="137">
        <f t="shared" si="34"/>
        <v>1.1399999999999999</v>
      </c>
      <c r="J136" s="137">
        <f t="shared" si="34"/>
        <v>1.1399999999999999</v>
      </c>
      <c r="K136" s="137">
        <f t="shared" si="34"/>
        <v>1.1399999999999999</v>
      </c>
      <c r="L136" s="137">
        <f t="shared" si="34"/>
        <v>1.1399999999999999</v>
      </c>
      <c r="M136" s="137">
        <f t="shared" si="34"/>
        <v>1.1399999999999999</v>
      </c>
      <c r="N136" s="137">
        <f t="shared" si="34"/>
        <v>1.1399999999999999</v>
      </c>
      <c r="O136" s="137">
        <f t="shared" si="34"/>
        <v>1.1399999999999999</v>
      </c>
      <c r="P136" s="137">
        <f t="shared" si="34"/>
        <v>1.1399999999999999</v>
      </c>
      <c r="Q136" s="137">
        <f t="shared" si="34"/>
        <v>1.1399999999999999</v>
      </c>
      <c r="R136" s="137">
        <f t="shared" si="34"/>
        <v>1.1399999999999999</v>
      </c>
      <c r="S136" s="137">
        <f t="shared" si="35"/>
        <v>1.1399999999999999</v>
      </c>
      <c r="T136" s="137">
        <f t="shared" si="35"/>
        <v>1.1399999999999999</v>
      </c>
      <c r="U136" s="137">
        <f t="shared" si="35"/>
        <v>1.1399999999999999</v>
      </c>
      <c r="V136" s="137">
        <f t="shared" si="35"/>
        <v>1.1399999999999999</v>
      </c>
      <c r="W136" s="137">
        <f t="shared" si="35"/>
        <v>1.1399999999999999</v>
      </c>
      <c r="X136" s="137">
        <f t="shared" si="35"/>
        <v>1.1399999999999999</v>
      </c>
      <c r="Y136" s="137">
        <f t="shared" si="35"/>
        <v>1.1399999999999999</v>
      </c>
      <c r="Z136" s="137">
        <f t="shared" si="35"/>
        <v>1.1399999999999999</v>
      </c>
      <c r="AA136" s="137">
        <f t="shared" si="35"/>
        <v>1.1399999999999999</v>
      </c>
      <c r="AB136" s="137">
        <f t="shared" si="35"/>
        <v>1.1399999999999999</v>
      </c>
      <c r="AC136" s="137">
        <f t="shared" si="35"/>
        <v>1.1399999999999999</v>
      </c>
      <c r="AD136" s="137">
        <f t="shared" si="35"/>
        <v>1.1399999999999999</v>
      </c>
      <c r="AE136" s="137">
        <f t="shared" si="35"/>
        <v>1.1399999999999999</v>
      </c>
      <c r="AF136" s="137">
        <f t="shared" si="35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4"/>
        <v>0.82</v>
      </c>
      <c r="D137" s="137">
        <f t="shared" si="34"/>
        <v>0.82</v>
      </c>
      <c r="E137" s="137">
        <f t="shared" si="34"/>
        <v>0.82</v>
      </c>
      <c r="F137" s="137">
        <f t="shared" si="34"/>
        <v>0.82</v>
      </c>
      <c r="G137" s="137">
        <f t="shared" si="34"/>
        <v>0.82</v>
      </c>
      <c r="H137" s="137">
        <f t="shared" si="34"/>
        <v>0.82</v>
      </c>
      <c r="I137" s="137">
        <f t="shared" si="34"/>
        <v>0.82</v>
      </c>
      <c r="J137" s="137">
        <f t="shared" si="34"/>
        <v>0.82</v>
      </c>
      <c r="K137" s="137">
        <f t="shared" si="34"/>
        <v>0.82</v>
      </c>
      <c r="L137" s="137">
        <f t="shared" si="34"/>
        <v>0.82</v>
      </c>
      <c r="M137" s="137">
        <f t="shared" si="34"/>
        <v>0.82</v>
      </c>
      <c r="N137" s="137">
        <f t="shared" si="34"/>
        <v>0.82</v>
      </c>
      <c r="O137" s="137">
        <f t="shared" si="34"/>
        <v>0.82</v>
      </c>
      <c r="P137" s="137">
        <f t="shared" si="34"/>
        <v>0.82</v>
      </c>
      <c r="Q137" s="137">
        <f t="shared" si="34"/>
        <v>0.82</v>
      </c>
      <c r="R137" s="137">
        <f t="shared" si="34"/>
        <v>0.82</v>
      </c>
      <c r="S137" s="137">
        <f t="shared" si="35"/>
        <v>0.82</v>
      </c>
      <c r="T137" s="137">
        <f t="shared" si="35"/>
        <v>0.82</v>
      </c>
      <c r="U137" s="137">
        <f t="shared" si="35"/>
        <v>0.82</v>
      </c>
      <c r="V137" s="137">
        <f t="shared" si="35"/>
        <v>0.82</v>
      </c>
      <c r="W137" s="137">
        <f t="shared" si="35"/>
        <v>0.82</v>
      </c>
      <c r="X137" s="137">
        <f t="shared" si="35"/>
        <v>0.82</v>
      </c>
      <c r="Y137" s="137">
        <f t="shared" si="35"/>
        <v>0.82</v>
      </c>
      <c r="Z137" s="137">
        <f t="shared" si="35"/>
        <v>0.82</v>
      </c>
      <c r="AA137" s="137">
        <f t="shared" si="35"/>
        <v>0.82</v>
      </c>
      <c r="AB137" s="137">
        <f t="shared" si="35"/>
        <v>0.82</v>
      </c>
      <c r="AC137" s="137">
        <f t="shared" si="35"/>
        <v>0.82</v>
      </c>
      <c r="AD137" s="137">
        <f t="shared" si="35"/>
        <v>0.82</v>
      </c>
      <c r="AE137" s="137">
        <f t="shared" si="35"/>
        <v>0.82</v>
      </c>
      <c r="AF137" s="137">
        <f t="shared" si="35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6">B139</f>
        <v>2</v>
      </c>
      <c r="D139" s="137">
        <f t="shared" si="36"/>
        <v>2</v>
      </c>
      <c r="E139" s="137">
        <f t="shared" si="36"/>
        <v>2</v>
      </c>
      <c r="F139" s="137">
        <f t="shared" si="36"/>
        <v>2</v>
      </c>
      <c r="G139" s="137">
        <f t="shared" si="36"/>
        <v>2</v>
      </c>
      <c r="H139" s="137">
        <f t="shared" si="36"/>
        <v>2</v>
      </c>
      <c r="I139" s="137">
        <f t="shared" si="36"/>
        <v>2</v>
      </c>
      <c r="J139" s="137">
        <f t="shared" si="36"/>
        <v>2</v>
      </c>
      <c r="K139" s="137">
        <f t="shared" si="36"/>
        <v>2</v>
      </c>
      <c r="L139" s="137">
        <f t="shared" si="36"/>
        <v>2</v>
      </c>
      <c r="M139" s="137">
        <f t="shared" si="36"/>
        <v>2</v>
      </c>
      <c r="N139" s="137">
        <f t="shared" si="36"/>
        <v>2</v>
      </c>
      <c r="O139" s="137">
        <f t="shared" si="36"/>
        <v>2</v>
      </c>
      <c r="P139" s="137">
        <f t="shared" si="36"/>
        <v>2</v>
      </c>
      <c r="Q139" s="137">
        <f t="shared" si="36"/>
        <v>2</v>
      </c>
      <c r="R139" s="137">
        <f t="shared" si="36"/>
        <v>2</v>
      </c>
      <c r="S139" s="137">
        <f t="shared" ref="S139:AF145" si="37">R139</f>
        <v>2</v>
      </c>
      <c r="T139" s="137">
        <f t="shared" si="37"/>
        <v>2</v>
      </c>
      <c r="U139" s="137">
        <f t="shared" si="37"/>
        <v>2</v>
      </c>
      <c r="V139" s="137">
        <f t="shared" si="37"/>
        <v>2</v>
      </c>
      <c r="W139" s="137">
        <f t="shared" si="37"/>
        <v>2</v>
      </c>
      <c r="X139" s="137">
        <f t="shared" si="37"/>
        <v>2</v>
      </c>
      <c r="Y139" s="137">
        <f t="shared" si="37"/>
        <v>2</v>
      </c>
      <c r="Z139" s="137">
        <f t="shared" si="37"/>
        <v>2</v>
      </c>
      <c r="AA139" s="137">
        <f t="shared" si="37"/>
        <v>2</v>
      </c>
      <c r="AB139" s="137">
        <f t="shared" si="37"/>
        <v>2</v>
      </c>
      <c r="AC139" s="137">
        <f t="shared" si="37"/>
        <v>2</v>
      </c>
      <c r="AD139" s="137">
        <f t="shared" si="37"/>
        <v>2</v>
      </c>
      <c r="AE139" s="137">
        <f t="shared" si="37"/>
        <v>2</v>
      </c>
      <c r="AF139" s="137">
        <f t="shared" si="37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6"/>
        <v>5.61</v>
      </c>
      <c r="D140" s="137">
        <f t="shared" si="36"/>
        <v>5.61</v>
      </c>
      <c r="E140" s="137">
        <f t="shared" si="36"/>
        <v>5.61</v>
      </c>
      <c r="F140" s="137">
        <f t="shared" si="36"/>
        <v>5.61</v>
      </c>
      <c r="G140" s="137">
        <f t="shared" si="36"/>
        <v>5.61</v>
      </c>
      <c r="H140" s="137">
        <f t="shared" si="36"/>
        <v>5.61</v>
      </c>
      <c r="I140" s="137">
        <f t="shared" si="36"/>
        <v>5.61</v>
      </c>
      <c r="J140" s="137">
        <f t="shared" si="36"/>
        <v>5.61</v>
      </c>
      <c r="K140" s="137">
        <f t="shared" si="36"/>
        <v>5.61</v>
      </c>
      <c r="L140" s="137">
        <f t="shared" si="36"/>
        <v>5.61</v>
      </c>
      <c r="M140" s="137">
        <f t="shared" si="36"/>
        <v>5.61</v>
      </c>
      <c r="N140" s="137">
        <f t="shared" si="36"/>
        <v>5.61</v>
      </c>
      <c r="O140" s="137">
        <f t="shared" si="36"/>
        <v>5.61</v>
      </c>
      <c r="P140" s="137">
        <f t="shared" si="36"/>
        <v>5.61</v>
      </c>
      <c r="Q140" s="137">
        <f t="shared" si="36"/>
        <v>5.61</v>
      </c>
      <c r="R140" s="137">
        <f t="shared" si="36"/>
        <v>5.61</v>
      </c>
      <c r="S140" s="137">
        <f t="shared" si="37"/>
        <v>5.61</v>
      </c>
      <c r="T140" s="137">
        <f t="shared" si="37"/>
        <v>5.61</v>
      </c>
      <c r="U140" s="137">
        <f t="shared" si="37"/>
        <v>5.61</v>
      </c>
      <c r="V140" s="137">
        <f t="shared" si="37"/>
        <v>5.61</v>
      </c>
      <c r="W140" s="137">
        <f t="shared" si="37"/>
        <v>5.61</v>
      </c>
      <c r="X140" s="137">
        <f t="shared" si="37"/>
        <v>5.61</v>
      </c>
      <c r="Y140" s="137">
        <f t="shared" si="37"/>
        <v>5.61</v>
      </c>
      <c r="Z140" s="137">
        <f t="shared" si="37"/>
        <v>5.61</v>
      </c>
      <c r="AA140" s="137">
        <f t="shared" si="37"/>
        <v>5.61</v>
      </c>
      <c r="AB140" s="137">
        <f t="shared" si="37"/>
        <v>5.61</v>
      </c>
      <c r="AC140" s="137">
        <f t="shared" si="37"/>
        <v>5.61</v>
      </c>
      <c r="AD140" s="137">
        <f t="shared" si="37"/>
        <v>5.61</v>
      </c>
      <c r="AE140" s="137">
        <f t="shared" si="37"/>
        <v>5.61</v>
      </c>
      <c r="AF140" s="137">
        <f t="shared" si="37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6"/>
        <v>1.25</v>
      </c>
      <c r="D141" s="137">
        <f t="shared" si="36"/>
        <v>1.25</v>
      </c>
      <c r="E141" s="137">
        <f t="shared" si="36"/>
        <v>1.25</v>
      </c>
      <c r="F141" s="137">
        <f t="shared" si="36"/>
        <v>1.25</v>
      </c>
      <c r="G141" s="137">
        <f t="shared" si="36"/>
        <v>1.25</v>
      </c>
      <c r="H141" s="137">
        <f t="shared" si="36"/>
        <v>1.25</v>
      </c>
      <c r="I141" s="137">
        <f t="shared" si="36"/>
        <v>1.25</v>
      </c>
      <c r="J141" s="137">
        <f t="shared" si="36"/>
        <v>1.25</v>
      </c>
      <c r="K141" s="137">
        <f t="shared" si="36"/>
        <v>1.25</v>
      </c>
      <c r="L141" s="137">
        <f t="shared" si="36"/>
        <v>1.25</v>
      </c>
      <c r="M141" s="137">
        <f t="shared" si="36"/>
        <v>1.25</v>
      </c>
      <c r="N141" s="137">
        <f t="shared" si="36"/>
        <v>1.25</v>
      </c>
      <c r="O141" s="137">
        <f t="shared" si="36"/>
        <v>1.25</v>
      </c>
      <c r="P141" s="137">
        <f t="shared" si="36"/>
        <v>1.25</v>
      </c>
      <c r="Q141" s="137">
        <f t="shared" si="36"/>
        <v>1.25</v>
      </c>
      <c r="R141" s="137">
        <f t="shared" si="36"/>
        <v>1.25</v>
      </c>
      <c r="S141" s="137">
        <f t="shared" si="37"/>
        <v>1.25</v>
      </c>
      <c r="T141" s="137">
        <f t="shared" si="37"/>
        <v>1.25</v>
      </c>
      <c r="U141" s="137">
        <f t="shared" si="37"/>
        <v>1.25</v>
      </c>
      <c r="V141" s="137">
        <f t="shared" si="37"/>
        <v>1.25</v>
      </c>
      <c r="W141" s="137">
        <f t="shared" si="37"/>
        <v>1.25</v>
      </c>
      <c r="X141" s="137">
        <f t="shared" si="37"/>
        <v>1.25</v>
      </c>
      <c r="Y141" s="137">
        <f t="shared" si="37"/>
        <v>1.25</v>
      </c>
      <c r="Z141" s="137">
        <f t="shared" si="37"/>
        <v>1.25</v>
      </c>
      <c r="AA141" s="137">
        <f t="shared" si="37"/>
        <v>1.25</v>
      </c>
      <c r="AB141" s="137">
        <f t="shared" si="37"/>
        <v>1.25</v>
      </c>
      <c r="AC141" s="137">
        <f t="shared" si="37"/>
        <v>1.25</v>
      </c>
      <c r="AD141" s="137">
        <f t="shared" si="37"/>
        <v>1.25</v>
      </c>
      <c r="AE141" s="137">
        <f t="shared" si="37"/>
        <v>1.25</v>
      </c>
      <c r="AF141" s="137">
        <f t="shared" si="37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6"/>
        <v>1.25</v>
      </c>
      <c r="D142" s="137">
        <f t="shared" si="36"/>
        <v>1.25</v>
      </c>
      <c r="E142" s="137">
        <f t="shared" si="36"/>
        <v>1.25</v>
      </c>
      <c r="F142" s="137">
        <f t="shared" si="36"/>
        <v>1.25</v>
      </c>
      <c r="G142" s="137">
        <f t="shared" si="36"/>
        <v>1.25</v>
      </c>
      <c r="H142" s="137">
        <f t="shared" si="36"/>
        <v>1.25</v>
      </c>
      <c r="I142" s="137">
        <f t="shared" si="36"/>
        <v>1.25</v>
      </c>
      <c r="J142" s="137">
        <f t="shared" si="36"/>
        <v>1.25</v>
      </c>
      <c r="K142" s="137">
        <f t="shared" si="36"/>
        <v>1.25</v>
      </c>
      <c r="L142" s="137">
        <f t="shared" si="36"/>
        <v>1.25</v>
      </c>
      <c r="M142" s="137">
        <f t="shared" si="36"/>
        <v>1.25</v>
      </c>
      <c r="N142" s="137">
        <f t="shared" si="36"/>
        <v>1.25</v>
      </c>
      <c r="O142" s="137">
        <f t="shared" si="36"/>
        <v>1.25</v>
      </c>
      <c r="P142" s="137">
        <f t="shared" si="36"/>
        <v>1.25</v>
      </c>
      <c r="Q142" s="137">
        <f t="shared" si="36"/>
        <v>1.25</v>
      </c>
      <c r="R142" s="137">
        <f t="shared" si="36"/>
        <v>1.25</v>
      </c>
      <c r="S142" s="137">
        <f t="shared" si="37"/>
        <v>1.25</v>
      </c>
      <c r="T142" s="137">
        <f t="shared" si="37"/>
        <v>1.25</v>
      </c>
      <c r="U142" s="137">
        <f t="shared" si="37"/>
        <v>1.25</v>
      </c>
      <c r="V142" s="137">
        <f t="shared" si="37"/>
        <v>1.25</v>
      </c>
      <c r="W142" s="137">
        <f t="shared" si="37"/>
        <v>1.25</v>
      </c>
      <c r="X142" s="137">
        <f t="shared" si="37"/>
        <v>1.25</v>
      </c>
      <c r="Y142" s="137">
        <f t="shared" si="37"/>
        <v>1.25</v>
      </c>
      <c r="Z142" s="137">
        <f t="shared" si="37"/>
        <v>1.25</v>
      </c>
      <c r="AA142" s="137">
        <f t="shared" si="37"/>
        <v>1.25</v>
      </c>
      <c r="AB142" s="137">
        <f t="shared" si="37"/>
        <v>1.25</v>
      </c>
      <c r="AC142" s="137">
        <f t="shared" si="37"/>
        <v>1.25</v>
      </c>
      <c r="AD142" s="137">
        <f t="shared" si="37"/>
        <v>1.25</v>
      </c>
      <c r="AE142" s="137">
        <f t="shared" si="37"/>
        <v>1.25</v>
      </c>
      <c r="AF142" s="137">
        <f t="shared" si="37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6"/>
        <v>1.46</v>
      </c>
      <c r="D143" s="137">
        <f t="shared" si="36"/>
        <v>1.46</v>
      </c>
      <c r="E143" s="137">
        <f t="shared" si="36"/>
        <v>1.46</v>
      </c>
      <c r="F143" s="137">
        <f t="shared" si="36"/>
        <v>1.46</v>
      </c>
      <c r="G143" s="137">
        <f t="shared" si="36"/>
        <v>1.46</v>
      </c>
      <c r="H143" s="137">
        <f t="shared" si="36"/>
        <v>1.46</v>
      </c>
      <c r="I143" s="137">
        <f t="shared" si="36"/>
        <v>1.46</v>
      </c>
      <c r="J143" s="137">
        <f t="shared" si="36"/>
        <v>1.46</v>
      </c>
      <c r="K143" s="137">
        <f t="shared" si="36"/>
        <v>1.46</v>
      </c>
      <c r="L143" s="137">
        <f t="shared" si="36"/>
        <v>1.46</v>
      </c>
      <c r="M143" s="137">
        <f t="shared" si="36"/>
        <v>1.46</v>
      </c>
      <c r="N143" s="137">
        <f t="shared" si="36"/>
        <v>1.46</v>
      </c>
      <c r="O143" s="137">
        <f t="shared" si="36"/>
        <v>1.46</v>
      </c>
      <c r="P143" s="137">
        <f t="shared" si="36"/>
        <v>1.46</v>
      </c>
      <c r="Q143" s="137">
        <f t="shared" si="36"/>
        <v>1.46</v>
      </c>
      <c r="R143" s="137">
        <f t="shared" si="36"/>
        <v>1.46</v>
      </c>
      <c r="S143" s="137">
        <f t="shared" si="37"/>
        <v>1.46</v>
      </c>
      <c r="T143" s="137">
        <f t="shared" si="37"/>
        <v>1.46</v>
      </c>
      <c r="U143" s="137">
        <f t="shared" si="37"/>
        <v>1.46</v>
      </c>
      <c r="V143" s="137">
        <f t="shared" si="37"/>
        <v>1.46</v>
      </c>
      <c r="W143" s="137">
        <f t="shared" si="37"/>
        <v>1.46</v>
      </c>
      <c r="X143" s="137">
        <f t="shared" si="37"/>
        <v>1.46</v>
      </c>
      <c r="Y143" s="137">
        <f t="shared" si="37"/>
        <v>1.46</v>
      </c>
      <c r="Z143" s="137">
        <f t="shared" si="37"/>
        <v>1.46</v>
      </c>
      <c r="AA143" s="137">
        <f t="shared" si="37"/>
        <v>1.46</v>
      </c>
      <c r="AB143" s="137">
        <f t="shared" si="37"/>
        <v>1.46</v>
      </c>
      <c r="AC143" s="137">
        <f t="shared" si="37"/>
        <v>1.46</v>
      </c>
      <c r="AD143" s="137">
        <f t="shared" si="37"/>
        <v>1.46</v>
      </c>
      <c r="AE143" s="137">
        <f t="shared" si="37"/>
        <v>1.46</v>
      </c>
      <c r="AF143" s="137">
        <f t="shared" si="37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6"/>
        <v>3</v>
      </c>
      <c r="D144" s="137">
        <f t="shared" si="36"/>
        <v>3</v>
      </c>
      <c r="E144" s="137">
        <f t="shared" si="36"/>
        <v>3</v>
      </c>
      <c r="F144" s="137">
        <f t="shared" si="36"/>
        <v>3</v>
      </c>
      <c r="G144" s="137">
        <f t="shared" si="36"/>
        <v>3</v>
      </c>
      <c r="H144" s="137">
        <f t="shared" si="36"/>
        <v>3</v>
      </c>
      <c r="I144" s="137">
        <f t="shared" si="36"/>
        <v>3</v>
      </c>
      <c r="J144" s="137">
        <f t="shared" si="36"/>
        <v>3</v>
      </c>
      <c r="K144" s="137">
        <f t="shared" si="36"/>
        <v>3</v>
      </c>
      <c r="L144" s="137">
        <f t="shared" si="36"/>
        <v>3</v>
      </c>
      <c r="M144" s="137">
        <f t="shared" si="36"/>
        <v>3</v>
      </c>
      <c r="N144" s="137">
        <f t="shared" si="36"/>
        <v>3</v>
      </c>
      <c r="O144" s="137">
        <f t="shared" si="36"/>
        <v>3</v>
      </c>
      <c r="P144" s="137">
        <f t="shared" si="36"/>
        <v>3</v>
      </c>
      <c r="Q144" s="137">
        <f t="shared" si="36"/>
        <v>3</v>
      </c>
      <c r="R144" s="137">
        <f t="shared" si="36"/>
        <v>3</v>
      </c>
      <c r="S144" s="137">
        <f t="shared" si="37"/>
        <v>3</v>
      </c>
      <c r="T144" s="137">
        <f t="shared" si="37"/>
        <v>3</v>
      </c>
      <c r="U144" s="137">
        <f t="shared" si="37"/>
        <v>3</v>
      </c>
      <c r="V144" s="137">
        <f t="shared" si="37"/>
        <v>3</v>
      </c>
      <c r="W144" s="137">
        <f t="shared" si="37"/>
        <v>3</v>
      </c>
      <c r="X144" s="137">
        <f t="shared" si="37"/>
        <v>3</v>
      </c>
      <c r="Y144" s="137">
        <f t="shared" si="37"/>
        <v>3</v>
      </c>
      <c r="Z144" s="137">
        <f t="shared" si="37"/>
        <v>3</v>
      </c>
      <c r="AA144" s="137">
        <f t="shared" si="37"/>
        <v>3</v>
      </c>
      <c r="AB144" s="137">
        <f t="shared" si="37"/>
        <v>3</v>
      </c>
      <c r="AC144" s="137">
        <f t="shared" si="37"/>
        <v>3</v>
      </c>
      <c r="AD144" s="137">
        <f t="shared" si="37"/>
        <v>3</v>
      </c>
      <c r="AE144" s="137">
        <f t="shared" si="37"/>
        <v>3</v>
      </c>
      <c r="AF144" s="137">
        <f t="shared" si="37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6"/>
        <v>3.3</v>
      </c>
      <c r="D145" s="137">
        <f t="shared" si="36"/>
        <v>3.3</v>
      </c>
      <c r="E145" s="137">
        <f t="shared" si="36"/>
        <v>3.3</v>
      </c>
      <c r="F145" s="137">
        <f t="shared" si="36"/>
        <v>3.3</v>
      </c>
      <c r="G145" s="137">
        <f t="shared" si="36"/>
        <v>3.3</v>
      </c>
      <c r="H145" s="137">
        <f t="shared" si="36"/>
        <v>3.3</v>
      </c>
      <c r="I145" s="137">
        <f t="shared" si="36"/>
        <v>3.3</v>
      </c>
      <c r="J145" s="137">
        <f t="shared" si="36"/>
        <v>3.3</v>
      </c>
      <c r="K145" s="137">
        <f t="shared" si="36"/>
        <v>3.3</v>
      </c>
      <c r="L145" s="137">
        <f t="shared" si="36"/>
        <v>3.3</v>
      </c>
      <c r="M145" s="137">
        <f t="shared" si="36"/>
        <v>3.3</v>
      </c>
      <c r="N145" s="137">
        <f t="shared" si="36"/>
        <v>3.3</v>
      </c>
      <c r="O145" s="137">
        <f t="shared" si="36"/>
        <v>3.3</v>
      </c>
      <c r="P145" s="137">
        <f t="shared" si="36"/>
        <v>3.3</v>
      </c>
      <c r="Q145" s="137">
        <f t="shared" si="36"/>
        <v>3.3</v>
      </c>
      <c r="R145" s="137">
        <f t="shared" si="36"/>
        <v>3.3</v>
      </c>
      <c r="S145" s="137">
        <f t="shared" si="37"/>
        <v>3.3</v>
      </c>
      <c r="T145" s="137">
        <f t="shared" si="37"/>
        <v>3.3</v>
      </c>
      <c r="U145" s="137">
        <f t="shared" si="37"/>
        <v>3.3</v>
      </c>
      <c r="V145" s="137">
        <f t="shared" si="37"/>
        <v>3.3</v>
      </c>
      <c r="W145" s="137">
        <f t="shared" si="37"/>
        <v>3.3</v>
      </c>
      <c r="X145" s="137">
        <f t="shared" si="37"/>
        <v>3.3</v>
      </c>
      <c r="Y145" s="137">
        <f t="shared" si="37"/>
        <v>3.3</v>
      </c>
      <c r="Z145" s="137">
        <f t="shared" si="37"/>
        <v>3.3</v>
      </c>
      <c r="AA145" s="137">
        <f t="shared" si="37"/>
        <v>3.3</v>
      </c>
      <c r="AB145" s="137">
        <f t="shared" si="37"/>
        <v>3.3</v>
      </c>
      <c r="AC145" s="137">
        <f t="shared" si="37"/>
        <v>3.3</v>
      </c>
      <c r="AD145" s="137">
        <f t="shared" si="37"/>
        <v>3.3</v>
      </c>
      <c r="AE145" s="137">
        <f t="shared" si="37"/>
        <v>3.3</v>
      </c>
      <c r="AF145" s="137">
        <f t="shared" si="37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8">B147</f>
        <v>1.76</v>
      </c>
      <c r="D147" s="137">
        <f t="shared" si="38"/>
        <v>1.76</v>
      </c>
      <c r="E147" s="137">
        <f t="shared" si="38"/>
        <v>1.76</v>
      </c>
      <c r="F147" s="137">
        <f t="shared" si="38"/>
        <v>1.76</v>
      </c>
      <c r="G147" s="137">
        <f t="shared" si="38"/>
        <v>1.76</v>
      </c>
      <c r="H147" s="137">
        <f t="shared" si="38"/>
        <v>1.76</v>
      </c>
      <c r="I147" s="137">
        <f t="shared" si="38"/>
        <v>1.76</v>
      </c>
      <c r="J147" s="137">
        <f t="shared" si="38"/>
        <v>1.76</v>
      </c>
      <c r="K147" s="137">
        <f t="shared" si="38"/>
        <v>1.76</v>
      </c>
      <c r="L147" s="137">
        <f t="shared" si="38"/>
        <v>1.76</v>
      </c>
      <c r="M147" s="137">
        <f t="shared" si="38"/>
        <v>1.76</v>
      </c>
      <c r="N147" s="137">
        <f t="shared" si="38"/>
        <v>1.76</v>
      </c>
      <c r="O147" s="137">
        <f t="shared" si="38"/>
        <v>1.76</v>
      </c>
      <c r="P147" s="137">
        <f t="shared" si="38"/>
        <v>1.76</v>
      </c>
      <c r="Q147" s="137">
        <f t="shared" si="38"/>
        <v>1.76</v>
      </c>
      <c r="R147" s="137">
        <f t="shared" si="38"/>
        <v>1.76</v>
      </c>
      <c r="S147" s="137">
        <f t="shared" ref="S147:AF148" si="39">R147</f>
        <v>1.76</v>
      </c>
      <c r="T147" s="137">
        <f t="shared" si="39"/>
        <v>1.76</v>
      </c>
      <c r="U147" s="137">
        <f t="shared" si="39"/>
        <v>1.76</v>
      </c>
      <c r="V147" s="137">
        <f t="shared" si="39"/>
        <v>1.76</v>
      </c>
      <c r="W147" s="137">
        <f t="shared" si="39"/>
        <v>1.76</v>
      </c>
      <c r="X147" s="137">
        <f t="shared" si="39"/>
        <v>1.76</v>
      </c>
      <c r="Y147" s="137">
        <f t="shared" si="39"/>
        <v>1.76</v>
      </c>
      <c r="Z147" s="137">
        <f t="shared" si="39"/>
        <v>1.76</v>
      </c>
      <c r="AA147" s="137">
        <f t="shared" si="39"/>
        <v>1.76</v>
      </c>
      <c r="AB147" s="137">
        <f t="shared" si="39"/>
        <v>1.76</v>
      </c>
      <c r="AC147" s="137">
        <f t="shared" si="39"/>
        <v>1.76</v>
      </c>
      <c r="AD147" s="137">
        <f t="shared" si="39"/>
        <v>1.76</v>
      </c>
      <c r="AE147" s="137">
        <f t="shared" si="39"/>
        <v>1.76</v>
      </c>
      <c r="AF147" s="137">
        <f t="shared" si="39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8"/>
        <v>0</v>
      </c>
      <c r="D148" s="137">
        <f t="shared" si="38"/>
        <v>0</v>
      </c>
      <c r="E148" s="137">
        <f t="shared" si="38"/>
        <v>0</v>
      </c>
      <c r="F148" s="137">
        <f t="shared" si="38"/>
        <v>0</v>
      </c>
      <c r="G148" s="137">
        <f t="shared" si="38"/>
        <v>0</v>
      </c>
      <c r="H148" s="137">
        <f t="shared" si="38"/>
        <v>0</v>
      </c>
      <c r="I148" s="137">
        <f t="shared" si="38"/>
        <v>0</v>
      </c>
      <c r="J148" s="137">
        <f t="shared" si="38"/>
        <v>0</v>
      </c>
      <c r="K148" s="137">
        <f t="shared" si="38"/>
        <v>0</v>
      </c>
      <c r="L148" s="137">
        <f t="shared" si="38"/>
        <v>0</v>
      </c>
      <c r="M148" s="137">
        <f t="shared" si="38"/>
        <v>0</v>
      </c>
      <c r="N148" s="137">
        <f t="shared" si="38"/>
        <v>0</v>
      </c>
      <c r="O148" s="137">
        <f t="shared" si="38"/>
        <v>0</v>
      </c>
      <c r="P148" s="137">
        <f t="shared" si="38"/>
        <v>0</v>
      </c>
      <c r="Q148" s="137">
        <f t="shared" si="38"/>
        <v>0</v>
      </c>
      <c r="R148" s="137">
        <f t="shared" si="38"/>
        <v>0</v>
      </c>
      <c r="S148" s="137">
        <f t="shared" si="39"/>
        <v>0</v>
      </c>
      <c r="T148" s="137">
        <f t="shared" si="39"/>
        <v>0</v>
      </c>
      <c r="U148" s="137">
        <f t="shared" si="39"/>
        <v>0</v>
      </c>
      <c r="V148" s="137">
        <f t="shared" si="39"/>
        <v>0</v>
      </c>
      <c r="W148" s="137">
        <f t="shared" si="39"/>
        <v>0</v>
      </c>
      <c r="X148" s="137">
        <f t="shared" si="39"/>
        <v>0</v>
      </c>
      <c r="Y148" s="137">
        <f t="shared" si="39"/>
        <v>0</v>
      </c>
      <c r="Z148" s="137">
        <f t="shared" si="39"/>
        <v>0</v>
      </c>
      <c r="AA148" s="137">
        <f t="shared" si="39"/>
        <v>0</v>
      </c>
      <c r="AB148" s="137">
        <f t="shared" si="39"/>
        <v>0</v>
      </c>
      <c r="AC148" s="137">
        <f t="shared" si="39"/>
        <v>0</v>
      </c>
      <c r="AD148" s="137">
        <f t="shared" si="39"/>
        <v>0</v>
      </c>
      <c r="AE148" s="137">
        <f t="shared" si="39"/>
        <v>0</v>
      </c>
      <c r="AF148" s="137">
        <f t="shared" si="39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40">B150</f>
        <v>0.1</v>
      </c>
      <c r="D150" s="137">
        <f t="shared" si="40"/>
        <v>0.1</v>
      </c>
      <c r="E150" s="137">
        <f t="shared" si="40"/>
        <v>0.1</v>
      </c>
      <c r="F150" s="137">
        <f t="shared" si="40"/>
        <v>0.1</v>
      </c>
      <c r="G150" s="137">
        <f t="shared" si="40"/>
        <v>0.1</v>
      </c>
      <c r="H150" s="137">
        <f t="shared" si="40"/>
        <v>0.1</v>
      </c>
      <c r="I150" s="137">
        <f t="shared" si="40"/>
        <v>0.1</v>
      </c>
      <c r="J150" s="137">
        <f t="shared" si="40"/>
        <v>0.1</v>
      </c>
      <c r="K150" s="137">
        <f t="shared" si="40"/>
        <v>0.1</v>
      </c>
      <c r="L150" s="137">
        <f t="shared" si="40"/>
        <v>0.1</v>
      </c>
      <c r="M150" s="137">
        <f t="shared" si="40"/>
        <v>0.1</v>
      </c>
      <c r="N150" s="137">
        <f t="shared" si="40"/>
        <v>0.1</v>
      </c>
      <c r="O150" s="137">
        <f t="shared" si="40"/>
        <v>0.1</v>
      </c>
      <c r="P150" s="137">
        <f t="shared" si="40"/>
        <v>0.1</v>
      </c>
      <c r="Q150" s="137">
        <f t="shared" si="40"/>
        <v>0.1</v>
      </c>
      <c r="R150" s="137">
        <f t="shared" si="40"/>
        <v>0.1</v>
      </c>
      <c r="S150" s="137">
        <f t="shared" ref="S150:AF153" si="41">R150</f>
        <v>0.1</v>
      </c>
      <c r="T150" s="137">
        <f t="shared" si="41"/>
        <v>0.1</v>
      </c>
      <c r="U150" s="137">
        <f t="shared" si="41"/>
        <v>0.1</v>
      </c>
      <c r="V150" s="137">
        <f t="shared" si="41"/>
        <v>0.1</v>
      </c>
      <c r="W150" s="137">
        <f t="shared" si="41"/>
        <v>0.1</v>
      </c>
      <c r="X150" s="137">
        <f t="shared" si="41"/>
        <v>0.1</v>
      </c>
      <c r="Y150" s="137">
        <f t="shared" si="41"/>
        <v>0.1</v>
      </c>
      <c r="Z150" s="137">
        <f t="shared" si="41"/>
        <v>0.1</v>
      </c>
      <c r="AA150" s="137">
        <f t="shared" si="41"/>
        <v>0.1</v>
      </c>
      <c r="AB150" s="137">
        <f t="shared" si="41"/>
        <v>0.1</v>
      </c>
      <c r="AC150" s="137">
        <f t="shared" si="41"/>
        <v>0.1</v>
      </c>
      <c r="AD150" s="137">
        <f t="shared" si="41"/>
        <v>0.1</v>
      </c>
      <c r="AE150" s="137">
        <f t="shared" si="41"/>
        <v>0.1</v>
      </c>
      <c r="AF150" s="137">
        <f t="shared" si="41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40"/>
        <v>2.0499999999999998</v>
      </c>
      <c r="D151" s="137">
        <f t="shared" si="40"/>
        <v>2.0499999999999998</v>
      </c>
      <c r="E151" s="137">
        <f t="shared" si="40"/>
        <v>2.0499999999999998</v>
      </c>
      <c r="F151" s="137">
        <f t="shared" si="40"/>
        <v>2.0499999999999998</v>
      </c>
      <c r="G151" s="137">
        <f t="shared" si="40"/>
        <v>2.0499999999999998</v>
      </c>
      <c r="H151" s="137">
        <f t="shared" si="40"/>
        <v>2.0499999999999998</v>
      </c>
      <c r="I151" s="137">
        <f t="shared" si="40"/>
        <v>2.0499999999999998</v>
      </c>
      <c r="J151" s="137">
        <f t="shared" si="40"/>
        <v>2.0499999999999998</v>
      </c>
      <c r="K151" s="137">
        <f t="shared" si="40"/>
        <v>2.0499999999999998</v>
      </c>
      <c r="L151" s="137">
        <f t="shared" si="40"/>
        <v>2.0499999999999998</v>
      </c>
      <c r="M151" s="137">
        <f t="shared" si="40"/>
        <v>2.0499999999999998</v>
      </c>
      <c r="N151" s="137">
        <f t="shared" si="40"/>
        <v>2.0499999999999998</v>
      </c>
      <c r="O151" s="137">
        <f t="shared" si="40"/>
        <v>2.0499999999999998</v>
      </c>
      <c r="P151" s="137">
        <f t="shared" si="40"/>
        <v>2.0499999999999998</v>
      </c>
      <c r="Q151" s="137">
        <f t="shared" si="40"/>
        <v>2.0499999999999998</v>
      </c>
      <c r="R151" s="137">
        <f t="shared" si="40"/>
        <v>2.0499999999999998</v>
      </c>
      <c r="S151" s="137">
        <f t="shared" si="41"/>
        <v>2.0499999999999998</v>
      </c>
      <c r="T151" s="137">
        <f t="shared" si="41"/>
        <v>2.0499999999999998</v>
      </c>
      <c r="U151" s="137">
        <f t="shared" si="41"/>
        <v>2.0499999999999998</v>
      </c>
      <c r="V151" s="137">
        <f t="shared" si="41"/>
        <v>2.0499999999999998</v>
      </c>
      <c r="W151" s="137">
        <f t="shared" si="41"/>
        <v>2.0499999999999998</v>
      </c>
      <c r="X151" s="137">
        <f t="shared" si="41"/>
        <v>2.0499999999999998</v>
      </c>
      <c r="Y151" s="137">
        <f t="shared" si="41"/>
        <v>2.0499999999999998</v>
      </c>
      <c r="Z151" s="137">
        <f t="shared" si="41"/>
        <v>2.0499999999999998</v>
      </c>
      <c r="AA151" s="137">
        <f t="shared" si="41"/>
        <v>2.0499999999999998</v>
      </c>
      <c r="AB151" s="137">
        <f t="shared" si="41"/>
        <v>2.0499999999999998</v>
      </c>
      <c r="AC151" s="137">
        <f t="shared" si="41"/>
        <v>2.0499999999999998</v>
      </c>
      <c r="AD151" s="137">
        <f t="shared" si="41"/>
        <v>2.0499999999999998</v>
      </c>
      <c r="AE151" s="137">
        <f t="shared" si="41"/>
        <v>2.0499999999999998</v>
      </c>
      <c r="AF151" s="137">
        <f t="shared" si="41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40"/>
        <v>2.7</v>
      </c>
      <c r="D152" s="137">
        <f t="shared" si="40"/>
        <v>2.7</v>
      </c>
      <c r="E152" s="137">
        <f t="shared" si="40"/>
        <v>2.7</v>
      </c>
      <c r="F152" s="137">
        <f t="shared" si="40"/>
        <v>2.7</v>
      </c>
      <c r="G152" s="137">
        <f t="shared" si="40"/>
        <v>2.7</v>
      </c>
      <c r="H152" s="137">
        <f t="shared" si="40"/>
        <v>2.7</v>
      </c>
      <c r="I152" s="137">
        <f t="shared" si="40"/>
        <v>2.7</v>
      </c>
      <c r="J152" s="137">
        <f t="shared" si="40"/>
        <v>2.7</v>
      </c>
      <c r="K152" s="137">
        <f t="shared" si="40"/>
        <v>2.7</v>
      </c>
      <c r="L152" s="137">
        <f t="shared" si="40"/>
        <v>2.7</v>
      </c>
      <c r="M152" s="137">
        <f t="shared" si="40"/>
        <v>2.7</v>
      </c>
      <c r="N152" s="137">
        <f t="shared" si="40"/>
        <v>2.7</v>
      </c>
      <c r="O152" s="137">
        <f t="shared" si="40"/>
        <v>2.7</v>
      </c>
      <c r="P152" s="137">
        <f t="shared" si="40"/>
        <v>2.7</v>
      </c>
      <c r="Q152" s="137">
        <f t="shared" si="40"/>
        <v>2.7</v>
      </c>
      <c r="R152" s="137">
        <f t="shared" si="40"/>
        <v>2.7</v>
      </c>
      <c r="S152" s="137">
        <f t="shared" si="41"/>
        <v>2.7</v>
      </c>
      <c r="T152" s="137">
        <f t="shared" si="41"/>
        <v>2.7</v>
      </c>
      <c r="U152" s="137">
        <f t="shared" si="41"/>
        <v>2.7</v>
      </c>
      <c r="V152" s="137">
        <f t="shared" si="41"/>
        <v>2.7</v>
      </c>
      <c r="W152" s="137">
        <f t="shared" si="41"/>
        <v>2.7</v>
      </c>
      <c r="X152" s="137">
        <f t="shared" si="41"/>
        <v>2.7</v>
      </c>
      <c r="Y152" s="137">
        <f t="shared" si="41"/>
        <v>2.7</v>
      </c>
      <c r="Z152" s="137">
        <f t="shared" si="41"/>
        <v>2.7</v>
      </c>
      <c r="AA152" s="137">
        <f t="shared" si="41"/>
        <v>2.7</v>
      </c>
      <c r="AB152" s="137">
        <f t="shared" si="41"/>
        <v>2.7</v>
      </c>
      <c r="AC152" s="137">
        <f t="shared" si="41"/>
        <v>2.7</v>
      </c>
      <c r="AD152" s="137">
        <f t="shared" si="41"/>
        <v>2.7</v>
      </c>
      <c r="AE152" s="137">
        <f t="shared" si="41"/>
        <v>2.7</v>
      </c>
      <c r="AF152" s="137">
        <f t="shared" si="41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40"/>
        <v>2.15</v>
      </c>
      <c r="D153" s="137">
        <f t="shared" si="40"/>
        <v>2.15</v>
      </c>
      <c r="E153" s="137">
        <f t="shared" si="40"/>
        <v>2.15</v>
      </c>
      <c r="F153" s="137">
        <f t="shared" si="40"/>
        <v>2.15</v>
      </c>
      <c r="G153" s="137">
        <f t="shared" si="40"/>
        <v>2.15</v>
      </c>
      <c r="H153" s="137">
        <f t="shared" si="40"/>
        <v>2.15</v>
      </c>
      <c r="I153" s="137">
        <f t="shared" si="40"/>
        <v>2.15</v>
      </c>
      <c r="J153" s="137">
        <f t="shared" si="40"/>
        <v>2.15</v>
      </c>
      <c r="K153" s="137">
        <f t="shared" si="40"/>
        <v>2.15</v>
      </c>
      <c r="L153" s="137">
        <f t="shared" si="40"/>
        <v>2.15</v>
      </c>
      <c r="M153" s="137">
        <f t="shared" si="40"/>
        <v>2.15</v>
      </c>
      <c r="N153" s="137">
        <f t="shared" si="40"/>
        <v>2.15</v>
      </c>
      <c r="O153" s="137">
        <f t="shared" si="40"/>
        <v>2.15</v>
      </c>
      <c r="P153" s="137">
        <f t="shared" si="40"/>
        <v>2.15</v>
      </c>
      <c r="Q153" s="137">
        <f t="shared" si="40"/>
        <v>2.15</v>
      </c>
      <c r="R153" s="137">
        <f t="shared" si="40"/>
        <v>2.15</v>
      </c>
      <c r="S153" s="137">
        <f t="shared" si="41"/>
        <v>2.15</v>
      </c>
      <c r="T153" s="137">
        <f t="shared" si="41"/>
        <v>2.15</v>
      </c>
      <c r="U153" s="137">
        <f t="shared" si="41"/>
        <v>2.15</v>
      </c>
      <c r="V153" s="137">
        <f t="shared" si="41"/>
        <v>2.15</v>
      </c>
      <c r="W153" s="137">
        <f t="shared" si="41"/>
        <v>2.15</v>
      </c>
      <c r="X153" s="137">
        <f t="shared" si="41"/>
        <v>2.15</v>
      </c>
      <c r="Y153" s="137">
        <f t="shared" si="41"/>
        <v>2.15</v>
      </c>
      <c r="Z153" s="137">
        <f t="shared" si="41"/>
        <v>2.15</v>
      </c>
      <c r="AA153" s="137">
        <f t="shared" si="41"/>
        <v>2.15</v>
      </c>
      <c r="AB153" s="137">
        <f t="shared" si="41"/>
        <v>2.15</v>
      </c>
      <c r="AC153" s="137">
        <f t="shared" si="41"/>
        <v>2.15</v>
      </c>
      <c r="AD153" s="137">
        <f t="shared" si="41"/>
        <v>2.15</v>
      </c>
      <c r="AE153" s="137">
        <f t="shared" si="41"/>
        <v>2.15</v>
      </c>
      <c r="AF153" s="137">
        <f t="shared" si="41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2">B155</f>
        <v>0.9</v>
      </c>
      <c r="D155" s="137">
        <f t="shared" si="42"/>
        <v>0.9</v>
      </c>
      <c r="E155" s="137">
        <f t="shared" si="42"/>
        <v>0.9</v>
      </c>
      <c r="F155" s="137">
        <f t="shared" si="42"/>
        <v>0.9</v>
      </c>
      <c r="G155" s="137">
        <f t="shared" si="42"/>
        <v>0.9</v>
      </c>
      <c r="H155" s="137">
        <f t="shared" si="42"/>
        <v>0.9</v>
      </c>
      <c r="I155" s="137">
        <f t="shared" si="42"/>
        <v>0.9</v>
      </c>
      <c r="J155" s="137">
        <f t="shared" si="42"/>
        <v>0.9</v>
      </c>
      <c r="K155" s="137">
        <f t="shared" si="42"/>
        <v>0.9</v>
      </c>
      <c r="L155" s="137">
        <f t="shared" si="42"/>
        <v>0.9</v>
      </c>
      <c r="M155" s="137">
        <f t="shared" si="42"/>
        <v>0.9</v>
      </c>
      <c r="N155" s="137">
        <f t="shared" si="42"/>
        <v>0.9</v>
      </c>
      <c r="O155" s="137">
        <f t="shared" si="42"/>
        <v>0.9</v>
      </c>
      <c r="P155" s="137">
        <f t="shared" si="42"/>
        <v>0.9</v>
      </c>
      <c r="Q155" s="137">
        <f t="shared" si="42"/>
        <v>0.9</v>
      </c>
      <c r="R155" s="137">
        <f t="shared" si="42"/>
        <v>0.9</v>
      </c>
      <c r="S155" s="137">
        <f t="shared" ref="R155:AF167" si="43">R155</f>
        <v>0.9</v>
      </c>
      <c r="T155" s="137">
        <f t="shared" si="43"/>
        <v>0.9</v>
      </c>
      <c r="U155" s="137">
        <f t="shared" si="43"/>
        <v>0.9</v>
      </c>
      <c r="V155" s="137">
        <f t="shared" si="43"/>
        <v>0.9</v>
      </c>
      <c r="W155" s="137">
        <f t="shared" si="43"/>
        <v>0.9</v>
      </c>
      <c r="X155" s="137">
        <f t="shared" si="43"/>
        <v>0.9</v>
      </c>
      <c r="Y155" s="137">
        <f t="shared" si="43"/>
        <v>0.9</v>
      </c>
      <c r="Z155" s="137">
        <f t="shared" si="43"/>
        <v>0.9</v>
      </c>
      <c r="AA155" s="137">
        <f t="shared" si="43"/>
        <v>0.9</v>
      </c>
      <c r="AB155" s="137">
        <f t="shared" si="43"/>
        <v>0.9</v>
      </c>
      <c r="AC155" s="137">
        <f t="shared" si="43"/>
        <v>0.9</v>
      </c>
      <c r="AD155" s="137">
        <f t="shared" si="43"/>
        <v>0.9</v>
      </c>
      <c r="AE155" s="137">
        <f t="shared" si="43"/>
        <v>0.9</v>
      </c>
      <c r="AF155" s="137">
        <f t="shared" si="43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2"/>
        <v>1.08</v>
      </c>
      <c r="D156" s="137">
        <f t="shared" si="42"/>
        <v>1.08</v>
      </c>
      <c r="E156" s="137">
        <f t="shared" si="42"/>
        <v>1.08</v>
      </c>
      <c r="F156" s="137">
        <f t="shared" si="42"/>
        <v>1.08</v>
      </c>
      <c r="G156" s="137">
        <f t="shared" si="42"/>
        <v>1.08</v>
      </c>
      <c r="H156" s="137">
        <f t="shared" si="42"/>
        <v>1.08</v>
      </c>
      <c r="I156" s="137">
        <f t="shared" si="42"/>
        <v>1.08</v>
      </c>
      <c r="J156" s="137">
        <f t="shared" si="42"/>
        <v>1.08</v>
      </c>
      <c r="K156" s="137">
        <f t="shared" si="42"/>
        <v>1.08</v>
      </c>
      <c r="L156" s="137">
        <f t="shared" si="42"/>
        <v>1.08</v>
      </c>
      <c r="M156" s="137">
        <f t="shared" si="42"/>
        <v>1.08</v>
      </c>
      <c r="N156" s="137">
        <f t="shared" si="42"/>
        <v>1.08</v>
      </c>
      <c r="O156" s="137">
        <f t="shared" si="42"/>
        <v>1.08</v>
      </c>
      <c r="P156" s="137">
        <f t="shared" si="42"/>
        <v>1.08</v>
      </c>
      <c r="Q156" s="137">
        <f t="shared" si="42"/>
        <v>1.08</v>
      </c>
      <c r="R156" s="137">
        <f t="shared" si="42"/>
        <v>1.08</v>
      </c>
      <c r="S156" s="137">
        <f t="shared" si="43"/>
        <v>1.08</v>
      </c>
      <c r="T156" s="137">
        <f t="shared" si="43"/>
        <v>1.08</v>
      </c>
      <c r="U156" s="137">
        <f t="shared" si="43"/>
        <v>1.08</v>
      </c>
      <c r="V156" s="137">
        <f t="shared" si="43"/>
        <v>1.08</v>
      </c>
      <c r="W156" s="137">
        <f t="shared" si="43"/>
        <v>1.08</v>
      </c>
      <c r="X156" s="137">
        <f t="shared" si="43"/>
        <v>1.08</v>
      </c>
      <c r="Y156" s="137">
        <f t="shared" si="43"/>
        <v>1.08</v>
      </c>
      <c r="Z156" s="137">
        <f t="shared" si="43"/>
        <v>1.08</v>
      </c>
      <c r="AA156" s="137">
        <f t="shared" si="43"/>
        <v>1.08</v>
      </c>
      <c r="AB156" s="137">
        <f t="shared" si="43"/>
        <v>1.08</v>
      </c>
      <c r="AC156" s="137">
        <f t="shared" si="43"/>
        <v>1.08</v>
      </c>
      <c r="AD156" s="137">
        <f t="shared" si="43"/>
        <v>1.08</v>
      </c>
      <c r="AE156" s="137">
        <f t="shared" si="43"/>
        <v>1.08</v>
      </c>
      <c r="AF156" s="137">
        <f t="shared" si="43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2"/>
        <v>2.37</v>
      </c>
      <c r="D157" s="137">
        <f t="shared" si="42"/>
        <v>2.37</v>
      </c>
      <c r="E157" s="137">
        <f t="shared" si="42"/>
        <v>2.37</v>
      </c>
      <c r="F157" s="137">
        <f t="shared" si="42"/>
        <v>2.37</v>
      </c>
      <c r="G157" s="137">
        <f t="shared" si="42"/>
        <v>2.37</v>
      </c>
      <c r="H157" s="137">
        <f t="shared" si="42"/>
        <v>2.37</v>
      </c>
      <c r="I157" s="137">
        <f t="shared" si="42"/>
        <v>2.37</v>
      </c>
      <c r="J157" s="137">
        <f t="shared" si="42"/>
        <v>2.37</v>
      </c>
      <c r="K157" s="137">
        <f t="shared" si="42"/>
        <v>2.37</v>
      </c>
      <c r="L157" s="137">
        <f t="shared" si="42"/>
        <v>2.37</v>
      </c>
      <c r="M157" s="137">
        <f t="shared" si="42"/>
        <v>2.37</v>
      </c>
      <c r="N157" s="137">
        <f t="shared" si="42"/>
        <v>2.37</v>
      </c>
      <c r="O157" s="137">
        <f t="shared" si="42"/>
        <v>2.37</v>
      </c>
      <c r="P157" s="137">
        <f t="shared" si="42"/>
        <v>2.37</v>
      </c>
      <c r="Q157" s="137">
        <f t="shared" si="42"/>
        <v>2.37</v>
      </c>
      <c r="R157" s="137">
        <f t="shared" si="42"/>
        <v>2.37</v>
      </c>
      <c r="S157" s="137">
        <f t="shared" si="43"/>
        <v>2.37</v>
      </c>
      <c r="T157" s="137">
        <f t="shared" si="43"/>
        <v>2.37</v>
      </c>
      <c r="U157" s="137">
        <f t="shared" si="43"/>
        <v>2.37</v>
      </c>
      <c r="V157" s="137">
        <f t="shared" si="43"/>
        <v>2.37</v>
      </c>
      <c r="W157" s="137">
        <f t="shared" si="43"/>
        <v>2.37</v>
      </c>
      <c r="X157" s="137">
        <f t="shared" si="43"/>
        <v>2.37</v>
      </c>
      <c r="Y157" s="137">
        <f t="shared" si="43"/>
        <v>2.37</v>
      </c>
      <c r="Z157" s="137">
        <f t="shared" si="43"/>
        <v>2.37</v>
      </c>
      <c r="AA157" s="137">
        <f t="shared" si="43"/>
        <v>2.37</v>
      </c>
      <c r="AB157" s="137">
        <f t="shared" si="43"/>
        <v>2.37</v>
      </c>
      <c r="AC157" s="137">
        <f t="shared" si="43"/>
        <v>2.37</v>
      </c>
      <c r="AD157" s="137">
        <f t="shared" si="43"/>
        <v>2.37</v>
      </c>
      <c r="AE157" s="137">
        <f t="shared" si="43"/>
        <v>2.37</v>
      </c>
      <c r="AF157" s="137">
        <f t="shared" si="43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2"/>
        <v>1.81</v>
      </c>
      <c r="D158" s="137">
        <f t="shared" si="42"/>
        <v>1.81</v>
      </c>
      <c r="E158" s="137">
        <f t="shared" si="42"/>
        <v>1.81</v>
      </c>
      <c r="F158" s="137">
        <f t="shared" si="42"/>
        <v>1.81</v>
      </c>
      <c r="G158" s="137">
        <f t="shared" si="42"/>
        <v>1.81</v>
      </c>
      <c r="H158" s="137">
        <f t="shared" si="42"/>
        <v>1.81</v>
      </c>
      <c r="I158" s="137">
        <f t="shared" si="42"/>
        <v>1.81</v>
      </c>
      <c r="J158" s="137">
        <f t="shared" si="42"/>
        <v>1.81</v>
      </c>
      <c r="K158" s="137">
        <f t="shared" si="42"/>
        <v>1.81</v>
      </c>
      <c r="L158" s="137">
        <f t="shared" si="42"/>
        <v>1.81</v>
      </c>
      <c r="M158" s="137">
        <f t="shared" si="42"/>
        <v>1.81</v>
      </c>
      <c r="N158" s="137">
        <f t="shared" si="42"/>
        <v>1.81</v>
      </c>
      <c r="O158" s="137">
        <f t="shared" si="42"/>
        <v>1.81</v>
      </c>
      <c r="P158" s="137">
        <f t="shared" si="42"/>
        <v>1.81</v>
      </c>
      <c r="Q158" s="137">
        <f t="shared" si="42"/>
        <v>1.81</v>
      </c>
      <c r="R158" s="137">
        <f t="shared" si="42"/>
        <v>1.81</v>
      </c>
      <c r="S158" s="137">
        <f t="shared" si="43"/>
        <v>1.81</v>
      </c>
      <c r="T158" s="137">
        <f t="shared" si="43"/>
        <v>1.81</v>
      </c>
      <c r="U158" s="137">
        <f t="shared" si="43"/>
        <v>1.81</v>
      </c>
      <c r="V158" s="137">
        <f t="shared" si="43"/>
        <v>1.81</v>
      </c>
      <c r="W158" s="137">
        <f t="shared" si="43"/>
        <v>1.81</v>
      </c>
      <c r="X158" s="137">
        <f t="shared" si="43"/>
        <v>1.81</v>
      </c>
      <c r="Y158" s="137">
        <f t="shared" si="43"/>
        <v>1.81</v>
      </c>
      <c r="Z158" s="137">
        <f t="shared" si="43"/>
        <v>1.81</v>
      </c>
      <c r="AA158" s="137">
        <f t="shared" si="43"/>
        <v>1.81</v>
      </c>
      <c r="AB158" s="137">
        <f t="shared" si="43"/>
        <v>1.81</v>
      </c>
      <c r="AC158" s="137">
        <f t="shared" si="43"/>
        <v>1.81</v>
      </c>
      <c r="AD158" s="137">
        <f t="shared" si="43"/>
        <v>1.81</v>
      </c>
      <c r="AE158" s="137">
        <f t="shared" si="43"/>
        <v>1.81</v>
      </c>
      <c r="AF158" s="137">
        <f t="shared" si="43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2"/>
        <v>1.0900000000000001</v>
      </c>
      <c r="D159" s="137">
        <f t="shared" si="42"/>
        <v>1.0900000000000001</v>
      </c>
      <c r="E159" s="137">
        <f t="shared" si="42"/>
        <v>1.0900000000000001</v>
      </c>
      <c r="F159" s="137">
        <f t="shared" si="42"/>
        <v>1.0900000000000001</v>
      </c>
      <c r="G159" s="137">
        <f t="shared" si="42"/>
        <v>1.0900000000000001</v>
      </c>
      <c r="H159" s="137">
        <f t="shared" si="42"/>
        <v>1.0900000000000001</v>
      </c>
      <c r="I159" s="137">
        <f t="shared" si="42"/>
        <v>1.0900000000000001</v>
      </c>
      <c r="J159" s="137">
        <f t="shared" si="42"/>
        <v>1.0900000000000001</v>
      </c>
      <c r="K159" s="137">
        <f t="shared" si="42"/>
        <v>1.0900000000000001</v>
      </c>
      <c r="L159" s="137">
        <f t="shared" si="42"/>
        <v>1.0900000000000001</v>
      </c>
      <c r="M159" s="137">
        <f t="shared" si="42"/>
        <v>1.0900000000000001</v>
      </c>
      <c r="N159" s="137">
        <f t="shared" si="42"/>
        <v>1.0900000000000001</v>
      </c>
      <c r="O159" s="137">
        <f t="shared" si="42"/>
        <v>1.0900000000000001</v>
      </c>
      <c r="P159" s="137">
        <f t="shared" si="42"/>
        <v>1.0900000000000001</v>
      </c>
      <c r="Q159" s="137">
        <f t="shared" si="42"/>
        <v>1.0900000000000001</v>
      </c>
      <c r="R159" s="137">
        <f t="shared" si="42"/>
        <v>1.0900000000000001</v>
      </c>
      <c r="S159" s="137">
        <f t="shared" si="43"/>
        <v>1.0900000000000001</v>
      </c>
      <c r="T159" s="137">
        <f t="shared" si="43"/>
        <v>1.0900000000000001</v>
      </c>
      <c r="U159" s="137">
        <f t="shared" si="43"/>
        <v>1.0900000000000001</v>
      </c>
      <c r="V159" s="137">
        <f t="shared" si="43"/>
        <v>1.0900000000000001</v>
      </c>
      <c r="W159" s="137">
        <f t="shared" si="43"/>
        <v>1.0900000000000001</v>
      </c>
      <c r="X159" s="137">
        <f t="shared" si="43"/>
        <v>1.0900000000000001</v>
      </c>
      <c r="Y159" s="137">
        <f t="shared" si="43"/>
        <v>1.0900000000000001</v>
      </c>
      <c r="Z159" s="137">
        <f t="shared" si="43"/>
        <v>1.0900000000000001</v>
      </c>
      <c r="AA159" s="137">
        <f t="shared" si="43"/>
        <v>1.0900000000000001</v>
      </c>
      <c r="AB159" s="137">
        <f t="shared" si="43"/>
        <v>1.0900000000000001</v>
      </c>
      <c r="AC159" s="137">
        <f t="shared" si="43"/>
        <v>1.0900000000000001</v>
      </c>
      <c r="AD159" s="137">
        <f t="shared" si="43"/>
        <v>1.0900000000000001</v>
      </c>
      <c r="AE159" s="137">
        <f t="shared" si="43"/>
        <v>1.0900000000000001</v>
      </c>
      <c r="AF159" s="137">
        <f t="shared" si="43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2"/>
        <v>1.58</v>
      </c>
      <c r="D160" s="137">
        <f t="shared" si="42"/>
        <v>1.58</v>
      </c>
      <c r="E160" s="137">
        <f t="shared" si="42"/>
        <v>1.58</v>
      </c>
      <c r="F160" s="137">
        <f t="shared" si="42"/>
        <v>1.58</v>
      </c>
      <c r="G160" s="137">
        <f t="shared" si="42"/>
        <v>1.58</v>
      </c>
      <c r="H160" s="137">
        <f t="shared" si="42"/>
        <v>1.58</v>
      </c>
      <c r="I160" s="137">
        <f t="shared" si="42"/>
        <v>1.58</v>
      </c>
      <c r="J160" s="137">
        <f t="shared" si="42"/>
        <v>1.58</v>
      </c>
      <c r="K160" s="137">
        <f t="shared" si="42"/>
        <v>1.58</v>
      </c>
      <c r="L160" s="137">
        <f t="shared" si="42"/>
        <v>1.58</v>
      </c>
      <c r="M160" s="137">
        <f t="shared" si="42"/>
        <v>1.58</v>
      </c>
      <c r="N160" s="137">
        <f t="shared" si="42"/>
        <v>1.58</v>
      </c>
      <c r="O160" s="137">
        <f t="shared" si="42"/>
        <v>1.58</v>
      </c>
      <c r="P160" s="137">
        <f t="shared" si="42"/>
        <v>1.58</v>
      </c>
      <c r="Q160" s="137">
        <f t="shared" si="42"/>
        <v>1.58</v>
      </c>
      <c r="R160" s="137">
        <f t="shared" si="42"/>
        <v>1.58</v>
      </c>
      <c r="S160" s="137">
        <f t="shared" si="43"/>
        <v>1.58</v>
      </c>
      <c r="T160" s="137">
        <f t="shared" si="43"/>
        <v>1.58</v>
      </c>
      <c r="U160" s="137">
        <f t="shared" si="43"/>
        <v>1.58</v>
      </c>
      <c r="V160" s="137">
        <f t="shared" si="43"/>
        <v>1.58</v>
      </c>
      <c r="W160" s="137">
        <f t="shared" si="43"/>
        <v>1.58</v>
      </c>
      <c r="X160" s="137">
        <f t="shared" si="43"/>
        <v>1.58</v>
      </c>
      <c r="Y160" s="137">
        <f t="shared" si="43"/>
        <v>1.58</v>
      </c>
      <c r="Z160" s="137">
        <f t="shared" si="43"/>
        <v>1.58</v>
      </c>
      <c r="AA160" s="137">
        <f t="shared" si="43"/>
        <v>1.58</v>
      </c>
      <c r="AB160" s="137">
        <f t="shared" si="43"/>
        <v>1.58</v>
      </c>
      <c r="AC160" s="137">
        <f t="shared" si="43"/>
        <v>1.58</v>
      </c>
      <c r="AD160" s="137">
        <f t="shared" si="43"/>
        <v>1.58</v>
      </c>
      <c r="AE160" s="137">
        <f t="shared" si="43"/>
        <v>1.58</v>
      </c>
      <c r="AF160" s="137">
        <f t="shared" si="43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2"/>
        <v>2</v>
      </c>
      <c r="D161" s="137">
        <f t="shared" si="42"/>
        <v>2</v>
      </c>
      <c r="E161" s="137">
        <f t="shared" si="42"/>
        <v>2</v>
      </c>
      <c r="F161" s="137">
        <f t="shared" si="42"/>
        <v>2</v>
      </c>
      <c r="G161" s="137">
        <f t="shared" si="42"/>
        <v>2</v>
      </c>
      <c r="H161" s="137">
        <f t="shared" si="42"/>
        <v>2</v>
      </c>
      <c r="I161" s="137">
        <f t="shared" si="42"/>
        <v>2</v>
      </c>
      <c r="J161" s="137">
        <f t="shared" si="42"/>
        <v>2</v>
      </c>
      <c r="K161" s="137">
        <f t="shared" si="42"/>
        <v>2</v>
      </c>
      <c r="L161" s="137">
        <f t="shared" si="42"/>
        <v>2</v>
      </c>
      <c r="M161" s="137">
        <f t="shared" si="42"/>
        <v>2</v>
      </c>
      <c r="N161" s="137">
        <f t="shared" si="42"/>
        <v>2</v>
      </c>
      <c r="O161" s="137">
        <f t="shared" si="42"/>
        <v>2</v>
      </c>
      <c r="P161" s="137">
        <f t="shared" si="42"/>
        <v>2</v>
      </c>
      <c r="Q161" s="137">
        <f t="shared" si="42"/>
        <v>2</v>
      </c>
      <c r="R161" s="137">
        <f t="shared" si="42"/>
        <v>2</v>
      </c>
      <c r="S161" s="137">
        <f t="shared" si="43"/>
        <v>2</v>
      </c>
      <c r="T161" s="137">
        <f t="shared" si="43"/>
        <v>2</v>
      </c>
      <c r="U161" s="137">
        <f t="shared" si="43"/>
        <v>2</v>
      </c>
      <c r="V161" s="137">
        <f t="shared" si="43"/>
        <v>2</v>
      </c>
      <c r="W161" s="137">
        <f t="shared" si="43"/>
        <v>2</v>
      </c>
      <c r="X161" s="137">
        <f t="shared" si="43"/>
        <v>2</v>
      </c>
      <c r="Y161" s="137">
        <f t="shared" si="43"/>
        <v>2</v>
      </c>
      <c r="Z161" s="137">
        <f t="shared" si="43"/>
        <v>2</v>
      </c>
      <c r="AA161" s="137">
        <f t="shared" si="43"/>
        <v>2</v>
      </c>
      <c r="AB161" s="137">
        <f t="shared" si="43"/>
        <v>2</v>
      </c>
      <c r="AC161" s="137">
        <f t="shared" si="43"/>
        <v>2</v>
      </c>
      <c r="AD161" s="137">
        <f t="shared" si="43"/>
        <v>2</v>
      </c>
      <c r="AE161" s="137">
        <f t="shared" si="43"/>
        <v>2</v>
      </c>
      <c r="AF161" s="137">
        <f t="shared" si="43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2"/>
        <v>0.47</v>
      </c>
      <c r="D162" s="137">
        <f t="shared" si="42"/>
        <v>0.47</v>
      </c>
      <c r="E162" s="137">
        <f t="shared" si="42"/>
        <v>0.47</v>
      </c>
      <c r="F162" s="137">
        <f t="shared" si="42"/>
        <v>0.47</v>
      </c>
      <c r="G162" s="137">
        <f t="shared" si="42"/>
        <v>0.47</v>
      </c>
      <c r="H162" s="137">
        <f t="shared" si="42"/>
        <v>0.47</v>
      </c>
      <c r="I162" s="137">
        <f t="shared" si="42"/>
        <v>0.47</v>
      </c>
      <c r="J162" s="137">
        <f t="shared" si="42"/>
        <v>0.47</v>
      </c>
      <c r="K162" s="137">
        <f t="shared" si="42"/>
        <v>0.47</v>
      </c>
      <c r="L162" s="137">
        <f t="shared" si="42"/>
        <v>0.47</v>
      </c>
      <c r="M162" s="137">
        <f t="shared" si="42"/>
        <v>0.47</v>
      </c>
      <c r="N162" s="137">
        <f t="shared" si="42"/>
        <v>0.47</v>
      </c>
      <c r="O162" s="137">
        <f t="shared" si="42"/>
        <v>0.47</v>
      </c>
      <c r="P162" s="137">
        <f t="shared" si="42"/>
        <v>0.47</v>
      </c>
      <c r="Q162" s="137">
        <f t="shared" si="42"/>
        <v>0.47</v>
      </c>
      <c r="R162" s="137">
        <f t="shared" si="42"/>
        <v>0.47</v>
      </c>
      <c r="S162" s="137">
        <f t="shared" si="43"/>
        <v>0.47</v>
      </c>
      <c r="T162" s="137">
        <f t="shared" si="43"/>
        <v>0.47</v>
      </c>
      <c r="U162" s="137">
        <f t="shared" si="43"/>
        <v>0.47</v>
      </c>
      <c r="V162" s="137">
        <f t="shared" si="43"/>
        <v>0.47</v>
      </c>
      <c r="W162" s="137">
        <f t="shared" si="43"/>
        <v>0.47</v>
      </c>
      <c r="X162" s="137">
        <f t="shared" si="43"/>
        <v>0.47</v>
      </c>
      <c r="Y162" s="137">
        <f t="shared" si="43"/>
        <v>0.47</v>
      </c>
      <c r="Z162" s="137">
        <f t="shared" si="43"/>
        <v>0.47</v>
      </c>
      <c r="AA162" s="137">
        <f t="shared" si="43"/>
        <v>0.47</v>
      </c>
      <c r="AB162" s="137">
        <f t="shared" si="43"/>
        <v>0.47</v>
      </c>
      <c r="AC162" s="137">
        <f t="shared" si="43"/>
        <v>0.47</v>
      </c>
      <c r="AD162" s="137">
        <f t="shared" si="43"/>
        <v>0.47</v>
      </c>
      <c r="AE162" s="137">
        <f t="shared" si="43"/>
        <v>0.47</v>
      </c>
      <c r="AF162" s="137">
        <f t="shared" si="43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2"/>
        <v>0</v>
      </c>
      <c r="D163" s="137">
        <f t="shared" si="42"/>
        <v>0</v>
      </c>
      <c r="E163" s="137">
        <f t="shared" si="42"/>
        <v>0</v>
      </c>
      <c r="F163" s="137">
        <f t="shared" si="42"/>
        <v>0</v>
      </c>
      <c r="G163" s="137">
        <f t="shared" si="42"/>
        <v>0</v>
      </c>
      <c r="H163" s="137">
        <f t="shared" si="42"/>
        <v>0</v>
      </c>
      <c r="I163" s="137">
        <f t="shared" si="42"/>
        <v>0</v>
      </c>
      <c r="J163" s="137">
        <f t="shared" si="42"/>
        <v>0</v>
      </c>
      <c r="K163" s="137">
        <f t="shared" si="42"/>
        <v>0</v>
      </c>
      <c r="L163" s="137">
        <f t="shared" si="42"/>
        <v>0</v>
      </c>
      <c r="M163" s="137">
        <f t="shared" si="42"/>
        <v>0</v>
      </c>
      <c r="N163" s="137">
        <f t="shared" si="42"/>
        <v>0</v>
      </c>
      <c r="O163" s="137">
        <f t="shared" si="42"/>
        <v>0</v>
      </c>
      <c r="P163" s="137">
        <f t="shared" si="42"/>
        <v>0</v>
      </c>
      <c r="Q163" s="137">
        <f t="shared" si="42"/>
        <v>0</v>
      </c>
      <c r="R163" s="137">
        <f t="shared" si="42"/>
        <v>0</v>
      </c>
      <c r="S163" s="137">
        <f t="shared" si="43"/>
        <v>0</v>
      </c>
      <c r="T163" s="137">
        <f t="shared" si="43"/>
        <v>0</v>
      </c>
      <c r="U163" s="137">
        <f t="shared" si="43"/>
        <v>0</v>
      </c>
      <c r="V163" s="137">
        <f t="shared" si="43"/>
        <v>0</v>
      </c>
      <c r="W163" s="137">
        <f t="shared" si="43"/>
        <v>0</v>
      </c>
      <c r="X163" s="137">
        <f t="shared" si="43"/>
        <v>0</v>
      </c>
      <c r="Y163" s="137">
        <f t="shared" si="43"/>
        <v>0</v>
      </c>
      <c r="Z163" s="137">
        <f t="shared" si="43"/>
        <v>0</v>
      </c>
      <c r="AA163" s="137">
        <f t="shared" si="43"/>
        <v>0</v>
      </c>
      <c r="AB163" s="137">
        <f t="shared" si="43"/>
        <v>0</v>
      </c>
      <c r="AC163" s="137">
        <f t="shared" si="43"/>
        <v>0</v>
      </c>
      <c r="AD163" s="137">
        <f t="shared" si="43"/>
        <v>0</v>
      </c>
      <c r="AE163" s="137">
        <f t="shared" si="43"/>
        <v>0</v>
      </c>
      <c r="AF163" s="137">
        <f t="shared" si="43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2"/>
        <v>0</v>
      </c>
      <c r="D164" s="137">
        <f t="shared" si="42"/>
        <v>0</v>
      </c>
      <c r="E164" s="137">
        <f t="shared" si="42"/>
        <v>0</v>
      </c>
      <c r="F164" s="137">
        <f t="shared" si="42"/>
        <v>0</v>
      </c>
      <c r="G164" s="137">
        <f t="shared" si="42"/>
        <v>0</v>
      </c>
      <c r="H164" s="137">
        <f t="shared" si="42"/>
        <v>0</v>
      </c>
      <c r="I164" s="137">
        <f t="shared" si="42"/>
        <v>0</v>
      </c>
      <c r="J164" s="137">
        <f t="shared" si="42"/>
        <v>0</v>
      </c>
      <c r="K164" s="137">
        <f t="shared" si="42"/>
        <v>0</v>
      </c>
      <c r="L164" s="137">
        <f t="shared" si="42"/>
        <v>0</v>
      </c>
      <c r="M164" s="137">
        <f t="shared" si="42"/>
        <v>0</v>
      </c>
      <c r="N164" s="137">
        <f t="shared" si="42"/>
        <v>0</v>
      </c>
      <c r="O164" s="137">
        <f t="shared" si="42"/>
        <v>0</v>
      </c>
      <c r="P164" s="137">
        <f t="shared" si="42"/>
        <v>0</v>
      </c>
      <c r="Q164" s="137">
        <f t="shared" si="42"/>
        <v>0</v>
      </c>
      <c r="R164" s="137">
        <f t="shared" si="43"/>
        <v>0</v>
      </c>
      <c r="S164" s="137">
        <f t="shared" si="43"/>
        <v>0</v>
      </c>
      <c r="T164" s="137">
        <f t="shared" si="43"/>
        <v>0</v>
      </c>
      <c r="U164" s="137">
        <f t="shared" si="43"/>
        <v>0</v>
      </c>
      <c r="V164" s="137">
        <f t="shared" si="43"/>
        <v>0</v>
      </c>
      <c r="W164" s="137">
        <f t="shared" si="43"/>
        <v>0</v>
      </c>
      <c r="X164" s="137">
        <f t="shared" si="43"/>
        <v>0</v>
      </c>
      <c r="Y164" s="137">
        <f t="shared" si="43"/>
        <v>0</v>
      </c>
      <c r="Z164" s="137">
        <f t="shared" si="43"/>
        <v>0</v>
      </c>
      <c r="AA164" s="137">
        <f t="shared" si="43"/>
        <v>0</v>
      </c>
      <c r="AB164" s="137">
        <f t="shared" si="43"/>
        <v>0</v>
      </c>
      <c r="AC164" s="137">
        <f t="shared" si="43"/>
        <v>0</v>
      </c>
      <c r="AD164" s="137">
        <f t="shared" si="43"/>
        <v>0</v>
      </c>
      <c r="AE164" s="137">
        <f t="shared" si="43"/>
        <v>0</v>
      </c>
      <c r="AF164" s="137">
        <f t="shared" si="43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2"/>
        <v>0.8</v>
      </c>
      <c r="D165" s="137">
        <f t="shared" si="42"/>
        <v>0.8</v>
      </c>
      <c r="E165" s="137">
        <f t="shared" si="42"/>
        <v>0.8</v>
      </c>
      <c r="F165" s="137">
        <f t="shared" si="42"/>
        <v>0.8</v>
      </c>
      <c r="G165" s="137">
        <f t="shared" si="42"/>
        <v>0.8</v>
      </c>
      <c r="H165" s="137">
        <f t="shared" si="42"/>
        <v>0.8</v>
      </c>
      <c r="I165" s="137">
        <f t="shared" si="42"/>
        <v>0.8</v>
      </c>
      <c r="J165" s="137">
        <f t="shared" si="42"/>
        <v>0.8</v>
      </c>
      <c r="K165" s="137">
        <f t="shared" si="42"/>
        <v>0.8</v>
      </c>
      <c r="L165" s="137">
        <f t="shared" si="42"/>
        <v>0.8</v>
      </c>
      <c r="M165" s="137">
        <f t="shared" si="42"/>
        <v>0.8</v>
      </c>
      <c r="N165" s="137">
        <f t="shared" si="42"/>
        <v>0.8</v>
      </c>
      <c r="O165" s="137">
        <f t="shared" si="42"/>
        <v>0.8</v>
      </c>
      <c r="P165" s="137">
        <f t="shared" si="42"/>
        <v>0.8</v>
      </c>
      <c r="Q165" s="137">
        <f t="shared" si="42"/>
        <v>0.8</v>
      </c>
      <c r="R165" s="137">
        <f t="shared" si="43"/>
        <v>0.8</v>
      </c>
      <c r="S165" s="137">
        <f t="shared" si="43"/>
        <v>0.8</v>
      </c>
      <c r="T165" s="137">
        <f t="shared" si="43"/>
        <v>0.8</v>
      </c>
      <c r="U165" s="137">
        <f t="shared" si="43"/>
        <v>0.8</v>
      </c>
      <c r="V165" s="137">
        <f t="shared" si="43"/>
        <v>0.8</v>
      </c>
      <c r="W165" s="137">
        <f t="shared" si="43"/>
        <v>0.8</v>
      </c>
      <c r="X165" s="137">
        <f t="shared" si="43"/>
        <v>0.8</v>
      </c>
      <c r="Y165" s="137">
        <f t="shared" si="43"/>
        <v>0.8</v>
      </c>
      <c r="Z165" s="137">
        <f t="shared" si="43"/>
        <v>0.8</v>
      </c>
      <c r="AA165" s="137">
        <f t="shared" si="43"/>
        <v>0.8</v>
      </c>
      <c r="AB165" s="137">
        <f t="shared" si="43"/>
        <v>0.8</v>
      </c>
      <c r="AC165" s="137">
        <f t="shared" si="43"/>
        <v>0.8</v>
      </c>
      <c r="AD165" s="137">
        <f t="shared" si="43"/>
        <v>0.8</v>
      </c>
      <c r="AE165" s="137">
        <f t="shared" si="43"/>
        <v>0.8</v>
      </c>
      <c r="AF165" s="137">
        <f t="shared" si="43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2"/>
        <v>1.5</v>
      </c>
      <c r="D166" s="137">
        <f t="shared" si="42"/>
        <v>1.5</v>
      </c>
      <c r="E166" s="137">
        <f t="shared" si="42"/>
        <v>1.5</v>
      </c>
      <c r="F166" s="137">
        <f t="shared" si="42"/>
        <v>1.5</v>
      </c>
      <c r="G166" s="137">
        <f t="shared" si="42"/>
        <v>1.5</v>
      </c>
      <c r="H166" s="137">
        <f t="shared" si="42"/>
        <v>1.5</v>
      </c>
      <c r="I166" s="137">
        <f t="shared" si="42"/>
        <v>1.5</v>
      </c>
      <c r="J166" s="137">
        <f t="shared" si="42"/>
        <v>1.5</v>
      </c>
      <c r="K166" s="137">
        <f t="shared" si="42"/>
        <v>1.5</v>
      </c>
      <c r="L166" s="137">
        <f t="shared" si="42"/>
        <v>1.5</v>
      </c>
      <c r="M166" s="137">
        <f t="shared" si="42"/>
        <v>1.5</v>
      </c>
      <c r="N166" s="137">
        <f t="shared" si="42"/>
        <v>1.5</v>
      </c>
      <c r="O166" s="137">
        <f t="shared" si="42"/>
        <v>1.5</v>
      </c>
      <c r="P166" s="137">
        <f t="shared" si="42"/>
        <v>1.5</v>
      </c>
      <c r="Q166" s="137">
        <f t="shared" si="42"/>
        <v>1.5</v>
      </c>
      <c r="R166" s="137">
        <f t="shared" si="43"/>
        <v>1.5</v>
      </c>
      <c r="S166" s="137">
        <f t="shared" si="43"/>
        <v>1.5</v>
      </c>
      <c r="T166" s="137">
        <f t="shared" si="43"/>
        <v>1.5</v>
      </c>
      <c r="U166" s="137">
        <f t="shared" si="43"/>
        <v>1.5</v>
      </c>
      <c r="V166" s="137">
        <f t="shared" si="43"/>
        <v>1.5</v>
      </c>
      <c r="W166" s="137">
        <f t="shared" si="43"/>
        <v>1.5</v>
      </c>
      <c r="X166" s="137">
        <f t="shared" si="43"/>
        <v>1.5</v>
      </c>
      <c r="Y166" s="137">
        <f t="shared" si="43"/>
        <v>1.5</v>
      </c>
      <c r="Z166" s="137">
        <f t="shared" si="43"/>
        <v>1.5</v>
      </c>
      <c r="AA166" s="137">
        <f t="shared" si="43"/>
        <v>1.5</v>
      </c>
      <c r="AB166" s="137">
        <f t="shared" si="43"/>
        <v>1.5</v>
      </c>
      <c r="AC166" s="137">
        <f t="shared" si="43"/>
        <v>1.5</v>
      </c>
      <c r="AD166" s="137">
        <f t="shared" si="43"/>
        <v>1.5</v>
      </c>
      <c r="AE166" s="137">
        <f t="shared" si="43"/>
        <v>1.5</v>
      </c>
      <c r="AF166" s="137">
        <f t="shared" si="43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2"/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3"/>
        <v>1</v>
      </c>
      <c r="S167" s="137">
        <f t="shared" si="43"/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4">B169</f>
        <v>1</v>
      </c>
      <c r="D169" s="137">
        <f t="shared" si="44"/>
        <v>1</v>
      </c>
      <c r="E169" s="137">
        <f t="shared" si="44"/>
        <v>1</v>
      </c>
      <c r="F169" s="137">
        <f t="shared" si="44"/>
        <v>1</v>
      </c>
      <c r="G169" s="137">
        <f t="shared" si="44"/>
        <v>1</v>
      </c>
      <c r="H169" s="137">
        <f t="shared" si="44"/>
        <v>1</v>
      </c>
      <c r="I169" s="137">
        <f t="shared" si="44"/>
        <v>1</v>
      </c>
      <c r="J169" s="137">
        <f t="shared" si="44"/>
        <v>1</v>
      </c>
      <c r="K169" s="137">
        <f t="shared" si="44"/>
        <v>1</v>
      </c>
      <c r="L169" s="137">
        <f t="shared" si="44"/>
        <v>1</v>
      </c>
      <c r="M169" s="137">
        <f t="shared" si="44"/>
        <v>1</v>
      </c>
      <c r="N169" s="137">
        <f t="shared" si="44"/>
        <v>1</v>
      </c>
      <c r="O169" s="137">
        <f t="shared" si="44"/>
        <v>1</v>
      </c>
      <c r="P169" s="137">
        <f t="shared" si="44"/>
        <v>1</v>
      </c>
      <c r="Q169" s="137">
        <f t="shared" si="44"/>
        <v>1</v>
      </c>
      <c r="R169" s="137">
        <f t="shared" si="44"/>
        <v>1</v>
      </c>
      <c r="S169" s="137">
        <f t="shared" ref="R169:AF176" si="45">R169</f>
        <v>1</v>
      </c>
      <c r="T169" s="137">
        <f t="shared" si="45"/>
        <v>1</v>
      </c>
      <c r="U169" s="137">
        <f t="shared" si="45"/>
        <v>1</v>
      </c>
      <c r="V169" s="137">
        <f t="shared" si="45"/>
        <v>1</v>
      </c>
      <c r="W169" s="137">
        <f t="shared" si="45"/>
        <v>1</v>
      </c>
      <c r="X169" s="137">
        <f t="shared" si="45"/>
        <v>1</v>
      </c>
      <c r="Y169" s="137">
        <f t="shared" si="45"/>
        <v>1</v>
      </c>
      <c r="Z169" s="137">
        <f t="shared" si="45"/>
        <v>1</v>
      </c>
      <c r="AA169" s="137">
        <f t="shared" si="45"/>
        <v>1</v>
      </c>
      <c r="AB169" s="137">
        <f t="shared" si="45"/>
        <v>1</v>
      </c>
      <c r="AC169" s="137">
        <f t="shared" si="45"/>
        <v>1</v>
      </c>
      <c r="AD169" s="137">
        <f t="shared" si="45"/>
        <v>1</v>
      </c>
      <c r="AE169" s="137">
        <f t="shared" si="45"/>
        <v>1</v>
      </c>
      <c r="AF169" s="137">
        <f t="shared" si="45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4"/>
        <v>0.42</v>
      </c>
      <c r="D170" s="137">
        <f t="shared" si="44"/>
        <v>0.42</v>
      </c>
      <c r="E170" s="137">
        <f t="shared" si="44"/>
        <v>0.42</v>
      </c>
      <c r="F170" s="137">
        <f t="shared" si="44"/>
        <v>0.42</v>
      </c>
      <c r="G170" s="137">
        <f t="shared" si="44"/>
        <v>0.42</v>
      </c>
      <c r="H170" s="137">
        <f t="shared" si="44"/>
        <v>0.42</v>
      </c>
      <c r="I170" s="137">
        <f t="shared" si="44"/>
        <v>0.42</v>
      </c>
      <c r="J170" s="137">
        <f t="shared" si="44"/>
        <v>0.42</v>
      </c>
      <c r="K170" s="137">
        <f t="shared" si="44"/>
        <v>0.42</v>
      </c>
      <c r="L170" s="137">
        <f t="shared" si="44"/>
        <v>0.42</v>
      </c>
      <c r="M170" s="137">
        <f t="shared" si="44"/>
        <v>0.42</v>
      </c>
      <c r="N170" s="137">
        <f t="shared" si="44"/>
        <v>0.42</v>
      </c>
      <c r="O170" s="137">
        <f t="shared" si="44"/>
        <v>0.42</v>
      </c>
      <c r="P170" s="137">
        <f t="shared" si="44"/>
        <v>0.42</v>
      </c>
      <c r="Q170" s="137">
        <f t="shared" si="44"/>
        <v>0.42</v>
      </c>
      <c r="R170" s="137">
        <f t="shared" si="45"/>
        <v>0.42</v>
      </c>
      <c r="S170" s="137">
        <f t="shared" si="45"/>
        <v>0.42</v>
      </c>
      <c r="T170" s="137">
        <f t="shared" si="45"/>
        <v>0.42</v>
      </c>
      <c r="U170" s="137">
        <f t="shared" si="45"/>
        <v>0.42</v>
      </c>
      <c r="V170" s="137">
        <f t="shared" si="45"/>
        <v>0.42</v>
      </c>
      <c r="W170" s="137">
        <f t="shared" si="45"/>
        <v>0.42</v>
      </c>
      <c r="X170" s="137">
        <f t="shared" si="45"/>
        <v>0.42</v>
      </c>
      <c r="Y170" s="137">
        <f t="shared" si="45"/>
        <v>0.42</v>
      </c>
      <c r="Z170" s="137">
        <f t="shared" si="45"/>
        <v>0.42</v>
      </c>
      <c r="AA170" s="137">
        <f t="shared" si="45"/>
        <v>0.42</v>
      </c>
      <c r="AB170" s="137">
        <f t="shared" si="45"/>
        <v>0.42</v>
      </c>
      <c r="AC170" s="137">
        <f t="shared" si="45"/>
        <v>0.42</v>
      </c>
      <c r="AD170" s="137">
        <f t="shared" si="45"/>
        <v>0.42</v>
      </c>
      <c r="AE170" s="137">
        <f t="shared" si="45"/>
        <v>0.42</v>
      </c>
      <c r="AF170" s="137">
        <f t="shared" si="45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4"/>
        <v>0.46</v>
      </c>
      <c r="D171" s="137">
        <f t="shared" si="44"/>
        <v>0.46</v>
      </c>
      <c r="E171" s="137">
        <f t="shared" si="44"/>
        <v>0.46</v>
      </c>
      <c r="F171" s="137">
        <f t="shared" si="44"/>
        <v>0.46</v>
      </c>
      <c r="G171" s="137">
        <f t="shared" si="44"/>
        <v>0.46</v>
      </c>
      <c r="H171" s="137">
        <f t="shared" si="44"/>
        <v>0.46</v>
      </c>
      <c r="I171" s="137">
        <f t="shared" si="44"/>
        <v>0.46</v>
      </c>
      <c r="J171" s="137">
        <f t="shared" si="44"/>
        <v>0.46</v>
      </c>
      <c r="K171" s="137">
        <f t="shared" si="44"/>
        <v>0.46</v>
      </c>
      <c r="L171" s="137">
        <f t="shared" si="44"/>
        <v>0.46</v>
      </c>
      <c r="M171" s="137">
        <f t="shared" si="44"/>
        <v>0.46</v>
      </c>
      <c r="N171" s="137">
        <f t="shared" si="44"/>
        <v>0.46</v>
      </c>
      <c r="O171" s="137">
        <f t="shared" si="44"/>
        <v>0.46</v>
      </c>
      <c r="P171" s="137">
        <f t="shared" si="44"/>
        <v>0.46</v>
      </c>
      <c r="Q171" s="137">
        <f t="shared" si="44"/>
        <v>0.46</v>
      </c>
      <c r="R171" s="137">
        <f t="shared" si="45"/>
        <v>0.46</v>
      </c>
      <c r="S171" s="137">
        <f t="shared" si="45"/>
        <v>0.46</v>
      </c>
      <c r="T171" s="137">
        <f t="shared" si="45"/>
        <v>0.46</v>
      </c>
      <c r="U171" s="137">
        <f t="shared" si="45"/>
        <v>0.46</v>
      </c>
      <c r="V171" s="137">
        <f t="shared" si="45"/>
        <v>0.46</v>
      </c>
      <c r="W171" s="137">
        <f t="shared" si="45"/>
        <v>0.46</v>
      </c>
      <c r="X171" s="137">
        <f t="shared" si="45"/>
        <v>0.46</v>
      </c>
      <c r="Y171" s="137">
        <f t="shared" si="45"/>
        <v>0.46</v>
      </c>
      <c r="Z171" s="137">
        <f t="shared" si="45"/>
        <v>0.46</v>
      </c>
      <c r="AA171" s="137">
        <f t="shared" si="45"/>
        <v>0.46</v>
      </c>
      <c r="AB171" s="137">
        <f t="shared" si="45"/>
        <v>0.46</v>
      </c>
      <c r="AC171" s="137">
        <f t="shared" si="45"/>
        <v>0.46</v>
      </c>
      <c r="AD171" s="137">
        <f t="shared" si="45"/>
        <v>0.46</v>
      </c>
      <c r="AE171" s="137">
        <f t="shared" si="45"/>
        <v>0.46</v>
      </c>
      <c r="AF171" s="137">
        <f t="shared" si="45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4"/>
        <v>0.85</v>
      </c>
      <c r="D172" s="137">
        <f t="shared" si="44"/>
        <v>0.85</v>
      </c>
      <c r="E172" s="137">
        <f t="shared" si="44"/>
        <v>0.85</v>
      </c>
      <c r="F172" s="137">
        <f t="shared" si="44"/>
        <v>0.85</v>
      </c>
      <c r="G172" s="137">
        <f t="shared" si="44"/>
        <v>0.85</v>
      </c>
      <c r="H172" s="137">
        <f t="shared" si="44"/>
        <v>0.85</v>
      </c>
      <c r="I172" s="137">
        <f t="shared" si="44"/>
        <v>0.85</v>
      </c>
      <c r="J172" s="137">
        <f t="shared" si="44"/>
        <v>0.85</v>
      </c>
      <c r="K172" s="137">
        <f t="shared" si="44"/>
        <v>0.85</v>
      </c>
      <c r="L172" s="137">
        <f t="shared" si="44"/>
        <v>0.85</v>
      </c>
      <c r="M172" s="137">
        <f t="shared" si="44"/>
        <v>0.85</v>
      </c>
      <c r="N172" s="137">
        <f t="shared" si="44"/>
        <v>0.85</v>
      </c>
      <c r="O172" s="137">
        <f t="shared" si="44"/>
        <v>0.85</v>
      </c>
      <c r="P172" s="137">
        <f t="shared" si="44"/>
        <v>0.85</v>
      </c>
      <c r="Q172" s="137">
        <f t="shared" si="44"/>
        <v>0.85</v>
      </c>
      <c r="R172" s="137">
        <f t="shared" si="45"/>
        <v>0.85</v>
      </c>
      <c r="S172" s="137">
        <f t="shared" si="45"/>
        <v>0.85</v>
      </c>
      <c r="T172" s="137">
        <f t="shared" si="45"/>
        <v>0.85</v>
      </c>
      <c r="U172" s="137">
        <f t="shared" si="45"/>
        <v>0.85</v>
      </c>
      <c r="V172" s="137">
        <f t="shared" si="45"/>
        <v>0.85</v>
      </c>
      <c r="W172" s="137">
        <f t="shared" si="45"/>
        <v>0.85</v>
      </c>
      <c r="X172" s="137">
        <f t="shared" si="45"/>
        <v>0.85</v>
      </c>
      <c r="Y172" s="137">
        <f t="shared" si="45"/>
        <v>0.85</v>
      </c>
      <c r="Z172" s="137">
        <f t="shared" si="45"/>
        <v>0.85</v>
      </c>
      <c r="AA172" s="137">
        <f t="shared" si="45"/>
        <v>0.85</v>
      </c>
      <c r="AB172" s="137">
        <f t="shared" si="45"/>
        <v>0.85</v>
      </c>
      <c r="AC172" s="137">
        <f t="shared" si="45"/>
        <v>0.85</v>
      </c>
      <c r="AD172" s="137">
        <f t="shared" si="45"/>
        <v>0.85</v>
      </c>
      <c r="AE172" s="137">
        <f t="shared" si="45"/>
        <v>0.85</v>
      </c>
      <c r="AF172" s="137">
        <f t="shared" si="45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4"/>
        <v>0.9</v>
      </c>
      <c r="D173" s="137">
        <f t="shared" si="44"/>
        <v>0.9</v>
      </c>
      <c r="E173" s="137">
        <f t="shared" si="44"/>
        <v>0.9</v>
      </c>
      <c r="F173" s="137">
        <f t="shared" si="44"/>
        <v>0.9</v>
      </c>
      <c r="G173" s="137">
        <f t="shared" si="44"/>
        <v>0.9</v>
      </c>
      <c r="H173" s="137">
        <f t="shared" si="44"/>
        <v>0.9</v>
      </c>
      <c r="I173" s="137">
        <f t="shared" si="44"/>
        <v>0.9</v>
      </c>
      <c r="J173" s="137">
        <f t="shared" si="44"/>
        <v>0.9</v>
      </c>
      <c r="K173" s="137">
        <f t="shared" si="44"/>
        <v>0.9</v>
      </c>
      <c r="L173" s="137">
        <f t="shared" si="44"/>
        <v>0.9</v>
      </c>
      <c r="M173" s="137">
        <f t="shared" si="44"/>
        <v>0.9</v>
      </c>
      <c r="N173" s="137">
        <f t="shared" si="44"/>
        <v>0.9</v>
      </c>
      <c r="O173" s="137">
        <f t="shared" si="44"/>
        <v>0.9</v>
      </c>
      <c r="P173" s="137">
        <f t="shared" si="44"/>
        <v>0.9</v>
      </c>
      <c r="Q173" s="137">
        <f t="shared" si="44"/>
        <v>0.9</v>
      </c>
      <c r="R173" s="137">
        <f t="shared" si="45"/>
        <v>0.9</v>
      </c>
      <c r="S173" s="137">
        <f t="shared" si="45"/>
        <v>0.9</v>
      </c>
      <c r="T173" s="137">
        <f t="shared" si="45"/>
        <v>0.9</v>
      </c>
      <c r="U173" s="137">
        <f t="shared" si="45"/>
        <v>0.9</v>
      </c>
      <c r="V173" s="137">
        <f t="shared" si="45"/>
        <v>0.9</v>
      </c>
      <c r="W173" s="137">
        <f t="shared" si="45"/>
        <v>0.9</v>
      </c>
      <c r="X173" s="137">
        <f t="shared" si="45"/>
        <v>0.9</v>
      </c>
      <c r="Y173" s="137">
        <f t="shared" si="45"/>
        <v>0.9</v>
      </c>
      <c r="Z173" s="137">
        <f t="shared" si="45"/>
        <v>0.9</v>
      </c>
      <c r="AA173" s="137">
        <f t="shared" si="45"/>
        <v>0.9</v>
      </c>
      <c r="AB173" s="137">
        <f t="shared" si="45"/>
        <v>0.9</v>
      </c>
      <c r="AC173" s="137">
        <f t="shared" si="45"/>
        <v>0.9</v>
      </c>
      <c r="AD173" s="137">
        <f t="shared" si="45"/>
        <v>0.9</v>
      </c>
      <c r="AE173" s="137">
        <f t="shared" si="45"/>
        <v>0.9</v>
      </c>
      <c r="AF173" s="137">
        <f t="shared" si="45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4"/>
        <v>0.44</v>
      </c>
      <c r="D174" s="137">
        <f t="shared" si="44"/>
        <v>0.44</v>
      </c>
      <c r="E174" s="137">
        <f t="shared" si="44"/>
        <v>0.44</v>
      </c>
      <c r="F174" s="137">
        <f t="shared" si="44"/>
        <v>0.44</v>
      </c>
      <c r="G174" s="137">
        <f t="shared" si="44"/>
        <v>0.44</v>
      </c>
      <c r="H174" s="137">
        <f t="shared" si="44"/>
        <v>0.44</v>
      </c>
      <c r="I174" s="137">
        <f t="shared" si="44"/>
        <v>0.44</v>
      </c>
      <c r="J174" s="137">
        <f t="shared" si="44"/>
        <v>0.44</v>
      </c>
      <c r="K174" s="137">
        <f t="shared" si="44"/>
        <v>0.44</v>
      </c>
      <c r="L174" s="137">
        <f t="shared" si="44"/>
        <v>0.44</v>
      </c>
      <c r="M174" s="137">
        <f t="shared" si="44"/>
        <v>0.44</v>
      </c>
      <c r="N174" s="137">
        <f t="shared" si="44"/>
        <v>0.44</v>
      </c>
      <c r="O174" s="137">
        <f t="shared" si="44"/>
        <v>0.44</v>
      </c>
      <c r="P174" s="137">
        <f t="shared" si="44"/>
        <v>0.44</v>
      </c>
      <c r="Q174" s="137">
        <f t="shared" si="44"/>
        <v>0.44</v>
      </c>
      <c r="R174" s="137">
        <f t="shared" si="45"/>
        <v>0.44</v>
      </c>
      <c r="S174" s="137">
        <f t="shared" si="45"/>
        <v>0.44</v>
      </c>
      <c r="T174" s="137">
        <f t="shared" si="45"/>
        <v>0.44</v>
      </c>
      <c r="U174" s="137">
        <f t="shared" si="45"/>
        <v>0.44</v>
      </c>
      <c r="V174" s="137">
        <f t="shared" si="45"/>
        <v>0.44</v>
      </c>
      <c r="W174" s="137">
        <f t="shared" si="45"/>
        <v>0.44</v>
      </c>
      <c r="X174" s="137">
        <f t="shared" si="45"/>
        <v>0.44</v>
      </c>
      <c r="Y174" s="137">
        <f t="shared" si="45"/>
        <v>0.44</v>
      </c>
      <c r="Z174" s="137">
        <f t="shared" si="45"/>
        <v>0.44</v>
      </c>
      <c r="AA174" s="137">
        <f t="shared" si="45"/>
        <v>0.44</v>
      </c>
      <c r="AB174" s="137">
        <f t="shared" si="45"/>
        <v>0.44</v>
      </c>
      <c r="AC174" s="137">
        <f t="shared" si="45"/>
        <v>0.44</v>
      </c>
      <c r="AD174" s="137">
        <f t="shared" si="45"/>
        <v>0.44</v>
      </c>
      <c r="AE174" s="137">
        <f t="shared" si="45"/>
        <v>0.44</v>
      </c>
      <c r="AF174" s="137">
        <f t="shared" si="45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4"/>
        <v>2.1</v>
      </c>
      <c r="D175" s="137">
        <f t="shared" si="44"/>
        <v>2.1</v>
      </c>
      <c r="E175" s="137">
        <f t="shared" si="44"/>
        <v>2.1</v>
      </c>
      <c r="F175" s="137">
        <f t="shared" si="44"/>
        <v>2.1</v>
      </c>
      <c r="G175" s="137">
        <f t="shared" si="44"/>
        <v>2.1</v>
      </c>
      <c r="H175" s="137">
        <f t="shared" si="44"/>
        <v>2.1</v>
      </c>
      <c r="I175" s="137">
        <f t="shared" si="44"/>
        <v>2.1</v>
      </c>
      <c r="J175" s="137">
        <f t="shared" si="44"/>
        <v>2.1</v>
      </c>
      <c r="K175" s="137">
        <f t="shared" si="44"/>
        <v>2.1</v>
      </c>
      <c r="L175" s="137">
        <f t="shared" si="44"/>
        <v>2.1</v>
      </c>
      <c r="M175" s="137">
        <f t="shared" si="44"/>
        <v>2.1</v>
      </c>
      <c r="N175" s="137">
        <f t="shared" si="44"/>
        <v>2.1</v>
      </c>
      <c r="O175" s="137">
        <f t="shared" si="44"/>
        <v>2.1</v>
      </c>
      <c r="P175" s="137">
        <f t="shared" si="44"/>
        <v>2.1</v>
      </c>
      <c r="Q175" s="137">
        <f t="shared" si="44"/>
        <v>2.1</v>
      </c>
      <c r="R175" s="137">
        <f t="shared" si="45"/>
        <v>2.1</v>
      </c>
      <c r="S175" s="137">
        <f t="shared" si="45"/>
        <v>2.1</v>
      </c>
      <c r="T175" s="137">
        <f t="shared" si="45"/>
        <v>2.1</v>
      </c>
      <c r="U175" s="137">
        <f t="shared" si="45"/>
        <v>2.1</v>
      </c>
      <c r="V175" s="137">
        <f t="shared" si="45"/>
        <v>2.1</v>
      </c>
      <c r="W175" s="137">
        <f t="shared" si="45"/>
        <v>2.1</v>
      </c>
      <c r="X175" s="137">
        <f t="shared" si="45"/>
        <v>2.1</v>
      </c>
      <c r="Y175" s="137">
        <f t="shared" si="45"/>
        <v>2.1</v>
      </c>
      <c r="Z175" s="137">
        <f t="shared" si="45"/>
        <v>2.1</v>
      </c>
      <c r="AA175" s="137">
        <f t="shared" si="45"/>
        <v>2.1</v>
      </c>
      <c r="AB175" s="137">
        <f t="shared" si="45"/>
        <v>2.1</v>
      </c>
      <c r="AC175" s="137">
        <f t="shared" si="45"/>
        <v>2.1</v>
      </c>
      <c r="AD175" s="137">
        <f t="shared" si="45"/>
        <v>2.1</v>
      </c>
      <c r="AE175" s="137">
        <f t="shared" si="45"/>
        <v>2.1</v>
      </c>
      <c r="AF175" s="137">
        <f t="shared" si="45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4"/>
        <v>0.9</v>
      </c>
      <c r="D176" s="137">
        <f t="shared" si="44"/>
        <v>0.9</v>
      </c>
      <c r="E176" s="137">
        <f t="shared" si="44"/>
        <v>0.9</v>
      </c>
      <c r="F176" s="137">
        <f t="shared" si="44"/>
        <v>0.9</v>
      </c>
      <c r="G176" s="137">
        <f t="shared" si="44"/>
        <v>0.9</v>
      </c>
      <c r="H176" s="137">
        <f t="shared" si="44"/>
        <v>0.9</v>
      </c>
      <c r="I176" s="137">
        <f t="shared" si="44"/>
        <v>0.9</v>
      </c>
      <c r="J176" s="137">
        <f t="shared" si="44"/>
        <v>0.9</v>
      </c>
      <c r="K176" s="137">
        <f t="shared" si="44"/>
        <v>0.9</v>
      </c>
      <c r="L176" s="137">
        <f t="shared" si="44"/>
        <v>0.9</v>
      </c>
      <c r="M176" s="137">
        <f t="shared" si="44"/>
        <v>0.9</v>
      </c>
      <c r="N176" s="137">
        <f t="shared" si="44"/>
        <v>0.9</v>
      </c>
      <c r="O176" s="137">
        <f t="shared" si="44"/>
        <v>0.9</v>
      </c>
      <c r="P176" s="137">
        <f t="shared" si="44"/>
        <v>0.9</v>
      </c>
      <c r="Q176" s="137">
        <f t="shared" si="44"/>
        <v>0.9</v>
      </c>
      <c r="R176" s="137">
        <f t="shared" si="45"/>
        <v>0.9</v>
      </c>
      <c r="S176" s="137">
        <f t="shared" si="45"/>
        <v>0.9</v>
      </c>
      <c r="T176" s="137">
        <f t="shared" si="45"/>
        <v>0.9</v>
      </c>
      <c r="U176" s="137">
        <f t="shared" si="45"/>
        <v>0.9</v>
      </c>
      <c r="V176" s="137">
        <f t="shared" si="45"/>
        <v>0.9</v>
      </c>
      <c r="W176" s="137">
        <f t="shared" si="45"/>
        <v>0.9</v>
      </c>
      <c r="X176" s="137">
        <f t="shared" si="45"/>
        <v>0.9</v>
      </c>
      <c r="Y176" s="137">
        <f t="shared" si="45"/>
        <v>0.9</v>
      </c>
      <c r="Z176" s="137">
        <f t="shared" si="45"/>
        <v>0.9</v>
      </c>
      <c r="AA176" s="137">
        <f t="shared" si="45"/>
        <v>0.9</v>
      </c>
      <c r="AB176" s="137">
        <f t="shared" si="45"/>
        <v>0.9</v>
      </c>
      <c r="AC176" s="137">
        <f t="shared" si="45"/>
        <v>0.9</v>
      </c>
      <c r="AD176" s="137">
        <f t="shared" si="45"/>
        <v>0.9</v>
      </c>
      <c r="AE176" s="137">
        <f t="shared" si="45"/>
        <v>0.9</v>
      </c>
      <c r="AF176" s="137">
        <f t="shared" si="45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6">B178</f>
        <v>0.57999999999999996</v>
      </c>
      <c r="D178" s="137">
        <f t="shared" si="46"/>
        <v>0.57999999999999996</v>
      </c>
      <c r="E178" s="137">
        <f t="shared" si="46"/>
        <v>0.57999999999999996</v>
      </c>
      <c r="F178" s="137">
        <f t="shared" si="46"/>
        <v>0.57999999999999996</v>
      </c>
      <c r="G178" s="137">
        <f t="shared" si="46"/>
        <v>0.57999999999999996</v>
      </c>
      <c r="H178" s="137">
        <f t="shared" si="46"/>
        <v>0.57999999999999996</v>
      </c>
      <c r="I178" s="137">
        <f t="shared" si="46"/>
        <v>0.57999999999999996</v>
      </c>
      <c r="J178" s="137">
        <f t="shared" si="46"/>
        <v>0.57999999999999996</v>
      </c>
      <c r="K178" s="137">
        <f t="shared" si="46"/>
        <v>0.57999999999999996</v>
      </c>
      <c r="L178" s="137">
        <f t="shared" si="46"/>
        <v>0.57999999999999996</v>
      </c>
      <c r="M178" s="137">
        <f t="shared" si="46"/>
        <v>0.57999999999999996</v>
      </c>
      <c r="N178" s="137">
        <f t="shared" si="46"/>
        <v>0.57999999999999996</v>
      </c>
      <c r="O178" s="137">
        <f t="shared" si="46"/>
        <v>0.57999999999999996</v>
      </c>
      <c r="P178" s="137">
        <f t="shared" si="46"/>
        <v>0.57999999999999996</v>
      </c>
      <c r="Q178" s="137">
        <f t="shared" si="46"/>
        <v>0.57999999999999996</v>
      </c>
      <c r="R178" s="137">
        <f t="shared" si="46"/>
        <v>0.57999999999999996</v>
      </c>
      <c r="S178" s="137">
        <f t="shared" ref="R178:AF190" si="47">R178</f>
        <v>0.57999999999999996</v>
      </c>
      <c r="T178" s="137">
        <f t="shared" si="47"/>
        <v>0.57999999999999996</v>
      </c>
      <c r="U178" s="137">
        <f t="shared" si="47"/>
        <v>0.57999999999999996</v>
      </c>
      <c r="V178" s="137">
        <f t="shared" si="47"/>
        <v>0.57999999999999996</v>
      </c>
      <c r="W178" s="137">
        <f t="shared" si="47"/>
        <v>0.57999999999999996</v>
      </c>
      <c r="X178" s="137">
        <f t="shared" si="47"/>
        <v>0.57999999999999996</v>
      </c>
      <c r="Y178" s="137">
        <f t="shared" si="47"/>
        <v>0.57999999999999996</v>
      </c>
      <c r="Z178" s="137">
        <f t="shared" si="47"/>
        <v>0.57999999999999996</v>
      </c>
      <c r="AA178" s="137">
        <f t="shared" si="47"/>
        <v>0.57999999999999996</v>
      </c>
      <c r="AB178" s="137">
        <f t="shared" si="47"/>
        <v>0.57999999999999996</v>
      </c>
      <c r="AC178" s="137">
        <f t="shared" si="47"/>
        <v>0.57999999999999996</v>
      </c>
      <c r="AD178" s="137">
        <f t="shared" si="47"/>
        <v>0.57999999999999996</v>
      </c>
      <c r="AE178" s="137">
        <f t="shared" si="47"/>
        <v>0.57999999999999996</v>
      </c>
      <c r="AF178" s="137">
        <f t="shared" si="47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6"/>
        <v>0.8</v>
      </c>
      <c r="D179" s="137">
        <f t="shared" si="46"/>
        <v>0.8</v>
      </c>
      <c r="E179" s="137">
        <f t="shared" si="46"/>
        <v>0.8</v>
      </c>
      <c r="F179" s="137">
        <f t="shared" si="46"/>
        <v>0.8</v>
      </c>
      <c r="G179" s="137">
        <f t="shared" si="46"/>
        <v>0.8</v>
      </c>
      <c r="H179" s="137">
        <f t="shared" si="46"/>
        <v>0.8</v>
      </c>
      <c r="I179" s="137">
        <f t="shared" si="46"/>
        <v>0.8</v>
      </c>
      <c r="J179" s="137">
        <f t="shared" si="46"/>
        <v>0.8</v>
      </c>
      <c r="K179" s="137">
        <f t="shared" si="46"/>
        <v>0.8</v>
      </c>
      <c r="L179" s="137">
        <f t="shared" si="46"/>
        <v>0.8</v>
      </c>
      <c r="M179" s="137">
        <f t="shared" si="46"/>
        <v>0.8</v>
      </c>
      <c r="N179" s="137">
        <f t="shared" si="46"/>
        <v>0.8</v>
      </c>
      <c r="O179" s="137">
        <f t="shared" si="46"/>
        <v>0.8</v>
      </c>
      <c r="P179" s="137">
        <f t="shared" si="46"/>
        <v>0.8</v>
      </c>
      <c r="Q179" s="137">
        <f t="shared" si="46"/>
        <v>0.8</v>
      </c>
      <c r="R179" s="137">
        <f t="shared" si="46"/>
        <v>0.8</v>
      </c>
      <c r="S179" s="137">
        <f t="shared" si="47"/>
        <v>0.8</v>
      </c>
      <c r="T179" s="137">
        <f t="shared" si="47"/>
        <v>0.8</v>
      </c>
      <c r="U179" s="137">
        <f t="shared" si="47"/>
        <v>0.8</v>
      </c>
      <c r="V179" s="137">
        <f t="shared" si="47"/>
        <v>0.8</v>
      </c>
      <c r="W179" s="137">
        <f t="shared" si="47"/>
        <v>0.8</v>
      </c>
      <c r="X179" s="137">
        <f t="shared" si="47"/>
        <v>0.8</v>
      </c>
      <c r="Y179" s="137">
        <f t="shared" si="47"/>
        <v>0.8</v>
      </c>
      <c r="Z179" s="137">
        <f t="shared" si="47"/>
        <v>0.8</v>
      </c>
      <c r="AA179" s="137">
        <f t="shared" si="47"/>
        <v>0.8</v>
      </c>
      <c r="AB179" s="137">
        <f t="shared" si="47"/>
        <v>0.8</v>
      </c>
      <c r="AC179" s="137">
        <f t="shared" si="47"/>
        <v>0.8</v>
      </c>
      <c r="AD179" s="137">
        <f t="shared" si="47"/>
        <v>0.8</v>
      </c>
      <c r="AE179" s="137">
        <f t="shared" si="47"/>
        <v>0.8</v>
      </c>
      <c r="AF179" s="137">
        <f t="shared" si="47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6"/>
        <v>0</v>
      </c>
      <c r="D180" s="137">
        <f t="shared" si="46"/>
        <v>0</v>
      </c>
      <c r="E180" s="137">
        <f t="shared" si="46"/>
        <v>0</v>
      </c>
      <c r="F180" s="137">
        <f t="shared" si="46"/>
        <v>0</v>
      </c>
      <c r="G180" s="137">
        <f t="shared" si="46"/>
        <v>0</v>
      </c>
      <c r="H180" s="137">
        <f t="shared" si="46"/>
        <v>0</v>
      </c>
      <c r="I180" s="137">
        <f t="shared" si="46"/>
        <v>0</v>
      </c>
      <c r="J180" s="137">
        <f t="shared" si="46"/>
        <v>0</v>
      </c>
      <c r="K180" s="137">
        <f t="shared" si="46"/>
        <v>0</v>
      </c>
      <c r="L180" s="137">
        <f t="shared" si="46"/>
        <v>0</v>
      </c>
      <c r="M180" s="137">
        <f t="shared" si="46"/>
        <v>0</v>
      </c>
      <c r="N180" s="137">
        <f t="shared" si="46"/>
        <v>0</v>
      </c>
      <c r="O180" s="137">
        <f t="shared" si="46"/>
        <v>0</v>
      </c>
      <c r="P180" s="137">
        <f t="shared" si="46"/>
        <v>0</v>
      </c>
      <c r="Q180" s="137">
        <f t="shared" si="46"/>
        <v>0</v>
      </c>
      <c r="R180" s="137">
        <f t="shared" si="46"/>
        <v>0</v>
      </c>
      <c r="S180" s="137">
        <f t="shared" si="47"/>
        <v>0</v>
      </c>
      <c r="T180" s="137">
        <f t="shared" si="47"/>
        <v>0</v>
      </c>
      <c r="U180" s="137">
        <f t="shared" si="47"/>
        <v>0</v>
      </c>
      <c r="V180" s="137">
        <f t="shared" si="47"/>
        <v>0</v>
      </c>
      <c r="W180" s="137">
        <f t="shared" si="47"/>
        <v>0</v>
      </c>
      <c r="X180" s="137">
        <f t="shared" si="47"/>
        <v>0</v>
      </c>
      <c r="Y180" s="137">
        <f t="shared" si="47"/>
        <v>0</v>
      </c>
      <c r="Z180" s="137">
        <f t="shared" si="47"/>
        <v>0</v>
      </c>
      <c r="AA180" s="137">
        <f t="shared" si="47"/>
        <v>0</v>
      </c>
      <c r="AB180" s="137">
        <f t="shared" si="47"/>
        <v>0</v>
      </c>
      <c r="AC180" s="137">
        <f t="shared" si="47"/>
        <v>0</v>
      </c>
      <c r="AD180" s="137">
        <f t="shared" si="47"/>
        <v>0</v>
      </c>
      <c r="AE180" s="137">
        <f t="shared" si="47"/>
        <v>0</v>
      </c>
      <c r="AF180" s="137">
        <f t="shared" si="47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6"/>
        <v>0.6</v>
      </c>
      <c r="D181" s="137">
        <f t="shared" si="46"/>
        <v>0.6</v>
      </c>
      <c r="E181" s="137">
        <f t="shared" si="46"/>
        <v>0.6</v>
      </c>
      <c r="F181" s="137">
        <f t="shared" si="46"/>
        <v>0.6</v>
      </c>
      <c r="G181" s="137">
        <f t="shared" si="46"/>
        <v>0.6</v>
      </c>
      <c r="H181" s="137">
        <f t="shared" si="46"/>
        <v>0.6</v>
      </c>
      <c r="I181" s="137">
        <f t="shared" si="46"/>
        <v>0.6</v>
      </c>
      <c r="J181" s="137">
        <f t="shared" si="46"/>
        <v>0.6</v>
      </c>
      <c r="K181" s="137">
        <f t="shared" si="46"/>
        <v>0.6</v>
      </c>
      <c r="L181" s="137">
        <f t="shared" si="46"/>
        <v>0.6</v>
      </c>
      <c r="M181" s="137">
        <f t="shared" si="46"/>
        <v>0.6</v>
      </c>
      <c r="N181" s="137">
        <f t="shared" si="46"/>
        <v>0.6</v>
      </c>
      <c r="O181" s="137">
        <f t="shared" si="46"/>
        <v>0.6</v>
      </c>
      <c r="P181" s="137">
        <f t="shared" si="46"/>
        <v>0.6</v>
      </c>
      <c r="Q181" s="137">
        <f t="shared" si="46"/>
        <v>0.6</v>
      </c>
      <c r="R181" s="137">
        <f t="shared" si="46"/>
        <v>0.6</v>
      </c>
      <c r="S181" s="137">
        <f t="shared" si="47"/>
        <v>0.6</v>
      </c>
      <c r="T181" s="137">
        <f t="shared" si="47"/>
        <v>0.6</v>
      </c>
      <c r="U181" s="137">
        <f t="shared" si="47"/>
        <v>0.6</v>
      </c>
      <c r="V181" s="137">
        <f t="shared" si="47"/>
        <v>0.6</v>
      </c>
      <c r="W181" s="137">
        <f t="shared" si="47"/>
        <v>0.6</v>
      </c>
      <c r="X181" s="137">
        <f t="shared" si="47"/>
        <v>0.6</v>
      </c>
      <c r="Y181" s="137">
        <f t="shared" si="47"/>
        <v>0.6</v>
      </c>
      <c r="Z181" s="137">
        <f t="shared" si="47"/>
        <v>0.6</v>
      </c>
      <c r="AA181" s="137">
        <f t="shared" si="47"/>
        <v>0.6</v>
      </c>
      <c r="AB181" s="137">
        <f t="shared" si="47"/>
        <v>0.6</v>
      </c>
      <c r="AC181" s="137">
        <f t="shared" si="47"/>
        <v>0.6</v>
      </c>
      <c r="AD181" s="137">
        <f t="shared" si="47"/>
        <v>0.6</v>
      </c>
      <c r="AE181" s="137">
        <f t="shared" si="47"/>
        <v>0.6</v>
      </c>
      <c r="AF181" s="137">
        <f t="shared" si="47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6"/>
        <v>0.6</v>
      </c>
      <c r="D182" s="137">
        <f t="shared" si="46"/>
        <v>0.6</v>
      </c>
      <c r="E182" s="137">
        <f t="shared" si="46"/>
        <v>0.6</v>
      </c>
      <c r="F182" s="137">
        <f t="shared" si="46"/>
        <v>0.6</v>
      </c>
      <c r="G182" s="137">
        <f t="shared" si="46"/>
        <v>0.6</v>
      </c>
      <c r="H182" s="137">
        <f t="shared" si="46"/>
        <v>0.6</v>
      </c>
      <c r="I182" s="137">
        <f t="shared" si="46"/>
        <v>0.6</v>
      </c>
      <c r="J182" s="137">
        <f t="shared" si="46"/>
        <v>0.6</v>
      </c>
      <c r="K182" s="137">
        <f t="shared" si="46"/>
        <v>0.6</v>
      </c>
      <c r="L182" s="137">
        <f t="shared" si="46"/>
        <v>0.6</v>
      </c>
      <c r="M182" s="137">
        <f t="shared" si="46"/>
        <v>0.6</v>
      </c>
      <c r="N182" s="137">
        <f t="shared" si="46"/>
        <v>0.6</v>
      </c>
      <c r="O182" s="137">
        <f t="shared" si="46"/>
        <v>0.6</v>
      </c>
      <c r="P182" s="137">
        <f t="shared" si="46"/>
        <v>0.6</v>
      </c>
      <c r="Q182" s="137">
        <f t="shared" si="46"/>
        <v>0.6</v>
      </c>
      <c r="R182" s="137">
        <f t="shared" si="46"/>
        <v>0.6</v>
      </c>
      <c r="S182" s="137">
        <f t="shared" si="47"/>
        <v>0.6</v>
      </c>
      <c r="T182" s="137">
        <f t="shared" si="47"/>
        <v>0.6</v>
      </c>
      <c r="U182" s="137">
        <f t="shared" si="47"/>
        <v>0.6</v>
      </c>
      <c r="V182" s="137">
        <f t="shared" si="47"/>
        <v>0.6</v>
      </c>
      <c r="W182" s="137">
        <f t="shared" si="47"/>
        <v>0.6</v>
      </c>
      <c r="X182" s="137">
        <f t="shared" si="47"/>
        <v>0.6</v>
      </c>
      <c r="Y182" s="137">
        <f t="shared" si="47"/>
        <v>0.6</v>
      </c>
      <c r="Z182" s="137">
        <f t="shared" si="47"/>
        <v>0.6</v>
      </c>
      <c r="AA182" s="137">
        <f t="shared" si="47"/>
        <v>0.6</v>
      </c>
      <c r="AB182" s="137">
        <f t="shared" si="47"/>
        <v>0.6</v>
      </c>
      <c r="AC182" s="137">
        <f t="shared" si="47"/>
        <v>0.6</v>
      </c>
      <c r="AD182" s="137">
        <f t="shared" si="47"/>
        <v>0.6</v>
      </c>
      <c r="AE182" s="137">
        <f t="shared" si="47"/>
        <v>0.6</v>
      </c>
      <c r="AF182" s="137">
        <f t="shared" si="47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6"/>
        <v>0.35</v>
      </c>
      <c r="D183" s="137">
        <f t="shared" si="46"/>
        <v>0.35</v>
      </c>
      <c r="E183" s="137">
        <f t="shared" si="46"/>
        <v>0.35</v>
      </c>
      <c r="F183" s="137">
        <f t="shared" si="46"/>
        <v>0.35</v>
      </c>
      <c r="G183" s="137">
        <f t="shared" si="46"/>
        <v>0.35</v>
      </c>
      <c r="H183" s="137">
        <f t="shared" si="46"/>
        <v>0.35</v>
      </c>
      <c r="I183" s="137">
        <f t="shared" si="46"/>
        <v>0.35</v>
      </c>
      <c r="J183" s="137">
        <f t="shared" si="46"/>
        <v>0.35</v>
      </c>
      <c r="K183" s="137">
        <f t="shared" si="46"/>
        <v>0.35</v>
      </c>
      <c r="L183" s="137">
        <f t="shared" si="46"/>
        <v>0.35</v>
      </c>
      <c r="M183" s="137">
        <f t="shared" si="46"/>
        <v>0.35</v>
      </c>
      <c r="N183" s="137">
        <f t="shared" si="46"/>
        <v>0.35</v>
      </c>
      <c r="O183" s="137">
        <f t="shared" si="46"/>
        <v>0.35</v>
      </c>
      <c r="P183" s="137">
        <f t="shared" si="46"/>
        <v>0.35</v>
      </c>
      <c r="Q183" s="137">
        <f t="shared" si="46"/>
        <v>0.35</v>
      </c>
      <c r="R183" s="137">
        <f t="shared" si="46"/>
        <v>0.35</v>
      </c>
      <c r="S183" s="137">
        <f t="shared" si="47"/>
        <v>0.35</v>
      </c>
      <c r="T183" s="137">
        <f t="shared" si="47"/>
        <v>0.35</v>
      </c>
      <c r="U183" s="137">
        <f t="shared" si="47"/>
        <v>0.35</v>
      </c>
      <c r="V183" s="137">
        <f t="shared" si="47"/>
        <v>0.35</v>
      </c>
      <c r="W183" s="137">
        <f t="shared" si="47"/>
        <v>0.35</v>
      </c>
      <c r="X183" s="137">
        <f t="shared" si="47"/>
        <v>0.35</v>
      </c>
      <c r="Y183" s="137">
        <f t="shared" si="47"/>
        <v>0.35</v>
      </c>
      <c r="Z183" s="137">
        <f t="shared" si="47"/>
        <v>0.35</v>
      </c>
      <c r="AA183" s="137">
        <f t="shared" si="47"/>
        <v>0.35</v>
      </c>
      <c r="AB183" s="137">
        <f t="shared" si="47"/>
        <v>0.35</v>
      </c>
      <c r="AC183" s="137">
        <f t="shared" si="47"/>
        <v>0.35</v>
      </c>
      <c r="AD183" s="137">
        <f t="shared" si="47"/>
        <v>0.35</v>
      </c>
      <c r="AE183" s="137">
        <f t="shared" si="47"/>
        <v>0.35</v>
      </c>
      <c r="AF183" s="137">
        <f t="shared" si="47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6"/>
        <v>0.28999999999999998</v>
      </c>
      <c r="D184" s="137">
        <f t="shared" si="46"/>
        <v>0.28999999999999998</v>
      </c>
      <c r="E184" s="137">
        <f t="shared" si="46"/>
        <v>0.28999999999999998</v>
      </c>
      <c r="F184" s="137">
        <f t="shared" si="46"/>
        <v>0.28999999999999998</v>
      </c>
      <c r="G184" s="137">
        <f t="shared" si="46"/>
        <v>0.28999999999999998</v>
      </c>
      <c r="H184" s="137">
        <f t="shared" si="46"/>
        <v>0.28999999999999998</v>
      </c>
      <c r="I184" s="137">
        <f t="shared" si="46"/>
        <v>0.28999999999999998</v>
      </c>
      <c r="J184" s="137">
        <f t="shared" si="46"/>
        <v>0.28999999999999998</v>
      </c>
      <c r="K184" s="137">
        <f t="shared" si="46"/>
        <v>0.28999999999999998</v>
      </c>
      <c r="L184" s="137">
        <f t="shared" si="46"/>
        <v>0.28999999999999998</v>
      </c>
      <c r="M184" s="137">
        <f t="shared" si="46"/>
        <v>0.28999999999999998</v>
      </c>
      <c r="N184" s="137">
        <f t="shared" si="46"/>
        <v>0.28999999999999998</v>
      </c>
      <c r="O184" s="137">
        <f t="shared" si="46"/>
        <v>0.28999999999999998</v>
      </c>
      <c r="P184" s="137">
        <f t="shared" si="46"/>
        <v>0.28999999999999998</v>
      </c>
      <c r="Q184" s="137">
        <f t="shared" si="46"/>
        <v>0.28999999999999998</v>
      </c>
      <c r="R184" s="137">
        <f t="shared" si="46"/>
        <v>0.28999999999999998</v>
      </c>
      <c r="S184" s="137">
        <f t="shared" si="47"/>
        <v>0.28999999999999998</v>
      </c>
      <c r="T184" s="137">
        <f t="shared" si="47"/>
        <v>0.28999999999999998</v>
      </c>
      <c r="U184" s="137">
        <f t="shared" si="47"/>
        <v>0.28999999999999998</v>
      </c>
      <c r="V184" s="137">
        <f t="shared" si="47"/>
        <v>0.28999999999999998</v>
      </c>
      <c r="W184" s="137">
        <f t="shared" si="47"/>
        <v>0.28999999999999998</v>
      </c>
      <c r="X184" s="137">
        <f t="shared" si="47"/>
        <v>0.28999999999999998</v>
      </c>
      <c r="Y184" s="137">
        <f t="shared" si="47"/>
        <v>0.28999999999999998</v>
      </c>
      <c r="Z184" s="137">
        <f t="shared" si="47"/>
        <v>0.28999999999999998</v>
      </c>
      <c r="AA184" s="137">
        <f t="shared" si="47"/>
        <v>0.28999999999999998</v>
      </c>
      <c r="AB184" s="137">
        <f t="shared" si="47"/>
        <v>0.28999999999999998</v>
      </c>
      <c r="AC184" s="137">
        <f t="shared" si="47"/>
        <v>0.28999999999999998</v>
      </c>
      <c r="AD184" s="137">
        <f t="shared" si="47"/>
        <v>0.28999999999999998</v>
      </c>
      <c r="AE184" s="137">
        <f t="shared" si="47"/>
        <v>0.28999999999999998</v>
      </c>
      <c r="AF184" s="137">
        <f t="shared" si="47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6"/>
        <v>0.06</v>
      </c>
      <c r="D185" s="137">
        <f t="shared" si="46"/>
        <v>0.06</v>
      </c>
      <c r="E185" s="137">
        <f t="shared" si="46"/>
        <v>0.06</v>
      </c>
      <c r="F185" s="137">
        <f t="shared" si="46"/>
        <v>0.06</v>
      </c>
      <c r="G185" s="137">
        <f t="shared" si="46"/>
        <v>0.06</v>
      </c>
      <c r="H185" s="137">
        <f t="shared" si="46"/>
        <v>0.06</v>
      </c>
      <c r="I185" s="137">
        <f t="shared" si="46"/>
        <v>0.06</v>
      </c>
      <c r="J185" s="137">
        <f t="shared" si="46"/>
        <v>0.06</v>
      </c>
      <c r="K185" s="137">
        <f t="shared" si="46"/>
        <v>0.06</v>
      </c>
      <c r="L185" s="137">
        <f t="shared" si="46"/>
        <v>0.06</v>
      </c>
      <c r="M185" s="137">
        <f t="shared" si="46"/>
        <v>0.06</v>
      </c>
      <c r="N185" s="137">
        <f t="shared" si="46"/>
        <v>0.06</v>
      </c>
      <c r="O185" s="137">
        <f t="shared" si="46"/>
        <v>0.06</v>
      </c>
      <c r="P185" s="137">
        <f t="shared" si="46"/>
        <v>0.06</v>
      </c>
      <c r="Q185" s="137">
        <f t="shared" si="46"/>
        <v>0.06</v>
      </c>
      <c r="R185" s="137">
        <f t="shared" si="46"/>
        <v>0.06</v>
      </c>
      <c r="S185" s="137">
        <f t="shared" si="47"/>
        <v>0.06</v>
      </c>
      <c r="T185" s="137">
        <f t="shared" si="47"/>
        <v>0.06</v>
      </c>
      <c r="U185" s="137">
        <f t="shared" si="47"/>
        <v>0.06</v>
      </c>
      <c r="V185" s="137">
        <f t="shared" si="47"/>
        <v>0.06</v>
      </c>
      <c r="W185" s="137">
        <f t="shared" si="47"/>
        <v>0.06</v>
      </c>
      <c r="X185" s="137">
        <f t="shared" si="47"/>
        <v>0.06</v>
      </c>
      <c r="Y185" s="137">
        <f t="shared" si="47"/>
        <v>0.06</v>
      </c>
      <c r="Z185" s="137">
        <f t="shared" si="47"/>
        <v>0.06</v>
      </c>
      <c r="AA185" s="137">
        <f t="shared" si="47"/>
        <v>0.06</v>
      </c>
      <c r="AB185" s="137">
        <f t="shared" si="47"/>
        <v>0.06</v>
      </c>
      <c r="AC185" s="137">
        <f t="shared" si="47"/>
        <v>0.06</v>
      </c>
      <c r="AD185" s="137">
        <f t="shared" si="47"/>
        <v>0.06</v>
      </c>
      <c r="AE185" s="137">
        <f t="shared" si="47"/>
        <v>0.06</v>
      </c>
      <c r="AF185" s="137">
        <f t="shared" si="47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6"/>
        <v>0.11</v>
      </c>
      <c r="D186" s="137">
        <f t="shared" si="46"/>
        <v>0.11</v>
      </c>
      <c r="E186" s="137">
        <f t="shared" si="46"/>
        <v>0.11</v>
      </c>
      <c r="F186" s="137">
        <f t="shared" si="46"/>
        <v>0.11</v>
      </c>
      <c r="G186" s="137">
        <f t="shared" si="46"/>
        <v>0.11</v>
      </c>
      <c r="H186" s="137">
        <f t="shared" si="46"/>
        <v>0.11</v>
      </c>
      <c r="I186" s="137">
        <f t="shared" si="46"/>
        <v>0.11</v>
      </c>
      <c r="J186" s="137">
        <f t="shared" si="46"/>
        <v>0.11</v>
      </c>
      <c r="K186" s="137">
        <f t="shared" si="46"/>
        <v>0.11</v>
      </c>
      <c r="L186" s="137">
        <f t="shared" si="46"/>
        <v>0.11</v>
      </c>
      <c r="M186" s="137">
        <f t="shared" si="46"/>
        <v>0.11</v>
      </c>
      <c r="N186" s="137">
        <f t="shared" si="46"/>
        <v>0.11</v>
      </c>
      <c r="O186" s="137">
        <f t="shared" si="46"/>
        <v>0.11</v>
      </c>
      <c r="P186" s="137">
        <f t="shared" si="46"/>
        <v>0.11</v>
      </c>
      <c r="Q186" s="137">
        <f t="shared" si="46"/>
        <v>0.11</v>
      </c>
      <c r="R186" s="137">
        <f t="shared" si="46"/>
        <v>0.11</v>
      </c>
      <c r="S186" s="137">
        <f t="shared" si="47"/>
        <v>0.11</v>
      </c>
      <c r="T186" s="137">
        <f t="shared" si="47"/>
        <v>0.11</v>
      </c>
      <c r="U186" s="137">
        <f t="shared" si="47"/>
        <v>0.11</v>
      </c>
      <c r="V186" s="137">
        <f t="shared" si="47"/>
        <v>0.11</v>
      </c>
      <c r="W186" s="137">
        <f t="shared" si="47"/>
        <v>0.11</v>
      </c>
      <c r="X186" s="137">
        <f t="shared" si="47"/>
        <v>0.11</v>
      </c>
      <c r="Y186" s="137">
        <f t="shared" si="47"/>
        <v>0.11</v>
      </c>
      <c r="Z186" s="137">
        <f t="shared" si="47"/>
        <v>0.11</v>
      </c>
      <c r="AA186" s="137">
        <f t="shared" si="47"/>
        <v>0.11</v>
      </c>
      <c r="AB186" s="137">
        <f t="shared" si="47"/>
        <v>0.11</v>
      </c>
      <c r="AC186" s="137">
        <f t="shared" si="47"/>
        <v>0.11</v>
      </c>
      <c r="AD186" s="137">
        <f t="shared" si="47"/>
        <v>0.11</v>
      </c>
      <c r="AE186" s="137">
        <f t="shared" si="47"/>
        <v>0.11</v>
      </c>
      <c r="AF186" s="137">
        <f t="shared" si="47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6"/>
        <v>0.1</v>
      </c>
      <c r="D187" s="137">
        <f t="shared" si="46"/>
        <v>0.1</v>
      </c>
      <c r="E187" s="137">
        <f t="shared" si="46"/>
        <v>0.1</v>
      </c>
      <c r="F187" s="137">
        <f t="shared" si="46"/>
        <v>0.1</v>
      </c>
      <c r="G187" s="137">
        <f t="shared" si="46"/>
        <v>0.1</v>
      </c>
      <c r="H187" s="137">
        <f t="shared" si="46"/>
        <v>0.1</v>
      </c>
      <c r="I187" s="137">
        <f t="shared" si="46"/>
        <v>0.1</v>
      </c>
      <c r="J187" s="137">
        <f t="shared" si="46"/>
        <v>0.1</v>
      </c>
      <c r="K187" s="137">
        <f t="shared" si="46"/>
        <v>0.1</v>
      </c>
      <c r="L187" s="137">
        <f t="shared" si="46"/>
        <v>0.1</v>
      </c>
      <c r="M187" s="137">
        <f t="shared" si="46"/>
        <v>0.1</v>
      </c>
      <c r="N187" s="137">
        <f t="shared" si="46"/>
        <v>0.1</v>
      </c>
      <c r="O187" s="137">
        <f t="shared" si="46"/>
        <v>0.1</v>
      </c>
      <c r="P187" s="137">
        <f t="shared" si="46"/>
        <v>0.1</v>
      </c>
      <c r="Q187" s="137">
        <f t="shared" si="46"/>
        <v>0.1</v>
      </c>
      <c r="R187" s="137">
        <f t="shared" si="47"/>
        <v>0.1</v>
      </c>
      <c r="S187" s="137">
        <f t="shared" si="47"/>
        <v>0.1</v>
      </c>
      <c r="T187" s="137">
        <f t="shared" si="47"/>
        <v>0.1</v>
      </c>
      <c r="U187" s="137">
        <f t="shared" si="47"/>
        <v>0.1</v>
      </c>
      <c r="V187" s="137">
        <f t="shared" si="47"/>
        <v>0.1</v>
      </c>
      <c r="W187" s="137">
        <f t="shared" si="47"/>
        <v>0.1</v>
      </c>
      <c r="X187" s="137">
        <f t="shared" si="47"/>
        <v>0.1</v>
      </c>
      <c r="Y187" s="137">
        <f t="shared" si="47"/>
        <v>0.1</v>
      </c>
      <c r="Z187" s="137">
        <f t="shared" si="47"/>
        <v>0.1</v>
      </c>
      <c r="AA187" s="137">
        <f t="shared" si="47"/>
        <v>0.1</v>
      </c>
      <c r="AB187" s="137">
        <f t="shared" si="47"/>
        <v>0.1</v>
      </c>
      <c r="AC187" s="137">
        <f t="shared" si="47"/>
        <v>0.1</v>
      </c>
      <c r="AD187" s="137">
        <f t="shared" si="47"/>
        <v>0.1</v>
      </c>
      <c r="AE187" s="137">
        <f t="shared" si="47"/>
        <v>0.1</v>
      </c>
      <c r="AF187" s="137">
        <f t="shared" si="47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6"/>
        <v>0.09</v>
      </c>
      <c r="D188" s="137">
        <f t="shared" si="46"/>
        <v>0.09</v>
      </c>
      <c r="E188" s="137">
        <f t="shared" si="46"/>
        <v>0.09</v>
      </c>
      <c r="F188" s="137">
        <f t="shared" si="46"/>
        <v>0.09</v>
      </c>
      <c r="G188" s="137">
        <f t="shared" si="46"/>
        <v>0.09</v>
      </c>
      <c r="H188" s="137">
        <f t="shared" si="46"/>
        <v>0.09</v>
      </c>
      <c r="I188" s="137">
        <f t="shared" si="46"/>
        <v>0.09</v>
      </c>
      <c r="J188" s="137">
        <f t="shared" si="46"/>
        <v>0.09</v>
      </c>
      <c r="K188" s="137">
        <f t="shared" si="46"/>
        <v>0.09</v>
      </c>
      <c r="L188" s="137">
        <f t="shared" si="46"/>
        <v>0.09</v>
      </c>
      <c r="M188" s="137">
        <f t="shared" si="46"/>
        <v>0.09</v>
      </c>
      <c r="N188" s="137">
        <f t="shared" si="46"/>
        <v>0.09</v>
      </c>
      <c r="O188" s="137">
        <f t="shared" si="46"/>
        <v>0.09</v>
      </c>
      <c r="P188" s="137">
        <f t="shared" si="46"/>
        <v>0.09</v>
      </c>
      <c r="Q188" s="137">
        <f t="shared" si="46"/>
        <v>0.09</v>
      </c>
      <c r="R188" s="137">
        <f t="shared" si="47"/>
        <v>0.09</v>
      </c>
      <c r="S188" s="137">
        <f t="shared" si="47"/>
        <v>0.09</v>
      </c>
      <c r="T188" s="137">
        <f t="shared" si="47"/>
        <v>0.09</v>
      </c>
      <c r="U188" s="137">
        <f t="shared" si="47"/>
        <v>0.09</v>
      </c>
      <c r="V188" s="137">
        <f t="shared" si="47"/>
        <v>0.09</v>
      </c>
      <c r="W188" s="137">
        <f t="shared" si="47"/>
        <v>0.09</v>
      </c>
      <c r="X188" s="137">
        <f t="shared" si="47"/>
        <v>0.09</v>
      </c>
      <c r="Y188" s="137">
        <f t="shared" si="47"/>
        <v>0.09</v>
      </c>
      <c r="Z188" s="137">
        <f t="shared" si="47"/>
        <v>0.09</v>
      </c>
      <c r="AA188" s="137">
        <f t="shared" si="47"/>
        <v>0.09</v>
      </c>
      <c r="AB188" s="137">
        <f t="shared" si="47"/>
        <v>0.09</v>
      </c>
      <c r="AC188" s="137">
        <f t="shared" si="47"/>
        <v>0.09</v>
      </c>
      <c r="AD188" s="137">
        <f t="shared" si="47"/>
        <v>0.09</v>
      </c>
      <c r="AE188" s="137">
        <f t="shared" si="47"/>
        <v>0.09</v>
      </c>
      <c r="AF188" s="137">
        <f t="shared" si="47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6"/>
        <v>0.04</v>
      </c>
      <c r="D189" s="137">
        <f t="shared" si="46"/>
        <v>0.04</v>
      </c>
      <c r="E189" s="137">
        <f t="shared" si="46"/>
        <v>0.04</v>
      </c>
      <c r="F189" s="137">
        <f t="shared" si="46"/>
        <v>0.04</v>
      </c>
      <c r="G189" s="137">
        <f t="shared" si="46"/>
        <v>0.04</v>
      </c>
      <c r="H189" s="137">
        <f t="shared" si="46"/>
        <v>0.04</v>
      </c>
      <c r="I189" s="137">
        <f t="shared" si="46"/>
        <v>0.04</v>
      </c>
      <c r="J189" s="137">
        <f t="shared" si="46"/>
        <v>0.04</v>
      </c>
      <c r="K189" s="137">
        <f t="shared" si="46"/>
        <v>0.04</v>
      </c>
      <c r="L189" s="137">
        <f t="shared" si="46"/>
        <v>0.04</v>
      </c>
      <c r="M189" s="137">
        <f t="shared" si="46"/>
        <v>0.04</v>
      </c>
      <c r="N189" s="137">
        <f t="shared" si="46"/>
        <v>0.04</v>
      </c>
      <c r="O189" s="137">
        <f t="shared" si="46"/>
        <v>0.04</v>
      </c>
      <c r="P189" s="137">
        <f t="shared" si="46"/>
        <v>0.04</v>
      </c>
      <c r="Q189" s="137">
        <f t="shared" si="46"/>
        <v>0.04</v>
      </c>
      <c r="R189" s="137">
        <f t="shared" si="47"/>
        <v>0.04</v>
      </c>
      <c r="S189" s="137">
        <f t="shared" si="47"/>
        <v>0.04</v>
      </c>
      <c r="T189" s="137">
        <f t="shared" si="47"/>
        <v>0.04</v>
      </c>
      <c r="U189" s="137">
        <f t="shared" si="47"/>
        <v>0.04</v>
      </c>
      <c r="V189" s="137">
        <f t="shared" si="47"/>
        <v>0.04</v>
      </c>
      <c r="W189" s="137">
        <f t="shared" si="47"/>
        <v>0.04</v>
      </c>
      <c r="X189" s="137">
        <f t="shared" si="47"/>
        <v>0.04</v>
      </c>
      <c r="Y189" s="137">
        <f t="shared" si="47"/>
        <v>0.04</v>
      </c>
      <c r="Z189" s="137">
        <f t="shared" si="47"/>
        <v>0.04</v>
      </c>
      <c r="AA189" s="137">
        <f t="shared" si="47"/>
        <v>0.04</v>
      </c>
      <c r="AB189" s="137">
        <f t="shared" si="47"/>
        <v>0.04</v>
      </c>
      <c r="AC189" s="137">
        <f t="shared" si="47"/>
        <v>0.04</v>
      </c>
      <c r="AD189" s="137">
        <f t="shared" si="47"/>
        <v>0.04</v>
      </c>
      <c r="AE189" s="137">
        <f t="shared" si="47"/>
        <v>0.04</v>
      </c>
      <c r="AF189" s="137">
        <f t="shared" si="47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6"/>
        <v>2.3E-2</v>
      </c>
      <c r="E190" s="137">
        <f t="shared" si="46"/>
        <v>2.3E-2</v>
      </c>
      <c r="F190" s="137">
        <f t="shared" si="46"/>
        <v>2.3E-2</v>
      </c>
      <c r="G190" s="137">
        <f t="shared" si="46"/>
        <v>2.3E-2</v>
      </c>
      <c r="H190" s="137">
        <f t="shared" si="46"/>
        <v>2.3E-2</v>
      </c>
      <c r="I190" s="137">
        <f t="shared" si="46"/>
        <v>2.3E-2</v>
      </c>
      <c r="J190" s="137">
        <f t="shared" si="46"/>
        <v>2.3E-2</v>
      </c>
      <c r="K190" s="137">
        <f t="shared" si="46"/>
        <v>2.3E-2</v>
      </c>
      <c r="L190" s="137">
        <f t="shared" si="46"/>
        <v>2.3E-2</v>
      </c>
      <c r="M190" s="137">
        <f t="shared" si="46"/>
        <v>2.3E-2</v>
      </c>
      <c r="N190" s="137">
        <f t="shared" si="46"/>
        <v>2.3E-2</v>
      </c>
      <c r="O190" s="137">
        <f t="shared" si="46"/>
        <v>2.3E-2</v>
      </c>
      <c r="P190" s="137">
        <f t="shared" si="46"/>
        <v>2.3E-2</v>
      </c>
      <c r="Q190" s="137">
        <f t="shared" si="46"/>
        <v>2.3E-2</v>
      </c>
      <c r="R190" s="137">
        <f t="shared" si="47"/>
        <v>2.3E-2</v>
      </c>
      <c r="S190" s="137">
        <f t="shared" si="47"/>
        <v>2.3E-2</v>
      </c>
      <c r="T190" s="137">
        <f t="shared" si="47"/>
        <v>2.3E-2</v>
      </c>
      <c r="U190" s="137">
        <f t="shared" si="47"/>
        <v>2.3E-2</v>
      </c>
      <c r="V190" s="137">
        <f t="shared" si="47"/>
        <v>2.3E-2</v>
      </c>
      <c r="W190" s="137">
        <f t="shared" si="47"/>
        <v>2.3E-2</v>
      </c>
      <c r="X190" s="137">
        <f t="shared" si="47"/>
        <v>2.3E-2</v>
      </c>
      <c r="Y190" s="137">
        <f t="shared" si="47"/>
        <v>2.3E-2</v>
      </c>
      <c r="Z190" s="137">
        <f t="shared" si="47"/>
        <v>2.3E-2</v>
      </c>
      <c r="AA190" s="137">
        <f t="shared" si="47"/>
        <v>2.3E-2</v>
      </c>
      <c r="AB190" s="137">
        <f t="shared" si="47"/>
        <v>2.3E-2</v>
      </c>
      <c r="AC190" s="137">
        <f t="shared" si="47"/>
        <v>2.3E-2</v>
      </c>
      <c r="AD190" s="137">
        <f t="shared" si="47"/>
        <v>2.3E-2</v>
      </c>
      <c r="AE190" s="137">
        <f t="shared" si="47"/>
        <v>2.3E-2</v>
      </c>
      <c r="AF190" s="137">
        <f t="shared" si="47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8">SUM(B101:B190)</f>
        <v>194.70600000000002</v>
      </c>
      <c r="C191" s="141">
        <f t="shared" si="48"/>
        <v>194.70600000000002</v>
      </c>
      <c r="D191" s="141">
        <f t="shared" si="48"/>
        <v>194.70600000000002</v>
      </c>
      <c r="E191" s="141">
        <f t="shared" si="48"/>
        <v>194.70600000000002</v>
      </c>
      <c r="F191" s="141">
        <f t="shared" si="48"/>
        <v>194.70600000000002</v>
      </c>
      <c r="G191" s="141">
        <f t="shared" si="48"/>
        <v>194.70600000000002</v>
      </c>
      <c r="H191" s="141">
        <f t="shared" si="48"/>
        <v>194.70600000000002</v>
      </c>
      <c r="I191" s="141">
        <f t="shared" si="48"/>
        <v>192.10600000000005</v>
      </c>
      <c r="J191" s="141">
        <f t="shared" si="48"/>
        <v>192.10600000000005</v>
      </c>
      <c r="K191" s="141">
        <f t="shared" si="48"/>
        <v>192.10600000000005</v>
      </c>
      <c r="L191" s="141">
        <f t="shared" si="48"/>
        <v>192.10600000000005</v>
      </c>
      <c r="M191" s="141">
        <f t="shared" si="48"/>
        <v>192.10600000000005</v>
      </c>
      <c r="N191" s="141">
        <f t="shared" si="48"/>
        <v>192.10600000000005</v>
      </c>
      <c r="O191" s="141">
        <f t="shared" si="48"/>
        <v>192.10600000000005</v>
      </c>
      <c r="P191" s="141">
        <f t="shared" si="48"/>
        <v>192.10600000000005</v>
      </c>
      <c r="Q191" s="141">
        <f t="shared" si="48"/>
        <v>192.10600000000005</v>
      </c>
      <c r="R191" s="141">
        <f t="shared" si="48"/>
        <v>192.10600000000005</v>
      </c>
      <c r="S191" s="141">
        <f t="shared" si="48"/>
        <v>192.10600000000005</v>
      </c>
      <c r="T191" s="141">
        <f t="shared" si="48"/>
        <v>192.10600000000005</v>
      </c>
      <c r="U191" s="141">
        <f t="shared" si="48"/>
        <v>192.10600000000005</v>
      </c>
      <c r="V191" s="141">
        <f t="shared" si="48"/>
        <v>192.10600000000005</v>
      </c>
      <c r="W191" s="141">
        <f t="shared" si="48"/>
        <v>192.10600000000005</v>
      </c>
      <c r="X191" s="141">
        <f t="shared" si="48"/>
        <v>192.10600000000005</v>
      </c>
      <c r="Y191" s="141">
        <f t="shared" si="48"/>
        <v>192.10600000000005</v>
      </c>
      <c r="Z191" s="141">
        <f t="shared" si="48"/>
        <v>192.10600000000005</v>
      </c>
      <c r="AA191" s="141">
        <f t="shared" si="48"/>
        <v>192.10600000000005</v>
      </c>
      <c r="AB191" s="141">
        <f t="shared" si="48"/>
        <v>192.10600000000005</v>
      </c>
      <c r="AC191" s="141">
        <f t="shared" si="48"/>
        <v>192.10600000000005</v>
      </c>
      <c r="AD191" s="141">
        <f t="shared" si="48"/>
        <v>192.10600000000005</v>
      </c>
      <c r="AE191" s="141">
        <f t="shared" si="48"/>
        <v>192.10600000000005</v>
      </c>
      <c r="AF191" s="141">
        <f t="shared" si="48"/>
        <v>192.10600000000005</v>
      </c>
      <c r="AG191" s="142">
        <f t="shared" si="48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9">B193</f>
        <v>0.3</v>
      </c>
      <c r="D193" s="143">
        <f t="shared" si="49"/>
        <v>0.3</v>
      </c>
      <c r="E193" s="143">
        <f t="shared" si="49"/>
        <v>0.3</v>
      </c>
      <c r="F193" s="143">
        <f t="shared" si="49"/>
        <v>0.3</v>
      </c>
      <c r="G193" s="143">
        <f t="shared" si="49"/>
        <v>0.3</v>
      </c>
      <c r="H193" s="143">
        <f t="shared" si="49"/>
        <v>0.3</v>
      </c>
      <c r="I193" s="143">
        <f t="shared" si="49"/>
        <v>0.3</v>
      </c>
      <c r="J193" s="143">
        <f t="shared" si="49"/>
        <v>0.3</v>
      </c>
      <c r="K193" s="143">
        <f t="shared" si="49"/>
        <v>0.3</v>
      </c>
      <c r="L193" s="143">
        <f t="shared" si="49"/>
        <v>0.3</v>
      </c>
      <c r="M193" s="143">
        <f t="shared" si="49"/>
        <v>0.3</v>
      </c>
      <c r="N193" s="143">
        <f t="shared" si="49"/>
        <v>0.3</v>
      </c>
      <c r="O193" s="143">
        <f t="shared" si="49"/>
        <v>0.3</v>
      </c>
      <c r="P193" s="143">
        <f t="shared" si="49"/>
        <v>0.3</v>
      </c>
      <c r="Q193" s="143">
        <f t="shared" si="49"/>
        <v>0.3</v>
      </c>
      <c r="R193" s="143">
        <f t="shared" si="49"/>
        <v>0.3</v>
      </c>
      <c r="S193" s="143">
        <f t="shared" ref="S193:AF198" si="50">R193</f>
        <v>0.3</v>
      </c>
      <c r="T193" s="143">
        <f t="shared" si="50"/>
        <v>0.3</v>
      </c>
      <c r="U193" s="143">
        <f t="shared" si="50"/>
        <v>0.3</v>
      </c>
      <c r="V193" s="143">
        <f t="shared" si="50"/>
        <v>0.3</v>
      </c>
      <c r="W193" s="143">
        <f t="shared" si="50"/>
        <v>0.3</v>
      </c>
      <c r="X193" s="143">
        <f t="shared" si="50"/>
        <v>0.3</v>
      </c>
      <c r="Y193" s="143">
        <f t="shared" si="50"/>
        <v>0.3</v>
      </c>
      <c r="Z193" s="143">
        <f t="shared" si="50"/>
        <v>0.3</v>
      </c>
      <c r="AA193" s="143">
        <f t="shared" si="50"/>
        <v>0.3</v>
      </c>
      <c r="AB193" s="143">
        <f t="shared" si="50"/>
        <v>0.3</v>
      </c>
      <c r="AC193" s="143">
        <f t="shared" si="50"/>
        <v>0.3</v>
      </c>
      <c r="AD193" s="143">
        <f t="shared" si="50"/>
        <v>0.3</v>
      </c>
      <c r="AE193" s="143">
        <f t="shared" si="50"/>
        <v>0.3</v>
      </c>
      <c r="AF193" s="143">
        <f t="shared" si="50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9"/>
        <v>0.4</v>
      </c>
      <c r="D194" s="137">
        <f t="shared" si="49"/>
        <v>0.4</v>
      </c>
      <c r="E194" s="137">
        <f t="shared" si="49"/>
        <v>0.4</v>
      </c>
      <c r="F194" s="137">
        <f t="shared" si="49"/>
        <v>0.4</v>
      </c>
      <c r="G194" s="137">
        <f t="shared" si="49"/>
        <v>0.4</v>
      </c>
      <c r="H194" s="137">
        <f t="shared" si="49"/>
        <v>0.4</v>
      </c>
      <c r="I194" s="137">
        <f t="shared" si="49"/>
        <v>0.4</v>
      </c>
      <c r="J194" s="137">
        <f t="shared" si="49"/>
        <v>0.4</v>
      </c>
      <c r="K194" s="137">
        <f t="shared" si="49"/>
        <v>0.4</v>
      </c>
      <c r="L194" s="137">
        <f t="shared" si="49"/>
        <v>0.4</v>
      </c>
      <c r="M194" s="137">
        <f t="shared" si="49"/>
        <v>0.4</v>
      </c>
      <c r="N194" s="137">
        <f t="shared" si="49"/>
        <v>0.4</v>
      </c>
      <c r="O194" s="137">
        <f t="shared" si="49"/>
        <v>0.4</v>
      </c>
      <c r="P194" s="137">
        <f t="shared" si="49"/>
        <v>0.4</v>
      </c>
      <c r="Q194" s="137">
        <f t="shared" si="49"/>
        <v>0.4</v>
      </c>
      <c r="R194" s="137">
        <f t="shared" si="49"/>
        <v>0.4</v>
      </c>
      <c r="S194" s="137">
        <f t="shared" si="50"/>
        <v>0.4</v>
      </c>
      <c r="T194" s="137">
        <f t="shared" si="50"/>
        <v>0.4</v>
      </c>
      <c r="U194" s="137">
        <f t="shared" si="50"/>
        <v>0.4</v>
      </c>
      <c r="V194" s="137">
        <f>U194</f>
        <v>0.4</v>
      </c>
      <c r="W194" s="137">
        <f>V194</f>
        <v>0.4</v>
      </c>
      <c r="X194" s="137">
        <f t="shared" si="50"/>
        <v>0.4</v>
      </c>
      <c r="Y194" s="137">
        <f t="shared" si="50"/>
        <v>0.4</v>
      </c>
      <c r="Z194" s="137">
        <f t="shared" si="50"/>
        <v>0.4</v>
      </c>
      <c r="AA194" s="137">
        <f t="shared" si="50"/>
        <v>0.4</v>
      </c>
      <c r="AB194" s="137">
        <f t="shared" si="50"/>
        <v>0.4</v>
      </c>
      <c r="AC194" s="137">
        <f t="shared" si="50"/>
        <v>0.4</v>
      </c>
      <c r="AD194" s="137">
        <f t="shared" si="50"/>
        <v>0.4</v>
      </c>
      <c r="AE194" s="137">
        <f t="shared" si="50"/>
        <v>0.4</v>
      </c>
      <c r="AF194" s="137">
        <f t="shared" si="50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9"/>
        <v>1.5</v>
      </c>
      <c r="D195" s="137">
        <f t="shared" si="49"/>
        <v>1.5</v>
      </c>
      <c r="E195" s="137">
        <f t="shared" si="49"/>
        <v>1.5</v>
      </c>
      <c r="F195" s="137">
        <f t="shared" si="49"/>
        <v>1.5</v>
      </c>
      <c r="G195" s="137">
        <f t="shared" si="49"/>
        <v>1.5</v>
      </c>
      <c r="H195" s="137">
        <f t="shared" si="49"/>
        <v>1.5</v>
      </c>
      <c r="I195" s="137">
        <f t="shared" si="49"/>
        <v>1.5</v>
      </c>
      <c r="J195" s="137">
        <f t="shared" si="49"/>
        <v>1.5</v>
      </c>
      <c r="K195" s="137">
        <f t="shared" si="49"/>
        <v>1.5</v>
      </c>
      <c r="L195" s="137">
        <f t="shared" si="49"/>
        <v>1.5</v>
      </c>
      <c r="M195" s="137">
        <f t="shared" si="49"/>
        <v>1.5</v>
      </c>
      <c r="N195" s="137">
        <f t="shared" si="49"/>
        <v>1.5</v>
      </c>
      <c r="O195" s="137">
        <f t="shared" si="49"/>
        <v>1.5</v>
      </c>
      <c r="P195" s="137">
        <f t="shared" si="49"/>
        <v>1.5</v>
      </c>
      <c r="Q195" s="137">
        <f t="shared" si="49"/>
        <v>1.5</v>
      </c>
      <c r="R195" s="137">
        <f t="shared" si="49"/>
        <v>1.5</v>
      </c>
      <c r="S195" s="137">
        <f t="shared" si="50"/>
        <v>1.5</v>
      </c>
      <c r="T195" s="137">
        <f t="shared" si="50"/>
        <v>1.5</v>
      </c>
      <c r="U195" s="137">
        <f t="shared" si="50"/>
        <v>1.5</v>
      </c>
      <c r="V195" s="137">
        <f t="shared" si="50"/>
        <v>1.5</v>
      </c>
      <c r="W195" s="137">
        <f t="shared" si="50"/>
        <v>1.5</v>
      </c>
      <c r="X195" s="137">
        <f t="shared" si="50"/>
        <v>1.5</v>
      </c>
      <c r="Y195" s="137">
        <f t="shared" si="50"/>
        <v>1.5</v>
      </c>
      <c r="Z195" s="137">
        <f t="shared" si="50"/>
        <v>1.5</v>
      </c>
      <c r="AA195" s="137">
        <f t="shared" si="50"/>
        <v>1.5</v>
      </c>
      <c r="AB195" s="137">
        <f t="shared" si="50"/>
        <v>1.5</v>
      </c>
      <c r="AC195" s="137">
        <f t="shared" si="50"/>
        <v>1.5</v>
      </c>
      <c r="AD195" s="137">
        <f t="shared" si="50"/>
        <v>1.5</v>
      </c>
      <c r="AE195" s="137">
        <f t="shared" si="50"/>
        <v>1.5</v>
      </c>
      <c r="AF195" s="137">
        <f t="shared" si="50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9"/>
        <v>0.3</v>
      </c>
      <c r="D196" s="137">
        <f t="shared" si="49"/>
        <v>0.3</v>
      </c>
      <c r="E196" s="137">
        <f t="shared" si="49"/>
        <v>0.3</v>
      </c>
      <c r="F196" s="137">
        <f t="shared" si="49"/>
        <v>0.3</v>
      </c>
      <c r="G196" s="137">
        <f t="shared" si="49"/>
        <v>0.3</v>
      </c>
      <c r="H196" s="137">
        <f t="shared" si="49"/>
        <v>0.3</v>
      </c>
      <c r="I196" s="137">
        <f t="shared" si="49"/>
        <v>0.3</v>
      </c>
      <c r="J196" s="137">
        <f t="shared" si="49"/>
        <v>0.3</v>
      </c>
      <c r="K196" s="137">
        <f t="shared" si="49"/>
        <v>0.3</v>
      </c>
      <c r="L196" s="137">
        <f t="shared" si="49"/>
        <v>0.3</v>
      </c>
      <c r="M196" s="137">
        <f t="shared" si="49"/>
        <v>0.3</v>
      </c>
      <c r="N196" s="137">
        <f t="shared" si="49"/>
        <v>0.3</v>
      </c>
      <c r="O196" s="137">
        <f t="shared" si="49"/>
        <v>0.3</v>
      </c>
      <c r="P196" s="137">
        <f t="shared" si="49"/>
        <v>0.3</v>
      </c>
      <c r="Q196" s="137">
        <f t="shared" si="49"/>
        <v>0.3</v>
      </c>
      <c r="R196" s="137">
        <f t="shared" si="49"/>
        <v>0.3</v>
      </c>
      <c r="S196" s="137">
        <f t="shared" si="50"/>
        <v>0.3</v>
      </c>
      <c r="T196" s="137">
        <f t="shared" si="50"/>
        <v>0.3</v>
      </c>
      <c r="U196" s="137">
        <f t="shared" si="50"/>
        <v>0.3</v>
      </c>
      <c r="V196" s="137">
        <f t="shared" si="50"/>
        <v>0.3</v>
      </c>
      <c r="W196" s="137">
        <f t="shared" si="50"/>
        <v>0.3</v>
      </c>
      <c r="X196" s="137">
        <f t="shared" si="50"/>
        <v>0.3</v>
      </c>
      <c r="Y196" s="137">
        <f t="shared" si="50"/>
        <v>0.3</v>
      </c>
      <c r="Z196" s="137">
        <f t="shared" si="50"/>
        <v>0.3</v>
      </c>
      <c r="AA196" s="137">
        <f t="shared" si="50"/>
        <v>0.3</v>
      </c>
      <c r="AB196" s="137">
        <f t="shared" si="50"/>
        <v>0.3</v>
      </c>
      <c r="AC196" s="137">
        <f t="shared" si="50"/>
        <v>0.3</v>
      </c>
      <c r="AD196" s="137">
        <f t="shared" si="50"/>
        <v>0.3</v>
      </c>
      <c r="AE196" s="137">
        <f t="shared" si="50"/>
        <v>0.3</v>
      </c>
      <c r="AF196" s="137">
        <f t="shared" si="50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9"/>
        <v>0.4</v>
      </c>
      <c r="D197" s="137">
        <f t="shared" si="49"/>
        <v>0.4</v>
      </c>
      <c r="E197" s="137">
        <f t="shared" si="49"/>
        <v>0.4</v>
      </c>
      <c r="F197" s="137">
        <f t="shared" si="49"/>
        <v>0.4</v>
      </c>
      <c r="G197" s="137">
        <f t="shared" si="49"/>
        <v>0.4</v>
      </c>
      <c r="H197" s="137">
        <f t="shared" si="49"/>
        <v>0.4</v>
      </c>
      <c r="I197" s="137">
        <f t="shared" si="49"/>
        <v>0.4</v>
      </c>
      <c r="J197" s="137">
        <f t="shared" si="49"/>
        <v>0.4</v>
      </c>
      <c r="K197" s="137">
        <f t="shared" si="49"/>
        <v>0.4</v>
      </c>
      <c r="L197" s="137">
        <f t="shared" si="49"/>
        <v>0.4</v>
      </c>
      <c r="M197" s="137">
        <f t="shared" si="49"/>
        <v>0.4</v>
      </c>
      <c r="N197" s="137">
        <f t="shared" si="49"/>
        <v>0.4</v>
      </c>
      <c r="O197" s="137">
        <f t="shared" si="49"/>
        <v>0.4</v>
      </c>
      <c r="P197" s="137">
        <f t="shared" si="49"/>
        <v>0.4</v>
      </c>
      <c r="Q197" s="137">
        <f t="shared" si="49"/>
        <v>0.4</v>
      </c>
      <c r="R197" s="137">
        <f t="shared" si="49"/>
        <v>0.4</v>
      </c>
      <c r="S197" s="137">
        <f t="shared" si="50"/>
        <v>0.4</v>
      </c>
      <c r="T197" s="137">
        <f t="shared" si="50"/>
        <v>0.4</v>
      </c>
      <c r="U197" s="137">
        <f t="shared" si="50"/>
        <v>0.4</v>
      </c>
      <c r="V197" s="137">
        <f t="shared" si="50"/>
        <v>0.4</v>
      </c>
      <c r="W197" s="137">
        <f t="shared" si="50"/>
        <v>0.4</v>
      </c>
      <c r="X197" s="137">
        <f t="shared" si="50"/>
        <v>0.4</v>
      </c>
      <c r="Y197" s="137">
        <f t="shared" si="50"/>
        <v>0.4</v>
      </c>
      <c r="Z197" s="137">
        <f t="shared" si="50"/>
        <v>0.4</v>
      </c>
      <c r="AA197" s="137">
        <f t="shared" si="50"/>
        <v>0.4</v>
      </c>
      <c r="AB197" s="137">
        <f t="shared" si="50"/>
        <v>0.4</v>
      </c>
      <c r="AC197" s="137">
        <f t="shared" si="50"/>
        <v>0.4</v>
      </c>
      <c r="AD197" s="137">
        <f t="shared" si="50"/>
        <v>0.4</v>
      </c>
      <c r="AE197" s="137">
        <f t="shared" si="50"/>
        <v>0.4</v>
      </c>
      <c r="AF197" s="137">
        <f t="shared" si="50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9"/>
        <v>0.64</v>
      </c>
      <c r="D198" s="146">
        <f t="shared" si="49"/>
        <v>0.64</v>
      </c>
      <c r="E198" s="146">
        <f t="shared" si="49"/>
        <v>0.64</v>
      </c>
      <c r="F198" s="146">
        <f t="shared" si="49"/>
        <v>0.64</v>
      </c>
      <c r="G198" s="146">
        <f t="shared" si="49"/>
        <v>0.64</v>
      </c>
      <c r="H198" s="146">
        <f t="shared" si="49"/>
        <v>0.64</v>
      </c>
      <c r="I198" s="146">
        <f t="shared" si="49"/>
        <v>0.64</v>
      </c>
      <c r="J198" s="146">
        <f t="shared" si="49"/>
        <v>0.64</v>
      </c>
      <c r="K198" s="146">
        <f t="shared" si="49"/>
        <v>0.64</v>
      </c>
      <c r="L198" s="146">
        <f t="shared" si="49"/>
        <v>0.64</v>
      </c>
      <c r="M198" s="146">
        <f t="shared" si="49"/>
        <v>0.64</v>
      </c>
      <c r="N198" s="146">
        <f t="shared" si="49"/>
        <v>0.64</v>
      </c>
      <c r="O198" s="146">
        <f t="shared" si="49"/>
        <v>0.64</v>
      </c>
      <c r="P198" s="146">
        <f t="shared" si="49"/>
        <v>0.64</v>
      </c>
      <c r="Q198" s="146">
        <f t="shared" si="49"/>
        <v>0.64</v>
      </c>
      <c r="R198" s="146">
        <f t="shared" si="49"/>
        <v>0.64</v>
      </c>
      <c r="S198" s="146">
        <f t="shared" si="50"/>
        <v>0.64</v>
      </c>
      <c r="T198" s="146">
        <f t="shared" si="50"/>
        <v>0.64</v>
      </c>
      <c r="U198" s="146">
        <f t="shared" si="50"/>
        <v>0.64</v>
      </c>
      <c r="V198" s="146">
        <f t="shared" si="50"/>
        <v>0.64</v>
      </c>
      <c r="W198" s="146">
        <f t="shared" si="50"/>
        <v>0.64</v>
      </c>
      <c r="X198" s="146">
        <f t="shared" si="50"/>
        <v>0.64</v>
      </c>
      <c r="Y198" s="146">
        <f t="shared" si="50"/>
        <v>0.64</v>
      </c>
      <c r="Z198" s="146">
        <f t="shared" si="50"/>
        <v>0.64</v>
      </c>
      <c r="AA198" s="146">
        <f t="shared" si="50"/>
        <v>0.64</v>
      </c>
      <c r="AB198" s="146">
        <f t="shared" si="50"/>
        <v>0.64</v>
      </c>
      <c r="AC198" s="146">
        <f t="shared" si="50"/>
        <v>0.64</v>
      </c>
      <c r="AD198" s="146">
        <f t="shared" si="50"/>
        <v>0.64</v>
      </c>
      <c r="AE198" s="146">
        <f t="shared" si="50"/>
        <v>0.64</v>
      </c>
      <c r="AF198" s="146">
        <f t="shared" si="50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51">SUM(C193:C198)</f>
        <v>3.54</v>
      </c>
      <c r="D199" s="149">
        <f t="shared" si="51"/>
        <v>3.54</v>
      </c>
      <c r="E199" s="149">
        <f t="shared" si="51"/>
        <v>3.54</v>
      </c>
      <c r="F199" s="149">
        <f t="shared" si="51"/>
        <v>3.54</v>
      </c>
      <c r="G199" s="149">
        <f t="shared" si="51"/>
        <v>3.54</v>
      </c>
      <c r="H199" s="149">
        <f t="shared" si="51"/>
        <v>3.54</v>
      </c>
      <c r="I199" s="149">
        <f t="shared" si="51"/>
        <v>3.54</v>
      </c>
      <c r="J199" s="149">
        <f t="shared" si="51"/>
        <v>3.54</v>
      </c>
      <c r="K199" s="149">
        <f t="shared" si="51"/>
        <v>3.54</v>
      </c>
      <c r="L199" s="149">
        <f>SUM(L193:L198)</f>
        <v>3.54</v>
      </c>
      <c r="M199" s="149">
        <f t="shared" ref="M199:R199" si="52">SUM(M193:M198)</f>
        <v>3.54</v>
      </c>
      <c r="N199" s="149">
        <f t="shared" si="52"/>
        <v>3.54</v>
      </c>
      <c r="O199" s="149">
        <f t="shared" si="52"/>
        <v>3.54</v>
      </c>
      <c r="P199" s="149">
        <f t="shared" si="52"/>
        <v>3.54</v>
      </c>
      <c r="Q199" s="149">
        <f t="shared" si="52"/>
        <v>3.54</v>
      </c>
      <c r="R199" s="149">
        <f t="shared" si="52"/>
        <v>3.54</v>
      </c>
      <c r="S199" s="149">
        <f>SUM(S193:S198)</f>
        <v>3.54</v>
      </c>
      <c r="T199" s="149">
        <f t="shared" ref="T199:AG199" si="53">SUM(T193:T198)</f>
        <v>3.54</v>
      </c>
      <c r="U199" s="149">
        <f t="shared" si="53"/>
        <v>3.54</v>
      </c>
      <c r="V199" s="149">
        <f t="shared" si="53"/>
        <v>3.54</v>
      </c>
      <c r="W199" s="149">
        <f t="shared" si="53"/>
        <v>3.54</v>
      </c>
      <c r="X199" s="149">
        <f t="shared" si="53"/>
        <v>3.54</v>
      </c>
      <c r="Y199" s="149">
        <f t="shared" si="53"/>
        <v>3.54</v>
      </c>
      <c r="Z199" s="149">
        <f t="shared" si="53"/>
        <v>3.54</v>
      </c>
      <c r="AA199" s="149">
        <f t="shared" si="53"/>
        <v>3.54</v>
      </c>
      <c r="AB199" s="149">
        <f t="shared" si="53"/>
        <v>3.54</v>
      </c>
      <c r="AC199" s="149">
        <f t="shared" si="53"/>
        <v>3.54</v>
      </c>
      <c r="AD199" s="149">
        <f t="shared" si="53"/>
        <v>3.54</v>
      </c>
      <c r="AE199" s="149">
        <f t="shared" si="53"/>
        <v>3.54</v>
      </c>
      <c r="AF199" s="149">
        <f t="shared" si="53"/>
        <v>3.54</v>
      </c>
      <c r="AG199" s="150">
        <f t="shared" si="53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1304.3400000000001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8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2078/08/8)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2078/08/8)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4">B75</f>
        <v>810.14</v>
      </c>
      <c r="U213" s="173">
        <f t="shared" si="54"/>
        <v>792.64</v>
      </c>
      <c r="V213" s="173">
        <f t="shared" si="54"/>
        <v>769.64</v>
      </c>
      <c r="W213" s="173">
        <f t="shared" si="54"/>
        <v>813.74</v>
      </c>
      <c r="X213" s="173">
        <f t="shared" si="54"/>
        <v>888.84</v>
      </c>
      <c r="Y213" s="173">
        <f t="shared" si="54"/>
        <v>966.64</v>
      </c>
      <c r="Z213" s="173">
        <f t="shared" si="54"/>
        <v>1033.8400000000001</v>
      </c>
      <c r="AA213" s="173">
        <f t="shared" si="54"/>
        <v>1138.8400000000001</v>
      </c>
      <c r="AB213" s="173">
        <f t="shared" si="54"/>
        <v>1196.94</v>
      </c>
      <c r="AC213" s="173">
        <f t="shared" si="54"/>
        <v>1262.3400000000001</v>
      </c>
      <c r="AD213" s="173">
        <f t="shared" si="54"/>
        <v>1304.3400000000001</v>
      </c>
      <c r="AE213" s="173">
        <f t="shared" si="54"/>
        <v>1238.8400000000001</v>
      </c>
      <c r="AF213" s="173">
        <f t="shared" si="54"/>
        <v>1178.6399999999999</v>
      </c>
      <c r="AG213" s="173">
        <f t="shared" si="54"/>
        <v>1140.44</v>
      </c>
      <c r="AH213" s="173">
        <f t="shared" si="54"/>
        <v>1100.24</v>
      </c>
      <c r="AI213" s="173">
        <f t="shared" si="54"/>
        <v>1125.94</v>
      </c>
      <c r="AJ213" s="173">
        <f t="shared" si="54"/>
        <v>1108.04</v>
      </c>
      <c r="AK213" s="173">
        <f t="shared" si="54"/>
        <v>1114.1399999999999</v>
      </c>
      <c r="AL213" s="173">
        <f t="shared" si="54"/>
        <v>1147.6399999999999</v>
      </c>
      <c r="AM213" s="173">
        <f t="shared" si="54"/>
        <v>1227.6399999999999</v>
      </c>
      <c r="AN213" s="173">
        <f t="shared" si="54"/>
        <v>1375.1399999999999</v>
      </c>
      <c r="AO213" s="173">
        <f t="shared" si="54"/>
        <v>1405.8400000000001</v>
      </c>
      <c r="AP213" s="173">
        <f t="shared" si="54"/>
        <v>1368.3400000000001</v>
      </c>
      <c r="AQ213" s="173">
        <f t="shared" si="54"/>
        <v>1283.74</v>
      </c>
      <c r="AR213" s="173">
        <f t="shared" si="54"/>
        <v>1272.24</v>
      </c>
      <c r="AS213" s="173">
        <f t="shared" si="54"/>
        <v>1128.24</v>
      </c>
      <c r="AT213" s="173">
        <f t="shared" si="54"/>
        <v>1101.24</v>
      </c>
      <c r="AU213" s="173">
        <f t="shared" si="54"/>
        <v>1022.1399999999999</v>
      </c>
      <c r="AV213" s="173">
        <f t="shared" si="54"/>
        <v>953.93999999999994</v>
      </c>
      <c r="AW213" s="173">
        <f t="shared" si="54"/>
        <v>900.53999999999985</v>
      </c>
      <c r="AX213" s="173">
        <f t="shared" si="54"/>
        <v>863.64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5">B198</f>
        <v>0.64</v>
      </c>
      <c r="C234" s="176">
        <f t="shared" si="55"/>
        <v>0.64</v>
      </c>
      <c r="D234" s="176">
        <f t="shared" si="55"/>
        <v>0.64</v>
      </c>
      <c r="E234" s="176">
        <f t="shared" si="55"/>
        <v>0.64</v>
      </c>
      <c r="F234" s="176">
        <f t="shared" si="55"/>
        <v>0.64</v>
      </c>
      <c r="G234" s="176">
        <f t="shared" si="55"/>
        <v>0.64</v>
      </c>
      <c r="H234" s="176">
        <f t="shared" si="55"/>
        <v>0.64</v>
      </c>
      <c r="I234" s="176">
        <f t="shared" si="55"/>
        <v>0.64</v>
      </c>
      <c r="J234" s="176">
        <f t="shared" si="55"/>
        <v>0.64</v>
      </c>
      <c r="K234" s="176">
        <f t="shared" si="55"/>
        <v>0.64</v>
      </c>
      <c r="L234" s="176">
        <f t="shared" si="55"/>
        <v>0.64</v>
      </c>
      <c r="M234" s="176">
        <f t="shared" si="55"/>
        <v>0.64</v>
      </c>
      <c r="N234" s="176">
        <f t="shared" si="55"/>
        <v>0.64</v>
      </c>
      <c r="O234" s="176">
        <f t="shared" si="55"/>
        <v>0.64</v>
      </c>
      <c r="P234" s="176">
        <f t="shared" si="55"/>
        <v>0.64</v>
      </c>
      <c r="Q234" s="176">
        <f t="shared" si="55"/>
        <v>0.64</v>
      </c>
      <c r="R234" s="176">
        <f t="shared" si="55"/>
        <v>0.64</v>
      </c>
      <c r="S234" s="176">
        <f t="shared" si="55"/>
        <v>0.64</v>
      </c>
      <c r="T234" s="176">
        <f t="shared" si="55"/>
        <v>0.64</v>
      </c>
      <c r="U234" s="176">
        <f t="shared" si="55"/>
        <v>0.64</v>
      </c>
      <c r="V234" s="176">
        <f t="shared" si="55"/>
        <v>0.64</v>
      </c>
      <c r="W234" s="176">
        <f t="shared" si="55"/>
        <v>0.64</v>
      </c>
      <c r="X234" s="176">
        <f t="shared" si="55"/>
        <v>0.64</v>
      </c>
      <c r="Y234" s="176">
        <f t="shared" si="55"/>
        <v>0.64</v>
      </c>
      <c r="Z234" s="176">
        <f t="shared" si="55"/>
        <v>0.64</v>
      </c>
      <c r="AA234" s="176">
        <f t="shared" si="55"/>
        <v>0.64</v>
      </c>
      <c r="AB234" s="176">
        <f t="shared" si="55"/>
        <v>0.64</v>
      </c>
      <c r="AC234" s="176">
        <f t="shared" si="55"/>
        <v>0.64</v>
      </c>
      <c r="AD234" s="176">
        <f t="shared" si="55"/>
        <v>0.64</v>
      </c>
      <c r="AE234" s="176">
        <f t="shared" si="55"/>
        <v>0.64</v>
      </c>
      <c r="AF234" s="176">
        <f t="shared" si="55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6">IF(C202&lt;100,"",C202-520)</f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7">IF(B203&lt;100,"",B203-620)</f>
        <v/>
      </c>
      <c r="C236" s="120" t="str">
        <f t="shared" si="57"/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8">IF(B204&lt;100,"",B204-330)</f>
        <v/>
      </c>
      <c r="C237" s="120" t="str">
        <f t="shared" si="58"/>
        <v/>
      </c>
      <c r="D237" s="120" t="str">
        <f t="shared" si="58"/>
        <v/>
      </c>
      <c r="E237" s="120" t="str">
        <f t="shared" si="58"/>
        <v/>
      </c>
      <c r="F237" s="120" t="str">
        <f t="shared" si="58"/>
        <v/>
      </c>
      <c r="G237" s="120" t="str">
        <f t="shared" si="58"/>
        <v/>
      </c>
      <c r="H237" s="120" t="str">
        <f t="shared" si="58"/>
        <v/>
      </c>
      <c r="I237" s="120" t="str">
        <f t="shared" si="58"/>
        <v/>
      </c>
      <c r="J237" s="120" t="str">
        <f t="shared" si="58"/>
        <v/>
      </c>
      <c r="K237" s="120" t="str">
        <f t="shared" si="58"/>
        <v/>
      </c>
      <c r="L237" s="120" t="str">
        <f t="shared" si="58"/>
        <v/>
      </c>
      <c r="M237" s="120" t="str">
        <f t="shared" si="58"/>
        <v/>
      </c>
      <c r="N237" s="120" t="str">
        <f t="shared" si="58"/>
        <v/>
      </c>
      <c r="O237" s="120" t="str">
        <f t="shared" si="58"/>
        <v/>
      </c>
      <c r="P237" s="120" t="str">
        <f t="shared" si="58"/>
        <v/>
      </c>
      <c r="Q237" s="120" t="str">
        <f t="shared" si="58"/>
        <v/>
      </c>
      <c r="R237" s="120" t="str">
        <f t="shared" si="58"/>
        <v/>
      </c>
      <c r="S237" s="120" t="str">
        <f t="shared" si="58"/>
        <v/>
      </c>
      <c r="T237" s="120" t="str">
        <f t="shared" si="58"/>
        <v/>
      </c>
      <c r="U237" s="120" t="str">
        <f t="shared" si="58"/>
        <v/>
      </c>
      <c r="V237" s="120" t="str">
        <f t="shared" si="58"/>
        <v/>
      </c>
      <c r="W237" s="120" t="str">
        <f t="shared" si="58"/>
        <v/>
      </c>
      <c r="X237" s="120" t="str">
        <f t="shared" si="58"/>
        <v/>
      </c>
      <c r="Y237" s="120" t="str">
        <f t="shared" si="58"/>
        <v/>
      </c>
      <c r="Z237" s="120" t="str">
        <f t="shared" si="58"/>
        <v/>
      </c>
      <c r="AA237" s="120" t="str">
        <f t="shared" si="58"/>
        <v/>
      </c>
      <c r="AB237" s="120" t="str">
        <f t="shared" si="58"/>
        <v/>
      </c>
      <c r="AC237" s="120" t="str">
        <f t="shared" si="58"/>
        <v/>
      </c>
      <c r="AD237" s="120" t="str">
        <f t="shared" si="58"/>
        <v/>
      </c>
      <c r="AE237" s="120" t="str">
        <f t="shared" si="58"/>
        <v/>
      </c>
      <c r="AF237" s="120" t="str">
        <f t="shared" si="58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9">IF(C205&lt;100,"",C205-1500)</f>
        <v/>
      </c>
      <c r="D238" s="120" t="str">
        <f t="shared" si="59"/>
        <v/>
      </c>
      <c r="E238" s="120" t="str">
        <f t="shared" si="59"/>
        <v/>
      </c>
      <c r="F238" s="120" t="str">
        <f t="shared" si="59"/>
        <v/>
      </c>
      <c r="G238" s="120" t="str">
        <f t="shared" si="59"/>
        <v/>
      </c>
      <c r="H238" s="120" t="str">
        <f t="shared" si="59"/>
        <v/>
      </c>
      <c r="I238" s="120" t="str">
        <f t="shared" si="59"/>
        <v/>
      </c>
      <c r="J238" s="120" t="str">
        <f t="shared" si="59"/>
        <v/>
      </c>
      <c r="K238" s="120" t="str">
        <f t="shared" si="59"/>
        <v/>
      </c>
      <c r="L238" s="120" t="str">
        <f t="shared" si="59"/>
        <v/>
      </c>
      <c r="M238" s="120" t="str">
        <f t="shared" si="59"/>
        <v/>
      </c>
      <c r="N238" s="120" t="str">
        <f t="shared" si="59"/>
        <v/>
      </c>
      <c r="O238" s="120" t="str">
        <f t="shared" si="59"/>
        <v/>
      </c>
      <c r="P238" s="120" t="str">
        <f t="shared" si="59"/>
        <v/>
      </c>
      <c r="Q238" s="120" t="str">
        <f t="shared" si="59"/>
        <v/>
      </c>
      <c r="R238" s="120" t="str">
        <f t="shared" si="59"/>
        <v/>
      </c>
      <c r="S238" s="120" t="str">
        <f t="shared" si="59"/>
        <v/>
      </c>
      <c r="T238" s="120" t="str">
        <f t="shared" si="59"/>
        <v/>
      </c>
      <c r="U238" s="120" t="str">
        <f t="shared" si="59"/>
        <v/>
      </c>
      <c r="V238" s="120" t="str">
        <f t="shared" si="59"/>
        <v/>
      </c>
      <c r="W238" s="120" t="str">
        <f t="shared" si="59"/>
        <v/>
      </c>
      <c r="X238" s="120" t="str">
        <f t="shared" si="59"/>
        <v/>
      </c>
      <c r="Y238" s="120" t="str">
        <f t="shared" si="59"/>
        <v/>
      </c>
      <c r="Z238" s="120" t="str">
        <f t="shared" si="59"/>
        <v/>
      </c>
      <c r="AA238" s="120" t="str">
        <f t="shared" si="59"/>
        <v/>
      </c>
      <c r="AB238" s="120" t="str">
        <f t="shared" si="59"/>
        <v/>
      </c>
      <c r="AC238" s="120" t="str">
        <f t="shared" si="59"/>
        <v/>
      </c>
      <c r="AD238" s="120" t="str">
        <f t="shared" si="59"/>
        <v/>
      </c>
      <c r="AE238" s="120" t="str">
        <f t="shared" si="59"/>
        <v/>
      </c>
      <c r="AF238" s="120" t="str">
        <f t="shared" si="59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0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0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891" priority="398">
      <formula>S$9&gt;=20/24</formula>
    </cfRule>
    <cfRule type="expression" dxfId="6890" priority="399">
      <formula>AND(S$9&gt;=14/24,S$9&lt;20/24)</formula>
    </cfRule>
    <cfRule type="expression" dxfId="6889" priority="400">
      <formula>AND(S$9&gt;=8/24,S$9&lt;14/24)</formula>
    </cfRule>
    <cfRule type="expression" dxfId="6888" priority="401">
      <formula>S$9&lt;8/24</formula>
    </cfRule>
  </conditionalFormatting>
  <conditionalFormatting sqref="B8:AF10 AA81:AF81 B81:Q81 B56:AF56 B82:AF82 C193:AF199 Q37 AE57:AF60 B68:AF72 T212:AX212 Q39 W85:Z91 AA16:AA17 B74:AF78 B80:AF80 D59:M59 L39:P42 L53:AF55 Q16:V16 N45:V48 N58:V67 Q40:Z42 W58:Z58 W60:Z67 W18:AA30 P11:AD11 AB84:AF91 AA12:AD14 AA40:AD43 AB16:AF30 AE13:AF14">
    <cfRule type="expression" dxfId="6887" priority="394">
      <formula>B$9&gt;=20/24</formula>
    </cfRule>
    <cfRule type="expression" dxfId="6886" priority="395">
      <formula>AND(B$9&gt;=14/24,B$9&lt;20/24)</formula>
    </cfRule>
    <cfRule type="expression" dxfId="6885" priority="396">
      <formula>AND(B$9&gt;=8/24,B$9&lt;14/24)</formula>
    </cfRule>
    <cfRule type="expression" dxfId="6884" priority="397">
      <formula>B$9&lt;8/24</formula>
    </cfRule>
  </conditionalFormatting>
  <conditionalFormatting sqref="B191:AF191">
    <cfRule type="expression" dxfId="6883" priority="390">
      <formula>B$9&gt;=20/24</formula>
    </cfRule>
    <cfRule type="expression" dxfId="6882" priority="391">
      <formula>AND(B$9&gt;=14/24,B$9&lt;20/24)</formula>
    </cfRule>
    <cfRule type="expression" dxfId="6881" priority="392">
      <formula>AND(B$9&gt;=8/24,B$9&lt;14/24)</formula>
    </cfRule>
    <cfRule type="expression" dxfId="6880" priority="393">
      <formula>B$9&lt;8/24</formula>
    </cfRule>
  </conditionalFormatting>
  <conditionalFormatting sqref="AL4:AL6">
    <cfRule type="iconSet" priority="389">
      <iconSet iconSet="3TrafficLights2" reverse="1">
        <cfvo type="percent" val="0"/>
        <cfvo type="num" val="1"/>
        <cfvo type="num" val="1"/>
      </iconSet>
    </cfRule>
  </conditionalFormatting>
  <conditionalFormatting sqref="N57:Z57">
    <cfRule type="expression" dxfId="6879" priority="385">
      <formula>N$9&gt;=20/24</formula>
    </cfRule>
    <cfRule type="expression" dxfId="6878" priority="386">
      <formula>AND(N$9&gt;=14/24,N$9&lt;20/24)</formula>
    </cfRule>
    <cfRule type="expression" dxfId="6877" priority="387">
      <formula>AND(N$9&gt;=8/24,N$9&lt;14/24)</formula>
    </cfRule>
    <cfRule type="expression" dxfId="6876" priority="388">
      <formula>N$9&lt;8/24</formula>
    </cfRule>
  </conditionalFormatting>
  <conditionalFormatting sqref="L43:V43">
    <cfRule type="expression" dxfId="6875" priority="381">
      <formula>L$9&gt;=20/24</formula>
    </cfRule>
    <cfRule type="expression" dxfId="6874" priority="382">
      <formula>AND(L$9&gt;=14/24,L$9&lt;20/24)</formula>
    </cfRule>
    <cfRule type="expression" dxfId="6873" priority="383">
      <formula>AND(L$9&gt;=8/24,L$9&lt;14/24)</formula>
    </cfRule>
    <cfRule type="expression" dxfId="6872" priority="384">
      <formula>L$9&lt;8/24</formula>
    </cfRule>
  </conditionalFormatting>
  <conditionalFormatting sqref="R39:AD39">
    <cfRule type="expression" dxfId="6871" priority="373">
      <formula>R$9&gt;=20/24</formula>
    </cfRule>
    <cfRule type="expression" dxfId="6870" priority="374">
      <formula>AND(R$9&gt;=14/24,R$9&lt;20/24)</formula>
    </cfRule>
    <cfRule type="expression" dxfId="6869" priority="375">
      <formula>AND(R$9&gt;=8/24,R$9&lt;14/24)</formula>
    </cfRule>
    <cfRule type="expression" dxfId="6868" priority="376">
      <formula>R$9&lt;8/24</formula>
    </cfRule>
  </conditionalFormatting>
  <conditionalFormatting sqref="AA57:AD57">
    <cfRule type="expression" dxfId="6867" priority="369">
      <formula>AA$9&gt;=20/24</formula>
    </cfRule>
    <cfRule type="expression" dxfId="6866" priority="370">
      <formula>AND(AA$9&gt;=14/24,AA$9&lt;20/24)</formula>
    </cfRule>
    <cfRule type="expression" dxfId="6865" priority="371">
      <formula>AND(AA$9&gt;=8/24,AA$9&lt;14/24)</formula>
    </cfRule>
    <cfRule type="expression" dxfId="6864" priority="372">
      <formula>AA$9&lt;8/24</formula>
    </cfRule>
  </conditionalFormatting>
  <conditionalFormatting sqref="R81:Z81">
    <cfRule type="expression" dxfId="6863" priority="365">
      <formula>R$9&gt;=20/24</formula>
    </cfRule>
    <cfRule type="expression" dxfId="6862" priority="366">
      <formula>AND(R$9&gt;=14/24,R$9&lt;20/24)</formula>
    </cfRule>
    <cfRule type="expression" dxfId="6861" priority="367">
      <formula>AND(R$9&gt;=8/24,R$9&lt;14/24)</formula>
    </cfRule>
    <cfRule type="expression" dxfId="6860" priority="368">
      <formula>R$9&lt;8/24</formula>
    </cfRule>
  </conditionalFormatting>
  <conditionalFormatting sqref="T84:Z84">
    <cfRule type="expression" dxfId="6859" priority="361">
      <formula>T$9&gt;=20/24</formula>
    </cfRule>
    <cfRule type="expression" dxfId="6858" priority="362">
      <formula>AND(T$9&gt;=14/24,T$9&lt;20/24)</formula>
    </cfRule>
    <cfRule type="expression" dxfId="6857" priority="363">
      <formula>AND(T$9&gt;=8/24,T$9&lt;14/24)</formula>
    </cfRule>
    <cfRule type="expression" dxfId="6856" priority="364">
      <formula>T$9&lt;8/24</formula>
    </cfRule>
  </conditionalFormatting>
  <conditionalFormatting sqref="N49:V49">
    <cfRule type="expression" dxfId="6855" priority="353">
      <formula>N$9&gt;=20/24</formula>
    </cfRule>
    <cfRule type="expression" dxfId="6854" priority="354">
      <formula>AND(N$9&gt;=14/24,N$9&lt;20/24)</formula>
    </cfRule>
    <cfRule type="expression" dxfId="6853" priority="355">
      <formula>AND(N$9&gt;=8/24,N$9&lt;14/24)</formula>
    </cfRule>
    <cfRule type="expression" dxfId="6852" priority="356">
      <formula>N$9&lt;8/24</formula>
    </cfRule>
  </conditionalFormatting>
  <conditionalFormatting sqref="N50:V50">
    <cfRule type="expression" dxfId="6851" priority="349">
      <formula>N$9&gt;=20/24</formula>
    </cfRule>
    <cfRule type="expression" dxfId="6850" priority="350">
      <formula>AND(N$9&gt;=14/24,N$9&lt;20/24)</formula>
    </cfRule>
    <cfRule type="expression" dxfId="6849" priority="351">
      <formula>AND(N$9&gt;=8/24,N$9&lt;14/24)</formula>
    </cfRule>
    <cfRule type="expression" dxfId="6848" priority="352">
      <formula>N$9&lt;8/24</formula>
    </cfRule>
  </conditionalFormatting>
  <conditionalFormatting sqref="N45:V48">
    <cfRule type="expression" dxfId="6847" priority="345">
      <formula>N$9&gt;=20/24</formula>
    </cfRule>
    <cfRule type="expression" dxfId="6846" priority="346">
      <formula>AND(N$9&gt;=14/24,N$9&lt;20/24)</formula>
    </cfRule>
    <cfRule type="expression" dxfId="6845" priority="347">
      <formula>AND(N$9&gt;=8/24,N$9&lt;14/24)</formula>
    </cfRule>
    <cfRule type="expression" dxfId="6844" priority="348">
      <formula>N$9&lt;8/24</formula>
    </cfRule>
  </conditionalFormatting>
  <conditionalFormatting sqref="R37:AD37">
    <cfRule type="expression" dxfId="6843" priority="341">
      <formula>R$9&gt;=20/24</formula>
    </cfRule>
    <cfRule type="expression" dxfId="6842" priority="342">
      <formula>AND(R$9&gt;=14/24,R$9&lt;20/24)</formula>
    </cfRule>
    <cfRule type="expression" dxfId="6841" priority="343">
      <formula>AND(R$9&gt;=8/24,R$9&lt;14/24)</formula>
    </cfRule>
    <cfRule type="expression" dxfId="6840" priority="344">
      <formula>R$9&lt;8/24</formula>
    </cfRule>
  </conditionalFormatting>
  <conditionalFormatting sqref="W31:AF32 W35:AF35">
    <cfRule type="expression" dxfId="6839" priority="337">
      <formula>W$9&gt;=20/24</formula>
    </cfRule>
    <cfRule type="expression" dxfId="6838" priority="338">
      <formula>AND(W$9&gt;=14/24,W$9&lt;20/24)</formula>
    </cfRule>
    <cfRule type="expression" dxfId="6837" priority="339">
      <formula>AND(W$9&gt;=8/24,W$9&lt;14/24)</formula>
    </cfRule>
    <cfRule type="expression" dxfId="6836" priority="340">
      <formula>W$9&lt;8/24</formula>
    </cfRule>
  </conditionalFormatting>
  <conditionalFormatting sqref="W43:Z43 W45:AD48">
    <cfRule type="expression" dxfId="6835" priority="333">
      <formula>W$9&gt;=20/24</formula>
    </cfRule>
    <cfRule type="expression" dxfId="6834" priority="334">
      <formula>AND(W$9&gt;=14/24,W$9&lt;20/24)</formula>
    </cfRule>
    <cfRule type="expression" dxfId="6833" priority="335">
      <formula>AND(W$9&gt;=8/24,W$9&lt;14/24)</formula>
    </cfRule>
    <cfRule type="expression" dxfId="6832" priority="336">
      <formula>W$9&lt;8/24</formula>
    </cfRule>
  </conditionalFormatting>
  <conditionalFormatting sqref="W49:AD49">
    <cfRule type="expression" dxfId="6831" priority="329">
      <formula>W$9&gt;=20/24</formula>
    </cfRule>
    <cfRule type="expression" dxfId="6830" priority="330">
      <formula>AND(W$9&gt;=14/24,W$9&lt;20/24)</formula>
    </cfRule>
    <cfRule type="expression" dxfId="6829" priority="331">
      <formula>AND(W$9&gt;=8/24,W$9&lt;14/24)</formula>
    </cfRule>
    <cfRule type="expression" dxfId="6828" priority="332">
      <formula>W$9&lt;8/24</formula>
    </cfRule>
  </conditionalFormatting>
  <conditionalFormatting sqref="W50:AD50">
    <cfRule type="expression" dxfId="6827" priority="325">
      <formula>W$9&gt;=20/24</formula>
    </cfRule>
    <cfRule type="expression" dxfId="6826" priority="326">
      <formula>AND(W$9&gt;=14/24,W$9&lt;20/24)</formula>
    </cfRule>
    <cfRule type="expression" dxfId="6825" priority="327">
      <formula>AND(W$9&gt;=8/24,W$9&lt;14/24)</formula>
    </cfRule>
    <cfRule type="expression" dxfId="6824" priority="328">
      <formula>W$9&lt;8/24</formula>
    </cfRule>
  </conditionalFormatting>
  <conditionalFormatting sqref="AE61:AF67 AA60:AD67">
    <cfRule type="expression" dxfId="6823" priority="321">
      <formula>AA$9&gt;=20/24</formula>
    </cfRule>
    <cfRule type="expression" dxfId="6822" priority="322">
      <formula>AND(AA$9&gt;=14/24,AA$9&lt;20/24)</formula>
    </cfRule>
    <cfRule type="expression" dxfId="6821" priority="323">
      <formula>AND(AA$9&gt;=8/24,AA$9&lt;14/24)</formula>
    </cfRule>
    <cfRule type="expression" dxfId="6820" priority="324">
      <formula>AA$9&lt;8/24</formula>
    </cfRule>
  </conditionalFormatting>
  <conditionalFormatting sqref="AB94:AF97">
    <cfRule type="expression" dxfId="6819" priority="317">
      <formula>AB$9&gt;=20/24</formula>
    </cfRule>
    <cfRule type="expression" dxfId="6818" priority="318">
      <formula>AND(AB$9&gt;=14/24,AB$9&lt;20/24)</formula>
    </cfRule>
    <cfRule type="expression" dxfId="6817" priority="319">
      <formula>AND(AB$9&gt;=8/24,AB$9&lt;14/24)</formula>
    </cfRule>
    <cfRule type="expression" dxfId="6816" priority="320">
      <formula>AB$9&lt;8/24</formula>
    </cfRule>
  </conditionalFormatting>
  <conditionalFormatting sqref="T94:Z97">
    <cfRule type="expression" dxfId="6815" priority="309">
      <formula>T$9&gt;=20/24</formula>
    </cfRule>
    <cfRule type="expression" dxfId="6814" priority="310">
      <formula>AND(T$9&gt;=14/24,T$9&lt;20/24)</formula>
    </cfRule>
    <cfRule type="expression" dxfId="6813" priority="311">
      <formula>AND(T$9&gt;=8/24,T$9&lt;14/24)</formula>
    </cfRule>
    <cfRule type="expression" dxfId="6812" priority="312">
      <formula>T$9&lt;8/24</formula>
    </cfRule>
  </conditionalFormatting>
  <conditionalFormatting sqref="AA16:AA17 C51:AG51 D39:K42 B11:K14 B16:K32 B38:AF38 B35:K37 B52:AF56 Q16:V16 W18:AA32 P11:AE11 Q37:AF37 N45:AF50 L39:AF43 AA12:AE14 AB16:AF32 W35:AF36 AF11:AF14">
    <cfRule type="expression" dxfId="6811" priority="308">
      <formula>B11&gt;$AG11</formula>
    </cfRule>
  </conditionalFormatting>
  <conditionalFormatting sqref="A100:A156 A84:A97 A11:A14 A16:A32 A45:A72 A80:A82 A74:A78 A35:A43 A169:A200">
    <cfRule type="expression" dxfId="6810" priority="307">
      <formula>$AH11=0</formula>
    </cfRule>
  </conditionalFormatting>
  <conditionalFormatting sqref="AB98:AF98">
    <cfRule type="expression" dxfId="6809" priority="303">
      <formula>AB$9&gt;=20/24</formula>
    </cfRule>
    <cfRule type="expression" dxfId="6808" priority="304">
      <formula>AND(AB$9&gt;=14/24,AB$9&lt;20/24)</formula>
    </cfRule>
    <cfRule type="expression" dxfId="6807" priority="305">
      <formula>AND(AB$9&gt;=8/24,AB$9&lt;14/24)</formula>
    </cfRule>
    <cfRule type="expression" dxfId="6806" priority="306">
      <formula>AB$9&lt;8/24</formula>
    </cfRule>
  </conditionalFormatting>
  <conditionalFormatting sqref="T98:Z98">
    <cfRule type="expression" dxfId="6805" priority="299">
      <formula>T$9&gt;=20/24</formula>
    </cfRule>
    <cfRule type="expression" dxfId="6804" priority="300">
      <formula>AND(T$9&gt;=14/24,T$9&lt;20/24)</formula>
    </cfRule>
    <cfRule type="expression" dxfId="6803" priority="301">
      <formula>AND(T$9&gt;=8/24,T$9&lt;14/24)</formula>
    </cfRule>
    <cfRule type="expression" dxfId="6802" priority="302">
      <formula>T$9&lt;8/24</formula>
    </cfRule>
  </conditionalFormatting>
  <conditionalFormatting sqref="A98">
    <cfRule type="expression" dxfId="6801" priority="298">
      <formula>$AH98=0</formula>
    </cfRule>
  </conditionalFormatting>
  <conditionalFormatting sqref="W36:AF36">
    <cfRule type="expression" dxfId="6800" priority="294">
      <formula>W$9&gt;=20/24</formula>
    </cfRule>
    <cfRule type="expression" dxfId="6799" priority="295">
      <formula>AND(W$9&gt;=14/24,W$9&lt;20/24)</formula>
    </cfRule>
    <cfRule type="expression" dxfId="6798" priority="296">
      <formula>AND(W$9&gt;=8/24,W$9&lt;14/24)</formula>
    </cfRule>
    <cfRule type="expression" dxfId="6797" priority="297">
      <formula>W$9&lt;8/24</formula>
    </cfRule>
  </conditionalFormatting>
  <conditionalFormatting sqref="W36:AF36">
    <cfRule type="expression" dxfId="6796" priority="290">
      <formula>W$9&gt;=20/24</formula>
    </cfRule>
    <cfRule type="expression" dxfId="6795" priority="291">
      <formula>AND(W$9&gt;=14/24,W$9&lt;20/24)</formula>
    </cfRule>
    <cfRule type="expression" dxfId="6794" priority="292">
      <formula>AND(W$9&gt;=8/24,W$9&lt;14/24)</formula>
    </cfRule>
    <cfRule type="expression" dxfId="6793" priority="293">
      <formula>W$9&lt;8/24</formula>
    </cfRule>
  </conditionalFormatting>
  <conditionalFormatting sqref="B36:K36">
    <cfRule type="expression" dxfId="6792" priority="286">
      <formula>B$9&gt;=20/24</formula>
    </cfRule>
    <cfRule type="expression" dxfId="6791" priority="287">
      <formula>AND(B$9&gt;=14/24,B$9&lt;20/24)</formula>
    </cfRule>
    <cfRule type="expression" dxfId="6790" priority="288">
      <formula>AND(B$9&gt;=8/24,B$9&lt;14/24)</formula>
    </cfRule>
    <cfRule type="expression" dxfId="6789" priority="289">
      <formula>B$9&lt;8/24</formula>
    </cfRule>
  </conditionalFormatting>
  <conditionalFormatting sqref="AL32">
    <cfRule type="iconSet" priority="277">
      <iconSet iconSet="3TrafficLights2" reverse="1">
        <cfvo type="percent" val="0"/>
        <cfvo type="num" val="1"/>
        <cfvo type="num" val="1"/>
      </iconSet>
    </cfRule>
  </conditionalFormatting>
  <conditionalFormatting sqref="W34:AF34">
    <cfRule type="expression" dxfId="6788" priority="265">
      <formula>W$9&gt;=20/24</formula>
    </cfRule>
    <cfRule type="expression" dxfId="6787" priority="266">
      <formula>AND(W$9&gt;=14/24,W$9&lt;20/24)</formula>
    </cfRule>
    <cfRule type="expression" dxfId="6786" priority="267">
      <formula>AND(W$9&gt;=8/24,W$9&lt;14/24)</formula>
    </cfRule>
    <cfRule type="expression" dxfId="6785" priority="268">
      <formula>W$9&lt;8/24</formula>
    </cfRule>
  </conditionalFormatting>
  <conditionalFormatting sqref="B34:K34 W34:AF34">
    <cfRule type="expression" dxfId="6784" priority="264">
      <formula>B34&gt;$AG34</formula>
    </cfRule>
  </conditionalFormatting>
  <conditionalFormatting sqref="A34">
    <cfRule type="expression" dxfId="6783" priority="263">
      <formula>$AH34=0</formula>
    </cfRule>
  </conditionalFormatting>
  <conditionalFormatting sqref="B83:AF83">
    <cfRule type="expression" dxfId="6782" priority="259">
      <formula>B$9&gt;=20/24</formula>
    </cfRule>
    <cfRule type="expression" dxfId="6781" priority="260">
      <formula>AND(B$9&gt;=14/24,B$9&lt;20/24)</formula>
    </cfRule>
    <cfRule type="expression" dxfId="6780" priority="261">
      <formula>AND(B$9&gt;=8/24,B$9&lt;14/24)</formula>
    </cfRule>
    <cfRule type="expression" dxfId="6779" priority="262">
      <formula>B$9&lt;8/24</formula>
    </cfRule>
  </conditionalFormatting>
  <conditionalFormatting sqref="A83">
    <cfRule type="expression" dxfId="6778" priority="258">
      <formula>$AH83=0</formula>
    </cfRule>
  </conditionalFormatting>
  <conditionalFormatting sqref="AA15:AF15">
    <cfRule type="expression" dxfId="6777" priority="254">
      <formula>AA$9&gt;=20/24</formula>
    </cfRule>
    <cfRule type="expression" dxfId="6776" priority="255">
      <formula>AND(AA$9&gt;=14/24,AA$9&lt;20/24)</formula>
    </cfRule>
    <cfRule type="expression" dxfId="6775" priority="256">
      <formula>AND(AA$9&gt;=8/24,AA$9&lt;14/24)</formula>
    </cfRule>
    <cfRule type="expression" dxfId="6774" priority="257">
      <formula>AA$9&lt;8/24</formula>
    </cfRule>
  </conditionalFormatting>
  <conditionalFormatting sqref="B15:K15 AA15:AF15">
    <cfRule type="expression" dxfId="6773" priority="249">
      <formula>B15&gt;$AG15</formula>
    </cfRule>
  </conditionalFormatting>
  <conditionalFormatting sqref="A15">
    <cfRule type="expression" dxfId="6772" priority="248">
      <formula>$AH15=0</formula>
    </cfRule>
  </conditionalFormatting>
  <conditionalFormatting sqref="A163:A168">
    <cfRule type="expression" dxfId="6771" priority="247">
      <formula>$AH163=0</formula>
    </cfRule>
  </conditionalFormatting>
  <conditionalFormatting sqref="A157:A162">
    <cfRule type="expression" dxfId="6770" priority="246">
      <formula>$AH157=0</formula>
    </cfRule>
  </conditionalFormatting>
  <conditionalFormatting sqref="AA44:AD44">
    <cfRule type="expression" dxfId="6769" priority="242">
      <formula>AA$9&gt;=20/24</formula>
    </cfRule>
    <cfRule type="expression" dxfId="6768" priority="243">
      <formula>AND(AA$9&gt;=14/24,AA$9&lt;20/24)</formula>
    </cfRule>
    <cfRule type="expression" dxfId="6767" priority="244">
      <formula>AND(AA$9&gt;=8/24,AA$9&lt;14/24)</formula>
    </cfRule>
    <cfRule type="expression" dxfId="6766" priority="245">
      <formula>AA$9&lt;8/24</formula>
    </cfRule>
  </conditionalFormatting>
  <conditionalFormatting sqref="N44:V44">
    <cfRule type="expression" dxfId="6765" priority="238">
      <formula>N$9&gt;=20/24</formula>
    </cfRule>
    <cfRule type="expression" dxfId="6764" priority="239">
      <formula>AND(N$9&gt;=14/24,N$9&lt;20/24)</formula>
    </cfRule>
    <cfRule type="expression" dxfId="6763" priority="240">
      <formula>AND(N$9&gt;=8/24,N$9&lt;14/24)</formula>
    </cfRule>
    <cfRule type="expression" dxfId="6762" priority="241">
      <formula>N$9&lt;8/24</formula>
    </cfRule>
  </conditionalFormatting>
  <conditionalFormatting sqref="W44:Z44">
    <cfRule type="expression" dxfId="6761" priority="234">
      <formula>W$9&gt;=20/24</formula>
    </cfRule>
    <cfRule type="expression" dxfId="6760" priority="235">
      <formula>AND(W$9&gt;=14/24,W$9&lt;20/24)</formula>
    </cfRule>
    <cfRule type="expression" dxfId="6759" priority="236">
      <formula>AND(W$9&gt;=8/24,W$9&lt;14/24)</formula>
    </cfRule>
    <cfRule type="expression" dxfId="6758" priority="237">
      <formula>W$9&lt;8/24</formula>
    </cfRule>
  </conditionalFormatting>
  <conditionalFormatting sqref="N44:AF44">
    <cfRule type="expression" dxfId="6757" priority="233">
      <formula>N44&gt;$AG44</formula>
    </cfRule>
  </conditionalFormatting>
  <conditionalFormatting sqref="A44">
    <cfRule type="expression" dxfId="6756" priority="232">
      <formula>$AH44=0</formula>
    </cfRule>
  </conditionalFormatting>
  <conditionalFormatting sqref="B79:AF79">
    <cfRule type="expression" dxfId="6755" priority="228">
      <formula>B$9&gt;=20/24</formula>
    </cfRule>
    <cfRule type="expression" dxfId="6754" priority="229">
      <formula>AND(B$9&gt;=14/24,B$9&lt;20/24)</formula>
    </cfRule>
    <cfRule type="expression" dxfId="6753" priority="230">
      <formula>AND(B$9&gt;=8/24,B$9&lt;14/24)</formula>
    </cfRule>
    <cfRule type="expression" dxfId="6752" priority="231">
      <formula>B$9&lt;8/24</formula>
    </cfRule>
  </conditionalFormatting>
  <conditionalFormatting sqref="A79">
    <cfRule type="expression" dxfId="6751" priority="227">
      <formula>$AH79=0</formula>
    </cfRule>
  </conditionalFormatting>
  <conditionalFormatting sqref="B73:AG73">
    <cfRule type="expression" dxfId="6750" priority="223">
      <formula>B$9&gt;=20/24</formula>
    </cfRule>
    <cfRule type="expression" dxfId="6749" priority="224">
      <formula>AND(B$9&gt;=14/24,B$9&lt;20/24)</formula>
    </cfRule>
    <cfRule type="expression" dxfId="6748" priority="225">
      <formula>AND(B$9&gt;=8/24,B$9&lt;14/24)</formula>
    </cfRule>
    <cfRule type="expression" dxfId="6747" priority="226">
      <formula>B$9&lt;8/24</formula>
    </cfRule>
  </conditionalFormatting>
  <conditionalFormatting sqref="A73">
    <cfRule type="expression" dxfId="6746" priority="222">
      <formula>$AH73=0</formula>
    </cfRule>
  </conditionalFormatting>
  <conditionalFormatting sqref="AL34:AL35 AL7:AL31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T85:V86 U87:V91">
    <cfRule type="expression" dxfId="6745" priority="214">
      <formula>T$9&gt;=20/24</formula>
    </cfRule>
    <cfRule type="expression" dxfId="6744" priority="215">
      <formula>AND(T$9&gt;=14/24,T$9&lt;20/24)</formula>
    </cfRule>
    <cfRule type="expression" dxfId="6743" priority="216">
      <formula>AND(T$9&gt;=8/24,T$9&lt;14/24)</formula>
    </cfRule>
    <cfRule type="expression" dxfId="6742" priority="217">
      <formula>T$9&lt;8/24</formula>
    </cfRule>
  </conditionalFormatting>
  <conditionalFormatting sqref="R85:S91 E84:Q91 T87:T91">
    <cfRule type="expression" dxfId="6741" priority="210">
      <formula>E$9&gt;=20/24</formula>
    </cfRule>
    <cfRule type="expression" dxfId="6740" priority="211">
      <formula>AND(E$9&gt;=14/24,E$9&lt;20/24)</formula>
    </cfRule>
    <cfRule type="expression" dxfId="6739" priority="212">
      <formula>AND(E$9&gt;=8/24,E$9&lt;14/24)</formula>
    </cfRule>
    <cfRule type="expression" dxfId="6738" priority="213">
      <formula>E$9&lt;8/24</formula>
    </cfRule>
  </conditionalFormatting>
  <conditionalFormatting sqref="R84:S84">
    <cfRule type="expression" dxfId="6737" priority="206">
      <formula>R$9&gt;=20/24</formula>
    </cfRule>
    <cfRule type="expression" dxfId="6736" priority="207">
      <formula>AND(R$9&gt;=14/24,R$9&lt;20/24)</formula>
    </cfRule>
    <cfRule type="expression" dxfId="6735" priority="208">
      <formula>AND(R$9&gt;=8/24,R$9&lt;14/24)</formula>
    </cfRule>
    <cfRule type="expression" dxfId="6734" priority="209">
      <formula>R$9&lt;8/24</formula>
    </cfRule>
  </conditionalFormatting>
  <conditionalFormatting sqref="C94:E94 C95:L97">
    <cfRule type="expression" dxfId="6733" priority="202">
      <formula>C$9&gt;=20/24</formula>
    </cfRule>
    <cfRule type="expression" dxfId="6732" priority="203">
      <formula>AND(C$9&gt;=14/24,C$9&lt;20/24)</formula>
    </cfRule>
    <cfRule type="expression" dxfId="6731" priority="204">
      <formula>AND(C$9&gt;=8/24,C$9&lt;14/24)</formula>
    </cfRule>
    <cfRule type="expression" dxfId="6730" priority="205">
      <formula>C$9&lt;8/24</formula>
    </cfRule>
  </conditionalFormatting>
  <conditionalFormatting sqref="M95:Q97 N94:Q94">
    <cfRule type="expression" dxfId="6729" priority="198">
      <formula>M$9&gt;=20/24</formula>
    </cfRule>
    <cfRule type="expression" dxfId="6728" priority="199">
      <formula>AND(M$9&gt;=14/24,M$9&lt;20/24)</formula>
    </cfRule>
    <cfRule type="expression" dxfId="6727" priority="200">
      <formula>AND(M$9&gt;=8/24,M$9&lt;14/24)</formula>
    </cfRule>
    <cfRule type="expression" dxfId="6726" priority="201">
      <formula>M$9&lt;8/24</formula>
    </cfRule>
  </conditionalFormatting>
  <conditionalFormatting sqref="R94:S97">
    <cfRule type="expression" dxfId="6725" priority="194">
      <formula>R$9&gt;=20/24</formula>
    </cfRule>
    <cfRule type="expression" dxfId="6724" priority="195">
      <formula>AND(R$9&gt;=14/24,R$9&lt;20/24)</formula>
    </cfRule>
    <cfRule type="expression" dxfId="6723" priority="196">
      <formula>AND(R$9&gt;=8/24,R$9&lt;14/24)</formula>
    </cfRule>
    <cfRule type="expression" dxfId="6722" priority="197">
      <formula>R$9&lt;8/24</formula>
    </cfRule>
  </conditionalFormatting>
  <conditionalFormatting sqref="C98:L98">
    <cfRule type="expression" dxfId="6721" priority="190">
      <formula>C$9&gt;=20/24</formula>
    </cfRule>
    <cfRule type="expression" dxfId="6720" priority="191">
      <formula>AND(C$9&gt;=14/24,C$9&lt;20/24)</formula>
    </cfRule>
    <cfRule type="expression" dxfId="6719" priority="192">
      <formula>AND(C$9&gt;=8/24,C$9&lt;14/24)</formula>
    </cfRule>
    <cfRule type="expression" dxfId="6718" priority="193">
      <formula>C$9&lt;8/24</formula>
    </cfRule>
  </conditionalFormatting>
  <conditionalFormatting sqref="M98:Q98">
    <cfRule type="expression" dxfId="6717" priority="186">
      <formula>M$9&gt;=20/24</formula>
    </cfRule>
    <cfRule type="expression" dxfId="6716" priority="187">
      <formula>AND(M$9&gt;=14/24,M$9&lt;20/24)</formula>
    </cfRule>
    <cfRule type="expression" dxfId="6715" priority="188">
      <formula>AND(M$9&gt;=8/24,M$9&lt;14/24)</formula>
    </cfRule>
    <cfRule type="expression" dxfId="6714" priority="189">
      <formula>M$9&lt;8/24</formula>
    </cfRule>
  </conditionalFormatting>
  <conditionalFormatting sqref="R98:S98">
    <cfRule type="expression" dxfId="6713" priority="182">
      <formula>R$9&gt;=20/24</formula>
    </cfRule>
    <cfRule type="expression" dxfId="6712" priority="183">
      <formula>AND(R$9&gt;=14/24,R$9&lt;20/24)</formula>
    </cfRule>
    <cfRule type="expression" dxfId="6711" priority="184">
      <formula>AND(R$9&gt;=8/24,R$9&lt;14/24)</formula>
    </cfRule>
    <cfRule type="expression" dxfId="6710" priority="185">
      <formula>R$9&lt;8/24</formula>
    </cfRule>
  </conditionalFormatting>
  <conditionalFormatting sqref="L94:M94">
    <cfRule type="expression" dxfId="6709" priority="178">
      <formula>L$9&gt;=20/24</formula>
    </cfRule>
    <cfRule type="expression" dxfId="6708" priority="179">
      <formula>AND(L$9&gt;=14/24,L$9&lt;20/24)</formula>
    </cfRule>
    <cfRule type="expression" dxfId="6707" priority="180">
      <formula>AND(L$9&gt;=8/24,L$9&lt;14/24)</formula>
    </cfRule>
    <cfRule type="expression" dxfId="6706" priority="181">
      <formula>L$9&lt;8/24</formula>
    </cfRule>
  </conditionalFormatting>
  <conditionalFormatting sqref="F94:K94">
    <cfRule type="expression" dxfId="6705" priority="174">
      <formula>F$9&gt;=20/24</formula>
    </cfRule>
    <cfRule type="expression" dxfId="6704" priority="175">
      <formula>AND(F$9&gt;=14/24,F$9&lt;20/24)</formula>
    </cfRule>
    <cfRule type="expression" dxfId="6703" priority="176">
      <formula>AND(F$9&gt;=8/24,F$9&lt;14/24)</formula>
    </cfRule>
    <cfRule type="expression" dxfId="6702" priority="177">
      <formula>F$9&lt;8/24</formula>
    </cfRule>
  </conditionalFormatting>
  <conditionalFormatting sqref="T94:V94">
    <cfRule type="expression" dxfId="6701" priority="170">
      <formula>T$9&gt;=20/24</formula>
    </cfRule>
    <cfRule type="expression" dxfId="6700" priority="171">
      <formula>AND(T$9&gt;=14/24,T$9&lt;20/24)</formula>
    </cfRule>
    <cfRule type="expression" dxfId="6699" priority="172">
      <formula>AND(T$9&gt;=8/24,T$9&lt;14/24)</formula>
    </cfRule>
    <cfRule type="expression" dxfId="6698" priority="173">
      <formula>T$9&lt;8/24</formula>
    </cfRule>
  </conditionalFormatting>
  <conditionalFormatting sqref="M94:S94">
    <cfRule type="expression" dxfId="6697" priority="166">
      <formula>M$9&gt;=20/24</formula>
    </cfRule>
    <cfRule type="expression" dxfId="6696" priority="167">
      <formula>AND(M$9&gt;=14/24,M$9&lt;20/24)</formula>
    </cfRule>
    <cfRule type="expression" dxfId="6695" priority="168">
      <formula>AND(M$9&gt;=8/24,M$9&lt;14/24)</formula>
    </cfRule>
    <cfRule type="expression" dxfId="6694" priority="169">
      <formula>M$9&lt;8/24</formula>
    </cfRule>
  </conditionalFormatting>
  <conditionalFormatting sqref="AB99:AF99">
    <cfRule type="expression" dxfId="6693" priority="162">
      <formula>AB$9&gt;=20/24</formula>
    </cfRule>
    <cfRule type="expression" dxfId="6692" priority="163">
      <formula>AND(AB$9&gt;=14/24,AB$9&lt;20/24)</formula>
    </cfRule>
    <cfRule type="expression" dxfId="6691" priority="164">
      <formula>AND(AB$9&gt;=8/24,AB$9&lt;14/24)</formula>
    </cfRule>
    <cfRule type="expression" dxfId="6690" priority="165">
      <formula>AB$9&lt;8/24</formula>
    </cfRule>
  </conditionalFormatting>
  <conditionalFormatting sqref="T99:Z99">
    <cfRule type="expression" dxfId="6689" priority="158">
      <formula>T$9&gt;=20/24</formula>
    </cfRule>
    <cfRule type="expression" dxfId="6688" priority="159">
      <formula>AND(T$9&gt;=14/24,T$9&lt;20/24)</formula>
    </cfRule>
    <cfRule type="expression" dxfId="6687" priority="160">
      <formula>AND(T$9&gt;=8/24,T$9&lt;14/24)</formula>
    </cfRule>
    <cfRule type="expression" dxfId="6686" priority="161">
      <formula>T$9&lt;8/24</formula>
    </cfRule>
  </conditionalFormatting>
  <conditionalFormatting sqref="A99">
    <cfRule type="expression" dxfId="6685" priority="157">
      <formula>$AH99=0</formula>
    </cfRule>
  </conditionalFormatting>
  <conditionalFormatting sqref="C99:L99">
    <cfRule type="expression" dxfId="6684" priority="153">
      <formula>C$9&gt;=20/24</formula>
    </cfRule>
    <cfRule type="expression" dxfId="6683" priority="154">
      <formula>AND(C$9&gt;=14/24,C$9&lt;20/24)</formula>
    </cfRule>
    <cfRule type="expression" dxfId="6682" priority="155">
      <formula>AND(C$9&gt;=8/24,C$9&lt;14/24)</formula>
    </cfRule>
    <cfRule type="expression" dxfId="6681" priority="156">
      <formula>C$9&lt;8/24</formula>
    </cfRule>
  </conditionalFormatting>
  <conditionalFormatting sqref="M99:Q99">
    <cfRule type="expression" dxfId="6680" priority="149">
      <formula>M$9&gt;=20/24</formula>
    </cfRule>
    <cfRule type="expression" dxfId="6679" priority="150">
      <formula>AND(M$9&gt;=14/24,M$9&lt;20/24)</formula>
    </cfRule>
    <cfRule type="expression" dxfId="6678" priority="151">
      <formula>AND(M$9&gt;=8/24,M$9&lt;14/24)</formula>
    </cfRule>
    <cfRule type="expression" dxfId="6677" priority="152">
      <formula>M$9&lt;8/24</formula>
    </cfRule>
  </conditionalFormatting>
  <conditionalFormatting sqref="R99:S99">
    <cfRule type="expression" dxfId="6676" priority="145">
      <formula>R$9&gt;=20/24</formula>
    </cfRule>
    <cfRule type="expression" dxfId="6675" priority="146">
      <formula>AND(R$9&gt;=14/24,R$9&lt;20/24)</formula>
    </cfRule>
    <cfRule type="expression" dxfId="6674" priority="147">
      <formula>AND(R$9&gt;=8/24,R$9&lt;14/24)</formula>
    </cfRule>
    <cfRule type="expression" dxfId="6673" priority="148">
      <formula>R$9&lt;8/24</formula>
    </cfRule>
  </conditionalFormatting>
  <conditionalFormatting sqref="W12:Z16">
    <cfRule type="expression" dxfId="6672" priority="141">
      <formula>W$9&gt;=20/24</formula>
    </cfRule>
    <cfRule type="expression" dxfId="6671" priority="142">
      <formula>AND(W$9&gt;=14/24,W$9&lt;20/24)</formula>
    </cfRule>
    <cfRule type="expression" dxfId="6670" priority="143">
      <formula>AND(W$9&gt;=8/24,W$9&lt;14/24)</formula>
    </cfRule>
    <cfRule type="expression" dxfId="6669" priority="144">
      <formula>W$9&lt;8/24</formula>
    </cfRule>
  </conditionalFormatting>
  <conditionalFormatting sqref="W17:Z17">
    <cfRule type="expression" dxfId="6668" priority="137">
      <formula>W$9&gt;=20/24</formula>
    </cfRule>
    <cfRule type="expression" dxfId="6667" priority="138">
      <formula>AND(W$9&gt;=14/24,W$9&lt;20/24)</formula>
    </cfRule>
    <cfRule type="expression" dxfId="6666" priority="139">
      <formula>AND(W$9&gt;=8/24,W$9&lt;14/24)</formula>
    </cfRule>
    <cfRule type="expression" dxfId="6665" priority="140">
      <formula>W$9&lt;8/24</formula>
    </cfRule>
  </conditionalFormatting>
  <conditionalFormatting sqref="W12:Z13">
    <cfRule type="expression" dxfId="6664" priority="133">
      <formula>W$9&gt;=20/24</formula>
    </cfRule>
    <cfRule type="expression" dxfId="6663" priority="134">
      <formula>AND(W$9&gt;=14/24,W$9&lt;20/24)</formula>
    </cfRule>
    <cfRule type="expression" dxfId="6662" priority="135">
      <formula>AND(W$9&gt;=8/24,W$9&lt;14/24)</formula>
    </cfRule>
    <cfRule type="expression" dxfId="6661" priority="136">
      <formula>W$9&lt;8/24</formula>
    </cfRule>
  </conditionalFormatting>
  <conditionalFormatting sqref="AA58:AD59">
    <cfRule type="expression" dxfId="6660" priority="129">
      <formula>AA$9&gt;=20/24</formula>
    </cfRule>
    <cfRule type="expression" dxfId="6659" priority="130">
      <formula>AND(AA$9&gt;=14/24,AA$9&lt;20/24)</formula>
    </cfRule>
    <cfRule type="expression" dxfId="6658" priority="131">
      <formula>AND(AA$9&gt;=8/24,AA$9&lt;14/24)</formula>
    </cfRule>
    <cfRule type="expression" dxfId="6657" priority="132">
      <formula>AA$9&lt;8/24</formula>
    </cfRule>
  </conditionalFormatting>
  <conditionalFormatting sqref="AL33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B40:C43 D43:K43">
    <cfRule type="expression" dxfId="6656" priority="118">
      <formula>B$9&gt;=20/24</formula>
    </cfRule>
    <cfRule type="expression" dxfId="6655" priority="119">
      <formula>AND(B$9&gt;=14/24,B$9&lt;20/24)</formula>
    </cfRule>
    <cfRule type="expression" dxfId="6654" priority="120">
      <formula>AND(B$9&gt;=8/24,B$9&lt;14/24)</formula>
    </cfRule>
    <cfRule type="expression" dxfId="6653" priority="121">
      <formula>B$9&lt;8/24</formula>
    </cfRule>
  </conditionalFormatting>
  <conditionalFormatting sqref="B39:C39">
    <cfRule type="expression" dxfId="6652" priority="114">
      <formula>B$9&gt;=20/24</formula>
    </cfRule>
    <cfRule type="expression" dxfId="6651" priority="115">
      <formula>AND(B$9&gt;=14/24,B$9&lt;20/24)</formula>
    </cfRule>
    <cfRule type="expression" dxfId="6650" priority="116">
      <formula>AND(B$9&gt;=8/24,B$9&lt;14/24)</formula>
    </cfRule>
    <cfRule type="expression" dxfId="6649" priority="117">
      <formula>B$9&lt;8/24</formula>
    </cfRule>
  </conditionalFormatting>
  <conditionalFormatting sqref="B45:M48">
    <cfRule type="expression" dxfId="6648" priority="110">
      <formula>B$9&gt;=20/24</formula>
    </cfRule>
    <cfRule type="expression" dxfId="6647" priority="111">
      <formula>AND(B$9&gt;=14/24,B$9&lt;20/24)</formula>
    </cfRule>
    <cfRule type="expression" dxfId="6646" priority="112">
      <formula>AND(B$9&gt;=8/24,B$9&lt;14/24)</formula>
    </cfRule>
    <cfRule type="expression" dxfId="6645" priority="113">
      <formula>B$9&lt;8/24</formula>
    </cfRule>
  </conditionalFormatting>
  <conditionalFormatting sqref="B49:M49">
    <cfRule type="expression" dxfId="6644" priority="106">
      <formula>B$9&gt;=20/24</formula>
    </cfRule>
    <cfRule type="expression" dxfId="6643" priority="107">
      <formula>AND(B$9&gt;=14/24,B$9&lt;20/24)</formula>
    </cfRule>
    <cfRule type="expression" dxfId="6642" priority="108">
      <formula>AND(B$9&gt;=8/24,B$9&lt;14/24)</formula>
    </cfRule>
    <cfRule type="expression" dxfId="6641" priority="109">
      <formula>B$9&lt;8/24</formula>
    </cfRule>
  </conditionalFormatting>
  <conditionalFormatting sqref="B50:M50">
    <cfRule type="expression" dxfId="6640" priority="102">
      <formula>B$9&gt;=20/24</formula>
    </cfRule>
    <cfRule type="expression" dxfId="6639" priority="103">
      <formula>AND(B$9&gt;=14/24,B$9&lt;20/24)</formula>
    </cfRule>
    <cfRule type="expression" dxfId="6638" priority="104">
      <formula>AND(B$9&gt;=8/24,B$9&lt;14/24)</formula>
    </cfRule>
    <cfRule type="expression" dxfId="6637" priority="105">
      <formula>B$9&lt;8/24</formula>
    </cfRule>
  </conditionalFormatting>
  <conditionalFormatting sqref="B45:B51 B39:C43 D43:K43 C45:M50">
    <cfRule type="expression" dxfId="6636" priority="101">
      <formula>B39&gt;$AG39</formula>
    </cfRule>
  </conditionalFormatting>
  <conditionalFormatting sqref="B44:M44">
    <cfRule type="expression" dxfId="6635" priority="97">
      <formula>B$9&gt;=20/24</formula>
    </cfRule>
    <cfRule type="expression" dxfId="6634" priority="98">
      <formula>AND(B$9&gt;=14/24,B$9&lt;20/24)</formula>
    </cfRule>
    <cfRule type="expression" dxfId="6633" priority="99">
      <formula>AND(B$9&gt;=8/24,B$9&lt;14/24)</formula>
    </cfRule>
    <cfRule type="expression" dxfId="6632" priority="100">
      <formula>B$9&lt;8/24</formula>
    </cfRule>
  </conditionalFormatting>
  <conditionalFormatting sqref="B44:M44">
    <cfRule type="expression" dxfId="6631" priority="96">
      <formula>B44&gt;$AG44</formula>
    </cfRule>
  </conditionalFormatting>
  <conditionalFormatting sqref="B57:M57">
    <cfRule type="expression" dxfId="6630" priority="92">
      <formula>B$9&gt;=20/24</formula>
    </cfRule>
    <cfRule type="expression" dxfId="6629" priority="93">
      <formula>AND(B$9&gt;=14/24,B$9&lt;20/24)</formula>
    </cfRule>
    <cfRule type="expression" dxfId="6628" priority="94">
      <formula>AND(B$9&gt;=8/24,B$9&lt;14/24)</formula>
    </cfRule>
    <cfRule type="expression" dxfId="6627" priority="95">
      <formula>B$9&lt;8/24</formula>
    </cfRule>
  </conditionalFormatting>
  <conditionalFormatting sqref="B60:M67">
    <cfRule type="expression" dxfId="6626" priority="88">
      <formula>B$9&gt;=20/24</formula>
    </cfRule>
    <cfRule type="expression" dxfId="6625" priority="89">
      <formula>AND(B$9&gt;=14/24,B$9&lt;20/24)</formula>
    </cfRule>
    <cfRule type="expression" dxfId="6624" priority="90">
      <formula>AND(B$9&gt;=8/24,B$9&lt;14/24)</formula>
    </cfRule>
    <cfRule type="expression" dxfId="6623" priority="91">
      <formula>B$9&lt;8/24</formula>
    </cfRule>
  </conditionalFormatting>
  <conditionalFormatting sqref="B58:C59 D58:M58">
    <cfRule type="expression" dxfId="6622" priority="84">
      <formula>B$9&gt;=20/24</formula>
    </cfRule>
    <cfRule type="expression" dxfId="6621" priority="85">
      <formula>AND(B$9&gt;=14/24,B$9&lt;20/24)</formula>
    </cfRule>
    <cfRule type="expression" dxfId="6620" priority="86">
      <formula>AND(B$9&gt;=8/24,B$9&lt;14/24)</formula>
    </cfRule>
    <cfRule type="expression" dxfId="6619" priority="87">
      <formula>B$9&lt;8/24</formula>
    </cfRule>
  </conditionalFormatting>
  <conditionalFormatting sqref="B84:D91">
    <cfRule type="expression" dxfId="6618" priority="80">
      <formula>B$9&gt;=20/24</formula>
    </cfRule>
    <cfRule type="expression" dxfId="6617" priority="81">
      <formula>AND(B$9&gt;=14/24,B$9&lt;20/24)</formula>
    </cfRule>
    <cfRule type="expression" dxfId="6616" priority="82">
      <formula>AND(B$9&gt;=8/24,B$9&lt;14/24)</formula>
    </cfRule>
    <cfRule type="expression" dxfId="6615" priority="83">
      <formula>B$9&lt;8/24</formula>
    </cfRule>
  </conditionalFormatting>
  <conditionalFormatting sqref="B94:B97">
    <cfRule type="expression" dxfId="6614" priority="76">
      <formula>B$9&gt;=20/24</formula>
    </cfRule>
    <cfRule type="expression" dxfId="6613" priority="77">
      <formula>AND(B$9&gt;=14/24,B$9&lt;20/24)</formula>
    </cfRule>
    <cfRule type="expression" dxfId="6612" priority="78">
      <formula>AND(B$9&gt;=8/24,B$9&lt;14/24)</formula>
    </cfRule>
    <cfRule type="expression" dxfId="6611" priority="79">
      <formula>B$9&lt;8/24</formula>
    </cfRule>
  </conditionalFormatting>
  <conditionalFormatting sqref="B98">
    <cfRule type="expression" dxfId="6610" priority="72">
      <formula>B$9&gt;=20/24</formula>
    </cfRule>
    <cfRule type="expression" dxfId="6609" priority="73">
      <formula>AND(B$9&gt;=14/24,B$9&lt;20/24)</formula>
    </cfRule>
    <cfRule type="expression" dxfId="6608" priority="74">
      <formula>AND(B$9&gt;=8/24,B$9&lt;14/24)</formula>
    </cfRule>
    <cfRule type="expression" dxfId="6607" priority="75">
      <formula>B$9&lt;8/24</formula>
    </cfRule>
  </conditionalFormatting>
  <conditionalFormatting sqref="B99">
    <cfRule type="expression" dxfId="6606" priority="68">
      <formula>B$9&gt;=20/24</formula>
    </cfRule>
    <cfRule type="expression" dxfId="6605" priority="69">
      <formula>AND(B$9&gt;=14/24,B$9&lt;20/24)</formula>
    </cfRule>
    <cfRule type="expression" dxfId="6604" priority="70">
      <formula>AND(B$9&gt;=8/24,B$9&lt;14/24)</formula>
    </cfRule>
    <cfRule type="expression" dxfId="6603" priority="71">
      <formula>B$9&lt;8/24</formula>
    </cfRule>
  </conditionalFormatting>
  <conditionalFormatting sqref="L11:O14 L37:P37 L16:P32 P12:V14 Q17:V32">
    <cfRule type="expression" dxfId="6602" priority="45">
      <formula>L$9&gt;=20/24</formula>
    </cfRule>
    <cfRule type="expression" dxfId="6601" priority="46">
      <formula>AND(L$9&gt;=14/24,L$9&lt;20/24)</formula>
    </cfRule>
    <cfRule type="expression" dxfId="6600" priority="47">
      <formula>AND(L$9&gt;=8/24,L$9&lt;14/24)</formula>
    </cfRule>
    <cfRule type="expression" dxfId="6599" priority="48">
      <formula>L$9&lt;8/24</formula>
    </cfRule>
  </conditionalFormatting>
  <conditionalFormatting sqref="L35:V35">
    <cfRule type="expression" dxfId="6598" priority="41">
      <formula>L$9&gt;=20/24</formula>
    </cfRule>
    <cfRule type="expression" dxfId="6597" priority="42">
      <formula>AND(L$9&gt;=14/24,L$9&lt;20/24)</formula>
    </cfRule>
    <cfRule type="expression" dxfId="6596" priority="43">
      <formula>AND(L$9&gt;=8/24,L$9&lt;14/24)</formula>
    </cfRule>
    <cfRule type="expression" dxfId="6595" priority="44">
      <formula>L$9&lt;8/24</formula>
    </cfRule>
  </conditionalFormatting>
  <conditionalFormatting sqref="L11:O14 L16:P32 L35:P37 P12:V14 Q35:V36 Q17:V32">
    <cfRule type="expression" dxfId="6594" priority="40">
      <formula>L11&gt;$AG11</formula>
    </cfRule>
  </conditionalFormatting>
  <conditionalFormatting sqref="L36:V36">
    <cfRule type="expression" dxfId="6593" priority="36">
      <formula>L$9&gt;=20/24</formula>
    </cfRule>
    <cfRule type="expression" dxfId="6592" priority="37">
      <formula>AND(L$9&gt;=14/24,L$9&lt;20/24)</formula>
    </cfRule>
    <cfRule type="expression" dxfId="6591" priority="38">
      <formula>AND(L$9&gt;=8/24,L$9&lt;14/24)</formula>
    </cfRule>
    <cfRule type="expression" dxfId="6590" priority="39">
      <formula>L$9&lt;8/24</formula>
    </cfRule>
  </conditionalFormatting>
  <conditionalFormatting sqref="L34:V34">
    <cfRule type="expression" dxfId="6589" priority="32">
      <formula>L$9&gt;=20/24</formula>
    </cfRule>
    <cfRule type="expression" dxfId="6588" priority="33">
      <formula>AND(L$9&gt;=14/24,L$9&lt;20/24)</formula>
    </cfRule>
    <cfRule type="expression" dxfId="6587" priority="34">
      <formula>AND(L$9&gt;=8/24,L$9&lt;14/24)</formula>
    </cfRule>
    <cfRule type="expression" dxfId="6586" priority="35">
      <formula>L$9&lt;8/24</formula>
    </cfRule>
  </conditionalFormatting>
  <conditionalFormatting sqref="L34:V34">
    <cfRule type="expression" dxfId="6585" priority="31">
      <formula>L34&gt;$AG34</formula>
    </cfRule>
  </conditionalFormatting>
  <conditionalFormatting sqref="L15:V15">
    <cfRule type="expression" dxfId="6584" priority="27">
      <formula>L$9&gt;=20/24</formula>
    </cfRule>
    <cfRule type="expression" dxfId="6583" priority="28">
      <formula>AND(L$9&gt;=14/24,L$9&lt;20/24)</formula>
    </cfRule>
    <cfRule type="expression" dxfId="6582" priority="29">
      <formula>AND(L$9&gt;=8/24,L$9&lt;14/24)</formula>
    </cfRule>
    <cfRule type="expression" dxfId="6581" priority="30">
      <formula>L$9&lt;8/24</formula>
    </cfRule>
  </conditionalFormatting>
  <conditionalFormatting sqref="L15:V15">
    <cfRule type="expression" dxfId="6580" priority="26">
      <formula>L15&gt;$AG15</formula>
    </cfRule>
  </conditionalFormatting>
  <conditionalFormatting sqref="AA85:AA91">
    <cfRule type="expression" dxfId="6579" priority="17">
      <formula>AA$9&gt;=20/24</formula>
    </cfRule>
    <cfRule type="expression" dxfId="6578" priority="18">
      <formula>AND(AA$9&gt;=14/24,AA$9&lt;20/24)</formula>
    </cfRule>
    <cfRule type="expression" dxfId="6577" priority="19">
      <formula>AND(AA$9&gt;=8/24,AA$9&lt;14/24)</formula>
    </cfRule>
    <cfRule type="expression" dxfId="6576" priority="20">
      <formula>AA$9&lt;8/24</formula>
    </cfRule>
  </conditionalFormatting>
  <conditionalFormatting sqref="AA84">
    <cfRule type="expression" dxfId="6575" priority="13">
      <formula>AA$9&gt;=20/24</formula>
    </cfRule>
    <cfRule type="expression" dxfId="6574" priority="14">
      <formula>AND(AA$9&gt;=14/24,AA$9&lt;20/24)</formula>
    </cfRule>
    <cfRule type="expression" dxfId="6573" priority="15">
      <formula>AND(AA$9&gt;=8/24,AA$9&lt;14/24)</formula>
    </cfRule>
    <cfRule type="expression" dxfId="6572" priority="16">
      <formula>AA$9&lt;8/24</formula>
    </cfRule>
  </conditionalFormatting>
  <conditionalFormatting sqref="AA94:AA97">
    <cfRule type="expression" dxfId="6571" priority="9">
      <formula>AA$9&gt;=20/24</formula>
    </cfRule>
    <cfRule type="expression" dxfId="6570" priority="10">
      <formula>AND(AA$9&gt;=14/24,AA$9&lt;20/24)</formula>
    </cfRule>
    <cfRule type="expression" dxfId="6569" priority="11">
      <formula>AND(AA$9&gt;=8/24,AA$9&lt;14/24)</formula>
    </cfRule>
    <cfRule type="expression" dxfId="6568" priority="12">
      <formula>AA$9&lt;8/24</formula>
    </cfRule>
  </conditionalFormatting>
  <conditionalFormatting sqref="AA98">
    <cfRule type="expression" dxfId="6567" priority="5">
      <formula>AA$9&gt;=20/24</formula>
    </cfRule>
    <cfRule type="expression" dxfId="6566" priority="6">
      <formula>AND(AA$9&gt;=14/24,AA$9&lt;20/24)</formula>
    </cfRule>
    <cfRule type="expression" dxfId="6565" priority="7">
      <formula>AND(AA$9&gt;=8/24,AA$9&lt;14/24)</formula>
    </cfRule>
    <cfRule type="expression" dxfId="6564" priority="8">
      <formula>AA$9&lt;8/24</formula>
    </cfRule>
  </conditionalFormatting>
  <conditionalFormatting sqref="AA99">
    <cfRule type="expression" dxfId="6563" priority="1">
      <formula>AA$9&gt;=20/24</formula>
    </cfRule>
    <cfRule type="expression" dxfId="6562" priority="2">
      <formula>AND(AA$9&gt;=14/24,AA$9&lt;20/24)</formula>
    </cfRule>
    <cfRule type="expression" dxfId="6561" priority="3">
      <formula>AND(AA$9&gt;=8/24,AA$9&lt;14/24)</formula>
    </cfRule>
    <cfRule type="expression" dxfId="6560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5" id="{83CD2C50-2891-4DA7-9EEC-C3BA42DE093A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6" id="{7FFC47C0-5843-4AD8-AEBE-670A1D3A5000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7" id="{376347EB-AC87-44E7-BDC8-7B72ED7D891A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8" id="{270A2778-6B8A-440C-BF04-DD7246C45420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124" id="{AEF7B08F-55C2-4815-8E7F-7D46871D28DB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123" id="{F1BCA066-5C62-4110-9804-2EF0EFB0B6CF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B26" sqref="B2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2078/08/9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-89.2</v>
      </c>
      <c r="C5" s="32">
        <f t="shared" ref="C5:AF5" si="0">C68</f>
        <v>-77.599999999999994</v>
      </c>
      <c r="D5" s="32">
        <f t="shared" si="0"/>
        <v>-80</v>
      </c>
      <c r="E5" s="32">
        <f t="shared" si="0"/>
        <v>-85.3</v>
      </c>
      <c r="F5" s="32">
        <f t="shared" si="0"/>
        <v>-78</v>
      </c>
      <c r="G5" s="32">
        <f t="shared" si="0"/>
        <v>-42</v>
      </c>
      <c r="H5" s="32">
        <f t="shared" si="0"/>
        <v>-50</v>
      </c>
      <c r="I5" s="32">
        <f t="shared" si="0"/>
        <v>-65</v>
      </c>
      <c r="J5" s="32">
        <f t="shared" si="0"/>
        <v>-61</v>
      </c>
      <c r="K5" s="32">
        <f t="shared" si="0"/>
        <v>-71</v>
      </c>
      <c r="L5" s="32">
        <f t="shared" si="0"/>
        <v>-70</v>
      </c>
      <c r="M5" s="32">
        <f t="shared" si="0"/>
        <v>-60</v>
      </c>
      <c r="N5" s="32">
        <f t="shared" si="0"/>
        <v>-57</v>
      </c>
      <c r="O5" s="32">
        <f t="shared" si="0"/>
        <v>-57</v>
      </c>
      <c r="P5" s="32">
        <f t="shared" si="0"/>
        <v>-44</v>
      </c>
      <c r="Q5" s="32">
        <f t="shared" si="0"/>
        <v>-40</v>
      </c>
      <c r="R5" s="32">
        <f t="shared" si="0"/>
        <v>-49</v>
      </c>
      <c r="S5" s="32">
        <f t="shared" si="0"/>
        <v>-60.3</v>
      </c>
      <c r="T5" s="32">
        <f t="shared" si="0"/>
        <v>-51.8</v>
      </c>
      <c r="U5" s="32">
        <f t="shared" si="0"/>
        <v>-88.3</v>
      </c>
      <c r="V5" s="32">
        <f t="shared" si="0"/>
        <v>-31.5</v>
      </c>
      <c r="W5" s="32">
        <f t="shared" si="0"/>
        <v>-56.3</v>
      </c>
      <c r="X5" s="32">
        <f t="shared" si="0"/>
        <v>-65.3</v>
      </c>
      <c r="Y5" s="32">
        <f t="shared" si="0"/>
        <v>-58.2</v>
      </c>
      <c r="Z5" s="32">
        <f t="shared" si="0"/>
        <v>-62.1</v>
      </c>
      <c r="AA5" s="32">
        <f t="shared" si="0"/>
        <v>-90</v>
      </c>
      <c r="AB5" s="32">
        <f t="shared" si="0"/>
        <v>-92</v>
      </c>
      <c r="AC5" s="32">
        <f t="shared" si="0"/>
        <v>-90</v>
      </c>
      <c r="AD5" s="32">
        <f t="shared" si="0"/>
        <v>-78</v>
      </c>
      <c r="AE5" s="32">
        <f t="shared" si="0"/>
        <v>-60</v>
      </c>
      <c r="AF5" s="32">
        <f t="shared" si="0"/>
        <v>-80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1320MW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Load=811</v>
      </c>
      <c r="B7" s="37">
        <f t="shared" ref="B7:AF7" si="1">B75</f>
        <v>850.44</v>
      </c>
      <c r="C7" s="37">
        <f t="shared" si="1"/>
        <v>824.34</v>
      </c>
      <c r="D7" s="37">
        <f t="shared" si="1"/>
        <v>811.34</v>
      </c>
      <c r="E7" s="37">
        <f t="shared" si="1"/>
        <v>824.64</v>
      </c>
      <c r="F7" s="37">
        <f t="shared" si="1"/>
        <v>862.34</v>
      </c>
      <c r="G7" s="37">
        <f t="shared" si="1"/>
        <v>1001.74</v>
      </c>
      <c r="H7" s="37">
        <f t="shared" si="1"/>
        <v>1094.1399999999999</v>
      </c>
      <c r="I7" s="37">
        <f t="shared" si="1"/>
        <v>1164.1400000000001</v>
      </c>
      <c r="J7" s="37">
        <f t="shared" si="1"/>
        <v>1228.94</v>
      </c>
      <c r="K7" s="37">
        <f t="shared" si="1"/>
        <v>1319.94</v>
      </c>
      <c r="L7" s="37">
        <f>L75</f>
        <v>1289.3400000000001</v>
      </c>
      <c r="M7" s="37">
        <f t="shared" si="1"/>
        <v>1223.44</v>
      </c>
      <c r="N7" s="37">
        <f t="shared" si="1"/>
        <v>1157.7399999999998</v>
      </c>
      <c r="O7" s="37">
        <f t="shared" si="1"/>
        <v>1114.2399999999998</v>
      </c>
      <c r="P7" s="37">
        <f t="shared" si="1"/>
        <v>1094.1399999999999</v>
      </c>
      <c r="Q7" s="37">
        <f t="shared" si="1"/>
        <v>1108.1399999999999</v>
      </c>
      <c r="R7" s="37">
        <f t="shared" si="1"/>
        <v>1094.1399999999999</v>
      </c>
      <c r="S7" s="37">
        <f t="shared" si="1"/>
        <v>1120.24</v>
      </c>
      <c r="T7" s="37">
        <f t="shared" si="1"/>
        <v>1173.24</v>
      </c>
      <c r="U7" s="37">
        <f t="shared" si="1"/>
        <v>1244.2400000000002</v>
      </c>
      <c r="V7" s="37">
        <f t="shared" si="1"/>
        <v>1408.14</v>
      </c>
      <c r="W7" s="37">
        <f t="shared" si="1"/>
        <v>1426.24</v>
      </c>
      <c r="X7" s="37">
        <f t="shared" si="1"/>
        <v>1334.7400000000002</v>
      </c>
      <c r="Y7" s="37">
        <f t="shared" si="1"/>
        <v>1317.3400000000001</v>
      </c>
      <c r="Z7" s="37">
        <f t="shared" si="1"/>
        <v>1277.94</v>
      </c>
      <c r="AA7" s="37">
        <f t="shared" si="1"/>
        <v>1175.2400000000002</v>
      </c>
      <c r="AB7" s="37">
        <f t="shared" si="1"/>
        <v>1143.94</v>
      </c>
      <c r="AC7" s="37">
        <f t="shared" si="1"/>
        <v>1068.24</v>
      </c>
      <c r="AD7" s="37">
        <f t="shared" si="1"/>
        <v>937.83999999999992</v>
      </c>
      <c r="AE7" s="37">
        <f t="shared" si="1"/>
        <v>897.44</v>
      </c>
      <c r="AF7" s="37">
        <f t="shared" si="1"/>
        <v>876.94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100</v>
      </c>
      <c r="C11" s="50">
        <v>80</v>
      </c>
      <c r="D11" s="50">
        <v>80</v>
      </c>
      <c r="E11" s="50">
        <v>80</v>
      </c>
      <c r="F11" s="50">
        <v>85</v>
      </c>
      <c r="G11" s="50">
        <v>100</v>
      </c>
      <c r="H11" s="50">
        <v>160</v>
      </c>
      <c r="I11" s="50">
        <v>240</v>
      </c>
      <c r="J11" s="50">
        <v>300</v>
      </c>
      <c r="K11" s="50">
        <v>350</v>
      </c>
      <c r="L11" s="51">
        <v>320</v>
      </c>
      <c r="M11" s="51">
        <v>270</v>
      </c>
      <c r="N11" s="51">
        <v>220</v>
      </c>
      <c r="O11" s="51">
        <v>200</v>
      </c>
      <c r="P11" s="51">
        <v>160</v>
      </c>
      <c r="Q11" s="51">
        <v>170</v>
      </c>
      <c r="R11" s="53">
        <v>160</v>
      </c>
      <c r="S11" s="53">
        <v>180</v>
      </c>
      <c r="T11" s="53">
        <v>200</v>
      </c>
      <c r="U11" s="53">
        <v>300</v>
      </c>
      <c r="V11" s="53">
        <v>350</v>
      </c>
      <c r="W11" s="53">
        <v>380</v>
      </c>
      <c r="X11" s="53">
        <v>330</v>
      </c>
      <c r="Y11" s="54">
        <v>330</v>
      </c>
      <c r="Z11" s="49">
        <v>330</v>
      </c>
      <c r="AA11" s="49">
        <v>280</v>
      </c>
      <c r="AB11" s="49">
        <v>250</v>
      </c>
      <c r="AC11" s="49">
        <v>180</v>
      </c>
      <c r="AD11" s="49">
        <v>100</v>
      </c>
      <c r="AE11" s="50">
        <v>80</v>
      </c>
      <c r="AF11" s="50">
        <v>80</v>
      </c>
      <c r="AG11" s="55">
        <v>456</v>
      </c>
      <c r="AH11" s="56">
        <f>MAX(B11:AF11)</f>
        <v>380</v>
      </c>
      <c r="AI11" s="57">
        <f>MIN(B11:AF11)</f>
        <v>80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40</v>
      </c>
      <c r="C12" s="50">
        <v>40</v>
      </c>
      <c r="D12" s="50">
        <v>40</v>
      </c>
      <c r="E12" s="50">
        <v>40</v>
      </c>
      <c r="F12" s="50">
        <v>40</v>
      </c>
      <c r="G12" s="50">
        <v>60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50">
        <v>60</v>
      </c>
      <c r="S12" s="50">
        <v>60</v>
      </c>
      <c r="T12" s="50">
        <v>60</v>
      </c>
      <c r="U12" s="50">
        <v>60</v>
      </c>
      <c r="V12" s="50">
        <v>60</v>
      </c>
      <c r="W12" s="60">
        <v>60</v>
      </c>
      <c r="X12" s="60">
        <v>60</v>
      </c>
      <c r="Y12" s="60">
        <v>60</v>
      </c>
      <c r="Z12" s="60">
        <v>60</v>
      </c>
      <c r="AA12" s="51">
        <v>60</v>
      </c>
      <c r="AB12" s="51">
        <v>60</v>
      </c>
      <c r="AC12" s="51">
        <v>60</v>
      </c>
      <c r="AD12" s="51">
        <v>40</v>
      </c>
      <c r="AE12" s="50">
        <v>40</v>
      </c>
      <c r="AF12" s="50">
        <v>40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40</v>
      </c>
      <c r="AK12" s="58"/>
      <c r="AL12" s="30"/>
      <c r="AM12" s="57">
        <v>20</v>
      </c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25</v>
      </c>
      <c r="C13" s="50">
        <v>25</v>
      </c>
      <c r="D13" s="50">
        <v>25</v>
      </c>
      <c r="E13" s="50">
        <v>25</v>
      </c>
      <c r="F13" s="50">
        <v>25</v>
      </c>
      <c r="G13" s="50">
        <v>25</v>
      </c>
      <c r="H13" s="50">
        <v>34</v>
      </c>
      <c r="I13" s="50">
        <v>34</v>
      </c>
      <c r="J13" s="50">
        <v>34</v>
      </c>
      <c r="K13" s="50">
        <v>34</v>
      </c>
      <c r="L13" s="50">
        <v>34</v>
      </c>
      <c r="M13" s="50">
        <v>34</v>
      </c>
      <c r="N13" s="50">
        <v>34</v>
      </c>
      <c r="O13" s="50">
        <v>34</v>
      </c>
      <c r="P13" s="50">
        <v>34</v>
      </c>
      <c r="Q13" s="50">
        <v>34</v>
      </c>
      <c r="R13" s="50">
        <v>34</v>
      </c>
      <c r="S13" s="50">
        <v>34</v>
      </c>
      <c r="T13" s="50">
        <v>34</v>
      </c>
      <c r="U13" s="50">
        <v>34</v>
      </c>
      <c r="V13" s="50">
        <v>34</v>
      </c>
      <c r="W13" s="60">
        <v>34</v>
      </c>
      <c r="X13" s="60">
        <v>34</v>
      </c>
      <c r="Y13" s="60">
        <v>34</v>
      </c>
      <c r="Z13" s="60">
        <v>34</v>
      </c>
      <c r="AA13" s="51">
        <v>34</v>
      </c>
      <c r="AB13" s="51">
        <v>34</v>
      </c>
      <c r="AC13" s="51">
        <v>34</v>
      </c>
      <c r="AD13" s="51">
        <v>25</v>
      </c>
      <c r="AE13" s="50">
        <v>25</v>
      </c>
      <c r="AF13" s="50">
        <v>25</v>
      </c>
      <c r="AG13" s="61">
        <v>52.4</v>
      </c>
      <c r="AH13" s="56">
        <f>MAX(B13:AF13)</f>
        <v>34</v>
      </c>
      <c r="AI13" s="57">
        <f>MIN(B13:AF13)</f>
        <v>25</v>
      </c>
      <c r="AK13" s="58"/>
      <c r="AL13" s="30"/>
      <c r="AM13" s="57">
        <v>10</v>
      </c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25.3</v>
      </c>
      <c r="C14" s="50">
        <v>25.3</v>
      </c>
      <c r="D14" s="50">
        <v>25.3</v>
      </c>
      <c r="E14" s="50">
        <v>25.3</v>
      </c>
      <c r="F14" s="50">
        <v>25.3</v>
      </c>
      <c r="G14" s="50">
        <v>25.3</v>
      </c>
      <c r="H14" s="50">
        <v>25.3</v>
      </c>
      <c r="I14" s="50">
        <v>25.3</v>
      </c>
      <c r="J14" s="50">
        <v>25.3</v>
      </c>
      <c r="K14" s="50">
        <v>25.3</v>
      </c>
      <c r="L14" s="51">
        <v>25.3</v>
      </c>
      <c r="M14" s="51">
        <v>25.3</v>
      </c>
      <c r="N14" s="51">
        <v>25.3</v>
      </c>
      <c r="O14" s="51">
        <v>25.3</v>
      </c>
      <c r="P14" s="51">
        <v>25.3</v>
      </c>
      <c r="Q14" s="51">
        <v>25.3</v>
      </c>
      <c r="R14" s="51">
        <v>25.3</v>
      </c>
      <c r="S14" s="51">
        <v>25.3</v>
      </c>
      <c r="T14" s="51">
        <v>25.3</v>
      </c>
      <c r="U14" s="51">
        <v>25.3</v>
      </c>
      <c r="V14" s="51">
        <v>25.3</v>
      </c>
      <c r="W14" s="62">
        <v>25.3</v>
      </c>
      <c r="X14" s="62">
        <v>25.3</v>
      </c>
      <c r="Y14" s="62">
        <v>25.3</v>
      </c>
      <c r="Z14" s="62">
        <v>25.3</v>
      </c>
      <c r="AA14" s="51">
        <v>25</v>
      </c>
      <c r="AB14" s="51">
        <v>25</v>
      </c>
      <c r="AC14" s="51">
        <v>25</v>
      </c>
      <c r="AD14" s="51">
        <v>25</v>
      </c>
      <c r="AE14" s="50">
        <v>25</v>
      </c>
      <c r="AF14" s="50">
        <v>25</v>
      </c>
      <c r="AG14" s="61">
        <v>50</v>
      </c>
      <c r="AH14" s="56">
        <f t="shared" si="2"/>
        <v>25.3</v>
      </c>
      <c r="AI14" s="57">
        <f t="shared" si="3"/>
        <v>25</v>
      </c>
      <c r="AK14" s="57">
        <f>456/6</f>
        <v>76</v>
      </c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32.5</v>
      </c>
      <c r="C15" s="63">
        <v>32.5</v>
      </c>
      <c r="D15" s="63">
        <v>32.5</v>
      </c>
      <c r="E15" s="63">
        <v>32.5</v>
      </c>
      <c r="F15" s="63">
        <v>32.5</v>
      </c>
      <c r="G15" s="63">
        <v>32.5</v>
      </c>
      <c r="H15" s="63">
        <v>32.5</v>
      </c>
      <c r="I15" s="63">
        <v>32.5</v>
      </c>
      <c r="J15" s="63">
        <v>32.5</v>
      </c>
      <c r="K15" s="63">
        <v>32.5</v>
      </c>
      <c r="L15" s="51">
        <v>32.5</v>
      </c>
      <c r="M15" s="51">
        <v>32.5</v>
      </c>
      <c r="N15" s="51">
        <v>32.5</v>
      </c>
      <c r="O15" s="51">
        <v>32.5</v>
      </c>
      <c r="P15" s="51">
        <v>33.299999999999997</v>
      </c>
      <c r="Q15" s="51">
        <v>33.299999999999997</v>
      </c>
      <c r="R15" s="51">
        <v>33.299999999999997</v>
      </c>
      <c r="S15" s="51">
        <v>33.299999999999997</v>
      </c>
      <c r="T15" s="51">
        <v>33.299999999999997</v>
      </c>
      <c r="U15" s="51">
        <v>33.299999999999997</v>
      </c>
      <c r="V15" s="51">
        <v>33.299999999999997</v>
      </c>
      <c r="W15" s="62">
        <v>36.6</v>
      </c>
      <c r="X15" s="62">
        <v>36.6</v>
      </c>
      <c r="Y15" s="62">
        <v>36.6</v>
      </c>
      <c r="Z15" s="62">
        <v>36.6</v>
      </c>
      <c r="AA15" s="51">
        <v>35.700000000000003</v>
      </c>
      <c r="AB15" s="51">
        <v>35.700000000000003</v>
      </c>
      <c r="AC15" s="51">
        <v>32.799999999999997</v>
      </c>
      <c r="AD15" s="51">
        <v>32.9</v>
      </c>
      <c r="AE15" s="63">
        <v>32.5</v>
      </c>
      <c r="AF15" s="63">
        <v>32.5</v>
      </c>
      <c r="AG15" s="64">
        <v>45</v>
      </c>
      <c r="AH15" s="56">
        <f t="shared" si="2"/>
        <v>36.6</v>
      </c>
      <c r="AI15" s="57">
        <f t="shared" si="3"/>
        <v>32.5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21</v>
      </c>
      <c r="C16" s="50">
        <v>21</v>
      </c>
      <c r="D16" s="50">
        <v>21</v>
      </c>
      <c r="E16" s="50">
        <v>21</v>
      </c>
      <c r="F16" s="50">
        <v>21</v>
      </c>
      <c r="G16" s="50">
        <v>21</v>
      </c>
      <c r="H16" s="50">
        <v>21</v>
      </c>
      <c r="I16" s="50">
        <v>21</v>
      </c>
      <c r="J16" s="50">
        <v>21</v>
      </c>
      <c r="K16" s="50">
        <v>21</v>
      </c>
      <c r="L16" s="51">
        <v>21</v>
      </c>
      <c r="M16" s="51">
        <v>21</v>
      </c>
      <c r="N16" s="51">
        <v>21</v>
      </c>
      <c r="O16" s="51">
        <v>21</v>
      </c>
      <c r="P16" s="51">
        <v>20</v>
      </c>
      <c r="Q16" s="51">
        <v>20</v>
      </c>
      <c r="R16" s="51">
        <v>20</v>
      </c>
      <c r="S16" s="51">
        <v>20</v>
      </c>
      <c r="T16" s="51">
        <v>20</v>
      </c>
      <c r="U16" s="51">
        <v>20</v>
      </c>
      <c r="V16" s="51">
        <v>20</v>
      </c>
      <c r="W16" s="65">
        <v>23</v>
      </c>
      <c r="X16" s="65">
        <v>23</v>
      </c>
      <c r="Y16" s="65">
        <v>23</v>
      </c>
      <c r="Z16" s="65">
        <v>23</v>
      </c>
      <c r="AA16" s="51">
        <v>23</v>
      </c>
      <c r="AB16" s="51">
        <v>23</v>
      </c>
      <c r="AC16" s="51">
        <v>23</v>
      </c>
      <c r="AD16" s="51">
        <v>23</v>
      </c>
      <c r="AE16" s="50">
        <v>23</v>
      </c>
      <c r="AF16" s="50">
        <v>23</v>
      </c>
      <c r="AG16" s="61">
        <v>45</v>
      </c>
      <c r="AH16" s="56">
        <f t="shared" si="2"/>
        <v>23</v>
      </c>
      <c r="AI16" s="57">
        <f t="shared" si="3"/>
        <v>20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12</v>
      </c>
      <c r="C17" s="50">
        <v>12</v>
      </c>
      <c r="D17" s="50">
        <v>12</v>
      </c>
      <c r="E17" s="50">
        <v>12</v>
      </c>
      <c r="F17" s="50">
        <v>12</v>
      </c>
      <c r="G17" s="50">
        <v>12</v>
      </c>
      <c r="H17" s="50">
        <v>17</v>
      </c>
      <c r="I17" s="50">
        <v>17</v>
      </c>
      <c r="J17" s="50">
        <v>17</v>
      </c>
      <c r="K17" s="50">
        <v>17</v>
      </c>
      <c r="L17" s="51">
        <v>17</v>
      </c>
      <c r="M17" s="51">
        <v>17</v>
      </c>
      <c r="N17" s="51">
        <v>17</v>
      </c>
      <c r="O17" s="51">
        <v>17</v>
      </c>
      <c r="P17" s="51">
        <v>17</v>
      </c>
      <c r="Q17" s="51">
        <v>17</v>
      </c>
      <c r="R17" s="51">
        <v>17</v>
      </c>
      <c r="S17" s="51">
        <v>17</v>
      </c>
      <c r="T17" s="51">
        <v>17</v>
      </c>
      <c r="U17" s="51">
        <v>17</v>
      </c>
      <c r="V17" s="51">
        <v>17</v>
      </c>
      <c r="W17" s="62">
        <v>17</v>
      </c>
      <c r="X17" s="62">
        <v>17</v>
      </c>
      <c r="Y17" s="62">
        <v>17</v>
      </c>
      <c r="Z17" s="62">
        <v>17</v>
      </c>
      <c r="AA17" s="51">
        <v>17</v>
      </c>
      <c r="AB17" s="51">
        <v>17</v>
      </c>
      <c r="AC17" s="51">
        <v>17</v>
      </c>
      <c r="AD17" s="51">
        <v>17</v>
      </c>
      <c r="AE17" s="51">
        <v>17</v>
      </c>
      <c r="AF17" s="51">
        <v>17</v>
      </c>
      <c r="AG17" s="61">
        <v>42</v>
      </c>
      <c r="AH17" s="56">
        <f t="shared" si="2"/>
        <v>17</v>
      </c>
      <c r="AI17" s="57">
        <f t="shared" si="3"/>
        <v>12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10</v>
      </c>
      <c r="C18" s="50">
        <v>10</v>
      </c>
      <c r="D18" s="50">
        <v>10</v>
      </c>
      <c r="E18" s="50">
        <v>10</v>
      </c>
      <c r="F18" s="50">
        <v>10</v>
      </c>
      <c r="G18" s="50">
        <v>10</v>
      </c>
      <c r="H18" s="50">
        <v>15</v>
      </c>
      <c r="I18" s="50">
        <v>15</v>
      </c>
      <c r="J18" s="50">
        <v>15</v>
      </c>
      <c r="K18" s="50">
        <v>15</v>
      </c>
      <c r="L18" s="51">
        <v>15</v>
      </c>
      <c r="M18" s="51">
        <v>15</v>
      </c>
      <c r="N18" s="51">
        <v>15</v>
      </c>
      <c r="O18" s="51">
        <v>15</v>
      </c>
      <c r="P18" s="51">
        <v>15</v>
      </c>
      <c r="Q18" s="51">
        <v>15</v>
      </c>
      <c r="R18" s="51">
        <v>15</v>
      </c>
      <c r="S18" s="51">
        <v>15</v>
      </c>
      <c r="T18" s="51">
        <v>15</v>
      </c>
      <c r="U18" s="51">
        <v>15</v>
      </c>
      <c r="V18" s="51">
        <v>15</v>
      </c>
      <c r="W18" s="51">
        <v>15</v>
      </c>
      <c r="X18" s="51">
        <v>15</v>
      </c>
      <c r="Y18" s="51">
        <v>15</v>
      </c>
      <c r="Z18" s="51">
        <v>15</v>
      </c>
      <c r="AA18" s="51">
        <v>15</v>
      </c>
      <c r="AB18" s="51">
        <v>15</v>
      </c>
      <c r="AC18" s="51">
        <v>15</v>
      </c>
      <c r="AD18" s="51">
        <v>15</v>
      </c>
      <c r="AE18" s="51">
        <v>15</v>
      </c>
      <c r="AF18" s="51">
        <v>15</v>
      </c>
      <c r="AG18" s="61">
        <v>36</v>
      </c>
      <c r="AH18" s="56">
        <f t="shared" si="2"/>
        <v>15</v>
      </c>
      <c r="AI18" s="57">
        <f t="shared" si="3"/>
        <v>10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14.9</v>
      </c>
      <c r="C19" s="50">
        <v>14.9</v>
      </c>
      <c r="D19" s="50">
        <v>14.9</v>
      </c>
      <c r="E19" s="50">
        <v>14.9</v>
      </c>
      <c r="F19" s="50">
        <v>14.9</v>
      </c>
      <c r="G19" s="50">
        <v>14.9</v>
      </c>
      <c r="H19" s="50">
        <v>18</v>
      </c>
      <c r="I19" s="50">
        <v>18</v>
      </c>
      <c r="J19" s="50">
        <v>18</v>
      </c>
      <c r="K19" s="50">
        <v>18</v>
      </c>
      <c r="L19" s="51">
        <v>18</v>
      </c>
      <c r="M19" s="51">
        <v>18</v>
      </c>
      <c r="N19" s="51">
        <v>18</v>
      </c>
      <c r="O19" s="51">
        <v>18</v>
      </c>
      <c r="P19" s="51">
        <v>18</v>
      </c>
      <c r="Q19" s="51">
        <v>18</v>
      </c>
      <c r="R19" s="51">
        <v>18</v>
      </c>
      <c r="S19" s="51">
        <v>18</v>
      </c>
      <c r="T19" s="51">
        <v>18</v>
      </c>
      <c r="U19" s="51">
        <v>18</v>
      </c>
      <c r="V19" s="51">
        <v>18</v>
      </c>
      <c r="W19" s="51">
        <v>18</v>
      </c>
      <c r="X19" s="51">
        <v>18</v>
      </c>
      <c r="Y19" s="51">
        <v>18</v>
      </c>
      <c r="Z19" s="51">
        <v>18</v>
      </c>
      <c r="AA19" s="51">
        <v>17.8</v>
      </c>
      <c r="AB19" s="51">
        <v>17.8</v>
      </c>
      <c r="AC19" s="51">
        <v>17.8</v>
      </c>
      <c r="AD19" s="51">
        <v>17.8</v>
      </c>
      <c r="AE19" s="51">
        <v>17.8</v>
      </c>
      <c r="AF19" s="51">
        <v>17.8</v>
      </c>
      <c r="AG19" s="61">
        <v>30</v>
      </c>
      <c r="AH19" s="56">
        <f t="shared" si="2"/>
        <v>18</v>
      </c>
      <c r="AI19" s="57">
        <f t="shared" si="3"/>
        <v>14.9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57">
        <v>30</v>
      </c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5</v>
      </c>
      <c r="C21" s="50">
        <v>5</v>
      </c>
      <c r="D21" s="50">
        <v>5</v>
      </c>
      <c r="E21" s="50">
        <v>5</v>
      </c>
      <c r="F21" s="50">
        <v>5</v>
      </c>
      <c r="G21" s="50">
        <v>5</v>
      </c>
      <c r="H21" s="50">
        <v>10</v>
      </c>
      <c r="I21" s="50">
        <v>10</v>
      </c>
      <c r="J21" s="50">
        <v>10</v>
      </c>
      <c r="K21" s="50">
        <v>10</v>
      </c>
      <c r="L21" s="51">
        <v>10</v>
      </c>
      <c r="M21" s="51">
        <v>10</v>
      </c>
      <c r="N21" s="51">
        <v>10</v>
      </c>
      <c r="O21" s="51">
        <v>10</v>
      </c>
      <c r="P21" s="51">
        <v>10</v>
      </c>
      <c r="Q21" s="51">
        <v>10</v>
      </c>
      <c r="R21" s="51">
        <v>10</v>
      </c>
      <c r="S21" s="51">
        <v>10</v>
      </c>
      <c r="T21" s="51">
        <v>10</v>
      </c>
      <c r="U21" s="51">
        <v>10</v>
      </c>
      <c r="V21" s="51">
        <v>10</v>
      </c>
      <c r="W21" s="51">
        <v>10</v>
      </c>
      <c r="X21" s="51">
        <v>10</v>
      </c>
      <c r="Y21" s="51">
        <v>10</v>
      </c>
      <c r="Z21" s="51">
        <v>10</v>
      </c>
      <c r="AA21" s="51">
        <v>10</v>
      </c>
      <c r="AB21" s="51">
        <v>10</v>
      </c>
      <c r="AC21" s="51">
        <v>10</v>
      </c>
      <c r="AD21" s="51">
        <v>10</v>
      </c>
      <c r="AE21" s="51">
        <v>10</v>
      </c>
      <c r="AF21" s="51">
        <v>10</v>
      </c>
      <c r="AG21" s="61">
        <v>25</v>
      </c>
      <c r="AH21" s="56">
        <f t="shared" si="2"/>
        <v>10</v>
      </c>
      <c r="AI21" s="57">
        <f t="shared" si="3"/>
        <v>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21.9</v>
      </c>
      <c r="C22" s="50">
        <v>21.9</v>
      </c>
      <c r="D22" s="50">
        <v>21.9</v>
      </c>
      <c r="E22" s="50">
        <v>21.9</v>
      </c>
      <c r="F22" s="50">
        <v>21.9</v>
      </c>
      <c r="G22" s="50">
        <v>21.9</v>
      </c>
      <c r="H22" s="50">
        <v>21.9</v>
      </c>
      <c r="I22" s="50">
        <v>21.9</v>
      </c>
      <c r="J22" s="50">
        <v>21.9</v>
      </c>
      <c r="K22" s="50">
        <v>21.9</v>
      </c>
      <c r="L22" s="51">
        <v>21.9</v>
      </c>
      <c r="M22" s="51">
        <v>21.9</v>
      </c>
      <c r="N22" s="51">
        <v>21.9</v>
      </c>
      <c r="O22" s="51">
        <v>21.9</v>
      </c>
      <c r="P22" s="51">
        <v>21.9</v>
      </c>
      <c r="Q22" s="51">
        <v>21.9</v>
      </c>
      <c r="R22" s="51">
        <v>21.9</v>
      </c>
      <c r="S22" s="51">
        <v>21.9</v>
      </c>
      <c r="T22" s="51">
        <v>21.9</v>
      </c>
      <c r="U22" s="51">
        <v>21.9</v>
      </c>
      <c r="V22" s="51">
        <v>21.9</v>
      </c>
      <c r="W22" s="51">
        <v>21.9</v>
      </c>
      <c r="X22" s="51">
        <v>21.9</v>
      </c>
      <c r="Y22" s="51">
        <v>21.9</v>
      </c>
      <c r="Z22" s="51">
        <v>21.9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61">
        <v>25</v>
      </c>
      <c r="AH22" s="56">
        <f t="shared" si="2"/>
        <v>22</v>
      </c>
      <c r="AI22" s="57">
        <f t="shared" si="3"/>
        <v>21.9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13</v>
      </c>
      <c r="C23" s="50">
        <v>13</v>
      </c>
      <c r="D23" s="50">
        <v>13</v>
      </c>
      <c r="E23" s="50">
        <v>13</v>
      </c>
      <c r="F23" s="50">
        <v>13</v>
      </c>
      <c r="G23" s="50">
        <v>13</v>
      </c>
      <c r="H23" s="50">
        <v>13</v>
      </c>
      <c r="I23" s="50">
        <v>13</v>
      </c>
      <c r="J23" s="50">
        <v>13</v>
      </c>
      <c r="K23" s="50">
        <v>13</v>
      </c>
      <c r="L23" s="51">
        <v>13</v>
      </c>
      <c r="M23" s="51">
        <v>13</v>
      </c>
      <c r="N23" s="51">
        <v>13</v>
      </c>
      <c r="O23" s="51">
        <v>13</v>
      </c>
      <c r="P23" s="51">
        <v>13</v>
      </c>
      <c r="Q23" s="51">
        <v>13</v>
      </c>
      <c r="R23" s="51">
        <v>13</v>
      </c>
      <c r="S23" s="51">
        <v>13</v>
      </c>
      <c r="T23" s="51">
        <v>13</v>
      </c>
      <c r="U23" s="51">
        <v>13</v>
      </c>
      <c r="V23" s="51">
        <v>13</v>
      </c>
      <c r="W23" s="51">
        <v>13</v>
      </c>
      <c r="X23" s="51">
        <v>13</v>
      </c>
      <c r="Y23" s="51">
        <v>13</v>
      </c>
      <c r="Z23" s="51">
        <v>13</v>
      </c>
      <c r="AA23" s="51">
        <v>13</v>
      </c>
      <c r="AB23" s="51">
        <v>13</v>
      </c>
      <c r="AC23" s="51">
        <v>13</v>
      </c>
      <c r="AD23" s="51">
        <v>13</v>
      </c>
      <c r="AE23" s="51">
        <v>13</v>
      </c>
      <c r="AF23" s="51">
        <v>13</v>
      </c>
      <c r="AG23" s="61">
        <v>25</v>
      </c>
      <c r="AH23" s="56">
        <f t="shared" si="2"/>
        <v>13</v>
      </c>
      <c r="AI23" s="57">
        <f t="shared" si="3"/>
        <v>13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14.2</v>
      </c>
      <c r="C24" s="50">
        <v>14.2</v>
      </c>
      <c r="D24" s="50">
        <v>14.2</v>
      </c>
      <c r="E24" s="50">
        <v>14.2</v>
      </c>
      <c r="F24" s="50">
        <v>14.2</v>
      </c>
      <c r="G24" s="50">
        <v>14.2</v>
      </c>
      <c r="H24" s="50">
        <v>14.2</v>
      </c>
      <c r="I24" s="50">
        <v>14.2</v>
      </c>
      <c r="J24" s="50">
        <v>14.2</v>
      </c>
      <c r="K24" s="50">
        <v>14.2</v>
      </c>
      <c r="L24" s="51">
        <v>14.2</v>
      </c>
      <c r="M24" s="51">
        <v>14.2</v>
      </c>
      <c r="N24" s="51">
        <v>14.2</v>
      </c>
      <c r="O24" s="51">
        <v>14.2</v>
      </c>
      <c r="P24" s="51">
        <v>14.2</v>
      </c>
      <c r="Q24" s="51">
        <v>14.2</v>
      </c>
      <c r="R24" s="51">
        <v>14.2</v>
      </c>
      <c r="S24" s="51">
        <v>14.2</v>
      </c>
      <c r="T24" s="51">
        <v>14.2</v>
      </c>
      <c r="U24" s="51">
        <v>14.2</v>
      </c>
      <c r="V24" s="51">
        <v>14.2</v>
      </c>
      <c r="W24" s="51">
        <v>14.2</v>
      </c>
      <c r="X24" s="51">
        <v>14.2</v>
      </c>
      <c r="Y24" s="51">
        <v>14.2</v>
      </c>
      <c r="Z24" s="51">
        <v>14.2</v>
      </c>
      <c r="AA24" s="51">
        <v>14.2</v>
      </c>
      <c r="AB24" s="51">
        <v>14.2</v>
      </c>
      <c r="AC24" s="51">
        <v>14.2</v>
      </c>
      <c r="AD24" s="51">
        <v>14.2</v>
      </c>
      <c r="AE24" s="51">
        <v>14.2</v>
      </c>
      <c r="AF24" s="51">
        <v>14.2</v>
      </c>
      <c r="AG24" s="61">
        <v>25</v>
      </c>
      <c r="AH24" s="56">
        <f t="shared" si="2"/>
        <v>14.2</v>
      </c>
      <c r="AI24" s="57">
        <f t="shared" si="3"/>
        <v>14.2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18</v>
      </c>
      <c r="C25" s="50">
        <v>18</v>
      </c>
      <c r="D25" s="50">
        <v>18</v>
      </c>
      <c r="E25" s="50">
        <v>18</v>
      </c>
      <c r="F25" s="50">
        <v>20</v>
      </c>
      <c r="G25" s="50">
        <v>20</v>
      </c>
      <c r="H25" s="50">
        <v>20</v>
      </c>
      <c r="I25" s="50">
        <v>20</v>
      </c>
      <c r="J25" s="50">
        <v>20</v>
      </c>
      <c r="K25" s="50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61">
        <v>24.2</v>
      </c>
      <c r="AH25" s="56">
        <f t="shared" si="2"/>
        <v>20</v>
      </c>
      <c r="AI25" s="57">
        <f t="shared" si="3"/>
        <v>18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4</v>
      </c>
      <c r="C26" s="50">
        <v>4</v>
      </c>
      <c r="D26" s="50">
        <v>4</v>
      </c>
      <c r="E26" s="50">
        <v>4</v>
      </c>
      <c r="F26" s="50">
        <v>4</v>
      </c>
      <c r="G26" s="50">
        <v>4</v>
      </c>
      <c r="H26" s="50">
        <v>10</v>
      </c>
      <c r="I26" s="50">
        <v>11</v>
      </c>
      <c r="J26" s="50">
        <v>11</v>
      </c>
      <c r="K26" s="50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11</v>
      </c>
      <c r="AD26" s="51">
        <v>11</v>
      </c>
      <c r="AE26" s="51">
        <v>11</v>
      </c>
      <c r="AF26" s="51">
        <v>11</v>
      </c>
      <c r="AG26" s="61">
        <v>20</v>
      </c>
      <c r="AH26" s="56">
        <f>MAX(B26:AF26)</f>
        <v>11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9</v>
      </c>
      <c r="C34" s="63">
        <v>9</v>
      </c>
      <c r="D34" s="63">
        <v>9</v>
      </c>
      <c r="E34" s="63">
        <v>9</v>
      </c>
      <c r="F34" s="63">
        <v>9</v>
      </c>
      <c r="G34" s="63">
        <v>9</v>
      </c>
      <c r="H34" s="63">
        <v>9</v>
      </c>
      <c r="I34" s="63">
        <v>9</v>
      </c>
      <c r="J34" s="63">
        <v>9</v>
      </c>
      <c r="K34" s="63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63">
        <f>39.1+46.6</f>
        <v>85.7</v>
      </c>
      <c r="C37" s="63">
        <f>39.3+46.2</f>
        <v>85.5</v>
      </c>
      <c r="D37" s="63">
        <f>39.3+46.2</f>
        <v>85.5</v>
      </c>
      <c r="E37" s="63">
        <f>39.3+46.2</f>
        <v>85.5</v>
      </c>
      <c r="F37" s="63">
        <f t="shared" ref="F37:G37" si="4">39.3+46.2</f>
        <v>85.5</v>
      </c>
      <c r="G37" s="63">
        <f t="shared" si="4"/>
        <v>85.5</v>
      </c>
      <c r="H37" s="63">
        <v>95.2</v>
      </c>
      <c r="I37" s="63">
        <v>96</v>
      </c>
      <c r="J37" s="63">
        <v>96</v>
      </c>
      <c r="K37" s="63">
        <v>94.5</v>
      </c>
      <c r="L37" s="72">
        <v>94.5</v>
      </c>
      <c r="M37" s="72">
        <v>94.5</v>
      </c>
      <c r="N37" s="72">
        <v>94.5</v>
      </c>
      <c r="O37" s="72">
        <f>44+50</f>
        <v>94</v>
      </c>
      <c r="P37" s="72">
        <f>43.6+52</f>
        <v>95.6</v>
      </c>
      <c r="Q37" s="72">
        <f>43.6+52</f>
        <v>95.6</v>
      </c>
      <c r="R37" s="72">
        <v>95.1</v>
      </c>
      <c r="S37" s="72">
        <v>94.6</v>
      </c>
      <c r="T37" s="72">
        <v>93.9</v>
      </c>
      <c r="U37" s="72">
        <v>91.6</v>
      </c>
      <c r="V37" s="72">
        <v>86.9</v>
      </c>
      <c r="W37" s="72">
        <v>87.4</v>
      </c>
      <c r="X37" s="72">
        <v>88.6</v>
      </c>
      <c r="Y37" s="72">
        <v>88.7</v>
      </c>
      <c r="Z37" s="72">
        <v>88.7</v>
      </c>
      <c r="AA37" s="72">
        <v>87</v>
      </c>
      <c r="AB37" s="72">
        <v>87</v>
      </c>
      <c r="AC37" s="72">
        <v>87</v>
      </c>
      <c r="AD37" s="72">
        <v>93</v>
      </c>
      <c r="AE37" s="72">
        <v>93</v>
      </c>
      <c r="AF37" s="72">
        <v>93</v>
      </c>
      <c r="AG37" s="69">
        <v>240</v>
      </c>
      <c r="AH37" s="56">
        <f t="shared" si="2"/>
        <v>96</v>
      </c>
      <c r="AI37" s="57">
        <f t="shared" si="3"/>
        <v>85.5</v>
      </c>
      <c r="AK37" s="58"/>
    </row>
    <row r="38" spans="1:88" ht="15.75" thickBot="1" x14ac:dyDescent="0.3">
      <c r="A38" s="73" t="s">
        <v>45</v>
      </c>
      <c r="B38" s="74">
        <f t="shared" ref="B38:AF38" si="5">SUM(B11:B36)</f>
        <v>599</v>
      </c>
      <c r="C38" s="74">
        <f t="shared" si="5"/>
        <v>579</v>
      </c>
      <c r="D38" s="74">
        <f t="shared" si="5"/>
        <v>579</v>
      </c>
      <c r="E38" s="74">
        <f t="shared" si="5"/>
        <v>579</v>
      </c>
      <c r="F38" s="74">
        <f t="shared" si="5"/>
        <v>586</v>
      </c>
      <c r="G38" s="74">
        <f t="shared" si="5"/>
        <v>621</v>
      </c>
      <c r="H38" s="74">
        <f t="shared" si="5"/>
        <v>714.09999999999991</v>
      </c>
      <c r="I38" s="74">
        <f t="shared" si="5"/>
        <v>795.1</v>
      </c>
      <c r="J38" s="74">
        <f t="shared" si="5"/>
        <v>855.1</v>
      </c>
      <c r="K38" s="74">
        <f t="shared" si="5"/>
        <v>905.1</v>
      </c>
      <c r="L38" s="74">
        <f t="shared" si="5"/>
        <v>875.1</v>
      </c>
      <c r="M38" s="74">
        <f t="shared" si="5"/>
        <v>825.1</v>
      </c>
      <c r="N38" s="74">
        <f t="shared" si="5"/>
        <v>775.09999999999991</v>
      </c>
      <c r="O38" s="74">
        <f t="shared" si="5"/>
        <v>755.09999999999991</v>
      </c>
      <c r="P38" s="74">
        <f t="shared" si="5"/>
        <v>714.9</v>
      </c>
      <c r="Q38" s="74">
        <f t="shared" si="5"/>
        <v>724.9</v>
      </c>
      <c r="R38" s="74">
        <f t="shared" si="5"/>
        <v>714.9</v>
      </c>
      <c r="S38" s="74">
        <f t="shared" si="5"/>
        <v>734.9</v>
      </c>
      <c r="T38" s="74">
        <f t="shared" si="5"/>
        <v>754.9</v>
      </c>
      <c r="U38" s="74">
        <f t="shared" si="5"/>
        <v>854.90000000000009</v>
      </c>
      <c r="V38" s="74">
        <f t="shared" si="5"/>
        <v>904.90000000000009</v>
      </c>
      <c r="W38" s="74">
        <f t="shared" si="5"/>
        <v>941.2</v>
      </c>
      <c r="X38" s="74">
        <f t="shared" si="5"/>
        <v>891.20000000000016</v>
      </c>
      <c r="Y38" s="74">
        <f t="shared" si="5"/>
        <v>891.20000000000016</v>
      </c>
      <c r="Z38" s="74">
        <f t="shared" si="5"/>
        <v>891.20000000000016</v>
      </c>
      <c r="AA38" s="74">
        <f t="shared" si="5"/>
        <v>839.90000000000009</v>
      </c>
      <c r="AB38" s="74">
        <f t="shared" si="5"/>
        <v>809.90000000000009</v>
      </c>
      <c r="AC38" s="74">
        <f t="shared" si="5"/>
        <v>737</v>
      </c>
      <c r="AD38" s="74">
        <f t="shared" si="5"/>
        <v>628.09999999999991</v>
      </c>
      <c r="AE38" s="74">
        <f t="shared" si="5"/>
        <v>607.70000000000005</v>
      </c>
      <c r="AF38" s="74">
        <f t="shared" si="5"/>
        <v>607.70000000000005</v>
      </c>
      <c r="AG38" s="69">
        <f>SUM(AG11:AG37)</f>
        <v>1492.8299999999997</v>
      </c>
      <c r="AH38" s="56">
        <f t="shared" si="2"/>
        <v>941.2</v>
      </c>
      <c r="AI38" s="57">
        <f t="shared" si="3"/>
        <v>579</v>
      </c>
      <c r="AK38" s="58"/>
    </row>
    <row r="39" spans="1:88" x14ac:dyDescent="0.25">
      <c r="A39" s="59" t="s">
        <v>46</v>
      </c>
      <c r="B39" s="63">
        <v>122.1</v>
      </c>
      <c r="C39" s="63">
        <v>121.5</v>
      </c>
      <c r="D39" s="63">
        <v>120</v>
      </c>
      <c r="E39" s="63">
        <v>111.6</v>
      </c>
      <c r="F39" s="63">
        <v>115</v>
      </c>
      <c r="G39" s="63">
        <v>145</v>
      </c>
      <c r="H39" s="63">
        <v>145</v>
      </c>
      <c r="I39" s="63">
        <v>145</v>
      </c>
      <c r="J39" s="63">
        <v>145</v>
      </c>
      <c r="K39" s="63">
        <v>145</v>
      </c>
      <c r="L39" s="51">
        <v>145</v>
      </c>
      <c r="M39" s="51">
        <v>145</v>
      </c>
      <c r="N39" s="51">
        <v>145</v>
      </c>
      <c r="O39" s="51">
        <v>145</v>
      </c>
      <c r="P39" s="51">
        <v>147.80000000000001</v>
      </c>
      <c r="Q39" s="51">
        <v>147.80000000000001</v>
      </c>
      <c r="R39" s="51">
        <v>149.80000000000001</v>
      </c>
      <c r="S39" s="51">
        <v>149.80000000000001</v>
      </c>
      <c r="T39" s="51">
        <v>149.80000000000001</v>
      </c>
      <c r="U39" s="51">
        <v>149.80000000000001</v>
      </c>
      <c r="V39" s="51">
        <v>149.80000000000001</v>
      </c>
      <c r="W39" s="51">
        <v>149.80000000000001</v>
      </c>
      <c r="X39" s="51">
        <v>149.80000000000001</v>
      </c>
      <c r="Y39" s="51">
        <v>149.80000000000001</v>
      </c>
      <c r="Z39" s="51">
        <v>149.80000000000001</v>
      </c>
      <c r="AA39" s="51">
        <v>149.6</v>
      </c>
      <c r="AB39" s="51">
        <v>149.4</v>
      </c>
      <c r="AC39" s="51">
        <v>145.4</v>
      </c>
      <c r="AD39" s="51">
        <v>136</v>
      </c>
      <c r="AE39" s="50">
        <v>127</v>
      </c>
      <c r="AF39" s="50">
        <v>127</v>
      </c>
      <c r="AG39" s="64">
        <v>144</v>
      </c>
      <c r="AH39" s="56">
        <f t="shared" si="2"/>
        <v>149.80000000000001</v>
      </c>
      <c r="AI39" s="57">
        <f t="shared" si="3"/>
        <v>111.6</v>
      </c>
      <c r="AK39" s="58"/>
      <c r="AM39">
        <v>30</v>
      </c>
    </row>
    <row r="40" spans="1:88" x14ac:dyDescent="0.25">
      <c r="A40" s="68" t="s">
        <v>47</v>
      </c>
      <c r="B40" s="63">
        <v>60.1</v>
      </c>
      <c r="C40" s="63">
        <v>50.8</v>
      </c>
      <c r="D40" s="63">
        <v>52</v>
      </c>
      <c r="E40" s="63">
        <v>60</v>
      </c>
      <c r="F40" s="63">
        <v>60</v>
      </c>
      <c r="G40" s="63">
        <v>70</v>
      </c>
      <c r="H40" s="63">
        <v>70</v>
      </c>
      <c r="I40" s="63">
        <v>70</v>
      </c>
      <c r="J40" s="63">
        <v>70</v>
      </c>
      <c r="K40" s="63">
        <v>70</v>
      </c>
      <c r="L40" s="53">
        <v>70</v>
      </c>
      <c r="M40" s="53">
        <v>70</v>
      </c>
      <c r="N40" s="53">
        <v>70</v>
      </c>
      <c r="O40" s="53">
        <v>70</v>
      </c>
      <c r="P40" s="53">
        <v>70.3</v>
      </c>
      <c r="Q40" s="53">
        <v>70.3</v>
      </c>
      <c r="R40" s="53">
        <v>72.099999999999994</v>
      </c>
      <c r="S40" s="53">
        <v>72.099999999999994</v>
      </c>
      <c r="T40" s="53">
        <v>72.099999999999994</v>
      </c>
      <c r="U40" s="53">
        <v>72.099999999999994</v>
      </c>
      <c r="V40" s="53">
        <v>72.099999999999994</v>
      </c>
      <c r="W40" s="53">
        <v>72.099999999999994</v>
      </c>
      <c r="X40" s="53">
        <v>72.099999999999994</v>
      </c>
      <c r="Y40" s="53">
        <v>72.099999999999994</v>
      </c>
      <c r="Z40" s="53">
        <v>72.099999999999994</v>
      </c>
      <c r="AA40" s="53">
        <v>70.400000000000006</v>
      </c>
      <c r="AB40" s="53">
        <v>71</v>
      </c>
      <c r="AC40" s="53">
        <v>70.400000000000006</v>
      </c>
      <c r="AD40" s="53">
        <v>70.5</v>
      </c>
      <c r="AE40" s="63">
        <v>60</v>
      </c>
      <c r="AF40" s="63">
        <v>60</v>
      </c>
      <c r="AG40" s="69">
        <v>70</v>
      </c>
      <c r="AH40" s="56">
        <f t="shared" si="2"/>
        <v>72.099999999999994</v>
      </c>
      <c r="AI40" s="57">
        <f t="shared" si="3"/>
        <v>50.8</v>
      </c>
      <c r="AK40" s="58"/>
      <c r="AM40">
        <v>20</v>
      </c>
    </row>
    <row r="41" spans="1:88" x14ac:dyDescent="0.25">
      <c r="A41" s="68" t="s">
        <v>48</v>
      </c>
      <c r="B41" s="63">
        <v>56.3</v>
      </c>
      <c r="C41" s="63">
        <v>49.3</v>
      </c>
      <c r="D41" s="63">
        <v>50</v>
      </c>
      <c r="E41" s="63">
        <v>69</v>
      </c>
      <c r="F41" s="63">
        <v>69</v>
      </c>
      <c r="G41" s="63">
        <v>69</v>
      </c>
      <c r="H41" s="63">
        <v>69</v>
      </c>
      <c r="I41" s="63">
        <v>69</v>
      </c>
      <c r="J41" s="63">
        <v>68.900000000000006</v>
      </c>
      <c r="K41" s="63">
        <v>68.900000000000006</v>
      </c>
      <c r="L41" s="53">
        <v>68.900000000000006</v>
      </c>
      <c r="M41" s="53">
        <v>68.900000000000006</v>
      </c>
      <c r="N41" s="53">
        <v>68.900000000000006</v>
      </c>
      <c r="O41" s="53">
        <v>68.900000000000006</v>
      </c>
      <c r="P41" s="53">
        <v>68.900000000000006</v>
      </c>
      <c r="Q41" s="53">
        <v>68.900000000000006</v>
      </c>
      <c r="R41" s="53">
        <v>69.8</v>
      </c>
      <c r="S41" s="53">
        <v>69.8</v>
      </c>
      <c r="T41" s="53">
        <v>69.8</v>
      </c>
      <c r="U41" s="53">
        <v>69.8</v>
      </c>
      <c r="V41" s="53">
        <v>69.8</v>
      </c>
      <c r="W41" s="53">
        <v>69.8</v>
      </c>
      <c r="X41" s="53">
        <v>69.8</v>
      </c>
      <c r="Y41" s="53">
        <v>69.8</v>
      </c>
      <c r="Z41" s="53">
        <v>69.8</v>
      </c>
      <c r="AA41" s="53">
        <v>69.099999999999994</v>
      </c>
      <c r="AB41" s="53">
        <v>69.7</v>
      </c>
      <c r="AC41" s="53">
        <v>69.5</v>
      </c>
      <c r="AD41" s="53">
        <v>60</v>
      </c>
      <c r="AE41" s="63">
        <v>62.5</v>
      </c>
      <c r="AF41" s="63">
        <v>62</v>
      </c>
      <c r="AG41" s="69">
        <v>69</v>
      </c>
      <c r="AH41" s="56">
        <f t="shared" si="2"/>
        <v>69.8</v>
      </c>
      <c r="AI41" s="57">
        <f t="shared" si="3"/>
        <v>49.3</v>
      </c>
      <c r="AK41" s="58"/>
      <c r="AM41">
        <v>15</v>
      </c>
    </row>
    <row r="42" spans="1:88" x14ac:dyDescent="0.25">
      <c r="A42" s="68" t="s">
        <v>49</v>
      </c>
      <c r="B42" s="63">
        <v>41.6</v>
      </c>
      <c r="C42" s="63">
        <v>40.799999999999997</v>
      </c>
      <c r="D42" s="63">
        <v>40.6</v>
      </c>
      <c r="E42" s="63">
        <v>40.6</v>
      </c>
      <c r="F42" s="63">
        <v>40.6</v>
      </c>
      <c r="G42" s="63">
        <v>60</v>
      </c>
      <c r="H42" s="63">
        <v>61.8</v>
      </c>
      <c r="I42" s="63">
        <v>61.8</v>
      </c>
      <c r="J42" s="63">
        <v>61.7</v>
      </c>
      <c r="K42" s="63">
        <v>61.7</v>
      </c>
      <c r="L42" s="53">
        <v>61.7</v>
      </c>
      <c r="M42" s="53">
        <v>61.7</v>
      </c>
      <c r="N42" s="53">
        <v>43</v>
      </c>
      <c r="O42" s="53">
        <v>43</v>
      </c>
      <c r="P42" s="53">
        <v>62</v>
      </c>
      <c r="Q42" s="53">
        <v>62</v>
      </c>
      <c r="R42" s="53">
        <v>62</v>
      </c>
      <c r="S42" s="53">
        <v>62</v>
      </c>
      <c r="T42" s="53">
        <v>62</v>
      </c>
      <c r="U42" s="53">
        <v>62</v>
      </c>
      <c r="V42" s="53">
        <v>62</v>
      </c>
      <c r="W42" s="53">
        <v>62</v>
      </c>
      <c r="X42" s="53">
        <v>62</v>
      </c>
      <c r="Y42" s="53">
        <v>62</v>
      </c>
      <c r="Z42" s="53">
        <v>62</v>
      </c>
      <c r="AA42" s="53">
        <v>62</v>
      </c>
      <c r="AB42" s="53">
        <v>62</v>
      </c>
      <c r="AC42" s="53">
        <v>62</v>
      </c>
      <c r="AD42" s="53">
        <v>62</v>
      </c>
      <c r="AE42" s="63">
        <v>41</v>
      </c>
      <c r="AF42" s="63">
        <v>41</v>
      </c>
      <c r="AG42" s="69">
        <v>60</v>
      </c>
      <c r="AH42" s="56">
        <f t="shared" si="2"/>
        <v>62</v>
      </c>
      <c r="AI42" s="57">
        <f t="shared" si="3"/>
        <v>40.6</v>
      </c>
      <c r="AK42" s="58"/>
      <c r="AM42">
        <v>20</v>
      </c>
    </row>
    <row r="43" spans="1:88" x14ac:dyDescent="0.25">
      <c r="A43" s="68" t="s">
        <v>50</v>
      </c>
      <c r="B43" s="63">
        <v>10.8</v>
      </c>
      <c r="C43" s="63">
        <v>10.8</v>
      </c>
      <c r="D43" s="63">
        <v>0</v>
      </c>
      <c r="E43" s="63">
        <v>0</v>
      </c>
      <c r="F43" s="63">
        <v>15</v>
      </c>
      <c r="G43" s="63">
        <v>24</v>
      </c>
      <c r="H43" s="63">
        <v>25</v>
      </c>
      <c r="I43" s="63">
        <v>29</v>
      </c>
      <c r="J43" s="63">
        <v>30</v>
      </c>
      <c r="K43" s="63">
        <v>30</v>
      </c>
      <c r="L43" s="51">
        <v>30</v>
      </c>
      <c r="M43" s="51">
        <v>30</v>
      </c>
      <c r="N43" s="51">
        <v>30</v>
      </c>
      <c r="O43" s="51">
        <v>30</v>
      </c>
      <c r="P43" s="51">
        <v>15</v>
      </c>
      <c r="Q43" s="51">
        <v>15</v>
      </c>
      <c r="R43" s="51">
        <v>15.3</v>
      </c>
      <c r="S43" s="51">
        <v>15.3</v>
      </c>
      <c r="T43" s="51">
        <v>15.3</v>
      </c>
      <c r="U43" s="51">
        <v>15.3</v>
      </c>
      <c r="V43" s="51">
        <v>23</v>
      </c>
      <c r="W43" s="51">
        <v>29</v>
      </c>
      <c r="X43" s="51">
        <v>29</v>
      </c>
      <c r="Y43" s="51">
        <v>29</v>
      </c>
      <c r="Z43" s="51">
        <v>29</v>
      </c>
      <c r="AA43" s="53">
        <v>15</v>
      </c>
      <c r="AB43" s="53">
        <v>14.7</v>
      </c>
      <c r="AC43" s="53">
        <v>14.7</v>
      </c>
      <c r="AD43" s="53">
        <v>0</v>
      </c>
      <c r="AE43" s="63">
        <v>0</v>
      </c>
      <c r="AF43" s="63">
        <v>0</v>
      </c>
      <c r="AG43" s="69">
        <v>30</v>
      </c>
      <c r="AH43" s="56">
        <f t="shared" si="2"/>
        <v>30</v>
      </c>
      <c r="AI43" s="57">
        <f t="shared" si="3"/>
        <v>0</v>
      </c>
      <c r="AK43" s="58"/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  <c r="AM44">
        <f>SUM(AM39:AM42)</f>
        <v>85</v>
      </c>
    </row>
    <row r="45" spans="1:88" x14ac:dyDescent="0.25">
      <c r="A45" s="68" t="s">
        <v>52</v>
      </c>
      <c r="B45" s="75">
        <v>12</v>
      </c>
      <c r="C45" s="75">
        <v>12</v>
      </c>
      <c r="D45" s="75">
        <v>12</v>
      </c>
      <c r="E45" s="75">
        <v>12</v>
      </c>
      <c r="F45" s="75">
        <v>17</v>
      </c>
      <c r="G45" s="75">
        <v>17</v>
      </c>
      <c r="H45" s="75">
        <v>17.5</v>
      </c>
      <c r="I45" s="75">
        <v>17.5</v>
      </c>
      <c r="J45" s="75">
        <v>17.5</v>
      </c>
      <c r="K45" s="75">
        <v>17.5</v>
      </c>
      <c r="L45" s="51">
        <v>17.5</v>
      </c>
      <c r="M45" s="51">
        <v>17.5</v>
      </c>
      <c r="N45" s="51">
        <v>17.5</v>
      </c>
      <c r="O45" s="51">
        <v>17.5</v>
      </c>
      <c r="P45" s="51">
        <v>17.5</v>
      </c>
      <c r="Q45" s="51">
        <v>17.5</v>
      </c>
      <c r="R45" s="51">
        <v>17.5</v>
      </c>
      <c r="S45" s="51">
        <v>17.5</v>
      </c>
      <c r="T45" s="51">
        <v>17.5</v>
      </c>
      <c r="U45" s="51">
        <v>17.5</v>
      </c>
      <c r="V45" s="51">
        <v>17.5</v>
      </c>
      <c r="W45" s="51">
        <v>17.5</v>
      </c>
      <c r="X45" s="51">
        <v>17.5</v>
      </c>
      <c r="Y45" s="51">
        <v>17.5</v>
      </c>
      <c r="Z45" s="51">
        <v>17.5</v>
      </c>
      <c r="AA45" s="51">
        <v>17.5</v>
      </c>
      <c r="AB45" s="51">
        <v>17.5</v>
      </c>
      <c r="AC45" s="51">
        <v>17.5</v>
      </c>
      <c r="AD45" s="51">
        <v>17.5</v>
      </c>
      <c r="AE45" s="51">
        <v>17.5</v>
      </c>
      <c r="AF45" s="51">
        <v>17.5</v>
      </c>
      <c r="AG45" s="69">
        <v>24</v>
      </c>
      <c r="AH45" s="56">
        <f t="shared" si="2"/>
        <v>17.5</v>
      </c>
      <c r="AI45" s="57">
        <f t="shared" si="3"/>
        <v>12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8</v>
      </c>
      <c r="C47" s="63">
        <v>8</v>
      </c>
      <c r="D47" s="63">
        <v>8</v>
      </c>
      <c r="E47" s="63">
        <v>8</v>
      </c>
      <c r="F47" s="63">
        <v>8</v>
      </c>
      <c r="G47" s="63">
        <v>8</v>
      </c>
      <c r="H47" s="63">
        <v>12</v>
      </c>
      <c r="I47" s="63">
        <v>12</v>
      </c>
      <c r="J47" s="63">
        <v>12</v>
      </c>
      <c r="K47" s="63">
        <v>12</v>
      </c>
      <c r="L47" s="51">
        <v>12</v>
      </c>
      <c r="M47" s="51">
        <v>12</v>
      </c>
      <c r="N47" s="51">
        <v>12</v>
      </c>
      <c r="O47" s="51">
        <v>12</v>
      </c>
      <c r="P47" s="51">
        <v>12</v>
      </c>
      <c r="Q47" s="51">
        <v>12</v>
      </c>
      <c r="R47" s="51">
        <v>12</v>
      </c>
      <c r="S47" s="51">
        <v>12</v>
      </c>
      <c r="T47" s="51">
        <v>12</v>
      </c>
      <c r="U47" s="51">
        <v>12</v>
      </c>
      <c r="V47" s="51">
        <v>12</v>
      </c>
      <c r="W47" s="51">
        <v>12</v>
      </c>
      <c r="X47" s="51">
        <v>12</v>
      </c>
      <c r="Y47" s="51">
        <v>12</v>
      </c>
      <c r="Z47" s="51">
        <v>12</v>
      </c>
      <c r="AA47" s="51">
        <v>12</v>
      </c>
      <c r="AB47" s="51">
        <v>12</v>
      </c>
      <c r="AC47" s="51">
        <v>12</v>
      </c>
      <c r="AD47" s="51">
        <v>12</v>
      </c>
      <c r="AE47" s="51">
        <v>12</v>
      </c>
      <c r="AF47" s="51">
        <v>12</v>
      </c>
      <c r="AG47" s="69">
        <v>14.1</v>
      </c>
      <c r="AH47" s="56">
        <f t="shared" si="2"/>
        <v>12</v>
      </c>
      <c r="AI47" s="57">
        <f t="shared" si="3"/>
        <v>8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75">
        <v>10</v>
      </c>
      <c r="C48" s="75">
        <v>10</v>
      </c>
      <c r="D48" s="75">
        <v>10</v>
      </c>
      <c r="E48" s="75">
        <v>10</v>
      </c>
      <c r="F48" s="75">
        <v>10</v>
      </c>
      <c r="G48" s="75">
        <v>10</v>
      </c>
      <c r="H48" s="75">
        <v>10</v>
      </c>
      <c r="I48" s="75">
        <v>10</v>
      </c>
      <c r="J48" s="75">
        <v>10</v>
      </c>
      <c r="K48" s="75">
        <v>10</v>
      </c>
      <c r="L48" s="51">
        <v>10</v>
      </c>
      <c r="M48" s="51">
        <v>10</v>
      </c>
      <c r="N48" s="51">
        <v>10</v>
      </c>
      <c r="O48" s="51">
        <v>10</v>
      </c>
      <c r="P48" s="51">
        <v>10</v>
      </c>
      <c r="Q48" s="51">
        <v>10</v>
      </c>
      <c r="R48" s="51">
        <v>10</v>
      </c>
      <c r="S48" s="51">
        <v>10</v>
      </c>
      <c r="T48" s="51">
        <v>10</v>
      </c>
      <c r="U48" s="51">
        <v>10</v>
      </c>
      <c r="V48" s="51">
        <v>10</v>
      </c>
      <c r="W48" s="51">
        <v>10</v>
      </c>
      <c r="X48" s="51">
        <v>10</v>
      </c>
      <c r="Y48" s="51">
        <v>10</v>
      </c>
      <c r="Z48" s="51">
        <v>10</v>
      </c>
      <c r="AA48" s="51">
        <v>10</v>
      </c>
      <c r="AB48" s="51">
        <v>10</v>
      </c>
      <c r="AC48" s="51">
        <v>10</v>
      </c>
      <c r="AD48" s="51">
        <v>10</v>
      </c>
      <c r="AE48" s="51">
        <v>10</v>
      </c>
      <c r="AF48" s="51">
        <v>10</v>
      </c>
      <c r="AG48" s="69">
        <v>14</v>
      </c>
      <c r="AH48" s="56">
        <f t="shared" si="2"/>
        <v>10</v>
      </c>
      <c r="AI48" s="57">
        <f t="shared" si="3"/>
        <v>10</v>
      </c>
      <c r="AK48" s="58"/>
    </row>
    <row r="49" spans="1:37" x14ac:dyDescent="0.25">
      <c r="A49" s="68" t="s">
        <v>56</v>
      </c>
      <c r="B49" s="63">
        <v>10</v>
      </c>
      <c r="C49" s="63">
        <v>10</v>
      </c>
      <c r="D49" s="63">
        <v>10</v>
      </c>
      <c r="E49" s="63">
        <v>10</v>
      </c>
      <c r="F49" s="63">
        <v>10</v>
      </c>
      <c r="G49" s="63">
        <v>10</v>
      </c>
      <c r="H49" s="63">
        <v>10</v>
      </c>
      <c r="I49" s="63">
        <v>10</v>
      </c>
      <c r="J49" s="63">
        <v>10</v>
      </c>
      <c r="K49" s="63">
        <v>10</v>
      </c>
      <c r="L49" s="51">
        <v>10</v>
      </c>
      <c r="M49" s="51">
        <v>10</v>
      </c>
      <c r="N49" s="51">
        <v>10</v>
      </c>
      <c r="O49" s="51">
        <v>10</v>
      </c>
      <c r="P49" s="51">
        <v>10</v>
      </c>
      <c r="Q49" s="51">
        <v>10</v>
      </c>
      <c r="R49" s="51">
        <v>10</v>
      </c>
      <c r="S49" s="51">
        <v>10</v>
      </c>
      <c r="T49" s="51">
        <v>10</v>
      </c>
      <c r="U49" s="51">
        <v>10</v>
      </c>
      <c r="V49" s="51">
        <v>10</v>
      </c>
      <c r="W49" s="51">
        <v>10</v>
      </c>
      <c r="X49" s="51">
        <v>10</v>
      </c>
      <c r="Y49" s="51">
        <v>10</v>
      </c>
      <c r="Z49" s="51">
        <v>10</v>
      </c>
      <c r="AA49" s="51">
        <v>10</v>
      </c>
      <c r="AB49" s="51">
        <v>10</v>
      </c>
      <c r="AC49" s="51">
        <v>10</v>
      </c>
      <c r="AD49" s="51">
        <v>10</v>
      </c>
      <c r="AE49" s="51">
        <v>10</v>
      </c>
      <c r="AF49" s="51">
        <v>10</v>
      </c>
      <c r="AG49" s="69">
        <v>10.050000000000001</v>
      </c>
      <c r="AH49" s="56">
        <f t="shared" si="2"/>
        <v>10</v>
      </c>
      <c r="AI49" s="57">
        <f t="shared" si="3"/>
        <v>10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6">T199</f>
        <v>3.54</v>
      </c>
      <c r="U51" s="78">
        <f t="shared" si="6"/>
        <v>3.54</v>
      </c>
      <c r="V51" s="78">
        <f t="shared" si="6"/>
        <v>3.54</v>
      </c>
      <c r="W51" s="78">
        <v>3.54</v>
      </c>
      <c r="X51" s="78">
        <f t="shared" si="6"/>
        <v>3.54</v>
      </c>
      <c r="Y51" s="78">
        <v>3.54</v>
      </c>
      <c r="Z51" s="78">
        <f t="shared" si="6"/>
        <v>3.54</v>
      </c>
      <c r="AA51" s="78">
        <f t="shared" si="6"/>
        <v>3.54</v>
      </c>
      <c r="AB51" s="78">
        <f t="shared" si="6"/>
        <v>3.54</v>
      </c>
      <c r="AC51" s="78">
        <f t="shared" si="6"/>
        <v>3.54</v>
      </c>
      <c r="AD51" s="78">
        <f t="shared" si="6"/>
        <v>3.54</v>
      </c>
      <c r="AE51" s="78">
        <f t="shared" si="6"/>
        <v>3.54</v>
      </c>
      <c r="AF51" s="78">
        <f t="shared" si="6"/>
        <v>3.54</v>
      </c>
      <c r="AG51" s="78">
        <f t="shared" si="6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7">SUM(B39:B51)</f>
        <v>340.64000000000004</v>
      </c>
      <c r="C52" s="74">
        <f t="shared" si="7"/>
        <v>322.94000000000005</v>
      </c>
      <c r="D52" s="74">
        <f t="shared" si="7"/>
        <v>312.34000000000003</v>
      </c>
      <c r="E52" s="74">
        <f t="shared" si="7"/>
        <v>330.94</v>
      </c>
      <c r="F52" s="74">
        <f t="shared" si="7"/>
        <v>354.34000000000003</v>
      </c>
      <c r="G52" s="74">
        <f t="shared" si="7"/>
        <v>422.74</v>
      </c>
      <c r="H52" s="74">
        <f t="shared" si="7"/>
        <v>430.04</v>
      </c>
      <c r="I52" s="74">
        <f t="shared" si="7"/>
        <v>434.04</v>
      </c>
      <c r="J52" s="74">
        <f t="shared" si="7"/>
        <v>434.84</v>
      </c>
      <c r="K52" s="74">
        <f t="shared" si="7"/>
        <v>434.84</v>
      </c>
      <c r="L52" s="74">
        <f t="shared" si="7"/>
        <v>434.84</v>
      </c>
      <c r="M52" s="74">
        <f t="shared" si="7"/>
        <v>434.84</v>
      </c>
      <c r="N52" s="74">
        <f t="shared" si="7"/>
        <v>416.14</v>
      </c>
      <c r="O52" s="74">
        <f t="shared" si="7"/>
        <v>416.14</v>
      </c>
      <c r="P52" s="74">
        <f t="shared" si="7"/>
        <v>423.24</v>
      </c>
      <c r="Q52" s="74">
        <f t="shared" si="7"/>
        <v>423.24</v>
      </c>
      <c r="R52" s="74">
        <f t="shared" si="7"/>
        <v>428.24</v>
      </c>
      <c r="S52" s="74">
        <f t="shared" si="7"/>
        <v>428.24</v>
      </c>
      <c r="T52" s="74">
        <f t="shared" si="7"/>
        <v>428.24</v>
      </c>
      <c r="U52" s="74">
        <f t="shared" si="7"/>
        <v>428.24</v>
      </c>
      <c r="V52" s="74">
        <f t="shared" si="7"/>
        <v>435.94</v>
      </c>
      <c r="W52" s="74">
        <f t="shared" si="7"/>
        <v>441.94</v>
      </c>
      <c r="X52" s="74">
        <f t="shared" si="7"/>
        <v>441.94</v>
      </c>
      <c r="Y52" s="74">
        <f t="shared" si="7"/>
        <v>441.94</v>
      </c>
      <c r="Z52" s="74">
        <f t="shared" si="7"/>
        <v>441.94</v>
      </c>
      <c r="AA52" s="74">
        <f t="shared" si="7"/>
        <v>425.34000000000003</v>
      </c>
      <c r="AB52" s="74">
        <f t="shared" si="7"/>
        <v>426.04</v>
      </c>
      <c r="AC52" s="74">
        <f t="shared" si="7"/>
        <v>421.24</v>
      </c>
      <c r="AD52" s="74">
        <f t="shared" si="7"/>
        <v>387.74</v>
      </c>
      <c r="AE52" s="74">
        <f t="shared" si="7"/>
        <v>349.74</v>
      </c>
      <c r="AF52" s="74">
        <f t="shared" si="7"/>
        <v>349.24</v>
      </c>
      <c r="AG52" s="79">
        <f>SUM(AG39:AG51)</f>
        <v>489.91</v>
      </c>
      <c r="AH52" s="56">
        <f t="shared" si="2"/>
        <v>441.94</v>
      </c>
      <c r="AI52" s="57">
        <f t="shared" si="3"/>
        <v>312.34000000000003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30</v>
      </c>
      <c r="L53" s="80">
        <v>30</v>
      </c>
      <c r="M53" s="80">
        <v>14</v>
      </c>
      <c r="N53" s="80">
        <v>14</v>
      </c>
      <c r="O53" s="80">
        <v>0</v>
      </c>
      <c r="P53" s="51">
        <v>0</v>
      </c>
      <c r="Q53" s="51">
        <v>0</v>
      </c>
      <c r="R53" s="51">
        <v>0</v>
      </c>
      <c r="S53" s="51">
        <v>10.5</v>
      </c>
      <c r="T53" s="51">
        <v>25.2</v>
      </c>
      <c r="U53" s="51">
        <v>30.1</v>
      </c>
      <c r="V53" s="51">
        <v>59.1</v>
      </c>
      <c r="W53" s="51">
        <v>59.7</v>
      </c>
      <c r="X53" s="51">
        <v>39.6</v>
      </c>
      <c r="Y53" s="51">
        <v>20.8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59.7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15.4</v>
      </c>
      <c r="L54" s="80">
        <v>14.2</v>
      </c>
      <c r="M54" s="80">
        <v>7</v>
      </c>
      <c r="N54" s="80">
        <v>7</v>
      </c>
      <c r="O54" s="80">
        <v>0</v>
      </c>
      <c r="P54" s="53">
        <v>0</v>
      </c>
      <c r="Q54" s="53">
        <v>0</v>
      </c>
      <c r="R54" s="51">
        <v>0</v>
      </c>
      <c r="S54" s="51">
        <v>5.0999999999999996</v>
      </c>
      <c r="T54" s="51">
        <v>12.2</v>
      </c>
      <c r="U54" s="53">
        <v>14.1</v>
      </c>
      <c r="V54" s="53">
        <v>29.1</v>
      </c>
      <c r="W54" s="53">
        <v>29.1</v>
      </c>
      <c r="X54" s="53">
        <v>20</v>
      </c>
      <c r="Y54" s="53">
        <v>15.8</v>
      </c>
      <c r="Z54" s="53">
        <v>5.0999999999999996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29.1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5.6</v>
      </c>
      <c r="L55" s="82">
        <v>5.2</v>
      </c>
      <c r="M55" s="82">
        <v>2.5</v>
      </c>
      <c r="N55" s="82">
        <v>2.5</v>
      </c>
      <c r="O55" s="82">
        <v>0</v>
      </c>
      <c r="P55" s="81">
        <v>0</v>
      </c>
      <c r="Q55" s="81">
        <v>0</v>
      </c>
      <c r="R55" s="51">
        <v>0</v>
      </c>
      <c r="S55" s="51">
        <v>1.8</v>
      </c>
      <c r="T55" s="51">
        <v>4.5</v>
      </c>
      <c r="U55" s="81">
        <v>5.2</v>
      </c>
      <c r="V55" s="81">
        <v>10.6</v>
      </c>
      <c r="W55" s="81">
        <v>10.6</v>
      </c>
      <c r="X55" s="81">
        <v>7.3</v>
      </c>
      <c r="Y55" s="81">
        <v>5.8</v>
      </c>
      <c r="Z55" s="81">
        <v>1.8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10.6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8">SUM(C53:C55)</f>
        <v>0</v>
      </c>
      <c r="D56" s="74">
        <f t="shared" si="8"/>
        <v>0</v>
      </c>
      <c r="E56" s="74">
        <f t="shared" si="8"/>
        <v>0</v>
      </c>
      <c r="F56" s="74">
        <f t="shared" si="8"/>
        <v>0</v>
      </c>
      <c r="G56" s="74">
        <f t="shared" si="8"/>
        <v>0</v>
      </c>
      <c r="H56" s="74">
        <f t="shared" si="8"/>
        <v>0</v>
      </c>
      <c r="I56" s="74">
        <f t="shared" si="8"/>
        <v>0</v>
      </c>
      <c r="J56" s="74">
        <f t="shared" si="8"/>
        <v>0</v>
      </c>
      <c r="K56" s="74">
        <f t="shared" si="8"/>
        <v>51</v>
      </c>
      <c r="L56" s="74">
        <f t="shared" si="8"/>
        <v>49.400000000000006</v>
      </c>
      <c r="M56" s="74">
        <f t="shared" si="8"/>
        <v>23.5</v>
      </c>
      <c r="N56" s="74">
        <f t="shared" si="8"/>
        <v>23.5</v>
      </c>
      <c r="O56" s="74">
        <f t="shared" si="8"/>
        <v>0</v>
      </c>
      <c r="P56" s="74">
        <f t="shared" si="8"/>
        <v>0</v>
      </c>
      <c r="Q56" s="74">
        <f t="shared" si="8"/>
        <v>0</v>
      </c>
      <c r="R56" s="74">
        <f t="shared" si="8"/>
        <v>0</v>
      </c>
      <c r="S56" s="74">
        <f t="shared" si="8"/>
        <v>17.399999999999999</v>
      </c>
      <c r="T56" s="74">
        <f t="shared" si="8"/>
        <v>41.9</v>
      </c>
      <c r="U56" s="74">
        <f t="shared" si="8"/>
        <v>49.400000000000006</v>
      </c>
      <c r="V56" s="74">
        <f t="shared" si="8"/>
        <v>98.8</v>
      </c>
      <c r="W56" s="74">
        <f t="shared" si="8"/>
        <v>99.4</v>
      </c>
      <c r="X56" s="74">
        <f t="shared" si="8"/>
        <v>66.900000000000006</v>
      </c>
      <c r="Y56" s="74">
        <f t="shared" si="8"/>
        <v>42.4</v>
      </c>
      <c r="Z56" s="74">
        <f t="shared" si="8"/>
        <v>6.8999999999999995</v>
      </c>
      <c r="AA56" s="74">
        <f t="shared" si="8"/>
        <v>0</v>
      </c>
      <c r="AB56" s="74">
        <f t="shared" si="8"/>
        <v>0</v>
      </c>
      <c r="AC56" s="74">
        <f t="shared" si="8"/>
        <v>0</v>
      </c>
      <c r="AD56" s="74">
        <f t="shared" si="8"/>
        <v>0</v>
      </c>
      <c r="AE56" s="74">
        <f t="shared" si="8"/>
        <v>0</v>
      </c>
      <c r="AF56" s="74">
        <f t="shared" si="8"/>
        <v>0</v>
      </c>
      <c r="AG56" s="79">
        <f>SUM(AG53:AG55)</f>
        <v>106</v>
      </c>
      <c r="AH56" s="56">
        <f t="shared" si="2"/>
        <v>99.4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  <c r="N58" s="53">
        <v>0</v>
      </c>
      <c r="O58" s="53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84">
        <v>0</v>
      </c>
      <c r="X58" s="84">
        <v>0</v>
      </c>
      <c r="Y58" s="84">
        <v>0</v>
      </c>
      <c r="Z58" s="84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-89.2</v>
      </c>
      <c r="C59" s="53">
        <v>-77.599999999999994</v>
      </c>
      <c r="D59" s="53">
        <v>-80</v>
      </c>
      <c r="E59" s="53">
        <v>-85.3</v>
      </c>
      <c r="F59" s="53">
        <v>-78</v>
      </c>
      <c r="G59" s="51">
        <v>-42</v>
      </c>
      <c r="H59" s="51">
        <v>-50</v>
      </c>
      <c r="I59" s="51">
        <v>-65</v>
      </c>
      <c r="J59" s="51">
        <v>-61</v>
      </c>
      <c r="K59" s="51">
        <v>-71</v>
      </c>
      <c r="L59" s="51">
        <v>-70</v>
      </c>
      <c r="M59" s="51">
        <v>-60</v>
      </c>
      <c r="N59" s="51">
        <v>-57</v>
      </c>
      <c r="O59" s="51">
        <v>-57</v>
      </c>
      <c r="P59" s="53">
        <v>-44</v>
      </c>
      <c r="Q59" s="53">
        <v>-40</v>
      </c>
      <c r="R59" s="53">
        <v>-49</v>
      </c>
      <c r="S59" s="53">
        <v>-60.3</v>
      </c>
      <c r="T59" s="53">
        <v>-51.8</v>
      </c>
      <c r="U59" s="53">
        <v>-88.3</v>
      </c>
      <c r="V59" s="53">
        <v>-31.5</v>
      </c>
      <c r="W59" s="85">
        <v>-56.3</v>
      </c>
      <c r="X59" s="85">
        <v>-65.3</v>
      </c>
      <c r="Y59" s="85">
        <v>-58.2</v>
      </c>
      <c r="Z59" s="85">
        <v>-62.1</v>
      </c>
      <c r="AA59" s="53">
        <v>-90</v>
      </c>
      <c r="AB59" s="53">
        <v>-92</v>
      </c>
      <c r="AC59" s="53">
        <v>-90</v>
      </c>
      <c r="AD59" s="53">
        <v>-78</v>
      </c>
      <c r="AE59" s="53">
        <v>-60</v>
      </c>
      <c r="AF59" s="53">
        <v>-80</v>
      </c>
      <c r="AG59" s="86"/>
      <c r="AH59" s="56">
        <f t="shared" si="2"/>
        <v>-31.5</v>
      </c>
      <c r="AI59" s="57">
        <f t="shared" si="3"/>
        <v>-92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53">
        <v>0</v>
      </c>
      <c r="Q61" s="53">
        <v>0</v>
      </c>
      <c r="R61" s="53">
        <v>0</v>
      </c>
      <c r="S61" s="53">
        <v>0</v>
      </c>
      <c r="T61" s="53">
        <v>0</v>
      </c>
      <c r="U61" s="53">
        <v>0</v>
      </c>
      <c r="V61" s="53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-89.2</v>
      </c>
      <c r="C68" s="74">
        <f t="shared" ref="C68:AF68" si="9">SUM(C57:C67)</f>
        <v>-77.599999999999994</v>
      </c>
      <c r="D68" s="74">
        <f t="shared" si="9"/>
        <v>-80</v>
      </c>
      <c r="E68" s="74">
        <f t="shared" si="9"/>
        <v>-85.3</v>
      </c>
      <c r="F68" s="74">
        <f t="shared" si="9"/>
        <v>-78</v>
      </c>
      <c r="G68" s="74">
        <f t="shared" si="9"/>
        <v>-42</v>
      </c>
      <c r="H68" s="74">
        <f t="shared" si="9"/>
        <v>-50</v>
      </c>
      <c r="I68" s="74">
        <f t="shared" si="9"/>
        <v>-65</v>
      </c>
      <c r="J68" s="74">
        <f t="shared" si="9"/>
        <v>-61</v>
      </c>
      <c r="K68" s="74">
        <f t="shared" si="9"/>
        <v>-71</v>
      </c>
      <c r="L68" s="74">
        <f t="shared" si="9"/>
        <v>-70</v>
      </c>
      <c r="M68" s="74">
        <f t="shared" si="9"/>
        <v>-60</v>
      </c>
      <c r="N68" s="74">
        <f t="shared" si="9"/>
        <v>-57</v>
      </c>
      <c r="O68" s="74">
        <f t="shared" si="9"/>
        <v>-57</v>
      </c>
      <c r="P68" s="74">
        <f t="shared" si="9"/>
        <v>-44</v>
      </c>
      <c r="Q68" s="74">
        <f t="shared" si="9"/>
        <v>-40</v>
      </c>
      <c r="R68" s="74">
        <f t="shared" si="9"/>
        <v>-49</v>
      </c>
      <c r="S68" s="74">
        <f t="shared" si="9"/>
        <v>-60.3</v>
      </c>
      <c r="T68" s="74">
        <f t="shared" si="9"/>
        <v>-51.8</v>
      </c>
      <c r="U68" s="74">
        <f t="shared" si="9"/>
        <v>-88.3</v>
      </c>
      <c r="V68" s="74">
        <f t="shared" si="9"/>
        <v>-31.5</v>
      </c>
      <c r="W68" s="74">
        <f t="shared" si="9"/>
        <v>-56.3</v>
      </c>
      <c r="X68" s="74">
        <f t="shared" si="9"/>
        <v>-65.3</v>
      </c>
      <c r="Y68" s="74">
        <f t="shared" si="9"/>
        <v>-58.2</v>
      </c>
      <c r="Z68" s="74">
        <f t="shared" si="9"/>
        <v>-62.1</v>
      </c>
      <c r="AA68" s="74">
        <f t="shared" si="9"/>
        <v>-90</v>
      </c>
      <c r="AB68" s="74">
        <f t="shared" si="9"/>
        <v>-92</v>
      </c>
      <c r="AC68" s="74">
        <f t="shared" si="9"/>
        <v>-90</v>
      </c>
      <c r="AD68" s="74">
        <f t="shared" si="9"/>
        <v>-78</v>
      </c>
      <c r="AE68" s="74">
        <f t="shared" si="9"/>
        <v>-60</v>
      </c>
      <c r="AF68" s="74">
        <f t="shared" si="9"/>
        <v>-80</v>
      </c>
      <c r="AG68" s="79">
        <f>SUM(AG57:AG67)</f>
        <v>0</v>
      </c>
      <c r="AH68" s="56">
        <f t="shared" si="2"/>
        <v>-31.5</v>
      </c>
      <c r="AI68" s="57">
        <f t="shared" si="3"/>
        <v>-92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10">SUM(C69:C71)</f>
        <v>0</v>
      </c>
      <c r="D72" s="74">
        <f t="shared" si="10"/>
        <v>0</v>
      </c>
      <c r="E72" s="74">
        <f t="shared" si="10"/>
        <v>0</v>
      </c>
      <c r="F72" s="74">
        <f t="shared" si="10"/>
        <v>0</v>
      </c>
      <c r="G72" s="74">
        <f t="shared" si="10"/>
        <v>0</v>
      </c>
      <c r="H72" s="74">
        <f t="shared" si="10"/>
        <v>0</v>
      </c>
      <c r="I72" s="74">
        <f t="shared" si="10"/>
        <v>0</v>
      </c>
      <c r="J72" s="74">
        <f t="shared" si="10"/>
        <v>0</v>
      </c>
      <c r="K72" s="74">
        <f t="shared" si="10"/>
        <v>0</v>
      </c>
      <c r="L72" s="74">
        <f t="shared" si="10"/>
        <v>0</v>
      </c>
      <c r="M72" s="74">
        <f t="shared" si="10"/>
        <v>0</v>
      </c>
      <c r="N72" s="74">
        <f t="shared" si="10"/>
        <v>0</v>
      </c>
      <c r="O72" s="74">
        <f t="shared" si="10"/>
        <v>0</v>
      </c>
      <c r="P72" s="74">
        <f t="shared" si="10"/>
        <v>0</v>
      </c>
      <c r="Q72" s="74">
        <f t="shared" si="10"/>
        <v>0</v>
      </c>
      <c r="R72" s="74">
        <f t="shared" si="10"/>
        <v>0</v>
      </c>
      <c r="S72" s="74">
        <f t="shared" si="10"/>
        <v>0</v>
      </c>
      <c r="T72" s="74">
        <f t="shared" si="10"/>
        <v>0</v>
      </c>
      <c r="U72" s="74">
        <f t="shared" si="10"/>
        <v>0</v>
      </c>
      <c r="V72" s="74">
        <f t="shared" si="10"/>
        <v>0</v>
      </c>
      <c r="W72" s="74">
        <f t="shared" si="10"/>
        <v>0</v>
      </c>
      <c r="X72" s="74">
        <f t="shared" si="10"/>
        <v>0</v>
      </c>
      <c r="Y72" s="74">
        <f t="shared" si="10"/>
        <v>0</v>
      </c>
      <c r="Z72" s="74">
        <f t="shared" si="10"/>
        <v>0</v>
      </c>
      <c r="AA72" s="74">
        <f t="shared" si="10"/>
        <v>0</v>
      </c>
      <c r="AB72" s="74">
        <f t="shared" si="10"/>
        <v>0</v>
      </c>
      <c r="AC72" s="74">
        <f t="shared" si="10"/>
        <v>0</v>
      </c>
      <c r="AD72" s="74">
        <f t="shared" si="10"/>
        <v>0</v>
      </c>
      <c r="AE72" s="74">
        <f t="shared" si="10"/>
        <v>0</v>
      </c>
      <c r="AF72" s="74">
        <f t="shared" si="10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850.44</v>
      </c>
      <c r="C73" s="90">
        <f t="shared" ref="C73:AG73" si="11">C68+C56+C52+C38+C72</f>
        <v>824.34</v>
      </c>
      <c r="D73" s="90">
        <f t="shared" si="11"/>
        <v>811.34</v>
      </c>
      <c r="E73" s="90">
        <f t="shared" si="11"/>
        <v>824.64</v>
      </c>
      <c r="F73" s="90">
        <f t="shared" si="11"/>
        <v>862.34</v>
      </c>
      <c r="G73" s="90">
        <f t="shared" si="11"/>
        <v>1001.74</v>
      </c>
      <c r="H73" s="90">
        <f t="shared" si="11"/>
        <v>1094.1399999999999</v>
      </c>
      <c r="I73" s="90">
        <f t="shared" si="11"/>
        <v>1164.1400000000001</v>
      </c>
      <c r="J73" s="90">
        <f t="shared" si="11"/>
        <v>1228.94</v>
      </c>
      <c r="K73" s="90">
        <f t="shared" si="11"/>
        <v>1319.94</v>
      </c>
      <c r="L73" s="90">
        <f t="shared" si="11"/>
        <v>1289.3400000000001</v>
      </c>
      <c r="M73" s="90">
        <f t="shared" si="11"/>
        <v>1223.44</v>
      </c>
      <c r="N73" s="90">
        <f t="shared" si="11"/>
        <v>1157.7399999999998</v>
      </c>
      <c r="O73" s="90">
        <f t="shared" si="11"/>
        <v>1114.2399999999998</v>
      </c>
      <c r="P73" s="90">
        <f t="shared" si="11"/>
        <v>1094.1399999999999</v>
      </c>
      <c r="Q73" s="90">
        <f t="shared" si="11"/>
        <v>1108.1399999999999</v>
      </c>
      <c r="R73" s="90">
        <f t="shared" si="11"/>
        <v>1094.1399999999999</v>
      </c>
      <c r="S73" s="90">
        <f t="shared" si="11"/>
        <v>1120.24</v>
      </c>
      <c r="T73" s="90">
        <f t="shared" si="11"/>
        <v>1173.24</v>
      </c>
      <c r="U73" s="90">
        <f t="shared" si="11"/>
        <v>1244.2400000000002</v>
      </c>
      <c r="V73" s="90">
        <f t="shared" si="11"/>
        <v>1408.14</v>
      </c>
      <c r="W73" s="90">
        <f t="shared" si="11"/>
        <v>1426.24</v>
      </c>
      <c r="X73" s="90">
        <f t="shared" si="11"/>
        <v>1334.7400000000002</v>
      </c>
      <c r="Y73" s="90">
        <f t="shared" si="11"/>
        <v>1317.3400000000001</v>
      </c>
      <c r="Z73" s="90">
        <f t="shared" si="11"/>
        <v>1277.94</v>
      </c>
      <c r="AA73" s="90">
        <f t="shared" si="11"/>
        <v>1175.2400000000002</v>
      </c>
      <c r="AB73" s="90">
        <f t="shared" si="11"/>
        <v>1143.94</v>
      </c>
      <c r="AC73" s="90">
        <f t="shared" si="11"/>
        <v>1068.24</v>
      </c>
      <c r="AD73" s="90">
        <f t="shared" si="11"/>
        <v>937.83999999999992</v>
      </c>
      <c r="AE73" s="90">
        <f t="shared" si="11"/>
        <v>897.44</v>
      </c>
      <c r="AF73" s="90">
        <f t="shared" si="11"/>
        <v>876.94</v>
      </c>
      <c r="AG73" s="90">
        <f t="shared" si="11"/>
        <v>2144.14</v>
      </c>
      <c r="AH73" s="56">
        <f t="shared" si="2"/>
        <v>1426.24</v>
      </c>
      <c r="AI73" s="57">
        <f t="shared" si="3"/>
        <v>811.34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850.44</v>
      </c>
      <c r="C75" s="90">
        <f t="shared" ref="C75:AF75" si="12">C72+C68+C56+C52+C38+C74</f>
        <v>824.34</v>
      </c>
      <c r="D75" s="90">
        <f t="shared" si="12"/>
        <v>811.34</v>
      </c>
      <c r="E75" s="90">
        <f t="shared" si="12"/>
        <v>824.64</v>
      </c>
      <c r="F75" s="90">
        <f t="shared" si="12"/>
        <v>862.34</v>
      </c>
      <c r="G75" s="90">
        <f t="shared" si="12"/>
        <v>1001.74</v>
      </c>
      <c r="H75" s="90">
        <f t="shared" si="12"/>
        <v>1094.1399999999999</v>
      </c>
      <c r="I75" s="90">
        <f t="shared" si="12"/>
        <v>1164.1400000000001</v>
      </c>
      <c r="J75" s="90">
        <f t="shared" si="12"/>
        <v>1228.94</v>
      </c>
      <c r="K75" s="90">
        <f t="shared" si="12"/>
        <v>1319.94</v>
      </c>
      <c r="L75" s="90">
        <f t="shared" si="12"/>
        <v>1289.3400000000001</v>
      </c>
      <c r="M75" s="90">
        <f t="shared" si="12"/>
        <v>1223.44</v>
      </c>
      <c r="N75" s="90">
        <f t="shared" si="12"/>
        <v>1157.7399999999998</v>
      </c>
      <c r="O75" s="90">
        <f t="shared" si="12"/>
        <v>1114.2399999999998</v>
      </c>
      <c r="P75" s="90">
        <f t="shared" si="12"/>
        <v>1094.1399999999999</v>
      </c>
      <c r="Q75" s="90">
        <f t="shared" si="12"/>
        <v>1108.1399999999999</v>
      </c>
      <c r="R75" s="90">
        <f t="shared" si="12"/>
        <v>1094.1399999999999</v>
      </c>
      <c r="S75" s="90">
        <f t="shared" si="12"/>
        <v>1120.24</v>
      </c>
      <c r="T75" s="90">
        <f t="shared" si="12"/>
        <v>1173.24</v>
      </c>
      <c r="U75" s="90">
        <f t="shared" si="12"/>
        <v>1244.2400000000002</v>
      </c>
      <c r="V75" s="90">
        <f t="shared" si="12"/>
        <v>1408.14</v>
      </c>
      <c r="W75" s="90">
        <f t="shared" si="12"/>
        <v>1426.24</v>
      </c>
      <c r="X75" s="90">
        <f t="shared" si="12"/>
        <v>1334.7400000000002</v>
      </c>
      <c r="Y75" s="90">
        <f t="shared" si="12"/>
        <v>1317.3400000000001</v>
      </c>
      <c r="Z75" s="90">
        <f t="shared" si="12"/>
        <v>1277.94</v>
      </c>
      <c r="AA75" s="90">
        <f t="shared" si="12"/>
        <v>1175.2400000000002</v>
      </c>
      <c r="AB75" s="90">
        <f t="shared" si="12"/>
        <v>1143.94</v>
      </c>
      <c r="AC75" s="90">
        <f t="shared" si="12"/>
        <v>1068.24</v>
      </c>
      <c r="AD75" s="90">
        <f t="shared" si="12"/>
        <v>937.83999999999992</v>
      </c>
      <c r="AE75" s="90">
        <f t="shared" si="12"/>
        <v>897.44</v>
      </c>
      <c r="AF75" s="90">
        <f t="shared" si="12"/>
        <v>876.94</v>
      </c>
      <c r="AG75" s="79">
        <f>AG72+AG68+AG56+AG52+AG38+AG74</f>
        <v>2144.14</v>
      </c>
      <c r="AH75" s="56">
        <f t="shared" si="2"/>
        <v>1426.24</v>
      </c>
      <c r="AI75" s="57">
        <f t="shared" si="3"/>
        <v>811.34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3">IF(C60&lt;0,C60*-1,0)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4">IF(C58&lt;0,C58*-1,0)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5">IF(C61&lt;0,C61*-1,0)</f>
        <v>0</v>
      </c>
      <c r="D78" s="60">
        <f t="shared" si="15"/>
        <v>0</v>
      </c>
      <c r="E78" s="60">
        <f t="shared" si="15"/>
        <v>0</v>
      </c>
      <c r="F78" s="60">
        <f t="shared" si="15"/>
        <v>0</v>
      </c>
      <c r="G78" s="60">
        <f t="shared" si="15"/>
        <v>0</v>
      </c>
      <c r="H78" s="60">
        <f t="shared" si="15"/>
        <v>0</v>
      </c>
      <c r="I78" s="60">
        <f t="shared" si="15"/>
        <v>0</v>
      </c>
      <c r="J78" s="60">
        <f t="shared" si="15"/>
        <v>0</v>
      </c>
      <c r="K78" s="60">
        <f t="shared" si="15"/>
        <v>0</v>
      </c>
      <c r="L78" s="60">
        <f t="shared" si="15"/>
        <v>0</v>
      </c>
      <c r="M78" s="60">
        <f t="shared" si="15"/>
        <v>0</v>
      </c>
      <c r="N78" s="60">
        <f t="shared" si="15"/>
        <v>0</v>
      </c>
      <c r="O78" s="60">
        <f t="shared" si="15"/>
        <v>0</v>
      </c>
      <c r="P78" s="60">
        <f t="shared" si="15"/>
        <v>0</v>
      </c>
      <c r="Q78" s="60">
        <f t="shared" si="15"/>
        <v>0</v>
      </c>
      <c r="R78" s="60">
        <f t="shared" si="15"/>
        <v>0</v>
      </c>
      <c r="S78" s="60">
        <f t="shared" si="15"/>
        <v>0</v>
      </c>
      <c r="T78" s="60">
        <f t="shared" si="15"/>
        <v>0</v>
      </c>
      <c r="U78" s="60">
        <f t="shared" si="15"/>
        <v>0</v>
      </c>
      <c r="V78" s="60">
        <f t="shared" si="15"/>
        <v>0</v>
      </c>
      <c r="W78" s="60">
        <f t="shared" si="15"/>
        <v>0</v>
      </c>
      <c r="X78" s="60">
        <f t="shared" si="15"/>
        <v>0</v>
      </c>
      <c r="Y78" s="60">
        <f t="shared" si="15"/>
        <v>0</v>
      </c>
      <c r="Z78" s="60">
        <f t="shared" si="15"/>
        <v>0</v>
      </c>
      <c r="AA78" s="60">
        <f t="shared" si="15"/>
        <v>0</v>
      </c>
      <c r="AB78" s="60">
        <f t="shared" si="15"/>
        <v>0</v>
      </c>
      <c r="AC78" s="60">
        <f t="shared" si="15"/>
        <v>0</v>
      </c>
      <c r="AD78" s="60">
        <f t="shared" si="15"/>
        <v>0</v>
      </c>
      <c r="AE78" s="60">
        <f t="shared" si="15"/>
        <v>0</v>
      </c>
      <c r="AF78" s="60">
        <f t="shared" si="15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89.2</v>
      </c>
      <c r="C79" s="60">
        <f t="shared" ref="C79:AF79" si="16">IF(C59&lt;0,C59*-1,0)</f>
        <v>77.599999999999994</v>
      </c>
      <c r="D79" s="60">
        <f t="shared" si="16"/>
        <v>80</v>
      </c>
      <c r="E79" s="60">
        <f t="shared" si="16"/>
        <v>85.3</v>
      </c>
      <c r="F79" s="60">
        <f t="shared" si="16"/>
        <v>78</v>
      </c>
      <c r="G79" s="60">
        <f t="shared" si="16"/>
        <v>42</v>
      </c>
      <c r="H79" s="60">
        <f t="shared" si="16"/>
        <v>50</v>
      </c>
      <c r="I79" s="60">
        <f t="shared" si="16"/>
        <v>65</v>
      </c>
      <c r="J79" s="60">
        <f t="shared" si="16"/>
        <v>61</v>
      </c>
      <c r="K79" s="60">
        <f t="shared" si="16"/>
        <v>71</v>
      </c>
      <c r="L79" s="60">
        <f t="shared" si="16"/>
        <v>70</v>
      </c>
      <c r="M79" s="60">
        <f t="shared" si="16"/>
        <v>60</v>
      </c>
      <c r="N79" s="60">
        <f t="shared" si="16"/>
        <v>57</v>
      </c>
      <c r="O79" s="60">
        <f t="shared" si="16"/>
        <v>57</v>
      </c>
      <c r="P79" s="60">
        <f t="shared" si="16"/>
        <v>44</v>
      </c>
      <c r="Q79" s="60">
        <f t="shared" si="16"/>
        <v>40</v>
      </c>
      <c r="R79" s="60">
        <f t="shared" si="16"/>
        <v>49</v>
      </c>
      <c r="S79" s="60">
        <f t="shared" si="16"/>
        <v>60.3</v>
      </c>
      <c r="T79" s="60">
        <f t="shared" si="16"/>
        <v>51.8</v>
      </c>
      <c r="U79" s="60">
        <f t="shared" si="16"/>
        <v>88.3</v>
      </c>
      <c r="V79" s="60">
        <f t="shared" si="16"/>
        <v>31.5</v>
      </c>
      <c r="W79" s="60">
        <f t="shared" si="16"/>
        <v>56.3</v>
      </c>
      <c r="X79" s="60">
        <f t="shared" si="16"/>
        <v>65.3</v>
      </c>
      <c r="Y79" s="60">
        <f t="shared" si="16"/>
        <v>58.2</v>
      </c>
      <c r="Z79" s="60">
        <f t="shared" si="16"/>
        <v>62.1</v>
      </c>
      <c r="AA79" s="60">
        <f t="shared" si="16"/>
        <v>90</v>
      </c>
      <c r="AB79" s="60">
        <f t="shared" si="16"/>
        <v>92</v>
      </c>
      <c r="AC79" s="60">
        <f t="shared" si="16"/>
        <v>90</v>
      </c>
      <c r="AD79" s="60">
        <f t="shared" si="16"/>
        <v>78</v>
      </c>
      <c r="AE79" s="60">
        <f t="shared" si="16"/>
        <v>60</v>
      </c>
      <c r="AF79" s="60">
        <f t="shared" si="16"/>
        <v>80</v>
      </c>
      <c r="AG79" s="93"/>
      <c r="AH79" s="56">
        <f t="shared" ref="AH79:AH91" si="17">MAX(B79:AF79)</f>
        <v>92</v>
      </c>
      <c r="AI79" s="57">
        <f t="shared" ref="AI79:AI91" si="18">MIN(B79:AF79)</f>
        <v>31.5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19">IF(C57&lt;0,C57*-1,0)</f>
        <v>0</v>
      </c>
      <c r="D80" s="60">
        <f t="shared" si="19"/>
        <v>0</v>
      </c>
      <c r="E80" s="60">
        <f t="shared" si="19"/>
        <v>0</v>
      </c>
      <c r="F80" s="60">
        <f t="shared" si="19"/>
        <v>0</v>
      </c>
      <c r="G80" s="60">
        <f t="shared" si="19"/>
        <v>0</v>
      </c>
      <c r="H80" s="60">
        <f t="shared" si="19"/>
        <v>0</v>
      </c>
      <c r="I80" s="60">
        <f t="shared" si="19"/>
        <v>0</v>
      </c>
      <c r="J80" s="60">
        <f t="shared" si="19"/>
        <v>0</v>
      </c>
      <c r="K80" s="60">
        <f t="shared" si="19"/>
        <v>0</v>
      </c>
      <c r="L80" s="60">
        <f t="shared" si="19"/>
        <v>0</v>
      </c>
      <c r="M80" s="60">
        <f t="shared" si="19"/>
        <v>0</v>
      </c>
      <c r="N80" s="60">
        <f t="shared" si="19"/>
        <v>0</v>
      </c>
      <c r="O80" s="60">
        <f t="shared" si="19"/>
        <v>0</v>
      </c>
      <c r="P80" s="60">
        <f t="shared" si="19"/>
        <v>0</v>
      </c>
      <c r="Q80" s="60">
        <f t="shared" si="19"/>
        <v>0</v>
      </c>
      <c r="R80" s="60">
        <f t="shared" si="19"/>
        <v>0</v>
      </c>
      <c r="S80" s="60">
        <f t="shared" si="19"/>
        <v>0</v>
      </c>
      <c r="T80" s="60">
        <f t="shared" si="19"/>
        <v>0</v>
      </c>
      <c r="U80" s="60">
        <f t="shared" si="19"/>
        <v>0</v>
      </c>
      <c r="V80" s="60">
        <f t="shared" si="19"/>
        <v>0</v>
      </c>
      <c r="W80" s="60">
        <f t="shared" si="19"/>
        <v>0</v>
      </c>
      <c r="X80" s="60">
        <f t="shared" si="19"/>
        <v>0</v>
      </c>
      <c r="Y80" s="60">
        <f t="shared" si="19"/>
        <v>0</v>
      </c>
      <c r="Z80" s="60">
        <f t="shared" si="19"/>
        <v>0</v>
      </c>
      <c r="AA80" s="60">
        <f t="shared" si="19"/>
        <v>0</v>
      </c>
      <c r="AB80" s="60">
        <f t="shared" si="19"/>
        <v>0</v>
      </c>
      <c r="AC80" s="60">
        <f t="shared" si="19"/>
        <v>0</v>
      </c>
      <c r="AD80" s="60">
        <f t="shared" si="19"/>
        <v>0</v>
      </c>
      <c r="AE80" s="60">
        <f t="shared" si="19"/>
        <v>0</v>
      </c>
      <c r="AF80" s="60">
        <f t="shared" si="19"/>
        <v>0</v>
      </c>
      <c r="AG80" s="93"/>
      <c r="AH80" s="56">
        <f t="shared" si="17"/>
        <v>0</v>
      </c>
      <c r="AI80" s="57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7"/>
        <v>0</v>
      </c>
      <c r="AI81" s="57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20">SUM(B76:B81)</f>
        <v>89.2</v>
      </c>
      <c r="C82" s="74">
        <f t="shared" si="20"/>
        <v>77.599999999999994</v>
      </c>
      <c r="D82" s="74">
        <f t="shared" si="20"/>
        <v>80</v>
      </c>
      <c r="E82" s="74">
        <f t="shared" si="20"/>
        <v>85.3</v>
      </c>
      <c r="F82" s="74">
        <f t="shared" si="20"/>
        <v>78</v>
      </c>
      <c r="G82" s="74">
        <f t="shared" si="20"/>
        <v>42</v>
      </c>
      <c r="H82" s="74">
        <f t="shared" si="20"/>
        <v>50</v>
      </c>
      <c r="I82" s="74">
        <f t="shared" si="20"/>
        <v>65</v>
      </c>
      <c r="J82" s="74">
        <f t="shared" si="20"/>
        <v>61</v>
      </c>
      <c r="K82" s="74">
        <f t="shared" si="20"/>
        <v>71</v>
      </c>
      <c r="L82" s="74">
        <f t="shared" si="20"/>
        <v>70</v>
      </c>
      <c r="M82" s="74">
        <f t="shared" si="20"/>
        <v>60</v>
      </c>
      <c r="N82" s="74">
        <f t="shared" si="20"/>
        <v>57</v>
      </c>
      <c r="O82" s="74">
        <f t="shared" si="20"/>
        <v>57</v>
      </c>
      <c r="P82" s="74">
        <f t="shared" si="20"/>
        <v>44</v>
      </c>
      <c r="Q82" s="74">
        <f t="shared" si="20"/>
        <v>40</v>
      </c>
      <c r="R82" s="74">
        <f t="shared" si="20"/>
        <v>49</v>
      </c>
      <c r="S82" s="74">
        <f t="shared" si="20"/>
        <v>60.3</v>
      </c>
      <c r="T82" s="74">
        <f t="shared" si="20"/>
        <v>51.8</v>
      </c>
      <c r="U82" s="74">
        <f t="shared" si="20"/>
        <v>88.3</v>
      </c>
      <c r="V82" s="74">
        <f t="shared" si="20"/>
        <v>31.5</v>
      </c>
      <c r="W82" s="74">
        <f t="shared" si="20"/>
        <v>56.3</v>
      </c>
      <c r="X82" s="74">
        <f t="shared" si="20"/>
        <v>65.3</v>
      </c>
      <c r="Y82" s="74">
        <f t="shared" si="20"/>
        <v>58.2</v>
      </c>
      <c r="Z82" s="74">
        <f t="shared" si="20"/>
        <v>62.1</v>
      </c>
      <c r="AA82" s="74">
        <f t="shared" si="20"/>
        <v>90</v>
      </c>
      <c r="AB82" s="74">
        <f t="shared" si="20"/>
        <v>92</v>
      </c>
      <c r="AC82" s="74">
        <f t="shared" si="20"/>
        <v>90</v>
      </c>
      <c r="AD82" s="74">
        <f t="shared" si="20"/>
        <v>78</v>
      </c>
      <c r="AE82" s="74">
        <f t="shared" si="20"/>
        <v>60</v>
      </c>
      <c r="AF82" s="74">
        <f t="shared" si="20"/>
        <v>80</v>
      </c>
      <c r="AG82" s="79">
        <f t="shared" si="20"/>
        <v>0</v>
      </c>
      <c r="AH82" s="56">
        <f t="shared" si="17"/>
        <v>92</v>
      </c>
      <c r="AI82" s="57">
        <f t="shared" si="18"/>
        <v>31.5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1">SUM(B70:B82)</f>
        <v>1879.2800000000002</v>
      </c>
      <c r="C83" s="74">
        <f t="shared" si="21"/>
        <v>1803.8799999999999</v>
      </c>
      <c r="D83" s="74">
        <f t="shared" si="21"/>
        <v>1782.68</v>
      </c>
      <c r="E83" s="74">
        <f t="shared" si="21"/>
        <v>1819.8799999999999</v>
      </c>
      <c r="F83" s="74">
        <f t="shared" si="21"/>
        <v>1880.68</v>
      </c>
      <c r="G83" s="74">
        <f t="shared" si="21"/>
        <v>2087.48</v>
      </c>
      <c r="H83" s="74">
        <f t="shared" si="21"/>
        <v>2288.2799999999997</v>
      </c>
      <c r="I83" s="74">
        <f t="shared" si="21"/>
        <v>2458.2800000000002</v>
      </c>
      <c r="J83" s="74">
        <f t="shared" si="21"/>
        <v>2579.88</v>
      </c>
      <c r="K83" s="74">
        <f t="shared" si="21"/>
        <v>2781.88</v>
      </c>
      <c r="L83" s="74">
        <f t="shared" si="21"/>
        <v>2718.6800000000003</v>
      </c>
      <c r="M83" s="74">
        <f t="shared" si="21"/>
        <v>2566.88</v>
      </c>
      <c r="N83" s="74">
        <f t="shared" si="21"/>
        <v>2429.4799999999996</v>
      </c>
      <c r="O83" s="74">
        <f t="shared" si="21"/>
        <v>2342.4799999999996</v>
      </c>
      <c r="P83" s="74">
        <f t="shared" si="21"/>
        <v>2276.2799999999997</v>
      </c>
      <c r="Q83" s="74">
        <f t="shared" si="21"/>
        <v>2296.2799999999997</v>
      </c>
      <c r="R83" s="74">
        <f t="shared" si="21"/>
        <v>2286.2799999999997</v>
      </c>
      <c r="S83" s="74">
        <f t="shared" si="21"/>
        <v>2361.0800000000004</v>
      </c>
      <c r="T83" s="74">
        <f t="shared" si="21"/>
        <v>2450.0800000000004</v>
      </c>
      <c r="U83" s="74">
        <f t="shared" si="21"/>
        <v>2665.0800000000008</v>
      </c>
      <c r="V83" s="74">
        <f t="shared" si="21"/>
        <v>2879.28</v>
      </c>
      <c r="W83" s="74">
        <f t="shared" si="21"/>
        <v>2965.0800000000004</v>
      </c>
      <c r="X83" s="74">
        <f t="shared" si="21"/>
        <v>2800.0800000000008</v>
      </c>
      <c r="Y83" s="74">
        <f t="shared" si="21"/>
        <v>2751.08</v>
      </c>
      <c r="Z83" s="74">
        <f t="shared" si="21"/>
        <v>2680.08</v>
      </c>
      <c r="AA83" s="74">
        <f t="shared" si="21"/>
        <v>2530.4800000000005</v>
      </c>
      <c r="AB83" s="74">
        <f t="shared" si="21"/>
        <v>2471.88</v>
      </c>
      <c r="AC83" s="74">
        <f t="shared" si="21"/>
        <v>2316.48</v>
      </c>
      <c r="AD83" s="74">
        <f t="shared" si="21"/>
        <v>2031.6799999999998</v>
      </c>
      <c r="AE83" s="74">
        <f t="shared" si="21"/>
        <v>1914.88</v>
      </c>
      <c r="AF83" s="74">
        <f t="shared" si="21"/>
        <v>1913.88</v>
      </c>
      <c r="AG83" s="79">
        <f t="shared" si="21"/>
        <v>4360.08</v>
      </c>
      <c r="AH83" s="56">
        <f t="shared" si="17"/>
        <v>2965.0800000000004</v>
      </c>
      <c r="AI83" s="57">
        <f t="shared" si="18"/>
        <v>1782.68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49.942</v>
      </c>
      <c r="C84" s="97">
        <v>49.917999999999999</v>
      </c>
      <c r="D84" s="97">
        <v>49.807000000000002</v>
      </c>
      <c r="E84" s="97">
        <v>49.966999999999999</v>
      </c>
      <c r="F84" s="97">
        <v>49.966999999999999</v>
      </c>
      <c r="G84" s="97">
        <v>50.058999999999997</v>
      </c>
      <c r="H84" s="97">
        <v>50.058999999999997</v>
      </c>
      <c r="I84" s="97">
        <v>50.026000000000003</v>
      </c>
      <c r="J84" s="97">
        <v>50.029000000000003</v>
      </c>
      <c r="K84" s="97">
        <v>49.84</v>
      </c>
      <c r="L84" s="97">
        <v>50.045000000000002</v>
      </c>
      <c r="M84" s="97">
        <v>50.037999999999997</v>
      </c>
      <c r="N84" s="97">
        <v>49.991</v>
      </c>
      <c r="O84" s="97">
        <v>50.01</v>
      </c>
      <c r="P84" s="97">
        <v>50.064999999999998</v>
      </c>
      <c r="Q84" s="97">
        <v>49.99</v>
      </c>
      <c r="R84" s="97">
        <v>49.924999999999997</v>
      </c>
      <c r="S84" s="97">
        <v>50.015999999999998</v>
      </c>
      <c r="T84" s="97">
        <v>49.932000000000002</v>
      </c>
      <c r="U84" s="97">
        <v>49.838999999999999</v>
      </c>
      <c r="V84" s="97">
        <v>50.014000000000003</v>
      </c>
      <c r="W84" s="97">
        <v>50.057000000000002</v>
      </c>
      <c r="X84" s="97">
        <v>49.816000000000003</v>
      </c>
      <c r="Y84" s="97">
        <v>50.051000000000002</v>
      </c>
      <c r="Z84" s="97">
        <v>49.917999999999999</v>
      </c>
      <c r="AA84" s="97">
        <v>49.98</v>
      </c>
      <c r="AB84" s="97">
        <v>50</v>
      </c>
      <c r="AC84" s="97">
        <v>50.02</v>
      </c>
      <c r="AD84" s="97">
        <v>50.01</v>
      </c>
      <c r="AE84" s="97">
        <v>49.96</v>
      </c>
      <c r="AF84" s="96">
        <v>49.96</v>
      </c>
      <c r="AG84" s="98"/>
      <c r="AH84" s="56">
        <f t="shared" si="17"/>
        <v>50.064999999999998</v>
      </c>
      <c r="AI84" s="57">
        <f t="shared" si="18"/>
        <v>49.807000000000002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126.8</v>
      </c>
      <c r="C85" s="53">
        <v>127.1</v>
      </c>
      <c r="D85" s="53">
        <v>124.7</v>
      </c>
      <c r="E85" s="53">
        <v>127.4</v>
      </c>
      <c r="F85" s="53">
        <v>127.4</v>
      </c>
      <c r="G85" s="53">
        <v>124.1</v>
      </c>
      <c r="H85" s="53">
        <v>124.1</v>
      </c>
      <c r="I85" s="53">
        <v>123.2</v>
      </c>
      <c r="J85" s="53">
        <v>124.1</v>
      </c>
      <c r="K85" s="53">
        <v>123.4</v>
      </c>
      <c r="L85" s="53">
        <v>123.5</v>
      </c>
      <c r="M85" s="53">
        <v>125.1</v>
      </c>
      <c r="N85" s="53">
        <v>125.3</v>
      </c>
      <c r="O85" s="53">
        <v>124.7</v>
      </c>
      <c r="P85" s="53">
        <v>123.5</v>
      </c>
      <c r="Q85" s="53">
        <v>123</v>
      </c>
      <c r="R85" s="53">
        <v>124</v>
      </c>
      <c r="S85" s="53">
        <v>124.2</v>
      </c>
      <c r="T85" s="101">
        <v>123.6</v>
      </c>
      <c r="U85" s="101">
        <v>124.2</v>
      </c>
      <c r="V85" s="101">
        <v>123.8</v>
      </c>
      <c r="W85" s="101">
        <v>125.1</v>
      </c>
      <c r="X85" s="101">
        <v>126.8</v>
      </c>
      <c r="Y85" s="101">
        <v>124.7</v>
      </c>
      <c r="Z85" s="101">
        <v>123.2</v>
      </c>
      <c r="AA85" s="53">
        <v>125</v>
      </c>
      <c r="AB85" s="53">
        <v>125.9</v>
      </c>
      <c r="AC85" s="53">
        <v>125</v>
      </c>
      <c r="AD85" s="53">
        <v>126.7</v>
      </c>
      <c r="AE85" s="53">
        <v>126</v>
      </c>
      <c r="AF85" s="53">
        <v>126</v>
      </c>
      <c r="AG85" s="102"/>
      <c r="AH85" s="56">
        <f t="shared" si="17"/>
        <v>127.4</v>
      </c>
      <c r="AI85" s="57">
        <f t="shared" si="18"/>
        <v>123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131.4</v>
      </c>
      <c r="C86" s="53">
        <v>131.9</v>
      </c>
      <c r="D86" s="53">
        <v>131.4</v>
      </c>
      <c r="E86" s="53">
        <v>131.6</v>
      </c>
      <c r="F86" s="53">
        <v>131.6</v>
      </c>
      <c r="G86" s="53">
        <v>128.30000000000001</v>
      </c>
      <c r="H86" s="53">
        <v>128.30000000000001</v>
      </c>
      <c r="I86" s="53">
        <v>127.3</v>
      </c>
      <c r="J86" s="53">
        <v>127.8</v>
      </c>
      <c r="K86" s="53">
        <v>126.9</v>
      </c>
      <c r="L86" s="53">
        <v>127.1</v>
      </c>
      <c r="M86" s="53">
        <v>128.5</v>
      </c>
      <c r="N86" s="53">
        <v>128.5</v>
      </c>
      <c r="O86" s="53">
        <v>128.30000000000001</v>
      </c>
      <c r="P86" s="53">
        <v>127.6</v>
      </c>
      <c r="Q86" s="53">
        <v>126.7</v>
      </c>
      <c r="R86" s="53">
        <v>128.19999999999999</v>
      </c>
      <c r="S86" s="53">
        <v>128.1</v>
      </c>
      <c r="T86" s="101">
        <v>127.7</v>
      </c>
      <c r="U86" s="101">
        <v>128.19999999999999</v>
      </c>
      <c r="V86" s="101">
        <v>127.7</v>
      </c>
      <c r="W86" s="101">
        <v>128.19999999999999</v>
      </c>
      <c r="X86" s="101">
        <v>129.4</v>
      </c>
      <c r="Y86" s="101">
        <v>128.6</v>
      </c>
      <c r="Z86" s="101">
        <v>127.2</v>
      </c>
      <c r="AA86" s="53">
        <v>128.80000000000001</v>
      </c>
      <c r="AB86" s="53">
        <v>129.5</v>
      </c>
      <c r="AC86" s="53">
        <v>129</v>
      </c>
      <c r="AD86" s="53">
        <v>131</v>
      </c>
      <c r="AE86" s="53">
        <v>131</v>
      </c>
      <c r="AF86" s="53">
        <v>131</v>
      </c>
      <c r="AG86" s="102"/>
      <c r="AH86" s="56">
        <f t="shared" si="17"/>
        <v>131.9</v>
      </c>
      <c r="AI86" s="57">
        <f t="shared" si="18"/>
        <v>126.7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128.19999999999999</v>
      </c>
      <c r="C87" s="53">
        <v>128.30000000000001</v>
      </c>
      <c r="D87" s="53">
        <v>128.9</v>
      </c>
      <c r="E87" s="53">
        <v>128.4</v>
      </c>
      <c r="F87" s="53">
        <v>128.4</v>
      </c>
      <c r="G87" s="53">
        <v>127.5</v>
      </c>
      <c r="H87" s="53">
        <v>127.5</v>
      </c>
      <c r="I87" s="53">
        <v>128.1</v>
      </c>
      <c r="J87" s="53">
        <v>127.6</v>
      </c>
      <c r="K87" s="53">
        <v>126</v>
      </c>
      <c r="L87" s="53">
        <v>129.30000000000001</v>
      </c>
      <c r="M87" s="53">
        <v>126.3</v>
      </c>
      <c r="N87" s="53">
        <v>127.8</v>
      </c>
      <c r="O87" s="53">
        <v>128.9</v>
      </c>
      <c r="P87" s="53">
        <v>130.69999999999999</v>
      </c>
      <c r="Q87" s="53">
        <v>128.4</v>
      </c>
      <c r="R87" s="53">
        <v>127.4</v>
      </c>
      <c r="S87" s="53">
        <v>129.19999999999999</v>
      </c>
      <c r="T87" s="53">
        <v>127.8</v>
      </c>
      <c r="U87" s="53">
        <v>127.8</v>
      </c>
      <c r="V87" s="53">
        <v>125.5</v>
      </c>
      <c r="W87" s="101">
        <v>130.30000000000001</v>
      </c>
      <c r="X87" s="101">
        <v>129.4</v>
      </c>
      <c r="Y87" s="101">
        <v>129.19999999999999</v>
      </c>
      <c r="Z87" s="101">
        <v>128.19999999999999</v>
      </c>
      <c r="AA87" s="53">
        <v>129.6</v>
      </c>
      <c r="AB87" s="53">
        <v>131</v>
      </c>
      <c r="AC87" s="53">
        <v>128.6</v>
      </c>
      <c r="AD87" s="53">
        <v>130</v>
      </c>
      <c r="AE87" s="53">
        <v>130</v>
      </c>
      <c r="AF87" s="53">
        <v>130</v>
      </c>
      <c r="AG87" s="102"/>
      <c r="AH87" s="56">
        <f t="shared" si="17"/>
        <v>131</v>
      </c>
      <c r="AI87" s="57">
        <f t="shared" si="18"/>
        <v>125.5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130.30000000000001</v>
      </c>
      <c r="C88" s="53">
        <v>130.30000000000001</v>
      </c>
      <c r="D88" s="53">
        <v>130.6</v>
      </c>
      <c r="E88" s="53">
        <v>130.1</v>
      </c>
      <c r="F88" s="53">
        <v>130.1</v>
      </c>
      <c r="G88" s="53">
        <v>130.9</v>
      </c>
      <c r="H88" s="53">
        <v>130.9</v>
      </c>
      <c r="I88" s="53">
        <v>130.6</v>
      </c>
      <c r="J88" s="53">
        <v>132.30000000000001</v>
      </c>
      <c r="K88" s="53">
        <v>130.4</v>
      </c>
      <c r="L88" s="53">
        <v>132.9</v>
      </c>
      <c r="M88" s="53">
        <v>130.30000000000001</v>
      </c>
      <c r="N88" s="53">
        <v>131.69999999999999</v>
      </c>
      <c r="O88" s="53">
        <v>132.6</v>
      </c>
      <c r="P88" s="53">
        <v>134.5</v>
      </c>
      <c r="Q88" s="53">
        <v>132.9</v>
      </c>
      <c r="R88" s="53">
        <v>131.4</v>
      </c>
      <c r="S88" s="53">
        <v>132.9</v>
      </c>
      <c r="T88" s="53">
        <v>131.5</v>
      </c>
      <c r="U88" s="53">
        <v>131.5</v>
      </c>
      <c r="V88" s="53">
        <v>129</v>
      </c>
      <c r="W88" s="101">
        <v>133.69999999999999</v>
      </c>
      <c r="X88" s="101">
        <v>134.1</v>
      </c>
      <c r="Y88" s="101">
        <v>134.30000000000001</v>
      </c>
      <c r="Z88" s="101">
        <v>131.69999999999999</v>
      </c>
      <c r="AA88" s="53">
        <v>133</v>
      </c>
      <c r="AB88" s="53">
        <v>135.69999999999999</v>
      </c>
      <c r="AC88" s="53">
        <v>131.4</v>
      </c>
      <c r="AD88" s="53">
        <v>132.5</v>
      </c>
      <c r="AE88" s="53">
        <v>132</v>
      </c>
      <c r="AF88" s="53">
        <v>132</v>
      </c>
      <c r="AG88" s="102"/>
      <c r="AH88" s="56">
        <f t="shared" si="17"/>
        <v>135.69999999999999</v>
      </c>
      <c r="AI88" s="57">
        <f t="shared" si="18"/>
        <v>129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133</v>
      </c>
      <c r="C89" s="105">
        <v>134.30000000000001</v>
      </c>
      <c r="D89" s="105">
        <v>134.9</v>
      </c>
      <c r="E89" s="105">
        <v>134.4</v>
      </c>
      <c r="F89" s="105">
        <v>134.4</v>
      </c>
      <c r="G89" s="105">
        <v>130.4</v>
      </c>
      <c r="H89" s="105">
        <v>130.4</v>
      </c>
      <c r="I89" s="105">
        <v>131.9</v>
      </c>
      <c r="J89" s="105">
        <v>132.6</v>
      </c>
      <c r="K89" s="105">
        <v>129.80000000000001</v>
      </c>
      <c r="L89" s="105">
        <v>132.80000000000001</v>
      </c>
      <c r="M89" s="105">
        <v>133.4</v>
      </c>
      <c r="N89" s="105">
        <v>134.30000000000001</v>
      </c>
      <c r="O89" s="105">
        <v>134.9</v>
      </c>
      <c r="P89" s="105">
        <v>135</v>
      </c>
      <c r="Q89" s="105">
        <v>132.5</v>
      </c>
      <c r="R89" s="105">
        <v>131.6</v>
      </c>
      <c r="S89" s="105">
        <v>135.30000000000001</v>
      </c>
      <c r="T89" s="105">
        <v>133.80000000000001</v>
      </c>
      <c r="U89" s="105">
        <v>136.5</v>
      </c>
      <c r="V89" s="105">
        <v>132.6</v>
      </c>
      <c r="W89" s="101">
        <v>135</v>
      </c>
      <c r="X89" s="101">
        <v>135</v>
      </c>
      <c r="Y89" s="101">
        <v>134.4</v>
      </c>
      <c r="Z89" s="101">
        <v>134</v>
      </c>
      <c r="AA89" s="105">
        <v>135</v>
      </c>
      <c r="AB89" s="105">
        <v>134</v>
      </c>
      <c r="AC89" s="105">
        <v>134.6</v>
      </c>
      <c r="AD89" s="105">
        <v>135.69999999999999</v>
      </c>
      <c r="AE89" s="105">
        <v>133</v>
      </c>
      <c r="AF89" s="105">
        <v>133</v>
      </c>
      <c r="AG89" s="106"/>
      <c r="AH89" s="56">
        <f t="shared" si="17"/>
        <v>136.5</v>
      </c>
      <c r="AI89" s="57">
        <f t="shared" si="18"/>
        <v>129.80000000000001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131.80000000000001</v>
      </c>
      <c r="C90" s="53">
        <v>133.1</v>
      </c>
      <c r="D90" s="53">
        <v>138</v>
      </c>
      <c r="E90" s="53">
        <v>133.80000000000001</v>
      </c>
      <c r="F90" s="53">
        <v>133.80000000000001</v>
      </c>
      <c r="G90" s="53">
        <v>130.19999999999999</v>
      </c>
      <c r="H90" s="53">
        <v>130.19999999999999</v>
      </c>
      <c r="I90" s="53">
        <v>130</v>
      </c>
      <c r="J90" s="53">
        <v>128</v>
      </c>
      <c r="K90" s="53">
        <v>124.8</v>
      </c>
      <c r="L90" s="53">
        <v>129.9</v>
      </c>
      <c r="M90" s="53">
        <v>129</v>
      </c>
      <c r="N90" s="53">
        <v>130</v>
      </c>
      <c r="O90" s="53">
        <v>132.1</v>
      </c>
      <c r="P90" s="53">
        <v>132.69999999999999</v>
      </c>
      <c r="Q90" s="53">
        <v>130.1</v>
      </c>
      <c r="R90" s="53">
        <v>129.19999999999999</v>
      </c>
      <c r="S90" s="53">
        <v>132.69999999999999</v>
      </c>
      <c r="T90" s="53">
        <v>127.4</v>
      </c>
      <c r="U90" s="53">
        <v>135.19999999999999</v>
      </c>
      <c r="V90" s="53">
        <v>131.19999999999999</v>
      </c>
      <c r="W90" s="101">
        <v>134.80000000000001</v>
      </c>
      <c r="X90" s="101">
        <v>134.80000000000001</v>
      </c>
      <c r="Y90" s="101">
        <v>135.6</v>
      </c>
      <c r="Z90" s="101">
        <v>131.80000000000001</v>
      </c>
      <c r="AA90" s="53">
        <v>135</v>
      </c>
      <c r="AB90" s="53">
        <v>135.5</v>
      </c>
      <c r="AC90" s="53">
        <v>135</v>
      </c>
      <c r="AD90" s="53">
        <v>135.5</v>
      </c>
      <c r="AE90" s="53">
        <v>133</v>
      </c>
      <c r="AF90" s="53">
        <v>133</v>
      </c>
      <c r="AG90" s="102"/>
      <c r="AH90" s="56">
        <f t="shared" si="17"/>
        <v>138</v>
      </c>
      <c r="AI90" s="57">
        <f t="shared" si="18"/>
        <v>124.8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66.7</v>
      </c>
      <c r="C91" s="108">
        <v>66.8</v>
      </c>
      <c r="D91" s="108">
        <v>66.900000000000006</v>
      </c>
      <c r="E91" s="108">
        <v>66.8</v>
      </c>
      <c r="F91" s="108">
        <v>66.8</v>
      </c>
      <c r="G91" s="108">
        <v>65</v>
      </c>
      <c r="H91" s="108">
        <v>65</v>
      </c>
      <c r="I91" s="108">
        <v>64.5</v>
      </c>
      <c r="J91" s="108">
        <v>64.8</v>
      </c>
      <c r="K91" s="108">
        <v>64.5</v>
      </c>
      <c r="L91" s="108">
        <v>64.599999999999994</v>
      </c>
      <c r="M91" s="108">
        <v>65.400000000000006</v>
      </c>
      <c r="N91" s="108">
        <v>65.2</v>
      </c>
      <c r="O91" s="108">
        <v>65.099999999999994</v>
      </c>
      <c r="P91" s="108">
        <v>64.7</v>
      </c>
      <c r="Q91" s="108">
        <v>64.3</v>
      </c>
      <c r="R91" s="108">
        <v>65</v>
      </c>
      <c r="S91" s="108">
        <v>65.2</v>
      </c>
      <c r="T91" s="108">
        <v>64.2</v>
      </c>
      <c r="U91" s="108">
        <v>65.2</v>
      </c>
      <c r="V91" s="108">
        <v>64.900000000000006</v>
      </c>
      <c r="W91" s="108">
        <v>65.099999999999994</v>
      </c>
      <c r="X91" s="108">
        <v>65.599999999999994</v>
      </c>
      <c r="Y91" s="108">
        <v>65.099999999999994</v>
      </c>
      <c r="Z91" s="108">
        <v>64.400000000000006</v>
      </c>
      <c r="AA91" s="108">
        <v>65.400000000000006</v>
      </c>
      <c r="AB91" s="108">
        <v>65.8</v>
      </c>
      <c r="AC91" s="108">
        <v>65.5</v>
      </c>
      <c r="AD91" s="108">
        <v>66.3</v>
      </c>
      <c r="AE91" s="108">
        <v>66</v>
      </c>
      <c r="AF91" s="108">
        <v>66</v>
      </c>
      <c r="AG91" s="109"/>
      <c r="AH91" s="56">
        <f t="shared" si="17"/>
        <v>66.900000000000006</v>
      </c>
      <c r="AI91" s="57">
        <f t="shared" si="18"/>
        <v>64.2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137.13999999999996</v>
      </c>
      <c r="C93" s="114">
        <f t="shared" ref="C93:AF93" si="22">SUM(C15,C18,C21:C22,C42,C44:C45,C47,C49,C94:C97,C102,C108,C114,C123,C125,C137,C144,C147:C148,C155,C157,C159,C163:C165,C167:C169,C174,C180:C181,C183:C185,C193,C198)</f>
        <v>131.33999999999997</v>
      </c>
      <c r="D93" s="114">
        <f t="shared" si="22"/>
        <v>131.73999999999998</v>
      </c>
      <c r="E93" s="114">
        <f t="shared" si="22"/>
        <v>140.33999999999997</v>
      </c>
      <c r="F93" s="115">
        <f t="shared" si="22"/>
        <v>157.54</v>
      </c>
      <c r="G93" s="115">
        <f t="shared" si="22"/>
        <v>194.73999999999995</v>
      </c>
      <c r="H93" s="115">
        <f t="shared" si="22"/>
        <v>257.44</v>
      </c>
      <c r="I93" s="115">
        <f t="shared" si="22"/>
        <v>275.24</v>
      </c>
      <c r="J93" s="115">
        <f t="shared" si="22"/>
        <v>321.44000000000005</v>
      </c>
      <c r="K93" s="115">
        <f t="shared" si="22"/>
        <v>340.04000000000008</v>
      </c>
      <c r="L93" s="115">
        <f t="shared" si="22"/>
        <v>335.84000000000003</v>
      </c>
      <c r="M93" s="115">
        <f t="shared" si="22"/>
        <v>322.84000000000003</v>
      </c>
      <c r="N93" s="115">
        <f t="shared" si="22"/>
        <v>294.99</v>
      </c>
      <c r="O93" s="115">
        <f t="shared" si="22"/>
        <v>296.24</v>
      </c>
      <c r="P93" s="115">
        <f t="shared" si="22"/>
        <v>306.64</v>
      </c>
      <c r="Q93" s="115">
        <f t="shared" si="22"/>
        <v>286.54000000000002</v>
      </c>
      <c r="R93" s="115">
        <f t="shared" si="22"/>
        <v>281.44000000000005</v>
      </c>
      <c r="S93" s="115">
        <f t="shared" si="22"/>
        <v>288.94</v>
      </c>
      <c r="T93" s="115">
        <f t="shared" si="22"/>
        <v>299.54000000000002</v>
      </c>
      <c r="U93" s="115">
        <f t="shared" si="22"/>
        <v>329.84000000000003</v>
      </c>
      <c r="V93" s="115">
        <f t="shared" si="22"/>
        <v>373.54000000000008</v>
      </c>
      <c r="W93" s="115">
        <f t="shared" si="22"/>
        <v>398.44000000000005</v>
      </c>
      <c r="X93" s="115">
        <f t="shared" si="22"/>
        <v>368.84000000000003</v>
      </c>
      <c r="Y93" s="115">
        <f t="shared" si="22"/>
        <v>365.44000000000005</v>
      </c>
      <c r="Z93" s="115">
        <f t="shared" si="22"/>
        <v>351.04000000000008</v>
      </c>
      <c r="AA93" s="115">
        <f t="shared" si="22"/>
        <v>318.54000000000002</v>
      </c>
      <c r="AB93" s="115">
        <f t="shared" si="22"/>
        <v>304.04000000000002</v>
      </c>
      <c r="AC93" s="115">
        <f t="shared" si="22"/>
        <v>267.14000000000004</v>
      </c>
      <c r="AD93" s="115">
        <f t="shared" si="22"/>
        <v>223.23999999999998</v>
      </c>
      <c r="AE93" s="115">
        <f t="shared" si="22"/>
        <v>199.83999999999997</v>
      </c>
      <c r="AF93" s="115">
        <f t="shared" si="22"/>
        <v>152.83999999999997</v>
      </c>
      <c r="AG93" s="116"/>
      <c r="AH93" s="56">
        <f>MAX(B93:AF93)</f>
        <v>398.44000000000005</v>
      </c>
      <c r="AI93" s="57">
        <f>MIN(B93:AF93)</f>
        <v>131.33999999999997</v>
      </c>
    </row>
    <row r="94" spans="1:88" x14ac:dyDescent="0.25">
      <c r="A94" s="117" t="s">
        <v>97</v>
      </c>
      <c r="B94" s="60">
        <v>60.2</v>
      </c>
      <c r="C94" s="60">
        <v>60.3</v>
      </c>
      <c r="D94" s="60">
        <v>59.9</v>
      </c>
      <c r="E94" s="60">
        <v>69.5</v>
      </c>
      <c r="F94" s="60">
        <v>39.4</v>
      </c>
      <c r="G94" s="118">
        <v>41.3</v>
      </c>
      <c r="H94" s="118">
        <v>64.400000000000006</v>
      </c>
      <c r="I94" s="118">
        <v>56.2</v>
      </c>
      <c r="J94" s="118">
        <v>46.5</v>
      </c>
      <c r="K94" s="118">
        <v>37.4</v>
      </c>
      <c r="L94" s="49">
        <v>30.4</v>
      </c>
      <c r="M94" s="118">
        <v>48.4</v>
      </c>
      <c r="N94" s="118">
        <v>58</v>
      </c>
      <c r="O94" s="118">
        <v>69</v>
      </c>
      <c r="P94" s="118">
        <v>69.7</v>
      </c>
      <c r="Q94" s="118">
        <v>69</v>
      </c>
      <c r="R94" s="118">
        <v>62.4</v>
      </c>
      <c r="S94" s="118">
        <v>67</v>
      </c>
      <c r="T94" s="49">
        <v>56</v>
      </c>
      <c r="U94" s="49">
        <v>57</v>
      </c>
      <c r="V94" s="49">
        <v>38</v>
      </c>
      <c r="W94" s="118">
        <v>30.4</v>
      </c>
      <c r="X94" s="118">
        <v>47.5</v>
      </c>
      <c r="Y94" s="118">
        <v>50.4</v>
      </c>
      <c r="Z94" s="118">
        <v>54.8</v>
      </c>
      <c r="AA94" s="49">
        <v>64</v>
      </c>
      <c r="AB94" s="49">
        <v>69</v>
      </c>
      <c r="AC94" s="49">
        <v>77</v>
      </c>
      <c r="AD94" s="49">
        <v>74</v>
      </c>
      <c r="AE94" s="49">
        <v>83</v>
      </c>
      <c r="AF94" s="119">
        <v>68</v>
      </c>
      <c r="AG94" s="120">
        <v>75</v>
      </c>
      <c r="AH94" s="56">
        <f t="shared" ref="AH94:AH99" si="23">IF(ABS(MAX(B94:AF94))&gt;ABS(MIN(B94:AF94)),MAX(B94:AF94),MIN(B94:AF94))</f>
        <v>83</v>
      </c>
      <c r="AI94" s="121">
        <f t="shared" ref="AI94:AI99" si="24">INDEX($B$9:$AF$9,1,MATCH(AH94,B94:AF94,0))</f>
        <v>0.95833333333333304</v>
      </c>
    </row>
    <row r="95" spans="1:88" x14ac:dyDescent="0.25">
      <c r="A95" s="122" t="s">
        <v>98</v>
      </c>
      <c r="B95" s="62">
        <v>-78.7</v>
      </c>
      <c r="C95" s="62">
        <v>-80</v>
      </c>
      <c r="D95" s="62">
        <v>-79.900000000000006</v>
      </c>
      <c r="E95" s="62">
        <v>-76.599999999999994</v>
      </c>
      <c r="F95" s="62">
        <v>-71</v>
      </c>
      <c r="G95" s="62">
        <v>-68.3</v>
      </c>
      <c r="H95" s="62">
        <v>-50.6</v>
      </c>
      <c r="I95" s="62">
        <v>-51</v>
      </c>
      <c r="J95" s="62">
        <v>-33.6</v>
      </c>
      <c r="K95" s="62">
        <v>-25</v>
      </c>
      <c r="L95" s="62">
        <v>-23</v>
      </c>
      <c r="M95" s="62">
        <v>-28</v>
      </c>
      <c r="N95" s="62">
        <v>-23</v>
      </c>
      <c r="O95" s="62">
        <v>-31</v>
      </c>
      <c r="P95" s="62">
        <v>-36.9</v>
      </c>
      <c r="Q95" s="62">
        <v>-48</v>
      </c>
      <c r="R95" s="62">
        <v>-48.5</v>
      </c>
      <c r="S95" s="62">
        <v>-47.6</v>
      </c>
      <c r="T95" s="62">
        <v>-54</v>
      </c>
      <c r="U95" s="62">
        <v>-29.1</v>
      </c>
      <c r="V95" s="62">
        <v>-9.1999999999999993</v>
      </c>
      <c r="W95" s="62">
        <v>4</v>
      </c>
      <c r="X95" s="62">
        <v>-10</v>
      </c>
      <c r="Y95" s="62">
        <v>-14.3</v>
      </c>
      <c r="Z95" s="62">
        <v>-21.2</v>
      </c>
      <c r="AA95" s="53">
        <v>-33</v>
      </c>
      <c r="AB95" s="53">
        <v>-37</v>
      </c>
      <c r="AC95" s="53">
        <v>-49</v>
      </c>
      <c r="AD95" s="53">
        <v>-60</v>
      </c>
      <c r="AE95" s="53">
        <v>-70</v>
      </c>
      <c r="AF95" s="123">
        <v>-78</v>
      </c>
      <c r="AG95" s="120">
        <v>240</v>
      </c>
      <c r="AH95" s="56">
        <f t="shared" si="23"/>
        <v>-80</v>
      </c>
      <c r="AI95" s="121">
        <f t="shared" si="24"/>
        <v>8.3333333333333301E-2</v>
      </c>
    </row>
    <row r="96" spans="1:88" x14ac:dyDescent="0.25">
      <c r="A96" s="122" t="s">
        <v>99</v>
      </c>
      <c r="B96" s="62">
        <v>-5.3</v>
      </c>
      <c r="C96" s="62">
        <v>-8.8000000000000007</v>
      </c>
      <c r="D96" s="62">
        <v>-10.199999999999999</v>
      </c>
      <c r="E96" s="62">
        <v>-8.4</v>
      </c>
      <c r="F96" s="62">
        <v>-9.5</v>
      </c>
      <c r="G96" s="62">
        <v>-7.2</v>
      </c>
      <c r="H96" s="62">
        <v>-2.1</v>
      </c>
      <c r="I96" s="62">
        <v>0</v>
      </c>
      <c r="J96" s="62">
        <v>9.8000000000000007</v>
      </c>
      <c r="K96" s="62">
        <v>26.9</v>
      </c>
      <c r="L96" s="62">
        <v>31</v>
      </c>
      <c r="M96" s="62">
        <v>24</v>
      </c>
      <c r="N96" s="62">
        <v>28.25</v>
      </c>
      <c r="O96" s="62">
        <v>17.5</v>
      </c>
      <c r="P96" s="62">
        <v>15.3</v>
      </c>
      <c r="Q96" s="62">
        <v>1</v>
      </c>
      <c r="R96" s="62">
        <v>2.8</v>
      </c>
      <c r="S96" s="62">
        <v>4.9000000000000004</v>
      </c>
      <c r="T96" s="62">
        <v>2</v>
      </c>
      <c r="U96" s="62">
        <v>18.7</v>
      </c>
      <c r="V96" s="62">
        <v>36.799999999999997</v>
      </c>
      <c r="W96" s="62">
        <v>42.7</v>
      </c>
      <c r="X96" s="62">
        <v>41.3</v>
      </c>
      <c r="Y96" s="62">
        <v>18</v>
      </c>
      <c r="Z96" s="62">
        <v>4.0999999999999996</v>
      </c>
      <c r="AA96" s="53">
        <v>2.5</v>
      </c>
      <c r="AB96" s="53">
        <v>0</v>
      </c>
      <c r="AC96" s="53">
        <v>-3</v>
      </c>
      <c r="AD96" s="53">
        <v>-7</v>
      </c>
      <c r="AE96" s="53">
        <v>-13</v>
      </c>
      <c r="AF96" s="123">
        <v>-17</v>
      </c>
      <c r="AG96" s="120">
        <v>60</v>
      </c>
      <c r="AH96" s="56">
        <f t="shared" si="23"/>
        <v>42.7</v>
      </c>
      <c r="AI96" s="121">
        <f t="shared" si="24"/>
        <v>0.75</v>
      </c>
    </row>
    <row r="97" spans="1:37" x14ac:dyDescent="0.25">
      <c r="A97" s="124" t="s">
        <v>100</v>
      </c>
      <c r="B97" s="65">
        <v>-14.9</v>
      </c>
      <c r="C97" s="65">
        <v>-15.2</v>
      </c>
      <c r="D97" s="65">
        <v>-12.9</v>
      </c>
      <c r="E97" s="65">
        <v>-19</v>
      </c>
      <c r="F97" s="65">
        <v>18.8</v>
      </c>
      <c r="G97" s="65">
        <v>29.7</v>
      </c>
      <c r="H97" s="65">
        <v>30.2</v>
      </c>
      <c r="I97" s="65">
        <v>54.5</v>
      </c>
      <c r="J97" s="65">
        <v>83.3</v>
      </c>
      <c r="K97" s="65">
        <v>85.3</v>
      </c>
      <c r="L97" s="65">
        <v>82</v>
      </c>
      <c r="M97" s="65">
        <v>63</v>
      </c>
      <c r="N97" s="65">
        <v>35</v>
      </c>
      <c r="O97" s="65">
        <v>44</v>
      </c>
      <c r="P97" s="65">
        <v>42</v>
      </c>
      <c r="Q97" s="65">
        <v>48</v>
      </c>
      <c r="R97" s="65">
        <v>48.2</v>
      </c>
      <c r="S97" s="65">
        <v>48.1</v>
      </c>
      <c r="T97" s="65">
        <v>79</v>
      </c>
      <c r="U97" s="65">
        <v>66.7</v>
      </c>
      <c r="V97" s="65">
        <v>91.4</v>
      </c>
      <c r="W97" s="65">
        <v>101.5</v>
      </c>
      <c r="X97" s="65">
        <v>70.2</v>
      </c>
      <c r="Y97" s="65">
        <v>91.5</v>
      </c>
      <c r="Z97" s="65">
        <v>93.5</v>
      </c>
      <c r="AA97" s="125">
        <v>66</v>
      </c>
      <c r="AB97" s="125">
        <v>53</v>
      </c>
      <c r="AC97" s="125">
        <v>26</v>
      </c>
      <c r="AD97" s="125">
        <v>0</v>
      </c>
      <c r="AE97" s="125">
        <v>5</v>
      </c>
      <c r="AF97" s="126">
        <v>-15</v>
      </c>
      <c r="AG97" s="127">
        <v>120</v>
      </c>
      <c r="AH97" s="56">
        <f t="shared" si="23"/>
        <v>101.5</v>
      </c>
      <c r="AI97" s="121">
        <f t="shared" si="24"/>
        <v>0.75</v>
      </c>
    </row>
    <row r="98" spans="1:37" x14ac:dyDescent="0.25">
      <c r="A98" s="124" t="s">
        <v>101</v>
      </c>
      <c r="B98" s="65">
        <v>6</v>
      </c>
      <c r="C98" s="65">
        <v>6</v>
      </c>
      <c r="D98" s="65">
        <v>7.8</v>
      </c>
      <c r="E98" s="65">
        <v>3.6</v>
      </c>
      <c r="F98" s="65">
        <v>30</v>
      </c>
      <c r="G98" s="65">
        <v>34.9</v>
      </c>
      <c r="H98" s="65">
        <v>32.9</v>
      </c>
      <c r="I98" s="65">
        <v>48.3</v>
      </c>
      <c r="J98" s="65">
        <v>64.3</v>
      </c>
      <c r="K98" s="65">
        <v>62.3</v>
      </c>
      <c r="L98" s="65">
        <v>61</v>
      </c>
      <c r="M98" s="65">
        <v>45</v>
      </c>
      <c r="N98" s="65">
        <v>35</v>
      </c>
      <c r="O98" s="65">
        <v>33.5</v>
      </c>
      <c r="P98" s="65">
        <v>38.4</v>
      </c>
      <c r="Q98" s="65">
        <v>35</v>
      </c>
      <c r="R98" s="65">
        <v>33.6</v>
      </c>
      <c r="S98" s="65">
        <v>29.2</v>
      </c>
      <c r="T98" s="65">
        <v>54</v>
      </c>
      <c r="U98" s="65">
        <v>52.1</v>
      </c>
      <c r="V98" s="65">
        <v>66.599999999999994</v>
      </c>
      <c r="W98" s="65">
        <v>72.2</v>
      </c>
      <c r="X98" s="65">
        <v>46.7</v>
      </c>
      <c r="Y98" s="65">
        <v>68.5</v>
      </c>
      <c r="Z98" s="65">
        <v>74.8</v>
      </c>
      <c r="AA98" s="125">
        <v>50</v>
      </c>
      <c r="AB98" s="125">
        <v>41</v>
      </c>
      <c r="AC98" s="125">
        <v>20</v>
      </c>
      <c r="AD98" s="125">
        <v>11</v>
      </c>
      <c r="AE98" s="125">
        <v>13</v>
      </c>
      <c r="AF98" s="126">
        <v>8</v>
      </c>
      <c r="AG98" s="127"/>
      <c r="AH98" s="56">
        <f t="shared" si="23"/>
        <v>74.8</v>
      </c>
      <c r="AI98" s="121">
        <f t="shared" si="24"/>
        <v>0.8125</v>
      </c>
    </row>
    <row r="99" spans="1:37" ht="15.75" thickBot="1" x14ac:dyDescent="0.3">
      <c r="A99" s="124" t="s">
        <v>102</v>
      </c>
      <c r="B99" s="65">
        <v>36.9</v>
      </c>
      <c r="C99" s="65">
        <v>26.7</v>
      </c>
      <c r="D99" s="65">
        <v>31.3</v>
      </c>
      <c r="E99" s="65">
        <v>31.9</v>
      </c>
      <c r="F99" s="65">
        <v>35.700000000000003</v>
      </c>
      <c r="G99" s="65">
        <v>35.200000000000003</v>
      </c>
      <c r="H99" s="65">
        <v>39</v>
      </c>
      <c r="I99" s="65">
        <v>46.3</v>
      </c>
      <c r="J99" s="65">
        <v>57.3</v>
      </c>
      <c r="K99" s="65">
        <v>65.8</v>
      </c>
      <c r="L99" s="65">
        <v>65</v>
      </c>
      <c r="M99" s="65">
        <v>54</v>
      </c>
      <c r="N99" s="65">
        <v>46</v>
      </c>
      <c r="O99" s="65">
        <v>37</v>
      </c>
      <c r="P99" s="65">
        <v>35.299999999999997</v>
      </c>
      <c r="Q99" s="65">
        <v>38</v>
      </c>
      <c r="R99" s="65">
        <v>43.6</v>
      </c>
      <c r="S99" s="65">
        <v>33.1</v>
      </c>
      <c r="T99" s="65">
        <v>47</v>
      </c>
      <c r="U99" s="65">
        <v>42.2</v>
      </c>
      <c r="V99" s="65">
        <v>61.4</v>
      </c>
      <c r="W99" s="65">
        <v>71.599999999999994</v>
      </c>
      <c r="X99" s="65">
        <v>37.9</v>
      </c>
      <c r="Y99" s="65">
        <v>52.6</v>
      </c>
      <c r="Z99" s="65">
        <v>51.4</v>
      </c>
      <c r="AA99" s="125">
        <v>37</v>
      </c>
      <c r="AB99" s="125">
        <v>31</v>
      </c>
      <c r="AC99" s="125">
        <v>22</v>
      </c>
      <c r="AD99" s="125">
        <v>27</v>
      </c>
      <c r="AE99" s="125">
        <v>36</v>
      </c>
      <c r="AF99" s="126">
        <v>30</v>
      </c>
      <c r="AG99" s="128"/>
      <c r="AH99" s="56">
        <f t="shared" si="23"/>
        <v>71.599999999999994</v>
      </c>
      <c r="AI99" s="121">
        <f t="shared" si="24"/>
        <v>0.75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5">B101</f>
        <v>9.9</v>
      </c>
      <c r="D101" s="134">
        <f t="shared" si="25"/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ref="S101:AF106" si="26">R101</f>
        <v>9.9</v>
      </c>
      <c r="T101" s="134">
        <f t="shared" si="26"/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5"/>
        <v>9.6</v>
      </c>
      <c r="D102" s="137">
        <f t="shared" si="25"/>
        <v>9.6</v>
      </c>
      <c r="E102" s="137">
        <f t="shared" si="25"/>
        <v>9.6</v>
      </c>
      <c r="F102" s="137">
        <f t="shared" si="25"/>
        <v>9.6</v>
      </c>
      <c r="G102" s="137">
        <f t="shared" si="25"/>
        <v>9.6</v>
      </c>
      <c r="H102" s="137">
        <f t="shared" si="25"/>
        <v>9.6</v>
      </c>
      <c r="I102" s="137">
        <f t="shared" si="25"/>
        <v>9.6</v>
      </c>
      <c r="J102" s="137">
        <f t="shared" si="25"/>
        <v>9.6</v>
      </c>
      <c r="K102" s="137">
        <f t="shared" si="25"/>
        <v>9.6</v>
      </c>
      <c r="L102" s="137">
        <f t="shared" si="25"/>
        <v>9.6</v>
      </c>
      <c r="M102" s="137">
        <f t="shared" si="25"/>
        <v>9.6</v>
      </c>
      <c r="N102" s="137">
        <f t="shared" si="25"/>
        <v>9.6</v>
      </c>
      <c r="O102" s="137">
        <f t="shared" si="25"/>
        <v>9.6</v>
      </c>
      <c r="P102" s="137">
        <f t="shared" si="25"/>
        <v>9.6</v>
      </c>
      <c r="Q102" s="137">
        <f t="shared" si="25"/>
        <v>9.6</v>
      </c>
      <c r="R102" s="137">
        <f t="shared" si="25"/>
        <v>9.6</v>
      </c>
      <c r="S102" s="137">
        <f t="shared" si="26"/>
        <v>9.6</v>
      </c>
      <c r="T102" s="137">
        <f t="shared" si="26"/>
        <v>9.6</v>
      </c>
      <c r="U102" s="137">
        <f t="shared" si="26"/>
        <v>9.6</v>
      </c>
      <c r="V102" s="137">
        <f t="shared" si="26"/>
        <v>9.6</v>
      </c>
      <c r="W102" s="137">
        <f t="shared" si="26"/>
        <v>9.6</v>
      </c>
      <c r="X102" s="137">
        <f t="shared" si="26"/>
        <v>9.6</v>
      </c>
      <c r="Y102" s="137">
        <f t="shared" si="26"/>
        <v>9.6</v>
      </c>
      <c r="Z102" s="137">
        <f t="shared" si="26"/>
        <v>9.6</v>
      </c>
      <c r="AA102" s="137">
        <f t="shared" si="26"/>
        <v>9.6</v>
      </c>
      <c r="AB102" s="137">
        <f t="shared" si="26"/>
        <v>9.6</v>
      </c>
      <c r="AC102" s="137">
        <f t="shared" si="26"/>
        <v>9.6</v>
      </c>
      <c r="AD102" s="137">
        <f t="shared" si="26"/>
        <v>9.6</v>
      </c>
      <c r="AE102" s="137">
        <f t="shared" si="26"/>
        <v>9.6</v>
      </c>
      <c r="AF102" s="137">
        <f t="shared" si="26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5"/>
        <v>9.98</v>
      </c>
      <c r="D103" s="137">
        <f t="shared" si="25"/>
        <v>9.98</v>
      </c>
      <c r="E103" s="137">
        <f t="shared" si="25"/>
        <v>9.98</v>
      </c>
      <c r="F103" s="137">
        <f t="shared" si="25"/>
        <v>9.98</v>
      </c>
      <c r="G103" s="137">
        <f t="shared" si="25"/>
        <v>9.98</v>
      </c>
      <c r="H103" s="137">
        <f t="shared" si="25"/>
        <v>9.98</v>
      </c>
      <c r="I103" s="137">
        <f t="shared" si="25"/>
        <v>9.98</v>
      </c>
      <c r="J103" s="137">
        <f t="shared" si="25"/>
        <v>9.98</v>
      </c>
      <c r="K103" s="137">
        <f t="shared" si="25"/>
        <v>9.98</v>
      </c>
      <c r="L103" s="137">
        <f t="shared" si="25"/>
        <v>9.98</v>
      </c>
      <c r="M103" s="137">
        <f t="shared" si="25"/>
        <v>9.98</v>
      </c>
      <c r="N103" s="137">
        <f t="shared" si="25"/>
        <v>9.98</v>
      </c>
      <c r="O103" s="137">
        <f t="shared" si="25"/>
        <v>9.98</v>
      </c>
      <c r="P103" s="137">
        <f t="shared" si="25"/>
        <v>9.98</v>
      </c>
      <c r="Q103" s="137">
        <f t="shared" si="25"/>
        <v>9.98</v>
      </c>
      <c r="R103" s="137">
        <f t="shared" si="25"/>
        <v>9.98</v>
      </c>
      <c r="S103" s="137">
        <f t="shared" si="26"/>
        <v>9.98</v>
      </c>
      <c r="T103" s="137">
        <f t="shared" si="26"/>
        <v>9.98</v>
      </c>
      <c r="U103" s="137">
        <f t="shared" si="26"/>
        <v>9.98</v>
      </c>
      <c r="V103" s="137">
        <f t="shared" si="26"/>
        <v>9.98</v>
      </c>
      <c r="W103" s="137">
        <f t="shared" si="26"/>
        <v>9.98</v>
      </c>
      <c r="X103" s="137">
        <f t="shared" si="26"/>
        <v>9.98</v>
      </c>
      <c r="Y103" s="137">
        <f t="shared" si="26"/>
        <v>9.98</v>
      </c>
      <c r="Z103" s="137">
        <f t="shared" si="26"/>
        <v>9.98</v>
      </c>
      <c r="AA103" s="137">
        <f t="shared" si="26"/>
        <v>9.98</v>
      </c>
      <c r="AB103" s="137">
        <f t="shared" si="26"/>
        <v>9.98</v>
      </c>
      <c r="AC103" s="137">
        <f t="shared" si="26"/>
        <v>9.98</v>
      </c>
      <c r="AD103" s="137">
        <f t="shared" si="26"/>
        <v>9.98</v>
      </c>
      <c r="AE103" s="137">
        <f t="shared" si="26"/>
        <v>9.98</v>
      </c>
      <c r="AF103" s="137">
        <f t="shared" si="26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5"/>
        <v>9.1</v>
      </c>
      <c r="D104" s="137">
        <f t="shared" si="25"/>
        <v>9.1</v>
      </c>
      <c r="E104" s="137">
        <f t="shared" si="25"/>
        <v>9.1</v>
      </c>
      <c r="F104" s="137">
        <f t="shared" si="25"/>
        <v>9.1</v>
      </c>
      <c r="G104" s="137">
        <f t="shared" si="25"/>
        <v>9.1</v>
      </c>
      <c r="H104" s="137">
        <f t="shared" si="25"/>
        <v>9.1</v>
      </c>
      <c r="I104" s="137">
        <f t="shared" si="25"/>
        <v>9.1</v>
      </c>
      <c r="J104" s="137">
        <f t="shared" si="25"/>
        <v>9.1</v>
      </c>
      <c r="K104" s="137">
        <f t="shared" si="25"/>
        <v>9.1</v>
      </c>
      <c r="L104" s="137">
        <f t="shared" si="25"/>
        <v>9.1</v>
      </c>
      <c r="M104" s="137">
        <f t="shared" si="25"/>
        <v>9.1</v>
      </c>
      <c r="N104" s="137">
        <f t="shared" si="25"/>
        <v>9.1</v>
      </c>
      <c r="O104" s="137">
        <f t="shared" si="25"/>
        <v>9.1</v>
      </c>
      <c r="P104" s="137">
        <f t="shared" si="25"/>
        <v>9.1</v>
      </c>
      <c r="Q104" s="137">
        <f t="shared" si="25"/>
        <v>9.1</v>
      </c>
      <c r="R104" s="137">
        <f t="shared" si="25"/>
        <v>9.1</v>
      </c>
      <c r="S104" s="137">
        <f t="shared" si="26"/>
        <v>9.1</v>
      </c>
      <c r="T104" s="137">
        <f t="shared" si="26"/>
        <v>9.1</v>
      </c>
      <c r="U104" s="137">
        <f t="shared" si="26"/>
        <v>9.1</v>
      </c>
      <c r="V104" s="137">
        <f t="shared" si="26"/>
        <v>9.1</v>
      </c>
      <c r="W104" s="137">
        <f t="shared" si="26"/>
        <v>9.1</v>
      </c>
      <c r="X104" s="137">
        <f t="shared" si="26"/>
        <v>9.1</v>
      </c>
      <c r="Y104" s="137">
        <f t="shared" si="26"/>
        <v>9.1</v>
      </c>
      <c r="Z104" s="137">
        <f t="shared" si="26"/>
        <v>9.1</v>
      </c>
      <c r="AA104" s="137">
        <f t="shared" si="26"/>
        <v>9.1</v>
      </c>
      <c r="AB104" s="137">
        <f t="shared" si="26"/>
        <v>9.1</v>
      </c>
      <c r="AC104" s="137">
        <f t="shared" si="26"/>
        <v>9.1</v>
      </c>
      <c r="AD104" s="137">
        <f t="shared" si="26"/>
        <v>9.1</v>
      </c>
      <c r="AE104" s="137">
        <f t="shared" si="26"/>
        <v>9.1</v>
      </c>
      <c r="AF104" s="137">
        <f t="shared" si="26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5"/>
        <v>9.18</v>
      </c>
      <c r="D105" s="137">
        <f t="shared" si="25"/>
        <v>9.18</v>
      </c>
      <c r="E105" s="137">
        <f t="shared" si="25"/>
        <v>9.18</v>
      </c>
      <c r="F105" s="137">
        <f t="shared" si="25"/>
        <v>9.18</v>
      </c>
      <c r="G105" s="137">
        <f t="shared" si="25"/>
        <v>9.18</v>
      </c>
      <c r="H105" s="137">
        <f t="shared" si="25"/>
        <v>9.18</v>
      </c>
      <c r="I105" s="137">
        <f t="shared" si="25"/>
        <v>9.18</v>
      </c>
      <c r="J105" s="137">
        <f t="shared" si="25"/>
        <v>9.18</v>
      </c>
      <c r="K105" s="137">
        <f t="shared" si="25"/>
        <v>9.18</v>
      </c>
      <c r="L105" s="137">
        <f t="shared" si="25"/>
        <v>9.18</v>
      </c>
      <c r="M105" s="137">
        <f t="shared" si="25"/>
        <v>9.18</v>
      </c>
      <c r="N105" s="137">
        <f t="shared" si="25"/>
        <v>9.18</v>
      </c>
      <c r="O105" s="137">
        <f t="shared" si="25"/>
        <v>9.18</v>
      </c>
      <c r="P105" s="137">
        <f t="shared" si="25"/>
        <v>9.18</v>
      </c>
      <c r="Q105" s="137">
        <f t="shared" si="25"/>
        <v>9.18</v>
      </c>
      <c r="R105" s="137">
        <f t="shared" si="25"/>
        <v>9.18</v>
      </c>
      <c r="S105" s="137">
        <f t="shared" si="26"/>
        <v>9.18</v>
      </c>
      <c r="T105" s="137">
        <f t="shared" si="26"/>
        <v>9.18</v>
      </c>
      <c r="U105" s="137">
        <f t="shared" si="26"/>
        <v>9.18</v>
      </c>
      <c r="V105" s="137">
        <f t="shared" si="26"/>
        <v>9.18</v>
      </c>
      <c r="W105" s="137">
        <f t="shared" si="26"/>
        <v>9.18</v>
      </c>
      <c r="X105" s="137">
        <f t="shared" si="26"/>
        <v>9.18</v>
      </c>
      <c r="Y105" s="137">
        <f t="shared" si="26"/>
        <v>9.18</v>
      </c>
      <c r="Z105" s="137">
        <f t="shared" si="26"/>
        <v>9.18</v>
      </c>
      <c r="AA105" s="137">
        <f t="shared" si="26"/>
        <v>9.18</v>
      </c>
      <c r="AB105" s="137">
        <f t="shared" si="26"/>
        <v>9.18</v>
      </c>
      <c r="AC105" s="137">
        <f t="shared" si="26"/>
        <v>9.18</v>
      </c>
      <c r="AD105" s="137">
        <f t="shared" si="26"/>
        <v>9.18</v>
      </c>
      <c r="AE105" s="137">
        <f t="shared" si="26"/>
        <v>9.18</v>
      </c>
      <c r="AF105" s="137">
        <f t="shared" si="26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5"/>
        <v>7</v>
      </c>
      <c r="D106" s="137">
        <f t="shared" si="25"/>
        <v>7</v>
      </c>
      <c r="E106" s="137">
        <f t="shared" si="25"/>
        <v>7</v>
      </c>
      <c r="F106" s="137">
        <f t="shared" si="25"/>
        <v>7</v>
      </c>
      <c r="G106" s="137">
        <f t="shared" si="25"/>
        <v>7</v>
      </c>
      <c r="H106" s="137">
        <f t="shared" si="25"/>
        <v>7</v>
      </c>
      <c r="I106" s="137">
        <f t="shared" si="25"/>
        <v>7</v>
      </c>
      <c r="J106" s="137">
        <f t="shared" si="25"/>
        <v>7</v>
      </c>
      <c r="K106" s="137">
        <f t="shared" si="25"/>
        <v>7</v>
      </c>
      <c r="L106" s="137">
        <f t="shared" si="25"/>
        <v>7</v>
      </c>
      <c r="M106" s="137">
        <f t="shared" si="25"/>
        <v>7</v>
      </c>
      <c r="N106" s="137">
        <f t="shared" si="25"/>
        <v>7</v>
      </c>
      <c r="O106" s="137">
        <f t="shared" si="25"/>
        <v>7</v>
      </c>
      <c r="P106" s="137">
        <f t="shared" si="25"/>
        <v>7</v>
      </c>
      <c r="Q106" s="137">
        <f t="shared" si="25"/>
        <v>7</v>
      </c>
      <c r="R106" s="137">
        <f t="shared" si="25"/>
        <v>7</v>
      </c>
      <c r="S106" s="137">
        <f t="shared" si="26"/>
        <v>7</v>
      </c>
      <c r="T106" s="137">
        <f t="shared" si="26"/>
        <v>7</v>
      </c>
      <c r="U106" s="137">
        <f t="shared" si="26"/>
        <v>7</v>
      </c>
      <c r="V106" s="137">
        <f t="shared" si="26"/>
        <v>7</v>
      </c>
      <c r="W106" s="137">
        <f t="shared" si="26"/>
        <v>7</v>
      </c>
      <c r="X106" s="137">
        <f t="shared" si="26"/>
        <v>7</v>
      </c>
      <c r="Y106" s="137">
        <f t="shared" si="26"/>
        <v>7</v>
      </c>
      <c r="Z106" s="137">
        <f t="shared" si="26"/>
        <v>7</v>
      </c>
      <c r="AA106" s="137">
        <f t="shared" si="26"/>
        <v>7</v>
      </c>
      <c r="AB106" s="137">
        <f t="shared" si="26"/>
        <v>7</v>
      </c>
      <c r="AC106" s="137">
        <f t="shared" si="26"/>
        <v>7</v>
      </c>
      <c r="AD106" s="137">
        <f t="shared" si="26"/>
        <v>7</v>
      </c>
      <c r="AE106" s="137">
        <f t="shared" si="26"/>
        <v>7</v>
      </c>
      <c r="AF106" s="137">
        <f t="shared" si="26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7">B108</f>
        <v>2.25</v>
      </c>
      <c r="D108" s="137">
        <f t="shared" si="27"/>
        <v>2.25</v>
      </c>
      <c r="E108" s="137">
        <f t="shared" si="27"/>
        <v>2.25</v>
      </c>
      <c r="F108" s="137">
        <f t="shared" si="27"/>
        <v>2.25</v>
      </c>
      <c r="G108" s="137">
        <f t="shared" si="27"/>
        <v>2.25</v>
      </c>
      <c r="H108" s="137">
        <f t="shared" si="27"/>
        <v>2.25</v>
      </c>
      <c r="I108" s="137">
        <f t="shared" si="27"/>
        <v>2.25</v>
      </c>
      <c r="J108" s="137">
        <f t="shared" si="27"/>
        <v>2.25</v>
      </c>
      <c r="K108" s="137">
        <f t="shared" si="27"/>
        <v>2.25</v>
      </c>
      <c r="L108" s="137">
        <f t="shared" si="27"/>
        <v>2.25</v>
      </c>
      <c r="M108" s="137">
        <f t="shared" si="27"/>
        <v>2.25</v>
      </c>
      <c r="N108" s="137">
        <f t="shared" si="27"/>
        <v>2.25</v>
      </c>
      <c r="O108" s="137">
        <f t="shared" si="27"/>
        <v>2.25</v>
      </c>
      <c r="P108" s="137">
        <f t="shared" si="27"/>
        <v>2.25</v>
      </c>
      <c r="Q108" s="137">
        <f t="shared" si="27"/>
        <v>2.25</v>
      </c>
      <c r="R108" s="137">
        <f t="shared" si="27"/>
        <v>2.25</v>
      </c>
      <c r="S108" s="137">
        <f t="shared" ref="S108:AF109" si="28">R108</f>
        <v>2.25</v>
      </c>
      <c r="T108" s="137">
        <f t="shared" si="28"/>
        <v>2.25</v>
      </c>
      <c r="U108" s="137">
        <f t="shared" si="28"/>
        <v>2.25</v>
      </c>
      <c r="V108" s="137">
        <f t="shared" si="28"/>
        <v>2.25</v>
      </c>
      <c r="W108" s="137">
        <f t="shared" si="28"/>
        <v>2.25</v>
      </c>
      <c r="X108" s="137">
        <f t="shared" si="28"/>
        <v>2.25</v>
      </c>
      <c r="Y108" s="137">
        <f t="shared" si="28"/>
        <v>2.25</v>
      </c>
      <c r="Z108" s="137">
        <f t="shared" si="28"/>
        <v>2.25</v>
      </c>
      <c r="AA108" s="137">
        <f t="shared" si="28"/>
        <v>2.25</v>
      </c>
      <c r="AB108" s="137">
        <f t="shared" si="28"/>
        <v>2.25</v>
      </c>
      <c r="AC108" s="137">
        <f t="shared" si="28"/>
        <v>2.25</v>
      </c>
      <c r="AD108" s="137">
        <f t="shared" si="28"/>
        <v>2.25</v>
      </c>
      <c r="AE108" s="137">
        <f t="shared" si="28"/>
        <v>2.25</v>
      </c>
      <c r="AF108" s="137">
        <f t="shared" si="28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7"/>
        <v>1.64</v>
      </c>
      <c r="D109" s="137">
        <f t="shared" si="27"/>
        <v>1.64</v>
      </c>
      <c r="E109" s="137">
        <f t="shared" si="27"/>
        <v>1.64</v>
      </c>
      <c r="F109" s="137">
        <f t="shared" si="27"/>
        <v>1.64</v>
      </c>
      <c r="G109" s="137">
        <f t="shared" si="27"/>
        <v>1.64</v>
      </c>
      <c r="H109" s="137">
        <f t="shared" si="27"/>
        <v>1.64</v>
      </c>
      <c r="I109" s="137">
        <f t="shared" si="27"/>
        <v>1.64</v>
      </c>
      <c r="J109" s="137">
        <f t="shared" si="27"/>
        <v>1.64</v>
      </c>
      <c r="K109" s="137">
        <f t="shared" si="27"/>
        <v>1.64</v>
      </c>
      <c r="L109" s="137">
        <f t="shared" si="27"/>
        <v>1.64</v>
      </c>
      <c r="M109" s="137">
        <f t="shared" si="27"/>
        <v>1.64</v>
      </c>
      <c r="N109" s="137">
        <f t="shared" si="27"/>
        <v>1.64</v>
      </c>
      <c r="O109" s="137">
        <f t="shared" si="27"/>
        <v>1.64</v>
      </c>
      <c r="P109" s="137">
        <f t="shared" si="27"/>
        <v>1.64</v>
      </c>
      <c r="Q109" s="137">
        <f t="shared" si="27"/>
        <v>1.64</v>
      </c>
      <c r="R109" s="137">
        <f t="shared" si="27"/>
        <v>1.64</v>
      </c>
      <c r="S109" s="137">
        <f t="shared" si="28"/>
        <v>1.64</v>
      </c>
      <c r="T109" s="137">
        <f t="shared" si="28"/>
        <v>1.64</v>
      </c>
      <c r="U109" s="137">
        <f t="shared" si="28"/>
        <v>1.64</v>
      </c>
      <c r="V109" s="137">
        <f t="shared" si="28"/>
        <v>1.64</v>
      </c>
      <c r="W109" s="137">
        <f t="shared" si="28"/>
        <v>1.64</v>
      </c>
      <c r="X109" s="137">
        <f t="shared" si="28"/>
        <v>1.64</v>
      </c>
      <c r="Y109" s="137">
        <f t="shared" si="28"/>
        <v>1.64</v>
      </c>
      <c r="Z109" s="137">
        <f t="shared" si="28"/>
        <v>1.64</v>
      </c>
      <c r="AA109" s="137">
        <f t="shared" si="28"/>
        <v>1.64</v>
      </c>
      <c r="AB109" s="137">
        <f t="shared" si="28"/>
        <v>1.64</v>
      </c>
      <c r="AC109" s="137">
        <f t="shared" si="28"/>
        <v>1.64</v>
      </c>
      <c r="AD109" s="137">
        <f t="shared" si="28"/>
        <v>1.64</v>
      </c>
      <c r="AE109" s="137">
        <f t="shared" si="28"/>
        <v>1.64</v>
      </c>
      <c r="AF109" s="137">
        <f t="shared" si="28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29">B111</f>
        <v>1.62</v>
      </c>
      <c r="D111" s="137">
        <f t="shared" si="29"/>
        <v>1.62</v>
      </c>
      <c r="E111" s="137">
        <f t="shared" si="29"/>
        <v>1.62</v>
      </c>
      <c r="F111" s="137">
        <f t="shared" si="29"/>
        <v>1.62</v>
      </c>
      <c r="G111" s="137">
        <f t="shared" si="29"/>
        <v>1.62</v>
      </c>
      <c r="H111" s="137">
        <f t="shared" si="29"/>
        <v>1.62</v>
      </c>
      <c r="I111" s="137">
        <f t="shared" si="29"/>
        <v>1.62</v>
      </c>
      <c r="J111" s="137">
        <f t="shared" si="29"/>
        <v>1.62</v>
      </c>
      <c r="K111" s="137">
        <f t="shared" si="29"/>
        <v>1.62</v>
      </c>
      <c r="L111" s="137">
        <f t="shared" si="29"/>
        <v>1.62</v>
      </c>
      <c r="M111" s="137">
        <f t="shared" si="29"/>
        <v>1.62</v>
      </c>
      <c r="N111" s="137">
        <f t="shared" si="29"/>
        <v>1.62</v>
      </c>
      <c r="O111" s="137">
        <f t="shared" si="29"/>
        <v>1.62</v>
      </c>
      <c r="P111" s="137">
        <f t="shared" si="29"/>
        <v>1.62</v>
      </c>
      <c r="Q111" s="137">
        <f t="shared" si="29"/>
        <v>1.62</v>
      </c>
      <c r="R111" s="137">
        <f t="shared" si="29"/>
        <v>1.62</v>
      </c>
      <c r="S111" s="137">
        <f t="shared" ref="S111:AF126" si="30">R111</f>
        <v>1.62</v>
      </c>
      <c r="T111" s="137">
        <f t="shared" si="30"/>
        <v>1.62</v>
      </c>
      <c r="U111" s="137">
        <f t="shared" si="30"/>
        <v>1.62</v>
      </c>
      <c r="V111" s="137">
        <f t="shared" si="30"/>
        <v>1.62</v>
      </c>
      <c r="W111" s="137">
        <f t="shared" si="30"/>
        <v>1.62</v>
      </c>
      <c r="X111" s="137">
        <f t="shared" si="30"/>
        <v>1.62</v>
      </c>
      <c r="Y111" s="137">
        <f t="shared" si="30"/>
        <v>1.62</v>
      </c>
      <c r="Z111" s="137">
        <f t="shared" si="30"/>
        <v>1.62</v>
      </c>
      <c r="AA111" s="137">
        <f t="shared" si="30"/>
        <v>1.62</v>
      </c>
      <c r="AB111" s="137">
        <f t="shared" si="30"/>
        <v>1.62</v>
      </c>
      <c r="AC111" s="137">
        <f t="shared" si="30"/>
        <v>1.62</v>
      </c>
      <c r="AD111" s="137">
        <f t="shared" si="30"/>
        <v>1.62</v>
      </c>
      <c r="AE111" s="137">
        <f t="shared" si="30"/>
        <v>1.62</v>
      </c>
      <c r="AF111" s="137">
        <f t="shared" si="30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29"/>
        <v>8.36</v>
      </c>
      <c r="D112" s="137">
        <f t="shared" si="29"/>
        <v>8.36</v>
      </c>
      <c r="E112" s="137">
        <f t="shared" si="29"/>
        <v>8.36</v>
      </c>
      <c r="F112" s="137">
        <f t="shared" si="29"/>
        <v>8.36</v>
      </c>
      <c r="G112" s="137">
        <f t="shared" si="29"/>
        <v>8.36</v>
      </c>
      <c r="H112" s="137">
        <f t="shared" si="29"/>
        <v>8.36</v>
      </c>
      <c r="I112" s="137">
        <f t="shared" si="29"/>
        <v>8.36</v>
      </c>
      <c r="J112" s="137">
        <f t="shared" si="29"/>
        <v>8.36</v>
      </c>
      <c r="K112" s="137">
        <f t="shared" si="29"/>
        <v>8.36</v>
      </c>
      <c r="L112" s="137">
        <f t="shared" si="29"/>
        <v>8.36</v>
      </c>
      <c r="M112" s="137">
        <f t="shared" si="29"/>
        <v>8.36</v>
      </c>
      <c r="N112" s="137">
        <f t="shared" si="29"/>
        <v>8.36</v>
      </c>
      <c r="O112" s="137">
        <f t="shared" si="29"/>
        <v>8.36</v>
      </c>
      <c r="P112" s="137">
        <f t="shared" si="29"/>
        <v>8.36</v>
      </c>
      <c r="Q112" s="137">
        <f t="shared" si="29"/>
        <v>8.36</v>
      </c>
      <c r="R112" s="137">
        <f t="shared" si="29"/>
        <v>8.36</v>
      </c>
      <c r="S112" s="137">
        <f t="shared" si="30"/>
        <v>8.36</v>
      </c>
      <c r="T112" s="137">
        <f t="shared" si="30"/>
        <v>8.36</v>
      </c>
      <c r="U112" s="137">
        <f t="shared" si="30"/>
        <v>8.36</v>
      </c>
      <c r="V112" s="137">
        <f t="shared" si="30"/>
        <v>8.36</v>
      </c>
      <c r="W112" s="137">
        <f t="shared" si="30"/>
        <v>8.36</v>
      </c>
      <c r="X112" s="137">
        <f t="shared" si="30"/>
        <v>8.36</v>
      </c>
      <c r="Y112" s="137">
        <f t="shared" si="30"/>
        <v>8.36</v>
      </c>
      <c r="Z112" s="137">
        <f t="shared" si="30"/>
        <v>8.36</v>
      </c>
      <c r="AA112" s="137">
        <f t="shared" si="30"/>
        <v>8.36</v>
      </c>
      <c r="AB112" s="137">
        <f t="shared" si="30"/>
        <v>8.36</v>
      </c>
      <c r="AC112" s="137">
        <f t="shared" si="30"/>
        <v>8.36</v>
      </c>
      <c r="AD112" s="137">
        <f t="shared" si="30"/>
        <v>8.36</v>
      </c>
      <c r="AE112" s="137">
        <f t="shared" si="30"/>
        <v>8.36</v>
      </c>
      <c r="AF112" s="137">
        <f t="shared" si="30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29"/>
        <v>8</v>
      </c>
      <c r="D113" s="137">
        <f t="shared" si="29"/>
        <v>8</v>
      </c>
      <c r="E113" s="137">
        <f t="shared" si="29"/>
        <v>8</v>
      </c>
      <c r="F113" s="137">
        <f t="shared" si="29"/>
        <v>8</v>
      </c>
      <c r="G113" s="137">
        <f t="shared" si="29"/>
        <v>8</v>
      </c>
      <c r="H113" s="137">
        <f t="shared" si="29"/>
        <v>8</v>
      </c>
      <c r="I113" s="137">
        <v>5.4</v>
      </c>
      <c r="J113" s="137">
        <f t="shared" si="29"/>
        <v>5.4</v>
      </c>
      <c r="K113" s="137">
        <f t="shared" si="29"/>
        <v>5.4</v>
      </c>
      <c r="L113" s="137">
        <f t="shared" si="29"/>
        <v>5.4</v>
      </c>
      <c r="M113" s="137">
        <f t="shared" si="29"/>
        <v>5.4</v>
      </c>
      <c r="N113" s="137">
        <f t="shared" si="29"/>
        <v>5.4</v>
      </c>
      <c r="O113" s="137">
        <f t="shared" si="29"/>
        <v>5.4</v>
      </c>
      <c r="P113" s="137">
        <f t="shared" si="29"/>
        <v>5.4</v>
      </c>
      <c r="Q113" s="137">
        <f t="shared" si="29"/>
        <v>5.4</v>
      </c>
      <c r="R113" s="137">
        <f t="shared" si="29"/>
        <v>5.4</v>
      </c>
      <c r="S113" s="137">
        <f t="shared" si="30"/>
        <v>5.4</v>
      </c>
      <c r="T113" s="137">
        <f t="shared" si="30"/>
        <v>5.4</v>
      </c>
      <c r="U113" s="137">
        <f t="shared" si="30"/>
        <v>5.4</v>
      </c>
      <c r="V113" s="137">
        <f t="shared" si="30"/>
        <v>5.4</v>
      </c>
      <c r="W113" s="137">
        <f t="shared" si="30"/>
        <v>5.4</v>
      </c>
      <c r="X113" s="137">
        <f t="shared" si="30"/>
        <v>5.4</v>
      </c>
      <c r="Y113" s="137">
        <f t="shared" si="30"/>
        <v>5.4</v>
      </c>
      <c r="Z113" s="137">
        <f t="shared" si="30"/>
        <v>5.4</v>
      </c>
      <c r="AA113" s="137">
        <f t="shared" si="30"/>
        <v>5.4</v>
      </c>
      <c r="AB113" s="137">
        <f t="shared" si="30"/>
        <v>5.4</v>
      </c>
      <c r="AC113" s="137">
        <f t="shared" si="30"/>
        <v>5.4</v>
      </c>
      <c r="AD113" s="137">
        <f t="shared" si="30"/>
        <v>5.4</v>
      </c>
      <c r="AE113" s="137">
        <f t="shared" si="30"/>
        <v>5.4</v>
      </c>
      <c r="AF113" s="137">
        <f t="shared" si="30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29"/>
        <v>6.57</v>
      </c>
      <c r="D114" s="137">
        <f t="shared" si="29"/>
        <v>6.57</v>
      </c>
      <c r="E114" s="137">
        <f t="shared" si="29"/>
        <v>6.57</v>
      </c>
      <c r="F114" s="137">
        <f t="shared" si="29"/>
        <v>6.57</v>
      </c>
      <c r="G114" s="137">
        <f t="shared" si="29"/>
        <v>6.57</v>
      </c>
      <c r="H114" s="137">
        <f t="shared" si="29"/>
        <v>6.57</v>
      </c>
      <c r="I114" s="137">
        <f t="shared" si="29"/>
        <v>6.57</v>
      </c>
      <c r="J114" s="137">
        <f t="shared" si="29"/>
        <v>6.57</v>
      </c>
      <c r="K114" s="137">
        <f t="shared" si="29"/>
        <v>6.57</v>
      </c>
      <c r="L114" s="137">
        <f t="shared" si="29"/>
        <v>6.57</v>
      </c>
      <c r="M114" s="137">
        <f t="shared" si="29"/>
        <v>6.57</v>
      </c>
      <c r="N114" s="137">
        <f t="shared" si="29"/>
        <v>6.57</v>
      </c>
      <c r="O114" s="137">
        <f t="shared" si="29"/>
        <v>6.57</v>
      </c>
      <c r="P114" s="137">
        <f t="shared" si="29"/>
        <v>6.57</v>
      </c>
      <c r="Q114" s="137">
        <f t="shared" si="29"/>
        <v>6.57</v>
      </c>
      <c r="R114" s="137">
        <f t="shared" si="29"/>
        <v>6.57</v>
      </c>
      <c r="S114" s="137">
        <f t="shared" si="30"/>
        <v>6.57</v>
      </c>
      <c r="T114" s="137">
        <f t="shared" si="30"/>
        <v>6.57</v>
      </c>
      <c r="U114" s="137">
        <f t="shared" si="30"/>
        <v>6.57</v>
      </c>
      <c r="V114" s="137">
        <f t="shared" si="30"/>
        <v>6.57</v>
      </c>
      <c r="W114" s="137">
        <f t="shared" si="30"/>
        <v>6.57</v>
      </c>
      <c r="X114" s="137">
        <f t="shared" si="30"/>
        <v>6.57</v>
      </c>
      <c r="Y114" s="137">
        <f t="shared" si="30"/>
        <v>6.57</v>
      </c>
      <c r="Z114" s="137">
        <f t="shared" si="30"/>
        <v>6.57</v>
      </c>
      <c r="AA114" s="137">
        <f t="shared" si="30"/>
        <v>6.57</v>
      </c>
      <c r="AB114" s="137">
        <f t="shared" si="30"/>
        <v>6.57</v>
      </c>
      <c r="AC114" s="137">
        <f t="shared" si="30"/>
        <v>6.57</v>
      </c>
      <c r="AD114" s="137">
        <f t="shared" si="30"/>
        <v>6.57</v>
      </c>
      <c r="AE114" s="137">
        <f t="shared" si="30"/>
        <v>6.57</v>
      </c>
      <c r="AF114" s="137">
        <f t="shared" si="30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29"/>
        <v>3.43</v>
      </c>
      <c r="D115" s="137">
        <f t="shared" si="29"/>
        <v>3.43</v>
      </c>
      <c r="E115" s="137">
        <f t="shared" si="29"/>
        <v>3.43</v>
      </c>
      <c r="F115" s="137">
        <f t="shared" si="29"/>
        <v>3.43</v>
      </c>
      <c r="G115" s="137">
        <f t="shared" si="29"/>
        <v>3.43</v>
      </c>
      <c r="H115" s="137">
        <f t="shared" si="29"/>
        <v>3.43</v>
      </c>
      <c r="I115" s="137">
        <f t="shared" si="29"/>
        <v>3.43</v>
      </c>
      <c r="J115" s="137">
        <f t="shared" si="29"/>
        <v>3.43</v>
      </c>
      <c r="K115" s="137">
        <f t="shared" si="29"/>
        <v>3.43</v>
      </c>
      <c r="L115" s="137">
        <f t="shared" si="29"/>
        <v>3.43</v>
      </c>
      <c r="M115" s="137">
        <f t="shared" si="29"/>
        <v>3.43</v>
      </c>
      <c r="N115" s="137">
        <f t="shared" si="29"/>
        <v>3.43</v>
      </c>
      <c r="O115" s="137">
        <f t="shared" si="29"/>
        <v>3.43</v>
      </c>
      <c r="P115" s="137">
        <f t="shared" si="29"/>
        <v>3.43</v>
      </c>
      <c r="Q115" s="137">
        <f t="shared" si="29"/>
        <v>3.43</v>
      </c>
      <c r="R115" s="137">
        <f t="shared" si="29"/>
        <v>3.43</v>
      </c>
      <c r="S115" s="137">
        <f t="shared" si="30"/>
        <v>3.43</v>
      </c>
      <c r="T115" s="137">
        <f t="shared" si="30"/>
        <v>3.43</v>
      </c>
      <c r="U115" s="137">
        <f t="shared" si="30"/>
        <v>3.43</v>
      </c>
      <c r="V115" s="137">
        <f t="shared" si="30"/>
        <v>3.43</v>
      </c>
      <c r="W115" s="137">
        <f t="shared" si="30"/>
        <v>3.43</v>
      </c>
      <c r="X115" s="137">
        <f t="shared" si="30"/>
        <v>3.43</v>
      </c>
      <c r="Y115" s="137">
        <f t="shared" si="30"/>
        <v>3.43</v>
      </c>
      <c r="Z115" s="137">
        <f t="shared" si="30"/>
        <v>3.43</v>
      </c>
      <c r="AA115" s="137">
        <f t="shared" si="30"/>
        <v>3.43</v>
      </c>
      <c r="AB115" s="137">
        <f t="shared" si="30"/>
        <v>3.43</v>
      </c>
      <c r="AC115" s="137">
        <f t="shared" si="30"/>
        <v>3.43</v>
      </c>
      <c r="AD115" s="137">
        <f t="shared" si="30"/>
        <v>3.43</v>
      </c>
      <c r="AE115" s="137">
        <f t="shared" si="30"/>
        <v>3.43</v>
      </c>
      <c r="AF115" s="137">
        <f t="shared" si="30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29"/>
        <v>2.96</v>
      </c>
      <c r="D116" s="137">
        <f t="shared" si="29"/>
        <v>2.96</v>
      </c>
      <c r="E116" s="137">
        <f t="shared" si="29"/>
        <v>2.96</v>
      </c>
      <c r="F116" s="137">
        <f t="shared" si="29"/>
        <v>2.96</v>
      </c>
      <c r="G116" s="137">
        <f t="shared" si="29"/>
        <v>2.96</v>
      </c>
      <c r="H116" s="137">
        <f t="shared" si="29"/>
        <v>2.96</v>
      </c>
      <c r="I116" s="137">
        <f t="shared" si="29"/>
        <v>2.96</v>
      </c>
      <c r="J116" s="137">
        <f t="shared" si="29"/>
        <v>2.96</v>
      </c>
      <c r="K116" s="137">
        <f t="shared" si="29"/>
        <v>2.96</v>
      </c>
      <c r="L116" s="137">
        <f t="shared" si="29"/>
        <v>2.96</v>
      </c>
      <c r="M116" s="137">
        <f t="shared" si="29"/>
        <v>2.96</v>
      </c>
      <c r="N116" s="137">
        <f t="shared" si="29"/>
        <v>2.96</v>
      </c>
      <c r="O116" s="137">
        <f t="shared" si="29"/>
        <v>2.96</v>
      </c>
      <c r="P116" s="137">
        <f t="shared" si="29"/>
        <v>2.96</v>
      </c>
      <c r="Q116" s="137">
        <f t="shared" si="29"/>
        <v>2.96</v>
      </c>
      <c r="R116" s="137">
        <f t="shared" si="29"/>
        <v>2.96</v>
      </c>
      <c r="S116" s="137">
        <f t="shared" si="30"/>
        <v>2.96</v>
      </c>
      <c r="T116" s="137">
        <f t="shared" si="30"/>
        <v>2.96</v>
      </c>
      <c r="U116" s="137">
        <f t="shared" si="30"/>
        <v>2.96</v>
      </c>
      <c r="V116" s="137">
        <f t="shared" si="30"/>
        <v>2.96</v>
      </c>
      <c r="W116" s="137">
        <f t="shared" si="30"/>
        <v>2.96</v>
      </c>
      <c r="X116" s="137">
        <f t="shared" si="30"/>
        <v>2.96</v>
      </c>
      <c r="Y116" s="137">
        <f t="shared" si="30"/>
        <v>2.96</v>
      </c>
      <c r="Z116" s="137">
        <f t="shared" si="30"/>
        <v>2.96</v>
      </c>
      <c r="AA116" s="137">
        <f t="shared" si="30"/>
        <v>2.96</v>
      </c>
      <c r="AB116" s="137">
        <f t="shared" si="30"/>
        <v>2.96</v>
      </c>
      <c r="AC116" s="137">
        <f t="shared" si="30"/>
        <v>2.96</v>
      </c>
      <c r="AD116" s="137">
        <f t="shared" si="30"/>
        <v>2.96</v>
      </c>
      <c r="AE116" s="137">
        <f t="shared" si="30"/>
        <v>2.96</v>
      </c>
      <c r="AF116" s="137">
        <f t="shared" si="30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29"/>
        <v>8</v>
      </c>
      <c r="D117" s="137">
        <f t="shared" si="29"/>
        <v>8</v>
      </c>
      <c r="E117" s="137">
        <f t="shared" si="29"/>
        <v>8</v>
      </c>
      <c r="F117" s="137">
        <f t="shared" si="29"/>
        <v>8</v>
      </c>
      <c r="G117" s="137">
        <f t="shared" si="29"/>
        <v>8</v>
      </c>
      <c r="H117" s="137">
        <f t="shared" si="29"/>
        <v>8</v>
      </c>
      <c r="I117" s="137">
        <f t="shared" si="29"/>
        <v>8</v>
      </c>
      <c r="J117" s="137">
        <f t="shared" si="29"/>
        <v>8</v>
      </c>
      <c r="K117" s="137">
        <f t="shared" si="29"/>
        <v>8</v>
      </c>
      <c r="L117" s="137">
        <f t="shared" si="29"/>
        <v>8</v>
      </c>
      <c r="M117" s="137">
        <f t="shared" si="29"/>
        <v>8</v>
      </c>
      <c r="N117" s="137">
        <f t="shared" si="29"/>
        <v>8</v>
      </c>
      <c r="O117" s="137">
        <f t="shared" si="29"/>
        <v>8</v>
      </c>
      <c r="P117" s="137">
        <f t="shared" si="29"/>
        <v>8</v>
      </c>
      <c r="Q117" s="137">
        <f t="shared" si="29"/>
        <v>8</v>
      </c>
      <c r="R117" s="137">
        <f t="shared" si="29"/>
        <v>8</v>
      </c>
      <c r="S117" s="137">
        <f t="shared" si="30"/>
        <v>8</v>
      </c>
      <c r="T117" s="137">
        <f t="shared" si="30"/>
        <v>8</v>
      </c>
      <c r="U117" s="137">
        <f t="shared" si="30"/>
        <v>8</v>
      </c>
      <c r="V117" s="137">
        <f t="shared" si="30"/>
        <v>8</v>
      </c>
      <c r="W117" s="137">
        <f t="shared" si="30"/>
        <v>8</v>
      </c>
      <c r="X117" s="137">
        <f t="shared" si="30"/>
        <v>8</v>
      </c>
      <c r="Y117" s="137">
        <f t="shared" si="30"/>
        <v>8</v>
      </c>
      <c r="Z117" s="137">
        <f t="shared" si="30"/>
        <v>8</v>
      </c>
      <c r="AA117" s="137">
        <f t="shared" si="30"/>
        <v>8</v>
      </c>
      <c r="AB117" s="137">
        <f t="shared" si="30"/>
        <v>8</v>
      </c>
      <c r="AC117" s="137">
        <f t="shared" si="30"/>
        <v>8</v>
      </c>
      <c r="AD117" s="137">
        <f t="shared" si="30"/>
        <v>8</v>
      </c>
      <c r="AE117" s="137">
        <f t="shared" si="30"/>
        <v>8</v>
      </c>
      <c r="AF117" s="137">
        <f t="shared" si="30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29"/>
        <v>7</v>
      </c>
      <c r="E118" s="137">
        <f t="shared" si="29"/>
        <v>7</v>
      </c>
      <c r="F118" s="137">
        <f t="shared" si="29"/>
        <v>7</v>
      </c>
      <c r="G118" s="137">
        <f t="shared" si="29"/>
        <v>7</v>
      </c>
      <c r="H118" s="137">
        <f t="shared" si="29"/>
        <v>7</v>
      </c>
      <c r="I118" s="137">
        <f t="shared" si="29"/>
        <v>7</v>
      </c>
      <c r="J118" s="137">
        <f t="shared" si="29"/>
        <v>7</v>
      </c>
      <c r="K118" s="137">
        <f t="shared" si="29"/>
        <v>7</v>
      </c>
      <c r="L118" s="137">
        <f t="shared" si="29"/>
        <v>7</v>
      </c>
      <c r="M118" s="137">
        <f t="shared" si="29"/>
        <v>7</v>
      </c>
      <c r="N118" s="137">
        <f t="shared" si="29"/>
        <v>7</v>
      </c>
      <c r="O118" s="137">
        <f t="shared" si="29"/>
        <v>7</v>
      </c>
      <c r="P118" s="137">
        <f t="shared" si="29"/>
        <v>7</v>
      </c>
      <c r="Q118" s="137">
        <f t="shared" si="29"/>
        <v>7</v>
      </c>
      <c r="R118" s="137">
        <f t="shared" si="29"/>
        <v>7</v>
      </c>
      <c r="S118" s="137">
        <f t="shared" si="30"/>
        <v>7</v>
      </c>
      <c r="T118" s="137">
        <f t="shared" si="30"/>
        <v>7</v>
      </c>
      <c r="U118" s="137">
        <f t="shared" si="30"/>
        <v>7</v>
      </c>
      <c r="V118" s="137">
        <f t="shared" si="30"/>
        <v>7</v>
      </c>
      <c r="W118" s="137">
        <f t="shared" si="30"/>
        <v>7</v>
      </c>
      <c r="X118" s="137">
        <f t="shared" si="30"/>
        <v>7</v>
      </c>
      <c r="Y118" s="137">
        <f t="shared" si="30"/>
        <v>7</v>
      </c>
      <c r="Z118" s="137">
        <f t="shared" si="30"/>
        <v>7</v>
      </c>
      <c r="AA118" s="137">
        <f t="shared" si="30"/>
        <v>7</v>
      </c>
      <c r="AB118" s="137">
        <f t="shared" si="30"/>
        <v>7</v>
      </c>
      <c r="AC118" s="137">
        <f t="shared" si="30"/>
        <v>7</v>
      </c>
      <c r="AD118" s="137">
        <f t="shared" si="30"/>
        <v>7</v>
      </c>
      <c r="AE118" s="137">
        <f t="shared" si="30"/>
        <v>7</v>
      </c>
      <c r="AF118" s="137">
        <f t="shared" si="30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1">B119</f>
        <v>3.47</v>
      </c>
      <c r="D119" s="137">
        <f t="shared" si="31"/>
        <v>3.47</v>
      </c>
      <c r="E119" s="137">
        <f t="shared" si="31"/>
        <v>3.47</v>
      </c>
      <c r="F119" s="137">
        <f t="shared" si="31"/>
        <v>3.47</v>
      </c>
      <c r="G119" s="137">
        <f t="shared" si="31"/>
        <v>3.47</v>
      </c>
      <c r="H119" s="137">
        <f t="shared" si="31"/>
        <v>3.47</v>
      </c>
      <c r="I119" s="137">
        <f t="shared" si="31"/>
        <v>3.47</v>
      </c>
      <c r="J119" s="137">
        <f t="shared" si="31"/>
        <v>3.47</v>
      </c>
      <c r="K119" s="137">
        <f t="shared" si="31"/>
        <v>3.47</v>
      </c>
      <c r="L119" s="137">
        <f t="shared" si="31"/>
        <v>3.47</v>
      </c>
      <c r="M119" s="137">
        <f t="shared" si="31"/>
        <v>3.47</v>
      </c>
      <c r="N119" s="137">
        <f t="shared" si="31"/>
        <v>3.47</v>
      </c>
      <c r="O119" s="137">
        <f t="shared" si="31"/>
        <v>3.47</v>
      </c>
      <c r="P119" s="137">
        <f t="shared" si="31"/>
        <v>3.47</v>
      </c>
      <c r="Q119" s="137">
        <f t="shared" si="31"/>
        <v>3.47</v>
      </c>
      <c r="R119" s="137">
        <f t="shared" si="31"/>
        <v>3.47</v>
      </c>
      <c r="S119" s="137">
        <f t="shared" si="30"/>
        <v>3.47</v>
      </c>
      <c r="T119" s="137">
        <f t="shared" si="30"/>
        <v>3.47</v>
      </c>
      <c r="U119" s="137">
        <f t="shared" si="30"/>
        <v>3.47</v>
      </c>
      <c r="V119" s="137">
        <f t="shared" si="30"/>
        <v>3.47</v>
      </c>
      <c r="W119" s="137">
        <f t="shared" si="30"/>
        <v>3.47</v>
      </c>
      <c r="X119" s="137">
        <f t="shared" si="30"/>
        <v>3.47</v>
      </c>
      <c r="Y119" s="137">
        <f t="shared" si="30"/>
        <v>3.47</v>
      </c>
      <c r="Z119" s="137">
        <f t="shared" si="30"/>
        <v>3.47</v>
      </c>
      <c r="AA119" s="137">
        <f t="shared" si="30"/>
        <v>3.47</v>
      </c>
      <c r="AB119" s="137">
        <f t="shared" si="30"/>
        <v>3.47</v>
      </c>
      <c r="AC119" s="137">
        <f t="shared" si="30"/>
        <v>3.47</v>
      </c>
      <c r="AD119" s="137">
        <f t="shared" si="30"/>
        <v>3.47</v>
      </c>
      <c r="AE119" s="137">
        <f t="shared" si="30"/>
        <v>3.47</v>
      </c>
      <c r="AF119" s="137">
        <f t="shared" si="30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1"/>
        <v>2.1</v>
      </c>
      <c r="D120" s="137">
        <f t="shared" si="31"/>
        <v>2.1</v>
      </c>
      <c r="E120" s="137">
        <f t="shared" si="31"/>
        <v>2.1</v>
      </c>
      <c r="F120" s="137">
        <f t="shared" si="31"/>
        <v>2.1</v>
      </c>
      <c r="G120" s="137">
        <f t="shared" si="31"/>
        <v>2.1</v>
      </c>
      <c r="H120" s="137">
        <f t="shared" si="31"/>
        <v>2.1</v>
      </c>
      <c r="I120" s="137">
        <f t="shared" si="31"/>
        <v>2.1</v>
      </c>
      <c r="J120" s="137">
        <f t="shared" si="31"/>
        <v>2.1</v>
      </c>
      <c r="K120" s="137">
        <f t="shared" si="31"/>
        <v>2.1</v>
      </c>
      <c r="L120" s="137">
        <f t="shared" si="31"/>
        <v>2.1</v>
      </c>
      <c r="M120" s="137">
        <f t="shared" si="31"/>
        <v>2.1</v>
      </c>
      <c r="N120" s="137">
        <f t="shared" si="31"/>
        <v>2.1</v>
      </c>
      <c r="O120" s="137">
        <f t="shared" si="31"/>
        <v>2.1</v>
      </c>
      <c r="P120" s="137">
        <f t="shared" si="31"/>
        <v>2.1</v>
      </c>
      <c r="Q120" s="137">
        <f t="shared" si="31"/>
        <v>2.1</v>
      </c>
      <c r="R120" s="137">
        <f t="shared" si="31"/>
        <v>2.1</v>
      </c>
      <c r="S120" s="137">
        <f t="shared" si="30"/>
        <v>2.1</v>
      </c>
      <c r="T120" s="137">
        <f t="shared" si="30"/>
        <v>2.1</v>
      </c>
      <c r="U120" s="137">
        <f t="shared" si="30"/>
        <v>2.1</v>
      </c>
      <c r="V120" s="137">
        <f t="shared" si="30"/>
        <v>2.1</v>
      </c>
      <c r="W120" s="137">
        <f t="shared" si="30"/>
        <v>2.1</v>
      </c>
      <c r="X120" s="137">
        <f t="shared" si="30"/>
        <v>2.1</v>
      </c>
      <c r="Y120" s="137">
        <f t="shared" si="30"/>
        <v>2.1</v>
      </c>
      <c r="Z120" s="137">
        <f t="shared" si="30"/>
        <v>2.1</v>
      </c>
      <c r="AA120" s="137">
        <f t="shared" si="30"/>
        <v>2.1</v>
      </c>
      <c r="AB120" s="137">
        <f t="shared" si="30"/>
        <v>2.1</v>
      </c>
      <c r="AC120" s="137">
        <f t="shared" si="30"/>
        <v>2.1</v>
      </c>
      <c r="AD120" s="137">
        <f t="shared" si="30"/>
        <v>2.1</v>
      </c>
      <c r="AE120" s="137">
        <f t="shared" si="30"/>
        <v>2.1</v>
      </c>
      <c r="AF120" s="137">
        <f t="shared" si="30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1"/>
        <v>9.3000000000000007</v>
      </c>
      <c r="D121" s="137">
        <f t="shared" si="31"/>
        <v>9.3000000000000007</v>
      </c>
      <c r="E121" s="137">
        <f t="shared" si="31"/>
        <v>9.3000000000000007</v>
      </c>
      <c r="F121" s="137">
        <f t="shared" si="31"/>
        <v>9.3000000000000007</v>
      </c>
      <c r="G121" s="137">
        <f t="shared" si="31"/>
        <v>9.3000000000000007</v>
      </c>
      <c r="H121" s="137">
        <f t="shared" si="31"/>
        <v>9.3000000000000007</v>
      </c>
      <c r="I121" s="137">
        <f t="shared" si="31"/>
        <v>9.3000000000000007</v>
      </c>
      <c r="J121" s="137">
        <f t="shared" si="31"/>
        <v>9.3000000000000007</v>
      </c>
      <c r="K121" s="137">
        <f t="shared" si="31"/>
        <v>9.3000000000000007</v>
      </c>
      <c r="L121" s="137">
        <f t="shared" si="31"/>
        <v>9.3000000000000007</v>
      </c>
      <c r="M121" s="137">
        <f t="shared" si="31"/>
        <v>9.3000000000000007</v>
      </c>
      <c r="N121" s="137">
        <f t="shared" si="31"/>
        <v>9.3000000000000007</v>
      </c>
      <c r="O121" s="137">
        <f t="shared" si="31"/>
        <v>9.3000000000000007</v>
      </c>
      <c r="P121" s="137">
        <f t="shared" si="31"/>
        <v>9.3000000000000007</v>
      </c>
      <c r="Q121" s="137">
        <f t="shared" si="31"/>
        <v>9.3000000000000007</v>
      </c>
      <c r="R121" s="137">
        <f t="shared" si="31"/>
        <v>9.3000000000000007</v>
      </c>
      <c r="S121" s="137">
        <f t="shared" si="30"/>
        <v>9.3000000000000007</v>
      </c>
      <c r="T121" s="137">
        <f t="shared" si="30"/>
        <v>9.3000000000000007</v>
      </c>
      <c r="U121" s="137">
        <f t="shared" si="30"/>
        <v>9.3000000000000007</v>
      </c>
      <c r="V121" s="137">
        <f t="shared" si="30"/>
        <v>9.3000000000000007</v>
      </c>
      <c r="W121" s="137">
        <f t="shared" si="30"/>
        <v>9.3000000000000007</v>
      </c>
      <c r="X121" s="137">
        <f t="shared" si="30"/>
        <v>9.3000000000000007</v>
      </c>
      <c r="Y121" s="137">
        <f t="shared" si="30"/>
        <v>9.3000000000000007</v>
      </c>
      <c r="Z121" s="137">
        <f t="shared" si="30"/>
        <v>9.3000000000000007</v>
      </c>
      <c r="AA121" s="137">
        <f t="shared" si="30"/>
        <v>9.3000000000000007</v>
      </c>
      <c r="AB121" s="137">
        <f t="shared" si="30"/>
        <v>9.3000000000000007</v>
      </c>
      <c r="AC121" s="137">
        <f t="shared" si="30"/>
        <v>9.3000000000000007</v>
      </c>
      <c r="AD121" s="137">
        <f t="shared" si="30"/>
        <v>9.3000000000000007</v>
      </c>
      <c r="AE121" s="137">
        <f t="shared" si="30"/>
        <v>9.3000000000000007</v>
      </c>
      <c r="AF121" s="137">
        <f t="shared" si="30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1"/>
        <v>0</v>
      </c>
      <c r="D122" s="137">
        <f t="shared" si="31"/>
        <v>0</v>
      </c>
      <c r="E122" s="137">
        <f t="shared" si="31"/>
        <v>0</v>
      </c>
      <c r="F122" s="137">
        <f t="shared" si="31"/>
        <v>0</v>
      </c>
      <c r="G122" s="137">
        <f t="shared" si="31"/>
        <v>0</v>
      </c>
      <c r="H122" s="137">
        <f t="shared" si="31"/>
        <v>0</v>
      </c>
      <c r="I122" s="137">
        <f t="shared" si="31"/>
        <v>0</v>
      </c>
      <c r="J122" s="137">
        <f t="shared" si="31"/>
        <v>0</v>
      </c>
      <c r="K122" s="137">
        <f t="shared" si="31"/>
        <v>0</v>
      </c>
      <c r="L122" s="137">
        <f t="shared" si="31"/>
        <v>0</v>
      </c>
      <c r="M122" s="137">
        <f t="shared" si="31"/>
        <v>0</v>
      </c>
      <c r="N122" s="137">
        <f t="shared" si="31"/>
        <v>0</v>
      </c>
      <c r="O122" s="137">
        <f t="shared" si="31"/>
        <v>0</v>
      </c>
      <c r="P122" s="137">
        <f t="shared" si="31"/>
        <v>0</v>
      </c>
      <c r="Q122" s="137">
        <f t="shared" si="31"/>
        <v>0</v>
      </c>
      <c r="R122" s="137">
        <f t="shared" si="31"/>
        <v>0</v>
      </c>
      <c r="S122" s="137">
        <f t="shared" si="30"/>
        <v>0</v>
      </c>
      <c r="T122" s="137">
        <f t="shared" si="30"/>
        <v>0</v>
      </c>
      <c r="U122" s="137">
        <f t="shared" si="30"/>
        <v>0</v>
      </c>
      <c r="V122" s="137">
        <f t="shared" si="30"/>
        <v>0</v>
      </c>
      <c r="W122" s="137">
        <f t="shared" si="30"/>
        <v>0</v>
      </c>
      <c r="X122" s="137">
        <f t="shared" si="30"/>
        <v>0</v>
      </c>
      <c r="Y122" s="137">
        <f t="shared" si="30"/>
        <v>0</v>
      </c>
      <c r="Z122" s="137">
        <f t="shared" si="30"/>
        <v>0</v>
      </c>
      <c r="AA122" s="137">
        <f t="shared" si="30"/>
        <v>0</v>
      </c>
      <c r="AB122" s="137">
        <f t="shared" si="30"/>
        <v>0</v>
      </c>
      <c r="AC122" s="137">
        <f t="shared" si="30"/>
        <v>0</v>
      </c>
      <c r="AD122" s="137">
        <f t="shared" si="30"/>
        <v>0</v>
      </c>
      <c r="AE122" s="137">
        <f t="shared" si="30"/>
        <v>0</v>
      </c>
      <c r="AF122" s="137">
        <f t="shared" si="30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1"/>
        <v>0</v>
      </c>
      <c r="D123" s="137">
        <f t="shared" si="31"/>
        <v>0</v>
      </c>
      <c r="E123" s="137">
        <f t="shared" si="31"/>
        <v>0</v>
      </c>
      <c r="F123" s="137">
        <f t="shared" si="31"/>
        <v>0</v>
      </c>
      <c r="G123" s="137">
        <f t="shared" si="31"/>
        <v>0</v>
      </c>
      <c r="H123" s="137">
        <f t="shared" si="31"/>
        <v>0</v>
      </c>
      <c r="I123" s="137">
        <f t="shared" si="31"/>
        <v>0</v>
      </c>
      <c r="J123" s="137">
        <f t="shared" si="31"/>
        <v>0</v>
      </c>
      <c r="K123" s="137">
        <f t="shared" si="31"/>
        <v>0</v>
      </c>
      <c r="L123" s="137">
        <f t="shared" si="31"/>
        <v>0</v>
      </c>
      <c r="M123" s="137">
        <f t="shared" si="31"/>
        <v>0</v>
      </c>
      <c r="N123" s="137">
        <f t="shared" si="31"/>
        <v>0</v>
      </c>
      <c r="O123" s="137">
        <f t="shared" si="31"/>
        <v>0</v>
      </c>
      <c r="P123" s="137">
        <f t="shared" si="31"/>
        <v>0</v>
      </c>
      <c r="Q123" s="137">
        <f t="shared" si="31"/>
        <v>0</v>
      </c>
      <c r="R123" s="137">
        <f t="shared" si="31"/>
        <v>0</v>
      </c>
      <c r="S123" s="137">
        <f t="shared" si="30"/>
        <v>0</v>
      </c>
      <c r="T123" s="137">
        <f t="shared" si="30"/>
        <v>0</v>
      </c>
      <c r="U123" s="137">
        <f t="shared" si="30"/>
        <v>0</v>
      </c>
      <c r="V123" s="137">
        <f t="shared" si="30"/>
        <v>0</v>
      </c>
      <c r="W123" s="137">
        <f t="shared" si="30"/>
        <v>0</v>
      </c>
      <c r="X123" s="137">
        <f t="shared" si="30"/>
        <v>0</v>
      </c>
      <c r="Y123" s="137">
        <f t="shared" si="30"/>
        <v>0</v>
      </c>
      <c r="Z123" s="137">
        <f t="shared" si="30"/>
        <v>0</v>
      </c>
      <c r="AA123" s="137">
        <f t="shared" si="30"/>
        <v>0</v>
      </c>
      <c r="AB123" s="137">
        <f t="shared" si="30"/>
        <v>0</v>
      </c>
      <c r="AC123" s="137">
        <f t="shared" si="30"/>
        <v>0</v>
      </c>
      <c r="AD123" s="137">
        <f t="shared" si="30"/>
        <v>0</v>
      </c>
      <c r="AE123" s="137">
        <f t="shared" si="30"/>
        <v>0</v>
      </c>
      <c r="AF123" s="137">
        <f t="shared" si="30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1"/>
        <v>5</v>
      </c>
      <c r="D124" s="137">
        <f t="shared" si="31"/>
        <v>5</v>
      </c>
      <c r="E124" s="137">
        <f t="shared" si="31"/>
        <v>5</v>
      </c>
      <c r="F124" s="137">
        <f t="shared" si="31"/>
        <v>5</v>
      </c>
      <c r="G124" s="137">
        <f t="shared" si="31"/>
        <v>5</v>
      </c>
      <c r="H124" s="137">
        <f t="shared" si="31"/>
        <v>5</v>
      </c>
      <c r="I124" s="137">
        <f t="shared" si="31"/>
        <v>5</v>
      </c>
      <c r="J124" s="137">
        <f t="shared" si="31"/>
        <v>5</v>
      </c>
      <c r="K124" s="137">
        <f t="shared" si="31"/>
        <v>5</v>
      </c>
      <c r="L124" s="137">
        <f t="shared" si="31"/>
        <v>5</v>
      </c>
      <c r="M124" s="137">
        <f t="shared" si="31"/>
        <v>5</v>
      </c>
      <c r="N124" s="137">
        <f t="shared" si="31"/>
        <v>5</v>
      </c>
      <c r="O124" s="137">
        <f t="shared" si="31"/>
        <v>5</v>
      </c>
      <c r="P124" s="137">
        <f t="shared" si="31"/>
        <v>5</v>
      </c>
      <c r="Q124" s="137">
        <f t="shared" si="31"/>
        <v>5</v>
      </c>
      <c r="R124" s="137">
        <f t="shared" si="31"/>
        <v>5</v>
      </c>
      <c r="S124" s="137">
        <f t="shared" si="30"/>
        <v>5</v>
      </c>
      <c r="T124" s="137">
        <f t="shared" si="30"/>
        <v>5</v>
      </c>
      <c r="U124" s="137">
        <f t="shared" si="30"/>
        <v>5</v>
      </c>
      <c r="V124" s="137">
        <f t="shared" si="30"/>
        <v>5</v>
      </c>
      <c r="W124" s="137">
        <f t="shared" si="30"/>
        <v>5</v>
      </c>
      <c r="X124" s="137">
        <f t="shared" si="30"/>
        <v>5</v>
      </c>
      <c r="Y124" s="137">
        <f t="shared" si="30"/>
        <v>5</v>
      </c>
      <c r="Z124" s="137">
        <f t="shared" si="30"/>
        <v>5</v>
      </c>
      <c r="AA124" s="137">
        <f t="shared" si="30"/>
        <v>5</v>
      </c>
      <c r="AB124" s="137">
        <f t="shared" si="30"/>
        <v>5</v>
      </c>
      <c r="AC124" s="137">
        <f t="shared" si="30"/>
        <v>5</v>
      </c>
      <c r="AD124" s="137">
        <f t="shared" si="30"/>
        <v>5</v>
      </c>
      <c r="AE124" s="137">
        <f t="shared" si="30"/>
        <v>5</v>
      </c>
      <c r="AF124" s="137">
        <f t="shared" si="30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1"/>
        <v>1</v>
      </c>
      <c r="D125" s="137">
        <f t="shared" si="31"/>
        <v>1</v>
      </c>
      <c r="E125" s="137">
        <f t="shared" si="31"/>
        <v>1</v>
      </c>
      <c r="F125" s="137">
        <f t="shared" si="31"/>
        <v>1</v>
      </c>
      <c r="G125" s="137">
        <f t="shared" si="31"/>
        <v>1</v>
      </c>
      <c r="H125" s="137">
        <f t="shared" si="31"/>
        <v>1</v>
      </c>
      <c r="I125" s="137">
        <f t="shared" si="31"/>
        <v>1</v>
      </c>
      <c r="J125" s="137">
        <f t="shared" si="31"/>
        <v>1</v>
      </c>
      <c r="K125" s="137">
        <f t="shared" si="31"/>
        <v>1</v>
      </c>
      <c r="L125" s="137">
        <f t="shared" si="31"/>
        <v>1</v>
      </c>
      <c r="M125" s="137">
        <f t="shared" si="31"/>
        <v>1</v>
      </c>
      <c r="N125" s="137">
        <f t="shared" si="31"/>
        <v>1</v>
      </c>
      <c r="O125" s="137">
        <f t="shared" si="31"/>
        <v>1</v>
      </c>
      <c r="P125" s="137">
        <f t="shared" si="31"/>
        <v>1</v>
      </c>
      <c r="Q125" s="137">
        <f t="shared" si="31"/>
        <v>1</v>
      </c>
      <c r="R125" s="137">
        <f t="shared" si="31"/>
        <v>1</v>
      </c>
      <c r="S125" s="137">
        <f t="shared" si="30"/>
        <v>1</v>
      </c>
      <c r="T125" s="137">
        <f t="shared" si="30"/>
        <v>1</v>
      </c>
      <c r="U125" s="137">
        <f t="shared" si="30"/>
        <v>1</v>
      </c>
      <c r="V125" s="137">
        <f t="shared" si="30"/>
        <v>1</v>
      </c>
      <c r="W125" s="137">
        <f t="shared" si="30"/>
        <v>1</v>
      </c>
      <c r="X125" s="137">
        <f t="shared" si="30"/>
        <v>1</v>
      </c>
      <c r="Y125" s="137">
        <f t="shared" si="30"/>
        <v>1</v>
      </c>
      <c r="Z125" s="137">
        <f t="shared" si="30"/>
        <v>1</v>
      </c>
      <c r="AA125" s="137">
        <f t="shared" si="30"/>
        <v>1</v>
      </c>
      <c r="AB125" s="137">
        <f t="shared" si="30"/>
        <v>1</v>
      </c>
      <c r="AC125" s="137">
        <f t="shared" si="30"/>
        <v>1</v>
      </c>
      <c r="AD125" s="137">
        <f t="shared" si="30"/>
        <v>1</v>
      </c>
      <c r="AE125" s="137">
        <f t="shared" si="30"/>
        <v>1</v>
      </c>
      <c r="AF125" s="137">
        <f t="shared" si="30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1"/>
        <v>1.58</v>
      </c>
      <c r="D126" s="137">
        <f t="shared" si="31"/>
        <v>1.58</v>
      </c>
      <c r="E126" s="137">
        <f t="shared" si="31"/>
        <v>1.58</v>
      </c>
      <c r="F126" s="137">
        <f t="shared" si="31"/>
        <v>1.58</v>
      </c>
      <c r="G126" s="137">
        <f t="shared" si="31"/>
        <v>1.58</v>
      </c>
      <c r="H126" s="137">
        <f t="shared" si="31"/>
        <v>1.58</v>
      </c>
      <c r="I126" s="137">
        <f t="shared" si="31"/>
        <v>1.58</v>
      </c>
      <c r="J126" s="137">
        <f t="shared" si="31"/>
        <v>1.58</v>
      </c>
      <c r="K126" s="137">
        <f t="shared" si="31"/>
        <v>1.58</v>
      </c>
      <c r="L126" s="137">
        <f t="shared" si="31"/>
        <v>1.58</v>
      </c>
      <c r="M126" s="137">
        <f t="shared" si="31"/>
        <v>1.58</v>
      </c>
      <c r="N126" s="137">
        <f t="shared" si="31"/>
        <v>1.58</v>
      </c>
      <c r="O126" s="137">
        <f t="shared" si="31"/>
        <v>1.58</v>
      </c>
      <c r="P126" s="137">
        <f t="shared" si="31"/>
        <v>1.58</v>
      </c>
      <c r="Q126" s="137">
        <f t="shared" si="31"/>
        <v>1.58</v>
      </c>
      <c r="R126" s="137">
        <f t="shared" si="31"/>
        <v>1.58</v>
      </c>
      <c r="S126" s="137">
        <f t="shared" si="30"/>
        <v>1.58</v>
      </c>
      <c r="T126" s="137">
        <f t="shared" si="30"/>
        <v>1.58</v>
      </c>
      <c r="U126" s="137">
        <f t="shared" si="30"/>
        <v>1.58</v>
      </c>
      <c r="V126" s="137">
        <f t="shared" si="30"/>
        <v>1.58</v>
      </c>
      <c r="W126" s="137">
        <f t="shared" si="30"/>
        <v>1.58</v>
      </c>
      <c r="X126" s="137">
        <f t="shared" si="30"/>
        <v>1.58</v>
      </c>
      <c r="Y126" s="137">
        <f t="shared" si="30"/>
        <v>1.58</v>
      </c>
      <c r="Z126" s="137">
        <f t="shared" si="30"/>
        <v>1.58</v>
      </c>
      <c r="AA126" s="137">
        <f t="shared" si="30"/>
        <v>1.58</v>
      </c>
      <c r="AB126" s="137">
        <f t="shared" si="30"/>
        <v>1.58</v>
      </c>
      <c r="AC126" s="137">
        <f t="shared" si="30"/>
        <v>1.58</v>
      </c>
      <c r="AD126" s="137">
        <f t="shared" si="30"/>
        <v>1.58</v>
      </c>
      <c r="AE126" s="137">
        <f t="shared" si="30"/>
        <v>1.58</v>
      </c>
      <c r="AF126" s="137">
        <f t="shared" si="30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1"/>
        <v>1.46</v>
      </c>
      <c r="D127" s="137">
        <f t="shared" si="31"/>
        <v>1.46</v>
      </c>
      <c r="E127" s="137">
        <f t="shared" si="31"/>
        <v>1.46</v>
      </c>
      <c r="F127" s="137">
        <f t="shared" si="31"/>
        <v>1.46</v>
      </c>
      <c r="G127" s="137">
        <f t="shared" si="31"/>
        <v>1.46</v>
      </c>
      <c r="H127" s="137">
        <f t="shared" si="31"/>
        <v>1.46</v>
      </c>
      <c r="I127" s="137">
        <f t="shared" si="31"/>
        <v>1.46</v>
      </c>
      <c r="J127" s="137">
        <f t="shared" si="31"/>
        <v>1.46</v>
      </c>
      <c r="K127" s="137">
        <f t="shared" si="31"/>
        <v>1.46</v>
      </c>
      <c r="L127" s="137">
        <f t="shared" si="31"/>
        <v>1.46</v>
      </c>
      <c r="M127" s="137">
        <f t="shared" si="31"/>
        <v>1.46</v>
      </c>
      <c r="N127" s="137">
        <f t="shared" si="31"/>
        <v>1.46</v>
      </c>
      <c r="O127" s="137">
        <f t="shared" si="31"/>
        <v>1.46</v>
      </c>
      <c r="P127" s="137">
        <f t="shared" si="31"/>
        <v>1.46</v>
      </c>
      <c r="Q127" s="137">
        <f t="shared" si="31"/>
        <v>1.46</v>
      </c>
      <c r="R127" s="137">
        <f t="shared" si="31"/>
        <v>1.46</v>
      </c>
      <c r="S127" s="137">
        <f t="shared" ref="S127:AF128" si="32">R127</f>
        <v>1.46</v>
      </c>
      <c r="T127" s="137">
        <f t="shared" si="32"/>
        <v>1.46</v>
      </c>
      <c r="U127" s="137">
        <f t="shared" si="32"/>
        <v>1.46</v>
      </c>
      <c r="V127" s="137">
        <f t="shared" si="32"/>
        <v>1.46</v>
      </c>
      <c r="W127" s="137">
        <f t="shared" si="32"/>
        <v>1.46</v>
      </c>
      <c r="X127" s="137">
        <f t="shared" si="32"/>
        <v>1.46</v>
      </c>
      <c r="Y127" s="137">
        <f t="shared" si="32"/>
        <v>1.46</v>
      </c>
      <c r="Z127" s="137">
        <f t="shared" si="32"/>
        <v>1.46</v>
      </c>
      <c r="AA127" s="137">
        <f t="shared" si="32"/>
        <v>1.46</v>
      </c>
      <c r="AB127" s="137">
        <f t="shared" si="32"/>
        <v>1.46</v>
      </c>
      <c r="AC127" s="137">
        <f t="shared" si="32"/>
        <v>1.46</v>
      </c>
      <c r="AD127" s="137">
        <f t="shared" si="32"/>
        <v>1.46</v>
      </c>
      <c r="AE127" s="137">
        <f t="shared" si="32"/>
        <v>1.46</v>
      </c>
      <c r="AF127" s="137">
        <f t="shared" si="32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1"/>
        <v>1.48</v>
      </c>
      <c r="D128" s="137">
        <f t="shared" si="31"/>
        <v>1.48</v>
      </c>
      <c r="E128" s="137">
        <f t="shared" si="31"/>
        <v>1.48</v>
      </c>
      <c r="F128" s="137">
        <f t="shared" si="31"/>
        <v>1.48</v>
      </c>
      <c r="G128" s="137">
        <f t="shared" si="31"/>
        <v>1.48</v>
      </c>
      <c r="H128" s="137">
        <f t="shared" si="31"/>
        <v>1.48</v>
      </c>
      <c r="I128" s="137">
        <f t="shared" si="31"/>
        <v>1.48</v>
      </c>
      <c r="J128" s="137">
        <f t="shared" si="31"/>
        <v>1.48</v>
      </c>
      <c r="K128" s="137">
        <f t="shared" si="31"/>
        <v>1.48</v>
      </c>
      <c r="L128" s="137">
        <f t="shared" si="31"/>
        <v>1.48</v>
      </c>
      <c r="M128" s="137">
        <f t="shared" si="31"/>
        <v>1.48</v>
      </c>
      <c r="N128" s="137">
        <f t="shared" si="31"/>
        <v>1.48</v>
      </c>
      <c r="O128" s="137">
        <f t="shared" si="31"/>
        <v>1.48</v>
      </c>
      <c r="P128" s="137">
        <f t="shared" si="31"/>
        <v>1.48</v>
      </c>
      <c r="Q128" s="137">
        <f t="shared" si="31"/>
        <v>1.48</v>
      </c>
      <c r="R128" s="137">
        <f t="shared" si="31"/>
        <v>1.48</v>
      </c>
      <c r="S128" s="137">
        <f t="shared" si="32"/>
        <v>1.48</v>
      </c>
      <c r="T128" s="137">
        <f t="shared" si="32"/>
        <v>1.48</v>
      </c>
      <c r="U128" s="137">
        <f t="shared" si="32"/>
        <v>1.48</v>
      </c>
      <c r="V128" s="137">
        <f t="shared" si="32"/>
        <v>1.48</v>
      </c>
      <c r="W128" s="137">
        <f t="shared" si="32"/>
        <v>1.48</v>
      </c>
      <c r="X128" s="137">
        <f t="shared" si="32"/>
        <v>1.48</v>
      </c>
      <c r="Y128" s="137">
        <f t="shared" si="32"/>
        <v>1.48</v>
      </c>
      <c r="Z128" s="137">
        <f t="shared" si="32"/>
        <v>1.48</v>
      </c>
      <c r="AA128" s="137">
        <f t="shared" si="32"/>
        <v>1.48</v>
      </c>
      <c r="AB128" s="137">
        <f t="shared" si="32"/>
        <v>1.48</v>
      </c>
      <c r="AC128" s="137">
        <f t="shared" si="32"/>
        <v>1.48</v>
      </c>
      <c r="AD128" s="137">
        <f t="shared" si="32"/>
        <v>1.48</v>
      </c>
      <c r="AE128" s="137">
        <f t="shared" si="32"/>
        <v>1.48</v>
      </c>
      <c r="AF128" s="137">
        <f t="shared" si="32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3">B130</f>
        <v>2.2000000000000002</v>
      </c>
      <c r="D130" s="137">
        <f t="shared" si="33"/>
        <v>2.2000000000000002</v>
      </c>
      <c r="E130" s="137">
        <f t="shared" si="33"/>
        <v>2.2000000000000002</v>
      </c>
      <c r="F130" s="137">
        <f t="shared" si="33"/>
        <v>2.2000000000000002</v>
      </c>
      <c r="G130" s="137">
        <f t="shared" si="33"/>
        <v>2.2000000000000002</v>
      </c>
      <c r="H130" s="137">
        <f t="shared" si="33"/>
        <v>2.2000000000000002</v>
      </c>
      <c r="I130" s="137">
        <f t="shared" si="33"/>
        <v>2.2000000000000002</v>
      </c>
      <c r="J130" s="137">
        <f t="shared" si="33"/>
        <v>2.2000000000000002</v>
      </c>
      <c r="K130" s="137">
        <f t="shared" si="33"/>
        <v>2.2000000000000002</v>
      </c>
      <c r="L130" s="137">
        <f t="shared" si="33"/>
        <v>2.2000000000000002</v>
      </c>
      <c r="M130" s="137">
        <f t="shared" si="33"/>
        <v>2.2000000000000002</v>
      </c>
      <c r="N130" s="137">
        <f t="shared" si="33"/>
        <v>2.2000000000000002</v>
      </c>
      <c r="O130" s="137">
        <f t="shared" si="33"/>
        <v>2.2000000000000002</v>
      </c>
      <c r="P130" s="137">
        <f t="shared" si="33"/>
        <v>2.2000000000000002</v>
      </c>
      <c r="Q130" s="137">
        <f t="shared" si="33"/>
        <v>2.2000000000000002</v>
      </c>
      <c r="R130" s="137">
        <f t="shared" si="33"/>
        <v>2.2000000000000002</v>
      </c>
      <c r="S130" s="137">
        <f t="shared" ref="S130:AF137" si="34">R130</f>
        <v>2.2000000000000002</v>
      </c>
      <c r="T130" s="137">
        <f t="shared" si="34"/>
        <v>2.2000000000000002</v>
      </c>
      <c r="U130" s="137">
        <f t="shared" si="34"/>
        <v>2.2000000000000002</v>
      </c>
      <c r="V130" s="137">
        <f t="shared" si="34"/>
        <v>2.2000000000000002</v>
      </c>
      <c r="W130" s="137">
        <f t="shared" si="34"/>
        <v>2.2000000000000002</v>
      </c>
      <c r="X130" s="137">
        <f t="shared" si="34"/>
        <v>2.2000000000000002</v>
      </c>
      <c r="Y130" s="137">
        <f t="shared" si="34"/>
        <v>2.2000000000000002</v>
      </c>
      <c r="Z130" s="137">
        <f t="shared" si="34"/>
        <v>2.2000000000000002</v>
      </c>
      <c r="AA130" s="137">
        <f t="shared" si="34"/>
        <v>2.2000000000000002</v>
      </c>
      <c r="AB130" s="137">
        <f t="shared" si="34"/>
        <v>2.2000000000000002</v>
      </c>
      <c r="AC130" s="137">
        <f t="shared" si="34"/>
        <v>2.2000000000000002</v>
      </c>
      <c r="AD130" s="137">
        <f t="shared" si="34"/>
        <v>2.2000000000000002</v>
      </c>
      <c r="AE130" s="137">
        <f t="shared" si="34"/>
        <v>2.2000000000000002</v>
      </c>
      <c r="AF130" s="137">
        <f t="shared" si="34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3"/>
        <v>2</v>
      </c>
      <c r="D131" s="137">
        <f t="shared" si="33"/>
        <v>2</v>
      </c>
      <c r="E131" s="137">
        <f t="shared" si="33"/>
        <v>2</v>
      </c>
      <c r="F131" s="137">
        <f t="shared" si="33"/>
        <v>2</v>
      </c>
      <c r="G131" s="137">
        <f t="shared" si="33"/>
        <v>2</v>
      </c>
      <c r="H131" s="137">
        <f t="shared" si="33"/>
        <v>2</v>
      </c>
      <c r="I131" s="137">
        <f t="shared" si="33"/>
        <v>2</v>
      </c>
      <c r="J131" s="137">
        <f t="shared" si="33"/>
        <v>2</v>
      </c>
      <c r="K131" s="137">
        <f t="shared" si="33"/>
        <v>2</v>
      </c>
      <c r="L131" s="137">
        <f t="shared" si="33"/>
        <v>2</v>
      </c>
      <c r="M131" s="137">
        <f t="shared" si="33"/>
        <v>2</v>
      </c>
      <c r="N131" s="137">
        <f t="shared" si="33"/>
        <v>2</v>
      </c>
      <c r="O131" s="137">
        <f t="shared" si="33"/>
        <v>2</v>
      </c>
      <c r="P131" s="137">
        <f t="shared" si="33"/>
        <v>2</v>
      </c>
      <c r="Q131" s="137">
        <f t="shared" si="33"/>
        <v>2</v>
      </c>
      <c r="R131" s="137">
        <f t="shared" si="33"/>
        <v>2</v>
      </c>
      <c r="S131" s="137">
        <f t="shared" si="34"/>
        <v>2</v>
      </c>
      <c r="T131" s="137">
        <f t="shared" si="34"/>
        <v>2</v>
      </c>
      <c r="U131" s="137">
        <f t="shared" si="34"/>
        <v>2</v>
      </c>
      <c r="V131" s="137">
        <f t="shared" si="34"/>
        <v>2</v>
      </c>
      <c r="W131" s="137">
        <f t="shared" si="34"/>
        <v>2</v>
      </c>
      <c r="X131" s="137">
        <f t="shared" si="34"/>
        <v>2</v>
      </c>
      <c r="Y131" s="137">
        <f t="shared" si="34"/>
        <v>2</v>
      </c>
      <c r="Z131" s="137">
        <f t="shared" si="34"/>
        <v>2</v>
      </c>
      <c r="AA131" s="137">
        <f t="shared" si="34"/>
        <v>2</v>
      </c>
      <c r="AB131" s="137">
        <f t="shared" si="34"/>
        <v>2</v>
      </c>
      <c r="AC131" s="137">
        <f t="shared" si="34"/>
        <v>2</v>
      </c>
      <c r="AD131" s="137">
        <f t="shared" si="34"/>
        <v>2</v>
      </c>
      <c r="AE131" s="137">
        <f t="shared" si="34"/>
        <v>2</v>
      </c>
      <c r="AF131" s="137">
        <f t="shared" si="34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3"/>
        <v>1.25</v>
      </c>
      <c r="D132" s="137">
        <f t="shared" si="33"/>
        <v>1.25</v>
      </c>
      <c r="E132" s="137">
        <f t="shared" si="33"/>
        <v>1.25</v>
      </c>
      <c r="F132" s="137">
        <f t="shared" si="33"/>
        <v>1.25</v>
      </c>
      <c r="G132" s="137">
        <f t="shared" si="33"/>
        <v>1.25</v>
      </c>
      <c r="H132" s="137">
        <f t="shared" si="33"/>
        <v>1.25</v>
      </c>
      <c r="I132" s="137">
        <f t="shared" si="33"/>
        <v>1.25</v>
      </c>
      <c r="J132" s="137">
        <f t="shared" si="33"/>
        <v>1.25</v>
      </c>
      <c r="K132" s="137">
        <f t="shared" si="33"/>
        <v>1.25</v>
      </c>
      <c r="L132" s="137">
        <f t="shared" si="33"/>
        <v>1.25</v>
      </c>
      <c r="M132" s="137">
        <f t="shared" si="33"/>
        <v>1.25</v>
      </c>
      <c r="N132" s="137">
        <f t="shared" si="33"/>
        <v>1.25</v>
      </c>
      <c r="O132" s="137">
        <f t="shared" si="33"/>
        <v>1.25</v>
      </c>
      <c r="P132" s="137">
        <f t="shared" si="33"/>
        <v>1.25</v>
      </c>
      <c r="Q132" s="137">
        <f t="shared" si="33"/>
        <v>1.25</v>
      </c>
      <c r="R132" s="137">
        <f t="shared" si="33"/>
        <v>1.25</v>
      </c>
      <c r="S132" s="137">
        <f t="shared" si="34"/>
        <v>1.25</v>
      </c>
      <c r="T132" s="137">
        <f t="shared" si="34"/>
        <v>1.25</v>
      </c>
      <c r="U132" s="137">
        <f t="shared" si="34"/>
        <v>1.25</v>
      </c>
      <c r="V132" s="137">
        <f t="shared" si="34"/>
        <v>1.25</v>
      </c>
      <c r="W132" s="137">
        <f t="shared" si="34"/>
        <v>1.25</v>
      </c>
      <c r="X132" s="137">
        <f t="shared" si="34"/>
        <v>1.25</v>
      </c>
      <c r="Y132" s="137">
        <f t="shared" si="34"/>
        <v>1.25</v>
      </c>
      <c r="Z132" s="137">
        <f t="shared" si="34"/>
        <v>1.25</v>
      </c>
      <c r="AA132" s="137">
        <f t="shared" si="34"/>
        <v>1.25</v>
      </c>
      <c r="AB132" s="137">
        <f t="shared" si="34"/>
        <v>1.25</v>
      </c>
      <c r="AC132" s="137">
        <f t="shared" si="34"/>
        <v>1.25</v>
      </c>
      <c r="AD132" s="137">
        <f t="shared" si="34"/>
        <v>1.25</v>
      </c>
      <c r="AE132" s="137">
        <f t="shared" si="34"/>
        <v>1.25</v>
      </c>
      <c r="AF132" s="137">
        <f t="shared" si="34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3"/>
        <v>1.1499999999999999</v>
      </c>
      <c r="D133" s="137">
        <f t="shared" si="33"/>
        <v>1.1499999999999999</v>
      </c>
      <c r="E133" s="137">
        <f t="shared" si="33"/>
        <v>1.1499999999999999</v>
      </c>
      <c r="F133" s="137">
        <f t="shared" si="33"/>
        <v>1.1499999999999999</v>
      </c>
      <c r="G133" s="137">
        <f t="shared" si="33"/>
        <v>1.1499999999999999</v>
      </c>
      <c r="H133" s="137">
        <f t="shared" si="33"/>
        <v>1.1499999999999999</v>
      </c>
      <c r="I133" s="137">
        <f t="shared" si="33"/>
        <v>1.1499999999999999</v>
      </c>
      <c r="J133" s="137">
        <f t="shared" si="33"/>
        <v>1.1499999999999999</v>
      </c>
      <c r="K133" s="137">
        <f t="shared" si="33"/>
        <v>1.1499999999999999</v>
      </c>
      <c r="L133" s="137">
        <f t="shared" si="33"/>
        <v>1.1499999999999999</v>
      </c>
      <c r="M133" s="137">
        <f t="shared" si="33"/>
        <v>1.1499999999999999</v>
      </c>
      <c r="N133" s="137">
        <f t="shared" si="33"/>
        <v>1.1499999999999999</v>
      </c>
      <c r="O133" s="137">
        <f t="shared" si="33"/>
        <v>1.1499999999999999</v>
      </c>
      <c r="P133" s="137">
        <f t="shared" si="33"/>
        <v>1.1499999999999999</v>
      </c>
      <c r="Q133" s="137">
        <f t="shared" si="33"/>
        <v>1.1499999999999999</v>
      </c>
      <c r="R133" s="137">
        <f t="shared" si="33"/>
        <v>1.1499999999999999</v>
      </c>
      <c r="S133" s="137">
        <f t="shared" si="34"/>
        <v>1.1499999999999999</v>
      </c>
      <c r="T133" s="137">
        <f t="shared" si="34"/>
        <v>1.1499999999999999</v>
      </c>
      <c r="U133" s="137">
        <f t="shared" si="34"/>
        <v>1.1499999999999999</v>
      </c>
      <c r="V133" s="137">
        <f t="shared" si="34"/>
        <v>1.1499999999999999</v>
      </c>
      <c r="W133" s="137">
        <f t="shared" si="34"/>
        <v>1.1499999999999999</v>
      </c>
      <c r="X133" s="137">
        <f t="shared" si="34"/>
        <v>1.1499999999999999</v>
      </c>
      <c r="Y133" s="137">
        <f t="shared" si="34"/>
        <v>1.1499999999999999</v>
      </c>
      <c r="Z133" s="137">
        <f t="shared" si="34"/>
        <v>1.1499999999999999</v>
      </c>
      <c r="AA133" s="137">
        <f t="shared" si="34"/>
        <v>1.1499999999999999</v>
      </c>
      <c r="AB133" s="137">
        <f t="shared" si="34"/>
        <v>1.1499999999999999</v>
      </c>
      <c r="AC133" s="137">
        <f t="shared" si="34"/>
        <v>1.1499999999999999</v>
      </c>
      <c r="AD133" s="137">
        <f t="shared" si="34"/>
        <v>1.1499999999999999</v>
      </c>
      <c r="AE133" s="137">
        <f t="shared" si="34"/>
        <v>1.1499999999999999</v>
      </c>
      <c r="AF133" s="137">
        <f t="shared" si="34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3"/>
        <v>2.133</v>
      </c>
      <c r="D134" s="137">
        <f t="shared" si="33"/>
        <v>2.133</v>
      </c>
      <c r="E134" s="137">
        <f t="shared" si="33"/>
        <v>2.133</v>
      </c>
      <c r="F134" s="137">
        <f t="shared" si="33"/>
        <v>2.133</v>
      </c>
      <c r="G134" s="137">
        <f t="shared" si="33"/>
        <v>2.133</v>
      </c>
      <c r="H134" s="137">
        <f t="shared" si="33"/>
        <v>2.133</v>
      </c>
      <c r="I134" s="137">
        <f t="shared" si="33"/>
        <v>2.133</v>
      </c>
      <c r="J134" s="137">
        <f t="shared" si="33"/>
        <v>2.133</v>
      </c>
      <c r="K134" s="137">
        <f t="shared" si="33"/>
        <v>2.133</v>
      </c>
      <c r="L134" s="137">
        <f t="shared" si="33"/>
        <v>2.133</v>
      </c>
      <c r="M134" s="137">
        <f t="shared" si="33"/>
        <v>2.133</v>
      </c>
      <c r="N134" s="137">
        <f t="shared" si="33"/>
        <v>2.133</v>
      </c>
      <c r="O134" s="137">
        <f t="shared" si="33"/>
        <v>2.133</v>
      </c>
      <c r="P134" s="137">
        <f t="shared" si="33"/>
        <v>2.133</v>
      </c>
      <c r="Q134" s="137">
        <f t="shared" si="33"/>
        <v>2.133</v>
      </c>
      <c r="R134" s="137">
        <f t="shared" si="33"/>
        <v>2.133</v>
      </c>
      <c r="S134" s="137">
        <f t="shared" si="34"/>
        <v>2.133</v>
      </c>
      <c r="T134" s="137">
        <f t="shared" si="34"/>
        <v>2.133</v>
      </c>
      <c r="U134" s="137">
        <f t="shared" si="34"/>
        <v>2.133</v>
      </c>
      <c r="V134" s="137">
        <f t="shared" si="34"/>
        <v>2.133</v>
      </c>
      <c r="W134" s="137">
        <f t="shared" si="34"/>
        <v>2.133</v>
      </c>
      <c r="X134" s="137">
        <f t="shared" si="34"/>
        <v>2.133</v>
      </c>
      <c r="Y134" s="137">
        <f t="shared" si="34"/>
        <v>2.133</v>
      </c>
      <c r="Z134" s="137">
        <f t="shared" si="34"/>
        <v>2.133</v>
      </c>
      <c r="AA134" s="137">
        <f t="shared" si="34"/>
        <v>2.133</v>
      </c>
      <c r="AB134" s="137">
        <f t="shared" si="34"/>
        <v>2.133</v>
      </c>
      <c r="AC134" s="137">
        <f t="shared" si="34"/>
        <v>2.133</v>
      </c>
      <c r="AD134" s="137">
        <f t="shared" si="34"/>
        <v>2.133</v>
      </c>
      <c r="AE134" s="137">
        <f t="shared" si="34"/>
        <v>2.133</v>
      </c>
      <c r="AF134" s="137">
        <f t="shared" si="34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3"/>
        <v>2.09</v>
      </c>
      <c r="D135" s="137">
        <f t="shared" si="33"/>
        <v>2.09</v>
      </c>
      <c r="E135" s="137">
        <f t="shared" si="33"/>
        <v>2.09</v>
      </c>
      <c r="F135" s="137">
        <f t="shared" si="33"/>
        <v>2.09</v>
      </c>
      <c r="G135" s="137">
        <f t="shared" si="33"/>
        <v>2.09</v>
      </c>
      <c r="H135" s="137">
        <f t="shared" si="33"/>
        <v>2.09</v>
      </c>
      <c r="I135" s="137">
        <f t="shared" si="33"/>
        <v>2.09</v>
      </c>
      <c r="J135" s="137">
        <f t="shared" si="33"/>
        <v>2.09</v>
      </c>
      <c r="K135" s="137">
        <f t="shared" si="33"/>
        <v>2.09</v>
      </c>
      <c r="L135" s="137">
        <f t="shared" si="33"/>
        <v>2.09</v>
      </c>
      <c r="M135" s="137">
        <f t="shared" si="33"/>
        <v>2.09</v>
      </c>
      <c r="N135" s="137">
        <f t="shared" si="33"/>
        <v>2.09</v>
      </c>
      <c r="O135" s="137">
        <f t="shared" si="33"/>
        <v>2.09</v>
      </c>
      <c r="P135" s="137">
        <f t="shared" si="33"/>
        <v>2.09</v>
      </c>
      <c r="Q135" s="137">
        <f t="shared" si="33"/>
        <v>2.09</v>
      </c>
      <c r="R135" s="137">
        <f t="shared" si="33"/>
        <v>2.09</v>
      </c>
      <c r="S135" s="137">
        <f t="shared" si="34"/>
        <v>2.09</v>
      </c>
      <c r="T135" s="137">
        <f t="shared" si="34"/>
        <v>2.09</v>
      </c>
      <c r="U135" s="137">
        <f t="shared" si="34"/>
        <v>2.09</v>
      </c>
      <c r="V135" s="137">
        <f t="shared" si="34"/>
        <v>2.09</v>
      </c>
      <c r="W135" s="137">
        <f t="shared" si="34"/>
        <v>2.09</v>
      </c>
      <c r="X135" s="137">
        <f t="shared" si="34"/>
        <v>2.09</v>
      </c>
      <c r="Y135" s="137">
        <f t="shared" si="34"/>
        <v>2.09</v>
      </c>
      <c r="Z135" s="137">
        <f t="shared" si="34"/>
        <v>2.09</v>
      </c>
      <c r="AA135" s="137">
        <f t="shared" si="34"/>
        <v>2.09</v>
      </c>
      <c r="AB135" s="137">
        <f t="shared" si="34"/>
        <v>2.09</v>
      </c>
      <c r="AC135" s="137">
        <f t="shared" si="34"/>
        <v>2.09</v>
      </c>
      <c r="AD135" s="137">
        <f t="shared" si="34"/>
        <v>2.09</v>
      </c>
      <c r="AE135" s="137">
        <f t="shared" si="34"/>
        <v>2.09</v>
      </c>
      <c r="AF135" s="137">
        <f t="shared" si="34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3"/>
        <v>1.1399999999999999</v>
      </c>
      <c r="D136" s="137">
        <f t="shared" si="33"/>
        <v>1.1399999999999999</v>
      </c>
      <c r="E136" s="137">
        <f t="shared" si="33"/>
        <v>1.1399999999999999</v>
      </c>
      <c r="F136" s="137">
        <f t="shared" si="33"/>
        <v>1.1399999999999999</v>
      </c>
      <c r="G136" s="137">
        <f t="shared" si="33"/>
        <v>1.1399999999999999</v>
      </c>
      <c r="H136" s="137">
        <f t="shared" si="33"/>
        <v>1.1399999999999999</v>
      </c>
      <c r="I136" s="137">
        <f t="shared" si="33"/>
        <v>1.1399999999999999</v>
      </c>
      <c r="J136" s="137">
        <f t="shared" si="33"/>
        <v>1.1399999999999999</v>
      </c>
      <c r="K136" s="137">
        <f t="shared" si="33"/>
        <v>1.1399999999999999</v>
      </c>
      <c r="L136" s="137">
        <f t="shared" si="33"/>
        <v>1.1399999999999999</v>
      </c>
      <c r="M136" s="137">
        <f t="shared" si="33"/>
        <v>1.1399999999999999</v>
      </c>
      <c r="N136" s="137">
        <f t="shared" si="33"/>
        <v>1.1399999999999999</v>
      </c>
      <c r="O136" s="137">
        <f t="shared" si="33"/>
        <v>1.1399999999999999</v>
      </c>
      <c r="P136" s="137">
        <f t="shared" si="33"/>
        <v>1.1399999999999999</v>
      </c>
      <c r="Q136" s="137">
        <f t="shared" si="33"/>
        <v>1.1399999999999999</v>
      </c>
      <c r="R136" s="137">
        <f t="shared" si="33"/>
        <v>1.1399999999999999</v>
      </c>
      <c r="S136" s="137">
        <f t="shared" si="34"/>
        <v>1.1399999999999999</v>
      </c>
      <c r="T136" s="137">
        <f t="shared" si="34"/>
        <v>1.1399999999999999</v>
      </c>
      <c r="U136" s="137">
        <f t="shared" si="34"/>
        <v>1.1399999999999999</v>
      </c>
      <c r="V136" s="137">
        <f t="shared" si="34"/>
        <v>1.1399999999999999</v>
      </c>
      <c r="W136" s="137">
        <f t="shared" si="34"/>
        <v>1.1399999999999999</v>
      </c>
      <c r="X136" s="137">
        <f t="shared" si="34"/>
        <v>1.1399999999999999</v>
      </c>
      <c r="Y136" s="137">
        <f t="shared" si="34"/>
        <v>1.1399999999999999</v>
      </c>
      <c r="Z136" s="137">
        <f t="shared" si="34"/>
        <v>1.1399999999999999</v>
      </c>
      <c r="AA136" s="137">
        <f t="shared" si="34"/>
        <v>1.1399999999999999</v>
      </c>
      <c r="AB136" s="137">
        <f t="shared" si="34"/>
        <v>1.1399999999999999</v>
      </c>
      <c r="AC136" s="137">
        <f t="shared" si="34"/>
        <v>1.1399999999999999</v>
      </c>
      <c r="AD136" s="137">
        <f t="shared" si="34"/>
        <v>1.1399999999999999</v>
      </c>
      <c r="AE136" s="137">
        <f t="shared" si="34"/>
        <v>1.1399999999999999</v>
      </c>
      <c r="AF136" s="137">
        <f t="shared" si="34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3"/>
        <v>0.82</v>
      </c>
      <c r="D137" s="137">
        <f t="shared" si="33"/>
        <v>0.82</v>
      </c>
      <c r="E137" s="137">
        <f t="shared" si="33"/>
        <v>0.82</v>
      </c>
      <c r="F137" s="137">
        <f t="shared" si="33"/>
        <v>0.82</v>
      </c>
      <c r="G137" s="137">
        <f t="shared" si="33"/>
        <v>0.82</v>
      </c>
      <c r="H137" s="137">
        <f t="shared" si="33"/>
        <v>0.82</v>
      </c>
      <c r="I137" s="137">
        <f t="shared" si="33"/>
        <v>0.82</v>
      </c>
      <c r="J137" s="137">
        <f t="shared" si="33"/>
        <v>0.82</v>
      </c>
      <c r="K137" s="137">
        <f t="shared" si="33"/>
        <v>0.82</v>
      </c>
      <c r="L137" s="137">
        <f t="shared" si="33"/>
        <v>0.82</v>
      </c>
      <c r="M137" s="137">
        <f t="shared" si="33"/>
        <v>0.82</v>
      </c>
      <c r="N137" s="137">
        <f t="shared" si="33"/>
        <v>0.82</v>
      </c>
      <c r="O137" s="137">
        <f t="shared" si="33"/>
        <v>0.82</v>
      </c>
      <c r="P137" s="137">
        <f t="shared" si="33"/>
        <v>0.82</v>
      </c>
      <c r="Q137" s="137">
        <f t="shared" si="33"/>
        <v>0.82</v>
      </c>
      <c r="R137" s="137">
        <f t="shared" si="33"/>
        <v>0.82</v>
      </c>
      <c r="S137" s="137">
        <f t="shared" si="34"/>
        <v>0.82</v>
      </c>
      <c r="T137" s="137">
        <f t="shared" si="34"/>
        <v>0.82</v>
      </c>
      <c r="U137" s="137">
        <f t="shared" si="34"/>
        <v>0.82</v>
      </c>
      <c r="V137" s="137">
        <f t="shared" si="34"/>
        <v>0.82</v>
      </c>
      <c r="W137" s="137">
        <f t="shared" si="34"/>
        <v>0.82</v>
      </c>
      <c r="X137" s="137">
        <f t="shared" si="34"/>
        <v>0.82</v>
      </c>
      <c r="Y137" s="137">
        <f t="shared" si="34"/>
        <v>0.82</v>
      </c>
      <c r="Z137" s="137">
        <f t="shared" si="34"/>
        <v>0.82</v>
      </c>
      <c r="AA137" s="137">
        <f t="shared" si="34"/>
        <v>0.82</v>
      </c>
      <c r="AB137" s="137">
        <f t="shared" si="34"/>
        <v>0.82</v>
      </c>
      <c r="AC137" s="137">
        <f t="shared" si="34"/>
        <v>0.82</v>
      </c>
      <c r="AD137" s="137">
        <f t="shared" si="34"/>
        <v>0.82</v>
      </c>
      <c r="AE137" s="137">
        <f t="shared" si="34"/>
        <v>0.82</v>
      </c>
      <c r="AF137" s="137">
        <f t="shared" si="34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5">B139</f>
        <v>2</v>
      </c>
      <c r="D139" s="137">
        <f t="shared" si="35"/>
        <v>2</v>
      </c>
      <c r="E139" s="137">
        <f t="shared" si="35"/>
        <v>2</v>
      </c>
      <c r="F139" s="137">
        <f t="shared" si="35"/>
        <v>2</v>
      </c>
      <c r="G139" s="137">
        <f t="shared" si="35"/>
        <v>2</v>
      </c>
      <c r="H139" s="137">
        <f t="shared" si="35"/>
        <v>2</v>
      </c>
      <c r="I139" s="137">
        <f t="shared" si="35"/>
        <v>2</v>
      </c>
      <c r="J139" s="137">
        <f t="shared" si="35"/>
        <v>2</v>
      </c>
      <c r="K139" s="137">
        <f t="shared" si="35"/>
        <v>2</v>
      </c>
      <c r="L139" s="137">
        <f t="shared" si="35"/>
        <v>2</v>
      </c>
      <c r="M139" s="137">
        <f t="shared" si="35"/>
        <v>2</v>
      </c>
      <c r="N139" s="137">
        <f t="shared" si="35"/>
        <v>2</v>
      </c>
      <c r="O139" s="137">
        <f t="shared" si="35"/>
        <v>2</v>
      </c>
      <c r="P139" s="137">
        <f t="shared" si="35"/>
        <v>2</v>
      </c>
      <c r="Q139" s="137">
        <f t="shared" si="35"/>
        <v>2</v>
      </c>
      <c r="R139" s="137">
        <f t="shared" si="35"/>
        <v>2</v>
      </c>
      <c r="S139" s="137">
        <f t="shared" ref="S139:AF145" si="36">R139</f>
        <v>2</v>
      </c>
      <c r="T139" s="137">
        <f t="shared" si="36"/>
        <v>2</v>
      </c>
      <c r="U139" s="137">
        <f t="shared" si="36"/>
        <v>2</v>
      </c>
      <c r="V139" s="137">
        <f t="shared" si="36"/>
        <v>2</v>
      </c>
      <c r="W139" s="137">
        <f t="shared" si="36"/>
        <v>2</v>
      </c>
      <c r="X139" s="137">
        <f t="shared" si="36"/>
        <v>2</v>
      </c>
      <c r="Y139" s="137">
        <f t="shared" si="36"/>
        <v>2</v>
      </c>
      <c r="Z139" s="137">
        <f t="shared" si="36"/>
        <v>2</v>
      </c>
      <c r="AA139" s="137">
        <f t="shared" si="36"/>
        <v>2</v>
      </c>
      <c r="AB139" s="137">
        <f t="shared" si="36"/>
        <v>2</v>
      </c>
      <c r="AC139" s="137">
        <f t="shared" si="36"/>
        <v>2</v>
      </c>
      <c r="AD139" s="137">
        <f t="shared" si="36"/>
        <v>2</v>
      </c>
      <c r="AE139" s="137">
        <f t="shared" si="36"/>
        <v>2</v>
      </c>
      <c r="AF139" s="137">
        <f t="shared" si="36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5"/>
        <v>5.61</v>
      </c>
      <c r="D140" s="137">
        <f t="shared" si="35"/>
        <v>5.61</v>
      </c>
      <c r="E140" s="137">
        <f t="shared" si="35"/>
        <v>5.61</v>
      </c>
      <c r="F140" s="137">
        <f t="shared" si="35"/>
        <v>5.61</v>
      </c>
      <c r="G140" s="137">
        <f t="shared" si="35"/>
        <v>5.61</v>
      </c>
      <c r="H140" s="137">
        <f t="shared" si="35"/>
        <v>5.61</v>
      </c>
      <c r="I140" s="137">
        <f t="shared" si="35"/>
        <v>5.61</v>
      </c>
      <c r="J140" s="137">
        <f t="shared" si="35"/>
        <v>5.61</v>
      </c>
      <c r="K140" s="137">
        <f t="shared" si="35"/>
        <v>5.61</v>
      </c>
      <c r="L140" s="137">
        <f t="shared" si="35"/>
        <v>5.61</v>
      </c>
      <c r="M140" s="137">
        <f t="shared" si="35"/>
        <v>5.61</v>
      </c>
      <c r="N140" s="137">
        <f t="shared" si="35"/>
        <v>5.61</v>
      </c>
      <c r="O140" s="137">
        <f t="shared" si="35"/>
        <v>5.61</v>
      </c>
      <c r="P140" s="137">
        <f t="shared" si="35"/>
        <v>5.61</v>
      </c>
      <c r="Q140" s="137">
        <f t="shared" si="35"/>
        <v>5.61</v>
      </c>
      <c r="R140" s="137">
        <f t="shared" si="35"/>
        <v>5.61</v>
      </c>
      <c r="S140" s="137">
        <f t="shared" si="36"/>
        <v>5.61</v>
      </c>
      <c r="T140" s="137">
        <f t="shared" si="36"/>
        <v>5.61</v>
      </c>
      <c r="U140" s="137">
        <f t="shared" si="36"/>
        <v>5.61</v>
      </c>
      <c r="V140" s="137">
        <f t="shared" si="36"/>
        <v>5.61</v>
      </c>
      <c r="W140" s="137">
        <f t="shared" si="36"/>
        <v>5.61</v>
      </c>
      <c r="X140" s="137">
        <f t="shared" si="36"/>
        <v>5.61</v>
      </c>
      <c r="Y140" s="137">
        <f t="shared" si="36"/>
        <v>5.61</v>
      </c>
      <c r="Z140" s="137">
        <f t="shared" si="36"/>
        <v>5.61</v>
      </c>
      <c r="AA140" s="137">
        <f t="shared" si="36"/>
        <v>5.61</v>
      </c>
      <c r="AB140" s="137">
        <f t="shared" si="36"/>
        <v>5.61</v>
      </c>
      <c r="AC140" s="137">
        <f t="shared" si="36"/>
        <v>5.61</v>
      </c>
      <c r="AD140" s="137">
        <f t="shared" si="36"/>
        <v>5.61</v>
      </c>
      <c r="AE140" s="137">
        <f t="shared" si="36"/>
        <v>5.61</v>
      </c>
      <c r="AF140" s="137">
        <f t="shared" si="36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5"/>
        <v>1.25</v>
      </c>
      <c r="D141" s="137">
        <f t="shared" si="35"/>
        <v>1.25</v>
      </c>
      <c r="E141" s="137">
        <f t="shared" si="35"/>
        <v>1.25</v>
      </c>
      <c r="F141" s="137">
        <f t="shared" si="35"/>
        <v>1.25</v>
      </c>
      <c r="G141" s="137">
        <f t="shared" si="35"/>
        <v>1.25</v>
      </c>
      <c r="H141" s="137">
        <f t="shared" si="35"/>
        <v>1.25</v>
      </c>
      <c r="I141" s="137">
        <f t="shared" si="35"/>
        <v>1.25</v>
      </c>
      <c r="J141" s="137">
        <f t="shared" si="35"/>
        <v>1.25</v>
      </c>
      <c r="K141" s="137">
        <f t="shared" si="35"/>
        <v>1.25</v>
      </c>
      <c r="L141" s="137">
        <f t="shared" si="35"/>
        <v>1.25</v>
      </c>
      <c r="M141" s="137">
        <f t="shared" si="35"/>
        <v>1.25</v>
      </c>
      <c r="N141" s="137">
        <f t="shared" si="35"/>
        <v>1.25</v>
      </c>
      <c r="O141" s="137">
        <f t="shared" si="35"/>
        <v>1.25</v>
      </c>
      <c r="P141" s="137">
        <f t="shared" si="35"/>
        <v>1.25</v>
      </c>
      <c r="Q141" s="137">
        <f t="shared" si="35"/>
        <v>1.25</v>
      </c>
      <c r="R141" s="137">
        <f t="shared" si="35"/>
        <v>1.25</v>
      </c>
      <c r="S141" s="137">
        <f t="shared" si="36"/>
        <v>1.25</v>
      </c>
      <c r="T141" s="137">
        <f t="shared" si="36"/>
        <v>1.25</v>
      </c>
      <c r="U141" s="137">
        <f t="shared" si="36"/>
        <v>1.25</v>
      </c>
      <c r="V141" s="137">
        <f t="shared" si="36"/>
        <v>1.25</v>
      </c>
      <c r="W141" s="137">
        <f t="shared" si="36"/>
        <v>1.25</v>
      </c>
      <c r="X141" s="137">
        <f t="shared" si="36"/>
        <v>1.25</v>
      </c>
      <c r="Y141" s="137">
        <f t="shared" si="36"/>
        <v>1.25</v>
      </c>
      <c r="Z141" s="137">
        <f t="shared" si="36"/>
        <v>1.25</v>
      </c>
      <c r="AA141" s="137">
        <f t="shared" si="36"/>
        <v>1.25</v>
      </c>
      <c r="AB141" s="137">
        <f t="shared" si="36"/>
        <v>1.25</v>
      </c>
      <c r="AC141" s="137">
        <f t="shared" si="36"/>
        <v>1.25</v>
      </c>
      <c r="AD141" s="137">
        <f t="shared" si="36"/>
        <v>1.25</v>
      </c>
      <c r="AE141" s="137">
        <f t="shared" si="36"/>
        <v>1.25</v>
      </c>
      <c r="AF141" s="137">
        <f t="shared" si="36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5"/>
        <v>1.25</v>
      </c>
      <c r="D142" s="137">
        <f t="shared" si="35"/>
        <v>1.25</v>
      </c>
      <c r="E142" s="137">
        <f t="shared" si="35"/>
        <v>1.25</v>
      </c>
      <c r="F142" s="137">
        <f t="shared" si="35"/>
        <v>1.25</v>
      </c>
      <c r="G142" s="137">
        <f t="shared" si="35"/>
        <v>1.25</v>
      </c>
      <c r="H142" s="137">
        <f t="shared" si="35"/>
        <v>1.25</v>
      </c>
      <c r="I142" s="137">
        <f t="shared" si="35"/>
        <v>1.25</v>
      </c>
      <c r="J142" s="137">
        <f t="shared" si="35"/>
        <v>1.25</v>
      </c>
      <c r="K142" s="137">
        <f t="shared" si="35"/>
        <v>1.25</v>
      </c>
      <c r="L142" s="137">
        <f t="shared" si="35"/>
        <v>1.25</v>
      </c>
      <c r="M142" s="137">
        <f t="shared" si="35"/>
        <v>1.25</v>
      </c>
      <c r="N142" s="137">
        <f t="shared" si="35"/>
        <v>1.25</v>
      </c>
      <c r="O142" s="137">
        <f t="shared" si="35"/>
        <v>1.25</v>
      </c>
      <c r="P142" s="137">
        <f t="shared" si="35"/>
        <v>1.25</v>
      </c>
      <c r="Q142" s="137">
        <f t="shared" si="35"/>
        <v>1.25</v>
      </c>
      <c r="R142" s="137">
        <f t="shared" si="35"/>
        <v>1.25</v>
      </c>
      <c r="S142" s="137">
        <f t="shared" si="36"/>
        <v>1.25</v>
      </c>
      <c r="T142" s="137">
        <f t="shared" si="36"/>
        <v>1.25</v>
      </c>
      <c r="U142" s="137">
        <f t="shared" si="36"/>
        <v>1.25</v>
      </c>
      <c r="V142" s="137">
        <f t="shared" si="36"/>
        <v>1.25</v>
      </c>
      <c r="W142" s="137">
        <f t="shared" si="36"/>
        <v>1.25</v>
      </c>
      <c r="X142" s="137">
        <f t="shared" si="36"/>
        <v>1.25</v>
      </c>
      <c r="Y142" s="137">
        <f t="shared" si="36"/>
        <v>1.25</v>
      </c>
      <c r="Z142" s="137">
        <f t="shared" si="36"/>
        <v>1.25</v>
      </c>
      <c r="AA142" s="137">
        <f t="shared" si="36"/>
        <v>1.25</v>
      </c>
      <c r="AB142" s="137">
        <f t="shared" si="36"/>
        <v>1.25</v>
      </c>
      <c r="AC142" s="137">
        <f t="shared" si="36"/>
        <v>1.25</v>
      </c>
      <c r="AD142" s="137">
        <f t="shared" si="36"/>
        <v>1.25</v>
      </c>
      <c r="AE142" s="137">
        <f t="shared" si="36"/>
        <v>1.25</v>
      </c>
      <c r="AF142" s="137">
        <f t="shared" si="36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5"/>
        <v>1.46</v>
      </c>
      <c r="D143" s="137">
        <f t="shared" si="35"/>
        <v>1.46</v>
      </c>
      <c r="E143" s="137">
        <f t="shared" si="35"/>
        <v>1.46</v>
      </c>
      <c r="F143" s="137">
        <f t="shared" si="35"/>
        <v>1.46</v>
      </c>
      <c r="G143" s="137">
        <f t="shared" si="35"/>
        <v>1.46</v>
      </c>
      <c r="H143" s="137">
        <f t="shared" si="35"/>
        <v>1.46</v>
      </c>
      <c r="I143" s="137">
        <f t="shared" si="35"/>
        <v>1.46</v>
      </c>
      <c r="J143" s="137">
        <f t="shared" si="35"/>
        <v>1.46</v>
      </c>
      <c r="K143" s="137">
        <f t="shared" si="35"/>
        <v>1.46</v>
      </c>
      <c r="L143" s="137">
        <f t="shared" si="35"/>
        <v>1.46</v>
      </c>
      <c r="M143" s="137">
        <f t="shared" si="35"/>
        <v>1.46</v>
      </c>
      <c r="N143" s="137">
        <f t="shared" si="35"/>
        <v>1.46</v>
      </c>
      <c r="O143" s="137">
        <f t="shared" si="35"/>
        <v>1.46</v>
      </c>
      <c r="P143" s="137">
        <f t="shared" si="35"/>
        <v>1.46</v>
      </c>
      <c r="Q143" s="137">
        <f t="shared" si="35"/>
        <v>1.46</v>
      </c>
      <c r="R143" s="137">
        <f t="shared" si="35"/>
        <v>1.46</v>
      </c>
      <c r="S143" s="137">
        <f t="shared" si="36"/>
        <v>1.46</v>
      </c>
      <c r="T143" s="137">
        <f t="shared" si="36"/>
        <v>1.46</v>
      </c>
      <c r="U143" s="137">
        <f t="shared" si="36"/>
        <v>1.46</v>
      </c>
      <c r="V143" s="137">
        <f t="shared" si="36"/>
        <v>1.46</v>
      </c>
      <c r="W143" s="137">
        <f t="shared" si="36"/>
        <v>1.46</v>
      </c>
      <c r="X143" s="137">
        <f t="shared" si="36"/>
        <v>1.46</v>
      </c>
      <c r="Y143" s="137">
        <f t="shared" si="36"/>
        <v>1.46</v>
      </c>
      <c r="Z143" s="137">
        <f t="shared" si="36"/>
        <v>1.46</v>
      </c>
      <c r="AA143" s="137">
        <f t="shared" si="36"/>
        <v>1.46</v>
      </c>
      <c r="AB143" s="137">
        <f t="shared" si="36"/>
        <v>1.46</v>
      </c>
      <c r="AC143" s="137">
        <f t="shared" si="36"/>
        <v>1.46</v>
      </c>
      <c r="AD143" s="137">
        <f t="shared" si="36"/>
        <v>1.46</v>
      </c>
      <c r="AE143" s="137">
        <f t="shared" si="36"/>
        <v>1.46</v>
      </c>
      <c r="AF143" s="137">
        <f t="shared" si="36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5"/>
        <v>3</v>
      </c>
      <c r="D144" s="137">
        <f t="shared" si="35"/>
        <v>3</v>
      </c>
      <c r="E144" s="137">
        <f t="shared" si="35"/>
        <v>3</v>
      </c>
      <c r="F144" s="137">
        <f t="shared" si="35"/>
        <v>3</v>
      </c>
      <c r="G144" s="137">
        <f t="shared" si="35"/>
        <v>3</v>
      </c>
      <c r="H144" s="137">
        <f t="shared" si="35"/>
        <v>3</v>
      </c>
      <c r="I144" s="137">
        <f t="shared" si="35"/>
        <v>3</v>
      </c>
      <c r="J144" s="137">
        <f t="shared" si="35"/>
        <v>3</v>
      </c>
      <c r="K144" s="137">
        <f t="shared" si="35"/>
        <v>3</v>
      </c>
      <c r="L144" s="137">
        <f t="shared" si="35"/>
        <v>3</v>
      </c>
      <c r="M144" s="137">
        <f t="shared" si="35"/>
        <v>3</v>
      </c>
      <c r="N144" s="137">
        <f t="shared" si="35"/>
        <v>3</v>
      </c>
      <c r="O144" s="137">
        <f t="shared" si="35"/>
        <v>3</v>
      </c>
      <c r="P144" s="137">
        <f t="shared" si="35"/>
        <v>3</v>
      </c>
      <c r="Q144" s="137">
        <f t="shared" si="35"/>
        <v>3</v>
      </c>
      <c r="R144" s="137">
        <f t="shared" si="35"/>
        <v>3</v>
      </c>
      <c r="S144" s="137">
        <f t="shared" si="36"/>
        <v>3</v>
      </c>
      <c r="T144" s="137">
        <f t="shared" si="36"/>
        <v>3</v>
      </c>
      <c r="U144" s="137">
        <f t="shared" si="36"/>
        <v>3</v>
      </c>
      <c r="V144" s="137">
        <f t="shared" si="36"/>
        <v>3</v>
      </c>
      <c r="W144" s="137">
        <f t="shared" si="36"/>
        <v>3</v>
      </c>
      <c r="X144" s="137">
        <f t="shared" si="36"/>
        <v>3</v>
      </c>
      <c r="Y144" s="137">
        <f t="shared" si="36"/>
        <v>3</v>
      </c>
      <c r="Z144" s="137">
        <f t="shared" si="36"/>
        <v>3</v>
      </c>
      <c r="AA144" s="137">
        <f t="shared" si="36"/>
        <v>3</v>
      </c>
      <c r="AB144" s="137">
        <f t="shared" si="36"/>
        <v>3</v>
      </c>
      <c r="AC144" s="137">
        <f t="shared" si="36"/>
        <v>3</v>
      </c>
      <c r="AD144" s="137">
        <f t="shared" si="36"/>
        <v>3</v>
      </c>
      <c r="AE144" s="137">
        <f t="shared" si="36"/>
        <v>3</v>
      </c>
      <c r="AF144" s="137">
        <f t="shared" si="36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5"/>
        <v>3.3</v>
      </c>
      <c r="D145" s="137">
        <f t="shared" si="35"/>
        <v>3.3</v>
      </c>
      <c r="E145" s="137">
        <f t="shared" si="35"/>
        <v>3.3</v>
      </c>
      <c r="F145" s="137">
        <f t="shared" si="35"/>
        <v>3.3</v>
      </c>
      <c r="G145" s="137">
        <f t="shared" si="35"/>
        <v>3.3</v>
      </c>
      <c r="H145" s="137">
        <f t="shared" si="35"/>
        <v>3.3</v>
      </c>
      <c r="I145" s="137">
        <f t="shared" si="35"/>
        <v>3.3</v>
      </c>
      <c r="J145" s="137">
        <f t="shared" si="35"/>
        <v>3.3</v>
      </c>
      <c r="K145" s="137">
        <f t="shared" si="35"/>
        <v>3.3</v>
      </c>
      <c r="L145" s="137">
        <f t="shared" si="35"/>
        <v>3.3</v>
      </c>
      <c r="M145" s="137">
        <f t="shared" si="35"/>
        <v>3.3</v>
      </c>
      <c r="N145" s="137">
        <f t="shared" si="35"/>
        <v>3.3</v>
      </c>
      <c r="O145" s="137">
        <f t="shared" si="35"/>
        <v>3.3</v>
      </c>
      <c r="P145" s="137">
        <f t="shared" si="35"/>
        <v>3.3</v>
      </c>
      <c r="Q145" s="137">
        <f t="shared" si="35"/>
        <v>3.3</v>
      </c>
      <c r="R145" s="137">
        <f t="shared" si="35"/>
        <v>3.3</v>
      </c>
      <c r="S145" s="137">
        <f t="shared" si="36"/>
        <v>3.3</v>
      </c>
      <c r="T145" s="137">
        <f t="shared" si="36"/>
        <v>3.3</v>
      </c>
      <c r="U145" s="137">
        <f t="shared" si="36"/>
        <v>3.3</v>
      </c>
      <c r="V145" s="137">
        <f t="shared" si="36"/>
        <v>3.3</v>
      </c>
      <c r="W145" s="137">
        <f t="shared" si="36"/>
        <v>3.3</v>
      </c>
      <c r="X145" s="137">
        <f t="shared" si="36"/>
        <v>3.3</v>
      </c>
      <c r="Y145" s="137">
        <f t="shared" si="36"/>
        <v>3.3</v>
      </c>
      <c r="Z145" s="137">
        <f t="shared" si="36"/>
        <v>3.3</v>
      </c>
      <c r="AA145" s="137">
        <f t="shared" si="36"/>
        <v>3.3</v>
      </c>
      <c r="AB145" s="137">
        <f t="shared" si="36"/>
        <v>3.3</v>
      </c>
      <c r="AC145" s="137">
        <f t="shared" si="36"/>
        <v>3.3</v>
      </c>
      <c r="AD145" s="137">
        <f t="shared" si="36"/>
        <v>3.3</v>
      </c>
      <c r="AE145" s="137">
        <f t="shared" si="36"/>
        <v>3.3</v>
      </c>
      <c r="AF145" s="137">
        <f t="shared" si="36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7">B147</f>
        <v>1.76</v>
      </c>
      <c r="D147" s="137">
        <f t="shared" si="37"/>
        <v>1.76</v>
      </c>
      <c r="E147" s="137">
        <f t="shared" si="37"/>
        <v>1.76</v>
      </c>
      <c r="F147" s="137">
        <f t="shared" si="37"/>
        <v>1.76</v>
      </c>
      <c r="G147" s="137">
        <f t="shared" si="37"/>
        <v>1.76</v>
      </c>
      <c r="H147" s="137">
        <f t="shared" si="37"/>
        <v>1.76</v>
      </c>
      <c r="I147" s="137">
        <f t="shared" si="37"/>
        <v>1.76</v>
      </c>
      <c r="J147" s="137">
        <f t="shared" si="37"/>
        <v>1.76</v>
      </c>
      <c r="K147" s="137">
        <f t="shared" si="37"/>
        <v>1.76</v>
      </c>
      <c r="L147" s="137">
        <f t="shared" si="37"/>
        <v>1.76</v>
      </c>
      <c r="M147" s="137">
        <f t="shared" si="37"/>
        <v>1.76</v>
      </c>
      <c r="N147" s="137">
        <f t="shared" si="37"/>
        <v>1.76</v>
      </c>
      <c r="O147" s="137">
        <f t="shared" si="37"/>
        <v>1.76</v>
      </c>
      <c r="P147" s="137">
        <f t="shared" si="37"/>
        <v>1.76</v>
      </c>
      <c r="Q147" s="137">
        <f t="shared" si="37"/>
        <v>1.76</v>
      </c>
      <c r="R147" s="137">
        <f t="shared" si="37"/>
        <v>1.76</v>
      </c>
      <c r="S147" s="137">
        <f t="shared" ref="S147:AF148" si="38">R147</f>
        <v>1.76</v>
      </c>
      <c r="T147" s="137">
        <f t="shared" si="38"/>
        <v>1.76</v>
      </c>
      <c r="U147" s="137">
        <f t="shared" si="38"/>
        <v>1.76</v>
      </c>
      <c r="V147" s="137">
        <f t="shared" si="38"/>
        <v>1.76</v>
      </c>
      <c r="W147" s="137">
        <f t="shared" si="38"/>
        <v>1.76</v>
      </c>
      <c r="X147" s="137">
        <f t="shared" si="38"/>
        <v>1.76</v>
      </c>
      <c r="Y147" s="137">
        <f t="shared" si="38"/>
        <v>1.76</v>
      </c>
      <c r="Z147" s="137">
        <f t="shared" si="38"/>
        <v>1.76</v>
      </c>
      <c r="AA147" s="137">
        <f t="shared" si="38"/>
        <v>1.76</v>
      </c>
      <c r="AB147" s="137">
        <f t="shared" si="38"/>
        <v>1.76</v>
      </c>
      <c r="AC147" s="137">
        <f t="shared" si="38"/>
        <v>1.76</v>
      </c>
      <c r="AD147" s="137">
        <f t="shared" si="38"/>
        <v>1.76</v>
      </c>
      <c r="AE147" s="137">
        <f t="shared" si="38"/>
        <v>1.76</v>
      </c>
      <c r="AF147" s="137">
        <f t="shared" si="38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7"/>
        <v>0</v>
      </c>
      <c r="D148" s="137">
        <f t="shared" si="37"/>
        <v>0</v>
      </c>
      <c r="E148" s="137">
        <f t="shared" si="37"/>
        <v>0</v>
      </c>
      <c r="F148" s="137">
        <f t="shared" si="37"/>
        <v>0</v>
      </c>
      <c r="G148" s="137">
        <f t="shared" si="37"/>
        <v>0</v>
      </c>
      <c r="H148" s="137">
        <f t="shared" si="37"/>
        <v>0</v>
      </c>
      <c r="I148" s="137">
        <f t="shared" si="37"/>
        <v>0</v>
      </c>
      <c r="J148" s="137">
        <f t="shared" si="37"/>
        <v>0</v>
      </c>
      <c r="K148" s="137">
        <f t="shared" si="37"/>
        <v>0</v>
      </c>
      <c r="L148" s="137">
        <f t="shared" si="37"/>
        <v>0</v>
      </c>
      <c r="M148" s="137">
        <f t="shared" si="37"/>
        <v>0</v>
      </c>
      <c r="N148" s="137">
        <f t="shared" si="37"/>
        <v>0</v>
      </c>
      <c r="O148" s="137">
        <f t="shared" si="37"/>
        <v>0</v>
      </c>
      <c r="P148" s="137">
        <f t="shared" si="37"/>
        <v>0</v>
      </c>
      <c r="Q148" s="137">
        <f t="shared" si="37"/>
        <v>0</v>
      </c>
      <c r="R148" s="137">
        <f t="shared" si="37"/>
        <v>0</v>
      </c>
      <c r="S148" s="137">
        <f t="shared" si="38"/>
        <v>0</v>
      </c>
      <c r="T148" s="137">
        <f t="shared" si="38"/>
        <v>0</v>
      </c>
      <c r="U148" s="137">
        <f t="shared" si="38"/>
        <v>0</v>
      </c>
      <c r="V148" s="137">
        <f t="shared" si="38"/>
        <v>0</v>
      </c>
      <c r="W148" s="137">
        <f t="shared" si="38"/>
        <v>0</v>
      </c>
      <c r="X148" s="137">
        <f t="shared" si="38"/>
        <v>0</v>
      </c>
      <c r="Y148" s="137">
        <f t="shared" si="38"/>
        <v>0</v>
      </c>
      <c r="Z148" s="137">
        <f t="shared" si="38"/>
        <v>0</v>
      </c>
      <c r="AA148" s="137">
        <f t="shared" si="38"/>
        <v>0</v>
      </c>
      <c r="AB148" s="137">
        <f t="shared" si="38"/>
        <v>0</v>
      </c>
      <c r="AC148" s="137">
        <f t="shared" si="38"/>
        <v>0</v>
      </c>
      <c r="AD148" s="137">
        <f t="shared" si="38"/>
        <v>0</v>
      </c>
      <c r="AE148" s="137">
        <f t="shared" si="38"/>
        <v>0</v>
      </c>
      <c r="AF148" s="137">
        <f t="shared" si="38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39">B150</f>
        <v>0.1</v>
      </c>
      <c r="D150" s="137">
        <f t="shared" si="39"/>
        <v>0.1</v>
      </c>
      <c r="E150" s="137">
        <f t="shared" si="39"/>
        <v>0.1</v>
      </c>
      <c r="F150" s="137">
        <f t="shared" si="39"/>
        <v>0.1</v>
      </c>
      <c r="G150" s="137">
        <f t="shared" si="39"/>
        <v>0.1</v>
      </c>
      <c r="H150" s="137">
        <f t="shared" si="39"/>
        <v>0.1</v>
      </c>
      <c r="I150" s="137">
        <f t="shared" si="39"/>
        <v>0.1</v>
      </c>
      <c r="J150" s="137">
        <f t="shared" si="39"/>
        <v>0.1</v>
      </c>
      <c r="K150" s="137">
        <f t="shared" si="39"/>
        <v>0.1</v>
      </c>
      <c r="L150" s="137">
        <f t="shared" si="39"/>
        <v>0.1</v>
      </c>
      <c r="M150" s="137">
        <f t="shared" si="39"/>
        <v>0.1</v>
      </c>
      <c r="N150" s="137">
        <f t="shared" si="39"/>
        <v>0.1</v>
      </c>
      <c r="O150" s="137">
        <f t="shared" si="39"/>
        <v>0.1</v>
      </c>
      <c r="P150" s="137">
        <f t="shared" si="39"/>
        <v>0.1</v>
      </c>
      <c r="Q150" s="137">
        <f t="shared" si="39"/>
        <v>0.1</v>
      </c>
      <c r="R150" s="137">
        <f t="shared" si="39"/>
        <v>0.1</v>
      </c>
      <c r="S150" s="137">
        <f t="shared" ref="S150:AF153" si="40">R150</f>
        <v>0.1</v>
      </c>
      <c r="T150" s="137">
        <f t="shared" si="40"/>
        <v>0.1</v>
      </c>
      <c r="U150" s="137">
        <f t="shared" si="40"/>
        <v>0.1</v>
      </c>
      <c r="V150" s="137">
        <f t="shared" si="40"/>
        <v>0.1</v>
      </c>
      <c r="W150" s="137">
        <f t="shared" si="40"/>
        <v>0.1</v>
      </c>
      <c r="X150" s="137">
        <f t="shared" si="40"/>
        <v>0.1</v>
      </c>
      <c r="Y150" s="137">
        <f t="shared" si="40"/>
        <v>0.1</v>
      </c>
      <c r="Z150" s="137">
        <f t="shared" si="40"/>
        <v>0.1</v>
      </c>
      <c r="AA150" s="137">
        <f t="shared" si="40"/>
        <v>0.1</v>
      </c>
      <c r="AB150" s="137">
        <f t="shared" si="40"/>
        <v>0.1</v>
      </c>
      <c r="AC150" s="137">
        <f t="shared" si="40"/>
        <v>0.1</v>
      </c>
      <c r="AD150" s="137">
        <f t="shared" si="40"/>
        <v>0.1</v>
      </c>
      <c r="AE150" s="137">
        <f t="shared" si="40"/>
        <v>0.1</v>
      </c>
      <c r="AF150" s="137">
        <f t="shared" si="40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39"/>
        <v>2.0499999999999998</v>
      </c>
      <c r="D151" s="137">
        <f t="shared" si="39"/>
        <v>2.0499999999999998</v>
      </c>
      <c r="E151" s="137">
        <f t="shared" si="39"/>
        <v>2.0499999999999998</v>
      </c>
      <c r="F151" s="137">
        <f t="shared" si="39"/>
        <v>2.0499999999999998</v>
      </c>
      <c r="G151" s="137">
        <f t="shared" si="39"/>
        <v>2.0499999999999998</v>
      </c>
      <c r="H151" s="137">
        <f t="shared" si="39"/>
        <v>2.0499999999999998</v>
      </c>
      <c r="I151" s="137">
        <f t="shared" si="39"/>
        <v>2.0499999999999998</v>
      </c>
      <c r="J151" s="137">
        <f t="shared" si="39"/>
        <v>2.0499999999999998</v>
      </c>
      <c r="K151" s="137">
        <f t="shared" si="39"/>
        <v>2.0499999999999998</v>
      </c>
      <c r="L151" s="137">
        <f t="shared" si="39"/>
        <v>2.0499999999999998</v>
      </c>
      <c r="M151" s="137">
        <f t="shared" si="39"/>
        <v>2.0499999999999998</v>
      </c>
      <c r="N151" s="137">
        <f t="shared" si="39"/>
        <v>2.0499999999999998</v>
      </c>
      <c r="O151" s="137">
        <f t="shared" si="39"/>
        <v>2.0499999999999998</v>
      </c>
      <c r="P151" s="137">
        <f t="shared" si="39"/>
        <v>2.0499999999999998</v>
      </c>
      <c r="Q151" s="137">
        <f t="shared" si="39"/>
        <v>2.0499999999999998</v>
      </c>
      <c r="R151" s="137">
        <f t="shared" si="39"/>
        <v>2.0499999999999998</v>
      </c>
      <c r="S151" s="137">
        <f t="shared" si="40"/>
        <v>2.0499999999999998</v>
      </c>
      <c r="T151" s="137">
        <f t="shared" si="40"/>
        <v>2.0499999999999998</v>
      </c>
      <c r="U151" s="137">
        <f t="shared" si="40"/>
        <v>2.0499999999999998</v>
      </c>
      <c r="V151" s="137">
        <f t="shared" si="40"/>
        <v>2.0499999999999998</v>
      </c>
      <c r="W151" s="137">
        <f t="shared" si="40"/>
        <v>2.0499999999999998</v>
      </c>
      <c r="X151" s="137">
        <f t="shared" si="40"/>
        <v>2.0499999999999998</v>
      </c>
      <c r="Y151" s="137">
        <f t="shared" si="40"/>
        <v>2.0499999999999998</v>
      </c>
      <c r="Z151" s="137">
        <f t="shared" si="40"/>
        <v>2.0499999999999998</v>
      </c>
      <c r="AA151" s="137">
        <f t="shared" si="40"/>
        <v>2.0499999999999998</v>
      </c>
      <c r="AB151" s="137">
        <f t="shared" si="40"/>
        <v>2.0499999999999998</v>
      </c>
      <c r="AC151" s="137">
        <f t="shared" si="40"/>
        <v>2.0499999999999998</v>
      </c>
      <c r="AD151" s="137">
        <f t="shared" si="40"/>
        <v>2.0499999999999998</v>
      </c>
      <c r="AE151" s="137">
        <f t="shared" si="40"/>
        <v>2.0499999999999998</v>
      </c>
      <c r="AF151" s="137">
        <f t="shared" si="40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39"/>
        <v>2.7</v>
      </c>
      <c r="D152" s="137">
        <f t="shared" si="39"/>
        <v>2.7</v>
      </c>
      <c r="E152" s="137">
        <f t="shared" si="39"/>
        <v>2.7</v>
      </c>
      <c r="F152" s="137">
        <f t="shared" si="39"/>
        <v>2.7</v>
      </c>
      <c r="G152" s="137">
        <f t="shared" si="39"/>
        <v>2.7</v>
      </c>
      <c r="H152" s="137">
        <f t="shared" si="39"/>
        <v>2.7</v>
      </c>
      <c r="I152" s="137">
        <f t="shared" si="39"/>
        <v>2.7</v>
      </c>
      <c r="J152" s="137">
        <f t="shared" si="39"/>
        <v>2.7</v>
      </c>
      <c r="K152" s="137">
        <f t="shared" si="39"/>
        <v>2.7</v>
      </c>
      <c r="L152" s="137">
        <f t="shared" si="39"/>
        <v>2.7</v>
      </c>
      <c r="M152" s="137">
        <f t="shared" si="39"/>
        <v>2.7</v>
      </c>
      <c r="N152" s="137">
        <f t="shared" si="39"/>
        <v>2.7</v>
      </c>
      <c r="O152" s="137">
        <f t="shared" si="39"/>
        <v>2.7</v>
      </c>
      <c r="P152" s="137">
        <f t="shared" si="39"/>
        <v>2.7</v>
      </c>
      <c r="Q152" s="137">
        <f t="shared" si="39"/>
        <v>2.7</v>
      </c>
      <c r="R152" s="137">
        <f t="shared" si="39"/>
        <v>2.7</v>
      </c>
      <c r="S152" s="137">
        <f t="shared" si="40"/>
        <v>2.7</v>
      </c>
      <c r="T152" s="137">
        <f t="shared" si="40"/>
        <v>2.7</v>
      </c>
      <c r="U152" s="137">
        <f t="shared" si="40"/>
        <v>2.7</v>
      </c>
      <c r="V152" s="137">
        <f t="shared" si="40"/>
        <v>2.7</v>
      </c>
      <c r="W152" s="137">
        <f t="shared" si="40"/>
        <v>2.7</v>
      </c>
      <c r="X152" s="137">
        <f t="shared" si="40"/>
        <v>2.7</v>
      </c>
      <c r="Y152" s="137">
        <f t="shared" si="40"/>
        <v>2.7</v>
      </c>
      <c r="Z152" s="137">
        <f t="shared" si="40"/>
        <v>2.7</v>
      </c>
      <c r="AA152" s="137">
        <f t="shared" si="40"/>
        <v>2.7</v>
      </c>
      <c r="AB152" s="137">
        <f t="shared" si="40"/>
        <v>2.7</v>
      </c>
      <c r="AC152" s="137">
        <f t="shared" si="40"/>
        <v>2.7</v>
      </c>
      <c r="AD152" s="137">
        <f t="shared" si="40"/>
        <v>2.7</v>
      </c>
      <c r="AE152" s="137">
        <f t="shared" si="40"/>
        <v>2.7</v>
      </c>
      <c r="AF152" s="137">
        <f t="shared" si="40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39"/>
        <v>2.15</v>
      </c>
      <c r="D153" s="137">
        <f t="shared" si="39"/>
        <v>2.15</v>
      </c>
      <c r="E153" s="137">
        <f t="shared" si="39"/>
        <v>2.15</v>
      </c>
      <c r="F153" s="137">
        <f t="shared" si="39"/>
        <v>2.15</v>
      </c>
      <c r="G153" s="137">
        <f t="shared" si="39"/>
        <v>2.15</v>
      </c>
      <c r="H153" s="137">
        <f t="shared" si="39"/>
        <v>2.15</v>
      </c>
      <c r="I153" s="137">
        <f t="shared" si="39"/>
        <v>2.15</v>
      </c>
      <c r="J153" s="137">
        <f t="shared" si="39"/>
        <v>2.15</v>
      </c>
      <c r="K153" s="137">
        <f t="shared" si="39"/>
        <v>2.15</v>
      </c>
      <c r="L153" s="137">
        <f t="shared" si="39"/>
        <v>2.15</v>
      </c>
      <c r="M153" s="137">
        <f t="shared" si="39"/>
        <v>2.15</v>
      </c>
      <c r="N153" s="137">
        <f t="shared" si="39"/>
        <v>2.15</v>
      </c>
      <c r="O153" s="137">
        <f t="shared" si="39"/>
        <v>2.15</v>
      </c>
      <c r="P153" s="137">
        <f t="shared" si="39"/>
        <v>2.15</v>
      </c>
      <c r="Q153" s="137">
        <f t="shared" si="39"/>
        <v>2.15</v>
      </c>
      <c r="R153" s="137">
        <f t="shared" si="39"/>
        <v>2.15</v>
      </c>
      <c r="S153" s="137">
        <f t="shared" si="40"/>
        <v>2.15</v>
      </c>
      <c r="T153" s="137">
        <f t="shared" si="40"/>
        <v>2.15</v>
      </c>
      <c r="U153" s="137">
        <f t="shared" si="40"/>
        <v>2.15</v>
      </c>
      <c r="V153" s="137">
        <f t="shared" si="40"/>
        <v>2.15</v>
      </c>
      <c r="W153" s="137">
        <f t="shared" si="40"/>
        <v>2.15</v>
      </c>
      <c r="X153" s="137">
        <f t="shared" si="40"/>
        <v>2.15</v>
      </c>
      <c r="Y153" s="137">
        <f t="shared" si="40"/>
        <v>2.15</v>
      </c>
      <c r="Z153" s="137">
        <f t="shared" si="40"/>
        <v>2.15</v>
      </c>
      <c r="AA153" s="137">
        <f t="shared" si="40"/>
        <v>2.15</v>
      </c>
      <c r="AB153" s="137">
        <f t="shared" si="40"/>
        <v>2.15</v>
      </c>
      <c r="AC153" s="137">
        <f t="shared" si="40"/>
        <v>2.15</v>
      </c>
      <c r="AD153" s="137">
        <f t="shared" si="40"/>
        <v>2.15</v>
      </c>
      <c r="AE153" s="137">
        <f t="shared" si="40"/>
        <v>2.15</v>
      </c>
      <c r="AF153" s="137">
        <f t="shared" si="40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1">B155</f>
        <v>0.9</v>
      </c>
      <c r="D155" s="137">
        <f t="shared" si="41"/>
        <v>0.9</v>
      </c>
      <c r="E155" s="137">
        <f t="shared" si="41"/>
        <v>0.9</v>
      </c>
      <c r="F155" s="137">
        <f t="shared" si="41"/>
        <v>0.9</v>
      </c>
      <c r="G155" s="137">
        <f t="shared" si="41"/>
        <v>0.9</v>
      </c>
      <c r="H155" s="137">
        <f t="shared" si="41"/>
        <v>0.9</v>
      </c>
      <c r="I155" s="137">
        <f t="shared" si="41"/>
        <v>0.9</v>
      </c>
      <c r="J155" s="137">
        <f t="shared" si="41"/>
        <v>0.9</v>
      </c>
      <c r="K155" s="137">
        <f t="shared" si="41"/>
        <v>0.9</v>
      </c>
      <c r="L155" s="137">
        <f t="shared" si="41"/>
        <v>0.9</v>
      </c>
      <c r="M155" s="137">
        <f t="shared" si="41"/>
        <v>0.9</v>
      </c>
      <c r="N155" s="137">
        <f t="shared" si="41"/>
        <v>0.9</v>
      </c>
      <c r="O155" s="137">
        <f t="shared" si="41"/>
        <v>0.9</v>
      </c>
      <c r="P155" s="137">
        <f t="shared" si="41"/>
        <v>0.9</v>
      </c>
      <c r="Q155" s="137">
        <f t="shared" si="41"/>
        <v>0.9</v>
      </c>
      <c r="R155" s="137">
        <f t="shared" si="41"/>
        <v>0.9</v>
      </c>
      <c r="S155" s="137">
        <f t="shared" ref="R155:AF167" si="42">R155</f>
        <v>0.9</v>
      </c>
      <c r="T155" s="137">
        <f t="shared" si="42"/>
        <v>0.9</v>
      </c>
      <c r="U155" s="137">
        <f t="shared" si="42"/>
        <v>0.9</v>
      </c>
      <c r="V155" s="137">
        <f t="shared" si="42"/>
        <v>0.9</v>
      </c>
      <c r="W155" s="137">
        <f t="shared" si="42"/>
        <v>0.9</v>
      </c>
      <c r="X155" s="137">
        <f t="shared" si="42"/>
        <v>0.9</v>
      </c>
      <c r="Y155" s="137">
        <f t="shared" si="42"/>
        <v>0.9</v>
      </c>
      <c r="Z155" s="137">
        <f t="shared" si="42"/>
        <v>0.9</v>
      </c>
      <c r="AA155" s="137">
        <f t="shared" si="42"/>
        <v>0.9</v>
      </c>
      <c r="AB155" s="137">
        <f t="shared" si="42"/>
        <v>0.9</v>
      </c>
      <c r="AC155" s="137">
        <f t="shared" si="42"/>
        <v>0.9</v>
      </c>
      <c r="AD155" s="137">
        <f t="shared" si="42"/>
        <v>0.9</v>
      </c>
      <c r="AE155" s="137">
        <f t="shared" si="42"/>
        <v>0.9</v>
      </c>
      <c r="AF155" s="137">
        <f t="shared" si="42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1"/>
        <v>1.08</v>
      </c>
      <c r="D156" s="137">
        <f t="shared" si="41"/>
        <v>1.08</v>
      </c>
      <c r="E156" s="137">
        <f t="shared" si="41"/>
        <v>1.08</v>
      </c>
      <c r="F156" s="137">
        <f t="shared" si="41"/>
        <v>1.08</v>
      </c>
      <c r="G156" s="137">
        <f t="shared" si="41"/>
        <v>1.08</v>
      </c>
      <c r="H156" s="137">
        <f t="shared" si="41"/>
        <v>1.08</v>
      </c>
      <c r="I156" s="137">
        <f t="shared" si="41"/>
        <v>1.08</v>
      </c>
      <c r="J156" s="137">
        <f t="shared" si="41"/>
        <v>1.08</v>
      </c>
      <c r="K156" s="137">
        <f t="shared" si="41"/>
        <v>1.08</v>
      </c>
      <c r="L156" s="137">
        <f t="shared" si="41"/>
        <v>1.08</v>
      </c>
      <c r="M156" s="137">
        <f t="shared" si="41"/>
        <v>1.08</v>
      </c>
      <c r="N156" s="137">
        <f t="shared" si="41"/>
        <v>1.08</v>
      </c>
      <c r="O156" s="137">
        <f t="shared" si="41"/>
        <v>1.08</v>
      </c>
      <c r="P156" s="137">
        <f t="shared" si="41"/>
        <v>1.08</v>
      </c>
      <c r="Q156" s="137">
        <f t="shared" si="41"/>
        <v>1.08</v>
      </c>
      <c r="R156" s="137">
        <f t="shared" si="41"/>
        <v>1.08</v>
      </c>
      <c r="S156" s="137">
        <f t="shared" si="42"/>
        <v>1.08</v>
      </c>
      <c r="T156" s="137">
        <f t="shared" si="42"/>
        <v>1.08</v>
      </c>
      <c r="U156" s="137">
        <f t="shared" si="42"/>
        <v>1.08</v>
      </c>
      <c r="V156" s="137">
        <f t="shared" si="42"/>
        <v>1.08</v>
      </c>
      <c r="W156" s="137">
        <f t="shared" si="42"/>
        <v>1.08</v>
      </c>
      <c r="X156" s="137">
        <f t="shared" si="42"/>
        <v>1.08</v>
      </c>
      <c r="Y156" s="137">
        <f t="shared" si="42"/>
        <v>1.08</v>
      </c>
      <c r="Z156" s="137">
        <f t="shared" si="42"/>
        <v>1.08</v>
      </c>
      <c r="AA156" s="137">
        <f t="shared" si="42"/>
        <v>1.08</v>
      </c>
      <c r="AB156" s="137">
        <f t="shared" si="42"/>
        <v>1.08</v>
      </c>
      <c r="AC156" s="137">
        <f t="shared" si="42"/>
        <v>1.08</v>
      </c>
      <c r="AD156" s="137">
        <f t="shared" si="42"/>
        <v>1.08</v>
      </c>
      <c r="AE156" s="137">
        <f t="shared" si="42"/>
        <v>1.08</v>
      </c>
      <c r="AF156" s="137">
        <f t="shared" si="42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1"/>
        <v>2.37</v>
      </c>
      <c r="D157" s="137">
        <f t="shared" si="41"/>
        <v>2.37</v>
      </c>
      <c r="E157" s="137">
        <f t="shared" si="41"/>
        <v>2.37</v>
      </c>
      <c r="F157" s="137">
        <f t="shared" si="41"/>
        <v>2.37</v>
      </c>
      <c r="G157" s="137">
        <f t="shared" si="41"/>
        <v>2.37</v>
      </c>
      <c r="H157" s="137">
        <f t="shared" si="41"/>
        <v>2.37</v>
      </c>
      <c r="I157" s="137">
        <f t="shared" si="41"/>
        <v>2.37</v>
      </c>
      <c r="J157" s="137">
        <f t="shared" si="41"/>
        <v>2.37</v>
      </c>
      <c r="K157" s="137">
        <f t="shared" si="41"/>
        <v>2.37</v>
      </c>
      <c r="L157" s="137">
        <f t="shared" si="41"/>
        <v>2.37</v>
      </c>
      <c r="M157" s="137">
        <f t="shared" si="41"/>
        <v>2.37</v>
      </c>
      <c r="N157" s="137">
        <f t="shared" si="41"/>
        <v>2.37</v>
      </c>
      <c r="O157" s="137">
        <f t="shared" si="41"/>
        <v>2.37</v>
      </c>
      <c r="P157" s="137">
        <f t="shared" si="41"/>
        <v>2.37</v>
      </c>
      <c r="Q157" s="137">
        <f t="shared" si="41"/>
        <v>2.37</v>
      </c>
      <c r="R157" s="137">
        <f t="shared" si="41"/>
        <v>2.37</v>
      </c>
      <c r="S157" s="137">
        <f t="shared" si="42"/>
        <v>2.37</v>
      </c>
      <c r="T157" s="137">
        <f t="shared" si="42"/>
        <v>2.37</v>
      </c>
      <c r="U157" s="137">
        <f t="shared" si="42"/>
        <v>2.37</v>
      </c>
      <c r="V157" s="137">
        <f t="shared" si="42"/>
        <v>2.37</v>
      </c>
      <c r="W157" s="137">
        <f t="shared" si="42"/>
        <v>2.37</v>
      </c>
      <c r="X157" s="137">
        <f t="shared" si="42"/>
        <v>2.37</v>
      </c>
      <c r="Y157" s="137">
        <f t="shared" si="42"/>
        <v>2.37</v>
      </c>
      <c r="Z157" s="137">
        <f t="shared" si="42"/>
        <v>2.37</v>
      </c>
      <c r="AA157" s="137">
        <f t="shared" si="42"/>
        <v>2.37</v>
      </c>
      <c r="AB157" s="137">
        <f t="shared" si="42"/>
        <v>2.37</v>
      </c>
      <c r="AC157" s="137">
        <f t="shared" si="42"/>
        <v>2.37</v>
      </c>
      <c r="AD157" s="137">
        <f t="shared" si="42"/>
        <v>2.37</v>
      </c>
      <c r="AE157" s="137">
        <f t="shared" si="42"/>
        <v>2.37</v>
      </c>
      <c r="AF157" s="137">
        <f t="shared" si="42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1"/>
        <v>1.81</v>
      </c>
      <c r="D158" s="137">
        <f t="shared" si="41"/>
        <v>1.81</v>
      </c>
      <c r="E158" s="137">
        <f t="shared" si="41"/>
        <v>1.81</v>
      </c>
      <c r="F158" s="137">
        <f t="shared" si="41"/>
        <v>1.81</v>
      </c>
      <c r="G158" s="137">
        <f t="shared" si="41"/>
        <v>1.81</v>
      </c>
      <c r="H158" s="137">
        <f t="shared" si="41"/>
        <v>1.81</v>
      </c>
      <c r="I158" s="137">
        <f t="shared" si="41"/>
        <v>1.81</v>
      </c>
      <c r="J158" s="137">
        <f t="shared" si="41"/>
        <v>1.81</v>
      </c>
      <c r="K158" s="137">
        <f t="shared" si="41"/>
        <v>1.81</v>
      </c>
      <c r="L158" s="137">
        <f t="shared" si="41"/>
        <v>1.81</v>
      </c>
      <c r="M158" s="137">
        <f t="shared" si="41"/>
        <v>1.81</v>
      </c>
      <c r="N158" s="137">
        <f t="shared" si="41"/>
        <v>1.81</v>
      </c>
      <c r="O158" s="137">
        <f t="shared" si="41"/>
        <v>1.81</v>
      </c>
      <c r="P158" s="137">
        <f t="shared" si="41"/>
        <v>1.81</v>
      </c>
      <c r="Q158" s="137">
        <f t="shared" si="41"/>
        <v>1.81</v>
      </c>
      <c r="R158" s="137">
        <f t="shared" si="41"/>
        <v>1.81</v>
      </c>
      <c r="S158" s="137">
        <f t="shared" si="42"/>
        <v>1.81</v>
      </c>
      <c r="T158" s="137">
        <f t="shared" si="42"/>
        <v>1.81</v>
      </c>
      <c r="U158" s="137">
        <f t="shared" si="42"/>
        <v>1.81</v>
      </c>
      <c r="V158" s="137">
        <f t="shared" si="42"/>
        <v>1.81</v>
      </c>
      <c r="W158" s="137">
        <f t="shared" si="42"/>
        <v>1.81</v>
      </c>
      <c r="X158" s="137">
        <f t="shared" si="42"/>
        <v>1.81</v>
      </c>
      <c r="Y158" s="137">
        <f t="shared" si="42"/>
        <v>1.81</v>
      </c>
      <c r="Z158" s="137">
        <f t="shared" si="42"/>
        <v>1.81</v>
      </c>
      <c r="AA158" s="137">
        <f t="shared" si="42"/>
        <v>1.81</v>
      </c>
      <c r="AB158" s="137">
        <f t="shared" si="42"/>
        <v>1.81</v>
      </c>
      <c r="AC158" s="137">
        <f t="shared" si="42"/>
        <v>1.81</v>
      </c>
      <c r="AD158" s="137">
        <f t="shared" si="42"/>
        <v>1.81</v>
      </c>
      <c r="AE158" s="137">
        <f t="shared" si="42"/>
        <v>1.81</v>
      </c>
      <c r="AF158" s="137">
        <f t="shared" si="42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1"/>
        <v>1.0900000000000001</v>
      </c>
      <c r="D159" s="137">
        <f t="shared" si="41"/>
        <v>1.0900000000000001</v>
      </c>
      <c r="E159" s="137">
        <f t="shared" si="41"/>
        <v>1.0900000000000001</v>
      </c>
      <c r="F159" s="137">
        <f t="shared" si="41"/>
        <v>1.0900000000000001</v>
      </c>
      <c r="G159" s="137">
        <f t="shared" si="41"/>
        <v>1.0900000000000001</v>
      </c>
      <c r="H159" s="137">
        <f t="shared" si="41"/>
        <v>1.0900000000000001</v>
      </c>
      <c r="I159" s="137">
        <f t="shared" si="41"/>
        <v>1.0900000000000001</v>
      </c>
      <c r="J159" s="137">
        <f t="shared" si="41"/>
        <v>1.0900000000000001</v>
      </c>
      <c r="K159" s="137">
        <f t="shared" si="41"/>
        <v>1.0900000000000001</v>
      </c>
      <c r="L159" s="137">
        <f t="shared" si="41"/>
        <v>1.0900000000000001</v>
      </c>
      <c r="M159" s="137">
        <f t="shared" si="41"/>
        <v>1.0900000000000001</v>
      </c>
      <c r="N159" s="137">
        <f t="shared" si="41"/>
        <v>1.0900000000000001</v>
      </c>
      <c r="O159" s="137">
        <f t="shared" si="41"/>
        <v>1.0900000000000001</v>
      </c>
      <c r="P159" s="137">
        <f t="shared" si="41"/>
        <v>1.0900000000000001</v>
      </c>
      <c r="Q159" s="137">
        <f t="shared" si="41"/>
        <v>1.0900000000000001</v>
      </c>
      <c r="R159" s="137">
        <f t="shared" si="41"/>
        <v>1.0900000000000001</v>
      </c>
      <c r="S159" s="137">
        <f t="shared" si="42"/>
        <v>1.0900000000000001</v>
      </c>
      <c r="T159" s="137">
        <f t="shared" si="42"/>
        <v>1.0900000000000001</v>
      </c>
      <c r="U159" s="137">
        <f t="shared" si="42"/>
        <v>1.0900000000000001</v>
      </c>
      <c r="V159" s="137">
        <f t="shared" si="42"/>
        <v>1.0900000000000001</v>
      </c>
      <c r="W159" s="137">
        <f t="shared" si="42"/>
        <v>1.0900000000000001</v>
      </c>
      <c r="X159" s="137">
        <f t="shared" si="42"/>
        <v>1.0900000000000001</v>
      </c>
      <c r="Y159" s="137">
        <f t="shared" si="42"/>
        <v>1.0900000000000001</v>
      </c>
      <c r="Z159" s="137">
        <f t="shared" si="42"/>
        <v>1.0900000000000001</v>
      </c>
      <c r="AA159" s="137">
        <f t="shared" si="42"/>
        <v>1.0900000000000001</v>
      </c>
      <c r="AB159" s="137">
        <f t="shared" si="42"/>
        <v>1.0900000000000001</v>
      </c>
      <c r="AC159" s="137">
        <f t="shared" si="42"/>
        <v>1.0900000000000001</v>
      </c>
      <c r="AD159" s="137">
        <f t="shared" si="42"/>
        <v>1.0900000000000001</v>
      </c>
      <c r="AE159" s="137">
        <f t="shared" si="42"/>
        <v>1.0900000000000001</v>
      </c>
      <c r="AF159" s="137">
        <f t="shared" si="42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1"/>
        <v>1.58</v>
      </c>
      <c r="D160" s="137">
        <f t="shared" si="41"/>
        <v>1.58</v>
      </c>
      <c r="E160" s="137">
        <f t="shared" si="41"/>
        <v>1.58</v>
      </c>
      <c r="F160" s="137">
        <f t="shared" si="41"/>
        <v>1.58</v>
      </c>
      <c r="G160" s="137">
        <f t="shared" si="41"/>
        <v>1.58</v>
      </c>
      <c r="H160" s="137">
        <f t="shared" si="41"/>
        <v>1.58</v>
      </c>
      <c r="I160" s="137">
        <f t="shared" si="41"/>
        <v>1.58</v>
      </c>
      <c r="J160" s="137">
        <f t="shared" si="41"/>
        <v>1.58</v>
      </c>
      <c r="K160" s="137">
        <f t="shared" si="41"/>
        <v>1.58</v>
      </c>
      <c r="L160" s="137">
        <f t="shared" si="41"/>
        <v>1.58</v>
      </c>
      <c r="M160" s="137">
        <f t="shared" si="41"/>
        <v>1.58</v>
      </c>
      <c r="N160" s="137">
        <f t="shared" si="41"/>
        <v>1.58</v>
      </c>
      <c r="O160" s="137">
        <f t="shared" si="41"/>
        <v>1.58</v>
      </c>
      <c r="P160" s="137">
        <f t="shared" si="41"/>
        <v>1.58</v>
      </c>
      <c r="Q160" s="137">
        <f t="shared" si="41"/>
        <v>1.58</v>
      </c>
      <c r="R160" s="137">
        <f t="shared" si="41"/>
        <v>1.58</v>
      </c>
      <c r="S160" s="137">
        <f t="shared" si="42"/>
        <v>1.58</v>
      </c>
      <c r="T160" s="137">
        <f t="shared" si="42"/>
        <v>1.58</v>
      </c>
      <c r="U160" s="137">
        <f t="shared" si="42"/>
        <v>1.58</v>
      </c>
      <c r="V160" s="137">
        <f t="shared" si="42"/>
        <v>1.58</v>
      </c>
      <c r="W160" s="137">
        <f t="shared" si="42"/>
        <v>1.58</v>
      </c>
      <c r="X160" s="137">
        <f t="shared" si="42"/>
        <v>1.58</v>
      </c>
      <c r="Y160" s="137">
        <f t="shared" si="42"/>
        <v>1.58</v>
      </c>
      <c r="Z160" s="137">
        <f t="shared" si="42"/>
        <v>1.58</v>
      </c>
      <c r="AA160" s="137">
        <f t="shared" si="42"/>
        <v>1.58</v>
      </c>
      <c r="AB160" s="137">
        <f t="shared" si="42"/>
        <v>1.58</v>
      </c>
      <c r="AC160" s="137">
        <f t="shared" si="42"/>
        <v>1.58</v>
      </c>
      <c r="AD160" s="137">
        <f t="shared" si="42"/>
        <v>1.58</v>
      </c>
      <c r="AE160" s="137">
        <f t="shared" si="42"/>
        <v>1.58</v>
      </c>
      <c r="AF160" s="137">
        <f t="shared" si="42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1"/>
        <v>2</v>
      </c>
      <c r="D161" s="137">
        <f t="shared" si="41"/>
        <v>2</v>
      </c>
      <c r="E161" s="137">
        <f t="shared" si="41"/>
        <v>2</v>
      </c>
      <c r="F161" s="137">
        <f t="shared" si="41"/>
        <v>2</v>
      </c>
      <c r="G161" s="137">
        <f t="shared" si="41"/>
        <v>2</v>
      </c>
      <c r="H161" s="137">
        <f t="shared" si="41"/>
        <v>2</v>
      </c>
      <c r="I161" s="137">
        <f t="shared" si="41"/>
        <v>2</v>
      </c>
      <c r="J161" s="137">
        <f t="shared" si="41"/>
        <v>2</v>
      </c>
      <c r="K161" s="137">
        <f t="shared" si="41"/>
        <v>2</v>
      </c>
      <c r="L161" s="137">
        <f t="shared" si="41"/>
        <v>2</v>
      </c>
      <c r="M161" s="137">
        <f t="shared" si="41"/>
        <v>2</v>
      </c>
      <c r="N161" s="137">
        <f t="shared" si="41"/>
        <v>2</v>
      </c>
      <c r="O161" s="137">
        <f t="shared" si="41"/>
        <v>2</v>
      </c>
      <c r="P161" s="137">
        <f t="shared" si="41"/>
        <v>2</v>
      </c>
      <c r="Q161" s="137">
        <f t="shared" si="41"/>
        <v>2</v>
      </c>
      <c r="R161" s="137">
        <f t="shared" si="41"/>
        <v>2</v>
      </c>
      <c r="S161" s="137">
        <f t="shared" si="42"/>
        <v>2</v>
      </c>
      <c r="T161" s="137">
        <f t="shared" si="42"/>
        <v>2</v>
      </c>
      <c r="U161" s="137">
        <f t="shared" si="42"/>
        <v>2</v>
      </c>
      <c r="V161" s="137">
        <f t="shared" si="42"/>
        <v>2</v>
      </c>
      <c r="W161" s="137">
        <f t="shared" si="42"/>
        <v>2</v>
      </c>
      <c r="X161" s="137">
        <f t="shared" si="42"/>
        <v>2</v>
      </c>
      <c r="Y161" s="137">
        <f t="shared" si="42"/>
        <v>2</v>
      </c>
      <c r="Z161" s="137">
        <f t="shared" si="42"/>
        <v>2</v>
      </c>
      <c r="AA161" s="137">
        <f t="shared" si="42"/>
        <v>2</v>
      </c>
      <c r="AB161" s="137">
        <f t="shared" si="42"/>
        <v>2</v>
      </c>
      <c r="AC161" s="137">
        <f t="shared" si="42"/>
        <v>2</v>
      </c>
      <c r="AD161" s="137">
        <f t="shared" si="42"/>
        <v>2</v>
      </c>
      <c r="AE161" s="137">
        <f t="shared" si="42"/>
        <v>2</v>
      </c>
      <c r="AF161" s="137">
        <f t="shared" si="42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1"/>
        <v>0.47</v>
      </c>
      <c r="D162" s="137">
        <f t="shared" si="41"/>
        <v>0.47</v>
      </c>
      <c r="E162" s="137">
        <f t="shared" si="41"/>
        <v>0.47</v>
      </c>
      <c r="F162" s="137">
        <f t="shared" si="41"/>
        <v>0.47</v>
      </c>
      <c r="G162" s="137">
        <f t="shared" si="41"/>
        <v>0.47</v>
      </c>
      <c r="H162" s="137">
        <f t="shared" si="41"/>
        <v>0.47</v>
      </c>
      <c r="I162" s="137">
        <f t="shared" si="41"/>
        <v>0.47</v>
      </c>
      <c r="J162" s="137">
        <f t="shared" si="41"/>
        <v>0.47</v>
      </c>
      <c r="K162" s="137">
        <f t="shared" si="41"/>
        <v>0.47</v>
      </c>
      <c r="L162" s="137">
        <f t="shared" si="41"/>
        <v>0.47</v>
      </c>
      <c r="M162" s="137">
        <f t="shared" si="41"/>
        <v>0.47</v>
      </c>
      <c r="N162" s="137">
        <f t="shared" si="41"/>
        <v>0.47</v>
      </c>
      <c r="O162" s="137">
        <f t="shared" si="41"/>
        <v>0.47</v>
      </c>
      <c r="P162" s="137">
        <f t="shared" si="41"/>
        <v>0.47</v>
      </c>
      <c r="Q162" s="137">
        <f t="shared" si="41"/>
        <v>0.47</v>
      </c>
      <c r="R162" s="137">
        <f t="shared" si="41"/>
        <v>0.47</v>
      </c>
      <c r="S162" s="137">
        <f t="shared" si="42"/>
        <v>0.47</v>
      </c>
      <c r="T162" s="137">
        <f t="shared" si="42"/>
        <v>0.47</v>
      </c>
      <c r="U162" s="137">
        <f t="shared" si="42"/>
        <v>0.47</v>
      </c>
      <c r="V162" s="137">
        <f t="shared" si="42"/>
        <v>0.47</v>
      </c>
      <c r="W162" s="137">
        <f t="shared" si="42"/>
        <v>0.47</v>
      </c>
      <c r="X162" s="137">
        <f t="shared" si="42"/>
        <v>0.47</v>
      </c>
      <c r="Y162" s="137">
        <f t="shared" si="42"/>
        <v>0.47</v>
      </c>
      <c r="Z162" s="137">
        <f t="shared" si="42"/>
        <v>0.47</v>
      </c>
      <c r="AA162" s="137">
        <f t="shared" si="42"/>
        <v>0.47</v>
      </c>
      <c r="AB162" s="137">
        <f t="shared" si="42"/>
        <v>0.47</v>
      </c>
      <c r="AC162" s="137">
        <f t="shared" si="42"/>
        <v>0.47</v>
      </c>
      <c r="AD162" s="137">
        <f t="shared" si="42"/>
        <v>0.47</v>
      </c>
      <c r="AE162" s="137">
        <f t="shared" si="42"/>
        <v>0.47</v>
      </c>
      <c r="AF162" s="137">
        <f t="shared" si="42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1"/>
        <v>0</v>
      </c>
      <c r="D163" s="137">
        <f t="shared" si="41"/>
        <v>0</v>
      </c>
      <c r="E163" s="137">
        <f t="shared" si="41"/>
        <v>0</v>
      </c>
      <c r="F163" s="137">
        <f t="shared" si="41"/>
        <v>0</v>
      </c>
      <c r="G163" s="137">
        <f t="shared" si="41"/>
        <v>0</v>
      </c>
      <c r="H163" s="137">
        <f t="shared" si="41"/>
        <v>0</v>
      </c>
      <c r="I163" s="137">
        <f t="shared" si="41"/>
        <v>0</v>
      </c>
      <c r="J163" s="137">
        <f t="shared" si="41"/>
        <v>0</v>
      </c>
      <c r="K163" s="137">
        <f t="shared" si="41"/>
        <v>0</v>
      </c>
      <c r="L163" s="137">
        <f t="shared" si="41"/>
        <v>0</v>
      </c>
      <c r="M163" s="137">
        <f t="shared" si="41"/>
        <v>0</v>
      </c>
      <c r="N163" s="137">
        <f t="shared" si="41"/>
        <v>0</v>
      </c>
      <c r="O163" s="137">
        <f t="shared" si="41"/>
        <v>0</v>
      </c>
      <c r="P163" s="137">
        <f t="shared" si="41"/>
        <v>0</v>
      </c>
      <c r="Q163" s="137">
        <f t="shared" si="41"/>
        <v>0</v>
      </c>
      <c r="R163" s="137">
        <f t="shared" si="41"/>
        <v>0</v>
      </c>
      <c r="S163" s="137">
        <f t="shared" si="42"/>
        <v>0</v>
      </c>
      <c r="T163" s="137">
        <f t="shared" si="42"/>
        <v>0</v>
      </c>
      <c r="U163" s="137">
        <f t="shared" si="42"/>
        <v>0</v>
      </c>
      <c r="V163" s="137">
        <f t="shared" si="42"/>
        <v>0</v>
      </c>
      <c r="W163" s="137">
        <f t="shared" si="42"/>
        <v>0</v>
      </c>
      <c r="X163" s="137">
        <f t="shared" si="42"/>
        <v>0</v>
      </c>
      <c r="Y163" s="137">
        <f t="shared" si="42"/>
        <v>0</v>
      </c>
      <c r="Z163" s="137">
        <f t="shared" si="42"/>
        <v>0</v>
      </c>
      <c r="AA163" s="137">
        <f t="shared" si="42"/>
        <v>0</v>
      </c>
      <c r="AB163" s="137">
        <f t="shared" si="42"/>
        <v>0</v>
      </c>
      <c r="AC163" s="137">
        <f t="shared" si="42"/>
        <v>0</v>
      </c>
      <c r="AD163" s="137">
        <f t="shared" si="42"/>
        <v>0</v>
      </c>
      <c r="AE163" s="137">
        <f t="shared" si="42"/>
        <v>0</v>
      </c>
      <c r="AF163" s="137">
        <f t="shared" si="42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1"/>
        <v>0</v>
      </c>
      <c r="D164" s="137">
        <f t="shared" si="41"/>
        <v>0</v>
      </c>
      <c r="E164" s="137">
        <f t="shared" si="41"/>
        <v>0</v>
      </c>
      <c r="F164" s="137">
        <f t="shared" si="41"/>
        <v>0</v>
      </c>
      <c r="G164" s="137">
        <f t="shared" si="41"/>
        <v>0</v>
      </c>
      <c r="H164" s="137">
        <f t="shared" si="41"/>
        <v>0</v>
      </c>
      <c r="I164" s="137">
        <f t="shared" si="41"/>
        <v>0</v>
      </c>
      <c r="J164" s="137">
        <f t="shared" si="41"/>
        <v>0</v>
      </c>
      <c r="K164" s="137">
        <f t="shared" si="41"/>
        <v>0</v>
      </c>
      <c r="L164" s="137">
        <f t="shared" si="41"/>
        <v>0</v>
      </c>
      <c r="M164" s="137">
        <f t="shared" si="41"/>
        <v>0</v>
      </c>
      <c r="N164" s="137">
        <f t="shared" si="41"/>
        <v>0</v>
      </c>
      <c r="O164" s="137">
        <f t="shared" si="41"/>
        <v>0</v>
      </c>
      <c r="P164" s="137">
        <f t="shared" si="41"/>
        <v>0</v>
      </c>
      <c r="Q164" s="137">
        <f t="shared" si="41"/>
        <v>0</v>
      </c>
      <c r="R164" s="137">
        <f t="shared" si="42"/>
        <v>0</v>
      </c>
      <c r="S164" s="137">
        <f t="shared" si="42"/>
        <v>0</v>
      </c>
      <c r="T164" s="137">
        <f t="shared" si="42"/>
        <v>0</v>
      </c>
      <c r="U164" s="137">
        <f t="shared" si="42"/>
        <v>0</v>
      </c>
      <c r="V164" s="137">
        <f t="shared" si="42"/>
        <v>0</v>
      </c>
      <c r="W164" s="137">
        <f t="shared" si="42"/>
        <v>0</v>
      </c>
      <c r="X164" s="137">
        <f t="shared" si="42"/>
        <v>0</v>
      </c>
      <c r="Y164" s="137">
        <f t="shared" si="42"/>
        <v>0</v>
      </c>
      <c r="Z164" s="137">
        <f t="shared" si="42"/>
        <v>0</v>
      </c>
      <c r="AA164" s="137">
        <f t="shared" si="42"/>
        <v>0</v>
      </c>
      <c r="AB164" s="137">
        <f t="shared" si="42"/>
        <v>0</v>
      </c>
      <c r="AC164" s="137">
        <f t="shared" si="42"/>
        <v>0</v>
      </c>
      <c r="AD164" s="137">
        <f t="shared" si="42"/>
        <v>0</v>
      </c>
      <c r="AE164" s="137">
        <f t="shared" si="42"/>
        <v>0</v>
      </c>
      <c r="AF164" s="137">
        <f t="shared" si="42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1"/>
        <v>0.8</v>
      </c>
      <c r="D165" s="137">
        <f t="shared" si="41"/>
        <v>0.8</v>
      </c>
      <c r="E165" s="137">
        <f t="shared" si="41"/>
        <v>0.8</v>
      </c>
      <c r="F165" s="137">
        <f t="shared" si="41"/>
        <v>0.8</v>
      </c>
      <c r="G165" s="137">
        <f t="shared" si="41"/>
        <v>0.8</v>
      </c>
      <c r="H165" s="137">
        <f t="shared" si="41"/>
        <v>0.8</v>
      </c>
      <c r="I165" s="137">
        <f t="shared" si="41"/>
        <v>0.8</v>
      </c>
      <c r="J165" s="137">
        <f t="shared" si="41"/>
        <v>0.8</v>
      </c>
      <c r="K165" s="137">
        <f t="shared" si="41"/>
        <v>0.8</v>
      </c>
      <c r="L165" s="137">
        <f t="shared" si="41"/>
        <v>0.8</v>
      </c>
      <c r="M165" s="137">
        <f t="shared" si="41"/>
        <v>0.8</v>
      </c>
      <c r="N165" s="137">
        <f t="shared" si="41"/>
        <v>0.8</v>
      </c>
      <c r="O165" s="137">
        <f t="shared" si="41"/>
        <v>0.8</v>
      </c>
      <c r="P165" s="137">
        <f t="shared" si="41"/>
        <v>0.8</v>
      </c>
      <c r="Q165" s="137">
        <f t="shared" si="41"/>
        <v>0.8</v>
      </c>
      <c r="R165" s="137">
        <f t="shared" si="42"/>
        <v>0.8</v>
      </c>
      <c r="S165" s="137">
        <f t="shared" si="42"/>
        <v>0.8</v>
      </c>
      <c r="T165" s="137">
        <f t="shared" si="42"/>
        <v>0.8</v>
      </c>
      <c r="U165" s="137">
        <f t="shared" si="42"/>
        <v>0.8</v>
      </c>
      <c r="V165" s="137">
        <f t="shared" si="42"/>
        <v>0.8</v>
      </c>
      <c r="W165" s="137">
        <f t="shared" si="42"/>
        <v>0.8</v>
      </c>
      <c r="X165" s="137">
        <f t="shared" si="42"/>
        <v>0.8</v>
      </c>
      <c r="Y165" s="137">
        <f t="shared" si="42"/>
        <v>0.8</v>
      </c>
      <c r="Z165" s="137">
        <f t="shared" si="42"/>
        <v>0.8</v>
      </c>
      <c r="AA165" s="137">
        <f t="shared" si="42"/>
        <v>0.8</v>
      </c>
      <c r="AB165" s="137">
        <f t="shared" si="42"/>
        <v>0.8</v>
      </c>
      <c r="AC165" s="137">
        <f t="shared" si="42"/>
        <v>0.8</v>
      </c>
      <c r="AD165" s="137">
        <f t="shared" si="42"/>
        <v>0.8</v>
      </c>
      <c r="AE165" s="137">
        <f t="shared" si="42"/>
        <v>0.8</v>
      </c>
      <c r="AF165" s="137">
        <f t="shared" si="42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1"/>
        <v>1.5</v>
      </c>
      <c r="D166" s="137">
        <f t="shared" si="41"/>
        <v>1.5</v>
      </c>
      <c r="E166" s="137">
        <f t="shared" si="41"/>
        <v>1.5</v>
      </c>
      <c r="F166" s="137">
        <f t="shared" si="41"/>
        <v>1.5</v>
      </c>
      <c r="G166" s="137">
        <f t="shared" si="41"/>
        <v>1.5</v>
      </c>
      <c r="H166" s="137">
        <f t="shared" si="41"/>
        <v>1.5</v>
      </c>
      <c r="I166" s="137">
        <f t="shared" si="41"/>
        <v>1.5</v>
      </c>
      <c r="J166" s="137">
        <f t="shared" si="41"/>
        <v>1.5</v>
      </c>
      <c r="K166" s="137">
        <f t="shared" si="41"/>
        <v>1.5</v>
      </c>
      <c r="L166" s="137">
        <f t="shared" si="41"/>
        <v>1.5</v>
      </c>
      <c r="M166" s="137">
        <f t="shared" si="41"/>
        <v>1.5</v>
      </c>
      <c r="N166" s="137">
        <f t="shared" si="41"/>
        <v>1.5</v>
      </c>
      <c r="O166" s="137">
        <f t="shared" si="41"/>
        <v>1.5</v>
      </c>
      <c r="P166" s="137">
        <f t="shared" si="41"/>
        <v>1.5</v>
      </c>
      <c r="Q166" s="137">
        <f t="shared" si="41"/>
        <v>1.5</v>
      </c>
      <c r="R166" s="137">
        <f t="shared" si="42"/>
        <v>1.5</v>
      </c>
      <c r="S166" s="137">
        <f t="shared" si="42"/>
        <v>1.5</v>
      </c>
      <c r="T166" s="137">
        <f t="shared" si="42"/>
        <v>1.5</v>
      </c>
      <c r="U166" s="137">
        <f t="shared" si="42"/>
        <v>1.5</v>
      </c>
      <c r="V166" s="137">
        <f t="shared" si="42"/>
        <v>1.5</v>
      </c>
      <c r="W166" s="137">
        <f t="shared" si="42"/>
        <v>1.5</v>
      </c>
      <c r="X166" s="137">
        <f t="shared" si="42"/>
        <v>1.5</v>
      </c>
      <c r="Y166" s="137">
        <f t="shared" si="42"/>
        <v>1.5</v>
      </c>
      <c r="Z166" s="137">
        <f t="shared" si="42"/>
        <v>1.5</v>
      </c>
      <c r="AA166" s="137">
        <f t="shared" si="42"/>
        <v>1.5</v>
      </c>
      <c r="AB166" s="137">
        <f t="shared" si="42"/>
        <v>1.5</v>
      </c>
      <c r="AC166" s="137">
        <f t="shared" si="42"/>
        <v>1.5</v>
      </c>
      <c r="AD166" s="137">
        <f t="shared" si="42"/>
        <v>1.5</v>
      </c>
      <c r="AE166" s="137">
        <f t="shared" si="42"/>
        <v>1.5</v>
      </c>
      <c r="AF166" s="137">
        <f t="shared" si="42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1"/>
        <v>1</v>
      </c>
      <c r="D167" s="137">
        <f t="shared" si="41"/>
        <v>1</v>
      </c>
      <c r="E167" s="137">
        <f t="shared" si="41"/>
        <v>1</v>
      </c>
      <c r="F167" s="137">
        <f t="shared" si="41"/>
        <v>1</v>
      </c>
      <c r="G167" s="137">
        <f t="shared" si="41"/>
        <v>1</v>
      </c>
      <c r="H167" s="137">
        <f t="shared" si="41"/>
        <v>1</v>
      </c>
      <c r="I167" s="137">
        <f t="shared" si="41"/>
        <v>1</v>
      </c>
      <c r="J167" s="137">
        <f t="shared" si="41"/>
        <v>1</v>
      </c>
      <c r="K167" s="137">
        <f t="shared" si="41"/>
        <v>1</v>
      </c>
      <c r="L167" s="137">
        <f t="shared" si="41"/>
        <v>1</v>
      </c>
      <c r="M167" s="137">
        <f t="shared" si="41"/>
        <v>1</v>
      </c>
      <c r="N167" s="137">
        <f t="shared" si="41"/>
        <v>1</v>
      </c>
      <c r="O167" s="137">
        <f t="shared" si="41"/>
        <v>1</v>
      </c>
      <c r="P167" s="137">
        <f t="shared" si="41"/>
        <v>1</v>
      </c>
      <c r="Q167" s="137">
        <f t="shared" si="41"/>
        <v>1</v>
      </c>
      <c r="R167" s="137">
        <f t="shared" si="42"/>
        <v>1</v>
      </c>
      <c r="S167" s="137">
        <f t="shared" si="42"/>
        <v>1</v>
      </c>
      <c r="T167" s="137">
        <f t="shared" si="42"/>
        <v>1</v>
      </c>
      <c r="U167" s="137">
        <f t="shared" si="42"/>
        <v>1</v>
      </c>
      <c r="V167" s="137">
        <f t="shared" si="42"/>
        <v>1</v>
      </c>
      <c r="W167" s="137">
        <f t="shared" si="42"/>
        <v>1</v>
      </c>
      <c r="X167" s="137">
        <f t="shared" si="42"/>
        <v>1</v>
      </c>
      <c r="Y167" s="137">
        <f t="shared" si="42"/>
        <v>1</v>
      </c>
      <c r="Z167" s="137">
        <f t="shared" si="42"/>
        <v>1</v>
      </c>
      <c r="AA167" s="137">
        <f t="shared" si="42"/>
        <v>1</v>
      </c>
      <c r="AB167" s="137">
        <f t="shared" si="42"/>
        <v>1</v>
      </c>
      <c r="AC167" s="137">
        <f t="shared" si="42"/>
        <v>1</v>
      </c>
      <c r="AD167" s="137">
        <f t="shared" si="42"/>
        <v>1</v>
      </c>
      <c r="AE167" s="137">
        <f t="shared" si="42"/>
        <v>1</v>
      </c>
      <c r="AF167" s="137">
        <f t="shared" si="42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3">B169</f>
        <v>1</v>
      </c>
      <c r="D169" s="137">
        <f t="shared" si="43"/>
        <v>1</v>
      </c>
      <c r="E169" s="137">
        <f t="shared" si="43"/>
        <v>1</v>
      </c>
      <c r="F169" s="137">
        <f t="shared" si="43"/>
        <v>1</v>
      </c>
      <c r="G169" s="137">
        <f t="shared" si="43"/>
        <v>1</v>
      </c>
      <c r="H169" s="137">
        <f t="shared" si="43"/>
        <v>1</v>
      </c>
      <c r="I169" s="137">
        <f t="shared" si="43"/>
        <v>1</v>
      </c>
      <c r="J169" s="137">
        <f t="shared" si="43"/>
        <v>1</v>
      </c>
      <c r="K169" s="137">
        <f t="shared" si="43"/>
        <v>1</v>
      </c>
      <c r="L169" s="137">
        <f t="shared" si="43"/>
        <v>1</v>
      </c>
      <c r="M169" s="137">
        <f t="shared" si="43"/>
        <v>1</v>
      </c>
      <c r="N169" s="137">
        <f t="shared" si="43"/>
        <v>1</v>
      </c>
      <c r="O169" s="137">
        <f t="shared" si="43"/>
        <v>1</v>
      </c>
      <c r="P169" s="137">
        <f t="shared" si="43"/>
        <v>1</v>
      </c>
      <c r="Q169" s="137">
        <f t="shared" si="43"/>
        <v>1</v>
      </c>
      <c r="R169" s="137">
        <f t="shared" si="43"/>
        <v>1</v>
      </c>
      <c r="S169" s="137">
        <f t="shared" ref="R169:AF176" si="44">R169</f>
        <v>1</v>
      </c>
      <c r="T169" s="137">
        <f t="shared" si="44"/>
        <v>1</v>
      </c>
      <c r="U169" s="137">
        <f t="shared" si="44"/>
        <v>1</v>
      </c>
      <c r="V169" s="137">
        <f t="shared" si="44"/>
        <v>1</v>
      </c>
      <c r="W169" s="137">
        <f t="shared" si="44"/>
        <v>1</v>
      </c>
      <c r="X169" s="137">
        <f t="shared" si="44"/>
        <v>1</v>
      </c>
      <c r="Y169" s="137">
        <f t="shared" si="44"/>
        <v>1</v>
      </c>
      <c r="Z169" s="137">
        <f t="shared" si="44"/>
        <v>1</v>
      </c>
      <c r="AA169" s="137">
        <f t="shared" si="44"/>
        <v>1</v>
      </c>
      <c r="AB169" s="137">
        <f t="shared" si="44"/>
        <v>1</v>
      </c>
      <c r="AC169" s="137">
        <f t="shared" si="44"/>
        <v>1</v>
      </c>
      <c r="AD169" s="137">
        <f t="shared" si="44"/>
        <v>1</v>
      </c>
      <c r="AE169" s="137">
        <f t="shared" si="44"/>
        <v>1</v>
      </c>
      <c r="AF169" s="137">
        <f t="shared" si="44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3"/>
        <v>0.42</v>
      </c>
      <c r="D170" s="137">
        <f t="shared" si="43"/>
        <v>0.42</v>
      </c>
      <c r="E170" s="137">
        <f t="shared" si="43"/>
        <v>0.42</v>
      </c>
      <c r="F170" s="137">
        <f t="shared" si="43"/>
        <v>0.42</v>
      </c>
      <c r="G170" s="137">
        <f t="shared" si="43"/>
        <v>0.42</v>
      </c>
      <c r="H170" s="137">
        <f t="shared" si="43"/>
        <v>0.42</v>
      </c>
      <c r="I170" s="137">
        <f t="shared" si="43"/>
        <v>0.42</v>
      </c>
      <c r="J170" s="137">
        <f t="shared" si="43"/>
        <v>0.42</v>
      </c>
      <c r="K170" s="137">
        <f t="shared" si="43"/>
        <v>0.42</v>
      </c>
      <c r="L170" s="137">
        <f t="shared" si="43"/>
        <v>0.42</v>
      </c>
      <c r="M170" s="137">
        <f t="shared" si="43"/>
        <v>0.42</v>
      </c>
      <c r="N170" s="137">
        <f t="shared" si="43"/>
        <v>0.42</v>
      </c>
      <c r="O170" s="137">
        <f t="shared" si="43"/>
        <v>0.42</v>
      </c>
      <c r="P170" s="137">
        <f t="shared" si="43"/>
        <v>0.42</v>
      </c>
      <c r="Q170" s="137">
        <f t="shared" si="43"/>
        <v>0.42</v>
      </c>
      <c r="R170" s="137">
        <f t="shared" si="44"/>
        <v>0.42</v>
      </c>
      <c r="S170" s="137">
        <f t="shared" si="44"/>
        <v>0.42</v>
      </c>
      <c r="T170" s="137">
        <f t="shared" si="44"/>
        <v>0.42</v>
      </c>
      <c r="U170" s="137">
        <f t="shared" si="44"/>
        <v>0.42</v>
      </c>
      <c r="V170" s="137">
        <f t="shared" si="44"/>
        <v>0.42</v>
      </c>
      <c r="W170" s="137">
        <f t="shared" si="44"/>
        <v>0.42</v>
      </c>
      <c r="X170" s="137">
        <f t="shared" si="44"/>
        <v>0.42</v>
      </c>
      <c r="Y170" s="137">
        <f t="shared" si="44"/>
        <v>0.42</v>
      </c>
      <c r="Z170" s="137">
        <f t="shared" si="44"/>
        <v>0.42</v>
      </c>
      <c r="AA170" s="137">
        <f t="shared" si="44"/>
        <v>0.42</v>
      </c>
      <c r="AB170" s="137">
        <f t="shared" si="44"/>
        <v>0.42</v>
      </c>
      <c r="AC170" s="137">
        <f t="shared" si="44"/>
        <v>0.42</v>
      </c>
      <c r="AD170" s="137">
        <f t="shared" si="44"/>
        <v>0.42</v>
      </c>
      <c r="AE170" s="137">
        <f t="shared" si="44"/>
        <v>0.42</v>
      </c>
      <c r="AF170" s="137">
        <f t="shared" si="44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3"/>
        <v>0.46</v>
      </c>
      <c r="D171" s="137">
        <f t="shared" si="43"/>
        <v>0.46</v>
      </c>
      <c r="E171" s="137">
        <f t="shared" si="43"/>
        <v>0.46</v>
      </c>
      <c r="F171" s="137">
        <f t="shared" si="43"/>
        <v>0.46</v>
      </c>
      <c r="G171" s="137">
        <f t="shared" si="43"/>
        <v>0.46</v>
      </c>
      <c r="H171" s="137">
        <f t="shared" si="43"/>
        <v>0.46</v>
      </c>
      <c r="I171" s="137">
        <f t="shared" si="43"/>
        <v>0.46</v>
      </c>
      <c r="J171" s="137">
        <f t="shared" si="43"/>
        <v>0.46</v>
      </c>
      <c r="K171" s="137">
        <f t="shared" si="43"/>
        <v>0.46</v>
      </c>
      <c r="L171" s="137">
        <f t="shared" si="43"/>
        <v>0.46</v>
      </c>
      <c r="M171" s="137">
        <f t="shared" si="43"/>
        <v>0.46</v>
      </c>
      <c r="N171" s="137">
        <f t="shared" si="43"/>
        <v>0.46</v>
      </c>
      <c r="O171" s="137">
        <f t="shared" si="43"/>
        <v>0.46</v>
      </c>
      <c r="P171" s="137">
        <f t="shared" si="43"/>
        <v>0.46</v>
      </c>
      <c r="Q171" s="137">
        <f t="shared" si="43"/>
        <v>0.46</v>
      </c>
      <c r="R171" s="137">
        <f t="shared" si="44"/>
        <v>0.46</v>
      </c>
      <c r="S171" s="137">
        <f t="shared" si="44"/>
        <v>0.46</v>
      </c>
      <c r="T171" s="137">
        <f t="shared" si="44"/>
        <v>0.46</v>
      </c>
      <c r="U171" s="137">
        <f t="shared" si="44"/>
        <v>0.46</v>
      </c>
      <c r="V171" s="137">
        <f t="shared" si="44"/>
        <v>0.46</v>
      </c>
      <c r="W171" s="137">
        <f t="shared" si="44"/>
        <v>0.46</v>
      </c>
      <c r="X171" s="137">
        <f t="shared" si="44"/>
        <v>0.46</v>
      </c>
      <c r="Y171" s="137">
        <f t="shared" si="44"/>
        <v>0.46</v>
      </c>
      <c r="Z171" s="137">
        <f t="shared" si="44"/>
        <v>0.46</v>
      </c>
      <c r="AA171" s="137">
        <f t="shared" si="44"/>
        <v>0.46</v>
      </c>
      <c r="AB171" s="137">
        <f t="shared" si="44"/>
        <v>0.46</v>
      </c>
      <c r="AC171" s="137">
        <f t="shared" si="44"/>
        <v>0.46</v>
      </c>
      <c r="AD171" s="137">
        <f t="shared" si="44"/>
        <v>0.46</v>
      </c>
      <c r="AE171" s="137">
        <f t="shared" si="44"/>
        <v>0.46</v>
      </c>
      <c r="AF171" s="137">
        <f t="shared" si="44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3"/>
        <v>0.85</v>
      </c>
      <c r="D172" s="137">
        <f t="shared" si="43"/>
        <v>0.85</v>
      </c>
      <c r="E172" s="137">
        <f t="shared" si="43"/>
        <v>0.85</v>
      </c>
      <c r="F172" s="137">
        <f t="shared" si="43"/>
        <v>0.85</v>
      </c>
      <c r="G172" s="137">
        <f t="shared" si="43"/>
        <v>0.85</v>
      </c>
      <c r="H172" s="137">
        <f t="shared" si="43"/>
        <v>0.85</v>
      </c>
      <c r="I172" s="137">
        <f t="shared" si="43"/>
        <v>0.85</v>
      </c>
      <c r="J172" s="137">
        <f t="shared" si="43"/>
        <v>0.85</v>
      </c>
      <c r="K172" s="137">
        <f t="shared" si="43"/>
        <v>0.85</v>
      </c>
      <c r="L172" s="137">
        <f t="shared" si="43"/>
        <v>0.85</v>
      </c>
      <c r="M172" s="137">
        <f t="shared" si="43"/>
        <v>0.85</v>
      </c>
      <c r="N172" s="137">
        <f t="shared" si="43"/>
        <v>0.85</v>
      </c>
      <c r="O172" s="137">
        <f t="shared" si="43"/>
        <v>0.85</v>
      </c>
      <c r="P172" s="137">
        <f t="shared" si="43"/>
        <v>0.85</v>
      </c>
      <c r="Q172" s="137">
        <f t="shared" si="43"/>
        <v>0.85</v>
      </c>
      <c r="R172" s="137">
        <f t="shared" si="44"/>
        <v>0.85</v>
      </c>
      <c r="S172" s="137">
        <f t="shared" si="44"/>
        <v>0.85</v>
      </c>
      <c r="T172" s="137">
        <f t="shared" si="44"/>
        <v>0.85</v>
      </c>
      <c r="U172" s="137">
        <f t="shared" si="44"/>
        <v>0.85</v>
      </c>
      <c r="V172" s="137">
        <f t="shared" si="44"/>
        <v>0.85</v>
      </c>
      <c r="W172" s="137">
        <f t="shared" si="44"/>
        <v>0.85</v>
      </c>
      <c r="X172" s="137">
        <f t="shared" si="44"/>
        <v>0.85</v>
      </c>
      <c r="Y172" s="137">
        <f t="shared" si="44"/>
        <v>0.85</v>
      </c>
      <c r="Z172" s="137">
        <f t="shared" si="44"/>
        <v>0.85</v>
      </c>
      <c r="AA172" s="137">
        <f t="shared" si="44"/>
        <v>0.85</v>
      </c>
      <c r="AB172" s="137">
        <f t="shared" si="44"/>
        <v>0.85</v>
      </c>
      <c r="AC172" s="137">
        <f t="shared" si="44"/>
        <v>0.85</v>
      </c>
      <c r="AD172" s="137">
        <f t="shared" si="44"/>
        <v>0.85</v>
      </c>
      <c r="AE172" s="137">
        <f t="shared" si="44"/>
        <v>0.85</v>
      </c>
      <c r="AF172" s="137">
        <f t="shared" si="44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3"/>
        <v>0.9</v>
      </c>
      <c r="D173" s="137">
        <f t="shared" si="43"/>
        <v>0.9</v>
      </c>
      <c r="E173" s="137">
        <f t="shared" si="43"/>
        <v>0.9</v>
      </c>
      <c r="F173" s="137">
        <f t="shared" si="43"/>
        <v>0.9</v>
      </c>
      <c r="G173" s="137">
        <f t="shared" si="43"/>
        <v>0.9</v>
      </c>
      <c r="H173" s="137">
        <f t="shared" si="43"/>
        <v>0.9</v>
      </c>
      <c r="I173" s="137">
        <f t="shared" si="43"/>
        <v>0.9</v>
      </c>
      <c r="J173" s="137">
        <f t="shared" si="43"/>
        <v>0.9</v>
      </c>
      <c r="K173" s="137">
        <f t="shared" si="43"/>
        <v>0.9</v>
      </c>
      <c r="L173" s="137">
        <f t="shared" si="43"/>
        <v>0.9</v>
      </c>
      <c r="M173" s="137">
        <f t="shared" si="43"/>
        <v>0.9</v>
      </c>
      <c r="N173" s="137">
        <f t="shared" si="43"/>
        <v>0.9</v>
      </c>
      <c r="O173" s="137">
        <f t="shared" si="43"/>
        <v>0.9</v>
      </c>
      <c r="P173" s="137">
        <f t="shared" si="43"/>
        <v>0.9</v>
      </c>
      <c r="Q173" s="137">
        <f t="shared" si="43"/>
        <v>0.9</v>
      </c>
      <c r="R173" s="137">
        <f t="shared" si="44"/>
        <v>0.9</v>
      </c>
      <c r="S173" s="137">
        <f t="shared" si="44"/>
        <v>0.9</v>
      </c>
      <c r="T173" s="137">
        <f t="shared" si="44"/>
        <v>0.9</v>
      </c>
      <c r="U173" s="137">
        <f t="shared" si="44"/>
        <v>0.9</v>
      </c>
      <c r="V173" s="137">
        <f t="shared" si="44"/>
        <v>0.9</v>
      </c>
      <c r="W173" s="137">
        <f t="shared" si="44"/>
        <v>0.9</v>
      </c>
      <c r="X173" s="137">
        <f t="shared" si="44"/>
        <v>0.9</v>
      </c>
      <c r="Y173" s="137">
        <f t="shared" si="44"/>
        <v>0.9</v>
      </c>
      <c r="Z173" s="137">
        <f t="shared" si="44"/>
        <v>0.9</v>
      </c>
      <c r="AA173" s="137">
        <f t="shared" si="44"/>
        <v>0.9</v>
      </c>
      <c r="AB173" s="137">
        <f t="shared" si="44"/>
        <v>0.9</v>
      </c>
      <c r="AC173" s="137">
        <f t="shared" si="44"/>
        <v>0.9</v>
      </c>
      <c r="AD173" s="137">
        <f t="shared" si="44"/>
        <v>0.9</v>
      </c>
      <c r="AE173" s="137">
        <f t="shared" si="44"/>
        <v>0.9</v>
      </c>
      <c r="AF173" s="137">
        <f t="shared" si="44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3"/>
        <v>0.44</v>
      </c>
      <c r="D174" s="137">
        <f t="shared" si="43"/>
        <v>0.44</v>
      </c>
      <c r="E174" s="137">
        <f t="shared" si="43"/>
        <v>0.44</v>
      </c>
      <c r="F174" s="137">
        <f t="shared" si="43"/>
        <v>0.44</v>
      </c>
      <c r="G174" s="137">
        <f t="shared" si="43"/>
        <v>0.44</v>
      </c>
      <c r="H174" s="137">
        <f t="shared" si="43"/>
        <v>0.44</v>
      </c>
      <c r="I174" s="137">
        <f t="shared" si="43"/>
        <v>0.44</v>
      </c>
      <c r="J174" s="137">
        <f t="shared" si="43"/>
        <v>0.44</v>
      </c>
      <c r="K174" s="137">
        <f t="shared" si="43"/>
        <v>0.44</v>
      </c>
      <c r="L174" s="137">
        <f t="shared" si="43"/>
        <v>0.44</v>
      </c>
      <c r="M174" s="137">
        <f t="shared" si="43"/>
        <v>0.44</v>
      </c>
      <c r="N174" s="137">
        <f t="shared" si="43"/>
        <v>0.44</v>
      </c>
      <c r="O174" s="137">
        <f t="shared" si="43"/>
        <v>0.44</v>
      </c>
      <c r="P174" s="137">
        <f t="shared" si="43"/>
        <v>0.44</v>
      </c>
      <c r="Q174" s="137">
        <f t="shared" si="43"/>
        <v>0.44</v>
      </c>
      <c r="R174" s="137">
        <f t="shared" si="44"/>
        <v>0.44</v>
      </c>
      <c r="S174" s="137">
        <f t="shared" si="44"/>
        <v>0.44</v>
      </c>
      <c r="T174" s="137">
        <f t="shared" si="44"/>
        <v>0.44</v>
      </c>
      <c r="U174" s="137">
        <f t="shared" si="44"/>
        <v>0.44</v>
      </c>
      <c r="V174" s="137">
        <f t="shared" si="44"/>
        <v>0.44</v>
      </c>
      <c r="W174" s="137">
        <f t="shared" si="44"/>
        <v>0.44</v>
      </c>
      <c r="X174" s="137">
        <f t="shared" si="44"/>
        <v>0.44</v>
      </c>
      <c r="Y174" s="137">
        <f t="shared" si="44"/>
        <v>0.44</v>
      </c>
      <c r="Z174" s="137">
        <f t="shared" si="44"/>
        <v>0.44</v>
      </c>
      <c r="AA174" s="137">
        <f t="shared" si="44"/>
        <v>0.44</v>
      </c>
      <c r="AB174" s="137">
        <f t="shared" si="44"/>
        <v>0.44</v>
      </c>
      <c r="AC174" s="137">
        <f t="shared" si="44"/>
        <v>0.44</v>
      </c>
      <c r="AD174" s="137">
        <f t="shared" si="44"/>
        <v>0.44</v>
      </c>
      <c r="AE174" s="137">
        <f t="shared" si="44"/>
        <v>0.44</v>
      </c>
      <c r="AF174" s="137">
        <f t="shared" si="44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3"/>
        <v>2.1</v>
      </c>
      <c r="D175" s="137">
        <f t="shared" si="43"/>
        <v>2.1</v>
      </c>
      <c r="E175" s="137">
        <f t="shared" si="43"/>
        <v>2.1</v>
      </c>
      <c r="F175" s="137">
        <f t="shared" si="43"/>
        <v>2.1</v>
      </c>
      <c r="G175" s="137">
        <f t="shared" si="43"/>
        <v>2.1</v>
      </c>
      <c r="H175" s="137">
        <f t="shared" si="43"/>
        <v>2.1</v>
      </c>
      <c r="I175" s="137">
        <f t="shared" si="43"/>
        <v>2.1</v>
      </c>
      <c r="J175" s="137">
        <f t="shared" si="43"/>
        <v>2.1</v>
      </c>
      <c r="K175" s="137">
        <f t="shared" si="43"/>
        <v>2.1</v>
      </c>
      <c r="L175" s="137">
        <f t="shared" si="43"/>
        <v>2.1</v>
      </c>
      <c r="M175" s="137">
        <f t="shared" si="43"/>
        <v>2.1</v>
      </c>
      <c r="N175" s="137">
        <f t="shared" si="43"/>
        <v>2.1</v>
      </c>
      <c r="O175" s="137">
        <f t="shared" si="43"/>
        <v>2.1</v>
      </c>
      <c r="P175" s="137">
        <f t="shared" si="43"/>
        <v>2.1</v>
      </c>
      <c r="Q175" s="137">
        <f t="shared" si="43"/>
        <v>2.1</v>
      </c>
      <c r="R175" s="137">
        <f t="shared" si="44"/>
        <v>2.1</v>
      </c>
      <c r="S175" s="137">
        <f t="shared" si="44"/>
        <v>2.1</v>
      </c>
      <c r="T175" s="137">
        <f t="shared" si="44"/>
        <v>2.1</v>
      </c>
      <c r="U175" s="137">
        <f t="shared" si="44"/>
        <v>2.1</v>
      </c>
      <c r="V175" s="137">
        <f t="shared" si="44"/>
        <v>2.1</v>
      </c>
      <c r="W175" s="137">
        <f t="shared" si="44"/>
        <v>2.1</v>
      </c>
      <c r="X175" s="137">
        <f t="shared" si="44"/>
        <v>2.1</v>
      </c>
      <c r="Y175" s="137">
        <f t="shared" si="44"/>
        <v>2.1</v>
      </c>
      <c r="Z175" s="137">
        <f t="shared" si="44"/>
        <v>2.1</v>
      </c>
      <c r="AA175" s="137">
        <f t="shared" si="44"/>
        <v>2.1</v>
      </c>
      <c r="AB175" s="137">
        <f t="shared" si="44"/>
        <v>2.1</v>
      </c>
      <c r="AC175" s="137">
        <f t="shared" si="44"/>
        <v>2.1</v>
      </c>
      <c r="AD175" s="137">
        <f t="shared" si="44"/>
        <v>2.1</v>
      </c>
      <c r="AE175" s="137">
        <f t="shared" si="44"/>
        <v>2.1</v>
      </c>
      <c r="AF175" s="137">
        <f t="shared" si="44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3"/>
        <v>0.9</v>
      </c>
      <c r="D176" s="137">
        <f t="shared" si="43"/>
        <v>0.9</v>
      </c>
      <c r="E176" s="137">
        <f t="shared" si="43"/>
        <v>0.9</v>
      </c>
      <c r="F176" s="137">
        <f t="shared" si="43"/>
        <v>0.9</v>
      </c>
      <c r="G176" s="137">
        <f t="shared" si="43"/>
        <v>0.9</v>
      </c>
      <c r="H176" s="137">
        <f t="shared" si="43"/>
        <v>0.9</v>
      </c>
      <c r="I176" s="137">
        <f t="shared" si="43"/>
        <v>0.9</v>
      </c>
      <c r="J176" s="137">
        <f t="shared" si="43"/>
        <v>0.9</v>
      </c>
      <c r="K176" s="137">
        <f t="shared" si="43"/>
        <v>0.9</v>
      </c>
      <c r="L176" s="137">
        <f t="shared" si="43"/>
        <v>0.9</v>
      </c>
      <c r="M176" s="137">
        <f t="shared" si="43"/>
        <v>0.9</v>
      </c>
      <c r="N176" s="137">
        <f t="shared" si="43"/>
        <v>0.9</v>
      </c>
      <c r="O176" s="137">
        <f t="shared" si="43"/>
        <v>0.9</v>
      </c>
      <c r="P176" s="137">
        <f t="shared" si="43"/>
        <v>0.9</v>
      </c>
      <c r="Q176" s="137">
        <f t="shared" si="43"/>
        <v>0.9</v>
      </c>
      <c r="R176" s="137">
        <f t="shared" si="44"/>
        <v>0.9</v>
      </c>
      <c r="S176" s="137">
        <f t="shared" si="44"/>
        <v>0.9</v>
      </c>
      <c r="T176" s="137">
        <f t="shared" si="44"/>
        <v>0.9</v>
      </c>
      <c r="U176" s="137">
        <f t="shared" si="44"/>
        <v>0.9</v>
      </c>
      <c r="V176" s="137">
        <f t="shared" si="44"/>
        <v>0.9</v>
      </c>
      <c r="W176" s="137">
        <f t="shared" si="44"/>
        <v>0.9</v>
      </c>
      <c r="X176" s="137">
        <f t="shared" si="44"/>
        <v>0.9</v>
      </c>
      <c r="Y176" s="137">
        <f t="shared" si="44"/>
        <v>0.9</v>
      </c>
      <c r="Z176" s="137">
        <f t="shared" si="44"/>
        <v>0.9</v>
      </c>
      <c r="AA176" s="137">
        <f t="shared" si="44"/>
        <v>0.9</v>
      </c>
      <c r="AB176" s="137">
        <f t="shared" si="44"/>
        <v>0.9</v>
      </c>
      <c r="AC176" s="137">
        <f t="shared" si="44"/>
        <v>0.9</v>
      </c>
      <c r="AD176" s="137">
        <f t="shared" si="44"/>
        <v>0.9</v>
      </c>
      <c r="AE176" s="137">
        <f t="shared" si="44"/>
        <v>0.9</v>
      </c>
      <c r="AF176" s="137">
        <f t="shared" si="44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5">B178</f>
        <v>0.57999999999999996</v>
      </c>
      <c r="D178" s="137">
        <f t="shared" si="45"/>
        <v>0.57999999999999996</v>
      </c>
      <c r="E178" s="137">
        <f t="shared" si="45"/>
        <v>0.57999999999999996</v>
      </c>
      <c r="F178" s="137">
        <f t="shared" si="45"/>
        <v>0.57999999999999996</v>
      </c>
      <c r="G178" s="137">
        <f t="shared" si="45"/>
        <v>0.57999999999999996</v>
      </c>
      <c r="H178" s="137">
        <f t="shared" si="45"/>
        <v>0.57999999999999996</v>
      </c>
      <c r="I178" s="137">
        <f t="shared" si="45"/>
        <v>0.57999999999999996</v>
      </c>
      <c r="J178" s="137">
        <f t="shared" si="45"/>
        <v>0.57999999999999996</v>
      </c>
      <c r="K178" s="137">
        <f t="shared" si="45"/>
        <v>0.57999999999999996</v>
      </c>
      <c r="L178" s="137">
        <f t="shared" si="45"/>
        <v>0.57999999999999996</v>
      </c>
      <c r="M178" s="137">
        <f t="shared" si="45"/>
        <v>0.57999999999999996</v>
      </c>
      <c r="N178" s="137">
        <f t="shared" si="45"/>
        <v>0.57999999999999996</v>
      </c>
      <c r="O178" s="137">
        <f t="shared" si="45"/>
        <v>0.57999999999999996</v>
      </c>
      <c r="P178" s="137">
        <f t="shared" si="45"/>
        <v>0.57999999999999996</v>
      </c>
      <c r="Q178" s="137">
        <f t="shared" si="45"/>
        <v>0.57999999999999996</v>
      </c>
      <c r="R178" s="137">
        <f t="shared" si="45"/>
        <v>0.57999999999999996</v>
      </c>
      <c r="S178" s="137">
        <f t="shared" ref="R178:AF190" si="46">R178</f>
        <v>0.57999999999999996</v>
      </c>
      <c r="T178" s="137">
        <f t="shared" si="46"/>
        <v>0.57999999999999996</v>
      </c>
      <c r="U178" s="137">
        <f t="shared" si="46"/>
        <v>0.57999999999999996</v>
      </c>
      <c r="V178" s="137">
        <f t="shared" si="46"/>
        <v>0.57999999999999996</v>
      </c>
      <c r="W178" s="137">
        <f t="shared" si="46"/>
        <v>0.57999999999999996</v>
      </c>
      <c r="X178" s="137">
        <f t="shared" si="46"/>
        <v>0.57999999999999996</v>
      </c>
      <c r="Y178" s="137">
        <f t="shared" si="46"/>
        <v>0.57999999999999996</v>
      </c>
      <c r="Z178" s="137">
        <f t="shared" si="46"/>
        <v>0.57999999999999996</v>
      </c>
      <c r="AA178" s="137">
        <f t="shared" si="46"/>
        <v>0.57999999999999996</v>
      </c>
      <c r="AB178" s="137">
        <f t="shared" si="46"/>
        <v>0.57999999999999996</v>
      </c>
      <c r="AC178" s="137">
        <f t="shared" si="46"/>
        <v>0.57999999999999996</v>
      </c>
      <c r="AD178" s="137">
        <f t="shared" si="46"/>
        <v>0.57999999999999996</v>
      </c>
      <c r="AE178" s="137">
        <f t="shared" si="46"/>
        <v>0.57999999999999996</v>
      </c>
      <c r="AF178" s="137">
        <f t="shared" si="46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5"/>
        <v>0.8</v>
      </c>
      <c r="D179" s="137">
        <f t="shared" si="45"/>
        <v>0.8</v>
      </c>
      <c r="E179" s="137">
        <f t="shared" si="45"/>
        <v>0.8</v>
      </c>
      <c r="F179" s="137">
        <f t="shared" si="45"/>
        <v>0.8</v>
      </c>
      <c r="G179" s="137">
        <f t="shared" si="45"/>
        <v>0.8</v>
      </c>
      <c r="H179" s="137">
        <f t="shared" si="45"/>
        <v>0.8</v>
      </c>
      <c r="I179" s="137">
        <f t="shared" si="45"/>
        <v>0.8</v>
      </c>
      <c r="J179" s="137">
        <f t="shared" si="45"/>
        <v>0.8</v>
      </c>
      <c r="K179" s="137">
        <f t="shared" si="45"/>
        <v>0.8</v>
      </c>
      <c r="L179" s="137">
        <f t="shared" si="45"/>
        <v>0.8</v>
      </c>
      <c r="M179" s="137">
        <f t="shared" si="45"/>
        <v>0.8</v>
      </c>
      <c r="N179" s="137">
        <f t="shared" si="45"/>
        <v>0.8</v>
      </c>
      <c r="O179" s="137">
        <f t="shared" si="45"/>
        <v>0.8</v>
      </c>
      <c r="P179" s="137">
        <f t="shared" si="45"/>
        <v>0.8</v>
      </c>
      <c r="Q179" s="137">
        <f t="shared" si="45"/>
        <v>0.8</v>
      </c>
      <c r="R179" s="137">
        <f t="shared" si="45"/>
        <v>0.8</v>
      </c>
      <c r="S179" s="137">
        <f t="shared" si="46"/>
        <v>0.8</v>
      </c>
      <c r="T179" s="137">
        <f t="shared" si="46"/>
        <v>0.8</v>
      </c>
      <c r="U179" s="137">
        <f t="shared" si="46"/>
        <v>0.8</v>
      </c>
      <c r="V179" s="137">
        <f t="shared" si="46"/>
        <v>0.8</v>
      </c>
      <c r="W179" s="137">
        <f t="shared" si="46"/>
        <v>0.8</v>
      </c>
      <c r="X179" s="137">
        <f t="shared" si="46"/>
        <v>0.8</v>
      </c>
      <c r="Y179" s="137">
        <f t="shared" si="46"/>
        <v>0.8</v>
      </c>
      <c r="Z179" s="137">
        <f t="shared" si="46"/>
        <v>0.8</v>
      </c>
      <c r="AA179" s="137">
        <f t="shared" si="46"/>
        <v>0.8</v>
      </c>
      <c r="AB179" s="137">
        <f t="shared" si="46"/>
        <v>0.8</v>
      </c>
      <c r="AC179" s="137">
        <f t="shared" si="46"/>
        <v>0.8</v>
      </c>
      <c r="AD179" s="137">
        <f t="shared" si="46"/>
        <v>0.8</v>
      </c>
      <c r="AE179" s="137">
        <f t="shared" si="46"/>
        <v>0.8</v>
      </c>
      <c r="AF179" s="137">
        <f t="shared" si="46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5"/>
        <v>0</v>
      </c>
      <c r="D180" s="137">
        <f t="shared" si="45"/>
        <v>0</v>
      </c>
      <c r="E180" s="137">
        <f t="shared" si="45"/>
        <v>0</v>
      </c>
      <c r="F180" s="137">
        <f t="shared" si="45"/>
        <v>0</v>
      </c>
      <c r="G180" s="137">
        <f t="shared" si="45"/>
        <v>0</v>
      </c>
      <c r="H180" s="137">
        <f t="shared" si="45"/>
        <v>0</v>
      </c>
      <c r="I180" s="137">
        <f t="shared" si="45"/>
        <v>0</v>
      </c>
      <c r="J180" s="137">
        <f t="shared" si="45"/>
        <v>0</v>
      </c>
      <c r="K180" s="137">
        <f t="shared" si="45"/>
        <v>0</v>
      </c>
      <c r="L180" s="137">
        <f t="shared" si="45"/>
        <v>0</v>
      </c>
      <c r="M180" s="137">
        <f t="shared" si="45"/>
        <v>0</v>
      </c>
      <c r="N180" s="137">
        <f t="shared" si="45"/>
        <v>0</v>
      </c>
      <c r="O180" s="137">
        <f t="shared" si="45"/>
        <v>0</v>
      </c>
      <c r="P180" s="137">
        <f t="shared" si="45"/>
        <v>0</v>
      </c>
      <c r="Q180" s="137">
        <f t="shared" si="45"/>
        <v>0</v>
      </c>
      <c r="R180" s="137">
        <f t="shared" si="45"/>
        <v>0</v>
      </c>
      <c r="S180" s="137">
        <f t="shared" si="46"/>
        <v>0</v>
      </c>
      <c r="T180" s="137">
        <f t="shared" si="46"/>
        <v>0</v>
      </c>
      <c r="U180" s="137">
        <f t="shared" si="46"/>
        <v>0</v>
      </c>
      <c r="V180" s="137">
        <f t="shared" si="46"/>
        <v>0</v>
      </c>
      <c r="W180" s="137">
        <f t="shared" si="46"/>
        <v>0</v>
      </c>
      <c r="X180" s="137">
        <f t="shared" si="46"/>
        <v>0</v>
      </c>
      <c r="Y180" s="137">
        <f t="shared" si="46"/>
        <v>0</v>
      </c>
      <c r="Z180" s="137">
        <f t="shared" si="46"/>
        <v>0</v>
      </c>
      <c r="AA180" s="137">
        <f t="shared" si="46"/>
        <v>0</v>
      </c>
      <c r="AB180" s="137">
        <f t="shared" si="46"/>
        <v>0</v>
      </c>
      <c r="AC180" s="137">
        <f t="shared" si="46"/>
        <v>0</v>
      </c>
      <c r="AD180" s="137">
        <f t="shared" si="46"/>
        <v>0</v>
      </c>
      <c r="AE180" s="137">
        <f t="shared" si="46"/>
        <v>0</v>
      </c>
      <c r="AF180" s="137">
        <f t="shared" si="46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5"/>
        <v>0.6</v>
      </c>
      <c r="D181" s="137">
        <f t="shared" si="45"/>
        <v>0.6</v>
      </c>
      <c r="E181" s="137">
        <f t="shared" si="45"/>
        <v>0.6</v>
      </c>
      <c r="F181" s="137">
        <f t="shared" si="45"/>
        <v>0.6</v>
      </c>
      <c r="G181" s="137">
        <f t="shared" si="45"/>
        <v>0.6</v>
      </c>
      <c r="H181" s="137">
        <f t="shared" si="45"/>
        <v>0.6</v>
      </c>
      <c r="I181" s="137">
        <f t="shared" si="45"/>
        <v>0.6</v>
      </c>
      <c r="J181" s="137">
        <f t="shared" si="45"/>
        <v>0.6</v>
      </c>
      <c r="K181" s="137">
        <f t="shared" si="45"/>
        <v>0.6</v>
      </c>
      <c r="L181" s="137">
        <f t="shared" si="45"/>
        <v>0.6</v>
      </c>
      <c r="M181" s="137">
        <f t="shared" si="45"/>
        <v>0.6</v>
      </c>
      <c r="N181" s="137">
        <f t="shared" si="45"/>
        <v>0.6</v>
      </c>
      <c r="O181" s="137">
        <f t="shared" si="45"/>
        <v>0.6</v>
      </c>
      <c r="P181" s="137">
        <f t="shared" si="45"/>
        <v>0.6</v>
      </c>
      <c r="Q181" s="137">
        <f t="shared" si="45"/>
        <v>0.6</v>
      </c>
      <c r="R181" s="137">
        <f t="shared" si="45"/>
        <v>0.6</v>
      </c>
      <c r="S181" s="137">
        <f t="shared" si="46"/>
        <v>0.6</v>
      </c>
      <c r="T181" s="137">
        <f t="shared" si="46"/>
        <v>0.6</v>
      </c>
      <c r="U181" s="137">
        <f t="shared" si="46"/>
        <v>0.6</v>
      </c>
      <c r="V181" s="137">
        <f t="shared" si="46"/>
        <v>0.6</v>
      </c>
      <c r="W181" s="137">
        <f t="shared" si="46"/>
        <v>0.6</v>
      </c>
      <c r="X181" s="137">
        <f t="shared" si="46"/>
        <v>0.6</v>
      </c>
      <c r="Y181" s="137">
        <f t="shared" si="46"/>
        <v>0.6</v>
      </c>
      <c r="Z181" s="137">
        <f t="shared" si="46"/>
        <v>0.6</v>
      </c>
      <c r="AA181" s="137">
        <f t="shared" si="46"/>
        <v>0.6</v>
      </c>
      <c r="AB181" s="137">
        <f t="shared" si="46"/>
        <v>0.6</v>
      </c>
      <c r="AC181" s="137">
        <f t="shared" si="46"/>
        <v>0.6</v>
      </c>
      <c r="AD181" s="137">
        <f t="shared" si="46"/>
        <v>0.6</v>
      </c>
      <c r="AE181" s="137">
        <f t="shared" si="46"/>
        <v>0.6</v>
      </c>
      <c r="AF181" s="137">
        <f t="shared" si="46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5"/>
        <v>0.6</v>
      </c>
      <c r="D182" s="137">
        <f t="shared" si="45"/>
        <v>0.6</v>
      </c>
      <c r="E182" s="137">
        <f t="shared" si="45"/>
        <v>0.6</v>
      </c>
      <c r="F182" s="137">
        <f t="shared" si="45"/>
        <v>0.6</v>
      </c>
      <c r="G182" s="137">
        <f t="shared" si="45"/>
        <v>0.6</v>
      </c>
      <c r="H182" s="137">
        <f t="shared" si="45"/>
        <v>0.6</v>
      </c>
      <c r="I182" s="137">
        <f t="shared" si="45"/>
        <v>0.6</v>
      </c>
      <c r="J182" s="137">
        <f t="shared" si="45"/>
        <v>0.6</v>
      </c>
      <c r="K182" s="137">
        <f t="shared" si="45"/>
        <v>0.6</v>
      </c>
      <c r="L182" s="137">
        <f t="shared" si="45"/>
        <v>0.6</v>
      </c>
      <c r="M182" s="137">
        <f t="shared" si="45"/>
        <v>0.6</v>
      </c>
      <c r="N182" s="137">
        <f t="shared" si="45"/>
        <v>0.6</v>
      </c>
      <c r="O182" s="137">
        <f t="shared" si="45"/>
        <v>0.6</v>
      </c>
      <c r="P182" s="137">
        <f t="shared" si="45"/>
        <v>0.6</v>
      </c>
      <c r="Q182" s="137">
        <f t="shared" si="45"/>
        <v>0.6</v>
      </c>
      <c r="R182" s="137">
        <f t="shared" si="45"/>
        <v>0.6</v>
      </c>
      <c r="S182" s="137">
        <f t="shared" si="46"/>
        <v>0.6</v>
      </c>
      <c r="T182" s="137">
        <f t="shared" si="46"/>
        <v>0.6</v>
      </c>
      <c r="U182" s="137">
        <f t="shared" si="46"/>
        <v>0.6</v>
      </c>
      <c r="V182" s="137">
        <f t="shared" si="46"/>
        <v>0.6</v>
      </c>
      <c r="W182" s="137">
        <f t="shared" si="46"/>
        <v>0.6</v>
      </c>
      <c r="X182" s="137">
        <f t="shared" si="46"/>
        <v>0.6</v>
      </c>
      <c r="Y182" s="137">
        <f t="shared" si="46"/>
        <v>0.6</v>
      </c>
      <c r="Z182" s="137">
        <f t="shared" si="46"/>
        <v>0.6</v>
      </c>
      <c r="AA182" s="137">
        <f t="shared" si="46"/>
        <v>0.6</v>
      </c>
      <c r="AB182" s="137">
        <f t="shared" si="46"/>
        <v>0.6</v>
      </c>
      <c r="AC182" s="137">
        <f t="shared" si="46"/>
        <v>0.6</v>
      </c>
      <c r="AD182" s="137">
        <f t="shared" si="46"/>
        <v>0.6</v>
      </c>
      <c r="AE182" s="137">
        <f t="shared" si="46"/>
        <v>0.6</v>
      </c>
      <c r="AF182" s="137">
        <f t="shared" si="46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5"/>
        <v>0.35</v>
      </c>
      <c r="D183" s="137">
        <f t="shared" si="45"/>
        <v>0.35</v>
      </c>
      <c r="E183" s="137">
        <f t="shared" si="45"/>
        <v>0.35</v>
      </c>
      <c r="F183" s="137">
        <f t="shared" si="45"/>
        <v>0.35</v>
      </c>
      <c r="G183" s="137">
        <f t="shared" si="45"/>
        <v>0.35</v>
      </c>
      <c r="H183" s="137">
        <f t="shared" si="45"/>
        <v>0.35</v>
      </c>
      <c r="I183" s="137">
        <f t="shared" si="45"/>
        <v>0.35</v>
      </c>
      <c r="J183" s="137">
        <f t="shared" si="45"/>
        <v>0.35</v>
      </c>
      <c r="K183" s="137">
        <f t="shared" si="45"/>
        <v>0.35</v>
      </c>
      <c r="L183" s="137">
        <f t="shared" si="45"/>
        <v>0.35</v>
      </c>
      <c r="M183" s="137">
        <f t="shared" si="45"/>
        <v>0.35</v>
      </c>
      <c r="N183" s="137">
        <f t="shared" si="45"/>
        <v>0.35</v>
      </c>
      <c r="O183" s="137">
        <f t="shared" si="45"/>
        <v>0.35</v>
      </c>
      <c r="P183" s="137">
        <f t="shared" si="45"/>
        <v>0.35</v>
      </c>
      <c r="Q183" s="137">
        <f t="shared" si="45"/>
        <v>0.35</v>
      </c>
      <c r="R183" s="137">
        <f t="shared" si="45"/>
        <v>0.35</v>
      </c>
      <c r="S183" s="137">
        <f t="shared" si="46"/>
        <v>0.35</v>
      </c>
      <c r="T183" s="137">
        <f t="shared" si="46"/>
        <v>0.35</v>
      </c>
      <c r="U183" s="137">
        <f t="shared" si="46"/>
        <v>0.35</v>
      </c>
      <c r="V183" s="137">
        <f t="shared" si="46"/>
        <v>0.35</v>
      </c>
      <c r="W183" s="137">
        <f t="shared" si="46"/>
        <v>0.35</v>
      </c>
      <c r="X183" s="137">
        <f t="shared" si="46"/>
        <v>0.35</v>
      </c>
      <c r="Y183" s="137">
        <f t="shared" si="46"/>
        <v>0.35</v>
      </c>
      <c r="Z183" s="137">
        <f t="shared" si="46"/>
        <v>0.35</v>
      </c>
      <c r="AA183" s="137">
        <f t="shared" si="46"/>
        <v>0.35</v>
      </c>
      <c r="AB183" s="137">
        <f t="shared" si="46"/>
        <v>0.35</v>
      </c>
      <c r="AC183" s="137">
        <f t="shared" si="46"/>
        <v>0.35</v>
      </c>
      <c r="AD183" s="137">
        <f t="shared" si="46"/>
        <v>0.35</v>
      </c>
      <c r="AE183" s="137">
        <f t="shared" si="46"/>
        <v>0.35</v>
      </c>
      <c r="AF183" s="137">
        <f t="shared" si="46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5"/>
        <v>0.28999999999999998</v>
      </c>
      <c r="D184" s="137">
        <f t="shared" si="45"/>
        <v>0.28999999999999998</v>
      </c>
      <c r="E184" s="137">
        <f t="shared" si="45"/>
        <v>0.28999999999999998</v>
      </c>
      <c r="F184" s="137">
        <f t="shared" si="45"/>
        <v>0.28999999999999998</v>
      </c>
      <c r="G184" s="137">
        <f t="shared" si="45"/>
        <v>0.28999999999999998</v>
      </c>
      <c r="H184" s="137">
        <f t="shared" si="45"/>
        <v>0.28999999999999998</v>
      </c>
      <c r="I184" s="137">
        <f t="shared" si="45"/>
        <v>0.28999999999999998</v>
      </c>
      <c r="J184" s="137">
        <f t="shared" si="45"/>
        <v>0.28999999999999998</v>
      </c>
      <c r="K184" s="137">
        <f t="shared" si="45"/>
        <v>0.28999999999999998</v>
      </c>
      <c r="L184" s="137">
        <f t="shared" si="45"/>
        <v>0.28999999999999998</v>
      </c>
      <c r="M184" s="137">
        <f t="shared" si="45"/>
        <v>0.28999999999999998</v>
      </c>
      <c r="N184" s="137">
        <f t="shared" si="45"/>
        <v>0.28999999999999998</v>
      </c>
      <c r="O184" s="137">
        <f t="shared" si="45"/>
        <v>0.28999999999999998</v>
      </c>
      <c r="P184" s="137">
        <f t="shared" si="45"/>
        <v>0.28999999999999998</v>
      </c>
      <c r="Q184" s="137">
        <f t="shared" si="45"/>
        <v>0.28999999999999998</v>
      </c>
      <c r="R184" s="137">
        <f t="shared" si="45"/>
        <v>0.28999999999999998</v>
      </c>
      <c r="S184" s="137">
        <f t="shared" si="46"/>
        <v>0.28999999999999998</v>
      </c>
      <c r="T184" s="137">
        <f t="shared" si="46"/>
        <v>0.28999999999999998</v>
      </c>
      <c r="U184" s="137">
        <f t="shared" si="46"/>
        <v>0.28999999999999998</v>
      </c>
      <c r="V184" s="137">
        <f t="shared" si="46"/>
        <v>0.28999999999999998</v>
      </c>
      <c r="W184" s="137">
        <f t="shared" si="46"/>
        <v>0.28999999999999998</v>
      </c>
      <c r="X184" s="137">
        <f t="shared" si="46"/>
        <v>0.28999999999999998</v>
      </c>
      <c r="Y184" s="137">
        <f t="shared" si="46"/>
        <v>0.28999999999999998</v>
      </c>
      <c r="Z184" s="137">
        <f t="shared" si="46"/>
        <v>0.28999999999999998</v>
      </c>
      <c r="AA184" s="137">
        <f t="shared" si="46"/>
        <v>0.28999999999999998</v>
      </c>
      <c r="AB184" s="137">
        <f t="shared" si="46"/>
        <v>0.28999999999999998</v>
      </c>
      <c r="AC184" s="137">
        <f t="shared" si="46"/>
        <v>0.28999999999999998</v>
      </c>
      <c r="AD184" s="137">
        <f t="shared" si="46"/>
        <v>0.28999999999999998</v>
      </c>
      <c r="AE184" s="137">
        <f t="shared" si="46"/>
        <v>0.28999999999999998</v>
      </c>
      <c r="AF184" s="137">
        <f t="shared" si="46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5"/>
        <v>0.06</v>
      </c>
      <c r="D185" s="137">
        <f t="shared" si="45"/>
        <v>0.06</v>
      </c>
      <c r="E185" s="137">
        <f t="shared" si="45"/>
        <v>0.06</v>
      </c>
      <c r="F185" s="137">
        <f t="shared" si="45"/>
        <v>0.06</v>
      </c>
      <c r="G185" s="137">
        <f t="shared" si="45"/>
        <v>0.06</v>
      </c>
      <c r="H185" s="137">
        <f t="shared" si="45"/>
        <v>0.06</v>
      </c>
      <c r="I185" s="137">
        <f t="shared" si="45"/>
        <v>0.06</v>
      </c>
      <c r="J185" s="137">
        <f t="shared" si="45"/>
        <v>0.06</v>
      </c>
      <c r="K185" s="137">
        <f t="shared" si="45"/>
        <v>0.06</v>
      </c>
      <c r="L185" s="137">
        <f t="shared" si="45"/>
        <v>0.06</v>
      </c>
      <c r="M185" s="137">
        <f t="shared" si="45"/>
        <v>0.06</v>
      </c>
      <c r="N185" s="137">
        <f t="shared" si="45"/>
        <v>0.06</v>
      </c>
      <c r="O185" s="137">
        <f t="shared" si="45"/>
        <v>0.06</v>
      </c>
      <c r="P185" s="137">
        <f t="shared" si="45"/>
        <v>0.06</v>
      </c>
      <c r="Q185" s="137">
        <f t="shared" si="45"/>
        <v>0.06</v>
      </c>
      <c r="R185" s="137">
        <f t="shared" si="45"/>
        <v>0.06</v>
      </c>
      <c r="S185" s="137">
        <f t="shared" si="46"/>
        <v>0.06</v>
      </c>
      <c r="T185" s="137">
        <f t="shared" si="46"/>
        <v>0.06</v>
      </c>
      <c r="U185" s="137">
        <f t="shared" si="46"/>
        <v>0.06</v>
      </c>
      <c r="V185" s="137">
        <f t="shared" si="46"/>
        <v>0.06</v>
      </c>
      <c r="W185" s="137">
        <f t="shared" si="46"/>
        <v>0.06</v>
      </c>
      <c r="X185" s="137">
        <f t="shared" si="46"/>
        <v>0.06</v>
      </c>
      <c r="Y185" s="137">
        <f t="shared" si="46"/>
        <v>0.06</v>
      </c>
      <c r="Z185" s="137">
        <f t="shared" si="46"/>
        <v>0.06</v>
      </c>
      <c r="AA185" s="137">
        <f t="shared" si="46"/>
        <v>0.06</v>
      </c>
      <c r="AB185" s="137">
        <f t="shared" si="46"/>
        <v>0.06</v>
      </c>
      <c r="AC185" s="137">
        <f t="shared" si="46"/>
        <v>0.06</v>
      </c>
      <c r="AD185" s="137">
        <f t="shared" si="46"/>
        <v>0.06</v>
      </c>
      <c r="AE185" s="137">
        <f t="shared" si="46"/>
        <v>0.06</v>
      </c>
      <c r="AF185" s="137">
        <f t="shared" si="46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5"/>
        <v>0.11</v>
      </c>
      <c r="D186" s="137">
        <f t="shared" si="45"/>
        <v>0.11</v>
      </c>
      <c r="E186" s="137">
        <f t="shared" si="45"/>
        <v>0.11</v>
      </c>
      <c r="F186" s="137">
        <f t="shared" si="45"/>
        <v>0.11</v>
      </c>
      <c r="G186" s="137">
        <f t="shared" si="45"/>
        <v>0.11</v>
      </c>
      <c r="H186" s="137">
        <f t="shared" si="45"/>
        <v>0.11</v>
      </c>
      <c r="I186" s="137">
        <f t="shared" si="45"/>
        <v>0.11</v>
      </c>
      <c r="J186" s="137">
        <f t="shared" si="45"/>
        <v>0.11</v>
      </c>
      <c r="K186" s="137">
        <f t="shared" si="45"/>
        <v>0.11</v>
      </c>
      <c r="L186" s="137">
        <f t="shared" si="45"/>
        <v>0.11</v>
      </c>
      <c r="M186" s="137">
        <f t="shared" si="45"/>
        <v>0.11</v>
      </c>
      <c r="N186" s="137">
        <f t="shared" si="45"/>
        <v>0.11</v>
      </c>
      <c r="O186" s="137">
        <f t="shared" si="45"/>
        <v>0.11</v>
      </c>
      <c r="P186" s="137">
        <f t="shared" si="45"/>
        <v>0.11</v>
      </c>
      <c r="Q186" s="137">
        <f t="shared" si="45"/>
        <v>0.11</v>
      </c>
      <c r="R186" s="137">
        <f t="shared" si="45"/>
        <v>0.11</v>
      </c>
      <c r="S186" s="137">
        <f t="shared" si="46"/>
        <v>0.11</v>
      </c>
      <c r="T186" s="137">
        <f t="shared" si="46"/>
        <v>0.11</v>
      </c>
      <c r="U186" s="137">
        <f t="shared" si="46"/>
        <v>0.11</v>
      </c>
      <c r="V186" s="137">
        <f t="shared" si="46"/>
        <v>0.11</v>
      </c>
      <c r="W186" s="137">
        <f t="shared" si="46"/>
        <v>0.11</v>
      </c>
      <c r="X186" s="137">
        <f t="shared" si="46"/>
        <v>0.11</v>
      </c>
      <c r="Y186" s="137">
        <f t="shared" si="46"/>
        <v>0.11</v>
      </c>
      <c r="Z186" s="137">
        <f t="shared" si="46"/>
        <v>0.11</v>
      </c>
      <c r="AA186" s="137">
        <f t="shared" si="46"/>
        <v>0.11</v>
      </c>
      <c r="AB186" s="137">
        <f t="shared" si="46"/>
        <v>0.11</v>
      </c>
      <c r="AC186" s="137">
        <f t="shared" si="46"/>
        <v>0.11</v>
      </c>
      <c r="AD186" s="137">
        <f t="shared" si="46"/>
        <v>0.11</v>
      </c>
      <c r="AE186" s="137">
        <f t="shared" si="46"/>
        <v>0.11</v>
      </c>
      <c r="AF186" s="137">
        <f t="shared" si="46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5"/>
        <v>0.1</v>
      </c>
      <c r="D187" s="137">
        <f t="shared" si="45"/>
        <v>0.1</v>
      </c>
      <c r="E187" s="137">
        <f t="shared" si="45"/>
        <v>0.1</v>
      </c>
      <c r="F187" s="137">
        <f t="shared" si="45"/>
        <v>0.1</v>
      </c>
      <c r="G187" s="137">
        <f t="shared" si="45"/>
        <v>0.1</v>
      </c>
      <c r="H187" s="137">
        <f t="shared" si="45"/>
        <v>0.1</v>
      </c>
      <c r="I187" s="137">
        <f t="shared" si="45"/>
        <v>0.1</v>
      </c>
      <c r="J187" s="137">
        <f t="shared" si="45"/>
        <v>0.1</v>
      </c>
      <c r="K187" s="137">
        <f t="shared" si="45"/>
        <v>0.1</v>
      </c>
      <c r="L187" s="137">
        <f t="shared" si="45"/>
        <v>0.1</v>
      </c>
      <c r="M187" s="137">
        <f t="shared" si="45"/>
        <v>0.1</v>
      </c>
      <c r="N187" s="137">
        <f t="shared" si="45"/>
        <v>0.1</v>
      </c>
      <c r="O187" s="137">
        <f t="shared" si="45"/>
        <v>0.1</v>
      </c>
      <c r="P187" s="137">
        <f t="shared" si="45"/>
        <v>0.1</v>
      </c>
      <c r="Q187" s="137">
        <f t="shared" si="45"/>
        <v>0.1</v>
      </c>
      <c r="R187" s="137">
        <f t="shared" si="46"/>
        <v>0.1</v>
      </c>
      <c r="S187" s="137">
        <f t="shared" si="46"/>
        <v>0.1</v>
      </c>
      <c r="T187" s="137">
        <f t="shared" si="46"/>
        <v>0.1</v>
      </c>
      <c r="U187" s="137">
        <f t="shared" si="46"/>
        <v>0.1</v>
      </c>
      <c r="V187" s="137">
        <f t="shared" si="46"/>
        <v>0.1</v>
      </c>
      <c r="W187" s="137">
        <f t="shared" si="46"/>
        <v>0.1</v>
      </c>
      <c r="X187" s="137">
        <f t="shared" si="46"/>
        <v>0.1</v>
      </c>
      <c r="Y187" s="137">
        <f t="shared" si="46"/>
        <v>0.1</v>
      </c>
      <c r="Z187" s="137">
        <f t="shared" si="46"/>
        <v>0.1</v>
      </c>
      <c r="AA187" s="137">
        <f t="shared" si="46"/>
        <v>0.1</v>
      </c>
      <c r="AB187" s="137">
        <f t="shared" si="46"/>
        <v>0.1</v>
      </c>
      <c r="AC187" s="137">
        <f t="shared" si="46"/>
        <v>0.1</v>
      </c>
      <c r="AD187" s="137">
        <f t="shared" si="46"/>
        <v>0.1</v>
      </c>
      <c r="AE187" s="137">
        <f t="shared" si="46"/>
        <v>0.1</v>
      </c>
      <c r="AF187" s="137">
        <f t="shared" si="46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5"/>
        <v>0.09</v>
      </c>
      <c r="D188" s="137">
        <f t="shared" si="45"/>
        <v>0.09</v>
      </c>
      <c r="E188" s="137">
        <f t="shared" si="45"/>
        <v>0.09</v>
      </c>
      <c r="F188" s="137">
        <f t="shared" si="45"/>
        <v>0.09</v>
      </c>
      <c r="G188" s="137">
        <f t="shared" si="45"/>
        <v>0.09</v>
      </c>
      <c r="H188" s="137">
        <f t="shared" si="45"/>
        <v>0.09</v>
      </c>
      <c r="I188" s="137">
        <f t="shared" si="45"/>
        <v>0.09</v>
      </c>
      <c r="J188" s="137">
        <f t="shared" si="45"/>
        <v>0.09</v>
      </c>
      <c r="K188" s="137">
        <f t="shared" si="45"/>
        <v>0.09</v>
      </c>
      <c r="L188" s="137">
        <f t="shared" si="45"/>
        <v>0.09</v>
      </c>
      <c r="M188" s="137">
        <f t="shared" si="45"/>
        <v>0.09</v>
      </c>
      <c r="N188" s="137">
        <f t="shared" si="45"/>
        <v>0.09</v>
      </c>
      <c r="O188" s="137">
        <f t="shared" si="45"/>
        <v>0.09</v>
      </c>
      <c r="P188" s="137">
        <f t="shared" si="45"/>
        <v>0.09</v>
      </c>
      <c r="Q188" s="137">
        <f t="shared" si="45"/>
        <v>0.09</v>
      </c>
      <c r="R188" s="137">
        <f t="shared" si="46"/>
        <v>0.09</v>
      </c>
      <c r="S188" s="137">
        <f t="shared" si="46"/>
        <v>0.09</v>
      </c>
      <c r="T188" s="137">
        <f t="shared" si="46"/>
        <v>0.09</v>
      </c>
      <c r="U188" s="137">
        <f t="shared" si="46"/>
        <v>0.09</v>
      </c>
      <c r="V188" s="137">
        <f t="shared" si="46"/>
        <v>0.09</v>
      </c>
      <c r="W188" s="137">
        <f t="shared" si="46"/>
        <v>0.09</v>
      </c>
      <c r="X188" s="137">
        <f t="shared" si="46"/>
        <v>0.09</v>
      </c>
      <c r="Y188" s="137">
        <f t="shared" si="46"/>
        <v>0.09</v>
      </c>
      <c r="Z188" s="137">
        <f t="shared" si="46"/>
        <v>0.09</v>
      </c>
      <c r="AA188" s="137">
        <f t="shared" si="46"/>
        <v>0.09</v>
      </c>
      <c r="AB188" s="137">
        <f t="shared" si="46"/>
        <v>0.09</v>
      </c>
      <c r="AC188" s="137">
        <f t="shared" si="46"/>
        <v>0.09</v>
      </c>
      <c r="AD188" s="137">
        <f t="shared" si="46"/>
        <v>0.09</v>
      </c>
      <c r="AE188" s="137">
        <f t="shared" si="46"/>
        <v>0.09</v>
      </c>
      <c r="AF188" s="137">
        <f t="shared" si="46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5"/>
        <v>0.04</v>
      </c>
      <c r="D189" s="137">
        <f t="shared" si="45"/>
        <v>0.04</v>
      </c>
      <c r="E189" s="137">
        <f t="shared" si="45"/>
        <v>0.04</v>
      </c>
      <c r="F189" s="137">
        <f t="shared" si="45"/>
        <v>0.04</v>
      </c>
      <c r="G189" s="137">
        <f t="shared" si="45"/>
        <v>0.04</v>
      </c>
      <c r="H189" s="137">
        <f t="shared" si="45"/>
        <v>0.04</v>
      </c>
      <c r="I189" s="137">
        <f t="shared" si="45"/>
        <v>0.04</v>
      </c>
      <c r="J189" s="137">
        <f t="shared" si="45"/>
        <v>0.04</v>
      </c>
      <c r="K189" s="137">
        <f t="shared" si="45"/>
        <v>0.04</v>
      </c>
      <c r="L189" s="137">
        <f t="shared" si="45"/>
        <v>0.04</v>
      </c>
      <c r="M189" s="137">
        <f t="shared" si="45"/>
        <v>0.04</v>
      </c>
      <c r="N189" s="137">
        <f t="shared" si="45"/>
        <v>0.04</v>
      </c>
      <c r="O189" s="137">
        <f t="shared" si="45"/>
        <v>0.04</v>
      </c>
      <c r="P189" s="137">
        <f t="shared" si="45"/>
        <v>0.04</v>
      </c>
      <c r="Q189" s="137">
        <f t="shared" si="45"/>
        <v>0.04</v>
      </c>
      <c r="R189" s="137">
        <f t="shared" si="46"/>
        <v>0.04</v>
      </c>
      <c r="S189" s="137">
        <f t="shared" si="46"/>
        <v>0.04</v>
      </c>
      <c r="T189" s="137">
        <f t="shared" si="46"/>
        <v>0.04</v>
      </c>
      <c r="U189" s="137">
        <f t="shared" si="46"/>
        <v>0.04</v>
      </c>
      <c r="V189" s="137">
        <f t="shared" si="46"/>
        <v>0.04</v>
      </c>
      <c r="W189" s="137">
        <f t="shared" si="46"/>
        <v>0.04</v>
      </c>
      <c r="X189" s="137">
        <f t="shared" si="46"/>
        <v>0.04</v>
      </c>
      <c r="Y189" s="137">
        <f t="shared" si="46"/>
        <v>0.04</v>
      </c>
      <c r="Z189" s="137">
        <f t="shared" si="46"/>
        <v>0.04</v>
      </c>
      <c r="AA189" s="137">
        <f t="shared" si="46"/>
        <v>0.04</v>
      </c>
      <c r="AB189" s="137">
        <f t="shared" si="46"/>
        <v>0.04</v>
      </c>
      <c r="AC189" s="137">
        <f t="shared" si="46"/>
        <v>0.04</v>
      </c>
      <c r="AD189" s="137">
        <f t="shared" si="46"/>
        <v>0.04</v>
      </c>
      <c r="AE189" s="137">
        <f t="shared" si="46"/>
        <v>0.04</v>
      </c>
      <c r="AF189" s="137">
        <f t="shared" si="46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5"/>
        <v>2.3E-2</v>
      </c>
      <c r="E190" s="137">
        <f t="shared" si="45"/>
        <v>2.3E-2</v>
      </c>
      <c r="F190" s="137">
        <f t="shared" si="45"/>
        <v>2.3E-2</v>
      </c>
      <c r="G190" s="137">
        <f t="shared" si="45"/>
        <v>2.3E-2</v>
      </c>
      <c r="H190" s="137">
        <f t="shared" si="45"/>
        <v>2.3E-2</v>
      </c>
      <c r="I190" s="137">
        <f t="shared" si="45"/>
        <v>2.3E-2</v>
      </c>
      <c r="J190" s="137">
        <f t="shared" si="45"/>
        <v>2.3E-2</v>
      </c>
      <c r="K190" s="137">
        <f t="shared" si="45"/>
        <v>2.3E-2</v>
      </c>
      <c r="L190" s="137">
        <f t="shared" si="45"/>
        <v>2.3E-2</v>
      </c>
      <c r="M190" s="137">
        <f t="shared" si="45"/>
        <v>2.3E-2</v>
      </c>
      <c r="N190" s="137">
        <f t="shared" si="45"/>
        <v>2.3E-2</v>
      </c>
      <c r="O190" s="137">
        <f t="shared" si="45"/>
        <v>2.3E-2</v>
      </c>
      <c r="P190" s="137">
        <f t="shared" si="45"/>
        <v>2.3E-2</v>
      </c>
      <c r="Q190" s="137">
        <f t="shared" si="45"/>
        <v>2.3E-2</v>
      </c>
      <c r="R190" s="137">
        <f t="shared" si="46"/>
        <v>2.3E-2</v>
      </c>
      <c r="S190" s="137">
        <f t="shared" si="46"/>
        <v>2.3E-2</v>
      </c>
      <c r="T190" s="137">
        <f t="shared" si="46"/>
        <v>2.3E-2</v>
      </c>
      <c r="U190" s="137">
        <f t="shared" si="46"/>
        <v>2.3E-2</v>
      </c>
      <c r="V190" s="137">
        <f t="shared" si="46"/>
        <v>2.3E-2</v>
      </c>
      <c r="W190" s="137">
        <f t="shared" si="46"/>
        <v>2.3E-2</v>
      </c>
      <c r="X190" s="137">
        <f t="shared" si="46"/>
        <v>2.3E-2</v>
      </c>
      <c r="Y190" s="137">
        <f t="shared" si="46"/>
        <v>2.3E-2</v>
      </c>
      <c r="Z190" s="137">
        <f t="shared" si="46"/>
        <v>2.3E-2</v>
      </c>
      <c r="AA190" s="137">
        <f t="shared" si="46"/>
        <v>2.3E-2</v>
      </c>
      <c r="AB190" s="137">
        <f t="shared" si="46"/>
        <v>2.3E-2</v>
      </c>
      <c r="AC190" s="137">
        <f t="shared" si="46"/>
        <v>2.3E-2</v>
      </c>
      <c r="AD190" s="137">
        <f t="shared" si="46"/>
        <v>2.3E-2</v>
      </c>
      <c r="AE190" s="137">
        <f t="shared" si="46"/>
        <v>2.3E-2</v>
      </c>
      <c r="AF190" s="137">
        <f t="shared" si="46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7">SUM(B101:B190)</f>
        <v>194.70600000000002</v>
      </c>
      <c r="C191" s="141">
        <f t="shared" si="47"/>
        <v>194.70600000000002</v>
      </c>
      <c r="D191" s="141">
        <f t="shared" si="47"/>
        <v>194.70600000000002</v>
      </c>
      <c r="E191" s="141">
        <f t="shared" si="47"/>
        <v>194.70600000000002</v>
      </c>
      <c r="F191" s="141">
        <f t="shared" si="47"/>
        <v>194.70600000000002</v>
      </c>
      <c r="G191" s="141">
        <f t="shared" si="47"/>
        <v>194.70600000000002</v>
      </c>
      <c r="H191" s="141">
        <f t="shared" si="47"/>
        <v>194.70600000000002</v>
      </c>
      <c r="I191" s="141">
        <f t="shared" si="47"/>
        <v>192.10600000000005</v>
      </c>
      <c r="J191" s="141">
        <f t="shared" si="47"/>
        <v>192.10600000000005</v>
      </c>
      <c r="K191" s="141">
        <f t="shared" si="47"/>
        <v>192.10600000000005</v>
      </c>
      <c r="L191" s="141">
        <f t="shared" si="47"/>
        <v>192.10600000000005</v>
      </c>
      <c r="M191" s="141">
        <f t="shared" si="47"/>
        <v>192.10600000000005</v>
      </c>
      <c r="N191" s="141">
        <f t="shared" si="47"/>
        <v>192.10600000000005</v>
      </c>
      <c r="O191" s="141">
        <f t="shared" si="47"/>
        <v>192.10600000000005</v>
      </c>
      <c r="P191" s="141">
        <f t="shared" si="47"/>
        <v>192.10600000000005</v>
      </c>
      <c r="Q191" s="141">
        <f t="shared" si="47"/>
        <v>192.10600000000005</v>
      </c>
      <c r="R191" s="141">
        <f t="shared" si="47"/>
        <v>192.10600000000005</v>
      </c>
      <c r="S191" s="141">
        <f t="shared" si="47"/>
        <v>192.10600000000005</v>
      </c>
      <c r="T191" s="141">
        <f t="shared" si="47"/>
        <v>192.10600000000005</v>
      </c>
      <c r="U191" s="141">
        <f t="shared" si="47"/>
        <v>192.10600000000005</v>
      </c>
      <c r="V191" s="141">
        <f t="shared" si="47"/>
        <v>192.10600000000005</v>
      </c>
      <c r="W191" s="141">
        <f t="shared" si="47"/>
        <v>192.10600000000005</v>
      </c>
      <c r="X191" s="141">
        <f t="shared" si="47"/>
        <v>192.10600000000005</v>
      </c>
      <c r="Y191" s="141">
        <f t="shared" si="47"/>
        <v>192.10600000000005</v>
      </c>
      <c r="Z191" s="141">
        <f t="shared" si="47"/>
        <v>192.10600000000005</v>
      </c>
      <c r="AA191" s="141">
        <f t="shared" si="47"/>
        <v>192.10600000000005</v>
      </c>
      <c r="AB191" s="141">
        <f t="shared" si="47"/>
        <v>192.10600000000005</v>
      </c>
      <c r="AC191" s="141">
        <f t="shared" si="47"/>
        <v>192.10600000000005</v>
      </c>
      <c r="AD191" s="141">
        <f t="shared" si="47"/>
        <v>192.10600000000005</v>
      </c>
      <c r="AE191" s="141">
        <f t="shared" si="47"/>
        <v>192.10600000000005</v>
      </c>
      <c r="AF191" s="141">
        <f t="shared" si="47"/>
        <v>192.10600000000005</v>
      </c>
      <c r="AG191" s="142">
        <f t="shared" si="47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8">B193</f>
        <v>0.3</v>
      </c>
      <c r="D193" s="143">
        <f t="shared" si="48"/>
        <v>0.3</v>
      </c>
      <c r="E193" s="143">
        <f t="shared" si="48"/>
        <v>0.3</v>
      </c>
      <c r="F193" s="143">
        <f t="shared" si="48"/>
        <v>0.3</v>
      </c>
      <c r="G193" s="143">
        <f t="shared" si="48"/>
        <v>0.3</v>
      </c>
      <c r="H193" s="143">
        <f t="shared" si="48"/>
        <v>0.3</v>
      </c>
      <c r="I193" s="143">
        <f t="shared" si="48"/>
        <v>0.3</v>
      </c>
      <c r="J193" s="143">
        <f t="shared" si="48"/>
        <v>0.3</v>
      </c>
      <c r="K193" s="143">
        <f t="shared" si="48"/>
        <v>0.3</v>
      </c>
      <c r="L193" s="143">
        <f t="shared" si="48"/>
        <v>0.3</v>
      </c>
      <c r="M193" s="143">
        <f t="shared" si="48"/>
        <v>0.3</v>
      </c>
      <c r="N193" s="143">
        <f t="shared" si="48"/>
        <v>0.3</v>
      </c>
      <c r="O193" s="143">
        <f t="shared" si="48"/>
        <v>0.3</v>
      </c>
      <c r="P193" s="143">
        <f t="shared" si="48"/>
        <v>0.3</v>
      </c>
      <c r="Q193" s="143">
        <f t="shared" si="48"/>
        <v>0.3</v>
      </c>
      <c r="R193" s="143">
        <f t="shared" si="48"/>
        <v>0.3</v>
      </c>
      <c r="S193" s="143">
        <f t="shared" ref="S193:AF198" si="49">R193</f>
        <v>0.3</v>
      </c>
      <c r="T193" s="143">
        <f t="shared" si="49"/>
        <v>0.3</v>
      </c>
      <c r="U193" s="143">
        <f t="shared" si="49"/>
        <v>0.3</v>
      </c>
      <c r="V193" s="143">
        <f t="shared" si="49"/>
        <v>0.3</v>
      </c>
      <c r="W193" s="143">
        <f t="shared" si="49"/>
        <v>0.3</v>
      </c>
      <c r="X193" s="143">
        <f t="shared" si="49"/>
        <v>0.3</v>
      </c>
      <c r="Y193" s="143">
        <f t="shared" si="49"/>
        <v>0.3</v>
      </c>
      <c r="Z193" s="143">
        <f t="shared" si="49"/>
        <v>0.3</v>
      </c>
      <c r="AA193" s="143">
        <f t="shared" si="49"/>
        <v>0.3</v>
      </c>
      <c r="AB193" s="143">
        <f t="shared" si="49"/>
        <v>0.3</v>
      </c>
      <c r="AC193" s="143">
        <f t="shared" si="49"/>
        <v>0.3</v>
      </c>
      <c r="AD193" s="143">
        <f t="shared" si="49"/>
        <v>0.3</v>
      </c>
      <c r="AE193" s="143">
        <f t="shared" si="49"/>
        <v>0.3</v>
      </c>
      <c r="AF193" s="143">
        <f t="shared" si="49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8"/>
        <v>0.4</v>
      </c>
      <c r="D194" s="137">
        <f t="shared" si="48"/>
        <v>0.4</v>
      </c>
      <c r="E194" s="137">
        <f t="shared" si="48"/>
        <v>0.4</v>
      </c>
      <c r="F194" s="137">
        <f t="shared" si="48"/>
        <v>0.4</v>
      </c>
      <c r="G194" s="137">
        <f t="shared" si="48"/>
        <v>0.4</v>
      </c>
      <c r="H194" s="137">
        <f t="shared" si="48"/>
        <v>0.4</v>
      </c>
      <c r="I194" s="137">
        <f t="shared" si="48"/>
        <v>0.4</v>
      </c>
      <c r="J194" s="137">
        <f t="shared" si="48"/>
        <v>0.4</v>
      </c>
      <c r="K194" s="137">
        <f t="shared" si="48"/>
        <v>0.4</v>
      </c>
      <c r="L194" s="137">
        <f t="shared" si="48"/>
        <v>0.4</v>
      </c>
      <c r="M194" s="137">
        <f t="shared" si="48"/>
        <v>0.4</v>
      </c>
      <c r="N194" s="137">
        <f t="shared" si="48"/>
        <v>0.4</v>
      </c>
      <c r="O194" s="137">
        <f t="shared" si="48"/>
        <v>0.4</v>
      </c>
      <c r="P194" s="137">
        <f t="shared" si="48"/>
        <v>0.4</v>
      </c>
      <c r="Q194" s="137">
        <f t="shared" si="48"/>
        <v>0.4</v>
      </c>
      <c r="R194" s="137">
        <f t="shared" si="48"/>
        <v>0.4</v>
      </c>
      <c r="S194" s="137">
        <f t="shared" si="49"/>
        <v>0.4</v>
      </c>
      <c r="T194" s="137">
        <f t="shared" si="49"/>
        <v>0.4</v>
      </c>
      <c r="U194" s="137">
        <f t="shared" si="49"/>
        <v>0.4</v>
      </c>
      <c r="V194" s="137">
        <f>U194</f>
        <v>0.4</v>
      </c>
      <c r="W194" s="137">
        <f>V194</f>
        <v>0.4</v>
      </c>
      <c r="X194" s="137">
        <f t="shared" si="49"/>
        <v>0.4</v>
      </c>
      <c r="Y194" s="137">
        <f t="shared" si="49"/>
        <v>0.4</v>
      </c>
      <c r="Z194" s="137">
        <f t="shared" si="49"/>
        <v>0.4</v>
      </c>
      <c r="AA194" s="137">
        <f t="shared" si="49"/>
        <v>0.4</v>
      </c>
      <c r="AB194" s="137">
        <f t="shared" si="49"/>
        <v>0.4</v>
      </c>
      <c r="AC194" s="137">
        <f t="shared" si="49"/>
        <v>0.4</v>
      </c>
      <c r="AD194" s="137">
        <f t="shared" si="49"/>
        <v>0.4</v>
      </c>
      <c r="AE194" s="137">
        <f t="shared" si="49"/>
        <v>0.4</v>
      </c>
      <c r="AF194" s="137">
        <f t="shared" si="49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8"/>
        <v>1.5</v>
      </c>
      <c r="D195" s="137">
        <f t="shared" si="48"/>
        <v>1.5</v>
      </c>
      <c r="E195" s="137">
        <f t="shared" si="48"/>
        <v>1.5</v>
      </c>
      <c r="F195" s="137">
        <f t="shared" si="48"/>
        <v>1.5</v>
      </c>
      <c r="G195" s="137">
        <f t="shared" si="48"/>
        <v>1.5</v>
      </c>
      <c r="H195" s="137">
        <f t="shared" si="48"/>
        <v>1.5</v>
      </c>
      <c r="I195" s="137">
        <f t="shared" si="48"/>
        <v>1.5</v>
      </c>
      <c r="J195" s="137">
        <f t="shared" si="48"/>
        <v>1.5</v>
      </c>
      <c r="K195" s="137">
        <f t="shared" si="48"/>
        <v>1.5</v>
      </c>
      <c r="L195" s="137">
        <f t="shared" si="48"/>
        <v>1.5</v>
      </c>
      <c r="M195" s="137">
        <f t="shared" si="48"/>
        <v>1.5</v>
      </c>
      <c r="N195" s="137">
        <f t="shared" si="48"/>
        <v>1.5</v>
      </c>
      <c r="O195" s="137">
        <f t="shared" si="48"/>
        <v>1.5</v>
      </c>
      <c r="P195" s="137">
        <f t="shared" si="48"/>
        <v>1.5</v>
      </c>
      <c r="Q195" s="137">
        <f t="shared" si="48"/>
        <v>1.5</v>
      </c>
      <c r="R195" s="137">
        <f t="shared" si="48"/>
        <v>1.5</v>
      </c>
      <c r="S195" s="137">
        <f t="shared" si="49"/>
        <v>1.5</v>
      </c>
      <c r="T195" s="137">
        <f t="shared" si="49"/>
        <v>1.5</v>
      </c>
      <c r="U195" s="137">
        <f t="shared" si="49"/>
        <v>1.5</v>
      </c>
      <c r="V195" s="137">
        <f t="shared" si="49"/>
        <v>1.5</v>
      </c>
      <c r="W195" s="137">
        <f t="shared" si="49"/>
        <v>1.5</v>
      </c>
      <c r="X195" s="137">
        <f t="shared" si="49"/>
        <v>1.5</v>
      </c>
      <c r="Y195" s="137">
        <f t="shared" si="49"/>
        <v>1.5</v>
      </c>
      <c r="Z195" s="137">
        <f t="shared" si="49"/>
        <v>1.5</v>
      </c>
      <c r="AA195" s="137">
        <f t="shared" si="49"/>
        <v>1.5</v>
      </c>
      <c r="AB195" s="137">
        <f t="shared" si="49"/>
        <v>1.5</v>
      </c>
      <c r="AC195" s="137">
        <f t="shared" si="49"/>
        <v>1.5</v>
      </c>
      <c r="AD195" s="137">
        <f t="shared" si="49"/>
        <v>1.5</v>
      </c>
      <c r="AE195" s="137">
        <f t="shared" si="49"/>
        <v>1.5</v>
      </c>
      <c r="AF195" s="137">
        <f t="shared" si="49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8"/>
        <v>0.3</v>
      </c>
      <c r="D196" s="137">
        <f t="shared" si="48"/>
        <v>0.3</v>
      </c>
      <c r="E196" s="137">
        <f t="shared" si="48"/>
        <v>0.3</v>
      </c>
      <c r="F196" s="137">
        <f t="shared" si="48"/>
        <v>0.3</v>
      </c>
      <c r="G196" s="137">
        <f t="shared" si="48"/>
        <v>0.3</v>
      </c>
      <c r="H196" s="137">
        <f t="shared" si="48"/>
        <v>0.3</v>
      </c>
      <c r="I196" s="137">
        <f t="shared" si="48"/>
        <v>0.3</v>
      </c>
      <c r="J196" s="137">
        <f t="shared" si="48"/>
        <v>0.3</v>
      </c>
      <c r="K196" s="137">
        <f t="shared" si="48"/>
        <v>0.3</v>
      </c>
      <c r="L196" s="137">
        <f t="shared" si="48"/>
        <v>0.3</v>
      </c>
      <c r="M196" s="137">
        <f t="shared" si="48"/>
        <v>0.3</v>
      </c>
      <c r="N196" s="137">
        <f t="shared" si="48"/>
        <v>0.3</v>
      </c>
      <c r="O196" s="137">
        <f t="shared" si="48"/>
        <v>0.3</v>
      </c>
      <c r="P196" s="137">
        <f t="shared" si="48"/>
        <v>0.3</v>
      </c>
      <c r="Q196" s="137">
        <f t="shared" si="48"/>
        <v>0.3</v>
      </c>
      <c r="R196" s="137">
        <f t="shared" si="48"/>
        <v>0.3</v>
      </c>
      <c r="S196" s="137">
        <f t="shared" si="49"/>
        <v>0.3</v>
      </c>
      <c r="T196" s="137">
        <f t="shared" si="49"/>
        <v>0.3</v>
      </c>
      <c r="U196" s="137">
        <f t="shared" si="49"/>
        <v>0.3</v>
      </c>
      <c r="V196" s="137">
        <f t="shared" si="49"/>
        <v>0.3</v>
      </c>
      <c r="W196" s="137">
        <f t="shared" si="49"/>
        <v>0.3</v>
      </c>
      <c r="X196" s="137">
        <f t="shared" si="49"/>
        <v>0.3</v>
      </c>
      <c r="Y196" s="137">
        <f t="shared" si="49"/>
        <v>0.3</v>
      </c>
      <c r="Z196" s="137">
        <f t="shared" si="49"/>
        <v>0.3</v>
      </c>
      <c r="AA196" s="137">
        <f t="shared" si="49"/>
        <v>0.3</v>
      </c>
      <c r="AB196" s="137">
        <f t="shared" si="49"/>
        <v>0.3</v>
      </c>
      <c r="AC196" s="137">
        <f t="shared" si="49"/>
        <v>0.3</v>
      </c>
      <c r="AD196" s="137">
        <f t="shared" si="49"/>
        <v>0.3</v>
      </c>
      <c r="AE196" s="137">
        <f t="shared" si="49"/>
        <v>0.3</v>
      </c>
      <c r="AF196" s="137">
        <f t="shared" si="49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8"/>
        <v>0.4</v>
      </c>
      <c r="D197" s="137">
        <f t="shared" si="48"/>
        <v>0.4</v>
      </c>
      <c r="E197" s="137">
        <f t="shared" si="48"/>
        <v>0.4</v>
      </c>
      <c r="F197" s="137">
        <f t="shared" si="48"/>
        <v>0.4</v>
      </c>
      <c r="G197" s="137">
        <f t="shared" si="48"/>
        <v>0.4</v>
      </c>
      <c r="H197" s="137">
        <f t="shared" si="48"/>
        <v>0.4</v>
      </c>
      <c r="I197" s="137">
        <f t="shared" si="48"/>
        <v>0.4</v>
      </c>
      <c r="J197" s="137">
        <f t="shared" si="48"/>
        <v>0.4</v>
      </c>
      <c r="K197" s="137">
        <f t="shared" si="48"/>
        <v>0.4</v>
      </c>
      <c r="L197" s="137">
        <f t="shared" si="48"/>
        <v>0.4</v>
      </c>
      <c r="M197" s="137">
        <f t="shared" si="48"/>
        <v>0.4</v>
      </c>
      <c r="N197" s="137">
        <f t="shared" si="48"/>
        <v>0.4</v>
      </c>
      <c r="O197" s="137">
        <f t="shared" si="48"/>
        <v>0.4</v>
      </c>
      <c r="P197" s="137">
        <f t="shared" si="48"/>
        <v>0.4</v>
      </c>
      <c r="Q197" s="137">
        <f t="shared" si="48"/>
        <v>0.4</v>
      </c>
      <c r="R197" s="137">
        <f t="shared" si="48"/>
        <v>0.4</v>
      </c>
      <c r="S197" s="137">
        <f t="shared" si="49"/>
        <v>0.4</v>
      </c>
      <c r="T197" s="137">
        <f t="shared" si="49"/>
        <v>0.4</v>
      </c>
      <c r="U197" s="137">
        <f t="shared" si="49"/>
        <v>0.4</v>
      </c>
      <c r="V197" s="137">
        <f t="shared" si="49"/>
        <v>0.4</v>
      </c>
      <c r="W197" s="137">
        <f t="shared" si="49"/>
        <v>0.4</v>
      </c>
      <c r="X197" s="137">
        <f t="shared" si="49"/>
        <v>0.4</v>
      </c>
      <c r="Y197" s="137">
        <f t="shared" si="49"/>
        <v>0.4</v>
      </c>
      <c r="Z197" s="137">
        <f t="shared" si="49"/>
        <v>0.4</v>
      </c>
      <c r="AA197" s="137">
        <f t="shared" si="49"/>
        <v>0.4</v>
      </c>
      <c r="AB197" s="137">
        <f t="shared" si="49"/>
        <v>0.4</v>
      </c>
      <c r="AC197" s="137">
        <f t="shared" si="49"/>
        <v>0.4</v>
      </c>
      <c r="AD197" s="137">
        <f t="shared" si="49"/>
        <v>0.4</v>
      </c>
      <c r="AE197" s="137">
        <f t="shared" si="49"/>
        <v>0.4</v>
      </c>
      <c r="AF197" s="137">
        <f t="shared" si="49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8"/>
        <v>0.64</v>
      </c>
      <c r="D198" s="146">
        <f t="shared" si="48"/>
        <v>0.64</v>
      </c>
      <c r="E198" s="146">
        <f t="shared" si="48"/>
        <v>0.64</v>
      </c>
      <c r="F198" s="146">
        <f t="shared" si="48"/>
        <v>0.64</v>
      </c>
      <c r="G198" s="146">
        <f t="shared" si="48"/>
        <v>0.64</v>
      </c>
      <c r="H198" s="146">
        <f t="shared" si="48"/>
        <v>0.64</v>
      </c>
      <c r="I198" s="146">
        <f t="shared" si="48"/>
        <v>0.64</v>
      </c>
      <c r="J198" s="146">
        <f t="shared" si="48"/>
        <v>0.64</v>
      </c>
      <c r="K198" s="146">
        <f t="shared" si="48"/>
        <v>0.64</v>
      </c>
      <c r="L198" s="146">
        <f t="shared" si="48"/>
        <v>0.64</v>
      </c>
      <c r="M198" s="146">
        <f t="shared" si="48"/>
        <v>0.64</v>
      </c>
      <c r="N198" s="146">
        <f t="shared" si="48"/>
        <v>0.64</v>
      </c>
      <c r="O198" s="146">
        <f t="shared" si="48"/>
        <v>0.64</v>
      </c>
      <c r="P198" s="146">
        <f t="shared" si="48"/>
        <v>0.64</v>
      </c>
      <c r="Q198" s="146">
        <f t="shared" si="48"/>
        <v>0.64</v>
      </c>
      <c r="R198" s="146">
        <f t="shared" si="48"/>
        <v>0.64</v>
      </c>
      <c r="S198" s="146">
        <f t="shared" si="49"/>
        <v>0.64</v>
      </c>
      <c r="T198" s="146">
        <f t="shared" si="49"/>
        <v>0.64</v>
      </c>
      <c r="U198" s="146">
        <f t="shared" si="49"/>
        <v>0.64</v>
      </c>
      <c r="V198" s="146">
        <f t="shared" si="49"/>
        <v>0.64</v>
      </c>
      <c r="W198" s="146">
        <f t="shared" si="49"/>
        <v>0.64</v>
      </c>
      <c r="X198" s="146">
        <f t="shared" si="49"/>
        <v>0.64</v>
      </c>
      <c r="Y198" s="146">
        <f t="shared" si="49"/>
        <v>0.64</v>
      </c>
      <c r="Z198" s="146">
        <f t="shared" si="49"/>
        <v>0.64</v>
      </c>
      <c r="AA198" s="146">
        <f t="shared" si="49"/>
        <v>0.64</v>
      </c>
      <c r="AB198" s="146">
        <f t="shared" si="49"/>
        <v>0.64</v>
      </c>
      <c r="AC198" s="146">
        <f t="shared" si="49"/>
        <v>0.64</v>
      </c>
      <c r="AD198" s="146">
        <f t="shared" si="49"/>
        <v>0.64</v>
      </c>
      <c r="AE198" s="146">
        <f t="shared" si="49"/>
        <v>0.64</v>
      </c>
      <c r="AF198" s="146">
        <f t="shared" si="49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50">SUM(C193:C198)</f>
        <v>3.54</v>
      </c>
      <c r="D199" s="149">
        <f t="shared" si="50"/>
        <v>3.54</v>
      </c>
      <c r="E199" s="149">
        <f t="shared" si="50"/>
        <v>3.54</v>
      </c>
      <c r="F199" s="149">
        <f t="shared" si="50"/>
        <v>3.54</v>
      </c>
      <c r="G199" s="149">
        <f t="shared" si="50"/>
        <v>3.54</v>
      </c>
      <c r="H199" s="149">
        <f t="shared" si="50"/>
        <v>3.54</v>
      </c>
      <c r="I199" s="149">
        <f t="shared" si="50"/>
        <v>3.54</v>
      </c>
      <c r="J199" s="149">
        <f t="shared" si="50"/>
        <v>3.54</v>
      </c>
      <c r="K199" s="149">
        <f t="shared" si="50"/>
        <v>3.54</v>
      </c>
      <c r="L199" s="149">
        <f>SUM(L193:L198)</f>
        <v>3.54</v>
      </c>
      <c r="M199" s="149">
        <f t="shared" ref="M199:R199" si="51">SUM(M193:M198)</f>
        <v>3.54</v>
      </c>
      <c r="N199" s="149">
        <f t="shared" si="51"/>
        <v>3.54</v>
      </c>
      <c r="O199" s="149">
        <f t="shared" si="51"/>
        <v>3.54</v>
      </c>
      <c r="P199" s="149">
        <f t="shared" si="51"/>
        <v>3.54</v>
      </c>
      <c r="Q199" s="149">
        <f t="shared" si="51"/>
        <v>3.54</v>
      </c>
      <c r="R199" s="149">
        <f t="shared" si="51"/>
        <v>3.54</v>
      </c>
      <c r="S199" s="149">
        <f>SUM(S193:S198)</f>
        <v>3.54</v>
      </c>
      <c r="T199" s="149">
        <f t="shared" ref="T199:AG199" si="52">SUM(T193:T198)</f>
        <v>3.54</v>
      </c>
      <c r="U199" s="149">
        <f t="shared" si="52"/>
        <v>3.54</v>
      </c>
      <c r="V199" s="149">
        <f t="shared" si="52"/>
        <v>3.54</v>
      </c>
      <c r="W199" s="149">
        <f t="shared" si="52"/>
        <v>3.54</v>
      </c>
      <c r="X199" s="149">
        <f t="shared" si="52"/>
        <v>3.54</v>
      </c>
      <c r="Y199" s="149">
        <f t="shared" si="52"/>
        <v>3.54</v>
      </c>
      <c r="Z199" s="149">
        <f t="shared" si="52"/>
        <v>3.54</v>
      </c>
      <c r="AA199" s="149">
        <f t="shared" si="52"/>
        <v>3.54</v>
      </c>
      <c r="AB199" s="149">
        <f t="shared" si="52"/>
        <v>3.54</v>
      </c>
      <c r="AC199" s="149">
        <f t="shared" si="52"/>
        <v>3.54</v>
      </c>
      <c r="AD199" s="149">
        <f t="shared" si="52"/>
        <v>3.54</v>
      </c>
      <c r="AE199" s="149">
        <f t="shared" si="52"/>
        <v>3.54</v>
      </c>
      <c r="AF199" s="149">
        <f t="shared" si="52"/>
        <v>3.54</v>
      </c>
      <c r="AG199" s="150">
        <f t="shared" si="52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1319.94</v>
      </c>
      <c r="C208" s="164">
        <f>INDEX(F9:M9,1,MATCH(MAX(F75:M75),F75:M75,0))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9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2078/08/9)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2078/08/9)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3">B75</f>
        <v>850.44</v>
      </c>
      <c r="U213" s="173">
        <f t="shared" si="53"/>
        <v>824.34</v>
      </c>
      <c r="V213" s="173">
        <f t="shared" si="53"/>
        <v>811.34</v>
      </c>
      <c r="W213" s="173">
        <f t="shared" si="53"/>
        <v>824.64</v>
      </c>
      <c r="X213" s="173">
        <f t="shared" si="53"/>
        <v>862.34</v>
      </c>
      <c r="Y213" s="173">
        <f t="shared" si="53"/>
        <v>1001.74</v>
      </c>
      <c r="Z213" s="173">
        <f t="shared" si="53"/>
        <v>1094.1399999999999</v>
      </c>
      <c r="AA213" s="173">
        <f t="shared" si="53"/>
        <v>1164.1400000000001</v>
      </c>
      <c r="AB213" s="173">
        <f t="shared" si="53"/>
        <v>1228.94</v>
      </c>
      <c r="AC213" s="173">
        <f t="shared" si="53"/>
        <v>1319.94</v>
      </c>
      <c r="AD213" s="173">
        <f t="shared" si="53"/>
        <v>1289.3400000000001</v>
      </c>
      <c r="AE213" s="173">
        <f t="shared" si="53"/>
        <v>1223.44</v>
      </c>
      <c r="AF213" s="173">
        <f t="shared" si="53"/>
        <v>1157.7399999999998</v>
      </c>
      <c r="AG213" s="173">
        <f t="shared" si="53"/>
        <v>1114.2399999999998</v>
      </c>
      <c r="AH213" s="173">
        <f t="shared" si="53"/>
        <v>1094.1399999999999</v>
      </c>
      <c r="AI213" s="173">
        <f t="shared" si="53"/>
        <v>1108.1399999999999</v>
      </c>
      <c r="AJ213" s="173">
        <f t="shared" si="53"/>
        <v>1094.1399999999999</v>
      </c>
      <c r="AK213" s="173">
        <f t="shared" si="53"/>
        <v>1120.24</v>
      </c>
      <c r="AL213" s="173">
        <f t="shared" si="53"/>
        <v>1173.24</v>
      </c>
      <c r="AM213" s="173">
        <f t="shared" si="53"/>
        <v>1244.2400000000002</v>
      </c>
      <c r="AN213" s="173">
        <f t="shared" si="53"/>
        <v>1408.14</v>
      </c>
      <c r="AO213" s="173">
        <f t="shared" si="53"/>
        <v>1426.24</v>
      </c>
      <c r="AP213" s="173">
        <f t="shared" si="53"/>
        <v>1334.7400000000002</v>
      </c>
      <c r="AQ213" s="173">
        <f t="shared" si="53"/>
        <v>1317.3400000000001</v>
      </c>
      <c r="AR213" s="173">
        <f t="shared" si="53"/>
        <v>1277.94</v>
      </c>
      <c r="AS213" s="173">
        <f t="shared" si="53"/>
        <v>1175.2400000000002</v>
      </c>
      <c r="AT213" s="173">
        <f t="shared" si="53"/>
        <v>1143.94</v>
      </c>
      <c r="AU213" s="173">
        <f t="shared" si="53"/>
        <v>1068.24</v>
      </c>
      <c r="AV213" s="173">
        <f t="shared" si="53"/>
        <v>937.83999999999992</v>
      </c>
      <c r="AW213" s="173">
        <f t="shared" si="53"/>
        <v>897.44</v>
      </c>
      <c r="AX213" s="173">
        <f t="shared" si="53"/>
        <v>876.94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4">B198</f>
        <v>0.64</v>
      </c>
      <c r="C234" s="176">
        <f t="shared" si="54"/>
        <v>0.64</v>
      </c>
      <c r="D234" s="176">
        <f t="shared" si="54"/>
        <v>0.64</v>
      </c>
      <c r="E234" s="176">
        <f t="shared" si="54"/>
        <v>0.64</v>
      </c>
      <c r="F234" s="176">
        <f t="shared" si="54"/>
        <v>0.64</v>
      </c>
      <c r="G234" s="176">
        <f t="shared" si="54"/>
        <v>0.64</v>
      </c>
      <c r="H234" s="176">
        <f t="shared" si="54"/>
        <v>0.64</v>
      </c>
      <c r="I234" s="176">
        <f t="shared" si="54"/>
        <v>0.64</v>
      </c>
      <c r="J234" s="176">
        <f t="shared" si="54"/>
        <v>0.64</v>
      </c>
      <c r="K234" s="176">
        <f t="shared" si="54"/>
        <v>0.64</v>
      </c>
      <c r="L234" s="176">
        <f t="shared" si="54"/>
        <v>0.64</v>
      </c>
      <c r="M234" s="176">
        <f t="shared" si="54"/>
        <v>0.64</v>
      </c>
      <c r="N234" s="176">
        <f t="shared" si="54"/>
        <v>0.64</v>
      </c>
      <c r="O234" s="176">
        <f t="shared" si="54"/>
        <v>0.64</v>
      </c>
      <c r="P234" s="176">
        <f t="shared" si="54"/>
        <v>0.64</v>
      </c>
      <c r="Q234" s="176">
        <f t="shared" si="54"/>
        <v>0.64</v>
      </c>
      <c r="R234" s="176">
        <f t="shared" si="54"/>
        <v>0.64</v>
      </c>
      <c r="S234" s="176">
        <f t="shared" si="54"/>
        <v>0.64</v>
      </c>
      <c r="T234" s="176">
        <f t="shared" si="54"/>
        <v>0.64</v>
      </c>
      <c r="U234" s="176">
        <f t="shared" si="54"/>
        <v>0.64</v>
      </c>
      <c r="V234" s="176">
        <f t="shared" si="54"/>
        <v>0.64</v>
      </c>
      <c r="W234" s="176">
        <f t="shared" si="54"/>
        <v>0.64</v>
      </c>
      <c r="X234" s="176">
        <f t="shared" si="54"/>
        <v>0.64</v>
      </c>
      <c r="Y234" s="176">
        <f t="shared" si="54"/>
        <v>0.64</v>
      </c>
      <c r="Z234" s="176">
        <f t="shared" si="54"/>
        <v>0.64</v>
      </c>
      <c r="AA234" s="176">
        <f t="shared" si="54"/>
        <v>0.64</v>
      </c>
      <c r="AB234" s="176">
        <f t="shared" si="54"/>
        <v>0.64</v>
      </c>
      <c r="AC234" s="176">
        <f t="shared" si="54"/>
        <v>0.64</v>
      </c>
      <c r="AD234" s="176">
        <f t="shared" si="54"/>
        <v>0.64</v>
      </c>
      <c r="AE234" s="176">
        <f t="shared" si="54"/>
        <v>0.64</v>
      </c>
      <c r="AF234" s="176">
        <f t="shared" si="54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5">IF(C202&lt;100,"",C202-520)</f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6">IF(B203&lt;100,"",B203-620)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7">IF(B204&lt;100,"",B204-330)</f>
        <v/>
      </c>
      <c r="C237" s="120" t="str">
        <f t="shared" si="57"/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8">IF(C205&lt;100,"",C205-1500)</f>
        <v/>
      </c>
      <c r="D238" s="120" t="str">
        <f t="shared" si="58"/>
        <v/>
      </c>
      <c r="E238" s="120" t="str">
        <f t="shared" si="58"/>
        <v/>
      </c>
      <c r="F238" s="120" t="str">
        <f t="shared" si="58"/>
        <v/>
      </c>
      <c r="G238" s="120" t="str">
        <f t="shared" si="58"/>
        <v/>
      </c>
      <c r="H238" s="120" t="str">
        <f t="shared" si="58"/>
        <v/>
      </c>
      <c r="I238" s="120" t="str">
        <f t="shared" si="58"/>
        <v/>
      </c>
      <c r="J238" s="120" t="str">
        <f t="shared" si="58"/>
        <v/>
      </c>
      <c r="K238" s="120" t="str">
        <f t="shared" si="58"/>
        <v/>
      </c>
      <c r="L238" s="120" t="str">
        <f t="shared" si="58"/>
        <v/>
      </c>
      <c r="M238" s="120" t="str">
        <f t="shared" si="58"/>
        <v/>
      </c>
      <c r="N238" s="120" t="str">
        <f t="shared" si="58"/>
        <v/>
      </c>
      <c r="O238" s="120" t="str">
        <f t="shared" si="58"/>
        <v/>
      </c>
      <c r="P238" s="120" t="str">
        <f t="shared" si="58"/>
        <v/>
      </c>
      <c r="Q238" s="120" t="str">
        <f t="shared" si="58"/>
        <v/>
      </c>
      <c r="R238" s="120" t="str">
        <f t="shared" si="58"/>
        <v/>
      </c>
      <c r="S238" s="120" t="str">
        <f t="shared" si="58"/>
        <v/>
      </c>
      <c r="T238" s="120" t="str">
        <f t="shared" si="58"/>
        <v/>
      </c>
      <c r="U238" s="120" t="str">
        <f t="shared" si="58"/>
        <v/>
      </c>
      <c r="V238" s="120" t="str">
        <f t="shared" si="58"/>
        <v/>
      </c>
      <c r="W238" s="120" t="str">
        <f t="shared" si="58"/>
        <v/>
      </c>
      <c r="X238" s="120" t="str">
        <f t="shared" si="58"/>
        <v/>
      </c>
      <c r="Y238" s="120" t="str">
        <f t="shared" si="58"/>
        <v/>
      </c>
      <c r="Z238" s="120" t="str">
        <f t="shared" si="58"/>
        <v/>
      </c>
      <c r="AA238" s="120" t="str">
        <f t="shared" si="58"/>
        <v/>
      </c>
      <c r="AB238" s="120" t="str">
        <f t="shared" si="58"/>
        <v/>
      </c>
      <c r="AC238" s="120" t="str">
        <f t="shared" si="58"/>
        <v/>
      </c>
      <c r="AD238" s="120" t="str">
        <f t="shared" si="58"/>
        <v/>
      </c>
      <c r="AE238" s="120" t="str">
        <f t="shared" si="58"/>
        <v/>
      </c>
      <c r="AF238" s="120" t="str">
        <f t="shared" si="5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2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553" priority="419">
      <formula>S$9&gt;=20/24</formula>
    </cfRule>
    <cfRule type="expression" dxfId="6552" priority="420">
      <formula>AND(S$9&gt;=14/24,S$9&lt;20/24)</formula>
    </cfRule>
    <cfRule type="expression" dxfId="6551" priority="421">
      <formula>AND(S$9&gt;=8/24,S$9&lt;14/24)</formula>
    </cfRule>
    <cfRule type="expression" dxfId="6550" priority="422">
      <formula>S$9&lt;8/24</formula>
    </cfRule>
  </conditionalFormatting>
  <conditionalFormatting sqref="B8:AF10 AA81:AF81 B81:Q81 B56:AF56 B82:AF82 C193:AF199 AE57:AF59 B68:AF72 T212:AX212 B63:C67 P12:P14 W85:W91 B74:AF78 B80:AF80 L11:P11 B57:O61 R11:AD11 O37:Q37 Q11:Q14 P39:Q42 P16:V16 R12:V14 R40:V41 P45:V46 P58:V67 Y85:Z91 W18:Z30 W40:AD42 AA12:AD14 AA43:AD43 AA16:AD26 AA28:AF31 AE17:AF26 L53:AF55 AA84:AF91">
    <cfRule type="expression" dxfId="6549" priority="415">
      <formula>B$9&gt;=20/24</formula>
    </cfRule>
    <cfRule type="expression" dxfId="6548" priority="416">
      <formula>AND(B$9&gt;=14/24,B$9&lt;20/24)</formula>
    </cfRule>
    <cfRule type="expression" dxfId="6547" priority="417">
      <formula>AND(B$9&gt;=8/24,B$9&lt;14/24)</formula>
    </cfRule>
    <cfRule type="expression" dxfId="6546" priority="418">
      <formula>B$9&lt;8/24</formula>
    </cfRule>
  </conditionalFormatting>
  <conditionalFormatting sqref="B191:AF191">
    <cfRule type="expression" dxfId="6545" priority="411">
      <formula>B$9&gt;=20/24</formula>
    </cfRule>
    <cfRule type="expression" dxfId="6544" priority="412">
      <formula>AND(B$9&gt;=14/24,B$9&lt;20/24)</formula>
    </cfRule>
    <cfRule type="expression" dxfId="6543" priority="413">
      <formula>AND(B$9&gt;=8/24,B$9&lt;14/24)</formula>
    </cfRule>
    <cfRule type="expression" dxfId="6542" priority="414">
      <formula>B$9&lt;8/24</formula>
    </cfRule>
  </conditionalFormatting>
  <conditionalFormatting sqref="AL4:AL6">
    <cfRule type="iconSet" priority="410">
      <iconSet iconSet="3TrafficLights2" reverse="1">
        <cfvo type="percent" val="0"/>
        <cfvo type="num" val="1"/>
        <cfvo type="num" val="1"/>
      </iconSet>
    </cfRule>
  </conditionalFormatting>
  <conditionalFormatting sqref="P57:V57">
    <cfRule type="expression" dxfId="6541" priority="406">
      <formula>P$9&gt;=20/24</formula>
    </cfRule>
    <cfRule type="expression" dxfId="6540" priority="407">
      <formula>AND(P$9&gt;=14/24,P$9&lt;20/24)</formula>
    </cfRule>
    <cfRule type="expression" dxfId="6539" priority="408">
      <formula>AND(P$9&gt;=8/24,P$9&lt;14/24)</formula>
    </cfRule>
    <cfRule type="expression" dxfId="6538" priority="409">
      <formula>P$9&lt;8/24</formula>
    </cfRule>
  </conditionalFormatting>
  <conditionalFormatting sqref="P43:Q43">
    <cfRule type="expression" dxfId="6537" priority="402">
      <formula>P$9&gt;=20/24</formula>
    </cfRule>
    <cfRule type="expression" dxfId="6536" priority="403">
      <formula>AND(P$9&gt;=14/24,P$9&lt;20/24)</formula>
    </cfRule>
    <cfRule type="expression" dxfId="6535" priority="404">
      <formula>AND(P$9&gt;=8/24,P$9&lt;14/24)</formula>
    </cfRule>
    <cfRule type="expression" dxfId="6534" priority="405">
      <formula>P$9&lt;8/24</formula>
    </cfRule>
  </conditionalFormatting>
  <conditionalFormatting sqref="AA32:AF32">
    <cfRule type="expression" dxfId="6533" priority="398">
      <formula>AA$9&gt;=20/24</formula>
    </cfRule>
    <cfRule type="expression" dxfId="6532" priority="399">
      <formula>AND(AA$9&gt;=14/24,AA$9&lt;20/24)</formula>
    </cfRule>
    <cfRule type="expression" dxfId="6531" priority="400">
      <formula>AND(AA$9&gt;=8/24,AA$9&lt;14/24)</formula>
    </cfRule>
    <cfRule type="expression" dxfId="6530" priority="401">
      <formula>AA$9&lt;8/24</formula>
    </cfRule>
  </conditionalFormatting>
  <conditionalFormatting sqref="R39:AD39">
    <cfRule type="expression" dxfId="6529" priority="394">
      <formula>R$9&gt;=20/24</formula>
    </cfRule>
    <cfRule type="expression" dxfId="6528" priority="395">
      <formula>AND(R$9&gt;=14/24,R$9&lt;20/24)</formula>
    </cfRule>
    <cfRule type="expression" dxfId="6527" priority="396">
      <formula>AND(R$9&gt;=8/24,R$9&lt;14/24)</formula>
    </cfRule>
    <cfRule type="expression" dxfId="6526" priority="397">
      <formula>R$9&lt;8/24</formula>
    </cfRule>
  </conditionalFormatting>
  <conditionalFormatting sqref="W57:AD57">
    <cfRule type="expression" dxfId="6525" priority="390">
      <formula>W$9&gt;=20/24</formula>
    </cfRule>
    <cfRule type="expression" dxfId="6524" priority="391">
      <formula>AND(W$9&gt;=14/24,W$9&lt;20/24)</formula>
    </cfRule>
    <cfRule type="expression" dxfId="6523" priority="392">
      <formula>AND(W$9&gt;=8/24,W$9&lt;14/24)</formula>
    </cfRule>
    <cfRule type="expression" dxfId="6522" priority="393">
      <formula>W$9&lt;8/24</formula>
    </cfRule>
  </conditionalFormatting>
  <conditionalFormatting sqref="R81:Z81">
    <cfRule type="expression" dxfId="6521" priority="386">
      <formula>R$9&gt;=20/24</formula>
    </cfRule>
    <cfRule type="expression" dxfId="6520" priority="387">
      <formula>AND(R$9&gt;=14/24,R$9&lt;20/24)</formula>
    </cfRule>
    <cfRule type="expression" dxfId="6519" priority="388">
      <formula>AND(R$9&gt;=8/24,R$9&lt;14/24)</formula>
    </cfRule>
    <cfRule type="expression" dxfId="6518" priority="389">
      <formula>R$9&lt;8/24</formula>
    </cfRule>
  </conditionalFormatting>
  <conditionalFormatting sqref="U84:W84 Y84:Z84">
    <cfRule type="expression" dxfId="6517" priority="382">
      <formula>U$9&gt;=20/24</formula>
    </cfRule>
    <cfRule type="expression" dxfId="6516" priority="383">
      <formula>AND(U$9&gt;=14/24,U$9&lt;20/24)</formula>
    </cfRule>
    <cfRule type="expression" dxfId="6515" priority="384">
      <formula>AND(U$9&gt;=8/24,U$9&lt;14/24)</formula>
    </cfRule>
    <cfRule type="expression" dxfId="6514" priority="385">
      <formula>U$9&lt;8/24</formula>
    </cfRule>
  </conditionalFormatting>
  <conditionalFormatting sqref="P45:V46">
    <cfRule type="expression" dxfId="6513" priority="366">
      <formula>P$9&gt;=20/24</formula>
    </cfRule>
    <cfRule type="expression" dxfId="6512" priority="367">
      <formula>AND(P$9&gt;=14/24,P$9&lt;20/24)</formula>
    </cfRule>
    <cfRule type="expression" dxfId="6511" priority="368">
      <formula>AND(P$9&gt;=8/24,P$9&lt;14/24)</formula>
    </cfRule>
    <cfRule type="expression" dxfId="6510" priority="369">
      <formula>P$9&lt;8/24</formula>
    </cfRule>
  </conditionalFormatting>
  <conditionalFormatting sqref="R37:AF37">
    <cfRule type="expression" dxfId="6509" priority="362">
      <formula>R$9&gt;=20/24</formula>
    </cfRule>
    <cfRule type="expression" dxfId="6508" priority="363">
      <formula>AND(R$9&gt;=14/24,R$9&lt;20/24)</formula>
    </cfRule>
    <cfRule type="expression" dxfId="6507" priority="364">
      <formula>AND(R$9&gt;=8/24,R$9&lt;14/24)</formula>
    </cfRule>
    <cfRule type="expression" dxfId="6506" priority="365">
      <formula>R$9&lt;8/24</formula>
    </cfRule>
  </conditionalFormatting>
  <conditionalFormatting sqref="W31:Z32 W35:AF35">
    <cfRule type="expression" dxfId="6505" priority="358">
      <formula>W$9&gt;=20/24</formula>
    </cfRule>
    <cfRule type="expression" dxfId="6504" priority="359">
      <formula>AND(W$9&gt;=14/24,W$9&lt;20/24)</formula>
    </cfRule>
    <cfRule type="expression" dxfId="6503" priority="360">
      <formula>AND(W$9&gt;=8/24,W$9&lt;14/24)</formula>
    </cfRule>
    <cfRule type="expression" dxfId="6502" priority="361">
      <formula>W$9&lt;8/24</formula>
    </cfRule>
  </conditionalFormatting>
  <conditionalFormatting sqref="R42:V43 W43:Z43 W45:AF48">
    <cfRule type="expression" dxfId="6501" priority="354">
      <formula>R$9&gt;=20/24</formula>
    </cfRule>
    <cfRule type="expression" dxfId="6500" priority="355">
      <formula>AND(R$9&gt;=14/24,R$9&lt;20/24)</formula>
    </cfRule>
    <cfRule type="expression" dxfId="6499" priority="356">
      <formula>AND(R$9&gt;=8/24,R$9&lt;14/24)</formula>
    </cfRule>
    <cfRule type="expression" dxfId="6498" priority="357">
      <formula>R$9&lt;8/24</formula>
    </cfRule>
  </conditionalFormatting>
  <conditionalFormatting sqref="W49:AF49">
    <cfRule type="expression" dxfId="6497" priority="350">
      <formula>W$9&gt;=20/24</formula>
    </cfRule>
    <cfRule type="expression" dxfId="6496" priority="351">
      <formula>AND(W$9&gt;=14/24,W$9&lt;20/24)</formula>
    </cfRule>
    <cfRule type="expression" dxfId="6495" priority="352">
      <formula>AND(W$9&gt;=8/24,W$9&lt;14/24)</formula>
    </cfRule>
    <cfRule type="expression" dxfId="6494" priority="353">
      <formula>W$9&lt;8/24</formula>
    </cfRule>
  </conditionalFormatting>
  <conditionalFormatting sqref="W50:AF50">
    <cfRule type="expression" dxfId="6493" priority="346">
      <formula>W$9&gt;=20/24</formula>
    </cfRule>
    <cfRule type="expression" dxfId="6492" priority="347">
      <formula>AND(W$9&gt;=14/24,W$9&lt;20/24)</formula>
    </cfRule>
    <cfRule type="expression" dxfId="6491" priority="348">
      <formula>AND(W$9&gt;=8/24,W$9&lt;14/24)</formula>
    </cfRule>
    <cfRule type="expression" dxfId="6490" priority="349">
      <formula>W$9&lt;8/24</formula>
    </cfRule>
  </conditionalFormatting>
  <conditionalFormatting sqref="W60:AF67">
    <cfRule type="expression" dxfId="6489" priority="342">
      <formula>W$9&gt;=20/24</formula>
    </cfRule>
    <cfRule type="expression" dxfId="6488" priority="343">
      <formula>AND(W$9&gt;=14/24,W$9&lt;20/24)</formula>
    </cfRule>
    <cfRule type="expression" dxfId="6487" priority="344">
      <formula>AND(W$9&gt;=8/24,W$9&lt;14/24)</formula>
    </cfRule>
    <cfRule type="expression" dxfId="6486" priority="345">
      <formula>W$9&lt;8/24</formula>
    </cfRule>
  </conditionalFormatting>
  <conditionalFormatting sqref="AA94:AF97">
    <cfRule type="expression" dxfId="6485" priority="338">
      <formula>AA$9&gt;=20/24</formula>
    </cfRule>
    <cfRule type="expression" dxfId="6484" priority="339">
      <formula>AND(AA$9&gt;=14/24,AA$9&lt;20/24)</formula>
    </cfRule>
    <cfRule type="expression" dxfId="6483" priority="340">
      <formula>AND(AA$9&gt;=8/24,AA$9&lt;14/24)</formula>
    </cfRule>
    <cfRule type="expression" dxfId="6482" priority="341">
      <formula>AA$9&lt;8/24</formula>
    </cfRule>
  </conditionalFormatting>
  <conditionalFormatting sqref="I62:K63 B62:H62 J64:K67 L62:O67">
    <cfRule type="expression" dxfId="6481" priority="334">
      <formula>B$9&gt;=20/24</formula>
    </cfRule>
    <cfRule type="expression" dxfId="6480" priority="335">
      <formula>AND(B$9&gt;=14/24,B$9&lt;20/24)</formula>
    </cfRule>
    <cfRule type="expression" dxfId="6479" priority="336">
      <formula>AND(B$9&gt;=8/24,B$9&lt;14/24)</formula>
    </cfRule>
    <cfRule type="expression" dxfId="6478" priority="337">
      <formula>B$9&lt;8/24</formula>
    </cfRule>
  </conditionalFormatting>
  <conditionalFormatting sqref="U94:W97 Y94:Z97">
    <cfRule type="expression" dxfId="6477" priority="330">
      <formula>U$9&gt;=20/24</formula>
    </cfRule>
    <cfRule type="expression" dxfId="6476" priority="331">
      <formula>AND(U$9&gt;=14/24,U$9&lt;20/24)</formula>
    </cfRule>
    <cfRule type="expression" dxfId="6475" priority="332">
      <formula>AND(U$9&gt;=8/24,U$9&lt;14/24)</formula>
    </cfRule>
    <cfRule type="expression" dxfId="6474" priority="333">
      <formula>U$9&lt;8/24</formula>
    </cfRule>
  </conditionalFormatting>
  <conditionalFormatting sqref="AG51 B11:H14 B16:K32 I12:K14 B35:K37 P12:P14 B38:AF38 B45:K50 B39:K43 I11:P11 R11:AF11 O37:Y37 Q11:Q14 P16:V16 R12:V14 P45:V46 W35:Y36 W18:Z32 P39:AF43 AA12:AF14 Z35:AF37 AA16:AF32 W45:AF50 B51:AF56">
    <cfRule type="expression" dxfId="6473" priority="329">
      <formula>B11&gt;$AG11</formula>
    </cfRule>
  </conditionalFormatting>
  <conditionalFormatting sqref="A100:A156 A84:A97 A11:A14 A16:A32 A45:A72 A80:A82 A74:A78 A35:A43 A169:A200">
    <cfRule type="expression" dxfId="6472" priority="328">
      <formula>$AH11=0</formula>
    </cfRule>
  </conditionalFormatting>
  <conditionalFormatting sqref="AA98:AF98">
    <cfRule type="expression" dxfId="6471" priority="324">
      <formula>AA$9&gt;=20/24</formula>
    </cfRule>
    <cfRule type="expression" dxfId="6470" priority="325">
      <formula>AND(AA$9&gt;=14/24,AA$9&lt;20/24)</formula>
    </cfRule>
    <cfRule type="expression" dxfId="6469" priority="326">
      <formula>AND(AA$9&gt;=8/24,AA$9&lt;14/24)</formula>
    </cfRule>
    <cfRule type="expression" dxfId="6468" priority="327">
      <formula>AA$9&lt;8/24</formula>
    </cfRule>
  </conditionalFormatting>
  <conditionalFormatting sqref="U98:W98 Y98:Z98">
    <cfRule type="expression" dxfId="6467" priority="320">
      <formula>U$9&gt;=20/24</formula>
    </cfRule>
    <cfRule type="expression" dxfId="6466" priority="321">
      <formula>AND(U$9&gt;=14/24,U$9&lt;20/24)</formula>
    </cfRule>
    <cfRule type="expression" dxfId="6465" priority="322">
      <formula>AND(U$9&gt;=8/24,U$9&lt;14/24)</formula>
    </cfRule>
    <cfRule type="expression" dxfId="6464" priority="323">
      <formula>U$9&lt;8/24</formula>
    </cfRule>
  </conditionalFormatting>
  <conditionalFormatting sqref="A98">
    <cfRule type="expression" dxfId="6463" priority="319">
      <formula>$AH98=0</formula>
    </cfRule>
  </conditionalFormatting>
  <conditionalFormatting sqref="W36:AF36">
    <cfRule type="expression" dxfId="6462" priority="315">
      <formula>W$9&gt;=20/24</formula>
    </cfRule>
    <cfRule type="expression" dxfId="6461" priority="316">
      <formula>AND(W$9&gt;=14/24,W$9&lt;20/24)</formula>
    </cfRule>
    <cfRule type="expression" dxfId="6460" priority="317">
      <formula>AND(W$9&gt;=8/24,W$9&lt;14/24)</formula>
    </cfRule>
    <cfRule type="expression" dxfId="6459" priority="318">
      <formula>W$9&lt;8/24</formula>
    </cfRule>
  </conditionalFormatting>
  <conditionalFormatting sqref="W36:AF36">
    <cfRule type="expression" dxfId="6458" priority="311">
      <formula>W$9&gt;=20/24</formula>
    </cfRule>
    <cfRule type="expression" dxfId="6457" priority="312">
      <formula>AND(W$9&gt;=14/24,W$9&lt;20/24)</formula>
    </cfRule>
    <cfRule type="expression" dxfId="6456" priority="313">
      <formula>AND(W$9&gt;=8/24,W$9&lt;14/24)</formula>
    </cfRule>
    <cfRule type="expression" dxfId="6455" priority="314">
      <formula>W$9&lt;8/24</formula>
    </cfRule>
  </conditionalFormatting>
  <conditionalFormatting sqref="B36:K36">
    <cfRule type="expression" dxfId="6454" priority="307">
      <formula>B$9&gt;=20/24</formula>
    </cfRule>
    <cfRule type="expression" dxfId="6453" priority="308">
      <formula>AND(B$9&gt;=14/24,B$9&lt;20/24)</formula>
    </cfRule>
    <cfRule type="expression" dxfId="6452" priority="309">
      <formula>AND(B$9&gt;=8/24,B$9&lt;14/24)</formula>
    </cfRule>
    <cfRule type="expression" dxfId="6451" priority="310">
      <formula>B$9&lt;8/24</formula>
    </cfRule>
  </conditionalFormatting>
  <conditionalFormatting sqref="D63:H67 I64:I67">
    <cfRule type="expression" dxfId="6450" priority="303">
      <formula>D$9&gt;=20/24</formula>
    </cfRule>
    <cfRule type="expression" dxfId="6449" priority="304">
      <formula>AND(D$9&gt;=14/24,D$9&lt;20/24)</formula>
    </cfRule>
    <cfRule type="expression" dxfId="6448" priority="305">
      <formula>AND(D$9&gt;=8/24,D$9&lt;14/24)</formula>
    </cfRule>
    <cfRule type="expression" dxfId="6447" priority="306">
      <formula>D$9&lt;8/24</formula>
    </cfRule>
  </conditionalFormatting>
  <conditionalFormatting sqref="AL32">
    <cfRule type="iconSet" priority="298">
      <iconSet iconSet="3TrafficLights2" reverse="1">
        <cfvo type="percent" val="0"/>
        <cfvo type="num" val="1"/>
        <cfvo type="num" val="1"/>
      </iconSet>
    </cfRule>
  </conditionalFormatting>
  <conditionalFormatting sqref="AA34:AF34">
    <cfRule type="expression" dxfId="6446" priority="294">
      <formula>AA$9&gt;=20/24</formula>
    </cfRule>
    <cfRule type="expression" dxfId="6445" priority="295">
      <formula>AND(AA$9&gt;=14/24,AA$9&lt;20/24)</formula>
    </cfRule>
    <cfRule type="expression" dxfId="6444" priority="296">
      <formula>AND(AA$9&gt;=8/24,AA$9&lt;14/24)</formula>
    </cfRule>
    <cfRule type="expression" dxfId="6443" priority="297">
      <formula>AA$9&lt;8/24</formula>
    </cfRule>
  </conditionalFormatting>
  <conditionalFormatting sqref="W34:Z34">
    <cfRule type="expression" dxfId="6442" priority="286">
      <formula>W$9&gt;=20/24</formula>
    </cfRule>
    <cfRule type="expression" dxfId="6441" priority="287">
      <formula>AND(W$9&gt;=14/24,W$9&lt;20/24)</formula>
    </cfRule>
    <cfRule type="expression" dxfId="6440" priority="288">
      <formula>AND(W$9&gt;=8/24,W$9&lt;14/24)</formula>
    </cfRule>
    <cfRule type="expression" dxfId="6439" priority="289">
      <formula>W$9&lt;8/24</formula>
    </cfRule>
  </conditionalFormatting>
  <conditionalFormatting sqref="B34:K34 W34:AF34">
    <cfRule type="expression" dxfId="6438" priority="285">
      <formula>B34&gt;$AG34</formula>
    </cfRule>
  </conditionalFormatting>
  <conditionalFormatting sqref="A34">
    <cfRule type="expression" dxfId="6437" priority="284">
      <formula>$AH34=0</formula>
    </cfRule>
  </conditionalFormatting>
  <conditionalFormatting sqref="B83:AF83">
    <cfRule type="expression" dxfId="6436" priority="280">
      <formula>B$9&gt;=20/24</formula>
    </cfRule>
    <cfRule type="expression" dxfId="6435" priority="281">
      <formula>AND(B$9&gt;=14/24,B$9&lt;20/24)</formula>
    </cfRule>
    <cfRule type="expression" dxfId="6434" priority="282">
      <formula>AND(B$9&gt;=8/24,B$9&lt;14/24)</formula>
    </cfRule>
    <cfRule type="expression" dxfId="6433" priority="283">
      <formula>B$9&lt;8/24</formula>
    </cfRule>
  </conditionalFormatting>
  <conditionalFormatting sqref="A83">
    <cfRule type="expression" dxfId="6432" priority="279">
      <formula>$AH83=0</formula>
    </cfRule>
  </conditionalFormatting>
  <conditionalFormatting sqref="AA15:AD15">
    <cfRule type="expression" dxfId="6431" priority="275">
      <formula>AA$9&gt;=20/24</formula>
    </cfRule>
    <cfRule type="expression" dxfId="6430" priority="276">
      <formula>AND(AA$9&gt;=14/24,AA$9&lt;20/24)</formula>
    </cfRule>
    <cfRule type="expression" dxfId="6429" priority="277">
      <formula>AND(AA$9&gt;=8/24,AA$9&lt;14/24)</formula>
    </cfRule>
    <cfRule type="expression" dxfId="6428" priority="278">
      <formula>AA$9&lt;8/24</formula>
    </cfRule>
  </conditionalFormatting>
  <conditionalFormatting sqref="P15:V15">
    <cfRule type="expression" dxfId="6427" priority="271">
      <formula>P$9&gt;=20/24</formula>
    </cfRule>
    <cfRule type="expression" dxfId="6426" priority="272">
      <formula>AND(P$9&gt;=14/24,P$9&lt;20/24)</formula>
    </cfRule>
    <cfRule type="expression" dxfId="6425" priority="273">
      <formula>AND(P$9&gt;=8/24,P$9&lt;14/24)</formula>
    </cfRule>
    <cfRule type="expression" dxfId="6424" priority="274">
      <formula>P$9&lt;8/24</formula>
    </cfRule>
  </conditionalFormatting>
  <conditionalFormatting sqref="B15:K15 P15:V15 AA15:AF15">
    <cfRule type="expression" dxfId="6423" priority="270">
      <formula>B15&gt;$AG15</formula>
    </cfRule>
  </conditionalFormatting>
  <conditionalFormatting sqref="A15">
    <cfRule type="expression" dxfId="6422" priority="269">
      <formula>$AH15=0</formula>
    </cfRule>
  </conditionalFormatting>
  <conditionalFormatting sqref="A163:A168">
    <cfRule type="expression" dxfId="6421" priority="268">
      <formula>$AH163=0</formula>
    </cfRule>
  </conditionalFormatting>
  <conditionalFormatting sqref="A157:A162">
    <cfRule type="expression" dxfId="6420" priority="267">
      <formula>$AH157=0</formula>
    </cfRule>
  </conditionalFormatting>
  <conditionalFormatting sqref="AA44:AF44">
    <cfRule type="expression" dxfId="6419" priority="263">
      <formula>AA$9&gt;=20/24</formula>
    </cfRule>
    <cfRule type="expression" dxfId="6418" priority="264">
      <formula>AND(AA$9&gt;=14/24,AA$9&lt;20/24)</formula>
    </cfRule>
    <cfRule type="expression" dxfId="6417" priority="265">
      <formula>AND(AA$9&gt;=8/24,AA$9&lt;14/24)</formula>
    </cfRule>
    <cfRule type="expression" dxfId="6416" priority="266">
      <formula>AA$9&lt;8/24</formula>
    </cfRule>
  </conditionalFormatting>
  <conditionalFormatting sqref="P44:V44">
    <cfRule type="expression" dxfId="6415" priority="259">
      <formula>P$9&gt;=20/24</formula>
    </cfRule>
    <cfRule type="expression" dxfId="6414" priority="260">
      <formula>AND(P$9&gt;=14/24,P$9&lt;20/24)</formula>
    </cfRule>
    <cfRule type="expression" dxfId="6413" priority="261">
      <formula>AND(P$9&gt;=8/24,P$9&lt;14/24)</formula>
    </cfRule>
    <cfRule type="expression" dxfId="6412" priority="262">
      <formula>P$9&lt;8/24</formula>
    </cfRule>
  </conditionalFormatting>
  <conditionalFormatting sqref="W44:Z44">
    <cfRule type="expression" dxfId="6411" priority="255">
      <formula>W$9&gt;=20/24</formula>
    </cfRule>
    <cfRule type="expression" dxfId="6410" priority="256">
      <formula>AND(W$9&gt;=14/24,W$9&lt;20/24)</formula>
    </cfRule>
    <cfRule type="expression" dxfId="6409" priority="257">
      <formula>AND(W$9&gt;=8/24,W$9&lt;14/24)</formula>
    </cfRule>
    <cfRule type="expression" dxfId="6408" priority="258">
      <formula>W$9&lt;8/24</formula>
    </cfRule>
  </conditionalFormatting>
  <conditionalFormatting sqref="B44:K44 P44:AF44">
    <cfRule type="expression" dxfId="6407" priority="254">
      <formula>B44&gt;$AG44</formula>
    </cfRule>
  </conditionalFormatting>
  <conditionalFormatting sqref="A44">
    <cfRule type="expression" dxfId="6406" priority="253">
      <formula>$AH44=0</formula>
    </cfRule>
  </conditionalFormatting>
  <conditionalFormatting sqref="B79:AF79">
    <cfRule type="expression" dxfId="6405" priority="249">
      <formula>B$9&gt;=20/24</formula>
    </cfRule>
    <cfRule type="expression" dxfId="6404" priority="250">
      <formula>AND(B$9&gt;=14/24,B$9&lt;20/24)</formula>
    </cfRule>
    <cfRule type="expression" dxfId="6403" priority="251">
      <formula>AND(B$9&gt;=8/24,B$9&lt;14/24)</formula>
    </cfRule>
    <cfRule type="expression" dxfId="6402" priority="252">
      <formula>B$9&lt;8/24</formula>
    </cfRule>
  </conditionalFormatting>
  <conditionalFormatting sqref="A79">
    <cfRule type="expression" dxfId="6401" priority="248">
      <formula>$AH79=0</formula>
    </cfRule>
  </conditionalFormatting>
  <conditionalFormatting sqref="B73:AG73">
    <cfRule type="expression" dxfId="6400" priority="244">
      <formula>B$9&gt;=20/24</formula>
    </cfRule>
    <cfRule type="expression" dxfId="6399" priority="245">
      <formula>AND(B$9&gt;=14/24,B$9&lt;20/24)</formula>
    </cfRule>
    <cfRule type="expression" dxfId="6398" priority="246">
      <formula>AND(B$9&gt;=8/24,B$9&lt;14/24)</formula>
    </cfRule>
    <cfRule type="expression" dxfId="6397" priority="247">
      <formula>B$9&lt;8/24</formula>
    </cfRule>
  </conditionalFormatting>
  <conditionalFormatting sqref="A73">
    <cfRule type="expression" dxfId="6396" priority="243">
      <formula>$AH73=0</formula>
    </cfRule>
  </conditionalFormatting>
  <conditionalFormatting sqref="AL34:AL35 AL7:AL31">
    <cfRule type="iconSet" priority="425">
      <iconSet iconSet="3TrafficLights2" reverse="1">
        <cfvo type="percent" val="0"/>
        <cfvo type="num" val="1"/>
        <cfvo type="num" val="1"/>
      </iconSet>
    </cfRule>
  </conditionalFormatting>
  <conditionalFormatting sqref="U85:V91">
    <cfRule type="expression" dxfId="6395" priority="235">
      <formula>U$9&gt;=20/24</formula>
    </cfRule>
    <cfRule type="expression" dxfId="6394" priority="236">
      <formula>AND(U$9&gt;=14/24,U$9&lt;20/24)</formula>
    </cfRule>
    <cfRule type="expression" dxfId="6393" priority="237">
      <formula>AND(U$9&gt;=8/24,U$9&lt;14/24)</formula>
    </cfRule>
    <cfRule type="expression" dxfId="6392" priority="238">
      <formula>U$9&lt;8/24</formula>
    </cfRule>
  </conditionalFormatting>
  <conditionalFormatting sqref="R85:S91 B84:Q91">
    <cfRule type="expression" dxfId="6391" priority="231">
      <formula>B$9&gt;=20/24</formula>
    </cfRule>
    <cfRule type="expression" dxfId="6390" priority="232">
      <formula>AND(B$9&gt;=14/24,B$9&lt;20/24)</formula>
    </cfRule>
    <cfRule type="expression" dxfId="6389" priority="233">
      <formula>AND(B$9&gt;=8/24,B$9&lt;14/24)</formula>
    </cfRule>
    <cfRule type="expression" dxfId="6388" priority="234">
      <formula>B$9&lt;8/24</formula>
    </cfRule>
  </conditionalFormatting>
  <conditionalFormatting sqref="R84:S84">
    <cfRule type="expression" dxfId="6387" priority="227">
      <formula>R$9&gt;=20/24</formula>
    </cfRule>
    <cfRule type="expression" dxfId="6386" priority="228">
      <formula>AND(R$9&gt;=14/24,R$9&lt;20/24)</formula>
    </cfRule>
    <cfRule type="expression" dxfId="6385" priority="229">
      <formula>AND(R$9&gt;=8/24,R$9&lt;14/24)</formula>
    </cfRule>
    <cfRule type="expression" dxfId="6384" priority="230">
      <formula>R$9&lt;8/24</formula>
    </cfRule>
  </conditionalFormatting>
  <conditionalFormatting sqref="G95:L97 B94:F97">
    <cfRule type="expression" dxfId="6383" priority="223">
      <formula>B$9&gt;=20/24</formula>
    </cfRule>
    <cfRule type="expression" dxfId="6382" priority="224">
      <formula>AND(B$9&gt;=14/24,B$9&lt;20/24)</formula>
    </cfRule>
    <cfRule type="expression" dxfId="6381" priority="225">
      <formula>AND(B$9&gt;=8/24,B$9&lt;14/24)</formula>
    </cfRule>
    <cfRule type="expression" dxfId="6380" priority="226">
      <formula>B$9&lt;8/24</formula>
    </cfRule>
  </conditionalFormatting>
  <conditionalFormatting sqref="M95:Q97 N94:Q94">
    <cfRule type="expression" dxfId="6379" priority="219">
      <formula>M$9&gt;=20/24</formula>
    </cfRule>
    <cfRule type="expression" dxfId="6378" priority="220">
      <formula>AND(M$9&gt;=14/24,M$9&lt;20/24)</formula>
    </cfRule>
    <cfRule type="expression" dxfId="6377" priority="221">
      <formula>AND(M$9&gt;=8/24,M$9&lt;14/24)</formula>
    </cfRule>
    <cfRule type="expression" dxfId="6376" priority="222">
      <formula>M$9&lt;8/24</formula>
    </cfRule>
  </conditionalFormatting>
  <conditionalFormatting sqref="R94:S97">
    <cfRule type="expression" dxfId="6375" priority="215">
      <formula>R$9&gt;=20/24</formula>
    </cfRule>
    <cfRule type="expression" dxfId="6374" priority="216">
      <formula>AND(R$9&gt;=14/24,R$9&lt;20/24)</formula>
    </cfRule>
    <cfRule type="expression" dxfId="6373" priority="217">
      <formula>AND(R$9&gt;=8/24,R$9&lt;14/24)</formula>
    </cfRule>
    <cfRule type="expression" dxfId="6372" priority="218">
      <formula>R$9&lt;8/24</formula>
    </cfRule>
  </conditionalFormatting>
  <conditionalFormatting sqref="B98:L98">
    <cfRule type="expression" dxfId="6371" priority="211">
      <formula>B$9&gt;=20/24</formula>
    </cfRule>
    <cfRule type="expression" dxfId="6370" priority="212">
      <formula>AND(B$9&gt;=14/24,B$9&lt;20/24)</formula>
    </cfRule>
    <cfRule type="expression" dxfId="6369" priority="213">
      <formula>AND(B$9&gt;=8/24,B$9&lt;14/24)</formula>
    </cfRule>
    <cfRule type="expression" dxfId="6368" priority="214">
      <formula>B$9&lt;8/24</formula>
    </cfRule>
  </conditionalFormatting>
  <conditionalFormatting sqref="M98:Q98">
    <cfRule type="expression" dxfId="6367" priority="207">
      <formula>M$9&gt;=20/24</formula>
    </cfRule>
    <cfRule type="expression" dxfId="6366" priority="208">
      <formula>AND(M$9&gt;=14/24,M$9&lt;20/24)</formula>
    </cfRule>
    <cfRule type="expression" dxfId="6365" priority="209">
      <formula>AND(M$9&gt;=8/24,M$9&lt;14/24)</formula>
    </cfRule>
    <cfRule type="expression" dxfId="6364" priority="210">
      <formula>M$9&lt;8/24</formula>
    </cfRule>
  </conditionalFormatting>
  <conditionalFormatting sqref="R98:S98">
    <cfRule type="expression" dxfId="6363" priority="203">
      <formula>R$9&gt;=20/24</formula>
    </cfRule>
    <cfRule type="expression" dxfId="6362" priority="204">
      <formula>AND(R$9&gt;=14/24,R$9&lt;20/24)</formula>
    </cfRule>
    <cfRule type="expression" dxfId="6361" priority="205">
      <formula>AND(R$9&gt;=8/24,R$9&lt;14/24)</formula>
    </cfRule>
    <cfRule type="expression" dxfId="6360" priority="206">
      <formula>R$9&lt;8/24</formula>
    </cfRule>
  </conditionalFormatting>
  <conditionalFormatting sqref="L94:M94">
    <cfRule type="expression" dxfId="6359" priority="199">
      <formula>L$9&gt;=20/24</formula>
    </cfRule>
    <cfRule type="expression" dxfId="6358" priority="200">
      <formula>AND(L$9&gt;=14/24,L$9&lt;20/24)</formula>
    </cfRule>
    <cfRule type="expression" dxfId="6357" priority="201">
      <formula>AND(L$9&gt;=8/24,L$9&lt;14/24)</formula>
    </cfRule>
    <cfRule type="expression" dxfId="6356" priority="202">
      <formula>L$9&lt;8/24</formula>
    </cfRule>
  </conditionalFormatting>
  <conditionalFormatting sqref="G94:K94">
    <cfRule type="expression" dxfId="6355" priority="195">
      <formula>G$9&gt;=20/24</formula>
    </cfRule>
    <cfRule type="expression" dxfId="6354" priority="196">
      <formula>AND(G$9&gt;=14/24,G$9&lt;20/24)</formula>
    </cfRule>
    <cfRule type="expression" dxfId="6353" priority="197">
      <formula>AND(G$9&gt;=8/24,G$9&lt;14/24)</formula>
    </cfRule>
    <cfRule type="expression" dxfId="6352" priority="198">
      <formula>G$9&lt;8/24</formula>
    </cfRule>
  </conditionalFormatting>
  <conditionalFormatting sqref="U94:V94">
    <cfRule type="expression" dxfId="6351" priority="191">
      <formula>U$9&gt;=20/24</formula>
    </cfRule>
    <cfRule type="expression" dxfId="6350" priority="192">
      <formula>AND(U$9&gt;=14/24,U$9&lt;20/24)</formula>
    </cfRule>
    <cfRule type="expression" dxfId="6349" priority="193">
      <formula>AND(U$9&gt;=8/24,U$9&lt;14/24)</formula>
    </cfRule>
    <cfRule type="expression" dxfId="6348" priority="194">
      <formula>U$9&lt;8/24</formula>
    </cfRule>
  </conditionalFormatting>
  <conditionalFormatting sqref="M94:S94">
    <cfRule type="expression" dxfId="6347" priority="187">
      <formula>M$9&gt;=20/24</formula>
    </cfRule>
    <cfRule type="expression" dxfId="6346" priority="188">
      <formula>AND(M$9&gt;=14/24,M$9&lt;20/24)</formula>
    </cfRule>
    <cfRule type="expression" dxfId="6345" priority="189">
      <formula>AND(M$9&gt;=8/24,M$9&lt;14/24)</formula>
    </cfRule>
    <cfRule type="expression" dxfId="6344" priority="190">
      <formula>M$9&lt;8/24</formula>
    </cfRule>
  </conditionalFormatting>
  <conditionalFormatting sqref="AA99:AF99">
    <cfRule type="expression" dxfId="6343" priority="183">
      <formula>AA$9&gt;=20/24</formula>
    </cfRule>
    <cfRule type="expression" dxfId="6342" priority="184">
      <formula>AND(AA$9&gt;=14/24,AA$9&lt;20/24)</formula>
    </cfRule>
    <cfRule type="expression" dxfId="6341" priority="185">
      <formula>AND(AA$9&gt;=8/24,AA$9&lt;14/24)</formula>
    </cfRule>
    <cfRule type="expression" dxfId="6340" priority="186">
      <formula>AA$9&lt;8/24</formula>
    </cfRule>
  </conditionalFormatting>
  <conditionalFormatting sqref="U99:W99 Y99:Z99">
    <cfRule type="expression" dxfId="6339" priority="179">
      <formula>U$9&gt;=20/24</formula>
    </cfRule>
    <cfRule type="expression" dxfId="6338" priority="180">
      <formula>AND(U$9&gt;=14/24,U$9&lt;20/24)</formula>
    </cfRule>
    <cfRule type="expression" dxfId="6337" priority="181">
      <formula>AND(U$9&gt;=8/24,U$9&lt;14/24)</formula>
    </cfRule>
    <cfRule type="expression" dxfId="6336" priority="182">
      <formula>U$9&lt;8/24</formula>
    </cfRule>
  </conditionalFormatting>
  <conditionalFormatting sqref="A99">
    <cfRule type="expression" dxfId="6335" priority="178">
      <formula>$AH99=0</formula>
    </cfRule>
  </conditionalFormatting>
  <conditionalFormatting sqref="B99:L99">
    <cfRule type="expression" dxfId="6334" priority="174">
      <formula>B$9&gt;=20/24</formula>
    </cfRule>
    <cfRule type="expression" dxfId="6333" priority="175">
      <formula>AND(B$9&gt;=14/24,B$9&lt;20/24)</formula>
    </cfRule>
    <cfRule type="expression" dxfId="6332" priority="176">
      <formula>AND(B$9&gt;=8/24,B$9&lt;14/24)</formula>
    </cfRule>
    <cfRule type="expression" dxfId="6331" priority="177">
      <formula>B$9&lt;8/24</formula>
    </cfRule>
  </conditionalFormatting>
  <conditionalFormatting sqref="M99:Q99">
    <cfRule type="expression" dxfId="6330" priority="170">
      <formula>M$9&gt;=20/24</formula>
    </cfRule>
    <cfRule type="expression" dxfId="6329" priority="171">
      <formula>AND(M$9&gt;=14/24,M$9&lt;20/24)</formula>
    </cfRule>
    <cfRule type="expression" dxfId="6328" priority="172">
      <formula>AND(M$9&gt;=8/24,M$9&lt;14/24)</formula>
    </cfRule>
    <cfRule type="expression" dxfId="6327" priority="173">
      <formula>M$9&lt;8/24</formula>
    </cfRule>
  </conditionalFormatting>
  <conditionalFormatting sqref="R99:S99">
    <cfRule type="expression" dxfId="6326" priority="166">
      <formula>R$9&gt;=20/24</formula>
    </cfRule>
    <cfRule type="expression" dxfId="6325" priority="167">
      <formula>AND(R$9&gt;=14/24,R$9&lt;20/24)</formula>
    </cfRule>
    <cfRule type="expression" dxfId="6324" priority="168">
      <formula>AND(R$9&gt;=8/24,R$9&lt;14/24)</formula>
    </cfRule>
    <cfRule type="expression" dxfId="6323" priority="169">
      <formula>R$9&lt;8/24</formula>
    </cfRule>
  </conditionalFormatting>
  <conditionalFormatting sqref="W12:Z16">
    <cfRule type="expression" dxfId="6322" priority="162">
      <formula>W$9&gt;=20/24</formula>
    </cfRule>
    <cfRule type="expression" dxfId="6321" priority="163">
      <formula>AND(W$9&gt;=14/24,W$9&lt;20/24)</formula>
    </cfRule>
    <cfRule type="expression" dxfId="6320" priority="164">
      <formula>AND(W$9&gt;=8/24,W$9&lt;14/24)</formula>
    </cfRule>
    <cfRule type="expression" dxfId="6319" priority="165">
      <formula>W$9&lt;8/24</formula>
    </cfRule>
  </conditionalFormatting>
  <conditionalFormatting sqref="W17:Z17">
    <cfRule type="expression" dxfId="6318" priority="158">
      <formula>W$9&gt;=20/24</formula>
    </cfRule>
    <cfRule type="expression" dxfId="6317" priority="159">
      <formula>AND(W$9&gt;=14/24,W$9&lt;20/24)</formula>
    </cfRule>
    <cfRule type="expression" dxfId="6316" priority="160">
      <formula>AND(W$9&gt;=8/24,W$9&lt;14/24)</formula>
    </cfRule>
    <cfRule type="expression" dxfId="6315" priority="161">
      <formula>W$9&lt;8/24</formula>
    </cfRule>
  </conditionalFormatting>
  <conditionalFormatting sqref="W12:Z13">
    <cfRule type="expression" dxfId="6314" priority="154">
      <formula>W$9&gt;=20/24</formula>
    </cfRule>
    <cfRule type="expression" dxfId="6313" priority="155">
      <formula>AND(W$9&gt;=14/24,W$9&lt;20/24)</formula>
    </cfRule>
    <cfRule type="expression" dxfId="6312" priority="156">
      <formula>AND(W$9&gt;=8/24,W$9&lt;14/24)</formula>
    </cfRule>
    <cfRule type="expression" dxfId="6311" priority="157">
      <formula>W$9&lt;8/24</formula>
    </cfRule>
  </conditionalFormatting>
  <conditionalFormatting sqref="AA58:AD59">
    <cfRule type="expression" dxfId="6310" priority="150">
      <formula>AA$9&gt;=20/24</formula>
    </cfRule>
    <cfRule type="expression" dxfId="6309" priority="151">
      <formula>AND(AA$9&gt;=14/24,AA$9&lt;20/24)</formula>
    </cfRule>
    <cfRule type="expression" dxfId="6308" priority="152">
      <formula>AND(AA$9&gt;=8/24,AA$9&lt;14/24)</formula>
    </cfRule>
    <cfRule type="expression" dxfId="6307" priority="153">
      <formula>AA$9&lt;8/24</formula>
    </cfRule>
  </conditionalFormatting>
  <conditionalFormatting sqref="AL33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L37:N37 L12:O14 L16:O32">
    <cfRule type="expression" dxfId="6306" priority="139">
      <formula>L$9&gt;=20/24</formula>
    </cfRule>
    <cfRule type="expression" dxfId="6305" priority="140">
      <formula>AND(L$9&gt;=14/24,L$9&lt;20/24)</formula>
    </cfRule>
    <cfRule type="expression" dxfId="6304" priority="141">
      <formula>AND(L$9&gt;=8/24,L$9&lt;14/24)</formula>
    </cfRule>
    <cfRule type="expression" dxfId="6303" priority="142">
      <formula>L$9&lt;8/24</formula>
    </cfRule>
  </conditionalFormatting>
  <conditionalFormatting sqref="L35:O35">
    <cfRule type="expression" dxfId="6302" priority="135">
      <formula>L$9&gt;=20/24</formula>
    </cfRule>
    <cfRule type="expression" dxfId="6301" priority="136">
      <formula>AND(L$9&gt;=14/24,L$9&lt;20/24)</formula>
    </cfRule>
    <cfRule type="expression" dxfId="6300" priority="137">
      <formula>AND(L$9&gt;=8/24,L$9&lt;14/24)</formula>
    </cfRule>
    <cfRule type="expression" dxfId="6299" priority="138">
      <formula>L$9&lt;8/24</formula>
    </cfRule>
  </conditionalFormatting>
  <conditionalFormatting sqref="L35:N37 L16:O32 O35:O36 L12:O14">
    <cfRule type="expression" dxfId="6298" priority="134">
      <formula>L12&gt;$AG12</formula>
    </cfRule>
  </conditionalFormatting>
  <conditionalFormatting sqref="L36:O36">
    <cfRule type="expression" dxfId="6297" priority="130">
      <formula>L$9&gt;=20/24</formula>
    </cfRule>
    <cfRule type="expression" dxfId="6296" priority="131">
      <formula>AND(L$9&gt;=14/24,L$9&lt;20/24)</formula>
    </cfRule>
    <cfRule type="expression" dxfId="6295" priority="132">
      <formula>AND(L$9&gt;=8/24,L$9&lt;14/24)</formula>
    </cfRule>
    <cfRule type="expression" dxfId="6294" priority="133">
      <formula>L$9&lt;8/24</formula>
    </cfRule>
  </conditionalFormatting>
  <conditionalFormatting sqref="L34:O34">
    <cfRule type="expression" dxfId="6293" priority="126">
      <formula>L$9&gt;=20/24</formula>
    </cfRule>
    <cfRule type="expression" dxfId="6292" priority="127">
      <formula>AND(L$9&gt;=14/24,L$9&lt;20/24)</formula>
    </cfRule>
    <cfRule type="expression" dxfId="6291" priority="128">
      <formula>AND(L$9&gt;=8/24,L$9&lt;14/24)</formula>
    </cfRule>
    <cfRule type="expression" dxfId="6290" priority="129">
      <formula>L$9&lt;8/24</formula>
    </cfRule>
  </conditionalFormatting>
  <conditionalFormatting sqref="L34:O34">
    <cfRule type="expression" dxfId="6289" priority="125">
      <formula>L34&gt;$AG34</formula>
    </cfRule>
  </conditionalFormatting>
  <conditionalFormatting sqref="L15:O15">
    <cfRule type="expression" dxfId="6288" priority="121">
      <formula>L$9&gt;=20/24</formula>
    </cfRule>
    <cfRule type="expression" dxfId="6287" priority="122">
      <formula>AND(L$9&gt;=14/24,L$9&lt;20/24)</formula>
    </cfRule>
    <cfRule type="expression" dxfId="6286" priority="123">
      <formula>AND(L$9&gt;=8/24,L$9&lt;14/24)</formula>
    </cfRule>
    <cfRule type="expression" dxfId="6285" priority="124">
      <formula>L$9&lt;8/24</formula>
    </cfRule>
  </conditionalFormatting>
  <conditionalFormatting sqref="L15:O15">
    <cfRule type="expression" dxfId="6284" priority="120">
      <formula>L15&gt;$AG15</formula>
    </cfRule>
  </conditionalFormatting>
  <conditionalFormatting sqref="L39:O42 L45:O48">
    <cfRule type="expression" dxfId="6283" priority="111">
      <formula>L$9&gt;=20/24</formula>
    </cfRule>
    <cfRule type="expression" dxfId="6282" priority="112">
      <formula>AND(L$9&gt;=14/24,L$9&lt;20/24)</formula>
    </cfRule>
    <cfRule type="expression" dxfId="6281" priority="113">
      <formula>AND(L$9&gt;=8/24,L$9&lt;14/24)</formula>
    </cfRule>
    <cfRule type="expression" dxfId="6280" priority="114">
      <formula>L$9&lt;8/24</formula>
    </cfRule>
  </conditionalFormatting>
  <conditionalFormatting sqref="L43:O43">
    <cfRule type="expression" dxfId="6279" priority="107">
      <formula>L$9&gt;=20/24</formula>
    </cfRule>
    <cfRule type="expression" dxfId="6278" priority="108">
      <formula>AND(L$9&gt;=14/24,L$9&lt;20/24)</formula>
    </cfRule>
    <cfRule type="expression" dxfId="6277" priority="109">
      <formula>AND(L$9&gt;=8/24,L$9&lt;14/24)</formula>
    </cfRule>
    <cfRule type="expression" dxfId="6276" priority="110">
      <formula>L$9&lt;8/24</formula>
    </cfRule>
  </conditionalFormatting>
  <conditionalFormatting sqref="L49:O49">
    <cfRule type="expression" dxfId="6275" priority="103">
      <formula>L$9&gt;=20/24</formula>
    </cfRule>
    <cfRule type="expression" dxfId="6274" priority="104">
      <formula>AND(L$9&gt;=14/24,L$9&lt;20/24)</formula>
    </cfRule>
    <cfRule type="expression" dxfId="6273" priority="105">
      <formula>AND(L$9&gt;=8/24,L$9&lt;14/24)</formula>
    </cfRule>
    <cfRule type="expression" dxfId="6272" priority="106">
      <formula>L$9&lt;8/24</formula>
    </cfRule>
  </conditionalFormatting>
  <conditionalFormatting sqref="L50:O50">
    <cfRule type="expression" dxfId="6271" priority="99">
      <formula>L$9&gt;=20/24</formula>
    </cfRule>
    <cfRule type="expression" dxfId="6270" priority="100">
      <formula>AND(L$9&gt;=14/24,L$9&lt;20/24)</formula>
    </cfRule>
    <cfRule type="expression" dxfId="6269" priority="101">
      <formula>AND(L$9&gt;=8/24,L$9&lt;14/24)</formula>
    </cfRule>
    <cfRule type="expression" dxfId="6268" priority="102">
      <formula>L$9&lt;8/24</formula>
    </cfRule>
  </conditionalFormatting>
  <conditionalFormatting sqref="L45:O48">
    <cfRule type="expression" dxfId="6267" priority="95">
      <formula>L$9&gt;=20/24</formula>
    </cfRule>
    <cfRule type="expression" dxfId="6266" priority="96">
      <formula>AND(L$9&gt;=14/24,L$9&lt;20/24)</formula>
    </cfRule>
    <cfRule type="expression" dxfId="6265" priority="97">
      <formula>AND(L$9&gt;=8/24,L$9&lt;14/24)</formula>
    </cfRule>
    <cfRule type="expression" dxfId="6264" priority="98">
      <formula>L$9&lt;8/24</formula>
    </cfRule>
  </conditionalFormatting>
  <conditionalFormatting sqref="L45:O50 L39:O43">
    <cfRule type="expression" dxfId="6263" priority="94">
      <formula>L39&gt;$AG39</formula>
    </cfRule>
  </conditionalFormatting>
  <conditionalFormatting sqref="L44:O44">
    <cfRule type="expression" dxfId="6262" priority="90">
      <formula>L$9&gt;=20/24</formula>
    </cfRule>
    <cfRule type="expression" dxfId="6261" priority="91">
      <formula>AND(L$9&gt;=14/24,L$9&lt;20/24)</formula>
    </cfRule>
    <cfRule type="expression" dxfId="6260" priority="92">
      <formula>AND(L$9&gt;=8/24,L$9&lt;14/24)</formula>
    </cfRule>
    <cfRule type="expression" dxfId="6259" priority="93">
      <formula>L$9&lt;8/24</formula>
    </cfRule>
  </conditionalFormatting>
  <conditionalFormatting sqref="L44:O44">
    <cfRule type="expression" dxfId="6258" priority="89">
      <formula>L44&gt;$AG44</formula>
    </cfRule>
  </conditionalFormatting>
  <conditionalFormatting sqref="P17:V32">
    <cfRule type="expression" dxfId="6257" priority="85">
      <formula>P$9&gt;=20/24</formula>
    </cfRule>
    <cfRule type="expression" dxfId="6256" priority="86">
      <formula>AND(P$9&gt;=14/24,P$9&lt;20/24)</formula>
    </cfRule>
    <cfRule type="expression" dxfId="6255" priority="87">
      <formula>AND(P$9&gt;=8/24,P$9&lt;14/24)</formula>
    </cfRule>
    <cfRule type="expression" dxfId="6254" priority="88">
      <formula>P$9&lt;8/24</formula>
    </cfRule>
  </conditionalFormatting>
  <conditionalFormatting sqref="P35:V35">
    <cfRule type="expression" dxfId="6253" priority="81">
      <formula>P$9&gt;=20/24</formula>
    </cfRule>
    <cfRule type="expression" dxfId="6252" priority="82">
      <formula>AND(P$9&gt;=14/24,P$9&lt;20/24)</formula>
    </cfRule>
    <cfRule type="expression" dxfId="6251" priority="83">
      <formula>AND(P$9&gt;=8/24,P$9&lt;14/24)</formula>
    </cfRule>
    <cfRule type="expression" dxfId="6250" priority="84">
      <formula>P$9&lt;8/24</formula>
    </cfRule>
  </conditionalFormatting>
  <conditionalFormatting sqref="P17:V32 P35:V36">
    <cfRule type="expression" dxfId="6249" priority="80">
      <formula>P17&gt;$AG17</formula>
    </cfRule>
  </conditionalFormatting>
  <conditionalFormatting sqref="P36:V36">
    <cfRule type="expression" dxfId="6248" priority="76">
      <formula>P$9&gt;=20/24</formula>
    </cfRule>
    <cfRule type="expression" dxfId="6247" priority="77">
      <formula>AND(P$9&gt;=14/24,P$9&lt;20/24)</formula>
    </cfRule>
    <cfRule type="expression" dxfId="6246" priority="78">
      <formula>AND(P$9&gt;=8/24,P$9&lt;14/24)</formula>
    </cfRule>
    <cfRule type="expression" dxfId="6245" priority="79">
      <formula>P$9&lt;8/24</formula>
    </cfRule>
  </conditionalFormatting>
  <conditionalFormatting sqref="P34:V34">
    <cfRule type="expression" dxfId="6244" priority="72">
      <formula>P$9&gt;=20/24</formula>
    </cfRule>
    <cfRule type="expression" dxfId="6243" priority="73">
      <formula>AND(P$9&gt;=14/24,P$9&lt;20/24)</formula>
    </cfRule>
    <cfRule type="expression" dxfId="6242" priority="74">
      <formula>AND(P$9&gt;=8/24,P$9&lt;14/24)</formula>
    </cfRule>
    <cfRule type="expression" dxfId="6241" priority="75">
      <formula>P$9&lt;8/24</formula>
    </cfRule>
  </conditionalFormatting>
  <conditionalFormatting sqref="P34:V34">
    <cfRule type="expression" dxfId="6240" priority="71">
      <formula>P34&gt;$AG34</formula>
    </cfRule>
  </conditionalFormatting>
  <conditionalFormatting sqref="P47:V48">
    <cfRule type="expression" dxfId="6239" priority="62">
      <formula>P$9&gt;=20/24</formula>
    </cfRule>
    <cfRule type="expression" dxfId="6238" priority="63">
      <formula>AND(P$9&gt;=14/24,P$9&lt;20/24)</formula>
    </cfRule>
    <cfRule type="expression" dxfId="6237" priority="64">
      <formula>AND(P$9&gt;=8/24,P$9&lt;14/24)</formula>
    </cfRule>
    <cfRule type="expression" dxfId="6236" priority="65">
      <formula>P$9&lt;8/24</formula>
    </cfRule>
  </conditionalFormatting>
  <conditionalFormatting sqref="P49:V49">
    <cfRule type="expression" dxfId="6235" priority="58">
      <formula>P$9&gt;=20/24</formula>
    </cfRule>
    <cfRule type="expression" dxfId="6234" priority="59">
      <formula>AND(P$9&gt;=14/24,P$9&lt;20/24)</formula>
    </cfRule>
    <cfRule type="expression" dxfId="6233" priority="60">
      <formula>AND(P$9&gt;=8/24,P$9&lt;14/24)</formula>
    </cfRule>
    <cfRule type="expression" dxfId="6232" priority="61">
      <formula>P$9&lt;8/24</formula>
    </cfRule>
  </conditionalFormatting>
  <conditionalFormatting sqref="P50:V50">
    <cfRule type="expression" dxfId="6231" priority="54">
      <formula>P$9&gt;=20/24</formula>
    </cfRule>
    <cfRule type="expression" dxfId="6230" priority="55">
      <formula>AND(P$9&gt;=14/24,P$9&lt;20/24)</formula>
    </cfRule>
    <cfRule type="expression" dxfId="6229" priority="56">
      <formula>AND(P$9&gt;=8/24,P$9&lt;14/24)</formula>
    </cfRule>
    <cfRule type="expression" dxfId="6228" priority="57">
      <formula>P$9&lt;8/24</formula>
    </cfRule>
  </conditionalFormatting>
  <conditionalFormatting sqref="P47:V48">
    <cfRule type="expression" dxfId="6227" priority="50">
      <formula>P$9&gt;=20/24</formula>
    </cfRule>
    <cfRule type="expression" dxfId="6226" priority="51">
      <formula>AND(P$9&gt;=14/24,P$9&lt;20/24)</formula>
    </cfRule>
    <cfRule type="expression" dxfId="6225" priority="52">
      <formula>AND(P$9&gt;=8/24,P$9&lt;14/24)</formula>
    </cfRule>
    <cfRule type="expression" dxfId="6224" priority="53">
      <formula>P$9&lt;8/24</formula>
    </cfRule>
  </conditionalFormatting>
  <conditionalFormatting sqref="P47:V50">
    <cfRule type="expression" dxfId="6223" priority="49">
      <formula>P47&gt;$AG47</formula>
    </cfRule>
  </conditionalFormatting>
  <conditionalFormatting sqref="T94:T97">
    <cfRule type="expression" dxfId="6222" priority="45">
      <formula>T$9&gt;=20/24</formula>
    </cfRule>
    <cfRule type="expression" dxfId="6221" priority="46">
      <formula>AND(T$9&gt;=14/24,T$9&lt;20/24)</formula>
    </cfRule>
    <cfRule type="expression" dxfId="6220" priority="47">
      <formula>AND(T$9&gt;=8/24,T$9&lt;14/24)</formula>
    </cfRule>
    <cfRule type="expression" dxfId="6219" priority="48">
      <formula>T$9&lt;8/24</formula>
    </cfRule>
  </conditionalFormatting>
  <conditionalFormatting sqref="T98">
    <cfRule type="expression" dxfId="6218" priority="41">
      <formula>T$9&gt;=20/24</formula>
    </cfRule>
    <cfRule type="expression" dxfId="6217" priority="42">
      <formula>AND(T$9&gt;=14/24,T$9&lt;20/24)</formula>
    </cfRule>
    <cfRule type="expression" dxfId="6216" priority="43">
      <formula>AND(T$9&gt;=8/24,T$9&lt;14/24)</formula>
    </cfRule>
    <cfRule type="expression" dxfId="6215" priority="44">
      <formula>T$9&lt;8/24</formula>
    </cfRule>
  </conditionalFormatting>
  <conditionalFormatting sqref="T94">
    <cfRule type="expression" dxfId="6214" priority="37">
      <formula>T$9&gt;=20/24</formula>
    </cfRule>
    <cfRule type="expression" dxfId="6213" priority="38">
      <formula>AND(T$9&gt;=14/24,T$9&lt;20/24)</formula>
    </cfRule>
    <cfRule type="expression" dxfId="6212" priority="39">
      <formula>AND(T$9&gt;=8/24,T$9&lt;14/24)</formula>
    </cfRule>
    <cfRule type="expression" dxfId="6211" priority="40">
      <formula>T$9&lt;8/24</formula>
    </cfRule>
  </conditionalFormatting>
  <conditionalFormatting sqref="T99">
    <cfRule type="expression" dxfId="6210" priority="33">
      <formula>T$9&gt;=20/24</formula>
    </cfRule>
    <cfRule type="expression" dxfId="6209" priority="34">
      <formula>AND(T$9&gt;=14/24,T$9&lt;20/24)</formula>
    </cfRule>
    <cfRule type="expression" dxfId="6208" priority="35">
      <formula>AND(T$9&gt;=8/24,T$9&lt;14/24)</formula>
    </cfRule>
    <cfRule type="expression" dxfId="6207" priority="36">
      <formula>T$9&lt;8/24</formula>
    </cfRule>
  </conditionalFormatting>
  <conditionalFormatting sqref="T84">
    <cfRule type="expression" dxfId="6206" priority="29">
      <formula>T$9&gt;=20/24</formula>
    </cfRule>
    <cfRule type="expression" dxfId="6205" priority="30">
      <formula>AND(T$9&gt;=14/24,T$9&lt;20/24)</formula>
    </cfRule>
    <cfRule type="expression" dxfId="6204" priority="31">
      <formula>AND(T$9&gt;=8/24,T$9&lt;14/24)</formula>
    </cfRule>
    <cfRule type="expression" dxfId="6203" priority="32">
      <formula>T$9&lt;8/24</formula>
    </cfRule>
  </conditionalFormatting>
  <conditionalFormatting sqref="T85:T86">
    <cfRule type="expression" dxfId="6202" priority="25">
      <formula>T$9&gt;=20/24</formula>
    </cfRule>
    <cfRule type="expression" dxfId="6201" priority="26">
      <formula>AND(T$9&gt;=14/24,T$9&lt;20/24)</formula>
    </cfRule>
    <cfRule type="expression" dxfId="6200" priority="27">
      <formula>AND(T$9&gt;=8/24,T$9&lt;14/24)</formula>
    </cfRule>
    <cfRule type="expression" dxfId="6199" priority="28">
      <formula>T$9&lt;8/24</formula>
    </cfRule>
  </conditionalFormatting>
  <conditionalFormatting sqref="T87:T91">
    <cfRule type="expression" dxfId="6198" priority="21">
      <formula>T$9&gt;=20/24</formula>
    </cfRule>
    <cfRule type="expression" dxfId="6197" priority="22">
      <formula>AND(T$9&gt;=14/24,T$9&lt;20/24)</formula>
    </cfRule>
    <cfRule type="expression" dxfId="6196" priority="23">
      <formula>AND(T$9&gt;=8/24,T$9&lt;14/24)</formula>
    </cfRule>
    <cfRule type="expression" dxfId="6195" priority="24">
      <formula>T$9&lt;8/24</formula>
    </cfRule>
  </conditionalFormatting>
  <conditionalFormatting sqref="X85:X91">
    <cfRule type="expression" dxfId="6194" priority="17">
      <formula>X$9&gt;=20/24</formula>
    </cfRule>
    <cfRule type="expression" dxfId="6193" priority="18">
      <formula>AND(X$9&gt;=14/24,X$9&lt;20/24)</formula>
    </cfRule>
    <cfRule type="expression" dxfId="6192" priority="19">
      <formula>AND(X$9&gt;=8/24,X$9&lt;14/24)</formula>
    </cfRule>
    <cfRule type="expression" dxfId="6191" priority="20">
      <formula>X$9&lt;8/24</formula>
    </cfRule>
  </conditionalFormatting>
  <conditionalFormatting sqref="X84">
    <cfRule type="expression" dxfId="6190" priority="13">
      <formula>X$9&gt;=20/24</formula>
    </cfRule>
    <cfRule type="expression" dxfId="6189" priority="14">
      <formula>AND(X$9&gt;=14/24,X$9&lt;20/24)</formula>
    </cfRule>
    <cfRule type="expression" dxfId="6188" priority="15">
      <formula>AND(X$9&gt;=8/24,X$9&lt;14/24)</formula>
    </cfRule>
    <cfRule type="expression" dxfId="6187" priority="16">
      <formula>X$9&lt;8/24</formula>
    </cfRule>
  </conditionalFormatting>
  <conditionalFormatting sqref="X94:X97">
    <cfRule type="expression" dxfId="6186" priority="9">
      <formula>X$9&gt;=20/24</formula>
    </cfRule>
    <cfRule type="expression" dxfId="6185" priority="10">
      <formula>AND(X$9&gt;=14/24,X$9&lt;20/24)</formula>
    </cfRule>
    <cfRule type="expression" dxfId="6184" priority="11">
      <formula>AND(X$9&gt;=8/24,X$9&lt;14/24)</formula>
    </cfRule>
    <cfRule type="expression" dxfId="6183" priority="12">
      <formula>X$9&lt;8/24</formula>
    </cfRule>
  </conditionalFormatting>
  <conditionalFormatting sqref="X98">
    <cfRule type="expression" dxfId="6182" priority="5">
      <formula>X$9&gt;=20/24</formula>
    </cfRule>
    <cfRule type="expression" dxfId="6181" priority="6">
      <formula>AND(X$9&gt;=14/24,X$9&lt;20/24)</formula>
    </cfRule>
    <cfRule type="expression" dxfId="6180" priority="7">
      <formula>AND(X$9&gt;=8/24,X$9&lt;14/24)</formula>
    </cfRule>
    <cfRule type="expression" dxfId="6179" priority="8">
      <formula>X$9&lt;8/24</formula>
    </cfRule>
  </conditionalFormatting>
  <conditionalFormatting sqref="X99">
    <cfRule type="expression" dxfId="6178" priority="1">
      <formula>X$9&gt;=20/24</formula>
    </cfRule>
    <cfRule type="expression" dxfId="6177" priority="2">
      <formula>AND(X$9&gt;=14/24,X$9&lt;20/24)</formula>
    </cfRule>
    <cfRule type="expression" dxfId="6176" priority="3">
      <formula>AND(X$9&gt;=8/24,X$9&lt;14/24)</formula>
    </cfRule>
    <cfRule type="expression" dxfId="6175" priority="4">
      <formula>X$9&lt;8/24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6" id="{45E1A12B-5B68-4D67-A69F-03EABC1E2FC4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7" id="{5EB86B05-6990-45C9-B297-292A81D6168C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8" id="{1BDBF131-B0B3-41C2-87D7-F34E005FBE00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9" id="{A69AAF2E-6BC6-46CC-AA15-8B6B86AEB8D4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145" id="{D2B57F7C-6784-455C-81C8-956C3924439D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144" id="{4A7B0729-8DED-410D-B6DC-9FA6F88189D7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AF22" sqref="AF2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2078/08/10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-89</v>
      </c>
      <c r="C5" s="32">
        <f t="shared" ref="C5:AF5" si="0">C68</f>
        <v>-90</v>
      </c>
      <c r="D5" s="32">
        <f t="shared" si="0"/>
        <v>-79</v>
      </c>
      <c r="E5" s="32">
        <f t="shared" si="0"/>
        <v>-64</v>
      </c>
      <c r="F5" s="32">
        <f t="shared" si="0"/>
        <v>-40</v>
      </c>
      <c r="G5" s="32">
        <f t="shared" si="0"/>
        <v>-41.4</v>
      </c>
      <c r="H5" s="32">
        <f t="shared" si="0"/>
        <v>-39</v>
      </c>
      <c r="I5" s="32">
        <f t="shared" si="0"/>
        <v>-39</v>
      </c>
      <c r="J5" s="32">
        <f t="shared" si="0"/>
        <v>-46</v>
      </c>
      <c r="K5" s="32">
        <f t="shared" si="0"/>
        <v>-50</v>
      </c>
      <c r="L5" s="32">
        <f t="shared" si="0"/>
        <v>-62</v>
      </c>
      <c r="M5" s="32">
        <f t="shared" si="0"/>
        <v>-58</v>
      </c>
      <c r="N5" s="32">
        <f t="shared" si="0"/>
        <v>-66</v>
      </c>
      <c r="O5" s="32">
        <f t="shared" si="0"/>
        <v>-61.4</v>
      </c>
      <c r="P5" s="32">
        <f t="shared" si="0"/>
        <v>-57.1</v>
      </c>
      <c r="Q5" s="32">
        <f t="shared" si="0"/>
        <v>0</v>
      </c>
      <c r="R5" s="32">
        <f t="shared" si="0"/>
        <v>-75</v>
      </c>
      <c r="S5" s="32">
        <f t="shared" si="0"/>
        <v>-71</v>
      </c>
      <c r="T5" s="32">
        <f t="shared" si="0"/>
        <v>-66</v>
      </c>
      <c r="U5" s="32">
        <f t="shared" si="0"/>
        <v>-57.3</v>
      </c>
      <c r="V5" s="32">
        <f t="shared" si="0"/>
        <v>-55</v>
      </c>
      <c r="W5" s="32">
        <f t="shared" si="0"/>
        <v>-62.4</v>
      </c>
      <c r="X5" s="32">
        <f t="shared" si="0"/>
        <v>-79.8</v>
      </c>
      <c r="Y5" s="32">
        <f t="shared" si="0"/>
        <v>-55.3</v>
      </c>
      <c r="Z5" s="32">
        <f t="shared" si="0"/>
        <v>-82</v>
      </c>
      <c r="AA5" s="32">
        <f t="shared" si="0"/>
        <v>-48.7</v>
      </c>
      <c r="AB5" s="32">
        <f t="shared" si="0"/>
        <v>-42.4</v>
      </c>
      <c r="AC5" s="32">
        <f t="shared" si="0"/>
        <v>-80</v>
      </c>
      <c r="AD5" s="32">
        <f t="shared" si="0"/>
        <v>-61</v>
      </c>
      <c r="AE5" s="32">
        <f t="shared" si="0"/>
        <v>-41</v>
      </c>
      <c r="AF5" s="32">
        <f t="shared" si="0"/>
        <v>-50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1303MW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Load=762</v>
      </c>
      <c r="B7" s="37">
        <f t="shared" ref="B7:AF7" si="1">B75</f>
        <v>850.94</v>
      </c>
      <c r="C7" s="37">
        <f t="shared" si="1"/>
        <v>817.44</v>
      </c>
      <c r="D7" s="37">
        <f t="shared" si="1"/>
        <v>808.44</v>
      </c>
      <c r="E7" s="37">
        <f t="shared" si="1"/>
        <v>823.44</v>
      </c>
      <c r="F7" s="37">
        <f t="shared" si="1"/>
        <v>875.44</v>
      </c>
      <c r="G7" s="37">
        <f t="shared" si="1"/>
        <v>962.84000000000015</v>
      </c>
      <c r="H7" s="37">
        <f t="shared" si="1"/>
        <v>1088.1400000000001</v>
      </c>
      <c r="I7" s="37">
        <f t="shared" si="1"/>
        <v>1168.1400000000001</v>
      </c>
      <c r="J7" s="37">
        <f t="shared" si="1"/>
        <v>1231.1400000000001</v>
      </c>
      <c r="K7" s="37">
        <f t="shared" si="1"/>
        <v>1272.1400000000001</v>
      </c>
      <c r="L7" s="37">
        <f>L75</f>
        <v>1302.6400000000001</v>
      </c>
      <c r="M7" s="37">
        <f t="shared" si="1"/>
        <v>1293.74</v>
      </c>
      <c r="N7" s="37">
        <f t="shared" si="1"/>
        <v>1213.54</v>
      </c>
      <c r="O7" s="37">
        <f t="shared" si="1"/>
        <v>1163.54</v>
      </c>
      <c r="P7" s="37">
        <f t="shared" si="1"/>
        <v>1144.7399999999998</v>
      </c>
      <c r="Q7" s="37">
        <f t="shared" si="1"/>
        <v>762.13999999999987</v>
      </c>
      <c r="R7" s="37">
        <f t="shared" si="1"/>
        <v>1130.94</v>
      </c>
      <c r="S7" s="37">
        <f t="shared" si="1"/>
        <v>1134.8399999999999</v>
      </c>
      <c r="T7" s="37">
        <f t="shared" si="1"/>
        <v>1134.6399999999999</v>
      </c>
      <c r="U7" s="37">
        <f t="shared" si="1"/>
        <v>1200.04</v>
      </c>
      <c r="V7" s="37">
        <f t="shared" si="1"/>
        <v>1353.6399999999999</v>
      </c>
      <c r="W7" s="37">
        <f t="shared" si="1"/>
        <v>1443.54</v>
      </c>
      <c r="X7" s="37">
        <f t="shared" si="1"/>
        <v>1365.04</v>
      </c>
      <c r="Y7" s="37">
        <f t="shared" si="1"/>
        <v>1286.54</v>
      </c>
      <c r="Z7" s="37">
        <f t="shared" si="1"/>
        <v>1213.44</v>
      </c>
      <c r="AA7" s="37">
        <f t="shared" si="1"/>
        <v>1163.04</v>
      </c>
      <c r="AB7" s="37">
        <f t="shared" si="1"/>
        <v>1119.2399999999998</v>
      </c>
      <c r="AC7" s="37">
        <f t="shared" si="1"/>
        <v>1062.04</v>
      </c>
      <c r="AD7" s="37">
        <f t="shared" si="1"/>
        <v>926.64</v>
      </c>
      <c r="AE7" s="37">
        <f t="shared" si="1"/>
        <v>910.44</v>
      </c>
      <c r="AF7" s="37">
        <f t="shared" si="1"/>
        <v>882.14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60</v>
      </c>
      <c r="C11" s="50">
        <v>60</v>
      </c>
      <c r="D11" s="50">
        <v>40</v>
      </c>
      <c r="E11" s="50">
        <v>40</v>
      </c>
      <c r="F11" s="50">
        <v>40</v>
      </c>
      <c r="G11" s="50">
        <v>60</v>
      </c>
      <c r="H11" s="50">
        <v>140</v>
      </c>
      <c r="I11" s="50">
        <v>220</v>
      </c>
      <c r="J11" s="50">
        <v>290</v>
      </c>
      <c r="K11" s="50">
        <v>330</v>
      </c>
      <c r="L11" s="51">
        <v>330</v>
      </c>
      <c r="M11" s="51">
        <v>330</v>
      </c>
      <c r="N11" s="51">
        <v>270</v>
      </c>
      <c r="O11" s="51">
        <v>230</v>
      </c>
      <c r="P11" s="51">
        <v>220</v>
      </c>
      <c r="Q11" s="52">
        <v>200</v>
      </c>
      <c r="R11" s="53">
        <v>220</v>
      </c>
      <c r="S11" s="53">
        <v>180</v>
      </c>
      <c r="T11" s="53">
        <v>160</v>
      </c>
      <c r="U11" s="53">
        <v>250</v>
      </c>
      <c r="V11" s="53">
        <v>330</v>
      </c>
      <c r="W11" s="53">
        <v>410</v>
      </c>
      <c r="X11" s="53">
        <v>350</v>
      </c>
      <c r="Y11" s="54">
        <v>280</v>
      </c>
      <c r="Z11" s="49">
        <v>250</v>
      </c>
      <c r="AA11" s="49">
        <v>230</v>
      </c>
      <c r="AB11" s="49">
        <v>190</v>
      </c>
      <c r="AC11" s="49">
        <v>170</v>
      </c>
      <c r="AD11" s="49">
        <v>100</v>
      </c>
      <c r="AE11" s="49">
        <v>80</v>
      </c>
      <c r="AF11" s="49">
        <v>80</v>
      </c>
      <c r="AG11" s="55">
        <v>456</v>
      </c>
      <c r="AH11" s="56">
        <f>MAX(B11:AF11)</f>
        <v>410</v>
      </c>
      <c r="AI11" s="57">
        <f>MIN(B11:AF11)</f>
        <v>40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40</v>
      </c>
      <c r="C12" s="50">
        <v>40</v>
      </c>
      <c r="D12" s="50">
        <v>40</v>
      </c>
      <c r="E12" s="50">
        <v>40</v>
      </c>
      <c r="F12" s="50">
        <v>40</v>
      </c>
      <c r="G12" s="50">
        <v>60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60">
        <v>60</v>
      </c>
      <c r="S12" s="60">
        <v>60</v>
      </c>
      <c r="T12" s="6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40</v>
      </c>
      <c r="AF12" s="51">
        <v>40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25</v>
      </c>
      <c r="C13" s="50">
        <v>25</v>
      </c>
      <c r="D13" s="50">
        <v>25</v>
      </c>
      <c r="E13" s="50">
        <v>25</v>
      </c>
      <c r="F13" s="50">
        <v>25</v>
      </c>
      <c r="G13" s="50">
        <v>34</v>
      </c>
      <c r="H13" s="50">
        <v>34</v>
      </c>
      <c r="I13" s="50">
        <v>34</v>
      </c>
      <c r="J13" s="50">
        <v>34</v>
      </c>
      <c r="K13" s="50">
        <v>34</v>
      </c>
      <c r="L13" s="50">
        <v>34</v>
      </c>
      <c r="M13" s="50">
        <v>34</v>
      </c>
      <c r="N13" s="50">
        <v>34</v>
      </c>
      <c r="O13" s="50">
        <v>34</v>
      </c>
      <c r="P13" s="50">
        <v>34</v>
      </c>
      <c r="Q13" s="50">
        <v>34</v>
      </c>
      <c r="R13" s="60">
        <v>34</v>
      </c>
      <c r="S13" s="60">
        <v>34</v>
      </c>
      <c r="T13" s="60">
        <v>34</v>
      </c>
      <c r="U13" s="60">
        <v>34</v>
      </c>
      <c r="V13" s="60">
        <v>34</v>
      </c>
      <c r="W13" s="60">
        <v>34</v>
      </c>
      <c r="X13" s="60">
        <v>34</v>
      </c>
      <c r="Y13" s="60">
        <v>34</v>
      </c>
      <c r="Z13" s="60">
        <v>34</v>
      </c>
      <c r="AA13" s="60">
        <v>34</v>
      </c>
      <c r="AB13" s="60">
        <v>34</v>
      </c>
      <c r="AC13" s="60">
        <v>34</v>
      </c>
      <c r="AD13" s="60">
        <v>34</v>
      </c>
      <c r="AE13" s="60">
        <v>25</v>
      </c>
      <c r="AF13" s="60">
        <v>25</v>
      </c>
      <c r="AG13" s="61">
        <v>52.4</v>
      </c>
      <c r="AH13" s="56">
        <f>MAX(B13:AF13)</f>
        <v>34</v>
      </c>
      <c r="AI13" s="57">
        <f>MIN(B13:AF13)</f>
        <v>25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25</v>
      </c>
      <c r="C14" s="50">
        <v>25</v>
      </c>
      <c r="D14" s="50">
        <v>25</v>
      </c>
      <c r="E14" s="50">
        <v>25</v>
      </c>
      <c r="F14" s="50">
        <v>25</v>
      </c>
      <c r="G14" s="50">
        <v>25</v>
      </c>
      <c r="H14" s="50">
        <v>25</v>
      </c>
      <c r="I14" s="50">
        <v>25</v>
      </c>
      <c r="J14" s="50">
        <v>25</v>
      </c>
      <c r="K14" s="50">
        <v>25</v>
      </c>
      <c r="L14" s="51">
        <v>25</v>
      </c>
      <c r="M14" s="51">
        <v>25</v>
      </c>
      <c r="N14" s="51">
        <v>25</v>
      </c>
      <c r="O14" s="51">
        <v>25</v>
      </c>
      <c r="P14" s="51">
        <v>25</v>
      </c>
      <c r="Q14" s="51">
        <v>25</v>
      </c>
      <c r="R14" s="62">
        <v>25</v>
      </c>
      <c r="S14" s="62">
        <v>25</v>
      </c>
      <c r="T14" s="62">
        <v>25</v>
      </c>
      <c r="U14" s="62">
        <v>25</v>
      </c>
      <c r="V14" s="62">
        <v>25</v>
      </c>
      <c r="W14" s="62">
        <v>25</v>
      </c>
      <c r="X14" s="62">
        <v>25</v>
      </c>
      <c r="Y14" s="62">
        <v>25</v>
      </c>
      <c r="Z14" s="62">
        <v>25</v>
      </c>
      <c r="AA14" s="62">
        <v>25</v>
      </c>
      <c r="AB14" s="62">
        <v>25</v>
      </c>
      <c r="AC14" s="62">
        <v>25</v>
      </c>
      <c r="AD14" s="62">
        <v>25</v>
      </c>
      <c r="AE14" s="62">
        <v>25</v>
      </c>
      <c r="AF14" s="62">
        <v>25</v>
      </c>
      <c r="AG14" s="61">
        <v>50</v>
      </c>
      <c r="AH14" s="56">
        <f t="shared" si="2"/>
        <v>25</v>
      </c>
      <c r="AI14" s="57">
        <f t="shared" si="3"/>
        <v>25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32.5</v>
      </c>
      <c r="C15" s="63">
        <v>32.5</v>
      </c>
      <c r="D15" s="63">
        <v>32.5</v>
      </c>
      <c r="E15" s="63">
        <v>32.5</v>
      </c>
      <c r="F15" s="63">
        <v>32.5</v>
      </c>
      <c r="G15" s="63">
        <v>35</v>
      </c>
      <c r="H15" s="63">
        <v>35</v>
      </c>
      <c r="I15" s="63">
        <v>35</v>
      </c>
      <c r="J15" s="63">
        <v>35</v>
      </c>
      <c r="K15" s="63">
        <v>35</v>
      </c>
      <c r="L15" s="51">
        <v>35</v>
      </c>
      <c r="M15" s="51">
        <v>35</v>
      </c>
      <c r="N15" s="51">
        <v>34.4</v>
      </c>
      <c r="O15" s="51">
        <v>34.4</v>
      </c>
      <c r="P15" s="51">
        <v>34.4</v>
      </c>
      <c r="Q15" s="51">
        <v>34.4</v>
      </c>
      <c r="R15" s="62">
        <v>34.4</v>
      </c>
      <c r="S15" s="62">
        <v>34.4</v>
      </c>
      <c r="T15" s="62">
        <v>34.4</v>
      </c>
      <c r="U15" s="62">
        <v>34.4</v>
      </c>
      <c r="V15" s="62">
        <v>34.4</v>
      </c>
      <c r="W15" s="62">
        <v>34.4</v>
      </c>
      <c r="X15" s="62">
        <v>34.4</v>
      </c>
      <c r="Y15" s="62">
        <v>34.4</v>
      </c>
      <c r="Z15" s="62">
        <v>34.4</v>
      </c>
      <c r="AA15" s="62">
        <v>34.4</v>
      </c>
      <c r="AB15" s="62">
        <v>34.4</v>
      </c>
      <c r="AC15" s="62">
        <v>34.4</v>
      </c>
      <c r="AD15" s="62">
        <v>34.4</v>
      </c>
      <c r="AE15" s="62">
        <v>32</v>
      </c>
      <c r="AF15" s="62">
        <v>32</v>
      </c>
      <c r="AG15" s="64">
        <v>45</v>
      </c>
      <c r="AH15" s="56">
        <f t="shared" si="2"/>
        <v>35</v>
      </c>
      <c r="AI15" s="57">
        <f t="shared" si="3"/>
        <v>32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23</v>
      </c>
      <c r="C16" s="50">
        <v>23</v>
      </c>
      <c r="D16" s="50">
        <v>23</v>
      </c>
      <c r="E16" s="50">
        <v>23</v>
      </c>
      <c r="F16" s="50">
        <v>23</v>
      </c>
      <c r="G16" s="50">
        <v>23</v>
      </c>
      <c r="H16" s="50">
        <v>23</v>
      </c>
      <c r="I16" s="50">
        <v>23</v>
      </c>
      <c r="J16" s="50">
        <v>23</v>
      </c>
      <c r="K16" s="50">
        <v>23</v>
      </c>
      <c r="L16" s="51">
        <v>23</v>
      </c>
      <c r="M16" s="51">
        <v>23</v>
      </c>
      <c r="N16" s="51">
        <v>23</v>
      </c>
      <c r="O16" s="51">
        <v>23</v>
      </c>
      <c r="P16" s="51">
        <v>23</v>
      </c>
      <c r="Q16" s="51">
        <v>23</v>
      </c>
      <c r="R16" s="65">
        <v>18</v>
      </c>
      <c r="S16" s="65">
        <v>18</v>
      </c>
      <c r="T16" s="65">
        <v>18</v>
      </c>
      <c r="U16" s="65">
        <v>18</v>
      </c>
      <c r="V16" s="65">
        <v>23</v>
      </c>
      <c r="W16" s="65">
        <v>23</v>
      </c>
      <c r="X16" s="65">
        <v>23</v>
      </c>
      <c r="Y16" s="65">
        <v>23</v>
      </c>
      <c r="Z16" s="65">
        <v>23</v>
      </c>
      <c r="AA16" s="65">
        <v>23</v>
      </c>
      <c r="AB16" s="65">
        <v>23</v>
      </c>
      <c r="AC16" s="65">
        <v>23</v>
      </c>
      <c r="AD16" s="65">
        <v>23</v>
      </c>
      <c r="AE16" s="65">
        <v>23</v>
      </c>
      <c r="AF16" s="65">
        <v>23</v>
      </c>
      <c r="AG16" s="61">
        <v>45</v>
      </c>
      <c r="AH16" s="56">
        <f t="shared" si="2"/>
        <v>23</v>
      </c>
      <c r="AI16" s="57">
        <f t="shared" si="3"/>
        <v>18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17</v>
      </c>
      <c r="C17" s="50">
        <v>17</v>
      </c>
      <c r="D17" s="50">
        <v>17</v>
      </c>
      <c r="E17" s="50">
        <v>17</v>
      </c>
      <c r="F17" s="50">
        <v>17</v>
      </c>
      <c r="G17" s="50">
        <v>17</v>
      </c>
      <c r="H17" s="50">
        <v>17</v>
      </c>
      <c r="I17" s="50">
        <v>17</v>
      </c>
      <c r="J17" s="50">
        <v>17</v>
      </c>
      <c r="K17" s="50">
        <v>17</v>
      </c>
      <c r="L17" s="51">
        <v>17</v>
      </c>
      <c r="M17" s="51">
        <v>17</v>
      </c>
      <c r="N17" s="51">
        <v>17</v>
      </c>
      <c r="O17" s="51">
        <v>17</v>
      </c>
      <c r="P17" s="51">
        <v>17</v>
      </c>
      <c r="Q17" s="51">
        <v>17</v>
      </c>
      <c r="R17" s="62">
        <v>17</v>
      </c>
      <c r="S17" s="62">
        <v>17</v>
      </c>
      <c r="T17" s="62">
        <v>17</v>
      </c>
      <c r="U17" s="62">
        <v>17</v>
      </c>
      <c r="V17" s="62">
        <v>17</v>
      </c>
      <c r="W17" s="62">
        <v>17</v>
      </c>
      <c r="X17" s="62">
        <v>17</v>
      </c>
      <c r="Y17" s="62">
        <v>17</v>
      </c>
      <c r="Z17" s="62">
        <v>17</v>
      </c>
      <c r="AA17" s="62">
        <v>17</v>
      </c>
      <c r="AB17" s="62">
        <v>17</v>
      </c>
      <c r="AC17" s="62">
        <v>17</v>
      </c>
      <c r="AD17" s="62">
        <v>17</v>
      </c>
      <c r="AE17" s="62">
        <v>17</v>
      </c>
      <c r="AF17" s="62">
        <v>17</v>
      </c>
      <c r="AG17" s="61">
        <v>42</v>
      </c>
      <c r="AH17" s="56">
        <f t="shared" si="2"/>
        <v>17</v>
      </c>
      <c r="AI17" s="57">
        <f t="shared" si="3"/>
        <v>17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15</v>
      </c>
      <c r="C18" s="50">
        <v>15</v>
      </c>
      <c r="D18" s="50">
        <v>15</v>
      </c>
      <c r="E18" s="50">
        <v>15</v>
      </c>
      <c r="F18" s="50">
        <v>15</v>
      </c>
      <c r="G18" s="50">
        <v>15</v>
      </c>
      <c r="H18" s="50">
        <v>15</v>
      </c>
      <c r="I18" s="50">
        <v>15</v>
      </c>
      <c r="J18" s="50">
        <v>15</v>
      </c>
      <c r="K18" s="50">
        <v>15</v>
      </c>
      <c r="L18" s="51">
        <v>15</v>
      </c>
      <c r="M18" s="51">
        <v>15</v>
      </c>
      <c r="N18" s="51">
        <v>15</v>
      </c>
      <c r="O18" s="51">
        <v>15</v>
      </c>
      <c r="P18" s="51">
        <v>15</v>
      </c>
      <c r="Q18" s="51">
        <v>15</v>
      </c>
      <c r="R18" s="51">
        <v>15</v>
      </c>
      <c r="S18" s="51">
        <v>15</v>
      </c>
      <c r="T18" s="51">
        <v>15</v>
      </c>
      <c r="U18" s="51">
        <v>15</v>
      </c>
      <c r="V18" s="51">
        <v>15</v>
      </c>
      <c r="W18" s="51">
        <v>15</v>
      </c>
      <c r="X18" s="51">
        <v>15</v>
      </c>
      <c r="Y18" s="51">
        <v>15</v>
      </c>
      <c r="Z18" s="51">
        <v>15</v>
      </c>
      <c r="AA18" s="51">
        <v>20</v>
      </c>
      <c r="AB18" s="51">
        <v>20</v>
      </c>
      <c r="AC18" s="51">
        <v>20</v>
      </c>
      <c r="AD18" s="51">
        <v>20</v>
      </c>
      <c r="AE18" s="51">
        <v>20</v>
      </c>
      <c r="AF18" s="51">
        <v>20</v>
      </c>
      <c r="AG18" s="61">
        <v>36</v>
      </c>
      <c r="AH18" s="56">
        <f t="shared" si="2"/>
        <v>20</v>
      </c>
      <c r="AI18" s="57">
        <f t="shared" si="3"/>
        <v>15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17.8</v>
      </c>
      <c r="C19" s="50">
        <v>17.8</v>
      </c>
      <c r="D19" s="50">
        <v>17.8</v>
      </c>
      <c r="E19" s="50">
        <v>17.8</v>
      </c>
      <c r="F19" s="50">
        <v>17.8</v>
      </c>
      <c r="G19" s="50">
        <v>17.8</v>
      </c>
      <c r="H19" s="50">
        <v>17.8</v>
      </c>
      <c r="I19" s="50">
        <v>17.8</v>
      </c>
      <c r="J19" s="50">
        <v>17.8</v>
      </c>
      <c r="K19" s="50">
        <v>17.8</v>
      </c>
      <c r="L19" s="51">
        <v>17.8</v>
      </c>
      <c r="M19" s="51">
        <v>17.8</v>
      </c>
      <c r="N19" s="51">
        <v>17.8</v>
      </c>
      <c r="O19" s="51">
        <v>17.8</v>
      </c>
      <c r="P19" s="51">
        <v>17.8</v>
      </c>
      <c r="Q19" s="51">
        <v>17.8</v>
      </c>
      <c r="R19" s="51">
        <v>17.8</v>
      </c>
      <c r="S19" s="51">
        <v>17.8</v>
      </c>
      <c r="T19" s="51">
        <v>17.8</v>
      </c>
      <c r="U19" s="51">
        <v>17.8</v>
      </c>
      <c r="V19" s="51">
        <v>17.8</v>
      </c>
      <c r="W19" s="51">
        <v>17.8</v>
      </c>
      <c r="X19" s="51">
        <v>17.8</v>
      </c>
      <c r="Y19" s="51">
        <v>17.8</v>
      </c>
      <c r="Z19" s="51">
        <v>17.8</v>
      </c>
      <c r="AA19" s="51">
        <v>17.8</v>
      </c>
      <c r="AB19" s="51">
        <v>17.8</v>
      </c>
      <c r="AC19" s="51">
        <v>17.600000000000001</v>
      </c>
      <c r="AD19" s="51">
        <v>17.600000000000001</v>
      </c>
      <c r="AE19" s="51">
        <v>17.600000000000001</v>
      </c>
      <c r="AF19" s="51">
        <v>17.600000000000001</v>
      </c>
      <c r="AG19" s="61">
        <v>30</v>
      </c>
      <c r="AH19" s="56">
        <f t="shared" si="2"/>
        <v>17.8</v>
      </c>
      <c r="AI19" s="57">
        <f t="shared" si="3"/>
        <v>17.600000000000001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10</v>
      </c>
      <c r="C21" s="50">
        <v>10</v>
      </c>
      <c r="D21" s="50">
        <v>10</v>
      </c>
      <c r="E21" s="50">
        <v>10</v>
      </c>
      <c r="F21" s="50">
        <v>10</v>
      </c>
      <c r="G21" s="50">
        <v>10</v>
      </c>
      <c r="H21" s="50">
        <v>10</v>
      </c>
      <c r="I21" s="50">
        <v>10</v>
      </c>
      <c r="J21" s="50">
        <v>10</v>
      </c>
      <c r="K21" s="50">
        <v>10</v>
      </c>
      <c r="L21" s="51">
        <v>10</v>
      </c>
      <c r="M21" s="51">
        <v>10</v>
      </c>
      <c r="N21" s="51">
        <v>10</v>
      </c>
      <c r="O21" s="51">
        <v>10</v>
      </c>
      <c r="P21" s="51">
        <v>10</v>
      </c>
      <c r="Q21" s="51">
        <v>10</v>
      </c>
      <c r="R21" s="51">
        <v>10</v>
      </c>
      <c r="S21" s="51">
        <v>10</v>
      </c>
      <c r="T21" s="51">
        <v>10</v>
      </c>
      <c r="U21" s="51">
        <v>10</v>
      </c>
      <c r="V21" s="51">
        <v>10</v>
      </c>
      <c r="W21" s="51">
        <v>10</v>
      </c>
      <c r="X21" s="51">
        <v>10</v>
      </c>
      <c r="Y21" s="51">
        <v>10</v>
      </c>
      <c r="Z21" s="51">
        <v>10</v>
      </c>
      <c r="AA21" s="51">
        <v>8.5</v>
      </c>
      <c r="AB21" s="51">
        <v>8.5</v>
      </c>
      <c r="AC21" s="51">
        <v>8.5</v>
      </c>
      <c r="AD21" s="51">
        <v>8.5</v>
      </c>
      <c r="AE21" s="51">
        <v>0</v>
      </c>
      <c r="AF21" s="51">
        <v>8.5</v>
      </c>
      <c r="AG21" s="61">
        <v>25</v>
      </c>
      <c r="AH21" s="56">
        <f t="shared" si="2"/>
        <v>10</v>
      </c>
      <c r="AI21" s="57">
        <f t="shared" si="3"/>
        <v>0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0</v>
      </c>
      <c r="S22" s="51">
        <v>14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61">
        <v>25</v>
      </c>
      <c r="AH22" s="56">
        <f t="shared" si="2"/>
        <v>22</v>
      </c>
      <c r="AI22" s="57">
        <f t="shared" si="3"/>
        <v>0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13</v>
      </c>
      <c r="C23" s="50">
        <v>13</v>
      </c>
      <c r="D23" s="50">
        <v>13</v>
      </c>
      <c r="E23" s="50">
        <v>13</v>
      </c>
      <c r="F23" s="50">
        <v>13</v>
      </c>
      <c r="G23" s="50">
        <v>13</v>
      </c>
      <c r="H23" s="50">
        <v>13</v>
      </c>
      <c r="I23" s="50">
        <v>13</v>
      </c>
      <c r="J23" s="50">
        <v>13</v>
      </c>
      <c r="K23" s="50">
        <v>13</v>
      </c>
      <c r="L23" s="51">
        <v>13</v>
      </c>
      <c r="M23" s="51">
        <v>13</v>
      </c>
      <c r="N23" s="51">
        <v>13</v>
      </c>
      <c r="O23" s="51">
        <v>13</v>
      </c>
      <c r="P23" s="51">
        <v>13</v>
      </c>
      <c r="Q23" s="51">
        <v>13</v>
      </c>
      <c r="R23" s="51">
        <v>13</v>
      </c>
      <c r="S23" s="51">
        <v>13</v>
      </c>
      <c r="T23" s="51">
        <v>13</v>
      </c>
      <c r="U23" s="51">
        <v>13</v>
      </c>
      <c r="V23" s="51">
        <v>13</v>
      </c>
      <c r="W23" s="51">
        <v>13</v>
      </c>
      <c r="X23" s="51">
        <v>13</v>
      </c>
      <c r="Y23" s="51">
        <v>13</v>
      </c>
      <c r="Z23" s="51">
        <v>13</v>
      </c>
      <c r="AA23" s="51">
        <v>13</v>
      </c>
      <c r="AB23" s="51">
        <v>13</v>
      </c>
      <c r="AC23" s="51">
        <v>13</v>
      </c>
      <c r="AD23" s="51">
        <v>13</v>
      </c>
      <c r="AE23" s="51">
        <v>13</v>
      </c>
      <c r="AF23" s="51">
        <v>13</v>
      </c>
      <c r="AG23" s="61">
        <v>25</v>
      </c>
      <c r="AH23" s="56">
        <f t="shared" si="2"/>
        <v>13</v>
      </c>
      <c r="AI23" s="57">
        <f t="shared" si="3"/>
        <v>13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14.2</v>
      </c>
      <c r="C24" s="50">
        <v>14.2</v>
      </c>
      <c r="D24" s="50">
        <v>14.2</v>
      </c>
      <c r="E24" s="50">
        <v>14.2</v>
      </c>
      <c r="F24" s="50">
        <v>14.2</v>
      </c>
      <c r="G24" s="50">
        <v>14.2</v>
      </c>
      <c r="H24" s="50">
        <v>14.2</v>
      </c>
      <c r="I24" s="50">
        <v>14.2</v>
      </c>
      <c r="J24" s="50">
        <v>14.2</v>
      </c>
      <c r="K24" s="50">
        <v>14.2</v>
      </c>
      <c r="L24" s="51">
        <v>14.2</v>
      </c>
      <c r="M24" s="51">
        <v>14.2</v>
      </c>
      <c r="N24" s="51">
        <v>14.2</v>
      </c>
      <c r="O24" s="51">
        <v>14.2</v>
      </c>
      <c r="P24" s="51">
        <v>14.2</v>
      </c>
      <c r="Q24" s="51">
        <v>14.2</v>
      </c>
      <c r="R24" s="51">
        <v>14.2</v>
      </c>
      <c r="S24" s="51">
        <v>14.2</v>
      </c>
      <c r="T24" s="51">
        <v>14.2</v>
      </c>
      <c r="U24" s="51">
        <v>14.2</v>
      </c>
      <c r="V24" s="51">
        <v>14.2</v>
      </c>
      <c r="W24" s="51">
        <v>14.2</v>
      </c>
      <c r="X24" s="51">
        <v>14.2</v>
      </c>
      <c r="Y24" s="51">
        <v>14.2</v>
      </c>
      <c r="Z24" s="51">
        <v>14.2</v>
      </c>
      <c r="AA24" s="51">
        <v>14.2</v>
      </c>
      <c r="AB24" s="51">
        <v>14.2</v>
      </c>
      <c r="AC24" s="51">
        <v>14.2</v>
      </c>
      <c r="AD24" s="51">
        <v>14.2</v>
      </c>
      <c r="AE24" s="51">
        <v>14.2</v>
      </c>
      <c r="AF24" s="51">
        <v>14.2</v>
      </c>
      <c r="AG24" s="61">
        <v>25</v>
      </c>
      <c r="AH24" s="56">
        <f t="shared" si="2"/>
        <v>14.2</v>
      </c>
      <c r="AI24" s="57">
        <f t="shared" si="3"/>
        <v>14.2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20</v>
      </c>
      <c r="C25" s="50">
        <v>20</v>
      </c>
      <c r="D25" s="50">
        <v>20</v>
      </c>
      <c r="E25" s="50">
        <v>20</v>
      </c>
      <c r="F25" s="50">
        <v>20</v>
      </c>
      <c r="G25" s="50">
        <v>20</v>
      </c>
      <c r="H25" s="50">
        <v>20</v>
      </c>
      <c r="I25" s="50">
        <v>20</v>
      </c>
      <c r="J25" s="50">
        <v>20</v>
      </c>
      <c r="K25" s="50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18</v>
      </c>
      <c r="AB25" s="51">
        <v>18</v>
      </c>
      <c r="AC25" s="51">
        <v>18</v>
      </c>
      <c r="AD25" s="51">
        <v>16.5</v>
      </c>
      <c r="AE25" s="51">
        <v>16.5</v>
      </c>
      <c r="AF25" s="51">
        <v>18</v>
      </c>
      <c r="AG25" s="61">
        <v>24.2</v>
      </c>
      <c r="AH25" s="56">
        <f t="shared" si="2"/>
        <v>20</v>
      </c>
      <c r="AI25" s="57">
        <f t="shared" si="3"/>
        <v>16.5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11</v>
      </c>
      <c r="C26" s="50">
        <v>11</v>
      </c>
      <c r="D26" s="50">
        <v>11</v>
      </c>
      <c r="E26" s="50">
        <v>11</v>
      </c>
      <c r="F26" s="50">
        <v>11</v>
      </c>
      <c r="G26" s="50">
        <v>11</v>
      </c>
      <c r="H26" s="50">
        <v>11</v>
      </c>
      <c r="I26" s="50">
        <v>11</v>
      </c>
      <c r="J26" s="50">
        <v>11</v>
      </c>
      <c r="K26" s="50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61">
        <v>20</v>
      </c>
      <c r="AH26" s="56">
        <f>MAX(B26:AF26)</f>
        <v>11</v>
      </c>
      <c r="AI26" s="57">
        <f>MIN(B26:AF26)</f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9</v>
      </c>
      <c r="C34" s="63">
        <v>9</v>
      </c>
      <c r="D34" s="63">
        <v>9</v>
      </c>
      <c r="E34" s="63">
        <v>9</v>
      </c>
      <c r="F34" s="63">
        <v>9</v>
      </c>
      <c r="G34" s="63">
        <v>9</v>
      </c>
      <c r="H34" s="63">
        <v>9</v>
      </c>
      <c r="I34" s="63">
        <v>9</v>
      </c>
      <c r="J34" s="63">
        <v>9</v>
      </c>
      <c r="K34" s="63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63">
        <v>93</v>
      </c>
      <c r="C37" s="63">
        <v>93</v>
      </c>
      <c r="D37" s="63">
        <v>93</v>
      </c>
      <c r="E37" s="63">
        <v>93</v>
      </c>
      <c r="F37" s="63">
        <v>94</v>
      </c>
      <c r="G37" s="63">
        <v>93</v>
      </c>
      <c r="H37" s="63">
        <v>93.8</v>
      </c>
      <c r="I37" s="63">
        <v>93</v>
      </c>
      <c r="J37" s="63">
        <v>93</v>
      </c>
      <c r="K37" s="63">
        <v>93</v>
      </c>
      <c r="L37" s="72">
        <v>92.3</v>
      </c>
      <c r="M37" s="72">
        <v>92.3</v>
      </c>
      <c r="N37" s="72">
        <v>92.3</v>
      </c>
      <c r="O37" s="72">
        <f>49.5+45.4</f>
        <v>94.9</v>
      </c>
      <c r="P37" s="72">
        <v>93.6</v>
      </c>
      <c r="Q37" s="72">
        <v>91.3</v>
      </c>
      <c r="R37" s="72">
        <v>91.3</v>
      </c>
      <c r="S37" s="72">
        <v>91.3</v>
      </c>
      <c r="T37" s="72">
        <v>95.3</v>
      </c>
      <c r="U37" s="72">
        <f>47.5+44.8</f>
        <v>92.3</v>
      </c>
      <c r="V37" s="72">
        <f>47.5+44.8</f>
        <v>92.3</v>
      </c>
      <c r="W37" s="72">
        <v>87</v>
      </c>
      <c r="X37" s="72">
        <f>46.3+41.9</f>
        <v>88.199999999999989</v>
      </c>
      <c r="Y37" s="72">
        <f>46.3+41.9</f>
        <v>88.199999999999989</v>
      </c>
      <c r="Z37" s="72">
        <v>87</v>
      </c>
      <c r="AA37" s="72">
        <f>42.6+46.9</f>
        <v>89.5</v>
      </c>
      <c r="AB37" s="72">
        <f>42.7+48.2</f>
        <v>90.9</v>
      </c>
      <c r="AC37" s="72">
        <f>43+50.4</f>
        <v>93.4</v>
      </c>
      <c r="AD37" s="72">
        <f>43+50.4</f>
        <v>93.4</v>
      </c>
      <c r="AE37" s="72">
        <f>43.6+51.9</f>
        <v>95.5</v>
      </c>
      <c r="AF37" s="72">
        <f>44+51.7</f>
        <v>95.7</v>
      </c>
      <c r="AG37" s="69">
        <v>240</v>
      </c>
      <c r="AH37" s="56">
        <f t="shared" si="2"/>
        <v>95.7</v>
      </c>
      <c r="AI37" s="57">
        <f t="shared" si="3"/>
        <v>87</v>
      </c>
      <c r="AK37" s="58"/>
    </row>
    <row r="38" spans="1:88" ht="15.75" thickBot="1" x14ac:dyDescent="0.3">
      <c r="A38" s="73" t="s">
        <v>45</v>
      </c>
      <c r="B38" s="74">
        <f t="shared" ref="B38:AF38" si="4">SUM(B11:B36)</f>
        <v>587.70000000000005</v>
      </c>
      <c r="C38" s="74">
        <f t="shared" si="4"/>
        <v>587.70000000000005</v>
      </c>
      <c r="D38" s="74">
        <f t="shared" si="4"/>
        <v>567.70000000000005</v>
      </c>
      <c r="E38" s="74">
        <f t="shared" si="4"/>
        <v>567.70000000000005</v>
      </c>
      <c r="F38" s="74">
        <f t="shared" si="4"/>
        <v>567.70000000000005</v>
      </c>
      <c r="G38" s="74">
        <f t="shared" si="4"/>
        <v>619.20000000000005</v>
      </c>
      <c r="H38" s="74">
        <f t="shared" si="4"/>
        <v>699.2</v>
      </c>
      <c r="I38" s="74">
        <f t="shared" si="4"/>
        <v>779.2</v>
      </c>
      <c r="J38" s="74">
        <f t="shared" si="4"/>
        <v>849.2</v>
      </c>
      <c r="K38" s="74">
        <f t="shared" si="4"/>
        <v>889.2</v>
      </c>
      <c r="L38" s="74">
        <f>SUM(L11:L36)</f>
        <v>889.2</v>
      </c>
      <c r="M38" s="74">
        <f t="shared" si="4"/>
        <v>889.2</v>
      </c>
      <c r="N38" s="74">
        <f>SUM(N11:N36)</f>
        <v>828.6</v>
      </c>
      <c r="O38" s="74">
        <f t="shared" si="4"/>
        <v>788.6</v>
      </c>
      <c r="P38" s="74">
        <f t="shared" si="4"/>
        <v>778.59999999999991</v>
      </c>
      <c r="Q38" s="74">
        <f t="shared" si="4"/>
        <v>758.59999999999991</v>
      </c>
      <c r="R38" s="74">
        <f t="shared" si="4"/>
        <v>751.59999999999991</v>
      </c>
      <c r="S38" s="74">
        <f t="shared" si="4"/>
        <v>725.59999999999991</v>
      </c>
      <c r="T38" s="74">
        <f t="shared" si="4"/>
        <v>713.59999999999991</v>
      </c>
      <c r="U38" s="74">
        <f t="shared" si="4"/>
        <v>803.6</v>
      </c>
      <c r="V38" s="74">
        <f t="shared" si="4"/>
        <v>888.6</v>
      </c>
      <c r="W38" s="74">
        <f t="shared" si="4"/>
        <v>968.6</v>
      </c>
      <c r="X38" s="74">
        <f t="shared" si="4"/>
        <v>908.6</v>
      </c>
      <c r="Y38" s="74">
        <f t="shared" si="4"/>
        <v>838.6</v>
      </c>
      <c r="Z38" s="74">
        <f t="shared" si="4"/>
        <v>808.6</v>
      </c>
      <c r="AA38" s="74">
        <f t="shared" si="4"/>
        <v>790.1</v>
      </c>
      <c r="AB38" s="74">
        <f t="shared" si="4"/>
        <v>739.09999999999991</v>
      </c>
      <c r="AC38" s="74">
        <f t="shared" si="4"/>
        <v>718.9</v>
      </c>
      <c r="AD38" s="74">
        <f t="shared" si="4"/>
        <v>647.4</v>
      </c>
      <c r="AE38" s="74">
        <f t="shared" si="4"/>
        <v>587.5</v>
      </c>
      <c r="AF38" s="74">
        <f t="shared" si="4"/>
        <v>597.5</v>
      </c>
      <c r="AG38" s="69">
        <f>SUM(AG11:AG37)</f>
        <v>1492.8299999999997</v>
      </c>
      <c r="AH38" s="56">
        <f t="shared" si="2"/>
        <v>968.6</v>
      </c>
      <c r="AI38" s="57">
        <f t="shared" si="3"/>
        <v>567.70000000000005</v>
      </c>
      <c r="AK38" s="58"/>
    </row>
    <row r="39" spans="1:88" x14ac:dyDescent="0.25">
      <c r="A39" s="59" t="s">
        <v>46</v>
      </c>
      <c r="B39" s="63">
        <v>120</v>
      </c>
      <c r="C39" s="63">
        <v>104</v>
      </c>
      <c r="D39" s="63">
        <v>104</v>
      </c>
      <c r="E39" s="63">
        <v>104</v>
      </c>
      <c r="F39" s="63">
        <v>112</v>
      </c>
      <c r="G39" s="63">
        <v>112.6</v>
      </c>
      <c r="H39" s="63">
        <v>144</v>
      </c>
      <c r="I39" s="63">
        <v>144</v>
      </c>
      <c r="J39" s="63">
        <v>144</v>
      </c>
      <c r="K39" s="63">
        <v>149</v>
      </c>
      <c r="L39" s="51">
        <v>148.6</v>
      </c>
      <c r="M39" s="51">
        <v>148.69999999999999</v>
      </c>
      <c r="N39" s="51">
        <v>148.69999999999999</v>
      </c>
      <c r="O39" s="51">
        <v>148.69999999999999</v>
      </c>
      <c r="P39" s="51">
        <v>148.6</v>
      </c>
      <c r="Q39" s="51"/>
      <c r="R39" s="51">
        <v>131</v>
      </c>
      <c r="S39" s="51">
        <v>144</v>
      </c>
      <c r="T39" s="51">
        <v>147</v>
      </c>
      <c r="U39" s="51">
        <v>147.1</v>
      </c>
      <c r="V39" s="51">
        <v>147.19999999999999</v>
      </c>
      <c r="W39" s="51">
        <v>147.4</v>
      </c>
      <c r="X39" s="51">
        <v>147.4</v>
      </c>
      <c r="Y39" s="51">
        <v>145.30000000000001</v>
      </c>
      <c r="Z39" s="51">
        <v>145.5</v>
      </c>
      <c r="AA39" s="51">
        <v>145.69999999999999</v>
      </c>
      <c r="AB39" s="51">
        <v>145.69999999999999</v>
      </c>
      <c r="AC39" s="51">
        <v>145.80000000000001</v>
      </c>
      <c r="AD39" s="51">
        <v>120</v>
      </c>
      <c r="AE39" s="50">
        <v>115</v>
      </c>
      <c r="AF39" s="50">
        <v>121.5</v>
      </c>
      <c r="AG39" s="64">
        <v>144</v>
      </c>
      <c r="AH39" s="56">
        <f t="shared" si="2"/>
        <v>149</v>
      </c>
      <c r="AI39" s="57">
        <f t="shared" si="3"/>
        <v>104</v>
      </c>
      <c r="AK39" s="58"/>
    </row>
    <row r="40" spans="1:88" x14ac:dyDescent="0.25">
      <c r="A40" s="68" t="s">
        <v>47</v>
      </c>
      <c r="B40" s="63">
        <v>60</v>
      </c>
      <c r="C40" s="63">
        <v>50</v>
      </c>
      <c r="D40" s="63">
        <v>50</v>
      </c>
      <c r="E40" s="63">
        <v>50</v>
      </c>
      <c r="F40" s="63">
        <v>50</v>
      </c>
      <c r="G40" s="63">
        <v>70</v>
      </c>
      <c r="H40" s="63">
        <v>70</v>
      </c>
      <c r="I40" s="63">
        <v>70</v>
      </c>
      <c r="J40" s="63">
        <v>70</v>
      </c>
      <c r="K40" s="63">
        <v>70</v>
      </c>
      <c r="L40" s="53">
        <v>70</v>
      </c>
      <c r="M40" s="53">
        <v>70.099999999999994</v>
      </c>
      <c r="N40" s="53">
        <v>70</v>
      </c>
      <c r="O40" s="53">
        <v>70.3</v>
      </c>
      <c r="P40" s="53">
        <v>70.5</v>
      </c>
      <c r="Q40" s="53"/>
      <c r="R40" s="53">
        <v>71</v>
      </c>
      <c r="S40" s="53">
        <v>70</v>
      </c>
      <c r="T40" s="53">
        <v>71</v>
      </c>
      <c r="U40" s="53">
        <v>71.8</v>
      </c>
      <c r="V40" s="53">
        <v>71.400000000000006</v>
      </c>
      <c r="W40" s="53">
        <v>70.900000000000006</v>
      </c>
      <c r="X40" s="53">
        <v>70.900000000000006</v>
      </c>
      <c r="Y40" s="53">
        <v>71.5</v>
      </c>
      <c r="Z40" s="53">
        <v>71.900000000000006</v>
      </c>
      <c r="AA40" s="53">
        <v>70.099999999999994</v>
      </c>
      <c r="AB40" s="53">
        <v>70.900000000000006</v>
      </c>
      <c r="AC40" s="53">
        <v>71.599999999999994</v>
      </c>
      <c r="AD40" s="53">
        <v>48</v>
      </c>
      <c r="AE40" s="63">
        <v>71.400000000000006</v>
      </c>
      <c r="AF40" s="63">
        <v>45.7</v>
      </c>
      <c r="AG40" s="69">
        <v>70</v>
      </c>
      <c r="AH40" s="56">
        <f t="shared" si="2"/>
        <v>71.900000000000006</v>
      </c>
      <c r="AI40" s="57">
        <f t="shared" si="3"/>
        <v>45.7</v>
      </c>
      <c r="AK40" s="58"/>
    </row>
    <row r="41" spans="1:88" x14ac:dyDescent="0.25">
      <c r="A41" s="68" t="s">
        <v>48</v>
      </c>
      <c r="B41" s="63">
        <v>62</v>
      </c>
      <c r="C41" s="63">
        <v>52</v>
      </c>
      <c r="D41" s="63">
        <v>52</v>
      </c>
      <c r="E41" s="63">
        <v>52</v>
      </c>
      <c r="F41" s="63">
        <v>53</v>
      </c>
      <c r="G41" s="63">
        <v>69.7</v>
      </c>
      <c r="H41" s="63">
        <v>69.7</v>
      </c>
      <c r="I41" s="63">
        <v>69.7</v>
      </c>
      <c r="J41" s="63">
        <v>69.7</v>
      </c>
      <c r="K41" s="63">
        <v>69.7</v>
      </c>
      <c r="L41" s="53">
        <v>69.7</v>
      </c>
      <c r="M41" s="53">
        <v>70.3</v>
      </c>
      <c r="N41" s="53">
        <v>69</v>
      </c>
      <c r="O41" s="53">
        <v>69.5</v>
      </c>
      <c r="P41" s="53">
        <v>69.599999999999994</v>
      </c>
      <c r="Q41" s="53"/>
      <c r="R41" s="53">
        <v>68</v>
      </c>
      <c r="S41" s="53">
        <v>69</v>
      </c>
      <c r="T41" s="53">
        <v>69</v>
      </c>
      <c r="U41" s="53">
        <v>69</v>
      </c>
      <c r="V41" s="53">
        <v>70.2</v>
      </c>
      <c r="W41" s="53">
        <v>69</v>
      </c>
      <c r="X41" s="53">
        <v>69</v>
      </c>
      <c r="Y41" s="53">
        <v>69.599999999999994</v>
      </c>
      <c r="Z41" s="53">
        <v>69</v>
      </c>
      <c r="AA41" s="53">
        <v>69.7</v>
      </c>
      <c r="AB41" s="53">
        <v>69.900000000000006</v>
      </c>
      <c r="AC41" s="53">
        <v>69.7</v>
      </c>
      <c r="AD41" s="53">
        <v>55.6</v>
      </c>
      <c r="AE41" s="63">
        <v>70.3</v>
      </c>
      <c r="AF41" s="63">
        <v>69.7</v>
      </c>
      <c r="AG41" s="69">
        <v>69</v>
      </c>
      <c r="AH41" s="56">
        <f t="shared" si="2"/>
        <v>70.3</v>
      </c>
      <c r="AI41" s="57">
        <f t="shared" si="3"/>
        <v>52</v>
      </c>
      <c r="AK41" s="58"/>
    </row>
    <row r="42" spans="1:88" x14ac:dyDescent="0.25">
      <c r="A42" s="68" t="s">
        <v>49</v>
      </c>
      <c r="B42" s="63">
        <v>41</v>
      </c>
      <c r="C42" s="63">
        <v>41</v>
      </c>
      <c r="D42" s="63">
        <v>41</v>
      </c>
      <c r="E42" s="63">
        <v>41</v>
      </c>
      <c r="F42" s="63">
        <v>60</v>
      </c>
      <c r="G42" s="63">
        <v>60</v>
      </c>
      <c r="H42" s="63">
        <v>60</v>
      </c>
      <c r="I42" s="63">
        <v>60</v>
      </c>
      <c r="J42" s="63">
        <v>60</v>
      </c>
      <c r="K42" s="63">
        <v>60</v>
      </c>
      <c r="L42" s="53">
        <v>60</v>
      </c>
      <c r="M42" s="53">
        <v>60.2</v>
      </c>
      <c r="N42" s="53">
        <v>60</v>
      </c>
      <c r="O42" s="53">
        <v>60.2</v>
      </c>
      <c r="P42" s="53">
        <v>60.2</v>
      </c>
      <c r="Q42" s="53"/>
      <c r="R42" s="53">
        <v>60.2</v>
      </c>
      <c r="S42" s="53">
        <v>60</v>
      </c>
      <c r="T42" s="53">
        <v>60.9</v>
      </c>
      <c r="U42" s="53">
        <v>61.2</v>
      </c>
      <c r="V42" s="53">
        <v>61.4</v>
      </c>
      <c r="W42" s="53">
        <v>61.4</v>
      </c>
      <c r="X42" s="53">
        <v>61.4</v>
      </c>
      <c r="Y42" s="53">
        <v>61.4</v>
      </c>
      <c r="Z42" s="53">
        <v>61.4</v>
      </c>
      <c r="AA42" s="53">
        <v>61.4</v>
      </c>
      <c r="AB42" s="53">
        <v>61.4</v>
      </c>
      <c r="AC42" s="53">
        <v>61.4</v>
      </c>
      <c r="AD42" s="53">
        <v>42</v>
      </c>
      <c r="AE42" s="63">
        <v>59.5</v>
      </c>
      <c r="AF42" s="63">
        <v>50</v>
      </c>
      <c r="AG42" s="69">
        <v>60</v>
      </c>
      <c r="AH42" s="56">
        <f t="shared" si="2"/>
        <v>61.4</v>
      </c>
      <c r="AI42" s="57">
        <f t="shared" si="3"/>
        <v>41</v>
      </c>
      <c r="AK42" s="58"/>
    </row>
    <row r="43" spans="1:88" x14ac:dyDescent="0.25">
      <c r="A43" s="68" t="s">
        <v>50</v>
      </c>
      <c r="B43" s="63">
        <v>10</v>
      </c>
      <c r="C43" s="63">
        <v>13.5</v>
      </c>
      <c r="D43" s="63">
        <v>13.5</v>
      </c>
      <c r="E43" s="63">
        <v>13.5</v>
      </c>
      <c r="F43" s="63">
        <v>13.5</v>
      </c>
      <c r="G43" s="63">
        <v>13.5</v>
      </c>
      <c r="H43" s="63">
        <v>25</v>
      </c>
      <c r="I43" s="63">
        <v>25</v>
      </c>
      <c r="J43" s="63">
        <v>25</v>
      </c>
      <c r="K43" s="63">
        <v>25</v>
      </c>
      <c r="L43" s="51">
        <v>25</v>
      </c>
      <c r="M43" s="51">
        <v>30.3</v>
      </c>
      <c r="N43" s="51">
        <v>24</v>
      </c>
      <c r="O43" s="51">
        <v>28.3</v>
      </c>
      <c r="P43" s="51">
        <v>15</v>
      </c>
      <c r="Q43" s="51"/>
      <c r="R43" s="51">
        <v>15</v>
      </c>
      <c r="S43" s="51">
        <v>15</v>
      </c>
      <c r="T43" s="51">
        <v>15</v>
      </c>
      <c r="U43" s="51">
        <v>17</v>
      </c>
      <c r="V43" s="51">
        <v>29</v>
      </c>
      <c r="W43" s="51">
        <v>29</v>
      </c>
      <c r="X43" s="51">
        <v>29</v>
      </c>
      <c r="Y43" s="51">
        <v>29</v>
      </c>
      <c r="Z43" s="53">
        <v>28.3</v>
      </c>
      <c r="AA43" s="53">
        <v>15</v>
      </c>
      <c r="AB43" s="53">
        <v>14.9</v>
      </c>
      <c r="AC43" s="53">
        <v>14.9</v>
      </c>
      <c r="AD43" s="53">
        <v>14.9</v>
      </c>
      <c r="AE43" s="63">
        <v>0</v>
      </c>
      <c r="AF43" s="63">
        <v>0</v>
      </c>
      <c r="AG43" s="69">
        <v>30</v>
      </c>
      <c r="AH43" s="56">
        <f t="shared" si="2"/>
        <v>30.3</v>
      </c>
      <c r="AI43" s="57">
        <f t="shared" si="3"/>
        <v>0</v>
      </c>
      <c r="AK43" s="58"/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/>
      <c r="R44" s="51">
        <v>0</v>
      </c>
      <c r="S44" s="51"/>
      <c r="T44" s="51"/>
      <c r="U44" s="51"/>
      <c r="V44" s="51"/>
      <c r="W44" s="51"/>
      <c r="X44" s="51"/>
      <c r="Y44" s="51"/>
      <c r="Z44" s="51"/>
      <c r="AA44" s="51">
        <v>0</v>
      </c>
      <c r="AB44" s="51">
        <v>0</v>
      </c>
      <c r="AC44" s="51">
        <v>0</v>
      </c>
      <c r="AD44" s="51">
        <v>0</v>
      </c>
      <c r="AE44" s="63">
        <v>0</v>
      </c>
      <c r="AF44" s="63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75">
        <v>17.5</v>
      </c>
      <c r="C45" s="75">
        <v>17.5</v>
      </c>
      <c r="D45" s="75">
        <v>17.5</v>
      </c>
      <c r="E45" s="75">
        <v>17.5</v>
      </c>
      <c r="F45" s="75">
        <v>17.5</v>
      </c>
      <c r="G45" s="75">
        <v>17.5</v>
      </c>
      <c r="H45" s="75">
        <v>17.5</v>
      </c>
      <c r="I45" s="75">
        <v>17.5</v>
      </c>
      <c r="J45" s="75">
        <v>17.5</v>
      </c>
      <c r="K45" s="75">
        <v>17.5</v>
      </c>
      <c r="L45" s="51">
        <v>17.5</v>
      </c>
      <c r="M45" s="51">
        <v>18</v>
      </c>
      <c r="N45" s="51">
        <v>17.600000000000001</v>
      </c>
      <c r="O45" s="51">
        <v>17.600000000000001</v>
      </c>
      <c r="P45" s="51">
        <v>17.600000000000001</v>
      </c>
      <c r="Q45" s="51"/>
      <c r="R45" s="51">
        <v>0</v>
      </c>
      <c r="S45" s="51">
        <v>10</v>
      </c>
      <c r="T45" s="51">
        <v>18</v>
      </c>
      <c r="U45" s="51">
        <v>18</v>
      </c>
      <c r="V45" s="51">
        <v>18</v>
      </c>
      <c r="W45" s="51">
        <v>18</v>
      </c>
      <c r="X45" s="51">
        <v>18</v>
      </c>
      <c r="Y45" s="51">
        <v>18</v>
      </c>
      <c r="Z45" s="51">
        <v>18</v>
      </c>
      <c r="AA45" s="51">
        <v>18</v>
      </c>
      <c r="AB45" s="51">
        <v>18</v>
      </c>
      <c r="AC45" s="51">
        <v>18</v>
      </c>
      <c r="AD45" s="51">
        <v>18</v>
      </c>
      <c r="AE45" s="63">
        <v>18</v>
      </c>
      <c r="AF45" s="63">
        <v>18</v>
      </c>
      <c r="AG45" s="69">
        <v>24</v>
      </c>
      <c r="AH45" s="56">
        <f t="shared" si="2"/>
        <v>18</v>
      </c>
      <c r="AI45" s="57">
        <f t="shared" si="3"/>
        <v>0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/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63">
        <v>0</v>
      </c>
      <c r="AF46" s="63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12</v>
      </c>
      <c r="C47" s="63">
        <v>12</v>
      </c>
      <c r="D47" s="63">
        <v>12</v>
      </c>
      <c r="E47" s="63">
        <v>12</v>
      </c>
      <c r="F47" s="63">
        <v>12</v>
      </c>
      <c r="G47" s="63">
        <v>12</v>
      </c>
      <c r="H47" s="63">
        <v>12</v>
      </c>
      <c r="I47" s="63">
        <v>12</v>
      </c>
      <c r="J47" s="63">
        <v>12</v>
      </c>
      <c r="K47" s="63">
        <v>12</v>
      </c>
      <c r="L47" s="51">
        <v>12</v>
      </c>
      <c r="M47" s="51">
        <v>12</v>
      </c>
      <c r="N47" s="51">
        <v>12</v>
      </c>
      <c r="O47" s="51">
        <v>12</v>
      </c>
      <c r="P47" s="51">
        <v>12</v>
      </c>
      <c r="Q47" s="51"/>
      <c r="R47" s="51">
        <v>12</v>
      </c>
      <c r="S47" s="51">
        <v>10</v>
      </c>
      <c r="T47" s="51">
        <v>12</v>
      </c>
      <c r="U47" s="51">
        <v>12</v>
      </c>
      <c r="V47" s="51">
        <v>12</v>
      </c>
      <c r="W47" s="51">
        <v>12</v>
      </c>
      <c r="X47" s="51">
        <v>12</v>
      </c>
      <c r="Y47" s="51">
        <v>12</v>
      </c>
      <c r="Z47" s="51">
        <v>12</v>
      </c>
      <c r="AA47" s="51">
        <v>12</v>
      </c>
      <c r="AB47" s="51">
        <v>12</v>
      </c>
      <c r="AC47" s="51">
        <v>12</v>
      </c>
      <c r="AD47" s="51">
        <v>12</v>
      </c>
      <c r="AE47" s="63">
        <v>0</v>
      </c>
      <c r="AF47" s="63">
        <v>0</v>
      </c>
      <c r="AG47" s="69">
        <v>14.1</v>
      </c>
      <c r="AH47" s="56">
        <f t="shared" si="2"/>
        <v>12</v>
      </c>
      <c r="AI47" s="57">
        <f t="shared" si="3"/>
        <v>0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75">
        <v>10</v>
      </c>
      <c r="C48" s="75">
        <v>10</v>
      </c>
      <c r="D48" s="75">
        <v>10</v>
      </c>
      <c r="E48" s="75">
        <v>10</v>
      </c>
      <c r="F48" s="75">
        <v>10</v>
      </c>
      <c r="G48" s="75">
        <v>10</v>
      </c>
      <c r="H48" s="75">
        <v>10</v>
      </c>
      <c r="I48" s="75">
        <v>10</v>
      </c>
      <c r="J48" s="75">
        <v>10</v>
      </c>
      <c r="K48" s="75">
        <v>10</v>
      </c>
      <c r="L48" s="51">
        <v>10</v>
      </c>
      <c r="M48" s="51">
        <v>10</v>
      </c>
      <c r="N48" s="51">
        <v>10</v>
      </c>
      <c r="O48" s="51">
        <v>10</v>
      </c>
      <c r="P48" s="51">
        <v>10</v>
      </c>
      <c r="Q48" s="51"/>
      <c r="R48" s="51">
        <v>10</v>
      </c>
      <c r="S48" s="51">
        <v>10</v>
      </c>
      <c r="T48" s="51">
        <v>10</v>
      </c>
      <c r="U48" s="51">
        <v>10</v>
      </c>
      <c r="V48" s="51">
        <v>10</v>
      </c>
      <c r="W48" s="51">
        <v>10</v>
      </c>
      <c r="X48" s="51">
        <v>10</v>
      </c>
      <c r="Y48" s="51">
        <v>10</v>
      </c>
      <c r="Z48" s="51">
        <v>10</v>
      </c>
      <c r="AA48" s="51">
        <v>10</v>
      </c>
      <c r="AB48" s="51">
        <v>10</v>
      </c>
      <c r="AC48" s="51">
        <v>10</v>
      </c>
      <c r="AD48" s="51">
        <v>10</v>
      </c>
      <c r="AE48" s="63">
        <v>10</v>
      </c>
      <c r="AF48" s="63">
        <v>10</v>
      </c>
      <c r="AG48" s="69">
        <v>14</v>
      </c>
      <c r="AH48" s="56">
        <f t="shared" si="2"/>
        <v>10</v>
      </c>
      <c r="AI48" s="57">
        <f t="shared" si="3"/>
        <v>10</v>
      </c>
      <c r="AK48" s="58"/>
    </row>
    <row r="49" spans="1:37" x14ac:dyDescent="0.25">
      <c r="A49" s="68" t="s">
        <v>56</v>
      </c>
      <c r="B49" s="63">
        <v>10</v>
      </c>
      <c r="C49" s="63">
        <v>10</v>
      </c>
      <c r="D49" s="63">
        <v>10</v>
      </c>
      <c r="E49" s="63">
        <v>10</v>
      </c>
      <c r="F49" s="63">
        <v>10</v>
      </c>
      <c r="G49" s="63">
        <v>10</v>
      </c>
      <c r="H49" s="63">
        <v>10</v>
      </c>
      <c r="I49" s="63">
        <v>10</v>
      </c>
      <c r="J49" s="63">
        <v>10</v>
      </c>
      <c r="K49" s="63">
        <v>10</v>
      </c>
      <c r="L49" s="51">
        <v>10</v>
      </c>
      <c r="M49" s="51">
        <v>10</v>
      </c>
      <c r="N49" s="51">
        <v>10</v>
      </c>
      <c r="O49" s="51">
        <v>10</v>
      </c>
      <c r="P49" s="51">
        <v>10</v>
      </c>
      <c r="Q49" s="51"/>
      <c r="R49" s="51">
        <v>10</v>
      </c>
      <c r="S49" s="51">
        <v>10</v>
      </c>
      <c r="T49" s="51">
        <v>10</v>
      </c>
      <c r="U49" s="51">
        <v>10</v>
      </c>
      <c r="V49" s="51">
        <v>10</v>
      </c>
      <c r="W49" s="51">
        <v>10</v>
      </c>
      <c r="X49" s="51">
        <v>10</v>
      </c>
      <c r="Y49" s="51">
        <v>10</v>
      </c>
      <c r="Z49" s="51">
        <v>10</v>
      </c>
      <c r="AA49" s="51">
        <v>10</v>
      </c>
      <c r="AB49" s="51">
        <v>10</v>
      </c>
      <c r="AC49" s="51">
        <v>10</v>
      </c>
      <c r="AD49" s="51">
        <v>10</v>
      </c>
      <c r="AE49" s="63">
        <v>10</v>
      </c>
      <c r="AF49" s="63">
        <v>10</v>
      </c>
      <c r="AG49" s="69">
        <v>10.050000000000001</v>
      </c>
      <c r="AH49" s="56">
        <f t="shared" si="2"/>
        <v>10</v>
      </c>
      <c r="AI49" s="57">
        <f t="shared" si="3"/>
        <v>10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/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63">
        <v>6.2</v>
      </c>
      <c r="AF50" s="63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5">T199</f>
        <v>3.54</v>
      </c>
      <c r="U51" s="78">
        <f t="shared" si="5"/>
        <v>3.54</v>
      </c>
      <c r="V51" s="78">
        <f t="shared" si="5"/>
        <v>3.54</v>
      </c>
      <c r="W51" s="78">
        <v>3.54</v>
      </c>
      <c r="X51" s="78">
        <f t="shared" si="5"/>
        <v>3.54</v>
      </c>
      <c r="Y51" s="78">
        <v>3.54</v>
      </c>
      <c r="Z51" s="78">
        <f t="shared" si="5"/>
        <v>3.54</v>
      </c>
      <c r="AA51" s="78">
        <f t="shared" si="5"/>
        <v>3.54</v>
      </c>
      <c r="AB51" s="78">
        <f t="shared" si="5"/>
        <v>3.54</v>
      </c>
      <c r="AC51" s="78">
        <f t="shared" si="5"/>
        <v>3.54</v>
      </c>
      <c r="AD51" s="78">
        <f t="shared" si="5"/>
        <v>3.54</v>
      </c>
      <c r="AE51" s="78">
        <f t="shared" si="5"/>
        <v>3.54</v>
      </c>
      <c r="AF51" s="78">
        <f t="shared" si="5"/>
        <v>3.54</v>
      </c>
      <c r="AG51" s="78">
        <f t="shared" si="5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6">SUM(B39:B51)</f>
        <v>352.24</v>
      </c>
      <c r="C52" s="74">
        <f t="shared" si="6"/>
        <v>319.74</v>
      </c>
      <c r="D52" s="74">
        <f t="shared" si="6"/>
        <v>319.74</v>
      </c>
      <c r="E52" s="74">
        <f t="shared" ref="E52" si="7">SUM(E39:E51)</f>
        <v>319.74</v>
      </c>
      <c r="F52" s="74">
        <f t="shared" si="6"/>
        <v>347.74</v>
      </c>
      <c r="G52" s="74">
        <f t="shared" si="6"/>
        <v>385.04</v>
      </c>
      <c r="H52" s="74">
        <f t="shared" si="6"/>
        <v>427.94</v>
      </c>
      <c r="I52" s="74">
        <f t="shared" si="6"/>
        <v>427.94</v>
      </c>
      <c r="J52" s="74">
        <f t="shared" si="6"/>
        <v>427.94</v>
      </c>
      <c r="K52" s="74">
        <f t="shared" si="6"/>
        <v>432.94</v>
      </c>
      <c r="L52" s="74">
        <f t="shared" si="6"/>
        <v>432.54</v>
      </c>
      <c r="M52" s="74">
        <f t="shared" si="6"/>
        <v>439.34</v>
      </c>
      <c r="N52" s="74">
        <f t="shared" si="6"/>
        <v>431.04</v>
      </c>
      <c r="O52" s="74">
        <f t="shared" si="6"/>
        <v>436.34000000000003</v>
      </c>
      <c r="P52" s="74">
        <f t="shared" si="6"/>
        <v>423.24</v>
      </c>
      <c r="Q52" s="74">
        <f t="shared" si="6"/>
        <v>3.54</v>
      </c>
      <c r="R52" s="74">
        <f t="shared" si="6"/>
        <v>386.94</v>
      </c>
      <c r="S52" s="74">
        <f t="shared" si="6"/>
        <v>407.74</v>
      </c>
      <c r="T52" s="74">
        <f t="shared" si="6"/>
        <v>422.64</v>
      </c>
      <c r="U52" s="74">
        <f t="shared" si="6"/>
        <v>425.84</v>
      </c>
      <c r="V52" s="74">
        <f t="shared" si="6"/>
        <v>438.94</v>
      </c>
      <c r="W52" s="74">
        <f t="shared" si="6"/>
        <v>437.44</v>
      </c>
      <c r="X52" s="74">
        <f t="shared" si="6"/>
        <v>437.44</v>
      </c>
      <c r="Y52" s="74">
        <f t="shared" si="6"/>
        <v>436.53999999999996</v>
      </c>
      <c r="Z52" s="74">
        <f t="shared" si="6"/>
        <v>435.84</v>
      </c>
      <c r="AA52" s="74">
        <f t="shared" si="6"/>
        <v>421.64</v>
      </c>
      <c r="AB52" s="74">
        <f t="shared" si="6"/>
        <v>422.53999999999996</v>
      </c>
      <c r="AC52" s="74">
        <f t="shared" si="6"/>
        <v>423.14</v>
      </c>
      <c r="AD52" s="74">
        <f t="shared" si="6"/>
        <v>340.24</v>
      </c>
      <c r="AE52" s="74">
        <f t="shared" si="6"/>
        <v>363.94</v>
      </c>
      <c r="AF52" s="74">
        <f t="shared" si="6"/>
        <v>334.64</v>
      </c>
      <c r="AG52" s="79">
        <f>SUM(AG39:AG51)</f>
        <v>489.91</v>
      </c>
      <c r="AH52" s="56">
        <f t="shared" si="2"/>
        <v>439.34</v>
      </c>
      <c r="AI52" s="57">
        <f t="shared" si="3"/>
        <v>3.54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26</v>
      </c>
      <c r="M53" s="80">
        <v>14</v>
      </c>
      <c r="N53" s="80">
        <v>11.1</v>
      </c>
      <c r="O53" s="80">
        <v>0</v>
      </c>
      <c r="P53" s="51">
        <v>0</v>
      </c>
      <c r="Q53" s="51"/>
      <c r="R53" s="51">
        <v>40</v>
      </c>
      <c r="S53" s="51">
        <v>40</v>
      </c>
      <c r="T53" s="51">
        <v>40</v>
      </c>
      <c r="U53" s="51">
        <v>14</v>
      </c>
      <c r="V53" s="51">
        <v>55.5</v>
      </c>
      <c r="W53" s="51">
        <v>59.9</v>
      </c>
      <c r="X53" s="51">
        <v>59.9</v>
      </c>
      <c r="Y53" s="51">
        <v>40.200000000000003</v>
      </c>
      <c r="Z53" s="51">
        <v>30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59.9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80">
        <v>12.4</v>
      </c>
      <c r="M54" s="80">
        <v>6.7</v>
      </c>
      <c r="N54" s="80">
        <v>5</v>
      </c>
      <c r="O54" s="80">
        <v>0</v>
      </c>
      <c r="P54" s="53">
        <v>0</v>
      </c>
      <c r="Q54" s="53"/>
      <c r="R54" s="51">
        <v>20</v>
      </c>
      <c r="S54" s="51">
        <v>25</v>
      </c>
      <c r="T54" s="51">
        <v>17.899999999999999</v>
      </c>
      <c r="U54" s="53">
        <v>10.199999999999999</v>
      </c>
      <c r="V54" s="53">
        <v>18.5</v>
      </c>
      <c r="W54" s="53">
        <v>29.3</v>
      </c>
      <c r="X54" s="53">
        <v>28.5</v>
      </c>
      <c r="Y54" s="53">
        <v>19.399999999999999</v>
      </c>
      <c r="Z54" s="53">
        <v>15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29.3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82">
        <v>4.5</v>
      </c>
      <c r="M55" s="82">
        <v>2.5</v>
      </c>
      <c r="N55" s="82">
        <v>3.8</v>
      </c>
      <c r="O55" s="82">
        <v>0</v>
      </c>
      <c r="P55" s="81">
        <v>0</v>
      </c>
      <c r="Q55" s="81"/>
      <c r="R55" s="51">
        <v>7.4</v>
      </c>
      <c r="S55" s="51">
        <v>7.5</v>
      </c>
      <c r="T55" s="51">
        <v>6.5</v>
      </c>
      <c r="U55" s="81">
        <v>3.7</v>
      </c>
      <c r="V55" s="81">
        <v>7.1</v>
      </c>
      <c r="W55" s="81">
        <v>10.7</v>
      </c>
      <c r="X55" s="81">
        <v>10.4</v>
      </c>
      <c r="Y55" s="81">
        <v>7.1</v>
      </c>
      <c r="Z55" s="81">
        <v>6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10.7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8">SUM(C53:C55)</f>
        <v>0</v>
      </c>
      <c r="D56" s="74">
        <f t="shared" si="8"/>
        <v>0</v>
      </c>
      <c r="E56" s="74">
        <f t="shared" ref="E56" si="9">SUM(E53:E55)</f>
        <v>0</v>
      </c>
      <c r="F56" s="74">
        <f t="shared" si="8"/>
        <v>0</v>
      </c>
      <c r="G56" s="74">
        <f t="shared" si="8"/>
        <v>0</v>
      </c>
      <c r="H56" s="74">
        <f t="shared" si="8"/>
        <v>0</v>
      </c>
      <c r="I56" s="74">
        <f t="shared" si="8"/>
        <v>0</v>
      </c>
      <c r="J56" s="74">
        <f t="shared" si="8"/>
        <v>0</v>
      </c>
      <c r="K56" s="74">
        <f t="shared" si="8"/>
        <v>0</v>
      </c>
      <c r="L56" s="74">
        <f t="shared" si="8"/>
        <v>42.9</v>
      </c>
      <c r="M56" s="74">
        <f t="shared" si="8"/>
        <v>23.2</v>
      </c>
      <c r="N56" s="74">
        <f t="shared" si="8"/>
        <v>19.900000000000002</v>
      </c>
      <c r="O56" s="74">
        <f t="shared" si="8"/>
        <v>0</v>
      </c>
      <c r="P56" s="74">
        <f t="shared" si="8"/>
        <v>0</v>
      </c>
      <c r="Q56" s="74">
        <f t="shared" si="8"/>
        <v>0</v>
      </c>
      <c r="R56" s="74">
        <f t="shared" si="8"/>
        <v>67.400000000000006</v>
      </c>
      <c r="S56" s="74">
        <f t="shared" si="8"/>
        <v>72.5</v>
      </c>
      <c r="T56" s="74">
        <f t="shared" si="8"/>
        <v>64.400000000000006</v>
      </c>
      <c r="U56" s="74">
        <f t="shared" si="8"/>
        <v>27.9</v>
      </c>
      <c r="V56" s="74">
        <f t="shared" si="8"/>
        <v>81.099999999999994</v>
      </c>
      <c r="W56" s="74">
        <f t="shared" si="8"/>
        <v>99.9</v>
      </c>
      <c r="X56" s="74">
        <f t="shared" si="8"/>
        <v>98.800000000000011</v>
      </c>
      <c r="Y56" s="74">
        <f t="shared" si="8"/>
        <v>66.7</v>
      </c>
      <c r="Z56" s="74">
        <f t="shared" si="8"/>
        <v>51</v>
      </c>
      <c r="AA56" s="74">
        <f t="shared" si="8"/>
        <v>0</v>
      </c>
      <c r="AB56" s="74">
        <f t="shared" si="8"/>
        <v>0</v>
      </c>
      <c r="AC56" s="74">
        <f t="shared" si="8"/>
        <v>0</v>
      </c>
      <c r="AD56" s="74">
        <f t="shared" si="8"/>
        <v>0</v>
      </c>
      <c r="AE56" s="74">
        <f t="shared" si="8"/>
        <v>0</v>
      </c>
      <c r="AF56" s="74">
        <f t="shared" si="8"/>
        <v>0</v>
      </c>
      <c r="AG56" s="79">
        <f>SUM(AG53:AG55)</f>
        <v>106</v>
      </c>
      <c r="AH56" s="56">
        <f t="shared" si="2"/>
        <v>99.9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/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/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84">
        <v>0</v>
      </c>
      <c r="X58" s="84">
        <v>0</v>
      </c>
      <c r="Y58" s="84">
        <v>0</v>
      </c>
      <c r="Z58" s="84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-89</v>
      </c>
      <c r="C59" s="53">
        <v>-90</v>
      </c>
      <c r="D59" s="53">
        <v>-79</v>
      </c>
      <c r="E59" s="53">
        <v>-64</v>
      </c>
      <c r="F59" s="53">
        <v>-40</v>
      </c>
      <c r="G59" s="53">
        <v>-41.4</v>
      </c>
      <c r="H59" s="53">
        <v>-39</v>
      </c>
      <c r="I59" s="53">
        <v>-39</v>
      </c>
      <c r="J59" s="53">
        <v>-46</v>
      </c>
      <c r="K59" s="51">
        <v>-50</v>
      </c>
      <c r="L59" s="53">
        <v>-62</v>
      </c>
      <c r="M59" s="53">
        <v>-58</v>
      </c>
      <c r="N59" s="53">
        <v>-66</v>
      </c>
      <c r="O59" s="53">
        <v>-61.4</v>
      </c>
      <c r="P59" s="53">
        <v>-57.1</v>
      </c>
      <c r="Q59" s="53"/>
      <c r="R59" s="53">
        <v>-75</v>
      </c>
      <c r="S59" s="53">
        <v>-71</v>
      </c>
      <c r="T59" s="53">
        <v>-66</v>
      </c>
      <c r="U59" s="53">
        <v>-57.3</v>
      </c>
      <c r="V59" s="53">
        <v>-55</v>
      </c>
      <c r="W59" s="85">
        <v>-62.4</v>
      </c>
      <c r="X59" s="85">
        <v>-79.8</v>
      </c>
      <c r="Y59" s="85">
        <v>-55.3</v>
      </c>
      <c r="Z59" s="85">
        <v>-82</v>
      </c>
      <c r="AA59" s="53">
        <v>-48.7</v>
      </c>
      <c r="AB59" s="53">
        <v>-42.4</v>
      </c>
      <c r="AC59" s="53">
        <v>-80</v>
      </c>
      <c r="AD59" s="53">
        <v>-61</v>
      </c>
      <c r="AE59" s="53">
        <v>-41</v>
      </c>
      <c r="AF59" s="53">
        <v>-50</v>
      </c>
      <c r="AG59" s="86"/>
      <c r="AH59" s="56">
        <f t="shared" si="2"/>
        <v>-39</v>
      </c>
      <c r="AI59" s="57">
        <f t="shared" si="3"/>
        <v>-90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/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60">
        <v>0</v>
      </c>
      <c r="AF60" s="6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1">
        <v>0</v>
      </c>
      <c r="M61" s="51">
        <v>0</v>
      </c>
      <c r="N61" s="51">
        <v>0</v>
      </c>
      <c r="O61" s="53">
        <v>0</v>
      </c>
      <c r="P61" s="51">
        <v>0</v>
      </c>
      <c r="Q61" s="51"/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62">
        <v>0</v>
      </c>
      <c r="N62" s="62">
        <v>0</v>
      </c>
      <c r="O62" s="53">
        <v>0</v>
      </c>
      <c r="P62" s="62">
        <v>0</v>
      </c>
      <c r="Q62" s="62"/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51">
        <v>0</v>
      </c>
      <c r="AB62" s="51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53">
        <v>0</v>
      </c>
      <c r="C63" s="53">
        <v>0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1">
        <v>0</v>
      </c>
      <c r="M63" s="62">
        <v>0</v>
      </c>
      <c r="N63" s="62">
        <v>0</v>
      </c>
      <c r="O63" s="53">
        <v>0</v>
      </c>
      <c r="P63" s="53">
        <v>0</v>
      </c>
      <c r="Q63" s="62"/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51">
        <v>0</v>
      </c>
      <c r="AB63" s="51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53">
        <v>0</v>
      </c>
      <c r="C64" s="53">
        <v>0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60">
        <v>0</v>
      </c>
      <c r="M64" s="60">
        <v>0</v>
      </c>
      <c r="N64" s="60">
        <v>0</v>
      </c>
      <c r="O64" s="53">
        <v>0</v>
      </c>
      <c r="P64" s="53">
        <v>0</v>
      </c>
      <c r="Q64" s="60"/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51">
        <v>0</v>
      </c>
      <c r="AB64" s="51">
        <v>0</v>
      </c>
      <c r="AC64" s="60">
        <v>0</v>
      </c>
      <c r="AD64" s="62">
        <v>0</v>
      </c>
      <c r="AE64" s="60">
        <v>0</v>
      </c>
      <c r="AF64" s="62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53">
        <v>0</v>
      </c>
      <c r="C65" s="53">
        <v>0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60">
        <v>0</v>
      </c>
      <c r="M65" s="60">
        <v>0</v>
      </c>
      <c r="N65" s="60">
        <v>0</v>
      </c>
      <c r="O65" s="53">
        <v>0</v>
      </c>
      <c r="P65" s="53">
        <v>0</v>
      </c>
      <c r="Q65" s="60"/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51">
        <v>0</v>
      </c>
      <c r="AB65" s="51">
        <v>0</v>
      </c>
      <c r="AC65" s="60">
        <v>0</v>
      </c>
      <c r="AD65" s="62">
        <v>0</v>
      </c>
      <c r="AE65" s="60">
        <v>0</v>
      </c>
      <c r="AF65" s="62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53">
        <v>0</v>
      </c>
      <c r="C66" s="53">
        <v>0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65">
        <v>0</v>
      </c>
      <c r="N66" s="65">
        <v>0</v>
      </c>
      <c r="O66" s="53">
        <v>0</v>
      </c>
      <c r="P66" s="53">
        <v>0</v>
      </c>
      <c r="Q66" s="65"/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51">
        <v>0</v>
      </c>
      <c r="AB66" s="51">
        <v>0</v>
      </c>
      <c r="AC66" s="65">
        <v>0</v>
      </c>
      <c r="AD66" s="62">
        <v>0</v>
      </c>
      <c r="AE66" s="65">
        <v>0</v>
      </c>
      <c r="AF66" s="62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53">
        <v>0</v>
      </c>
      <c r="C67" s="53">
        <v>0</v>
      </c>
      <c r="D67" s="53">
        <v>0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1">
        <v>0</v>
      </c>
      <c r="M67" s="65">
        <v>0</v>
      </c>
      <c r="N67" s="65">
        <v>0</v>
      </c>
      <c r="O67" s="53">
        <v>0</v>
      </c>
      <c r="P67" s="53">
        <v>0</v>
      </c>
      <c r="Q67" s="65"/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51">
        <v>0</v>
      </c>
      <c r="AB67" s="51">
        <v>0</v>
      </c>
      <c r="AC67" s="65">
        <v>0</v>
      </c>
      <c r="AD67" s="62">
        <v>0</v>
      </c>
      <c r="AE67" s="65">
        <v>0</v>
      </c>
      <c r="AF67" s="62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-89</v>
      </c>
      <c r="C68" s="74">
        <f t="shared" ref="C68:AF68" si="10">SUM(C57:C67)</f>
        <v>-90</v>
      </c>
      <c r="D68" s="74">
        <f t="shared" si="10"/>
        <v>-79</v>
      </c>
      <c r="E68" s="74">
        <f t="shared" si="10"/>
        <v>-64</v>
      </c>
      <c r="F68" s="74">
        <f t="shared" si="10"/>
        <v>-40</v>
      </c>
      <c r="G68" s="74">
        <f t="shared" si="10"/>
        <v>-41.4</v>
      </c>
      <c r="H68" s="74">
        <f t="shared" si="10"/>
        <v>-39</v>
      </c>
      <c r="I68" s="74">
        <f t="shared" si="10"/>
        <v>-39</v>
      </c>
      <c r="J68" s="74">
        <f t="shared" si="10"/>
        <v>-46</v>
      </c>
      <c r="K68" s="74">
        <f t="shared" si="10"/>
        <v>-50</v>
      </c>
      <c r="L68" s="74">
        <f t="shared" si="10"/>
        <v>-62</v>
      </c>
      <c r="M68" s="74">
        <f t="shared" si="10"/>
        <v>-58</v>
      </c>
      <c r="N68" s="74">
        <f t="shared" si="10"/>
        <v>-66</v>
      </c>
      <c r="O68" s="74">
        <f t="shared" si="10"/>
        <v>-61.4</v>
      </c>
      <c r="P68" s="74">
        <f t="shared" si="10"/>
        <v>-57.1</v>
      </c>
      <c r="Q68" s="74">
        <f t="shared" si="10"/>
        <v>0</v>
      </c>
      <c r="R68" s="74">
        <f t="shared" si="10"/>
        <v>-75</v>
      </c>
      <c r="S68" s="74">
        <f t="shared" si="10"/>
        <v>-71</v>
      </c>
      <c r="T68" s="74">
        <f t="shared" si="10"/>
        <v>-66</v>
      </c>
      <c r="U68" s="74">
        <f t="shared" si="10"/>
        <v>-57.3</v>
      </c>
      <c r="V68" s="74">
        <f t="shared" si="10"/>
        <v>-55</v>
      </c>
      <c r="W68" s="74">
        <f t="shared" si="10"/>
        <v>-62.4</v>
      </c>
      <c r="X68" s="74">
        <f t="shared" si="10"/>
        <v>-79.8</v>
      </c>
      <c r="Y68" s="74">
        <f t="shared" si="10"/>
        <v>-55.3</v>
      </c>
      <c r="Z68" s="74">
        <f t="shared" si="10"/>
        <v>-82</v>
      </c>
      <c r="AA68" s="74">
        <f t="shared" si="10"/>
        <v>-48.7</v>
      </c>
      <c r="AB68" s="74">
        <f t="shared" si="10"/>
        <v>-42.4</v>
      </c>
      <c r="AC68" s="74">
        <f t="shared" si="10"/>
        <v>-80</v>
      </c>
      <c r="AD68" s="74">
        <f t="shared" si="10"/>
        <v>-61</v>
      </c>
      <c r="AE68" s="74">
        <f t="shared" si="10"/>
        <v>-41</v>
      </c>
      <c r="AF68" s="74">
        <f t="shared" si="10"/>
        <v>-50</v>
      </c>
      <c r="AG68" s="79">
        <f>SUM(AG57:AG67)</f>
        <v>0</v>
      </c>
      <c r="AH68" s="56">
        <f t="shared" si="2"/>
        <v>0</v>
      </c>
      <c r="AI68" s="57">
        <f t="shared" si="3"/>
        <v>-90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11">SUM(C69:C71)</f>
        <v>0</v>
      </c>
      <c r="D72" s="74">
        <f t="shared" si="11"/>
        <v>0</v>
      </c>
      <c r="E72" s="74">
        <f t="shared" si="11"/>
        <v>0</v>
      </c>
      <c r="F72" s="74">
        <f t="shared" si="11"/>
        <v>0</v>
      </c>
      <c r="G72" s="74">
        <f t="shared" si="11"/>
        <v>0</v>
      </c>
      <c r="H72" s="74">
        <f t="shared" si="11"/>
        <v>0</v>
      </c>
      <c r="I72" s="74">
        <f t="shared" si="11"/>
        <v>0</v>
      </c>
      <c r="J72" s="74">
        <f t="shared" si="11"/>
        <v>0</v>
      </c>
      <c r="K72" s="74">
        <f t="shared" si="11"/>
        <v>0</v>
      </c>
      <c r="L72" s="74">
        <f t="shared" si="11"/>
        <v>0</v>
      </c>
      <c r="M72" s="74">
        <f t="shared" si="11"/>
        <v>0</v>
      </c>
      <c r="N72" s="74">
        <f t="shared" si="11"/>
        <v>0</v>
      </c>
      <c r="O72" s="74">
        <f t="shared" si="11"/>
        <v>0</v>
      </c>
      <c r="P72" s="74">
        <f t="shared" si="11"/>
        <v>0</v>
      </c>
      <c r="Q72" s="74">
        <f t="shared" si="11"/>
        <v>0</v>
      </c>
      <c r="R72" s="74">
        <f t="shared" si="11"/>
        <v>0</v>
      </c>
      <c r="S72" s="74">
        <f t="shared" si="11"/>
        <v>0</v>
      </c>
      <c r="T72" s="74">
        <f t="shared" si="11"/>
        <v>0</v>
      </c>
      <c r="U72" s="74">
        <f t="shared" si="11"/>
        <v>0</v>
      </c>
      <c r="V72" s="74">
        <f t="shared" si="11"/>
        <v>0</v>
      </c>
      <c r="W72" s="74">
        <f t="shared" si="11"/>
        <v>0</v>
      </c>
      <c r="X72" s="74">
        <f t="shared" si="11"/>
        <v>0</v>
      </c>
      <c r="Y72" s="74">
        <f t="shared" si="11"/>
        <v>0</v>
      </c>
      <c r="Z72" s="74">
        <f t="shared" si="11"/>
        <v>0</v>
      </c>
      <c r="AA72" s="74">
        <f t="shared" si="11"/>
        <v>0</v>
      </c>
      <c r="AB72" s="74">
        <f t="shared" si="11"/>
        <v>0</v>
      </c>
      <c r="AC72" s="74">
        <f t="shared" si="11"/>
        <v>0</v>
      </c>
      <c r="AD72" s="74">
        <f t="shared" si="11"/>
        <v>0</v>
      </c>
      <c r="AE72" s="74">
        <f t="shared" si="11"/>
        <v>0</v>
      </c>
      <c r="AF72" s="74">
        <f t="shared" si="11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850.94</v>
      </c>
      <c r="C73" s="90">
        <f t="shared" ref="C73:AG73" si="12">C68+C56+C52+C38+C72</f>
        <v>817.44</v>
      </c>
      <c r="D73" s="90">
        <f t="shared" si="12"/>
        <v>808.44</v>
      </c>
      <c r="E73" s="90">
        <f t="shared" si="12"/>
        <v>823.44</v>
      </c>
      <c r="F73" s="90">
        <f t="shared" si="12"/>
        <v>875.44</v>
      </c>
      <c r="G73" s="90">
        <f t="shared" si="12"/>
        <v>962.84000000000015</v>
      </c>
      <c r="H73" s="90">
        <f t="shared" si="12"/>
        <v>1088.1400000000001</v>
      </c>
      <c r="I73" s="90">
        <f t="shared" si="12"/>
        <v>1168.1400000000001</v>
      </c>
      <c r="J73" s="90">
        <f t="shared" si="12"/>
        <v>1231.1400000000001</v>
      </c>
      <c r="K73" s="90">
        <f t="shared" si="12"/>
        <v>1272.1400000000001</v>
      </c>
      <c r="L73" s="90">
        <f t="shared" si="12"/>
        <v>1302.6400000000001</v>
      </c>
      <c r="M73" s="90">
        <f t="shared" si="12"/>
        <v>1293.74</v>
      </c>
      <c r="N73" s="90">
        <f t="shared" si="12"/>
        <v>1213.54</v>
      </c>
      <c r="O73" s="90">
        <f t="shared" si="12"/>
        <v>1163.54</v>
      </c>
      <c r="P73" s="90">
        <f t="shared" si="12"/>
        <v>1144.7399999999998</v>
      </c>
      <c r="Q73" s="90">
        <f t="shared" si="12"/>
        <v>762.13999999999987</v>
      </c>
      <c r="R73" s="90">
        <f t="shared" si="12"/>
        <v>1130.94</v>
      </c>
      <c r="S73" s="90">
        <f t="shared" si="12"/>
        <v>1134.8399999999999</v>
      </c>
      <c r="T73" s="90">
        <f t="shared" si="12"/>
        <v>1134.6399999999999</v>
      </c>
      <c r="U73" s="90">
        <f t="shared" si="12"/>
        <v>1200.04</v>
      </c>
      <c r="V73" s="90">
        <f t="shared" si="12"/>
        <v>1353.6399999999999</v>
      </c>
      <c r="W73" s="90">
        <f t="shared" si="12"/>
        <v>1443.54</v>
      </c>
      <c r="X73" s="90">
        <f t="shared" si="12"/>
        <v>1365.04</v>
      </c>
      <c r="Y73" s="90">
        <f t="shared" si="12"/>
        <v>1286.54</v>
      </c>
      <c r="Z73" s="90">
        <f t="shared" si="12"/>
        <v>1213.44</v>
      </c>
      <c r="AA73" s="90">
        <f t="shared" si="12"/>
        <v>1163.04</v>
      </c>
      <c r="AB73" s="90">
        <f t="shared" si="12"/>
        <v>1119.2399999999998</v>
      </c>
      <c r="AC73" s="90">
        <f t="shared" si="12"/>
        <v>1062.04</v>
      </c>
      <c r="AD73" s="90">
        <f t="shared" si="12"/>
        <v>926.64</v>
      </c>
      <c r="AE73" s="90">
        <f t="shared" si="12"/>
        <v>910.44</v>
      </c>
      <c r="AF73" s="90">
        <f t="shared" si="12"/>
        <v>882.14</v>
      </c>
      <c r="AG73" s="90">
        <f t="shared" si="12"/>
        <v>2144.14</v>
      </c>
      <c r="AH73" s="56">
        <f t="shared" si="2"/>
        <v>1443.54</v>
      </c>
      <c r="AI73" s="57">
        <f t="shared" si="3"/>
        <v>762.13999999999987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850.94</v>
      </c>
      <c r="C75" s="90">
        <f t="shared" ref="C75:AF75" si="13">C72+C68+C56+C52+C38+C74</f>
        <v>817.44</v>
      </c>
      <c r="D75" s="90">
        <f t="shared" si="13"/>
        <v>808.44</v>
      </c>
      <c r="E75" s="90">
        <f t="shared" si="13"/>
        <v>823.44</v>
      </c>
      <c r="F75" s="90">
        <f t="shared" si="13"/>
        <v>875.44</v>
      </c>
      <c r="G75" s="90">
        <f t="shared" si="13"/>
        <v>962.84000000000015</v>
      </c>
      <c r="H75" s="90">
        <f t="shared" si="13"/>
        <v>1088.1400000000001</v>
      </c>
      <c r="I75" s="90">
        <f t="shared" si="13"/>
        <v>1168.1400000000001</v>
      </c>
      <c r="J75" s="90">
        <f t="shared" si="13"/>
        <v>1231.1400000000001</v>
      </c>
      <c r="K75" s="90">
        <f t="shared" si="13"/>
        <v>1272.1400000000001</v>
      </c>
      <c r="L75" s="90">
        <f t="shared" si="13"/>
        <v>1302.6400000000001</v>
      </c>
      <c r="M75" s="90">
        <f t="shared" si="13"/>
        <v>1293.74</v>
      </c>
      <c r="N75" s="90">
        <f t="shared" si="13"/>
        <v>1213.54</v>
      </c>
      <c r="O75" s="90">
        <f t="shared" si="13"/>
        <v>1163.54</v>
      </c>
      <c r="P75" s="90">
        <f t="shared" si="13"/>
        <v>1144.7399999999998</v>
      </c>
      <c r="Q75" s="90">
        <f t="shared" si="13"/>
        <v>762.13999999999987</v>
      </c>
      <c r="R75" s="90">
        <f t="shared" si="13"/>
        <v>1130.94</v>
      </c>
      <c r="S75" s="90">
        <f t="shared" si="13"/>
        <v>1134.8399999999999</v>
      </c>
      <c r="T75" s="90">
        <f t="shared" si="13"/>
        <v>1134.6399999999999</v>
      </c>
      <c r="U75" s="90">
        <f t="shared" si="13"/>
        <v>1200.04</v>
      </c>
      <c r="V75" s="90">
        <f t="shared" si="13"/>
        <v>1353.6399999999999</v>
      </c>
      <c r="W75" s="90">
        <f t="shared" si="13"/>
        <v>1443.54</v>
      </c>
      <c r="X75" s="90">
        <f t="shared" si="13"/>
        <v>1365.04</v>
      </c>
      <c r="Y75" s="90">
        <f t="shared" si="13"/>
        <v>1286.54</v>
      </c>
      <c r="Z75" s="90">
        <f t="shared" si="13"/>
        <v>1213.44</v>
      </c>
      <c r="AA75" s="90">
        <f t="shared" si="13"/>
        <v>1163.04</v>
      </c>
      <c r="AB75" s="90">
        <f t="shared" si="13"/>
        <v>1119.2399999999998</v>
      </c>
      <c r="AC75" s="90">
        <f t="shared" si="13"/>
        <v>1062.04</v>
      </c>
      <c r="AD75" s="90">
        <f t="shared" si="13"/>
        <v>926.64</v>
      </c>
      <c r="AE75" s="90">
        <f t="shared" si="13"/>
        <v>910.44</v>
      </c>
      <c r="AF75" s="90">
        <f t="shared" si="13"/>
        <v>882.14</v>
      </c>
      <c r="AG75" s="79">
        <f>AG72+AG68+AG56+AG52+AG38+AG74</f>
        <v>2144.14</v>
      </c>
      <c r="AH75" s="56">
        <f t="shared" si="2"/>
        <v>1443.54</v>
      </c>
      <c r="AI75" s="57">
        <f t="shared" si="3"/>
        <v>762.13999999999987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4">IF(C60&lt;0,C60*-1,0)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5">IF(C58&lt;0,C58*-1,0)</f>
        <v>0</v>
      </c>
      <c r="D77" s="60">
        <f t="shared" si="15"/>
        <v>0</v>
      </c>
      <c r="E77" s="60">
        <f t="shared" si="15"/>
        <v>0</v>
      </c>
      <c r="F77" s="60">
        <f t="shared" si="15"/>
        <v>0</v>
      </c>
      <c r="G77" s="60">
        <f t="shared" si="15"/>
        <v>0</v>
      </c>
      <c r="H77" s="60">
        <f t="shared" si="15"/>
        <v>0</v>
      </c>
      <c r="I77" s="60">
        <f t="shared" si="15"/>
        <v>0</v>
      </c>
      <c r="J77" s="60">
        <f t="shared" si="15"/>
        <v>0</v>
      </c>
      <c r="K77" s="60">
        <f t="shared" si="15"/>
        <v>0</v>
      </c>
      <c r="L77" s="60">
        <f t="shared" si="15"/>
        <v>0</v>
      </c>
      <c r="M77" s="60">
        <f t="shared" si="15"/>
        <v>0</v>
      </c>
      <c r="N77" s="60">
        <f t="shared" si="15"/>
        <v>0</v>
      </c>
      <c r="O77" s="60">
        <f t="shared" si="15"/>
        <v>0</v>
      </c>
      <c r="P77" s="60">
        <f t="shared" si="15"/>
        <v>0</v>
      </c>
      <c r="Q77" s="60">
        <f t="shared" si="15"/>
        <v>0</v>
      </c>
      <c r="R77" s="60">
        <f t="shared" si="15"/>
        <v>0</v>
      </c>
      <c r="S77" s="60">
        <f t="shared" si="15"/>
        <v>0</v>
      </c>
      <c r="T77" s="60">
        <f t="shared" si="15"/>
        <v>0</v>
      </c>
      <c r="U77" s="60">
        <f t="shared" si="15"/>
        <v>0</v>
      </c>
      <c r="V77" s="60">
        <f t="shared" si="15"/>
        <v>0</v>
      </c>
      <c r="W77" s="60">
        <f t="shared" si="15"/>
        <v>0</v>
      </c>
      <c r="X77" s="60">
        <f t="shared" si="15"/>
        <v>0</v>
      </c>
      <c r="Y77" s="60">
        <f t="shared" si="15"/>
        <v>0</v>
      </c>
      <c r="Z77" s="60">
        <f t="shared" si="15"/>
        <v>0</v>
      </c>
      <c r="AA77" s="60">
        <f t="shared" si="15"/>
        <v>0</v>
      </c>
      <c r="AB77" s="60">
        <f t="shared" si="15"/>
        <v>0</v>
      </c>
      <c r="AC77" s="60">
        <f t="shared" si="15"/>
        <v>0</v>
      </c>
      <c r="AD77" s="60">
        <f t="shared" si="15"/>
        <v>0</v>
      </c>
      <c r="AE77" s="60">
        <f t="shared" si="15"/>
        <v>0</v>
      </c>
      <c r="AF77" s="60">
        <f t="shared" si="15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6">IF(C61&lt;0,C61*-1,0)</f>
        <v>0</v>
      </c>
      <c r="D78" s="60">
        <f t="shared" si="16"/>
        <v>0</v>
      </c>
      <c r="E78" s="60">
        <f t="shared" si="16"/>
        <v>0</v>
      </c>
      <c r="F78" s="60">
        <f t="shared" si="16"/>
        <v>0</v>
      </c>
      <c r="G78" s="60">
        <f t="shared" si="16"/>
        <v>0</v>
      </c>
      <c r="H78" s="60">
        <f t="shared" si="16"/>
        <v>0</v>
      </c>
      <c r="I78" s="60">
        <f t="shared" si="16"/>
        <v>0</v>
      </c>
      <c r="J78" s="60">
        <f t="shared" si="16"/>
        <v>0</v>
      </c>
      <c r="K78" s="60">
        <f t="shared" si="16"/>
        <v>0</v>
      </c>
      <c r="L78" s="60">
        <f t="shared" si="16"/>
        <v>0</v>
      </c>
      <c r="M78" s="60">
        <f t="shared" si="16"/>
        <v>0</v>
      </c>
      <c r="N78" s="60">
        <f t="shared" si="16"/>
        <v>0</v>
      </c>
      <c r="O78" s="60">
        <f t="shared" si="16"/>
        <v>0</v>
      </c>
      <c r="P78" s="60">
        <f t="shared" si="16"/>
        <v>0</v>
      </c>
      <c r="Q78" s="60">
        <f t="shared" si="16"/>
        <v>0</v>
      </c>
      <c r="R78" s="60">
        <f t="shared" si="16"/>
        <v>0</v>
      </c>
      <c r="S78" s="60">
        <f t="shared" si="16"/>
        <v>0</v>
      </c>
      <c r="T78" s="60">
        <f t="shared" si="16"/>
        <v>0</v>
      </c>
      <c r="U78" s="60">
        <f t="shared" si="16"/>
        <v>0</v>
      </c>
      <c r="V78" s="60">
        <f t="shared" si="16"/>
        <v>0</v>
      </c>
      <c r="W78" s="60">
        <f t="shared" si="16"/>
        <v>0</v>
      </c>
      <c r="X78" s="60">
        <f t="shared" si="16"/>
        <v>0</v>
      </c>
      <c r="Y78" s="60">
        <f t="shared" si="16"/>
        <v>0</v>
      </c>
      <c r="Z78" s="60">
        <f t="shared" si="16"/>
        <v>0</v>
      </c>
      <c r="AA78" s="60">
        <f t="shared" si="16"/>
        <v>0</v>
      </c>
      <c r="AB78" s="60">
        <f t="shared" si="16"/>
        <v>0</v>
      </c>
      <c r="AC78" s="60">
        <f t="shared" si="16"/>
        <v>0</v>
      </c>
      <c r="AD78" s="60">
        <f t="shared" si="16"/>
        <v>0</v>
      </c>
      <c r="AE78" s="60">
        <f t="shared" si="16"/>
        <v>0</v>
      </c>
      <c r="AF78" s="60">
        <f t="shared" si="16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89</v>
      </c>
      <c r="C79" s="60">
        <f t="shared" ref="C79:AF79" si="17">IF(C59&lt;0,C59*-1,0)</f>
        <v>90</v>
      </c>
      <c r="D79" s="60">
        <f t="shared" si="17"/>
        <v>79</v>
      </c>
      <c r="E79" s="60">
        <f t="shared" si="17"/>
        <v>64</v>
      </c>
      <c r="F79" s="60">
        <f t="shared" si="17"/>
        <v>40</v>
      </c>
      <c r="G79" s="60">
        <f t="shared" si="17"/>
        <v>41.4</v>
      </c>
      <c r="H79" s="60">
        <f t="shared" si="17"/>
        <v>39</v>
      </c>
      <c r="I79" s="60">
        <f t="shared" si="17"/>
        <v>39</v>
      </c>
      <c r="J79" s="60">
        <f t="shared" si="17"/>
        <v>46</v>
      </c>
      <c r="K79" s="60">
        <f t="shared" si="17"/>
        <v>50</v>
      </c>
      <c r="L79" s="60">
        <f t="shared" si="17"/>
        <v>62</v>
      </c>
      <c r="M79" s="60">
        <f t="shared" si="17"/>
        <v>58</v>
      </c>
      <c r="N79" s="60">
        <f t="shared" si="17"/>
        <v>66</v>
      </c>
      <c r="O79" s="60">
        <f t="shared" si="17"/>
        <v>61.4</v>
      </c>
      <c r="P79" s="60">
        <f t="shared" si="17"/>
        <v>57.1</v>
      </c>
      <c r="Q79" s="60">
        <f t="shared" si="17"/>
        <v>0</v>
      </c>
      <c r="R79" s="60">
        <f t="shared" si="17"/>
        <v>75</v>
      </c>
      <c r="S79" s="60">
        <f t="shared" si="17"/>
        <v>71</v>
      </c>
      <c r="T79" s="60">
        <f t="shared" si="17"/>
        <v>66</v>
      </c>
      <c r="U79" s="60">
        <f t="shared" si="17"/>
        <v>57.3</v>
      </c>
      <c r="V79" s="60">
        <f t="shared" si="17"/>
        <v>55</v>
      </c>
      <c r="W79" s="60">
        <f t="shared" si="17"/>
        <v>62.4</v>
      </c>
      <c r="X79" s="60">
        <f t="shared" si="17"/>
        <v>79.8</v>
      </c>
      <c r="Y79" s="60">
        <f t="shared" si="17"/>
        <v>55.3</v>
      </c>
      <c r="Z79" s="60">
        <f t="shared" si="17"/>
        <v>82</v>
      </c>
      <c r="AA79" s="60">
        <f t="shared" si="17"/>
        <v>48.7</v>
      </c>
      <c r="AB79" s="60">
        <f t="shared" si="17"/>
        <v>42.4</v>
      </c>
      <c r="AC79" s="60">
        <f t="shared" si="17"/>
        <v>80</v>
      </c>
      <c r="AD79" s="60">
        <f t="shared" si="17"/>
        <v>61</v>
      </c>
      <c r="AE79" s="60">
        <f t="shared" si="17"/>
        <v>41</v>
      </c>
      <c r="AF79" s="60">
        <f t="shared" si="17"/>
        <v>50</v>
      </c>
      <c r="AG79" s="93"/>
      <c r="AH79" s="56">
        <f t="shared" ref="AH79:AH91" si="18">MAX(B79:AF79)</f>
        <v>90</v>
      </c>
      <c r="AI79" s="57">
        <f t="shared" ref="AI79:AI91" si="19">MIN(B79:AF79)</f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20">IF(C57&lt;0,C57*-1,0)</f>
        <v>0</v>
      </c>
      <c r="D80" s="60">
        <f t="shared" si="20"/>
        <v>0</v>
      </c>
      <c r="E80" s="60">
        <f t="shared" si="20"/>
        <v>0</v>
      </c>
      <c r="F80" s="60">
        <f t="shared" si="20"/>
        <v>0</v>
      </c>
      <c r="G80" s="60">
        <f t="shared" si="20"/>
        <v>0</v>
      </c>
      <c r="H80" s="60">
        <f t="shared" si="20"/>
        <v>0</v>
      </c>
      <c r="I80" s="60">
        <f t="shared" si="20"/>
        <v>0</v>
      </c>
      <c r="J80" s="60">
        <f t="shared" si="20"/>
        <v>0</v>
      </c>
      <c r="K80" s="60">
        <f t="shared" si="20"/>
        <v>0</v>
      </c>
      <c r="L80" s="60">
        <f t="shared" si="20"/>
        <v>0</v>
      </c>
      <c r="M80" s="60">
        <f t="shared" si="20"/>
        <v>0</v>
      </c>
      <c r="N80" s="60">
        <f t="shared" si="20"/>
        <v>0</v>
      </c>
      <c r="O80" s="60">
        <f t="shared" si="20"/>
        <v>0</v>
      </c>
      <c r="P80" s="60">
        <f t="shared" si="20"/>
        <v>0</v>
      </c>
      <c r="Q80" s="60">
        <f t="shared" si="20"/>
        <v>0</v>
      </c>
      <c r="R80" s="60">
        <f t="shared" si="20"/>
        <v>0</v>
      </c>
      <c r="S80" s="60">
        <f t="shared" si="20"/>
        <v>0</v>
      </c>
      <c r="T80" s="60">
        <f t="shared" si="20"/>
        <v>0</v>
      </c>
      <c r="U80" s="60">
        <f t="shared" si="20"/>
        <v>0</v>
      </c>
      <c r="V80" s="60">
        <f t="shared" si="20"/>
        <v>0</v>
      </c>
      <c r="W80" s="60">
        <f t="shared" si="20"/>
        <v>0</v>
      </c>
      <c r="X80" s="60">
        <f t="shared" si="20"/>
        <v>0</v>
      </c>
      <c r="Y80" s="60">
        <f t="shared" si="20"/>
        <v>0</v>
      </c>
      <c r="Z80" s="60">
        <f t="shared" si="20"/>
        <v>0</v>
      </c>
      <c r="AA80" s="60">
        <f t="shared" si="20"/>
        <v>0</v>
      </c>
      <c r="AB80" s="60">
        <f t="shared" si="20"/>
        <v>0</v>
      </c>
      <c r="AC80" s="60">
        <f t="shared" si="20"/>
        <v>0</v>
      </c>
      <c r="AD80" s="60">
        <f t="shared" si="20"/>
        <v>0</v>
      </c>
      <c r="AE80" s="60">
        <f t="shared" si="20"/>
        <v>0</v>
      </c>
      <c r="AF80" s="60">
        <f t="shared" si="20"/>
        <v>0</v>
      </c>
      <c r="AG80" s="93"/>
      <c r="AH80" s="56">
        <f t="shared" si="18"/>
        <v>0</v>
      </c>
      <c r="AI80" s="57">
        <f t="shared" si="19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8"/>
        <v>0</v>
      </c>
      <c r="AI81" s="57">
        <f t="shared" si="19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21">SUM(B76:B81)</f>
        <v>89</v>
      </c>
      <c r="C82" s="74">
        <f t="shared" si="21"/>
        <v>90</v>
      </c>
      <c r="D82" s="74">
        <f t="shared" si="21"/>
        <v>79</v>
      </c>
      <c r="E82" s="74">
        <f t="shared" si="21"/>
        <v>64</v>
      </c>
      <c r="F82" s="74">
        <f t="shared" si="21"/>
        <v>40</v>
      </c>
      <c r="G82" s="74">
        <f t="shared" si="21"/>
        <v>41.4</v>
      </c>
      <c r="H82" s="74">
        <f t="shared" si="21"/>
        <v>39</v>
      </c>
      <c r="I82" s="74">
        <f t="shared" si="21"/>
        <v>39</v>
      </c>
      <c r="J82" s="74">
        <f t="shared" si="21"/>
        <v>46</v>
      </c>
      <c r="K82" s="74">
        <f t="shared" si="21"/>
        <v>50</v>
      </c>
      <c r="L82" s="74">
        <f t="shared" si="21"/>
        <v>62</v>
      </c>
      <c r="M82" s="74">
        <f t="shared" si="21"/>
        <v>58</v>
      </c>
      <c r="N82" s="74">
        <f t="shared" si="21"/>
        <v>66</v>
      </c>
      <c r="O82" s="74">
        <f t="shared" si="21"/>
        <v>61.4</v>
      </c>
      <c r="P82" s="74">
        <f t="shared" si="21"/>
        <v>57.1</v>
      </c>
      <c r="Q82" s="74">
        <f t="shared" si="21"/>
        <v>0</v>
      </c>
      <c r="R82" s="74">
        <f t="shared" si="21"/>
        <v>75</v>
      </c>
      <c r="S82" s="74">
        <f t="shared" si="21"/>
        <v>71</v>
      </c>
      <c r="T82" s="74">
        <f t="shared" si="21"/>
        <v>66</v>
      </c>
      <c r="U82" s="74">
        <f t="shared" si="21"/>
        <v>57.3</v>
      </c>
      <c r="V82" s="74">
        <f t="shared" si="21"/>
        <v>55</v>
      </c>
      <c r="W82" s="74">
        <f t="shared" si="21"/>
        <v>62.4</v>
      </c>
      <c r="X82" s="74">
        <f t="shared" si="21"/>
        <v>79.8</v>
      </c>
      <c r="Y82" s="74">
        <f t="shared" si="21"/>
        <v>55.3</v>
      </c>
      <c r="Z82" s="74">
        <f t="shared" si="21"/>
        <v>82</v>
      </c>
      <c r="AA82" s="74">
        <f t="shared" si="21"/>
        <v>48.7</v>
      </c>
      <c r="AB82" s="74">
        <f t="shared" si="21"/>
        <v>42.4</v>
      </c>
      <c r="AC82" s="74">
        <f t="shared" si="21"/>
        <v>80</v>
      </c>
      <c r="AD82" s="74">
        <f t="shared" si="21"/>
        <v>61</v>
      </c>
      <c r="AE82" s="74">
        <f t="shared" si="21"/>
        <v>41</v>
      </c>
      <c r="AF82" s="74">
        <f t="shared" si="21"/>
        <v>50</v>
      </c>
      <c r="AG82" s="79">
        <f t="shared" si="21"/>
        <v>0</v>
      </c>
      <c r="AH82" s="56">
        <f t="shared" si="18"/>
        <v>90</v>
      </c>
      <c r="AI82" s="57">
        <f t="shared" si="19"/>
        <v>0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2">SUM(B70:B82)</f>
        <v>1879.88</v>
      </c>
      <c r="C83" s="74">
        <f t="shared" si="22"/>
        <v>1814.88</v>
      </c>
      <c r="D83" s="74">
        <f t="shared" si="22"/>
        <v>1774.88</v>
      </c>
      <c r="E83" s="74">
        <f t="shared" si="22"/>
        <v>1774.88</v>
      </c>
      <c r="F83" s="74">
        <f t="shared" si="22"/>
        <v>1830.88</v>
      </c>
      <c r="G83" s="74">
        <f t="shared" si="22"/>
        <v>2008.4800000000005</v>
      </c>
      <c r="H83" s="74">
        <f t="shared" si="22"/>
        <v>2254.2800000000002</v>
      </c>
      <c r="I83" s="74">
        <f t="shared" si="22"/>
        <v>2414.2800000000002</v>
      </c>
      <c r="J83" s="74">
        <f t="shared" si="22"/>
        <v>2554.2800000000002</v>
      </c>
      <c r="K83" s="74">
        <f t="shared" si="22"/>
        <v>2644.28</v>
      </c>
      <c r="L83" s="74">
        <f t="shared" si="22"/>
        <v>2729.28</v>
      </c>
      <c r="M83" s="74">
        <f t="shared" si="22"/>
        <v>2703.48</v>
      </c>
      <c r="N83" s="74">
        <f t="shared" si="22"/>
        <v>2559.08</v>
      </c>
      <c r="O83" s="74">
        <f t="shared" si="22"/>
        <v>2449.88</v>
      </c>
      <c r="P83" s="74">
        <f t="shared" si="22"/>
        <v>2403.6799999999994</v>
      </c>
      <c r="Q83" s="74">
        <f t="shared" si="22"/>
        <v>1524.2799999999997</v>
      </c>
      <c r="R83" s="74">
        <f t="shared" si="22"/>
        <v>2411.88</v>
      </c>
      <c r="S83" s="74">
        <f t="shared" si="22"/>
        <v>2411.6799999999998</v>
      </c>
      <c r="T83" s="74">
        <f t="shared" si="22"/>
        <v>2401.2799999999997</v>
      </c>
      <c r="U83" s="74">
        <f t="shared" si="22"/>
        <v>2514.6800000000003</v>
      </c>
      <c r="V83" s="74">
        <f t="shared" si="22"/>
        <v>2817.2799999999997</v>
      </c>
      <c r="W83" s="74">
        <f t="shared" si="22"/>
        <v>3011.88</v>
      </c>
      <c r="X83" s="74">
        <f t="shared" si="22"/>
        <v>2889.6800000000003</v>
      </c>
      <c r="Y83" s="74">
        <f t="shared" si="22"/>
        <v>2683.6800000000003</v>
      </c>
      <c r="Z83" s="74">
        <f t="shared" si="22"/>
        <v>2590.88</v>
      </c>
      <c r="AA83" s="74">
        <f t="shared" si="22"/>
        <v>2423.4799999999996</v>
      </c>
      <c r="AB83" s="74">
        <f t="shared" si="22"/>
        <v>2323.2799999999997</v>
      </c>
      <c r="AC83" s="74">
        <f t="shared" si="22"/>
        <v>2284.08</v>
      </c>
      <c r="AD83" s="74">
        <f t="shared" si="22"/>
        <v>1975.28</v>
      </c>
      <c r="AE83" s="74">
        <f t="shared" si="22"/>
        <v>1902.88</v>
      </c>
      <c r="AF83" s="74">
        <f t="shared" si="22"/>
        <v>1864.28</v>
      </c>
      <c r="AG83" s="79">
        <f t="shared" si="22"/>
        <v>4360.08</v>
      </c>
      <c r="AH83" s="56">
        <f t="shared" si="18"/>
        <v>3011.88</v>
      </c>
      <c r="AI83" s="57">
        <f t="shared" si="19"/>
        <v>1524.2799999999997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49.9</v>
      </c>
      <c r="C84" s="97">
        <v>50.01</v>
      </c>
      <c r="D84" s="97">
        <v>50.002000000000002</v>
      </c>
      <c r="E84" s="97">
        <v>50.002000000000002</v>
      </c>
      <c r="F84" s="97">
        <v>50.043999999999997</v>
      </c>
      <c r="G84" s="97">
        <v>50.046999999999997</v>
      </c>
      <c r="H84" s="97">
        <v>50.04</v>
      </c>
      <c r="I84" s="97">
        <v>49.987000000000002</v>
      </c>
      <c r="J84" s="97">
        <v>50.01</v>
      </c>
      <c r="K84" s="97">
        <v>49.98</v>
      </c>
      <c r="L84" s="97">
        <v>50.031999999999996</v>
      </c>
      <c r="M84" s="97">
        <v>49.957000000000001</v>
      </c>
      <c r="N84" s="97">
        <v>50.067</v>
      </c>
      <c r="O84" s="97">
        <v>50.026000000000003</v>
      </c>
      <c r="P84" s="97">
        <v>49.972999999999999</v>
      </c>
      <c r="Q84" s="97"/>
      <c r="R84" s="97">
        <v>49.982999999999997</v>
      </c>
      <c r="S84" s="97">
        <v>50</v>
      </c>
      <c r="T84" s="97">
        <v>49.99</v>
      </c>
      <c r="U84" s="97">
        <v>49.930999999999997</v>
      </c>
      <c r="V84" s="97">
        <v>49.923999999999999</v>
      </c>
      <c r="W84" s="97">
        <v>50.04</v>
      </c>
      <c r="X84" s="97">
        <v>49.860999999999997</v>
      </c>
      <c r="Y84" s="97">
        <v>49.996000000000002</v>
      </c>
      <c r="Z84" s="97">
        <v>50.067</v>
      </c>
      <c r="AA84" s="97">
        <v>50.06</v>
      </c>
      <c r="AB84" s="97">
        <v>49.99</v>
      </c>
      <c r="AC84" s="97">
        <v>49.8</v>
      </c>
      <c r="AD84" s="97">
        <v>49.96</v>
      </c>
      <c r="AE84" s="97">
        <v>50.01</v>
      </c>
      <c r="AF84" s="96">
        <v>50.02</v>
      </c>
      <c r="AG84" s="98"/>
      <c r="AH84" s="56">
        <f t="shared" si="18"/>
        <v>50.067</v>
      </c>
      <c r="AI84" s="57">
        <f t="shared" si="19"/>
        <v>49.8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126</v>
      </c>
      <c r="C85" s="53">
        <v>127</v>
      </c>
      <c r="D85" s="53">
        <v>127.3</v>
      </c>
      <c r="E85" s="53">
        <v>127.3</v>
      </c>
      <c r="F85" s="53">
        <v>126.8</v>
      </c>
      <c r="G85" s="53">
        <v>125.4</v>
      </c>
      <c r="H85" s="53">
        <v>125.4</v>
      </c>
      <c r="I85" s="53">
        <v>123.9</v>
      </c>
      <c r="J85" s="53">
        <v>123.7</v>
      </c>
      <c r="K85" s="53">
        <v>123</v>
      </c>
      <c r="L85" s="53">
        <v>123</v>
      </c>
      <c r="M85" s="53">
        <v>122.4</v>
      </c>
      <c r="N85" s="53">
        <v>123.4</v>
      </c>
      <c r="O85" s="53">
        <v>122.6</v>
      </c>
      <c r="P85" s="53">
        <v>123</v>
      </c>
      <c r="Q85" s="53"/>
      <c r="R85" s="53">
        <v>124.6</v>
      </c>
      <c r="S85" s="53">
        <v>125.9</v>
      </c>
      <c r="T85" s="101">
        <v>126</v>
      </c>
      <c r="U85" s="101">
        <v>125.2</v>
      </c>
      <c r="V85" s="101">
        <v>124.7</v>
      </c>
      <c r="W85" s="101">
        <v>125.2</v>
      </c>
      <c r="X85" s="101">
        <v>126.9</v>
      </c>
      <c r="Y85" s="101">
        <v>127.3</v>
      </c>
      <c r="Z85" s="101">
        <v>128</v>
      </c>
      <c r="AA85" s="53">
        <v>125.7</v>
      </c>
      <c r="AB85" s="53">
        <v>124.8</v>
      </c>
      <c r="AC85" s="53">
        <v>125.4</v>
      </c>
      <c r="AD85" s="53">
        <v>125.4</v>
      </c>
      <c r="AE85" s="53">
        <v>125.8</v>
      </c>
      <c r="AF85" s="100">
        <v>127.7</v>
      </c>
      <c r="AG85" s="102"/>
      <c r="AH85" s="56">
        <f t="shared" si="18"/>
        <v>128</v>
      </c>
      <c r="AI85" s="57">
        <f t="shared" si="19"/>
        <v>122.4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131</v>
      </c>
      <c r="C86" s="53">
        <v>131</v>
      </c>
      <c r="D86" s="53">
        <v>131.19999999999999</v>
      </c>
      <c r="E86" s="53">
        <v>131.19999999999999</v>
      </c>
      <c r="F86" s="53">
        <v>131.1</v>
      </c>
      <c r="G86" s="53">
        <v>129.69999999999999</v>
      </c>
      <c r="H86" s="53">
        <v>129.5</v>
      </c>
      <c r="I86" s="53">
        <v>128.30000000000001</v>
      </c>
      <c r="J86" s="53">
        <v>127.7</v>
      </c>
      <c r="K86" s="53">
        <v>127</v>
      </c>
      <c r="L86" s="53">
        <v>126.5</v>
      </c>
      <c r="M86" s="53">
        <v>126.3</v>
      </c>
      <c r="N86" s="53">
        <v>127.3</v>
      </c>
      <c r="O86" s="53">
        <v>126.6</v>
      </c>
      <c r="P86" s="53">
        <v>127</v>
      </c>
      <c r="Q86" s="53"/>
      <c r="R86" s="53">
        <v>127</v>
      </c>
      <c r="S86" s="53">
        <v>128</v>
      </c>
      <c r="T86" s="101">
        <v>128</v>
      </c>
      <c r="U86" s="101">
        <v>127.2</v>
      </c>
      <c r="V86" s="101">
        <v>126.7</v>
      </c>
      <c r="W86" s="101">
        <v>126.9</v>
      </c>
      <c r="X86" s="101">
        <v>128.69999999999999</v>
      </c>
      <c r="Y86" s="101">
        <v>129.19999999999999</v>
      </c>
      <c r="Z86" s="101">
        <v>129.9</v>
      </c>
      <c r="AA86" s="53">
        <v>128.6</v>
      </c>
      <c r="AB86" s="53">
        <v>127.9</v>
      </c>
      <c r="AC86" s="53">
        <v>128.6</v>
      </c>
      <c r="AD86" s="53">
        <v>128.6</v>
      </c>
      <c r="AE86" s="53">
        <v>129.6</v>
      </c>
      <c r="AF86" s="100">
        <v>131.6</v>
      </c>
      <c r="AG86" s="102"/>
      <c r="AH86" s="56">
        <f t="shared" si="18"/>
        <v>131.6</v>
      </c>
      <c r="AI86" s="57">
        <f t="shared" si="19"/>
        <v>126.3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130</v>
      </c>
      <c r="C87" s="53">
        <v>130</v>
      </c>
      <c r="D87" s="53">
        <v>133.6</v>
      </c>
      <c r="E87" s="53">
        <v>133.6</v>
      </c>
      <c r="F87" s="53">
        <v>129.9</v>
      </c>
      <c r="G87" s="53">
        <v>128.5</v>
      </c>
      <c r="H87" s="53">
        <v>127.3</v>
      </c>
      <c r="I87" s="53">
        <v>126.1</v>
      </c>
      <c r="J87" s="53">
        <v>128.6</v>
      </c>
      <c r="K87" s="53">
        <v>126</v>
      </c>
      <c r="L87" s="53">
        <v>123.9</v>
      </c>
      <c r="M87" s="53">
        <v>125.9</v>
      </c>
      <c r="N87" s="53">
        <v>127.4</v>
      </c>
      <c r="O87" s="53">
        <v>129.30000000000001</v>
      </c>
      <c r="P87" s="53">
        <v>129.69999999999999</v>
      </c>
      <c r="Q87" s="53"/>
      <c r="R87" s="53">
        <v>126</v>
      </c>
      <c r="S87" s="53">
        <v>128.6</v>
      </c>
      <c r="T87" s="53">
        <v>127.8</v>
      </c>
      <c r="U87" s="53">
        <v>128.30000000000001</v>
      </c>
      <c r="V87" s="53">
        <v>127.5</v>
      </c>
      <c r="W87" s="101">
        <v>130.1</v>
      </c>
      <c r="X87" s="101">
        <v>130.6</v>
      </c>
      <c r="Y87" s="101">
        <v>128.80000000000001</v>
      </c>
      <c r="Z87" s="101">
        <v>130</v>
      </c>
      <c r="AA87" s="53">
        <v>130.9</v>
      </c>
      <c r="AB87" s="53">
        <v>130.80000000000001</v>
      </c>
      <c r="AC87" s="53">
        <v>129.19999999999999</v>
      </c>
      <c r="AD87" s="53">
        <v>129.19999999999999</v>
      </c>
      <c r="AE87" s="53">
        <v>129.19999999999999</v>
      </c>
      <c r="AF87" s="100">
        <v>129.69999999999999</v>
      </c>
      <c r="AG87" s="102"/>
      <c r="AH87" s="56">
        <f t="shared" si="18"/>
        <v>133.6</v>
      </c>
      <c r="AI87" s="57">
        <f t="shared" si="19"/>
        <v>123.9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132</v>
      </c>
      <c r="C88" s="53">
        <v>132</v>
      </c>
      <c r="D88" s="53">
        <v>133.1</v>
      </c>
      <c r="E88" s="53">
        <v>133.1</v>
      </c>
      <c r="F88" s="53">
        <v>132.6</v>
      </c>
      <c r="G88" s="53">
        <v>131.1</v>
      </c>
      <c r="H88" s="53">
        <v>129.6</v>
      </c>
      <c r="I88" s="53">
        <v>129.80000000000001</v>
      </c>
      <c r="J88" s="53">
        <v>131.4</v>
      </c>
      <c r="K88" s="53">
        <v>130</v>
      </c>
      <c r="L88" s="53">
        <v>128.4</v>
      </c>
      <c r="M88" s="53">
        <v>129.4</v>
      </c>
      <c r="N88" s="53">
        <v>129.9</v>
      </c>
      <c r="O88" s="53">
        <v>132.9</v>
      </c>
      <c r="P88" s="53">
        <v>131.69999999999999</v>
      </c>
      <c r="Q88" s="53"/>
      <c r="R88" s="53">
        <v>128</v>
      </c>
      <c r="S88" s="53">
        <v>130</v>
      </c>
      <c r="T88" s="53">
        <v>130</v>
      </c>
      <c r="U88" s="53">
        <v>129.69999999999999</v>
      </c>
      <c r="V88" s="53">
        <v>129.19999999999999</v>
      </c>
      <c r="W88" s="101">
        <v>133.80000000000001</v>
      </c>
      <c r="X88" s="101">
        <v>132.69999999999999</v>
      </c>
      <c r="Y88" s="101">
        <v>132.1</v>
      </c>
      <c r="Z88" s="101">
        <v>133.6</v>
      </c>
      <c r="AA88" s="53">
        <v>134.30000000000001</v>
      </c>
      <c r="AB88" s="53">
        <v>134.6</v>
      </c>
      <c r="AC88" s="53">
        <v>131.69999999999999</v>
      </c>
      <c r="AD88" s="53">
        <v>131.69999999999999</v>
      </c>
      <c r="AE88" s="53">
        <v>132</v>
      </c>
      <c r="AF88" s="100">
        <v>132.4</v>
      </c>
      <c r="AG88" s="102"/>
      <c r="AH88" s="56">
        <f t="shared" si="18"/>
        <v>134.6</v>
      </c>
      <c r="AI88" s="57">
        <f t="shared" si="19"/>
        <v>128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135</v>
      </c>
      <c r="C89" s="105">
        <v>135</v>
      </c>
      <c r="D89" s="105">
        <v>133.1</v>
      </c>
      <c r="E89" s="105">
        <v>133.1</v>
      </c>
      <c r="F89" s="105">
        <v>133.5</v>
      </c>
      <c r="G89" s="105">
        <v>130.9</v>
      </c>
      <c r="H89" s="105">
        <v>135.4</v>
      </c>
      <c r="I89" s="105">
        <v>134.30000000000001</v>
      </c>
      <c r="J89" s="105">
        <v>134</v>
      </c>
      <c r="K89" s="105">
        <v>131.6</v>
      </c>
      <c r="L89" s="105">
        <v>130.9</v>
      </c>
      <c r="M89" s="105">
        <v>132.6</v>
      </c>
      <c r="N89" s="105">
        <v>133.30000000000001</v>
      </c>
      <c r="O89" s="105">
        <v>133.80000000000001</v>
      </c>
      <c r="P89" s="105">
        <v>135.30000000000001</v>
      </c>
      <c r="Q89" s="105"/>
      <c r="R89" s="105">
        <v>132</v>
      </c>
      <c r="S89" s="105">
        <v>133.6</v>
      </c>
      <c r="T89" s="105">
        <v>134.69999999999999</v>
      </c>
      <c r="U89" s="105">
        <v>134.1</v>
      </c>
      <c r="V89" s="105">
        <v>133.6</v>
      </c>
      <c r="W89" s="101">
        <v>132.5</v>
      </c>
      <c r="X89" s="101">
        <v>134.4</v>
      </c>
      <c r="Y89" s="101">
        <v>134.30000000000001</v>
      </c>
      <c r="Z89" s="101">
        <v>134.5</v>
      </c>
      <c r="AA89" s="105">
        <v>135.19999999999999</v>
      </c>
      <c r="AB89" s="105">
        <v>134.1</v>
      </c>
      <c r="AC89" s="105">
        <v>135.4</v>
      </c>
      <c r="AD89" s="105">
        <v>135.4</v>
      </c>
      <c r="AE89" s="105">
        <v>130.1</v>
      </c>
      <c r="AF89" s="104">
        <v>135.30000000000001</v>
      </c>
      <c r="AG89" s="106"/>
      <c r="AH89" s="56">
        <f t="shared" si="18"/>
        <v>135.4</v>
      </c>
      <c r="AI89" s="57">
        <f t="shared" si="19"/>
        <v>130.1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136</v>
      </c>
      <c r="C90" s="53">
        <v>136</v>
      </c>
      <c r="D90" s="53">
        <v>133.4</v>
      </c>
      <c r="E90" s="53">
        <v>133.4</v>
      </c>
      <c r="F90" s="53">
        <v>131.6</v>
      </c>
      <c r="G90" s="53">
        <v>128.9</v>
      </c>
      <c r="H90" s="53">
        <v>133.69999999999999</v>
      </c>
      <c r="I90" s="53">
        <v>132</v>
      </c>
      <c r="J90" s="53">
        <v>130.80000000000001</v>
      </c>
      <c r="K90" s="53">
        <v>130</v>
      </c>
      <c r="L90" s="53">
        <v>129.30000000000001</v>
      </c>
      <c r="M90" s="53">
        <v>130.6</v>
      </c>
      <c r="N90" s="53">
        <v>132.30000000000001</v>
      </c>
      <c r="O90" s="53">
        <v>132.6</v>
      </c>
      <c r="P90" s="53"/>
      <c r="Q90" s="53"/>
      <c r="R90" s="53"/>
      <c r="S90" s="53"/>
      <c r="T90" s="53"/>
      <c r="U90" s="53">
        <v>130</v>
      </c>
      <c r="V90" s="53">
        <v>130.9</v>
      </c>
      <c r="W90" s="101">
        <v>128.4</v>
      </c>
      <c r="X90" s="101">
        <v>132.19999999999999</v>
      </c>
      <c r="Y90" s="101">
        <v>134.5</v>
      </c>
      <c r="Z90" s="101">
        <v>135</v>
      </c>
      <c r="AA90" s="53">
        <v>135</v>
      </c>
      <c r="AB90" s="53">
        <v>134.9</v>
      </c>
      <c r="AC90" s="53">
        <v>135.5</v>
      </c>
      <c r="AD90" s="53">
        <v>135.5</v>
      </c>
      <c r="AE90" s="53">
        <v>129.19999999999999</v>
      </c>
      <c r="AF90" s="100">
        <v>135.4</v>
      </c>
      <c r="AG90" s="102"/>
      <c r="AH90" s="56">
        <f t="shared" si="18"/>
        <v>136</v>
      </c>
      <c r="AI90" s="57">
        <f t="shared" si="19"/>
        <v>128.4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66.2</v>
      </c>
      <c r="C91" s="108">
        <v>66.2</v>
      </c>
      <c r="D91" s="108">
        <v>66.7</v>
      </c>
      <c r="E91" s="108">
        <v>66.7</v>
      </c>
      <c r="F91" s="108">
        <v>66.3</v>
      </c>
      <c r="G91" s="108">
        <v>65.5</v>
      </c>
      <c r="H91" s="108">
        <v>65.400000000000006</v>
      </c>
      <c r="I91" s="108">
        <v>65.099999999999994</v>
      </c>
      <c r="J91" s="108">
        <v>65</v>
      </c>
      <c r="K91" s="108">
        <v>64.2</v>
      </c>
      <c r="L91" s="108">
        <v>63.9</v>
      </c>
      <c r="M91" s="108">
        <v>63.9</v>
      </c>
      <c r="N91" s="108">
        <v>64.3</v>
      </c>
      <c r="O91" s="108">
        <v>64.2</v>
      </c>
      <c r="P91" s="108">
        <v>64.3</v>
      </c>
      <c r="Q91" s="108"/>
      <c r="R91" s="108">
        <v>63.5</v>
      </c>
      <c r="S91" s="108">
        <v>65</v>
      </c>
      <c r="T91" s="108">
        <v>65</v>
      </c>
      <c r="U91" s="108">
        <v>64.599999999999994</v>
      </c>
      <c r="V91" s="108">
        <v>64.3</v>
      </c>
      <c r="W91" s="108">
        <v>64.5</v>
      </c>
      <c r="X91" s="108">
        <v>65.400000000000006</v>
      </c>
      <c r="Y91" s="108">
        <v>65.7</v>
      </c>
      <c r="Z91" s="108">
        <v>66</v>
      </c>
      <c r="AA91" s="108">
        <v>65.099999999999994</v>
      </c>
      <c r="AB91" s="108">
        <v>65</v>
      </c>
      <c r="AC91" s="108">
        <v>65.5</v>
      </c>
      <c r="AD91" s="108">
        <v>65.5</v>
      </c>
      <c r="AE91" s="108">
        <v>65.900000000000006</v>
      </c>
      <c r="AF91" s="107">
        <v>66.900000000000006</v>
      </c>
      <c r="AG91" s="109"/>
      <c r="AH91" s="56">
        <f t="shared" si="18"/>
        <v>66.900000000000006</v>
      </c>
      <c r="AI91" s="57">
        <f t="shared" si="19"/>
        <v>63.5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134.83999999999997</v>
      </c>
      <c r="C93" s="114">
        <f t="shared" ref="C93:AF93" si="23">SUM(C15,C18,C21:C22,C42,C44:C45,C47,C49,C94:C97,C102,C108,C114,C123,C125,C137,C144,C147:C148,C155,C157,C159,C163:C165,C167:C169,C174,C180:C181,C183:C185,C193,C198)</f>
        <v>135.83999999999997</v>
      </c>
      <c r="D93" s="114">
        <f t="shared" si="23"/>
        <v>138.33999999999997</v>
      </c>
      <c r="E93" s="114">
        <f t="shared" si="23"/>
        <v>138.33999999999997</v>
      </c>
      <c r="F93" s="115">
        <f t="shared" si="23"/>
        <v>171.54</v>
      </c>
      <c r="G93" s="115">
        <f t="shared" si="23"/>
        <v>192.13999999999996</v>
      </c>
      <c r="H93" s="115">
        <f t="shared" si="23"/>
        <v>257.44</v>
      </c>
      <c r="I93" s="115">
        <f t="shared" si="23"/>
        <v>293.04000000000002</v>
      </c>
      <c r="J93" s="115">
        <f t="shared" si="23"/>
        <v>314.94000000000005</v>
      </c>
      <c r="K93" s="115">
        <f t="shared" si="23"/>
        <v>344.34000000000003</v>
      </c>
      <c r="L93" s="115">
        <f t="shared" si="23"/>
        <v>350.24</v>
      </c>
      <c r="M93" s="115">
        <f t="shared" si="23"/>
        <v>327.64</v>
      </c>
      <c r="N93" s="115">
        <f t="shared" si="23"/>
        <v>317.34000000000003</v>
      </c>
      <c r="O93" s="115">
        <f t="shared" si="23"/>
        <v>308.64000000000004</v>
      </c>
      <c r="P93" s="115">
        <f t="shared" si="23"/>
        <v>309.24000000000007</v>
      </c>
      <c r="Q93" s="115">
        <f t="shared" si="23"/>
        <v>116.24</v>
      </c>
      <c r="R93" s="115">
        <f t="shared" si="23"/>
        <v>284.54000000000002</v>
      </c>
      <c r="S93" s="115">
        <f t="shared" si="23"/>
        <v>273.04000000000002</v>
      </c>
      <c r="T93" s="115">
        <f t="shared" si="23"/>
        <v>298.54000000000008</v>
      </c>
      <c r="U93" s="115">
        <f t="shared" si="23"/>
        <v>381.14000000000004</v>
      </c>
      <c r="V93" s="115">
        <f t="shared" si="23"/>
        <v>384.44000000000005</v>
      </c>
      <c r="W93" s="115">
        <f t="shared" si="23"/>
        <v>390.94000000000005</v>
      </c>
      <c r="X93" s="115">
        <f t="shared" si="23"/>
        <v>401.1400000000001</v>
      </c>
      <c r="Y93" s="115">
        <f t="shared" si="23"/>
        <v>371.24</v>
      </c>
      <c r="Z93" s="115">
        <f t="shared" si="23"/>
        <v>345.94000000000005</v>
      </c>
      <c r="AA93" s="115">
        <f t="shared" si="23"/>
        <v>327.64000000000004</v>
      </c>
      <c r="AB93" s="115">
        <f t="shared" si="23"/>
        <v>308.04000000000002</v>
      </c>
      <c r="AC93" s="115">
        <f t="shared" si="23"/>
        <v>296.54000000000008</v>
      </c>
      <c r="AD93" s="115">
        <f t="shared" si="23"/>
        <v>227.53999999999996</v>
      </c>
      <c r="AE93" s="115">
        <f t="shared" si="23"/>
        <v>256.44</v>
      </c>
      <c r="AF93" s="115">
        <f t="shared" si="23"/>
        <v>166.53999999999996</v>
      </c>
      <c r="AG93" s="116"/>
      <c r="AH93" s="56">
        <f>MAX(B93:AF93)</f>
        <v>401.1400000000001</v>
      </c>
      <c r="AI93" s="57">
        <f>MIN(B93:AF93)</f>
        <v>116.24</v>
      </c>
    </row>
    <row r="94" spans="1:88" x14ac:dyDescent="0.25">
      <c r="A94" s="117" t="s">
        <v>97</v>
      </c>
      <c r="B94" s="60">
        <v>55</v>
      </c>
      <c r="C94" s="60">
        <v>60</v>
      </c>
      <c r="D94" s="60">
        <v>62.9</v>
      </c>
      <c r="E94" s="60">
        <v>62.9</v>
      </c>
      <c r="F94" s="118">
        <v>56.8</v>
      </c>
      <c r="G94" s="118">
        <v>64.2</v>
      </c>
      <c r="H94" s="118">
        <v>63.2</v>
      </c>
      <c r="I94" s="118">
        <v>59.8</v>
      </c>
      <c r="J94" s="118">
        <v>48.1</v>
      </c>
      <c r="K94" s="118">
        <v>47</v>
      </c>
      <c r="L94" s="49">
        <v>44.8</v>
      </c>
      <c r="M94" s="118">
        <v>60</v>
      </c>
      <c r="N94" s="118">
        <v>62.5</v>
      </c>
      <c r="O94" s="118">
        <v>65.599999999999994</v>
      </c>
      <c r="P94" s="118">
        <v>75</v>
      </c>
      <c r="Q94" s="118"/>
      <c r="R94" s="118">
        <v>68.400000000000006</v>
      </c>
      <c r="S94" s="118">
        <v>56.5</v>
      </c>
      <c r="T94" s="49">
        <v>56.8</v>
      </c>
      <c r="U94" s="49">
        <v>57.7</v>
      </c>
      <c r="V94" s="49">
        <v>48.3</v>
      </c>
      <c r="W94" s="118">
        <v>26.2</v>
      </c>
      <c r="X94" s="118">
        <v>50</v>
      </c>
      <c r="Y94" s="118">
        <v>54.9</v>
      </c>
      <c r="Z94" s="118">
        <v>61.4</v>
      </c>
      <c r="AA94" s="49">
        <v>67.7</v>
      </c>
      <c r="AB94" s="49">
        <v>66.2</v>
      </c>
      <c r="AC94" s="49">
        <v>76.8</v>
      </c>
      <c r="AD94" s="49">
        <v>70</v>
      </c>
      <c r="AE94" s="49">
        <v>62.3</v>
      </c>
      <c r="AF94" s="119">
        <v>54.7</v>
      </c>
      <c r="AG94" s="120">
        <v>75</v>
      </c>
      <c r="AH94" s="56">
        <f t="shared" ref="AH94:AH99" si="24">IF(ABS(MAX(B94:AF94))&gt;ABS(MIN(B94:AF94)),MAX(B94:AF94),MIN(B94:AF94))</f>
        <v>76.8</v>
      </c>
      <c r="AI94" s="121">
        <f t="shared" ref="AI94:AI99" si="25">INDEX($B$9:$AF$9,1,MATCH(AH94,B94:AF94,0))</f>
        <v>0.875</v>
      </c>
    </row>
    <row r="95" spans="1:88" x14ac:dyDescent="0.25">
      <c r="A95" s="122" t="s">
        <v>98</v>
      </c>
      <c r="B95" s="62">
        <v>-75</v>
      </c>
      <c r="C95" s="62">
        <v>-80</v>
      </c>
      <c r="D95" s="62">
        <v>-78</v>
      </c>
      <c r="E95" s="62">
        <v>-78</v>
      </c>
      <c r="F95" s="62">
        <v>-73</v>
      </c>
      <c r="G95" s="62">
        <v>-74</v>
      </c>
      <c r="H95" s="62">
        <v>-52</v>
      </c>
      <c r="I95" s="62">
        <v>-39</v>
      </c>
      <c r="J95" s="62">
        <v>-33</v>
      </c>
      <c r="K95" s="62">
        <v>-21</v>
      </c>
      <c r="L95" s="62">
        <v>-19</v>
      </c>
      <c r="M95" s="62">
        <v>-30</v>
      </c>
      <c r="N95" s="62">
        <v>-30.3</v>
      </c>
      <c r="O95" s="62">
        <v>-35.9</v>
      </c>
      <c r="P95" s="62">
        <v>-39</v>
      </c>
      <c r="Q95" s="62"/>
      <c r="R95" s="62">
        <v>-34</v>
      </c>
      <c r="S95" s="62">
        <v>-37</v>
      </c>
      <c r="T95" s="62">
        <v>-37</v>
      </c>
      <c r="U95" s="62">
        <v>21</v>
      </c>
      <c r="V95" s="62">
        <v>-5</v>
      </c>
      <c r="W95" s="62">
        <v>-5.5</v>
      </c>
      <c r="X95" s="62">
        <v>1</v>
      </c>
      <c r="Y95" s="62">
        <v>-5</v>
      </c>
      <c r="Z95" s="62">
        <v>-17.7</v>
      </c>
      <c r="AA95" s="53">
        <f>-11.9-14.8</f>
        <v>-26.700000000000003</v>
      </c>
      <c r="AB95" s="53">
        <f>-15.7-19</f>
        <v>-34.700000000000003</v>
      </c>
      <c r="AC95" s="53">
        <f>-16.2-19.8</f>
        <v>-36</v>
      </c>
      <c r="AD95" s="53">
        <f>-24.1-32.8</f>
        <v>-56.9</v>
      </c>
      <c r="AE95" s="53">
        <f>-31.2+37.4</f>
        <v>6.1999999999999993</v>
      </c>
      <c r="AF95" s="123">
        <f>-31.9-39.1</f>
        <v>-71</v>
      </c>
      <c r="AG95" s="120">
        <v>240</v>
      </c>
      <c r="AH95" s="56">
        <f t="shared" si="24"/>
        <v>-80</v>
      </c>
      <c r="AI95" s="121">
        <f t="shared" si="25"/>
        <v>8.3333333333333301E-2</v>
      </c>
    </row>
    <row r="96" spans="1:88" x14ac:dyDescent="0.25">
      <c r="A96" s="122" t="s">
        <v>99</v>
      </c>
      <c r="B96" s="62">
        <v>-10</v>
      </c>
      <c r="C96" s="62">
        <v>-14</v>
      </c>
      <c r="D96" s="62">
        <v>-16.399999999999999</v>
      </c>
      <c r="E96" s="62">
        <v>-16.399999999999999</v>
      </c>
      <c r="F96" s="62">
        <v>-15.1</v>
      </c>
      <c r="G96" s="62">
        <v>-14.4</v>
      </c>
      <c r="H96" s="62">
        <v>-8.9</v>
      </c>
      <c r="I96" s="62">
        <v>-5.8</v>
      </c>
      <c r="J96" s="62">
        <v>-0.2</v>
      </c>
      <c r="K96" s="62">
        <v>15</v>
      </c>
      <c r="L96" s="62">
        <v>14.5</v>
      </c>
      <c r="M96" s="62">
        <v>4.5999999999999996</v>
      </c>
      <c r="N96" s="62">
        <v>5</v>
      </c>
      <c r="O96" s="62">
        <v>0</v>
      </c>
      <c r="P96" s="62">
        <v>0.3</v>
      </c>
      <c r="Q96" s="62"/>
      <c r="R96" s="62">
        <v>29.2</v>
      </c>
      <c r="S96" s="62">
        <v>26.6</v>
      </c>
      <c r="T96" s="62">
        <v>27</v>
      </c>
      <c r="U96" s="62">
        <v>12</v>
      </c>
      <c r="V96" s="62">
        <v>36.5</v>
      </c>
      <c r="W96" s="62">
        <v>43.2</v>
      </c>
      <c r="X96" s="62">
        <v>42.1</v>
      </c>
      <c r="Y96" s="62">
        <v>32.6</v>
      </c>
      <c r="Z96" s="62">
        <v>22.6</v>
      </c>
      <c r="AA96" s="53">
        <v>5.9</v>
      </c>
      <c r="AB96" s="53">
        <v>2.6</v>
      </c>
      <c r="AC96" s="53">
        <v>0</v>
      </c>
      <c r="AD96" s="53">
        <v>-7.3</v>
      </c>
      <c r="AE96" s="53">
        <v>-12.4</v>
      </c>
      <c r="AF96" s="123">
        <v>-8.1</v>
      </c>
      <c r="AG96" s="120">
        <v>60</v>
      </c>
      <c r="AH96" s="56">
        <f t="shared" si="24"/>
        <v>43.2</v>
      </c>
      <c r="AI96" s="121">
        <f t="shared" si="25"/>
        <v>0.75</v>
      </c>
    </row>
    <row r="97" spans="1:37" x14ac:dyDescent="0.25">
      <c r="A97" s="124" t="s">
        <v>100</v>
      </c>
      <c r="B97" s="65">
        <v>-30</v>
      </c>
      <c r="C97" s="65">
        <v>-25</v>
      </c>
      <c r="D97" s="65">
        <v>-25</v>
      </c>
      <c r="E97" s="65">
        <v>-25</v>
      </c>
      <c r="F97" s="65">
        <v>-11</v>
      </c>
      <c r="G97" s="65">
        <v>0</v>
      </c>
      <c r="H97" s="65">
        <v>38.799999999999997</v>
      </c>
      <c r="I97" s="65">
        <v>61.7</v>
      </c>
      <c r="J97" s="65">
        <v>83.7</v>
      </c>
      <c r="K97" s="65">
        <v>87</v>
      </c>
      <c r="L97" s="65">
        <v>93.6</v>
      </c>
      <c r="M97" s="65">
        <v>76</v>
      </c>
      <c r="N97" s="65">
        <v>64.3</v>
      </c>
      <c r="O97" s="65">
        <v>62.9</v>
      </c>
      <c r="P97" s="65">
        <v>56.9</v>
      </c>
      <c r="Q97" s="65"/>
      <c r="R97" s="65">
        <v>44.5</v>
      </c>
      <c r="S97" s="65">
        <v>28.7</v>
      </c>
      <c r="T97" s="65">
        <v>34.6</v>
      </c>
      <c r="U97" s="65">
        <v>73</v>
      </c>
      <c r="V97" s="65">
        <v>87</v>
      </c>
      <c r="W97" s="65">
        <v>109.4</v>
      </c>
      <c r="X97" s="65">
        <v>90.4</v>
      </c>
      <c r="Y97" s="65">
        <v>71.099999999999994</v>
      </c>
      <c r="Z97" s="65">
        <v>62</v>
      </c>
      <c r="AA97" s="125">
        <v>59.6</v>
      </c>
      <c r="AB97" s="125">
        <v>52.8</v>
      </c>
      <c r="AC97" s="125">
        <v>34.6</v>
      </c>
      <c r="AD97" s="125">
        <v>20</v>
      </c>
      <c r="AE97" s="125">
        <v>4</v>
      </c>
      <c r="AF97" s="126">
        <v>-4.4000000000000004</v>
      </c>
      <c r="AG97" s="127">
        <v>120</v>
      </c>
      <c r="AH97" s="56">
        <f t="shared" si="24"/>
        <v>109.4</v>
      </c>
      <c r="AI97" s="121">
        <f t="shared" si="25"/>
        <v>0.75</v>
      </c>
    </row>
    <row r="98" spans="1:37" x14ac:dyDescent="0.25">
      <c r="A98" s="124" t="s">
        <v>101</v>
      </c>
      <c r="B98" s="65">
        <v>5</v>
      </c>
      <c r="C98" s="65">
        <v>2</v>
      </c>
      <c r="D98" s="65">
        <v>0</v>
      </c>
      <c r="E98" s="65">
        <v>0</v>
      </c>
      <c r="F98" s="65">
        <v>10.4</v>
      </c>
      <c r="G98" s="65">
        <v>11</v>
      </c>
      <c r="H98" s="65">
        <v>31.4</v>
      </c>
      <c r="I98" s="65">
        <v>48.8</v>
      </c>
      <c r="J98" s="65">
        <v>63.8</v>
      </c>
      <c r="K98" s="65">
        <v>66</v>
      </c>
      <c r="L98" s="65">
        <v>69</v>
      </c>
      <c r="M98" s="65">
        <v>56.9</v>
      </c>
      <c r="N98" s="65">
        <v>49.6</v>
      </c>
      <c r="O98" s="65">
        <v>51</v>
      </c>
      <c r="P98" s="65">
        <v>48.8</v>
      </c>
      <c r="Q98" s="65"/>
      <c r="R98" s="65">
        <v>36.799999999999997</v>
      </c>
      <c r="S98" s="65">
        <v>27.5</v>
      </c>
      <c r="T98" s="65">
        <v>34.200000000000003</v>
      </c>
      <c r="U98" s="65">
        <v>56.4</v>
      </c>
      <c r="V98" s="65">
        <v>62.4</v>
      </c>
      <c r="W98" s="65">
        <v>78.5</v>
      </c>
      <c r="X98" s="65">
        <v>64.099999999999994</v>
      </c>
      <c r="Y98" s="65">
        <v>51.3</v>
      </c>
      <c r="Z98" s="65">
        <v>45.6</v>
      </c>
      <c r="AA98" s="125">
        <v>45.8</v>
      </c>
      <c r="AB98" s="125">
        <v>43.6</v>
      </c>
      <c r="AC98" s="125">
        <v>27.4</v>
      </c>
      <c r="AD98" s="125">
        <v>25</v>
      </c>
      <c r="AE98" s="125">
        <v>17.8</v>
      </c>
      <c r="AF98" s="126">
        <v>13</v>
      </c>
      <c r="AG98" s="127"/>
      <c r="AH98" s="56">
        <f t="shared" si="24"/>
        <v>78.5</v>
      </c>
      <c r="AI98" s="121">
        <f t="shared" si="25"/>
        <v>0.75</v>
      </c>
    </row>
    <row r="99" spans="1:37" ht="15.75" thickBot="1" x14ac:dyDescent="0.3">
      <c r="A99" s="124" t="s">
        <v>102</v>
      </c>
      <c r="B99" s="65">
        <v>25</v>
      </c>
      <c r="C99" s="65">
        <v>28</v>
      </c>
      <c r="D99" s="65">
        <v>26.1</v>
      </c>
      <c r="E99" s="65">
        <v>26.1</v>
      </c>
      <c r="F99" s="65">
        <v>28.6</v>
      </c>
      <c r="G99" s="65">
        <v>38.6</v>
      </c>
      <c r="H99" s="65">
        <v>39.299999999999997</v>
      </c>
      <c r="I99" s="65">
        <v>43.9</v>
      </c>
      <c r="J99" s="65">
        <v>51.6</v>
      </c>
      <c r="K99" s="65">
        <v>52</v>
      </c>
      <c r="L99" s="65">
        <v>55.5</v>
      </c>
      <c r="M99" s="65">
        <v>39.6</v>
      </c>
      <c r="N99" s="65">
        <v>36.5</v>
      </c>
      <c r="O99" s="65">
        <v>35.9</v>
      </c>
      <c r="P99" s="65">
        <v>28.1</v>
      </c>
      <c r="Q99" s="65"/>
      <c r="R99" s="65"/>
      <c r="S99" s="65">
        <v>50</v>
      </c>
      <c r="T99" s="65">
        <v>50</v>
      </c>
      <c r="U99" s="65">
        <v>38.6</v>
      </c>
      <c r="V99" s="65">
        <v>52.6</v>
      </c>
      <c r="W99" s="65">
        <v>75.599999999999994</v>
      </c>
      <c r="X99" s="65">
        <v>68.7</v>
      </c>
      <c r="Y99" s="65">
        <v>49.3</v>
      </c>
      <c r="Z99" s="65">
        <v>41</v>
      </c>
      <c r="AA99" s="125">
        <v>35.5</v>
      </c>
      <c r="AB99" s="125">
        <v>36.5</v>
      </c>
      <c r="AC99" s="125">
        <v>21.6</v>
      </c>
      <c r="AD99" s="125">
        <v>18.5</v>
      </c>
      <c r="AE99" s="125">
        <v>46</v>
      </c>
      <c r="AF99" s="126">
        <v>41.2</v>
      </c>
      <c r="AG99" s="128"/>
      <c r="AH99" s="56">
        <f t="shared" si="24"/>
        <v>75.599999999999994</v>
      </c>
      <c r="AI99" s="121">
        <f t="shared" si="25"/>
        <v>0.75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6">B101</f>
        <v>9.9</v>
      </c>
      <c r="D101" s="134">
        <f t="shared" si="26"/>
        <v>9.9</v>
      </c>
      <c r="E101" s="134">
        <f t="shared" si="26"/>
        <v>9.9</v>
      </c>
      <c r="F101" s="134">
        <f t="shared" si="26"/>
        <v>9.9</v>
      </c>
      <c r="G101" s="134">
        <f t="shared" si="26"/>
        <v>9.9</v>
      </c>
      <c r="H101" s="134">
        <f t="shared" si="26"/>
        <v>9.9</v>
      </c>
      <c r="I101" s="134">
        <f t="shared" si="26"/>
        <v>9.9</v>
      </c>
      <c r="J101" s="134">
        <f t="shared" si="26"/>
        <v>9.9</v>
      </c>
      <c r="K101" s="134">
        <f t="shared" si="26"/>
        <v>9.9</v>
      </c>
      <c r="L101" s="134">
        <f t="shared" si="26"/>
        <v>9.9</v>
      </c>
      <c r="M101" s="134">
        <f t="shared" si="26"/>
        <v>9.9</v>
      </c>
      <c r="N101" s="134">
        <f t="shared" si="26"/>
        <v>9.9</v>
      </c>
      <c r="O101" s="134">
        <f t="shared" si="26"/>
        <v>9.9</v>
      </c>
      <c r="P101" s="134">
        <f t="shared" si="26"/>
        <v>9.9</v>
      </c>
      <c r="Q101" s="134">
        <f t="shared" si="26"/>
        <v>9.9</v>
      </c>
      <c r="R101" s="134">
        <f t="shared" si="26"/>
        <v>9.9</v>
      </c>
      <c r="S101" s="134">
        <f t="shared" ref="S101:AF106" si="27">R101</f>
        <v>9.9</v>
      </c>
      <c r="T101" s="134">
        <f t="shared" si="27"/>
        <v>9.9</v>
      </c>
      <c r="U101" s="134">
        <f t="shared" si="27"/>
        <v>9.9</v>
      </c>
      <c r="V101" s="134">
        <f t="shared" si="27"/>
        <v>9.9</v>
      </c>
      <c r="W101" s="134">
        <f t="shared" si="27"/>
        <v>9.9</v>
      </c>
      <c r="X101" s="134">
        <f t="shared" si="27"/>
        <v>9.9</v>
      </c>
      <c r="Y101" s="134">
        <f t="shared" si="27"/>
        <v>9.9</v>
      </c>
      <c r="Z101" s="134">
        <f t="shared" si="27"/>
        <v>9.9</v>
      </c>
      <c r="AA101" s="134">
        <f t="shared" si="27"/>
        <v>9.9</v>
      </c>
      <c r="AB101" s="134">
        <f t="shared" si="27"/>
        <v>9.9</v>
      </c>
      <c r="AC101" s="134">
        <f t="shared" si="27"/>
        <v>9.9</v>
      </c>
      <c r="AD101" s="134">
        <f t="shared" si="27"/>
        <v>9.9</v>
      </c>
      <c r="AE101" s="134">
        <f t="shared" si="27"/>
        <v>9.9</v>
      </c>
      <c r="AF101" s="134">
        <f t="shared" si="27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6"/>
        <v>9.6</v>
      </c>
      <c r="D102" s="137">
        <f t="shared" si="26"/>
        <v>9.6</v>
      </c>
      <c r="E102" s="137">
        <f t="shared" si="26"/>
        <v>9.6</v>
      </c>
      <c r="F102" s="137">
        <f t="shared" si="26"/>
        <v>9.6</v>
      </c>
      <c r="G102" s="137">
        <f t="shared" si="26"/>
        <v>9.6</v>
      </c>
      <c r="H102" s="137">
        <f t="shared" si="26"/>
        <v>9.6</v>
      </c>
      <c r="I102" s="137">
        <f t="shared" si="26"/>
        <v>9.6</v>
      </c>
      <c r="J102" s="137">
        <f t="shared" si="26"/>
        <v>9.6</v>
      </c>
      <c r="K102" s="137">
        <f t="shared" si="26"/>
        <v>9.6</v>
      </c>
      <c r="L102" s="137">
        <f t="shared" si="26"/>
        <v>9.6</v>
      </c>
      <c r="M102" s="137">
        <f t="shared" si="26"/>
        <v>9.6</v>
      </c>
      <c r="N102" s="137">
        <f t="shared" si="26"/>
        <v>9.6</v>
      </c>
      <c r="O102" s="137">
        <f t="shared" si="26"/>
        <v>9.6</v>
      </c>
      <c r="P102" s="137">
        <f t="shared" si="26"/>
        <v>9.6</v>
      </c>
      <c r="Q102" s="137">
        <f t="shared" si="26"/>
        <v>9.6</v>
      </c>
      <c r="R102" s="137">
        <f t="shared" si="26"/>
        <v>9.6</v>
      </c>
      <c r="S102" s="137">
        <f t="shared" si="27"/>
        <v>9.6</v>
      </c>
      <c r="T102" s="137">
        <f t="shared" si="27"/>
        <v>9.6</v>
      </c>
      <c r="U102" s="137">
        <f t="shared" si="27"/>
        <v>9.6</v>
      </c>
      <c r="V102" s="137">
        <f t="shared" si="27"/>
        <v>9.6</v>
      </c>
      <c r="W102" s="137">
        <f t="shared" si="27"/>
        <v>9.6</v>
      </c>
      <c r="X102" s="137">
        <f t="shared" si="27"/>
        <v>9.6</v>
      </c>
      <c r="Y102" s="137">
        <f t="shared" si="27"/>
        <v>9.6</v>
      </c>
      <c r="Z102" s="137">
        <f t="shared" si="27"/>
        <v>9.6</v>
      </c>
      <c r="AA102" s="137">
        <f t="shared" si="27"/>
        <v>9.6</v>
      </c>
      <c r="AB102" s="137">
        <f t="shared" si="27"/>
        <v>9.6</v>
      </c>
      <c r="AC102" s="137">
        <f t="shared" si="27"/>
        <v>9.6</v>
      </c>
      <c r="AD102" s="137">
        <f t="shared" si="27"/>
        <v>9.6</v>
      </c>
      <c r="AE102" s="137">
        <f t="shared" si="27"/>
        <v>9.6</v>
      </c>
      <c r="AF102" s="137">
        <f t="shared" si="27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6"/>
        <v>9.98</v>
      </c>
      <c r="D103" s="137">
        <f t="shared" si="26"/>
        <v>9.98</v>
      </c>
      <c r="E103" s="137">
        <f t="shared" si="26"/>
        <v>9.98</v>
      </c>
      <c r="F103" s="137">
        <f t="shared" si="26"/>
        <v>9.98</v>
      </c>
      <c r="G103" s="137">
        <f t="shared" si="26"/>
        <v>9.98</v>
      </c>
      <c r="H103" s="137">
        <f t="shared" si="26"/>
        <v>9.98</v>
      </c>
      <c r="I103" s="137">
        <f t="shared" si="26"/>
        <v>9.98</v>
      </c>
      <c r="J103" s="137">
        <f t="shared" si="26"/>
        <v>9.98</v>
      </c>
      <c r="K103" s="137">
        <f t="shared" si="26"/>
        <v>9.98</v>
      </c>
      <c r="L103" s="137">
        <f t="shared" si="26"/>
        <v>9.98</v>
      </c>
      <c r="M103" s="137">
        <f t="shared" si="26"/>
        <v>9.98</v>
      </c>
      <c r="N103" s="137">
        <f t="shared" si="26"/>
        <v>9.98</v>
      </c>
      <c r="O103" s="137">
        <f t="shared" si="26"/>
        <v>9.98</v>
      </c>
      <c r="P103" s="137">
        <f t="shared" si="26"/>
        <v>9.98</v>
      </c>
      <c r="Q103" s="137">
        <f t="shared" si="26"/>
        <v>9.98</v>
      </c>
      <c r="R103" s="137">
        <f t="shared" si="26"/>
        <v>9.98</v>
      </c>
      <c r="S103" s="137">
        <f t="shared" si="27"/>
        <v>9.98</v>
      </c>
      <c r="T103" s="137">
        <f t="shared" si="27"/>
        <v>9.98</v>
      </c>
      <c r="U103" s="137">
        <f t="shared" si="27"/>
        <v>9.98</v>
      </c>
      <c r="V103" s="137">
        <f t="shared" si="27"/>
        <v>9.98</v>
      </c>
      <c r="W103" s="137">
        <f t="shared" si="27"/>
        <v>9.98</v>
      </c>
      <c r="X103" s="137">
        <f t="shared" si="27"/>
        <v>9.98</v>
      </c>
      <c r="Y103" s="137">
        <f t="shared" si="27"/>
        <v>9.98</v>
      </c>
      <c r="Z103" s="137">
        <f t="shared" si="27"/>
        <v>9.98</v>
      </c>
      <c r="AA103" s="137">
        <f t="shared" si="27"/>
        <v>9.98</v>
      </c>
      <c r="AB103" s="137">
        <f t="shared" si="27"/>
        <v>9.98</v>
      </c>
      <c r="AC103" s="137">
        <f t="shared" si="27"/>
        <v>9.98</v>
      </c>
      <c r="AD103" s="137">
        <f t="shared" si="27"/>
        <v>9.98</v>
      </c>
      <c r="AE103" s="137">
        <f t="shared" si="27"/>
        <v>9.98</v>
      </c>
      <c r="AF103" s="137">
        <f t="shared" si="27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6"/>
        <v>9.1</v>
      </c>
      <c r="D104" s="137">
        <f t="shared" si="26"/>
        <v>9.1</v>
      </c>
      <c r="E104" s="137">
        <f t="shared" si="26"/>
        <v>9.1</v>
      </c>
      <c r="F104" s="137">
        <f t="shared" si="26"/>
        <v>9.1</v>
      </c>
      <c r="G104" s="137">
        <f t="shared" si="26"/>
        <v>9.1</v>
      </c>
      <c r="H104" s="137">
        <f t="shared" si="26"/>
        <v>9.1</v>
      </c>
      <c r="I104" s="137">
        <f t="shared" si="26"/>
        <v>9.1</v>
      </c>
      <c r="J104" s="137">
        <f t="shared" si="26"/>
        <v>9.1</v>
      </c>
      <c r="K104" s="137">
        <f t="shared" si="26"/>
        <v>9.1</v>
      </c>
      <c r="L104" s="137">
        <f t="shared" si="26"/>
        <v>9.1</v>
      </c>
      <c r="M104" s="137">
        <f t="shared" si="26"/>
        <v>9.1</v>
      </c>
      <c r="N104" s="137">
        <f t="shared" si="26"/>
        <v>9.1</v>
      </c>
      <c r="O104" s="137">
        <f t="shared" si="26"/>
        <v>9.1</v>
      </c>
      <c r="P104" s="137">
        <f t="shared" si="26"/>
        <v>9.1</v>
      </c>
      <c r="Q104" s="137">
        <f t="shared" si="26"/>
        <v>9.1</v>
      </c>
      <c r="R104" s="137">
        <f t="shared" si="26"/>
        <v>9.1</v>
      </c>
      <c r="S104" s="137">
        <f t="shared" si="27"/>
        <v>9.1</v>
      </c>
      <c r="T104" s="137">
        <f t="shared" si="27"/>
        <v>9.1</v>
      </c>
      <c r="U104" s="137">
        <f t="shared" si="27"/>
        <v>9.1</v>
      </c>
      <c r="V104" s="137">
        <f t="shared" si="27"/>
        <v>9.1</v>
      </c>
      <c r="W104" s="137">
        <f t="shared" si="27"/>
        <v>9.1</v>
      </c>
      <c r="X104" s="137">
        <f t="shared" si="27"/>
        <v>9.1</v>
      </c>
      <c r="Y104" s="137">
        <f t="shared" si="27"/>
        <v>9.1</v>
      </c>
      <c r="Z104" s="137">
        <f t="shared" si="27"/>
        <v>9.1</v>
      </c>
      <c r="AA104" s="137">
        <f t="shared" si="27"/>
        <v>9.1</v>
      </c>
      <c r="AB104" s="137">
        <f t="shared" si="27"/>
        <v>9.1</v>
      </c>
      <c r="AC104" s="137">
        <f t="shared" si="27"/>
        <v>9.1</v>
      </c>
      <c r="AD104" s="137">
        <f t="shared" si="27"/>
        <v>9.1</v>
      </c>
      <c r="AE104" s="137">
        <f t="shared" si="27"/>
        <v>9.1</v>
      </c>
      <c r="AF104" s="137">
        <f t="shared" si="27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6"/>
        <v>9.18</v>
      </c>
      <c r="D105" s="137">
        <f t="shared" si="26"/>
        <v>9.18</v>
      </c>
      <c r="E105" s="137">
        <f t="shared" si="26"/>
        <v>9.18</v>
      </c>
      <c r="F105" s="137">
        <f t="shared" si="26"/>
        <v>9.18</v>
      </c>
      <c r="G105" s="137">
        <f t="shared" si="26"/>
        <v>9.18</v>
      </c>
      <c r="H105" s="137">
        <f t="shared" si="26"/>
        <v>9.18</v>
      </c>
      <c r="I105" s="137">
        <f t="shared" si="26"/>
        <v>9.18</v>
      </c>
      <c r="J105" s="137">
        <f t="shared" si="26"/>
        <v>9.18</v>
      </c>
      <c r="K105" s="137">
        <f t="shared" si="26"/>
        <v>9.18</v>
      </c>
      <c r="L105" s="137">
        <f t="shared" si="26"/>
        <v>9.18</v>
      </c>
      <c r="M105" s="137">
        <f t="shared" si="26"/>
        <v>9.18</v>
      </c>
      <c r="N105" s="137">
        <f t="shared" si="26"/>
        <v>9.18</v>
      </c>
      <c r="O105" s="137">
        <f t="shared" si="26"/>
        <v>9.18</v>
      </c>
      <c r="P105" s="137">
        <f t="shared" si="26"/>
        <v>9.18</v>
      </c>
      <c r="Q105" s="137">
        <f t="shared" si="26"/>
        <v>9.18</v>
      </c>
      <c r="R105" s="137">
        <f t="shared" si="26"/>
        <v>9.18</v>
      </c>
      <c r="S105" s="137">
        <f t="shared" si="27"/>
        <v>9.18</v>
      </c>
      <c r="T105" s="137">
        <f t="shared" si="27"/>
        <v>9.18</v>
      </c>
      <c r="U105" s="137">
        <f t="shared" si="27"/>
        <v>9.18</v>
      </c>
      <c r="V105" s="137">
        <f t="shared" si="27"/>
        <v>9.18</v>
      </c>
      <c r="W105" s="137">
        <f t="shared" si="27"/>
        <v>9.18</v>
      </c>
      <c r="X105" s="137">
        <f t="shared" si="27"/>
        <v>9.18</v>
      </c>
      <c r="Y105" s="137">
        <f t="shared" si="27"/>
        <v>9.18</v>
      </c>
      <c r="Z105" s="137">
        <f t="shared" si="27"/>
        <v>9.18</v>
      </c>
      <c r="AA105" s="137">
        <f t="shared" si="27"/>
        <v>9.18</v>
      </c>
      <c r="AB105" s="137">
        <f t="shared" si="27"/>
        <v>9.18</v>
      </c>
      <c r="AC105" s="137">
        <f t="shared" si="27"/>
        <v>9.18</v>
      </c>
      <c r="AD105" s="137">
        <f t="shared" si="27"/>
        <v>9.18</v>
      </c>
      <c r="AE105" s="137">
        <f t="shared" si="27"/>
        <v>9.18</v>
      </c>
      <c r="AF105" s="137">
        <f t="shared" si="27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6"/>
        <v>7</v>
      </c>
      <c r="D106" s="137">
        <f t="shared" si="26"/>
        <v>7</v>
      </c>
      <c r="E106" s="137">
        <f t="shared" si="26"/>
        <v>7</v>
      </c>
      <c r="F106" s="137">
        <f t="shared" si="26"/>
        <v>7</v>
      </c>
      <c r="G106" s="137">
        <f t="shared" si="26"/>
        <v>7</v>
      </c>
      <c r="H106" s="137">
        <f t="shared" si="26"/>
        <v>7</v>
      </c>
      <c r="I106" s="137">
        <f t="shared" si="26"/>
        <v>7</v>
      </c>
      <c r="J106" s="137">
        <f t="shared" si="26"/>
        <v>7</v>
      </c>
      <c r="K106" s="137">
        <f t="shared" si="26"/>
        <v>7</v>
      </c>
      <c r="L106" s="137">
        <f t="shared" si="26"/>
        <v>7</v>
      </c>
      <c r="M106" s="137">
        <f t="shared" si="26"/>
        <v>7</v>
      </c>
      <c r="N106" s="137">
        <f t="shared" si="26"/>
        <v>7</v>
      </c>
      <c r="O106" s="137">
        <f t="shared" si="26"/>
        <v>7</v>
      </c>
      <c r="P106" s="137">
        <f t="shared" si="26"/>
        <v>7</v>
      </c>
      <c r="Q106" s="137">
        <f t="shared" si="26"/>
        <v>7</v>
      </c>
      <c r="R106" s="137">
        <f t="shared" si="26"/>
        <v>7</v>
      </c>
      <c r="S106" s="137">
        <f t="shared" si="27"/>
        <v>7</v>
      </c>
      <c r="T106" s="137">
        <f t="shared" si="27"/>
        <v>7</v>
      </c>
      <c r="U106" s="137">
        <f t="shared" si="27"/>
        <v>7</v>
      </c>
      <c r="V106" s="137">
        <f t="shared" si="27"/>
        <v>7</v>
      </c>
      <c r="W106" s="137">
        <f t="shared" si="27"/>
        <v>7</v>
      </c>
      <c r="X106" s="137">
        <f t="shared" si="27"/>
        <v>7</v>
      </c>
      <c r="Y106" s="137">
        <f t="shared" si="27"/>
        <v>7</v>
      </c>
      <c r="Z106" s="137">
        <f t="shared" si="27"/>
        <v>7</v>
      </c>
      <c r="AA106" s="137">
        <f t="shared" si="27"/>
        <v>7</v>
      </c>
      <c r="AB106" s="137">
        <f t="shared" si="27"/>
        <v>7</v>
      </c>
      <c r="AC106" s="137">
        <f t="shared" si="27"/>
        <v>7</v>
      </c>
      <c r="AD106" s="137">
        <f t="shared" si="27"/>
        <v>7</v>
      </c>
      <c r="AE106" s="137">
        <f t="shared" si="27"/>
        <v>7</v>
      </c>
      <c r="AF106" s="137">
        <f t="shared" si="27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8">B108</f>
        <v>2.25</v>
      </c>
      <c r="D108" s="137">
        <f t="shared" si="28"/>
        <v>2.25</v>
      </c>
      <c r="E108" s="137">
        <f t="shared" si="28"/>
        <v>2.25</v>
      </c>
      <c r="F108" s="137">
        <f t="shared" si="28"/>
        <v>2.25</v>
      </c>
      <c r="G108" s="137">
        <f t="shared" si="28"/>
        <v>2.25</v>
      </c>
      <c r="H108" s="137">
        <f t="shared" si="28"/>
        <v>2.25</v>
      </c>
      <c r="I108" s="137">
        <f t="shared" si="28"/>
        <v>2.25</v>
      </c>
      <c r="J108" s="137">
        <f t="shared" si="28"/>
        <v>2.25</v>
      </c>
      <c r="K108" s="137">
        <f t="shared" si="28"/>
        <v>2.25</v>
      </c>
      <c r="L108" s="137">
        <f t="shared" si="28"/>
        <v>2.25</v>
      </c>
      <c r="M108" s="137">
        <f t="shared" si="28"/>
        <v>2.25</v>
      </c>
      <c r="N108" s="137">
        <f t="shared" si="28"/>
        <v>2.25</v>
      </c>
      <c r="O108" s="137">
        <f t="shared" si="28"/>
        <v>2.25</v>
      </c>
      <c r="P108" s="137">
        <f t="shared" si="28"/>
        <v>2.25</v>
      </c>
      <c r="Q108" s="137">
        <f t="shared" si="28"/>
        <v>2.25</v>
      </c>
      <c r="R108" s="137">
        <f t="shared" si="28"/>
        <v>2.25</v>
      </c>
      <c r="S108" s="137">
        <f t="shared" ref="S108:AF109" si="29">R108</f>
        <v>2.25</v>
      </c>
      <c r="T108" s="137">
        <f t="shared" si="29"/>
        <v>2.25</v>
      </c>
      <c r="U108" s="137">
        <f t="shared" si="29"/>
        <v>2.25</v>
      </c>
      <c r="V108" s="137">
        <f t="shared" si="29"/>
        <v>2.25</v>
      </c>
      <c r="W108" s="137">
        <f t="shared" si="29"/>
        <v>2.25</v>
      </c>
      <c r="X108" s="137">
        <f t="shared" si="29"/>
        <v>2.25</v>
      </c>
      <c r="Y108" s="137">
        <f t="shared" si="29"/>
        <v>2.25</v>
      </c>
      <c r="Z108" s="137">
        <f t="shared" si="29"/>
        <v>2.25</v>
      </c>
      <c r="AA108" s="137">
        <f t="shared" si="29"/>
        <v>2.25</v>
      </c>
      <c r="AB108" s="137">
        <f t="shared" si="29"/>
        <v>2.25</v>
      </c>
      <c r="AC108" s="137">
        <f t="shared" si="29"/>
        <v>2.25</v>
      </c>
      <c r="AD108" s="137">
        <f t="shared" si="29"/>
        <v>2.25</v>
      </c>
      <c r="AE108" s="137">
        <f t="shared" si="29"/>
        <v>2.25</v>
      </c>
      <c r="AF108" s="137">
        <f t="shared" si="29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8"/>
        <v>1.64</v>
      </c>
      <c r="D109" s="137">
        <f t="shared" si="28"/>
        <v>1.64</v>
      </c>
      <c r="E109" s="137">
        <f t="shared" si="28"/>
        <v>1.64</v>
      </c>
      <c r="F109" s="137">
        <f t="shared" si="28"/>
        <v>1.64</v>
      </c>
      <c r="G109" s="137">
        <f t="shared" si="28"/>
        <v>1.64</v>
      </c>
      <c r="H109" s="137">
        <f t="shared" si="28"/>
        <v>1.64</v>
      </c>
      <c r="I109" s="137">
        <f t="shared" si="28"/>
        <v>1.64</v>
      </c>
      <c r="J109" s="137">
        <f t="shared" si="28"/>
        <v>1.64</v>
      </c>
      <c r="K109" s="137">
        <f t="shared" si="28"/>
        <v>1.64</v>
      </c>
      <c r="L109" s="137">
        <f t="shared" si="28"/>
        <v>1.64</v>
      </c>
      <c r="M109" s="137">
        <f t="shared" si="28"/>
        <v>1.64</v>
      </c>
      <c r="N109" s="137">
        <f t="shared" si="28"/>
        <v>1.64</v>
      </c>
      <c r="O109" s="137">
        <f t="shared" si="28"/>
        <v>1.64</v>
      </c>
      <c r="P109" s="137">
        <f t="shared" si="28"/>
        <v>1.64</v>
      </c>
      <c r="Q109" s="137">
        <f t="shared" si="28"/>
        <v>1.64</v>
      </c>
      <c r="R109" s="137">
        <f t="shared" si="28"/>
        <v>1.64</v>
      </c>
      <c r="S109" s="137">
        <f t="shared" si="29"/>
        <v>1.64</v>
      </c>
      <c r="T109" s="137">
        <f t="shared" si="29"/>
        <v>1.64</v>
      </c>
      <c r="U109" s="137">
        <f t="shared" si="29"/>
        <v>1.64</v>
      </c>
      <c r="V109" s="137">
        <f t="shared" si="29"/>
        <v>1.64</v>
      </c>
      <c r="W109" s="137">
        <f t="shared" si="29"/>
        <v>1.64</v>
      </c>
      <c r="X109" s="137">
        <f t="shared" si="29"/>
        <v>1.64</v>
      </c>
      <c r="Y109" s="137">
        <f t="shared" si="29"/>
        <v>1.64</v>
      </c>
      <c r="Z109" s="137">
        <f t="shared" si="29"/>
        <v>1.64</v>
      </c>
      <c r="AA109" s="137">
        <f t="shared" si="29"/>
        <v>1.64</v>
      </c>
      <c r="AB109" s="137">
        <f t="shared" si="29"/>
        <v>1.64</v>
      </c>
      <c r="AC109" s="137">
        <f t="shared" si="29"/>
        <v>1.64</v>
      </c>
      <c r="AD109" s="137">
        <f t="shared" si="29"/>
        <v>1.64</v>
      </c>
      <c r="AE109" s="137">
        <f t="shared" si="29"/>
        <v>1.64</v>
      </c>
      <c r="AF109" s="137">
        <f t="shared" si="29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30">B111</f>
        <v>1.62</v>
      </c>
      <c r="D111" s="137">
        <f t="shared" si="30"/>
        <v>1.62</v>
      </c>
      <c r="E111" s="137">
        <f t="shared" si="30"/>
        <v>1.62</v>
      </c>
      <c r="F111" s="137">
        <f t="shared" si="30"/>
        <v>1.62</v>
      </c>
      <c r="G111" s="137">
        <f t="shared" si="30"/>
        <v>1.62</v>
      </c>
      <c r="H111" s="137">
        <f t="shared" si="30"/>
        <v>1.62</v>
      </c>
      <c r="I111" s="137">
        <f t="shared" si="30"/>
        <v>1.62</v>
      </c>
      <c r="J111" s="137">
        <f t="shared" si="30"/>
        <v>1.62</v>
      </c>
      <c r="K111" s="137">
        <f t="shared" si="30"/>
        <v>1.62</v>
      </c>
      <c r="L111" s="137">
        <f t="shared" si="30"/>
        <v>1.62</v>
      </c>
      <c r="M111" s="137">
        <f t="shared" si="30"/>
        <v>1.62</v>
      </c>
      <c r="N111" s="137">
        <f t="shared" si="30"/>
        <v>1.62</v>
      </c>
      <c r="O111" s="137">
        <f t="shared" si="30"/>
        <v>1.62</v>
      </c>
      <c r="P111" s="137">
        <f t="shared" si="30"/>
        <v>1.62</v>
      </c>
      <c r="Q111" s="137">
        <f t="shared" si="30"/>
        <v>1.62</v>
      </c>
      <c r="R111" s="137">
        <f t="shared" si="30"/>
        <v>1.62</v>
      </c>
      <c r="S111" s="137">
        <f t="shared" ref="S111:AF126" si="31">R111</f>
        <v>1.62</v>
      </c>
      <c r="T111" s="137">
        <f t="shared" si="31"/>
        <v>1.62</v>
      </c>
      <c r="U111" s="137">
        <f t="shared" si="31"/>
        <v>1.62</v>
      </c>
      <c r="V111" s="137">
        <f t="shared" si="31"/>
        <v>1.62</v>
      </c>
      <c r="W111" s="137">
        <f t="shared" si="31"/>
        <v>1.62</v>
      </c>
      <c r="X111" s="137">
        <f t="shared" si="31"/>
        <v>1.62</v>
      </c>
      <c r="Y111" s="137">
        <f t="shared" si="31"/>
        <v>1.62</v>
      </c>
      <c r="Z111" s="137">
        <f t="shared" si="31"/>
        <v>1.62</v>
      </c>
      <c r="AA111" s="137">
        <f t="shared" si="31"/>
        <v>1.62</v>
      </c>
      <c r="AB111" s="137">
        <f t="shared" si="31"/>
        <v>1.62</v>
      </c>
      <c r="AC111" s="137">
        <f t="shared" si="31"/>
        <v>1.62</v>
      </c>
      <c r="AD111" s="137">
        <f t="shared" si="31"/>
        <v>1.62</v>
      </c>
      <c r="AE111" s="137">
        <f t="shared" si="31"/>
        <v>1.62</v>
      </c>
      <c r="AF111" s="137">
        <f t="shared" si="31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30"/>
        <v>8.36</v>
      </c>
      <c r="D112" s="137">
        <f t="shared" si="30"/>
        <v>8.36</v>
      </c>
      <c r="E112" s="137">
        <f t="shared" si="30"/>
        <v>8.36</v>
      </c>
      <c r="F112" s="137">
        <f t="shared" si="30"/>
        <v>8.36</v>
      </c>
      <c r="G112" s="137">
        <f t="shared" si="30"/>
        <v>8.36</v>
      </c>
      <c r="H112" s="137">
        <f t="shared" si="30"/>
        <v>8.36</v>
      </c>
      <c r="I112" s="137">
        <f t="shared" si="30"/>
        <v>8.36</v>
      </c>
      <c r="J112" s="137">
        <f t="shared" si="30"/>
        <v>8.36</v>
      </c>
      <c r="K112" s="137">
        <f t="shared" si="30"/>
        <v>8.36</v>
      </c>
      <c r="L112" s="137">
        <f t="shared" si="30"/>
        <v>8.36</v>
      </c>
      <c r="M112" s="137">
        <f t="shared" si="30"/>
        <v>8.36</v>
      </c>
      <c r="N112" s="137">
        <f t="shared" si="30"/>
        <v>8.36</v>
      </c>
      <c r="O112" s="137">
        <f t="shared" si="30"/>
        <v>8.36</v>
      </c>
      <c r="P112" s="137">
        <f t="shared" si="30"/>
        <v>8.36</v>
      </c>
      <c r="Q112" s="137">
        <f t="shared" si="30"/>
        <v>8.36</v>
      </c>
      <c r="R112" s="137">
        <f t="shared" si="30"/>
        <v>8.36</v>
      </c>
      <c r="S112" s="137">
        <f t="shared" si="31"/>
        <v>8.36</v>
      </c>
      <c r="T112" s="137">
        <f t="shared" si="31"/>
        <v>8.36</v>
      </c>
      <c r="U112" s="137">
        <f t="shared" si="31"/>
        <v>8.36</v>
      </c>
      <c r="V112" s="137">
        <f t="shared" si="31"/>
        <v>8.36</v>
      </c>
      <c r="W112" s="137">
        <f t="shared" si="31"/>
        <v>8.36</v>
      </c>
      <c r="X112" s="137">
        <f t="shared" si="31"/>
        <v>8.36</v>
      </c>
      <c r="Y112" s="137">
        <f t="shared" si="31"/>
        <v>8.36</v>
      </c>
      <c r="Z112" s="137">
        <f t="shared" si="31"/>
        <v>8.36</v>
      </c>
      <c r="AA112" s="137">
        <f t="shared" si="31"/>
        <v>8.36</v>
      </c>
      <c r="AB112" s="137">
        <f t="shared" si="31"/>
        <v>8.36</v>
      </c>
      <c r="AC112" s="137">
        <f t="shared" si="31"/>
        <v>8.36</v>
      </c>
      <c r="AD112" s="137">
        <f t="shared" si="31"/>
        <v>8.36</v>
      </c>
      <c r="AE112" s="137">
        <f t="shared" si="31"/>
        <v>8.36</v>
      </c>
      <c r="AF112" s="137">
        <f t="shared" si="31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30"/>
        <v>8</v>
      </c>
      <c r="D113" s="137">
        <f t="shared" si="30"/>
        <v>8</v>
      </c>
      <c r="E113" s="137">
        <f t="shared" si="30"/>
        <v>8</v>
      </c>
      <c r="F113" s="137">
        <f t="shared" si="30"/>
        <v>8</v>
      </c>
      <c r="G113" s="137">
        <f t="shared" si="30"/>
        <v>8</v>
      </c>
      <c r="H113" s="137">
        <f t="shared" si="30"/>
        <v>8</v>
      </c>
      <c r="I113" s="137">
        <v>5.4</v>
      </c>
      <c r="J113" s="137">
        <f t="shared" si="30"/>
        <v>5.4</v>
      </c>
      <c r="K113" s="137">
        <f t="shared" si="30"/>
        <v>5.4</v>
      </c>
      <c r="L113" s="137">
        <f t="shared" si="30"/>
        <v>5.4</v>
      </c>
      <c r="M113" s="137">
        <f t="shared" si="30"/>
        <v>5.4</v>
      </c>
      <c r="N113" s="137">
        <f t="shared" si="30"/>
        <v>5.4</v>
      </c>
      <c r="O113" s="137">
        <f t="shared" si="30"/>
        <v>5.4</v>
      </c>
      <c r="P113" s="137">
        <f t="shared" si="30"/>
        <v>5.4</v>
      </c>
      <c r="Q113" s="137">
        <f t="shared" si="30"/>
        <v>5.4</v>
      </c>
      <c r="R113" s="137">
        <f t="shared" si="30"/>
        <v>5.4</v>
      </c>
      <c r="S113" s="137">
        <f t="shared" si="31"/>
        <v>5.4</v>
      </c>
      <c r="T113" s="137">
        <f t="shared" si="31"/>
        <v>5.4</v>
      </c>
      <c r="U113" s="137">
        <f t="shared" si="31"/>
        <v>5.4</v>
      </c>
      <c r="V113" s="137">
        <f t="shared" si="31"/>
        <v>5.4</v>
      </c>
      <c r="W113" s="137">
        <f t="shared" si="31"/>
        <v>5.4</v>
      </c>
      <c r="X113" s="137">
        <f t="shared" si="31"/>
        <v>5.4</v>
      </c>
      <c r="Y113" s="137">
        <f t="shared" si="31"/>
        <v>5.4</v>
      </c>
      <c r="Z113" s="137">
        <f t="shared" si="31"/>
        <v>5.4</v>
      </c>
      <c r="AA113" s="137">
        <f t="shared" si="31"/>
        <v>5.4</v>
      </c>
      <c r="AB113" s="137">
        <f t="shared" si="31"/>
        <v>5.4</v>
      </c>
      <c r="AC113" s="137">
        <f t="shared" si="31"/>
        <v>5.4</v>
      </c>
      <c r="AD113" s="137">
        <f t="shared" si="31"/>
        <v>5.4</v>
      </c>
      <c r="AE113" s="137">
        <f t="shared" si="31"/>
        <v>5.4</v>
      </c>
      <c r="AF113" s="137">
        <f t="shared" si="31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30"/>
        <v>6.57</v>
      </c>
      <c r="D114" s="137">
        <f t="shared" si="30"/>
        <v>6.57</v>
      </c>
      <c r="E114" s="137">
        <f t="shared" si="30"/>
        <v>6.57</v>
      </c>
      <c r="F114" s="137">
        <f t="shared" si="30"/>
        <v>6.57</v>
      </c>
      <c r="G114" s="137">
        <f t="shared" si="30"/>
        <v>6.57</v>
      </c>
      <c r="H114" s="137">
        <f t="shared" si="30"/>
        <v>6.57</v>
      </c>
      <c r="I114" s="137">
        <f t="shared" si="30"/>
        <v>6.57</v>
      </c>
      <c r="J114" s="137">
        <f t="shared" si="30"/>
        <v>6.57</v>
      </c>
      <c r="K114" s="137">
        <f t="shared" si="30"/>
        <v>6.57</v>
      </c>
      <c r="L114" s="137">
        <f t="shared" si="30"/>
        <v>6.57</v>
      </c>
      <c r="M114" s="137">
        <f t="shared" si="30"/>
        <v>6.57</v>
      </c>
      <c r="N114" s="137">
        <f t="shared" si="30"/>
        <v>6.57</v>
      </c>
      <c r="O114" s="137">
        <f t="shared" si="30"/>
        <v>6.57</v>
      </c>
      <c r="P114" s="137">
        <f t="shared" si="30"/>
        <v>6.57</v>
      </c>
      <c r="Q114" s="137">
        <f t="shared" si="30"/>
        <v>6.57</v>
      </c>
      <c r="R114" s="137">
        <f t="shared" si="30"/>
        <v>6.57</v>
      </c>
      <c r="S114" s="137">
        <f t="shared" si="31"/>
        <v>6.57</v>
      </c>
      <c r="T114" s="137">
        <f t="shared" si="31"/>
        <v>6.57</v>
      </c>
      <c r="U114" s="137">
        <f t="shared" si="31"/>
        <v>6.57</v>
      </c>
      <c r="V114" s="137">
        <f t="shared" si="31"/>
        <v>6.57</v>
      </c>
      <c r="W114" s="137">
        <f t="shared" si="31"/>
        <v>6.57</v>
      </c>
      <c r="X114" s="137">
        <f t="shared" si="31"/>
        <v>6.57</v>
      </c>
      <c r="Y114" s="137">
        <f t="shared" si="31"/>
        <v>6.57</v>
      </c>
      <c r="Z114" s="137">
        <f t="shared" si="31"/>
        <v>6.57</v>
      </c>
      <c r="AA114" s="137">
        <f t="shared" si="31"/>
        <v>6.57</v>
      </c>
      <c r="AB114" s="137">
        <f t="shared" si="31"/>
        <v>6.57</v>
      </c>
      <c r="AC114" s="137">
        <f t="shared" si="31"/>
        <v>6.57</v>
      </c>
      <c r="AD114" s="137">
        <f t="shared" si="31"/>
        <v>6.57</v>
      </c>
      <c r="AE114" s="137">
        <f t="shared" si="31"/>
        <v>6.57</v>
      </c>
      <c r="AF114" s="137">
        <f t="shared" si="31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30"/>
        <v>3.43</v>
      </c>
      <c r="D115" s="137">
        <f t="shared" si="30"/>
        <v>3.43</v>
      </c>
      <c r="E115" s="137">
        <f t="shared" si="30"/>
        <v>3.43</v>
      </c>
      <c r="F115" s="137">
        <f t="shared" si="30"/>
        <v>3.43</v>
      </c>
      <c r="G115" s="137">
        <f t="shared" si="30"/>
        <v>3.43</v>
      </c>
      <c r="H115" s="137">
        <f t="shared" si="30"/>
        <v>3.43</v>
      </c>
      <c r="I115" s="137">
        <f t="shared" si="30"/>
        <v>3.43</v>
      </c>
      <c r="J115" s="137">
        <f t="shared" si="30"/>
        <v>3.43</v>
      </c>
      <c r="K115" s="137">
        <f t="shared" si="30"/>
        <v>3.43</v>
      </c>
      <c r="L115" s="137">
        <f t="shared" si="30"/>
        <v>3.43</v>
      </c>
      <c r="M115" s="137">
        <f t="shared" si="30"/>
        <v>3.43</v>
      </c>
      <c r="N115" s="137">
        <f t="shared" si="30"/>
        <v>3.43</v>
      </c>
      <c r="O115" s="137">
        <f t="shared" si="30"/>
        <v>3.43</v>
      </c>
      <c r="P115" s="137">
        <f t="shared" si="30"/>
        <v>3.43</v>
      </c>
      <c r="Q115" s="137">
        <f t="shared" si="30"/>
        <v>3.43</v>
      </c>
      <c r="R115" s="137">
        <f t="shared" si="30"/>
        <v>3.43</v>
      </c>
      <c r="S115" s="137">
        <f t="shared" si="31"/>
        <v>3.43</v>
      </c>
      <c r="T115" s="137">
        <f t="shared" si="31"/>
        <v>3.43</v>
      </c>
      <c r="U115" s="137">
        <f t="shared" si="31"/>
        <v>3.43</v>
      </c>
      <c r="V115" s="137">
        <f t="shared" si="31"/>
        <v>3.43</v>
      </c>
      <c r="W115" s="137">
        <f t="shared" si="31"/>
        <v>3.43</v>
      </c>
      <c r="X115" s="137">
        <f t="shared" si="31"/>
        <v>3.43</v>
      </c>
      <c r="Y115" s="137">
        <f t="shared" si="31"/>
        <v>3.43</v>
      </c>
      <c r="Z115" s="137">
        <f t="shared" si="31"/>
        <v>3.43</v>
      </c>
      <c r="AA115" s="137">
        <f t="shared" si="31"/>
        <v>3.43</v>
      </c>
      <c r="AB115" s="137">
        <f t="shared" si="31"/>
        <v>3.43</v>
      </c>
      <c r="AC115" s="137">
        <f t="shared" si="31"/>
        <v>3.43</v>
      </c>
      <c r="AD115" s="137">
        <f t="shared" si="31"/>
        <v>3.43</v>
      </c>
      <c r="AE115" s="137">
        <f t="shared" si="31"/>
        <v>3.43</v>
      </c>
      <c r="AF115" s="137">
        <f t="shared" si="31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30"/>
        <v>2.96</v>
      </c>
      <c r="D116" s="137">
        <f t="shared" si="30"/>
        <v>2.96</v>
      </c>
      <c r="E116" s="137">
        <f t="shared" si="30"/>
        <v>2.96</v>
      </c>
      <c r="F116" s="137">
        <f t="shared" si="30"/>
        <v>2.96</v>
      </c>
      <c r="G116" s="137">
        <f t="shared" si="30"/>
        <v>2.96</v>
      </c>
      <c r="H116" s="137">
        <f t="shared" si="30"/>
        <v>2.96</v>
      </c>
      <c r="I116" s="137">
        <f t="shared" si="30"/>
        <v>2.96</v>
      </c>
      <c r="J116" s="137">
        <f t="shared" si="30"/>
        <v>2.96</v>
      </c>
      <c r="K116" s="137">
        <f t="shared" si="30"/>
        <v>2.96</v>
      </c>
      <c r="L116" s="137">
        <f t="shared" si="30"/>
        <v>2.96</v>
      </c>
      <c r="M116" s="137">
        <f t="shared" si="30"/>
        <v>2.96</v>
      </c>
      <c r="N116" s="137">
        <f t="shared" si="30"/>
        <v>2.96</v>
      </c>
      <c r="O116" s="137">
        <f t="shared" si="30"/>
        <v>2.96</v>
      </c>
      <c r="P116" s="137">
        <f t="shared" si="30"/>
        <v>2.96</v>
      </c>
      <c r="Q116" s="137">
        <f t="shared" si="30"/>
        <v>2.96</v>
      </c>
      <c r="R116" s="137">
        <f t="shared" si="30"/>
        <v>2.96</v>
      </c>
      <c r="S116" s="137">
        <f t="shared" si="31"/>
        <v>2.96</v>
      </c>
      <c r="T116" s="137">
        <f t="shared" si="31"/>
        <v>2.96</v>
      </c>
      <c r="U116" s="137">
        <f t="shared" si="31"/>
        <v>2.96</v>
      </c>
      <c r="V116" s="137">
        <f t="shared" si="31"/>
        <v>2.96</v>
      </c>
      <c r="W116" s="137">
        <f t="shared" si="31"/>
        <v>2.96</v>
      </c>
      <c r="X116" s="137">
        <f t="shared" si="31"/>
        <v>2.96</v>
      </c>
      <c r="Y116" s="137">
        <f t="shared" si="31"/>
        <v>2.96</v>
      </c>
      <c r="Z116" s="137">
        <f t="shared" si="31"/>
        <v>2.96</v>
      </c>
      <c r="AA116" s="137">
        <f t="shared" si="31"/>
        <v>2.96</v>
      </c>
      <c r="AB116" s="137">
        <f t="shared" si="31"/>
        <v>2.96</v>
      </c>
      <c r="AC116" s="137">
        <f t="shared" si="31"/>
        <v>2.96</v>
      </c>
      <c r="AD116" s="137">
        <f t="shared" si="31"/>
        <v>2.96</v>
      </c>
      <c r="AE116" s="137">
        <f t="shared" si="31"/>
        <v>2.96</v>
      </c>
      <c r="AF116" s="137">
        <f t="shared" si="31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30"/>
        <v>8</v>
      </c>
      <c r="D117" s="137">
        <f t="shared" si="30"/>
        <v>8</v>
      </c>
      <c r="E117" s="137">
        <f t="shared" si="30"/>
        <v>8</v>
      </c>
      <c r="F117" s="137">
        <f t="shared" si="30"/>
        <v>8</v>
      </c>
      <c r="G117" s="137">
        <f t="shared" si="30"/>
        <v>8</v>
      </c>
      <c r="H117" s="137">
        <f t="shared" si="30"/>
        <v>8</v>
      </c>
      <c r="I117" s="137">
        <f t="shared" si="30"/>
        <v>8</v>
      </c>
      <c r="J117" s="137">
        <f t="shared" si="30"/>
        <v>8</v>
      </c>
      <c r="K117" s="137">
        <f t="shared" si="30"/>
        <v>8</v>
      </c>
      <c r="L117" s="137">
        <f t="shared" si="30"/>
        <v>8</v>
      </c>
      <c r="M117" s="137">
        <f t="shared" si="30"/>
        <v>8</v>
      </c>
      <c r="N117" s="137">
        <f t="shared" si="30"/>
        <v>8</v>
      </c>
      <c r="O117" s="137">
        <f t="shared" si="30"/>
        <v>8</v>
      </c>
      <c r="P117" s="137">
        <f t="shared" si="30"/>
        <v>8</v>
      </c>
      <c r="Q117" s="137">
        <f t="shared" si="30"/>
        <v>8</v>
      </c>
      <c r="R117" s="137">
        <f t="shared" si="30"/>
        <v>8</v>
      </c>
      <c r="S117" s="137">
        <f t="shared" si="31"/>
        <v>8</v>
      </c>
      <c r="T117" s="137">
        <f t="shared" si="31"/>
        <v>8</v>
      </c>
      <c r="U117" s="137">
        <f t="shared" si="31"/>
        <v>8</v>
      </c>
      <c r="V117" s="137">
        <f t="shared" si="31"/>
        <v>8</v>
      </c>
      <c r="W117" s="137">
        <f t="shared" si="31"/>
        <v>8</v>
      </c>
      <c r="X117" s="137">
        <f t="shared" si="31"/>
        <v>8</v>
      </c>
      <c r="Y117" s="137">
        <f t="shared" si="31"/>
        <v>8</v>
      </c>
      <c r="Z117" s="137">
        <f t="shared" si="31"/>
        <v>8</v>
      </c>
      <c r="AA117" s="137">
        <f t="shared" si="31"/>
        <v>8</v>
      </c>
      <c r="AB117" s="137">
        <f t="shared" si="31"/>
        <v>8</v>
      </c>
      <c r="AC117" s="137">
        <f t="shared" si="31"/>
        <v>8</v>
      </c>
      <c r="AD117" s="137">
        <f t="shared" si="31"/>
        <v>8</v>
      </c>
      <c r="AE117" s="137">
        <f t="shared" si="31"/>
        <v>8</v>
      </c>
      <c r="AF117" s="137">
        <f t="shared" si="31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30"/>
        <v>7</v>
      </c>
      <c r="E118" s="137">
        <f t="shared" si="30"/>
        <v>7</v>
      </c>
      <c r="F118" s="137">
        <f t="shared" si="30"/>
        <v>7</v>
      </c>
      <c r="G118" s="137">
        <f t="shared" si="30"/>
        <v>7</v>
      </c>
      <c r="H118" s="137">
        <f t="shared" si="30"/>
        <v>7</v>
      </c>
      <c r="I118" s="137">
        <f t="shared" si="30"/>
        <v>7</v>
      </c>
      <c r="J118" s="137">
        <f t="shared" si="30"/>
        <v>7</v>
      </c>
      <c r="K118" s="137">
        <f t="shared" si="30"/>
        <v>7</v>
      </c>
      <c r="L118" s="137">
        <f t="shared" si="30"/>
        <v>7</v>
      </c>
      <c r="M118" s="137">
        <f t="shared" si="30"/>
        <v>7</v>
      </c>
      <c r="N118" s="137">
        <f t="shared" si="30"/>
        <v>7</v>
      </c>
      <c r="O118" s="137">
        <f t="shared" si="30"/>
        <v>7</v>
      </c>
      <c r="P118" s="137">
        <f t="shared" si="30"/>
        <v>7</v>
      </c>
      <c r="Q118" s="137">
        <f t="shared" si="30"/>
        <v>7</v>
      </c>
      <c r="R118" s="137">
        <f t="shared" si="30"/>
        <v>7</v>
      </c>
      <c r="S118" s="137">
        <f t="shared" si="31"/>
        <v>7</v>
      </c>
      <c r="T118" s="137">
        <f t="shared" si="31"/>
        <v>7</v>
      </c>
      <c r="U118" s="137">
        <f t="shared" si="31"/>
        <v>7</v>
      </c>
      <c r="V118" s="137">
        <f t="shared" si="31"/>
        <v>7</v>
      </c>
      <c r="W118" s="137">
        <f t="shared" si="31"/>
        <v>7</v>
      </c>
      <c r="X118" s="137">
        <f t="shared" si="31"/>
        <v>7</v>
      </c>
      <c r="Y118" s="137">
        <f t="shared" si="31"/>
        <v>7</v>
      </c>
      <c r="Z118" s="137">
        <f t="shared" si="31"/>
        <v>7</v>
      </c>
      <c r="AA118" s="137">
        <f t="shared" si="31"/>
        <v>7</v>
      </c>
      <c r="AB118" s="137">
        <f t="shared" si="31"/>
        <v>7</v>
      </c>
      <c r="AC118" s="137">
        <f t="shared" si="31"/>
        <v>7</v>
      </c>
      <c r="AD118" s="137">
        <f t="shared" si="31"/>
        <v>7</v>
      </c>
      <c r="AE118" s="137">
        <f t="shared" si="31"/>
        <v>7</v>
      </c>
      <c r="AF118" s="137">
        <f t="shared" si="31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2">B119</f>
        <v>3.47</v>
      </c>
      <c r="D119" s="137">
        <f t="shared" si="32"/>
        <v>3.47</v>
      </c>
      <c r="E119" s="137">
        <f t="shared" si="32"/>
        <v>3.47</v>
      </c>
      <c r="F119" s="137">
        <f t="shared" si="32"/>
        <v>3.47</v>
      </c>
      <c r="G119" s="137">
        <f t="shared" si="32"/>
        <v>3.47</v>
      </c>
      <c r="H119" s="137">
        <f t="shared" si="32"/>
        <v>3.47</v>
      </c>
      <c r="I119" s="137">
        <f t="shared" si="32"/>
        <v>3.47</v>
      </c>
      <c r="J119" s="137">
        <f t="shared" si="32"/>
        <v>3.47</v>
      </c>
      <c r="K119" s="137">
        <f t="shared" si="32"/>
        <v>3.47</v>
      </c>
      <c r="L119" s="137">
        <f t="shared" si="32"/>
        <v>3.47</v>
      </c>
      <c r="M119" s="137">
        <f t="shared" si="32"/>
        <v>3.47</v>
      </c>
      <c r="N119" s="137">
        <f t="shared" si="32"/>
        <v>3.47</v>
      </c>
      <c r="O119" s="137">
        <f t="shared" si="32"/>
        <v>3.47</v>
      </c>
      <c r="P119" s="137">
        <f t="shared" si="32"/>
        <v>3.47</v>
      </c>
      <c r="Q119" s="137">
        <f t="shared" si="32"/>
        <v>3.47</v>
      </c>
      <c r="R119" s="137">
        <f t="shared" si="32"/>
        <v>3.47</v>
      </c>
      <c r="S119" s="137">
        <f t="shared" si="31"/>
        <v>3.47</v>
      </c>
      <c r="T119" s="137">
        <f t="shared" si="31"/>
        <v>3.47</v>
      </c>
      <c r="U119" s="137">
        <f t="shared" si="31"/>
        <v>3.47</v>
      </c>
      <c r="V119" s="137">
        <f t="shared" si="31"/>
        <v>3.47</v>
      </c>
      <c r="W119" s="137">
        <f t="shared" si="31"/>
        <v>3.47</v>
      </c>
      <c r="X119" s="137">
        <f t="shared" si="31"/>
        <v>3.47</v>
      </c>
      <c r="Y119" s="137">
        <f t="shared" si="31"/>
        <v>3.47</v>
      </c>
      <c r="Z119" s="137">
        <f t="shared" si="31"/>
        <v>3.47</v>
      </c>
      <c r="AA119" s="137">
        <f t="shared" si="31"/>
        <v>3.47</v>
      </c>
      <c r="AB119" s="137">
        <f t="shared" si="31"/>
        <v>3.47</v>
      </c>
      <c r="AC119" s="137">
        <f t="shared" si="31"/>
        <v>3.47</v>
      </c>
      <c r="AD119" s="137">
        <f t="shared" si="31"/>
        <v>3.47</v>
      </c>
      <c r="AE119" s="137">
        <f t="shared" si="31"/>
        <v>3.47</v>
      </c>
      <c r="AF119" s="137">
        <f t="shared" si="31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2"/>
        <v>2.1</v>
      </c>
      <c r="D120" s="137">
        <f t="shared" si="32"/>
        <v>2.1</v>
      </c>
      <c r="E120" s="137">
        <f t="shared" si="32"/>
        <v>2.1</v>
      </c>
      <c r="F120" s="137">
        <f t="shared" si="32"/>
        <v>2.1</v>
      </c>
      <c r="G120" s="137">
        <f t="shared" si="32"/>
        <v>2.1</v>
      </c>
      <c r="H120" s="137">
        <f t="shared" si="32"/>
        <v>2.1</v>
      </c>
      <c r="I120" s="137">
        <f t="shared" si="32"/>
        <v>2.1</v>
      </c>
      <c r="J120" s="137">
        <f t="shared" si="32"/>
        <v>2.1</v>
      </c>
      <c r="K120" s="137">
        <f t="shared" si="32"/>
        <v>2.1</v>
      </c>
      <c r="L120" s="137">
        <f t="shared" si="32"/>
        <v>2.1</v>
      </c>
      <c r="M120" s="137">
        <f t="shared" si="32"/>
        <v>2.1</v>
      </c>
      <c r="N120" s="137">
        <f t="shared" si="32"/>
        <v>2.1</v>
      </c>
      <c r="O120" s="137">
        <f t="shared" si="32"/>
        <v>2.1</v>
      </c>
      <c r="P120" s="137">
        <f t="shared" si="32"/>
        <v>2.1</v>
      </c>
      <c r="Q120" s="137">
        <f t="shared" si="32"/>
        <v>2.1</v>
      </c>
      <c r="R120" s="137">
        <f t="shared" si="32"/>
        <v>2.1</v>
      </c>
      <c r="S120" s="137">
        <f t="shared" si="31"/>
        <v>2.1</v>
      </c>
      <c r="T120" s="137">
        <f t="shared" si="31"/>
        <v>2.1</v>
      </c>
      <c r="U120" s="137">
        <f t="shared" si="31"/>
        <v>2.1</v>
      </c>
      <c r="V120" s="137">
        <f t="shared" si="31"/>
        <v>2.1</v>
      </c>
      <c r="W120" s="137">
        <f t="shared" si="31"/>
        <v>2.1</v>
      </c>
      <c r="X120" s="137">
        <f t="shared" si="31"/>
        <v>2.1</v>
      </c>
      <c r="Y120" s="137">
        <f t="shared" si="31"/>
        <v>2.1</v>
      </c>
      <c r="Z120" s="137">
        <f t="shared" si="31"/>
        <v>2.1</v>
      </c>
      <c r="AA120" s="137">
        <f t="shared" si="31"/>
        <v>2.1</v>
      </c>
      <c r="AB120" s="137">
        <f t="shared" si="31"/>
        <v>2.1</v>
      </c>
      <c r="AC120" s="137">
        <f t="shared" si="31"/>
        <v>2.1</v>
      </c>
      <c r="AD120" s="137">
        <f t="shared" si="31"/>
        <v>2.1</v>
      </c>
      <c r="AE120" s="137">
        <f t="shared" si="31"/>
        <v>2.1</v>
      </c>
      <c r="AF120" s="137">
        <f t="shared" si="31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2"/>
        <v>9.3000000000000007</v>
      </c>
      <c r="D121" s="137">
        <f t="shared" si="32"/>
        <v>9.3000000000000007</v>
      </c>
      <c r="E121" s="137">
        <f t="shared" si="32"/>
        <v>9.3000000000000007</v>
      </c>
      <c r="F121" s="137">
        <f t="shared" si="32"/>
        <v>9.3000000000000007</v>
      </c>
      <c r="G121" s="137">
        <f t="shared" si="32"/>
        <v>9.3000000000000007</v>
      </c>
      <c r="H121" s="137">
        <f t="shared" si="32"/>
        <v>9.3000000000000007</v>
      </c>
      <c r="I121" s="137">
        <f t="shared" si="32"/>
        <v>9.3000000000000007</v>
      </c>
      <c r="J121" s="137">
        <f t="shared" si="32"/>
        <v>9.3000000000000007</v>
      </c>
      <c r="K121" s="137">
        <f t="shared" si="32"/>
        <v>9.3000000000000007</v>
      </c>
      <c r="L121" s="137">
        <f t="shared" si="32"/>
        <v>9.3000000000000007</v>
      </c>
      <c r="M121" s="137">
        <f t="shared" si="32"/>
        <v>9.3000000000000007</v>
      </c>
      <c r="N121" s="137">
        <f t="shared" si="32"/>
        <v>9.3000000000000007</v>
      </c>
      <c r="O121" s="137">
        <f t="shared" si="32"/>
        <v>9.3000000000000007</v>
      </c>
      <c r="P121" s="137">
        <f t="shared" si="32"/>
        <v>9.3000000000000007</v>
      </c>
      <c r="Q121" s="137">
        <f t="shared" si="32"/>
        <v>9.3000000000000007</v>
      </c>
      <c r="R121" s="137">
        <f t="shared" si="32"/>
        <v>9.3000000000000007</v>
      </c>
      <c r="S121" s="137">
        <f t="shared" si="31"/>
        <v>9.3000000000000007</v>
      </c>
      <c r="T121" s="137">
        <f t="shared" si="31"/>
        <v>9.3000000000000007</v>
      </c>
      <c r="U121" s="137">
        <f t="shared" si="31"/>
        <v>9.3000000000000007</v>
      </c>
      <c r="V121" s="137">
        <f t="shared" si="31"/>
        <v>9.3000000000000007</v>
      </c>
      <c r="W121" s="137">
        <f t="shared" si="31"/>
        <v>9.3000000000000007</v>
      </c>
      <c r="X121" s="137">
        <f t="shared" si="31"/>
        <v>9.3000000000000007</v>
      </c>
      <c r="Y121" s="137">
        <f t="shared" si="31"/>
        <v>9.3000000000000007</v>
      </c>
      <c r="Z121" s="137">
        <f t="shared" si="31"/>
        <v>9.3000000000000007</v>
      </c>
      <c r="AA121" s="137">
        <f t="shared" si="31"/>
        <v>9.3000000000000007</v>
      </c>
      <c r="AB121" s="137">
        <f t="shared" si="31"/>
        <v>9.3000000000000007</v>
      </c>
      <c r="AC121" s="137">
        <f t="shared" si="31"/>
        <v>9.3000000000000007</v>
      </c>
      <c r="AD121" s="137">
        <f t="shared" si="31"/>
        <v>9.3000000000000007</v>
      </c>
      <c r="AE121" s="137">
        <f t="shared" si="31"/>
        <v>9.3000000000000007</v>
      </c>
      <c r="AF121" s="137">
        <f t="shared" si="31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2"/>
        <v>0</v>
      </c>
      <c r="D122" s="137">
        <f t="shared" si="32"/>
        <v>0</v>
      </c>
      <c r="E122" s="137">
        <f t="shared" si="32"/>
        <v>0</v>
      </c>
      <c r="F122" s="137">
        <f t="shared" si="32"/>
        <v>0</v>
      </c>
      <c r="G122" s="137">
        <f t="shared" si="32"/>
        <v>0</v>
      </c>
      <c r="H122" s="137">
        <f t="shared" si="32"/>
        <v>0</v>
      </c>
      <c r="I122" s="137">
        <f t="shared" si="32"/>
        <v>0</v>
      </c>
      <c r="J122" s="137">
        <f t="shared" si="32"/>
        <v>0</v>
      </c>
      <c r="K122" s="137">
        <f t="shared" si="32"/>
        <v>0</v>
      </c>
      <c r="L122" s="137">
        <f t="shared" si="32"/>
        <v>0</v>
      </c>
      <c r="M122" s="137">
        <f t="shared" si="32"/>
        <v>0</v>
      </c>
      <c r="N122" s="137">
        <f t="shared" si="32"/>
        <v>0</v>
      </c>
      <c r="O122" s="137">
        <f t="shared" si="32"/>
        <v>0</v>
      </c>
      <c r="P122" s="137">
        <f t="shared" si="32"/>
        <v>0</v>
      </c>
      <c r="Q122" s="137">
        <f t="shared" si="32"/>
        <v>0</v>
      </c>
      <c r="R122" s="137">
        <f t="shared" si="32"/>
        <v>0</v>
      </c>
      <c r="S122" s="137">
        <f t="shared" si="31"/>
        <v>0</v>
      </c>
      <c r="T122" s="137">
        <f t="shared" si="31"/>
        <v>0</v>
      </c>
      <c r="U122" s="137">
        <f t="shared" si="31"/>
        <v>0</v>
      </c>
      <c r="V122" s="137">
        <f t="shared" si="31"/>
        <v>0</v>
      </c>
      <c r="W122" s="137">
        <f t="shared" si="31"/>
        <v>0</v>
      </c>
      <c r="X122" s="137">
        <f t="shared" si="31"/>
        <v>0</v>
      </c>
      <c r="Y122" s="137">
        <f t="shared" si="31"/>
        <v>0</v>
      </c>
      <c r="Z122" s="137">
        <f t="shared" si="31"/>
        <v>0</v>
      </c>
      <c r="AA122" s="137">
        <f t="shared" si="31"/>
        <v>0</v>
      </c>
      <c r="AB122" s="137">
        <f t="shared" si="31"/>
        <v>0</v>
      </c>
      <c r="AC122" s="137">
        <f t="shared" si="31"/>
        <v>0</v>
      </c>
      <c r="AD122" s="137">
        <f t="shared" si="31"/>
        <v>0</v>
      </c>
      <c r="AE122" s="137">
        <f t="shared" si="31"/>
        <v>0</v>
      </c>
      <c r="AF122" s="137">
        <f t="shared" si="31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2"/>
        <v>0</v>
      </c>
      <c r="D123" s="137">
        <f t="shared" si="32"/>
        <v>0</v>
      </c>
      <c r="E123" s="137">
        <f t="shared" si="32"/>
        <v>0</v>
      </c>
      <c r="F123" s="137">
        <f t="shared" si="32"/>
        <v>0</v>
      </c>
      <c r="G123" s="137">
        <f t="shared" si="32"/>
        <v>0</v>
      </c>
      <c r="H123" s="137">
        <f t="shared" si="32"/>
        <v>0</v>
      </c>
      <c r="I123" s="137">
        <f t="shared" si="32"/>
        <v>0</v>
      </c>
      <c r="J123" s="137">
        <f t="shared" si="32"/>
        <v>0</v>
      </c>
      <c r="K123" s="137">
        <f t="shared" si="32"/>
        <v>0</v>
      </c>
      <c r="L123" s="137">
        <f t="shared" si="32"/>
        <v>0</v>
      </c>
      <c r="M123" s="137">
        <f t="shared" si="32"/>
        <v>0</v>
      </c>
      <c r="N123" s="137">
        <f t="shared" si="32"/>
        <v>0</v>
      </c>
      <c r="O123" s="137">
        <f t="shared" si="32"/>
        <v>0</v>
      </c>
      <c r="P123" s="137">
        <f t="shared" si="32"/>
        <v>0</v>
      </c>
      <c r="Q123" s="137">
        <f t="shared" si="32"/>
        <v>0</v>
      </c>
      <c r="R123" s="137">
        <f t="shared" si="32"/>
        <v>0</v>
      </c>
      <c r="S123" s="137">
        <f t="shared" si="31"/>
        <v>0</v>
      </c>
      <c r="T123" s="137">
        <f t="shared" si="31"/>
        <v>0</v>
      </c>
      <c r="U123" s="137">
        <f t="shared" si="31"/>
        <v>0</v>
      </c>
      <c r="V123" s="137">
        <f t="shared" si="31"/>
        <v>0</v>
      </c>
      <c r="W123" s="137">
        <f t="shared" si="31"/>
        <v>0</v>
      </c>
      <c r="X123" s="137">
        <f t="shared" si="31"/>
        <v>0</v>
      </c>
      <c r="Y123" s="137">
        <f t="shared" si="31"/>
        <v>0</v>
      </c>
      <c r="Z123" s="137">
        <f t="shared" si="31"/>
        <v>0</v>
      </c>
      <c r="AA123" s="137">
        <f t="shared" si="31"/>
        <v>0</v>
      </c>
      <c r="AB123" s="137">
        <f t="shared" si="31"/>
        <v>0</v>
      </c>
      <c r="AC123" s="137">
        <f t="shared" si="31"/>
        <v>0</v>
      </c>
      <c r="AD123" s="137">
        <f t="shared" si="31"/>
        <v>0</v>
      </c>
      <c r="AE123" s="137">
        <f t="shared" si="31"/>
        <v>0</v>
      </c>
      <c r="AF123" s="137">
        <f t="shared" si="31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2"/>
        <v>5</v>
      </c>
      <c r="D124" s="137">
        <f t="shared" si="32"/>
        <v>5</v>
      </c>
      <c r="E124" s="137">
        <f t="shared" si="32"/>
        <v>5</v>
      </c>
      <c r="F124" s="137">
        <f t="shared" si="32"/>
        <v>5</v>
      </c>
      <c r="G124" s="137">
        <f t="shared" si="32"/>
        <v>5</v>
      </c>
      <c r="H124" s="137">
        <f t="shared" si="32"/>
        <v>5</v>
      </c>
      <c r="I124" s="137">
        <f t="shared" si="32"/>
        <v>5</v>
      </c>
      <c r="J124" s="137">
        <f t="shared" si="32"/>
        <v>5</v>
      </c>
      <c r="K124" s="137">
        <f t="shared" si="32"/>
        <v>5</v>
      </c>
      <c r="L124" s="137">
        <f t="shared" si="32"/>
        <v>5</v>
      </c>
      <c r="M124" s="137">
        <f t="shared" si="32"/>
        <v>5</v>
      </c>
      <c r="N124" s="137">
        <f t="shared" si="32"/>
        <v>5</v>
      </c>
      <c r="O124" s="137">
        <f t="shared" si="32"/>
        <v>5</v>
      </c>
      <c r="P124" s="137">
        <f t="shared" si="32"/>
        <v>5</v>
      </c>
      <c r="Q124" s="137">
        <f t="shared" si="32"/>
        <v>5</v>
      </c>
      <c r="R124" s="137">
        <f t="shared" si="32"/>
        <v>5</v>
      </c>
      <c r="S124" s="137">
        <f t="shared" si="31"/>
        <v>5</v>
      </c>
      <c r="T124" s="137">
        <f t="shared" si="31"/>
        <v>5</v>
      </c>
      <c r="U124" s="137">
        <f t="shared" si="31"/>
        <v>5</v>
      </c>
      <c r="V124" s="137">
        <f t="shared" si="31"/>
        <v>5</v>
      </c>
      <c r="W124" s="137">
        <f t="shared" si="31"/>
        <v>5</v>
      </c>
      <c r="X124" s="137">
        <f t="shared" si="31"/>
        <v>5</v>
      </c>
      <c r="Y124" s="137">
        <f t="shared" si="31"/>
        <v>5</v>
      </c>
      <c r="Z124" s="137">
        <f t="shared" si="31"/>
        <v>5</v>
      </c>
      <c r="AA124" s="137">
        <f t="shared" si="31"/>
        <v>5</v>
      </c>
      <c r="AB124" s="137">
        <f t="shared" si="31"/>
        <v>5</v>
      </c>
      <c r="AC124" s="137">
        <f t="shared" si="31"/>
        <v>5</v>
      </c>
      <c r="AD124" s="137">
        <f t="shared" si="31"/>
        <v>5</v>
      </c>
      <c r="AE124" s="137">
        <f t="shared" si="31"/>
        <v>5</v>
      </c>
      <c r="AF124" s="137">
        <f t="shared" si="31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2"/>
        <v>1</v>
      </c>
      <c r="D125" s="137">
        <f t="shared" si="32"/>
        <v>1</v>
      </c>
      <c r="E125" s="137">
        <f t="shared" si="32"/>
        <v>1</v>
      </c>
      <c r="F125" s="137">
        <f t="shared" si="32"/>
        <v>1</v>
      </c>
      <c r="G125" s="137">
        <f t="shared" si="32"/>
        <v>1</v>
      </c>
      <c r="H125" s="137">
        <f t="shared" si="32"/>
        <v>1</v>
      </c>
      <c r="I125" s="137">
        <f t="shared" si="32"/>
        <v>1</v>
      </c>
      <c r="J125" s="137">
        <f t="shared" si="32"/>
        <v>1</v>
      </c>
      <c r="K125" s="137">
        <f t="shared" si="32"/>
        <v>1</v>
      </c>
      <c r="L125" s="137">
        <f t="shared" si="32"/>
        <v>1</v>
      </c>
      <c r="M125" s="137">
        <f t="shared" si="32"/>
        <v>1</v>
      </c>
      <c r="N125" s="137">
        <f t="shared" si="32"/>
        <v>1</v>
      </c>
      <c r="O125" s="137">
        <f t="shared" si="32"/>
        <v>1</v>
      </c>
      <c r="P125" s="137">
        <f t="shared" si="32"/>
        <v>1</v>
      </c>
      <c r="Q125" s="137">
        <f t="shared" si="32"/>
        <v>1</v>
      </c>
      <c r="R125" s="137">
        <f t="shared" si="32"/>
        <v>1</v>
      </c>
      <c r="S125" s="137">
        <f t="shared" si="31"/>
        <v>1</v>
      </c>
      <c r="T125" s="137">
        <f t="shared" si="31"/>
        <v>1</v>
      </c>
      <c r="U125" s="137">
        <f t="shared" si="31"/>
        <v>1</v>
      </c>
      <c r="V125" s="137">
        <f t="shared" si="31"/>
        <v>1</v>
      </c>
      <c r="W125" s="137">
        <f t="shared" si="31"/>
        <v>1</v>
      </c>
      <c r="X125" s="137">
        <f t="shared" si="31"/>
        <v>1</v>
      </c>
      <c r="Y125" s="137">
        <f t="shared" si="31"/>
        <v>1</v>
      </c>
      <c r="Z125" s="137">
        <f t="shared" si="31"/>
        <v>1</v>
      </c>
      <c r="AA125" s="137">
        <f t="shared" si="31"/>
        <v>1</v>
      </c>
      <c r="AB125" s="137">
        <f t="shared" si="31"/>
        <v>1</v>
      </c>
      <c r="AC125" s="137">
        <f t="shared" si="31"/>
        <v>1</v>
      </c>
      <c r="AD125" s="137">
        <f t="shared" si="31"/>
        <v>1</v>
      </c>
      <c r="AE125" s="137">
        <f t="shared" si="31"/>
        <v>1</v>
      </c>
      <c r="AF125" s="137">
        <f t="shared" si="31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2"/>
        <v>1.58</v>
      </c>
      <c r="D126" s="137">
        <f t="shared" si="32"/>
        <v>1.58</v>
      </c>
      <c r="E126" s="137">
        <f t="shared" si="32"/>
        <v>1.58</v>
      </c>
      <c r="F126" s="137">
        <f t="shared" si="32"/>
        <v>1.58</v>
      </c>
      <c r="G126" s="137">
        <f t="shared" si="32"/>
        <v>1.58</v>
      </c>
      <c r="H126" s="137">
        <f t="shared" si="32"/>
        <v>1.58</v>
      </c>
      <c r="I126" s="137">
        <f t="shared" si="32"/>
        <v>1.58</v>
      </c>
      <c r="J126" s="137">
        <f t="shared" si="32"/>
        <v>1.58</v>
      </c>
      <c r="K126" s="137">
        <f t="shared" si="32"/>
        <v>1.58</v>
      </c>
      <c r="L126" s="137">
        <f t="shared" si="32"/>
        <v>1.58</v>
      </c>
      <c r="M126" s="137">
        <f t="shared" si="32"/>
        <v>1.58</v>
      </c>
      <c r="N126" s="137">
        <f t="shared" si="32"/>
        <v>1.58</v>
      </c>
      <c r="O126" s="137">
        <f t="shared" si="32"/>
        <v>1.58</v>
      </c>
      <c r="P126" s="137">
        <f t="shared" si="32"/>
        <v>1.58</v>
      </c>
      <c r="Q126" s="137">
        <f t="shared" si="32"/>
        <v>1.58</v>
      </c>
      <c r="R126" s="137">
        <f t="shared" si="32"/>
        <v>1.58</v>
      </c>
      <c r="S126" s="137">
        <f t="shared" si="31"/>
        <v>1.58</v>
      </c>
      <c r="T126" s="137">
        <f t="shared" si="31"/>
        <v>1.58</v>
      </c>
      <c r="U126" s="137">
        <f t="shared" si="31"/>
        <v>1.58</v>
      </c>
      <c r="V126" s="137">
        <f t="shared" si="31"/>
        <v>1.58</v>
      </c>
      <c r="W126" s="137">
        <f t="shared" si="31"/>
        <v>1.58</v>
      </c>
      <c r="X126" s="137">
        <f t="shared" si="31"/>
        <v>1.58</v>
      </c>
      <c r="Y126" s="137">
        <f t="shared" si="31"/>
        <v>1.58</v>
      </c>
      <c r="Z126" s="137">
        <f t="shared" si="31"/>
        <v>1.58</v>
      </c>
      <c r="AA126" s="137">
        <f t="shared" si="31"/>
        <v>1.58</v>
      </c>
      <c r="AB126" s="137">
        <f t="shared" si="31"/>
        <v>1.58</v>
      </c>
      <c r="AC126" s="137">
        <f t="shared" si="31"/>
        <v>1.58</v>
      </c>
      <c r="AD126" s="137">
        <f t="shared" si="31"/>
        <v>1.58</v>
      </c>
      <c r="AE126" s="137">
        <f t="shared" si="31"/>
        <v>1.58</v>
      </c>
      <c r="AF126" s="137">
        <f t="shared" si="31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2"/>
        <v>1.46</v>
      </c>
      <c r="D127" s="137">
        <f t="shared" si="32"/>
        <v>1.46</v>
      </c>
      <c r="E127" s="137">
        <f t="shared" si="32"/>
        <v>1.46</v>
      </c>
      <c r="F127" s="137">
        <f t="shared" si="32"/>
        <v>1.46</v>
      </c>
      <c r="G127" s="137">
        <f t="shared" si="32"/>
        <v>1.46</v>
      </c>
      <c r="H127" s="137">
        <f t="shared" si="32"/>
        <v>1.46</v>
      </c>
      <c r="I127" s="137">
        <f t="shared" si="32"/>
        <v>1.46</v>
      </c>
      <c r="J127" s="137">
        <f t="shared" si="32"/>
        <v>1.46</v>
      </c>
      <c r="K127" s="137">
        <f t="shared" si="32"/>
        <v>1.46</v>
      </c>
      <c r="L127" s="137">
        <f t="shared" si="32"/>
        <v>1.46</v>
      </c>
      <c r="M127" s="137">
        <f t="shared" si="32"/>
        <v>1.46</v>
      </c>
      <c r="N127" s="137">
        <f t="shared" si="32"/>
        <v>1.46</v>
      </c>
      <c r="O127" s="137">
        <f t="shared" si="32"/>
        <v>1.46</v>
      </c>
      <c r="P127" s="137">
        <f t="shared" si="32"/>
        <v>1.46</v>
      </c>
      <c r="Q127" s="137">
        <f t="shared" si="32"/>
        <v>1.46</v>
      </c>
      <c r="R127" s="137">
        <f t="shared" si="32"/>
        <v>1.46</v>
      </c>
      <c r="S127" s="137">
        <f t="shared" ref="S127:AF128" si="33">R127</f>
        <v>1.46</v>
      </c>
      <c r="T127" s="137">
        <f t="shared" si="33"/>
        <v>1.46</v>
      </c>
      <c r="U127" s="137">
        <f t="shared" si="33"/>
        <v>1.46</v>
      </c>
      <c r="V127" s="137">
        <f t="shared" si="33"/>
        <v>1.46</v>
      </c>
      <c r="W127" s="137">
        <f t="shared" si="33"/>
        <v>1.46</v>
      </c>
      <c r="X127" s="137">
        <f t="shared" si="33"/>
        <v>1.46</v>
      </c>
      <c r="Y127" s="137">
        <f t="shared" si="33"/>
        <v>1.46</v>
      </c>
      <c r="Z127" s="137">
        <f t="shared" si="33"/>
        <v>1.46</v>
      </c>
      <c r="AA127" s="137">
        <f t="shared" si="33"/>
        <v>1.46</v>
      </c>
      <c r="AB127" s="137">
        <f t="shared" si="33"/>
        <v>1.46</v>
      </c>
      <c r="AC127" s="137">
        <f t="shared" si="33"/>
        <v>1.46</v>
      </c>
      <c r="AD127" s="137">
        <f t="shared" si="33"/>
        <v>1.46</v>
      </c>
      <c r="AE127" s="137">
        <f t="shared" si="33"/>
        <v>1.46</v>
      </c>
      <c r="AF127" s="137">
        <f t="shared" si="33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2"/>
        <v>1.48</v>
      </c>
      <c r="D128" s="137">
        <f t="shared" si="32"/>
        <v>1.48</v>
      </c>
      <c r="E128" s="137">
        <f t="shared" si="32"/>
        <v>1.48</v>
      </c>
      <c r="F128" s="137">
        <f t="shared" si="32"/>
        <v>1.48</v>
      </c>
      <c r="G128" s="137">
        <f t="shared" si="32"/>
        <v>1.48</v>
      </c>
      <c r="H128" s="137">
        <f t="shared" si="32"/>
        <v>1.48</v>
      </c>
      <c r="I128" s="137">
        <f t="shared" si="32"/>
        <v>1.48</v>
      </c>
      <c r="J128" s="137">
        <f t="shared" si="32"/>
        <v>1.48</v>
      </c>
      <c r="K128" s="137">
        <f t="shared" si="32"/>
        <v>1.48</v>
      </c>
      <c r="L128" s="137">
        <f t="shared" si="32"/>
        <v>1.48</v>
      </c>
      <c r="M128" s="137">
        <f t="shared" si="32"/>
        <v>1.48</v>
      </c>
      <c r="N128" s="137">
        <f t="shared" si="32"/>
        <v>1.48</v>
      </c>
      <c r="O128" s="137">
        <f t="shared" si="32"/>
        <v>1.48</v>
      </c>
      <c r="P128" s="137">
        <f t="shared" si="32"/>
        <v>1.48</v>
      </c>
      <c r="Q128" s="137">
        <f t="shared" si="32"/>
        <v>1.48</v>
      </c>
      <c r="R128" s="137">
        <f t="shared" si="32"/>
        <v>1.48</v>
      </c>
      <c r="S128" s="137">
        <f t="shared" si="33"/>
        <v>1.48</v>
      </c>
      <c r="T128" s="137">
        <f t="shared" si="33"/>
        <v>1.48</v>
      </c>
      <c r="U128" s="137">
        <f t="shared" si="33"/>
        <v>1.48</v>
      </c>
      <c r="V128" s="137">
        <f t="shared" si="33"/>
        <v>1.48</v>
      </c>
      <c r="W128" s="137">
        <f t="shared" si="33"/>
        <v>1.48</v>
      </c>
      <c r="X128" s="137">
        <f t="shared" si="33"/>
        <v>1.48</v>
      </c>
      <c r="Y128" s="137">
        <f t="shared" si="33"/>
        <v>1.48</v>
      </c>
      <c r="Z128" s="137">
        <f t="shared" si="33"/>
        <v>1.48</v>
      </c>
      <c r="AA128" s="137">
        <f t="shared" si="33"/>
        <v>1.48</v>
      </c>
      <c r="AB128" s="137">
        <f t="shared" si="33"/>
        <v>1.48</v>
      </c>
      <c r="AC128" s="137">
        <f t="shared" si="33"/>
        <v>1.48</v>
      </c>
      <c r="AD128" s="137">
        <f t="shared" si="33"/>
        <v>1.48</v>
      </c>
      <c r="AE128" s="137">
        <f t="shared" si="33"/>
        <v>1.48</v>
      </c>
      <c r="AF128" s="137">
        <f t="shared" si="33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4">B130</f>
        <v>2.2000000000000002</v>
      </c>
      <c r="D130" s="137">
        <f t="shared" si="34"/>
        <v>2.2000000000000002</v>
      </c>
      <c r="E130" s="137">
        <f t="shared" si="34"/>
        <v>2.2000000000000002</v>
      </c>
      <c r="F130" s="137">
        <f t="shared" si="34"/>
        <v>2.2000000000000002</v>
      </c>
      <c r="G130" s="137">
        <f t="shared" si="34"/>
        <v>2.2000000000000002</v>
      </c>
      <c r="H130" s="137">
        <f t="shared" si="34"/>
        <v>2.2000000000000002</v>
      </c>
      <c r="I130" s="137">
        <f t="shared" si="34"/>
        <v>2.2000000000000002</v>
      </c>
      <c r="J130" s="137">
        <f t="shared" si="34"/>
        <v>2.2000000000000002</v>
      </c>
      <c r="K130" s="137">
        <f t="shared" si="34"/>
        <v>2.2000000000000002</v>
      </c>
      <c r="L130" s="137">
        <f t="shared" si="34"/>
        <v>2.2000000000000002</v>
      </c>
      <c r="M130" s="137">
        <f t="shared" si="34"/>
        <v>2.2000000000000002</v>
      </c>
      <c r="N130" s="137">
        <f t="shared" si="34"/>
        <v>2.2000000000000002</v>
      </c>
      <c r="O130" s="137">
        <f t="shared" si="34"/>
        <v>2.2000000000000002</v>
      </c>
      <c r="P130" s="137">
        <f t="shared" si="34"/>
        <v>2.2000000000000002</v>
      </c>
      <c r="Q130" s="137">
        <f t="shared" si="34"/>
        <v>2.2000000000000002</v>
      </c>
      <c r="R130" s="137">
        <f t="shared" si="34"/>
        <v>2.2000000000000002</v>
      </c>
      <c r="S130" s="137">
        <f t="shared" ref="S130:AF137" si="35">R130</f>
        <v>2.2000000000000002</v>
      </c>
      <c r="T130" s="137">
        <f t="shared" si="35"/>
        <v>2.2000000000000002</v>
      </c>
      <c r="U130" s="137">
        <f t="shared" si="35"/>
        <v>2.2000000000000002</v>
      </c>
      <c r="V130" s="137">
        <f t="shared" si="35"/>
        <v>2.2000000000000002</v>
      </c>
      <c r="W130" s="137">
        <f t="shared" si="35"/>
        <v>2.2000000000000002</v>
      </c>
      <c r="X130" s="137">
        <f t="shared" si="35"/>
        <v>2.2000000000000002</v>
      </c>
      <c r="Y130" s="137">
        <f t="shared" si="35"/>
        <v>2.2000000000000002</v>
      </c>
      <c r="Z130" s="137">
        <f t="shared" si="35"/>
        <v>2.2000000000000002</v>
      </c>
      <c r="AA130" s="137">
        <f t="shared" si="35"/>
        <v>2.2000000000000002</v>
      </c>
      <c r="AB130" s="137">
        <f t="shared" si="35"/>
        <v>2.2000000000000002</v>
      </c>
      <c r="AC130" s="137">
        <f t="shared" si="35"/>
        <v>2.2000000000000002</v>
      </c>
      <c r="AD130" s="137">
        <f t="shared" si="35"/>
        <v>2.2000000000000002</v>
      </c>
      <c r="AE130" s="137">
        <f t="shared" si="35"/>
        <v>2.2000000000000002</v>
      </c>
      <c r="AF130" s="137">
        <f t="shared" si="35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4"/>
        <v>2</v>
      </c>
      <c r="D131" s="137">
        <f t="shared" si="34"/>
        <v>2</v>
      </c>
      <c r="E131" s="137">
        <f t="shared" si="34"/>
        <v>2</v>
      </c>
      <c r="F131" s="137">
        <f t="shared" si="34"/>
        <v>2</v>
      </c>
      <c r="G131" s="137">
        <f t="shared" si="34"/>
        <v>2</v>
      </c>
      <c r="H131" s="137">
        <f t="shared" si="34"/>
        <v>2</v>
      </c>
      <c r="I131" s="137">
        <f t="shared" si="34"/>
        <v>2</v>
      </c>
      <c r="J131" s="137">
        <f t="shared" si="34"/>
        <v>2</v>
      </c>
      <c r="K131" s="137">
        <f t="shared" si="34"/>
        <v>2</v>
      </c>
      <c r="L131" s="137">
        <f t="shared" si="34"/>
        <v>2</v>
      </c>
      <c r="M131" s="137">
        <f t="shared" si="34"/>
        <v>2</v>
      </c>
      <c r="N131" s="137">
        <f t="shared" si="34"/>
        <v>2</v>
      </c>
      <c r="O131" s="137">
        <f t="shared" si="34"/>
        <v>2</v>
      </c>
      <c r="P131" s="137">
        <f t="shared" si="34"/>
        <v>2</v>
      </c>
      <c r="Q131" s="137">
        <f t="shared" si="34"/>
        <v>2</v>
      </c>
      <c r="R131" s="137">
        <f t="shared" si="34"/>
        <v>2</v>
      </c>
      <c r="S131" s="137">
        <f t="shared" si="35"/>
        <v>2</v>
      </c>
      <c r="T131" s="137">
        <f t="shared" si="35"/>
        <v>2</v>
      </c>
      <c r="U131" s="137">
        <f t="shared" si="35"/>
        <v>2</v>
      </c>
      <c r="V131" s="137">
        <f t="shared" si="35"/>
        <v>2</v>
      </c>
      <c r="W131" s="137">
        <f t="shared" si="35"/>
        <v>2</v>
      </c>
      <c r="X131" s="137">
        <f t="shared" si="35"/>
        <v>2</v>
      </c>
      <c r="Y131" s="137">
        <f t="shared" si="35"/>
        <v>2</v>
      </c>
      <c r="Z131" s="137">
        <f t="shared" si="35"/>
        <v>2</v>
      </c>
      <c r="AA131" s="137">
        <f t="shared" si="35"/>
        <v>2</v>
      </c>
      <c r="AB131" s="137">
        <f t="shared" si="35"/>
        <v>2</v>
      </c>
      <c r="AC131" s="137">
        <f t="shared" si="35"/>
        <v>2</v>
      </c>
      <c r="AD131" s="137">
        <f t="shared" si="35"/>
        <v>2</v>
      </c>
      <c r="AE131" s="137">
        <f t="shared" si="35"/>
        <v>2</v>
      </c>
      <c r="AF131" s="137">
        <f t="shared" si="35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4"/>
        <v>1.25</v>
      </c>
      <c r="D132" s="137">
        <f t="shared" si="34"/>
        <v>1.25</v>
      </c>
      <c r="E132" s="137">
        <f t="shared" si="34"/>
        <v>1.25</v>
      </c>
      <c r="F132" s="137">
        <f t="shared" si="34"/>
        <v>1.25</v>
      </c>
      <c r="G132" s="137">
        <f t="shared" si="34"/>
        <v>1.25</v>
      </c>
      <c r="H132" s="137">
        <f t="shared" si="34"/>
        <v>1.25</v>
      </c>
      <c r="I132" s="137">
        <f t="shared" si="34"/>
        <v>1.25</v>
      </c>
      <c r="J132" s="137">
        <f t="shared" si="34"/>
        <v>1.25</v>
      </c>
      <c r="K132" s="137">
        <f t="shared" si="34"/>
        <v>1.25</v>
      </c>
      <c r="L132" s="137">
        <f t="shared" si="34"/>
        <v>1.25</v>
      </c>
      <c r="M132" s="137">
        <f t="shared" si="34"/>
        <v>1.25</v>
      </c>
      <c r="N132" s="137">
        <f t="shared" si="34"/>
        <v>1.25</v>
      </c>
      <c r="O132" s="137">
        <f t="shared" si="34"/>
        <v>1.25</v>
      </c>
      <c r="P132" s="137">
        <f t="shared" si="34"/>
        <v>1.25</v>
      </c>
      <c r="Q132" s="137">
        <f t="shared" si="34"/>
        <v>1.25</v>
      </c>
      <c r="R132" s="137">
        <f t="shared" si="34"/>
        <v>1.25</v>
      </c>
      <c r="S132" s="137">
        <f t="shared" si="35"/>
        <v>1.25</v>
      </c>
      <c r="T132" s="137">
        <f t="shared" si="35"/>
        <v>1.25</v>
      </c>
      <c r="U132" s="137">
        <f t="shared" si="35"/>
        <v>1.25</v>
      </c>
      <c r="V132" s="137">
        <f t="shared" si="35"/>
        <v>1.25</v>
      </c>
      <c r="W132" s="137">
        <f t="shared" si="35"/>
        <v>1.25</v>
      </c>
      <c r="X132" s="137">
        <f t="shared" si="35"/>
        <v>1.25</v>
      </c>
      <c r="Y132" s="137">
        <f t="shared" si="35"/>
        <v>1.25</v>
      </c>
      <c r="Z132" s="137">
        <f t="shared" si="35"/>
        <v>1.25</v>
      </c>
      <c r="AA132" s="137">
        <f t="shared" si="35"/>
        <v>1.25</v>
      </c>
      <c r="AB132" s="137">
        <f t="shared" si="35"/>
        <v>1.25</v>
      </c>
      <c r="AC132" s="137">
        <f t="shared" si="35"/>
        <v>1.25</v>
      </c>
      <c r="AD132" s="137">
        <f t="shared" si="35"/>
        <v>1.25</v>
      </c>
      <c r="AE132" s="137">
        <f t="shared" si="35"/>
        <v>1.25</v>
      </c>
      <c r="AF132" s="137">
        <f t="shared" si="35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4"/>
        <v>1.1499999999999999</v>
      </c>
      <c r="D133" s="137">
        <f t="shared" si="34"/>
        <v>1.1499999999999999</v>
      </c>
      <c r="E133" s="137">
        <f t="shared" si="34"/>
        <v>1.1499999999999999</v>
      </c>
      <c r="F133" s="137">
        <f t="shared" si="34"/>
        <v>1.1499999999999999</v>
      </c>
      <c r="G133" s="137">
        <f t="shared" si="34"/>
        <v>1.1499999999999999</v>
      </c>
      <c r="H133" s="137">
        <f t="shared" si="34"/>
        <v>1.1499999999999999</v>
      </c>
      <c r="I133" s="137">
        <f t="shared" si="34"/>
        <v>1.1499999999999999</v>
      </c>
      <c r="J133" s="137">
        <f t="shared" si="34"/>
        <v>1.1499999999999999</v>
      </c>
      <c r="K133" s="137">
        <f t="shared" si="34"/>
        <v>1.1499999999999999</v>
      </c>
      <c r="L133" s="137">
        <f t="shared" si="34"/>
        <v>1.1499999999999999</v>
      </c>
      <c r="M133" s="137">
        <f t="shared" si="34"/>
        <v>1.1499999999999999</v>
      </c>
      <c r="N133" s="137">
        <f t="shared" si="34"/>
        <v>1.1499999999999999</v>
      </c>
      <c r="O133" s="137">
        <f t="shared" si="34"/>
        <v>1.1499999999999999</v>
      </c>
      <c r="P133" s="137">
        <f t="shared" si="34"/>
        <v>1.1499999999999999</v>
      </c>
      <c r="Q133" s="137">
        <f t="shared" si="34"/>
        <v>1.1499999999999999</v>
      </c>
      <c r="R133" s="137">
        <f t="shared" si="34"/>
        <v>1.1499999999999999</v>
      </c>
      <c r="S133" s="137">
        <f t="shared" si="35"/>
        <v>1.1499999999999999</v>
      </c>
      <c r="T133" s="137">
        <f t="shared" si="35"/>
        <v>1.1499999999999999</v>
      </c>
      <c r="U133" s="137">
        <f t="shared" si="35"/>
        <v>1.1499999999999999</v>
      </c>
      <c r="V133" s="137">
        <f t="shared" si="35"/>
        <v>1.1499999999999999</v>
      </c>
      <c r="W133" s="137">
        <f t="shared" si="35"/>
        <v>1.1499999999999999</v>
      </c>
      <c r="X133" s="137">
        <f t="shared" si="35"/>
        <v>1.1499999999999999</v>
      </c>
      <c r="Y133" s="137">
        <f t="shared" si="35"/>
        <v>1.1499999999999999</v>
      </c>
      <c r="Z133" s="137">
        <f t="shared" si="35"/>
        <v>1.1499999999999999</v>
      </c>
      <c r="AA133" s="137">
        <f t="shared" si="35"/>
        <v>1.1499999999999999</v>
      </c>
      <c r="AB133" s="137">
        <f t="shared" si="35"/>
        <v>1.1499999999999999</v>
      </c>
      <c r="AC133" s="137">
        <f t="shared" si="35"/>
        <v>1.1499999999999999</v>
      </c>
      <c r="AD133" s="137">
        <f t="shared" si="35"/>
        <v>1.1499999999999999</v>
      </c>
      <c r="AE133" s="137">
        <f t="shared" si="35"/>
        <v>1.1499999999999999</v>
      </c>
      <c r="AF133" s="137">
        <f t="shared" si="35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4"/>
        <v>2.133</v>
      </c>
      <c r="D134" s="137">
        <f t="shared" si="34"/>
        <v>2.133</v>
      </c>
      <c r="E134" s="137">
        <f t="shared" si="34"/>
        <v>2.133</v>
      </c>
      <c r="F134" s="137">
        <f t="shared" si="34"/>
        <v>2.133</v>
      </c>
      <c r="G134" s="137">
        <f t="shared" si="34"/>
        <v>2.133</v>
      </c>
      <c r="H134" s="137">
        <f t="shared" si="34"/>
        <v>2.133</v>
      </c>
      <c r="I134" s="137">
        <f t="shared" si="34"/>
        <v>2.133</v>
      </c>
      <c r="J134" s="137">
        <f t="shared" si="34"/>
        <v>2.133</v>
      </c>
      <c r="K134" s="137">
        <f t="shared" si="34"/>
        <v>2.133</v>
      </c>
      <c r="L134" s="137">
        <f t="shared" si="34"/>
        <v>2.133</v>
      </c>
      <c r="M134" s="137">
        <f t="shared" si="34"/>
        <v>2.133</v>
      </c>
      <c r="N134" s="137">
        <f t="shared" si="34"/>
        <v>2.133</v>
      </c>
      <c r="O134" s="137">
        <f t="shared" si="34"/>
        <v>2.133</v>
      </c>
      <c r="P134" s="137">
        <f t="shared" si="34"/>
        <v>2.133</v>
      </c>
      <c r="Q134" s="137">
        <f t="shared" si="34"/>
        <v>2.133</v>
      </c>
      <c r="R134" s="137">
        <f t="shared" si="34"/>
        <v>2.133</v>
      </c>
      <c r="S134" s="137">
        <f t="shared" si="35"/>
        <v>2.133</v>
      </c>
      <c r="T134" s="137">
        <f t="shared" si="35"/>
        <v>2.133</v>
      </c>
      <c r="U134" s="137">
        <f t="shared" si="35"/>
        <v>2.133</v>
      </c>
      <c r="V134" s="137">
        <f t="shared" si="35"/>
        <v>2.133</v>
      </c>
      <c r="W134" s="137">
        <f t="shared" si="35"/>
        <v>2.133</v>
      </c>
      <c r="X134" s="137">
        <f t="shared" si="35"/>
        <v>2.133</v>
      </c>
      <c r="Y134" s="137">
        <f t="shared" si="35"/>
        <v>2.133</v>
      </c>
      <c r="Z134" s="137">
        <f t="shared" si="35"/>
        <v>2.133</v>
      </c>
      <c r="AA134" s="137">
        <f t="shared" si="35"/>
        <v>2.133</v>
      </c>
      <c r="AB134" s="137">
        <f t="shared" si="35"/>
        <v>2.133</v>
      </c>
      <c r="AC134" s="137">
        <f t="shared" si="35"/>
        <v>2.133</v>
      </c>
      <c r="AD134" s="137">
        <f t="shared" si="35"/>
        <v>2.133</v>
      </c>
      <c r="AE134" s="137">
        <f t="shared" si="35"/>
        <v>2.133</v>
      </c>
      <c r="AF134" s="137">
        <f t="shared" si="35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4"/>
        <v>2.09</v>
      </c>
      <c r="D135" s="137">
        <f t="shared" si="34"/>
        <v>2.09</v>
      </c>
      <c r="E135" s="137">
        <f t="shared" si="34"/>
        <v>2.09</v>
      </c>
      <c r="F135" s="137">
        <f t="shared" si="34"/>
        <v>2.09</v>
      </c>
      <c r="G135" s="137">
        <f t="shared" si="34"/>
        <v>2.09</v>
      </c>
      <c r="H135" s="137">
        <f t="shared" si="34"/>
        <v>2.09</v>
      </c>
      <c r="I135" s="137">
        <f t="shared" si="34"/>
        <v>2.09</v>
      </c>
      <c r="J135" s="137">
        <f t="shared" si="34"/>
        <v>2.09</v>
      </c>
      <c r="K135" s="137">
        <f t="shared" si="34"/>
        <v>2.09</v>
      </c>
      <c r="L135" s="137">
        <f t="shared" si="34"/>
        <v>2.09</v>
      </c>
      <c r="M135" s="137">
        <f t="shared" si="34"/>
        <v>2.09</v>
      </c>
      <c r="N135" s="137">
        <f t="shared" si="34"/>
        <v>2.09</v>
      </c>
      <c r="O135" s="137">
        <f t="shared" si="34"/>
        <v>2.09</v>
      </c>
      <c r="P135" s="137">
        <f t="shared" si="34"/>
        <v>2.09</v>
      </c>
      <c r="Q135" s="137">
        <f t="shared" si="34"/>
        <v>2.09</v>
      </c>
      <c r="R135" s="137">
        <f t="shared" si="34"/>
        <v>2.09</v>
      </c>
      <c r="S135" s="137">
        <f t="shared" si="35"/>
        <v>2.09</v>
      </c>
      <c r="T135" s="137">
        <f t="shared" si="35"/>
        <v>2.09</v>
      </c>
      <c r="U135" s="137">
        <f t="shared" si="35"/>
        <v>2.09</v>
      </c>
      <c r="V135" s="137">
        <f t="shared" si="35"/>
        <v>2.09</v>
      </c>
      <c r="W135" s="137">
        <f t="shared" si="35"/>
        <v>2.09</v>
      </c>
      <c r="X135" s="137">
        <f t="shared" si="35"/>
        <v>2.09</v>
      </c>
      <c r="Y135" s="137">
        <f t="shared" si="35"/>
        <v>2.09</v>
      </c>
      <c r="Z135" s="137">
        <f t="shared" si="35"/>
        <v>2.09</v>
      </c>
      <c r="AA135" s="137">
        <f t="shared" si="35"/>
        <v>2.09</v>
      </c>
      <c r="AB135" s="137">
        <f t="shared" si="35"/>
        <v>2.09</v>
      </c>
      <c r="AC135" s="137">
        <f t="shared" si="35"/>
        <v>2.09</v>
      </c>
      <c r="AD135" s="137">
        <f t="shared" si="35"/>
        <v>2.09</v>
      </c>
      <c r="AE135" s="137">
        <f t="shared" si="35"/>
        <v>2.09</v>
      </c>
      <c r="AF135" s="137">
        <f t="shared" si="35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4"/>
        <v>1.1399999999999999</v>
      </c>
      <c r="D136" s="137">
        <f t="shared" si="34"/>
        <v>1.1399999999999999</v>
      </c>
      <c r="E136" s="137">
        <f t="shared" si="34"/>
        <v>1.1399999999999999</v>
      </c>
      <c r="F136" s="137">
        <f t="shared" si="34"/>
        <v>1.1399999999999999</v>
      </c>
      <c r="G136" s="137">
        <f t="shared" si="34"/>
        <v>1.1399999999999999</v>
      </c>
      <c r="H136" s="137">
        <f t="shared" si="34"/>
        <v>1.1399999999999999</v>
      </c>
      <c r="I136" s="137">
        <f t="shared" si="34"/>
        <v>1.1399999999999999</v>
      </c>
      <c r="J136" s="137">
        <f t="shared" si="34"/>
        <v>1.1399999999999999</v>
      </c>
      <c r="K136" s="137">
        <f t="shared" si="34"/>
        <v>1.1399999999999999</v>
      </c>
      <c r="L136" s="137">
        <f t="shared" si="34"/>
        <v>1.1399999999999999</v>
      </c>
      <c r="M136" s="137">
        <f t="shared" si="34"/>
        <v>1.1399999999999999</v>
      </c>
      <c r="N136" s="137">
        <f t="shared" si="34"/>
        <v>1.1399999999999999</v>
      </c>
      <c r="O136" s="137">
        <f t="shared" si="34"/>
        <v>1.1399999999999999</v>
      </c>
      <c r="P136" s="137">
        <f t="shared" si="34"/>
        <v>1.1399999999999999</v>
      </c>
      <c r="Q136" s="137">
        <f t="shared" si="34"/>
        <v>1.1399999999999999</v>
      </c>
      <c r="R136" s="137">
        <f t="shared" si="34"/>
        <v>1.1399999999999999</v>
      </c>
      <c r="S136" s="137">
        <f t="shared" si="35"/>
        <v>1.1399999999999999</v>
      </c>
      <c r="T136" s="137">
        <f t="shared" si="35"/>
        <v>1.1399999999999999</v>
      </c>
      <c r="U136" s="137">
        <f t="shared" si="35"/>
        <v>1.1399999999999999</v>
      </c>
      <c r="V136" s="137">
        <f t="shared" si="35"/>
        <v>1.1399999999999999</v>
      </c>
      <c r="W136" s="137">
        <f t="shared" si="35"/>
        <v>1.1399999999999999</v>
      </c>
      <c r="X136" s="137">
        <f t="shared" si="35"/>
        <v>1.1399999999999999</v>
      </c>
      <c r="Y136" s="137">
        <f t="shared" si="35"/>
        <v>1.1399999999999999</v>
      </c>
      <c r="Z136" s="137">
        <f t="shared" si="35"/>
        <v>1.1399999999999999</v>
      </c>
      <c r="AA136" s="137">
        <f t="shared" si="35"/>
        <v>1.1399999999999999</v>
      </c>
      <c r="AB136" s="137">
        <f t="shared" si="35"/>
        <v>1.1399999999999999</v>
      </c>
      <c r="AC136" s="137">
        <f t="shared" si="35"/>
        <v>1.1399999999999999</v>
      </c>
      <c r="AD136" s="137">
        <f t="shared" si="35"/>
        <v>1.1399999999999999</v>
      </c>
      <c r="AE136" s="137">
        <f t="shared" si="35"/>
        <v>1.1399999999999999</v>
      </c>
      <c r="AF136" s="137">
        <f t="shared" si="35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4"/>
        <v>0.82</v>
      </c>
      <c r="D137" s="137">
        <f t="shared" si="34"/>
        <v>0.82</v>
      </c>
      <c r="E137" s="137">
        <f t="shared" si="34"/>
        <v>0.82</v>
      </c>
      <c r="F137" s="137">
        <f t="shared" si="34"/>
        <v>0.82</v>
      </c>
      <c r="G137" s="137">
        <f t="shared" si="34"/>
        <v>0.82</v>
      </c>
      <c r="H137" s="137">
        <f t="shared" si="34"/>
        <v>0.82</v>
      </c>
      <c r="I137" s="137">
        <f t="shared" si="34"/>
        <v>0.82</v>
      </c>
      <c r="J137" s="137">
        <f t="shared" si="34"/>
        <v>0.82</v>
      </c>
      <c r="K137" s="137">
        <f t="shared" si="34"/>
        <v>0.82</v>
      </c>
      <c r="L137" s="137">
        <f t="shared" si="34"/>
        <v>0.82</v>
      </c>
      <c r="M137" s="137">
        <f t="shared" si="34"/>
        <v>0.82</v>
      </c>
      <c r="N137" s="137">
        <f t="shared" si="34"/>
        <v>0.82</v>
      </c>
      <c r="O137" s="137">
        <f t="shared" si="34"/>
        <v>0.82</v>
      </c>
      <c r="P137" s="137">
        <f t="shared" si="34"/>
        <v>0.82</v>
      </c>
      <c r="Q137" s="137">
        <f t="shared" si="34"/>
        <v>0.82</v>
      </c>
      <c r="R137" s="137">
        <f t="shared" si="34"/>
        <v>0.82</v>
      </c>
      <c r="S137" s="137">
        <f t="shared" si="35"/>
        <v>0.82</v>
      </c>
      <c r="T137" s="137">
        <f t="shared" si="35"/>
        <v>0.82</v>
      </c>
      <c r="U137" s="137">
        <f t="shared" si="35"/>
        <v>0.82</v>
      </c>
      <c r="V137" s="137">
        <f t="shared" si="35"/>
        <v>0.82</v>
      </c>
      <c r="W137" s="137">
        <f t="shared" si="35"/>
        <v>0.82</v>
      </c>
      <c r="X137" s="137">
        <f t="shared" si="35"/>
        <v>0.82</v>
      </c>
      <c r="Y137" s="137">
        <f t="shared" si="35"/>
        <v>0.82</v>
      </c>
      <c r="Z137" s="137">
        <f t="shared" si="35"/>
        <v>0.82</v>
      </c>
      <c r="AA137" s="137">
        <f t="shared" si="35"/>
        <v>0.82</v>
      </c>
      <c r="AB137" s="137">
        <f t="shared" si="35"/>
        <v>0.82</v>
      </c>
      <c r="AC137" s="137">
        <f t="shared" si="35"/>
        <v>0.82</v>
      </c>
      <c r="AD137" s="137">
        <f t="shared" si="35"/>
        <v>0.82</v>
      </c>
      <c r="AE137" s="137">
        <f t="shared" si="35"/>
        <v>0.82</v>
      </c>
      <c r="AF137" s="137">
        <f t="shared" si="35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6">B139</f>
        <v>2</v>
      </c>
      <c r="D139" s="137">
        <f t="shared" si="36"/>
        <v>2</v>
      </c>
      <c r="E139" s="137">
        <f t="shared" si="36"/>
        <v>2</v>
      </c>
      <c r="F139" s="137">
        <f t="shared" si="36"/>
        <v>2</v>
      </c>
      <c r="G139" s="137">
        <f t="shared" si="36"/>
        <v>2</v>
      </c>
      <c r="H139" s="137">
        <f t="shared" si="36"/>
        <v>2</v>
      </c>
      <c r="I139" s="137">
        <f t="shared" si="36"/>
        <v>2</v>
      </c>
      <c r="J139" s="137">
        <f t="shared" si="36"/>
        <v>2</v>
      </c>
      <c r="K139" s="137">
        <f t="shared" si="36"/>
        <v>2</v>
      </c>
      <c r="L139" s="137">
        <f t="shared" si="36"/>
        <v>2</v>
      </c>
      <c r="M139" s="137">
        <f t="shared" si="36"/>
        <v>2</v>
      </c>
      <c r="N139" s="137">
        <f t="shared" si="36"/>
        <v>2</v>
      </c>
      <c r="O139" s="137">
        <f t="shared" si="36"/>
        <v>2</v>
      </c>
      <c r="P139" s="137">
        <f t="shared" si="36"/>
        <v>2</v>
      </c>
      <c r="Q139" s="137">
        <f t="shared" si="36"/>
        <v>2</v>
      </c>
      <c r="R139" s="137">
        <f t="shared" si="36"/>
        <v>2</v>
      </c>
      <c r="S139" s="137">
        <f t="shared" ref="S139:AF145" si="37">R139</f>
        <v>2</v>
      </c>
      <c r="T139" s="137">
        <f t="shared" si="37"/>
        <v>2</v>
      </c>
      <c r="U139" s="137">
        <f t="shared" si="37"/>
        <v>2</v>
      </c>
      <c r="V139" s="137">
        <f t="shared" si="37"/>
        <v>2</v>
      </c>
      <c r="W139" s="137">
        <f t="shared" si="37"/>
        <v>2</v>
      </c>
      <c r="X139" s="137">
        <f t="shared" si="37"/>
        <v>2</v>
      </c>
      <c r="Y139" s="137">
        <f t="shared" si="37"/>
        <v>2</v>
      </c>
      <c r="Z139" s="137">
        <f t="shared" si="37"/>
        <v>2</v>
      </c>
      <c r="AA139" s="137">
        <f t="shared" si="37"/>
        <v>2</v>
      </c>
      <c r="AB139" s="137">
        <f t="shared" si="37"/>
        <v>2</v>
      </c>
      <c r="AC139" s="137">
        <f t="shared" si="37"/>
        <v>2</v>
      </c>
      <c r="AD139" s="137">
        <f t="shared" si="37"/>
        <v>2</v>
      </c>
      <c r="AE139" s="137">
        <f t="shared" si="37"/>
        <v>2</v>
      </c>
      <c r="AF139" s="137">
        <f t="shared" si="37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6"/>
        <v>5.61</v>
      </c>
      <c r="D140" s="137">
        <f t="shared" si="36"/>
        <v>5.61</v>
      </c>
      <c r="E140" s="137">
        <f t="shared" si="36"/>
        <v>5.61</v>
      </c>
      <c r="F140" s="137">
        <f t="shared" si="36"/>
        <v>5.61</v>
      </c>
      <c r="G140" s="137">
        <f t="shared" si="36"/>
        <v>5.61</v>
      </c>
      <c r="H140" s="137">
        <f t="shared" si="36"/>
        <v>5.61</v>
      </c>
      <c r="I140" s="137">
        <f t="shared" si="36"/>
        <v>5.61</v>
      </c>
      <c r="J140" s="137">
        <f t="shared" si="36"/>
        <v>5.61</v>
      </c>
      <c r="K140" s="137">
        <f t="shared" si="36"/>
        <v>5.61</v>
      </c>
      <c r="L140" s="137">
        <f t="shared" si="36"/>
        <v>5.61</v>
      </c>
      <c r="M140" s="137">
        <f t="shared" si="36"/>
        <v>5.61</v>
      </c>
      <c r="N140" s="137">
        <f t="shared" si="36"/>
        <v>5.61</v>
      </c>
      <c r="O140" s="137">
        <f t="shared" si="36"/>
        <v>5.61</v>
      </c>
      <c r="P140" s="137">
        <f t="shared" si="36"/>
        <v>5.61</v>
      </c>
      <c r="Q140" s="137">
        <f t="shared" si="36"/>
        <v>5.61</v>
      </c>
      <c r="R140" s="137">
        <f t="shared" si="36"/>
        <v>5.61</v>
      </c>
      <c r="S140" s="137">
        <f t="shared" si="37"/>
        <v>5.61</v>
      </c>
      <c r="T140" s="137">
        <f t="shared" si="37"/>
        <v>5.61</v>
      </c>
      <c r="U140" s="137">
        <f t="shared" si="37"/>
        <v>5.61</v>
      </c>
      <c r="V140" s="137">
        <f t="shared" si="37"/>
        <v>5.61</v>
      </c>
      <c r="W140" s="137">
        <f t="shared" si="37"/>
        <v>5.61</v>
      </c>
      <c r="X140" s="137">
        <f t="shared" si="37"/>
        <v>5.61</v>
      </c>
      <c r="Y140" s="137">
        <f t="shared" si="37"/>
        <v>5.61</v>
      </c>
      <c r="Z140" s="137">
        <f t="shared" si="37"/>
        <v>5.61</v>
      </c>
      <c r="AA140" s="137">
        <f t="shared" si="37"/>
        <v>5.61</v>
      </c>
      <c r="AB140" s="137">
        <f t="shared" si="37"/>
        <v>5.61</v>
      </c>
      <c r="AC140" s="137">
        <f t="shared" si="37"/>
        <v>5.61</v>
      </c>
      <c r="AD140" s="137">
        <f t="shared" si="37"/>
        <v>5.61</v>
      </c>
      <c r="AE140" s="137">
        <f t="shared" si="37"/>
        <v>5.61</v>
      </c>
      <c r="AF140" s="137">
        <f t="shared" si="37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6"/>
        <v>1.25</v>
      </c>
      <c r="D141" s="137">
        <f t="shared" si="36"/>
        <v>1.25</v>
      </c>
      <c r="E141" s="137">
        <f t="shared" si="36"/>
        <v>1.25</v>
      </c>
      <c r="F141" s="137">
        <f t="shared" si="36"/>
        <v>1.25</v>
      </c>
      <c r="G141" s="137">
        <f t="shared" si="36"/>
        <v>1.25</v>
      </c>
      <c r="H141" s="137">
        <f t="shared" si="36"/>
        <v>1.25</v>
      </c>
      <c r="I141" s="137">
        <f t="shared" si="36"/>
        <v>1.25</v>
      </c>
      <c r="J141" s="137">
        <f t="shared" si="36"/>
        <v>1.25</v>
      </c>
      <c r="K141" s="137">
        <f t="shared" si="36"/>
        <v>1.25</v>
      </c>
      <c r="L141" s="137">
        <f t="shared" si="36"/>
        <v>1.25</v>
      </c>
      <c r="M141" s="137">
        <f t="shared" si="36"/>
        <v>1.25</v>
      </c>
      <c r="N141" s="137">
        <f t="shared" si="36"/>
        <v>1.25</v>
      </c>
      <c r="O141" s="137">
        <f t="shared" si="36"/>
        <v>1.25</v>
      </c>
      <c r="P141" s="137">
        <f t="shared" si="36"/>
        <v>1.25</v>
      </c>
      <c r="Q141" s="137">
        <f t="shared" si="36"/>
        <v>1.25</v>
      </c>
      <c r="R141" s="137">
        <f t="shared" si="36"/>
        <v>1.25</v>
      </c>
      <c r="S141" s="137">
        <f t="shared" si="37"/>
        <v>1.25</v>
      </c>
      <c r="T141" s="137">
        <f t="shared" si="37"/>
        <v>1.25</v>
      </c>
      <c r="U141" s="137">
        <f t="shared" si="37"/>
        <v>1.25</v>
      </c>
      <c r="V141" s="137">
        <f t="shared" si="37"/>
        <v>1.25</v>
      </c>
      <c r="W141" s="137">
        <f t="shared" si="37"/>
        <v>1.25</v>
      </c>
      <c r="X141" s="137">
        <f t="shared" si="37"/>
        <v>1.25</v>
      </c>
      <c r="Y141" s="137">
        <f t="shared" si="37"/>
        <v>1.25</v>
      </c>
      <c r="Z141" s="137">
        <f t="shared" si="37"/>
        <v>1.25</v>
      </c>
      <c r="AA141" s="137">
        <f t="shared" si="37"/>
        <v>1.25</v>
      </c>
      <c r="AB141" s="137">
        <f t="shared" si="37"/>
        <v>1.25</v>
      </c>
      <c r="AC141" s="137">
        <f t="shared" si="37"/>
        <v>1.25</v>
      </c>
      <c r="AD141" s="137">
        <f t="shared" si="37"/>
        <v>1.25</v>
      </c>
      <c r="AE141" s="137">
        <f t="shared" si="37"/>
        <v>1.25</v>
      </c>
      <c r="AF141" s="137">
        <f t="shared" si="37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6"/>
        <v>1.25</v>
      </c>
      <c r="D142" s="137">
        <f t="shared" si="36"/>
        <v>1.25</v>
      </c>
      <c r="E142" s="137">
        <f t="shared" si="36"/>
        <v>1.25</v>
      </c>
      <c r="F142" s="137">
        <f t="shared" si="36"/>
        <v>1.25</v>
      </c>
      <c r="G142" s="137">
        <f t="shared" si="36"/>
        <v>1.25</v>
      </c>
      <c r="H142" s="137">
        <f t="shared" si="36"/>
        <v>1.25</v>
      </c>
      <c r="I142" s="137">
        <f t="shared" si="36"/>
        <v>1.25</v>
      </c>
      <c r="J142" s="137">
        <f t="shared" si="36"/>
        <v>1.25</v>
      </c>
      <c r="K142" s="137">
        <f t="shared" si="36"/>
        <v>1.25</v>
      </c>
      <c r="L142" s="137">
        <f t="shared" si="36"/>
        <v>1.25</v>
      </c>
      <c r="M142" s="137">
        <f t="shared" si="36"/>
        <v>1.25</v>
      </c>
      <c r="N142" s="137">
        <f t="shared" si="36"/>
        <v>1.25</v>
      </c>
      <c r="O142" s="137">
        <f t="shared" si="36"/>
        <v>1.25</v>
      </c>
      <c r="P142" s="137">
        <f t="shared" si="36"/>
        <v>1.25</v>
      </c>
      <c r="Q142" s="137">
        <f t="shared" si="36"/>
        <v>1.25</v>
      </c>
      <c r="R142" s="137">
        <f t="shared" si="36"/>
        <v>1.25</v>
      </c>
      <c r="S142" s="137">
        <f t="shared" si="37"/>
        <v>1.25</v>
      </c>
      <c r="T142" s="137">
        <f t="shared" si="37"/>
        <v>1.25</v>
      </c>
      <c r="U142" s="137">
        <f t="shared" si="37"/>
        <v>1.25</v>
      </c>
      <c r="V142" s="137">
        <f t="shared" si="37"/>
        <v>1.25</v>
      </c>
      <c r="W142" s="137">
        <f t="shared" si="37"/>
        <v>1.25</v>
      </c>
      <c r="X142" s="137">
        <f t="shared" si="37"/>
        <v>1.25</v>
      </c>
      <c r="Y142" s="137">
        <f t="shared" si="37"/>
        <v>1.25</v>
      </c>
      <c r="Z142" s="137">
        <f t="shared" si="37"/>
        <v>1.25</v>
      </c>
      <c r="AA142" s="137">
        <f t="shared" si="37"/>
        <v>1.25</v>
      </c>
      <c r="AB142" s="137">
        <f t="shared" si="37"/>
        <v>1.25</v>
      </c>
      <c r="AC142" s="137">
        <f t="shared" si="37"/>
        <v>1.25</v>
      </c>
      <c r="AD142" s="137">
        <f t="shared" si="37"/>
        <v>1.25</v>
      </c>
      <c r="AE142" s="137">
        <f t="shared" si="37"/>
        <v>1.25</v>
      </c>
      <c r="AF142" s="137">
        <f t="shared" si="37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6"/>
        <v>1.46</v>
      </c>
      <c r="D143" s="137">
        <f t="shared" si="36"/>
        <v>1.46</v>
      </c>
      <c r="E143" s="137">
        <f t="shared" si="36"/>
        <v>1.46</v>
      </c>
      <c r="F143" s="137">
        <f t="shared" si="36"/>
        <v>1.46</v>
      </c>
      <c r="G143" s="137">
        <f t="shared" si="36"/>
        <v>1.46</v>
      </c>
      <c r="H143" s="137">
        <f t="shared" si="36"/>
        <v>1.46</v>
      </c>
      <c r="I143" s="137">
        <f t="shared" si="36"/>
        <v>1.46</v>
      </c>
      <c r="J143" s="137">
        <f t="shared" si="36"/>
        <v>1.46</v>
      </c>
      <c r="K143" s="137">
        <f t="shared" si="36"/>
        <v>1.46</v>
      </c>
      <c r="L143" s="137">
        <f t="shared" si="36"/>
        <v>1.46</v>
      </c>
      <c r="M143" s="137">
        <f t="shared" si="36"/>
        <v>1.46</v>
      </c>
      <c r="N143" s="137">
        <f t="shared" si="36"/>
        <v>1.46</v>
      </c>
      <c r="O143" s="137">
        <f t="shared" si="36"/>
        <v>1.46</v>
      </c>
      <c r="P143" s="137">
        <f t="shared" si="36"/>
        <v>1.46</v>
      </c>
      <c r="Q143" s="137">
        <f t="shared" si="36"/>
        <v>1.46</v>
      </c>
      <c r="R143" s="137">
        <f t="shared" si="36"/>
        <v>1.46</v>
      </c>
      <c r="S143" s="137">
        <f t="shared" si="37"/>
        <v>1.46</v>
      </c>
      <c r="T143" s="137">
        <f t="shared" si="37"/>
        <v>1.46</v>
      </c>
      <c r="U143" s="137">
        <f t="shared" si="37"/>
        <v>1.46</v>
      </c>
      <c r="V143" s="137">
        <f t="shared" si="37"/>
        <v>1.46</v>
      </c>
      <c r="W143" s="137">
        <f t="shared" si="37"/>
        <v>1.46</v>
      </c>
      <c r="X143" s="137">
        <f t="shared" si="37"/>
        <v>1.46</v>
      </c>
      <c r="Y143" s="137">
        <f t="shared" si="37"/>
        <v>1.46</v>
      </c>
      <c r="Z143" s="137">
        <f t="shared" si="37"/>
        <v>1.46</v>
      </c>
      <c r="AA143" s="137">
        <f t="shared" si="37"/>
        <v>1.46</v>
      </c>
      <c r="AB143" s="137">
        <f t="shared" si="37"/>
        <v>1.46</v>
      </c>
      <c r="AC143" s="137">
        <f t="shared" si="37"/>
        <v>1.46</v>
      </c>
      <c r="AD143" s="137">
        <f t="shared" si="37"/>
        <v>1.46</v>
      </c>
      <c r="AE143" s="137">
        <f t="shared" si="37"/>
        <v>1.46</v>
      </c>
      <c r="AF143" s="137">
        <f t="shared" si="37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6"/>
        <v>3</v>
      </c>
      <c r="D144" s="137">
        <f t="shared" si="36"/>
        <v>3</v>
      </c>
      <c r="E144" s="137">
        <f t="shared" si="36"/>
        <v>3</v>
      </c>
      <c r="F144" s="137">
        <f t="shared" si="36"/>
        <v>3</v>
      </c>
      <c r="G144" s="137">
        <f t="shared" si="36"/>
        <v>3</v>
      </c>
      <c r="H144" s="137">
        <f t="shared" si="36"/>
        <v>3</v>
      </c>
      <c r="I144" s="137">
        <f t="shared" si="36"/>
        <v>3</v>
      </c>
      <c r="J144" s="137">
        <f t="shared" si="36"/>
        <v>3</v>
      </c>
      <c r="K144" s="137">
        <f t="shared" si="36"/>
        <v>3</v>
      </c>
      <c r="L144" s="137">
        <f t="shared" si="36"/>
        <v>3</v>
      </c>
      <c r="M144" s="137">
        <f t="shared" si="36"/>
        <v>3</v>
      </c>
      <c r="N144" s="137">
        <f t="shared" si="36"/>
        <v>3</v>
      </c>
      <c r="O144" s="137">
        <f t="shared" si="36"/>
        <v>3</v>
      </c>
      <c r="P144" s="137">
        <f t="shared" si="36"/>
        <v>3</v>
      </c>
      <c r="Q144" s="137">
        <f t="shared" si="36"/>
        <v>3</v>
      </c>
      <c r="R144" s="137">
        <f t="shared" si="36"/>
        <v>3</v>
      </c>
      <c r="S144" s="137">
        <f t="shared" si="37"/>
        <v>3</v>
      </c>
      <c r="T144" s="137">
        <f t="shared" si="37"/>
        <v>3</v>
      </c>
      <c r="U144" s="137">
        <f t="shared" si="37"/>
        <v>3</v>
      </c>
      <c r="V144" s="137">
        <f t="shared" si="37"/>
        <v>3</v>
      </c>
      <c r="W144" s="137">
        <f t="shared" si="37"/>
        <v>3</v>
      </c>
      <c r="X144" s="137">
        <f t="shared" si="37"/>
        <v>3</v>
      </c>
      <c r="Y144" s="137">
        <f t="shared" si="37"/>
        <v>3</v>
      </c>
      <c r="Z144" s="137">
        <f t="shared" si="37"/>
        <v>3</v>
      </c>
      <c r="AA144" s="137">
        <f t="shared" si="37"/>
        <v>3</v>
      </c>
      <c r="AB144" s="137">
        <f t="shared" si="37"/>
        <v>3</v>
      </c>
      <c r="AC144" s="137">
        <f t="shared" si="37"/>
        <v>3</v>
      </c>
      <c r="AD144" s="137">
        <f t="shared" si="37"/>
        <v>3</v>
      </c>
      <c r="AE144" s="137">
        <f t="shared" si="37"/>
        <v>3</v>
      </c>
      <c r="AF144" s="137">
        <f t="shared" si="37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6"/>
        <v>3.3</v>
      </c>
      <c r="D145" s="137">
        <f t="shared" si="36"/>
        <v>3.3</v>
      </c>
      <c r="E145" s="137">
        <f t="shared" si="36"/>
        <v>3.3</v>
      </c>
      <c r="F145" s="137">
        <f t="shared" si="36"/>
        <v>3.3</v>
      </c>
      <c r="G145" s="137">
        <f t="shared" si="36"/>
        <v>3.3</v>
      </c>
      <c r="H145" s="137">
        <f t="shared" si="36"/>
        <v>3.3</v>
      </c>
      <c r="I145" s="137">
        <f t="shared" si="36"/>
        <v>3.3</v>
      </c>
      <c r="J145" s="137">
        <f t="shared" si="36"/>
        <v>3.3</v>
      </c>
      <c r="K145" s="137">
        <f t="shared" si="36"/>
        <v>3.3</v>
      </c>
      <c r="L145" s="137">
        <f t="shared" si="36"/>
        <v>3.3</v>
      </c>
      <c r="M145" s="137">
        <f t="shared" si="36"/>
        <v>3.3</v>
      </c>
      <c r="N145" s="137">
        <f t="shared" si="36"/>
        <v>3.3</v>
      </c>
      <c r="O145" s="137">
        <f t="shared" si="36"/>
        <v>3.3</v>
      </c>
      <c r="P145" s="137">
        <f t="shared" si="36"/>
        <v>3.3</v>
      </c>
      <c r="Q145" s="137">
        <f t="shared" si="36"/>
        <v>3.3</v>
      </c>
      <c r="R145" s="137">
        <f t="shared" si="36"/>
        <v>3.3</v>
      </c>
      <c r="S145" s="137">
        <f t="shared" si="37"/>
        <v>3.3</v>
      </c>
      <c r="T145" s="137">
        <f t="shared" si="37"/>
        <v>3.3</v>
      </c>
      <c r="U145" s="137">
        <f t="shared" si="37"/>
        <v>3.3</v>
      </c>
      <c r="V145" s="137">
        <f t="shared" si="37"/>
        <v>3.3</v>
      </c>
      <c r="W145" s="137">
        <f t="shared" si="37"/>
        <v>3.3</v>
      </c>
      <c r="X145" s="137">
        <f t="shared" si="37"/>
        <v>3.3</v>
      </c>
      <c r="Y145" s="137">
        <f t="shared" si="37"/>
        <v>3.3</v>
      </c>
      <c r="Z145" s="137">
        <f t="shared" si="37"/>
        <v>3.3</v>
      </c>
      <c r="AA145" s="137">
        <f t="shared" si="37"/>
        <v>3.3</v>
      </c>
      <c r="AB145" s="137">
        <f t="shared" si="37"/>
        <v>3.3</v>
      </c>
      <c r="AC145" s="137">
        <f t="shared" si="37"/>
        <v>3.3</v>
      </c>
      <c r="AD145" s="137">
        <f t="shared" si="37"/>
        <v>3.3</v>
      </c>
      <c r="AE145" s="137">
        <f t="shared" si="37"/>
        <v>3.3</v>
      </c>
      <c r="AF145" s="137">
        <f t="shared" si="37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8">B147</f>
        <v>1.76</v>
      </c>
      <c r="D147" s="137">
        <f t="shared" si="38"/>
        <v>1.76</v>
      </c>
      <c r="E147" s="137">
        <f t="shared" si="38"/>
        <v>1.76</v>
      </c>
      <c r="F147" s="137">
        <f t="shared" si="38"/>
        <v>1.76</v>
      </c>
      <c r="G147" s="137">
        <f t="shared" si="38"/>
        <v>1.76</v>
      </c>
      <c r="H147" s="137">
        <f t="shared" si="38"/>
        <v>1.76</v>
      </c>
      <c r="I147" s="137">
        <f t="shared" si="38"/>
        <v>1.76</v>
      </c>
      <c r="J147" s="137">
        <f t="shared" si="38"/>
        <v>1.76</v>
      </c>
      <c r="K147" s="137">
        <f t="shared" si="38"/>
        <v>1.76</v>
      </c>
      <c r="L147" s="137">
        <f t="shared" si="38"/>
        <v>1.76</v>
      </c>
      <c r="M147" s="137">
        <f t="shared" si="38"/>
        <v>1.76</v>
      </c>
      <c r="N147" s="137">
        <f t="shared" si="38"/>
        <v>1.76</v>
      </c>
      <c r="O147" s="137">
        <f t="shared" si="38"/>
        <v>1.76</v>
      </c>
      <c r="P147" s="137">
        <f t="shared" si="38"/>
        <v>1.76</v>
      </c>
      <c r="Q147" s="137">
        <f t="shared" si="38"/>
        <v>1.76</v>
      </c>
      <c r="R147" s="137">
        <f t="shared" si="38"/>
        <v>1.76</v>
      </c>
      <c r="S147" s="137">
        <f t="shared" ref="S147:AF148" si="39">R147</f>
        <v>1.76</v>
      </c>
      <c r="T147" s="137">
        <f t="shared" si="39"/>
        <v>1.76</v>
      </c>
      <c r="U147" s="137">
        <f t="shared" si="39"/>
        <v>1.76</v>
      </c>
      <c r="V147" s="137">
        <f t="shared" si="39"/>
        <v>1.76</v>
      </c>
      <c r="W147" s="137">
        <f t="shared" si="39"/>
        <v>1.76</v>
      </c>
      <c r="X147" s="137">
        <f t="shared" si="39"/>
        <v>1.76</v>
      </c>
      <c r="Y147" s="137">
        <f t="shared" si="39"/>
        <v>1.76</v>
      </c>
      <c r="Z147" s="137">
        <f t="shared" si="39"/>
        <v>1.76</v>
      </c>
      <c r="AA147" s="137">
        <f t="shared" si="39"/>
        <v>1.76</v>
      </c>
      <c r="AB147" s="137">
        <f t="shared" si="39"/>
        <v>1.76</v>
      </c>
      <c r="AC147" s="137">
        <f t="shared" si="39"/>
        <v>1.76</v>
      </c>
      <c r="AD147" s="137">
        <f t="shared" si="39"/>
        <v>1.76</v>
      </c>
      <c r="AE147" s="137">
        <f t="shared" si="39"/>
        <v>1.76</v>
      </c>
      <c r="AF147" s="137">
        <f t="shared" si="39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8"/>
        <v>0</v>
      </c>
      <c r="D148" s="137">
        <f t="shared" si="38"/>
        <v>0</v>
      </c>
      <c r="E148" s="137">
        <f t="shared" si="38"/>
        <v>0</v>
      </c>
      <c r="F148" s="137">
        <f t="shared" si="38"/>
        <v>0</v>
      </c>
      <c r="G148" s="137">
        <f t="shared" si="38"/>
        <v>0</v>
      </c>
      <c r="H148" s="137">
        <f t="shared" si="38"/>
        <v>0</v>
      </c>
      <c r="I148" s="137">
        <f t="shared" si="38"/>
        <v>0</v>
      </c>
      <c r="J148" s="137">
        <f t="shared" si="38"/>
        <v>0</v>
      </c>
      <c r="K148" s="137">
        <f t="shared" si="38"/>
        <v>0</v>
      </c>
      <c r="L148" s="137">
        <f t="shared" si="38"/>
        <v>0</v>
      </c>
      <c r="M148" s="137">
        <f t="shared" si="38"/>
        <v>0</v>
      </c>
      <c r="N148" s="137">
        <f t="shared" si="38"/>
        <v>0</v>
      </c>
      <c r="O148" s="137">
        <f t="shared" si="38"/>
        <v>0</v>
      </c>
      <c r="P148" s="137">
        <f t="shared" si="38"/>
        <v>0</v>
      </c>
      <c r="Q148" s="137">
        <f t="shared" si="38"/>
        <v>0</v>
      </c>
      <c r="R148" s="137">
        <f t="shared" si="38"/>
        <v>0</v>
      </c>
      <c r="S148" s="137">
        <f t="shared" si="39"/>
        <v>0</v>
      </c>
      <c r="T148" s="137">
        <f t="shared" si="39"/>
        <v>0</v>
      </c>
      <c r="U148" s="137">
        <f t="shared" si="39"/>
        <v>0</v>
      </c>
      <c r="V148" s="137">
        <f t="shared" si="39"/>
        <v>0</v>
      </c>
      <c r="W148" s="137">
        <f t="shared" si="39"/>
        <v>0</v>
      </c>
      <c r="X148" s="137">
        <f t="shared" si="39"/>
        <v>0</v>
      </c>
      <c r="Y148" s="137">
        <f t="shared" si="39"/>
        <v>0</v>
      </c>
      <c r="Z148" s="137">
        <f t="shared" si="39"/>
        <v>0</v>
      </c>
      <c r="AA148" s="137">
        <f t="shared" si="39"/>
        <v>0</v>
      </c>
      <c r="AB148" s="137">
        <f t="shared" si="39"/>
        <v>0</v>
      </c>
      <c r="AC148" s="137">
        <f t="shared" si="39"/>
        <v>0</v>
      </c>
      <c r="AD148" s="137">
        <f t="shared" si="39"/>
        <v>0</v>
      </c>
      <c r="AE148" s="137">
        <f t="shared" si="39"/>
        <v>0</v>
      </c>
      <c r="AF148" s="137">
        <f t="shared" si="39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40">B150</f>
        <v>0.1</v>
      </c>
      <c r="D150" s="137">
        <f t="shared" si="40"/>
        <v>0.1</v>
      </c>
      <c r="E150" s="137">
        <f t="shared" si="40"/>
        <v>0.1</v>
      </c>
      <c r="F150" s="137">
        <f t="shared" si="40"/>
        <v>0.1</v>
      </c>
      <c r="G150" s="137">
        <f t="shared" si="40"/>
        <v>0.1</v>
      </c>
      <c r="H150" s="137">
        <f t="shared" si="40"/>
        <v>0.1</v>
      </c>
      <c r="I150" s="137">
        <f t="shared" si="40"/>
        <v>0.1</v>
      </c>
      <c r="J150" s="137">
        <f t="shared" si="40"/>
        <v>0.1</v>
      </c>
      <c r="K150" s="137">
        <f t="shared" si="40"/>
        <v>0.1</v>
      </c>
      <c r="L150" s="137">
        <f t="shared" si="40"/>
        <v>0.1</v>
      </c>
      <c r="M150" s="137">
        <f t="shared" si="40"/>
        <v>0.1</v>
      </c>
      <c r="N150" s="137">
        <f t="shared" si="40"/>
        <v>0.1</v>
      </c>
      <c r="O150" s="137">
        <f t="shared" si="40"/>
        <v>0.1</v>
      </c>
      <c r="P150" s="137">
        <f t="shared" si="40"/>
        <v>0.1</v>
      </c>
      <c r="Q150" s="137">
        <f t="shared" si="40"/>
        <v>0.1</v>
      </c>
      <c r="R150" s="137">
        <f t="shared" si="40"/>
        <v>0.1</v>
      </c>
      <c r="S150" s="137">
        <f t="shared" ref="S150:AF153" si="41">R150</f>
        <v>0.1</v>
      </c>
      <c r="T150" s="137">
        <f t="shared" si="41"/>
        <v>0.1</v>
      </c>
      <c r="U150" s="137">
        <f t="shared" si="41"/>
        <v>0.1</v>
      </c>
      <c r="V150" s="137">
        <f t="shared" si="41"/>
        <v>0.1</v>
      </c>
      <c r="W150" s="137">
        <f t="shared" si="41"/>
        <v>0.1</v>
      </c>
      <c r="X150" s="137">
        <f t="shared" si="41"/>
        <v>0.1</v>
      </c>
      <c r="Y150" s="137">
        <f t="shared" si="41"/>
        <v>0.1</v>
      </c>
      <c r="Z150" s="137">
        <f t="shared" si="41"/>
        <v>0.1</v>
      </c>
      <c r="AA150" s="137">
        <f t="shared" si="41"/>
        <v>0.1</v>
      </c>
      <c r="AB150" s="137">
        <f t="shared" si="41"/>
        <v>0.1</v>
      </c>
      <c r="AC150" s="137">
        <f t="shared" si="41"/>
        <v>0.1</v>
      </c>
      <c r="AD150" s="137">
        <f t="shared" si="41"/>
        <v>0.1</v>
      </c>
      <c r="AE150" s="137">
        <f t="shared" si="41"/>
        <v>0.1</v>
      </c>
      <c r="AF150" s="137">
        <f t="shared" si="41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40"/>
        <v>2.0499999999999998</v>
      </c>
      <c r="D151" s="137">
        <f t="shared" si="40"/>
        <v>2.0499999999999998</v>
      </c>
      <c r="E151" s="137">
        <f t="shared" si="40"/>
        <v>2.0499999999999998</v>
      </c>
      <c r="F151" s="137">
        <f t="shared" si="40"/>
        <v>2.0499999999999998</v>
      </c>
      <c r="G151" s="137">
        <f t="shared" si="40"/>
        <v>2.0499999999999998</v>
      </c>
      <c r="H151" s="137">
        <f t="shared" si="40"/>
        <v>2.0499999999999998</v>
      </c>
      <c r="I151" s="137">
        <f t="shared" si="40"/>
        <v>2.0499999999999998</v>
      </c>
      <c r="J151" s="137">
        <f t="shared" si="40"/>
        <v>2.0499999999999998</v>
      </c>
      <c r="K151" s="137">
        <f t="shared" si="40"/>
        <v>2.0499999999999998</v>
      </c>
      <c r="L151" s="137">
        <f t="shared" si="40"/>
        <v>2.0499999999999998</v>
      </c>
      <c r="M151" s="137">
        <f t="shared" si="40"/>
        <v>2.0499999999999998</v>
      </c>
      <c r="N151" s="137">
        <f t="shared" si="40"/>
        <v>2.0499999999999998</v>
      </c>
      <c r="O151" s="137">
        <f t="shared" si="40"/>
        <v>2.0499999999999998</v>
      </c>
      <c r="P151" s="137">
        <f t="shared" si="40"/>
        <v>2.0499999999999998</v>
      </c>
      <c r="Q151" s="137">
        <f t="shared" si="40"/>
        <v>2.0499999999999998</v>
      </c>
      <c r="R151" s="137">
        <f t="shared" si="40"/>
        <v>2.0499999999999998</v>
      </c>
      <c r="S151" s="137">
        <f t="shared" si="41"/>
        <v>2.0499999999999998</v>
      </c>
      <c r="T151" s="137">
        <f t="shared" si="41"/>
        <v>2.0499999999999998</v>
      </c>
      <c r="U151" s="137">
        <f t="shared" si="41"/>
        <v>2.0499999999999998</v>
      </c>
      <c r="V151" s="137">
        <f t="shared" si="41"/>
        <v>2.0499999999999998</v>
      </c>
      <c r="W151" s="137">
        <f t="shared" si="41"/>
        <v>2.0499999999999998</v>
      </c>
      <c r="X151" s="137">
        <f t="shared" si="41"/>
        <v>2.0499999999999998</v>
      </c>
      <c r="Y151" s="137">
        <f t="shared" si="41"/>
        <v>2.0499999999999998</v>
      </c>
      <c r="Z151" s="137">
        <f t="shared" si="41"/>
        <v>2.0499999999999998</v>
      </c>
      <c r="AA151" s="137">
        <f t="shared" si="41"/>
        <v>2.0499999999999998</v>
      </c>
      <c r="AB151" s="137">
        <f t="shared" si="41"/>
        <v>2.0499999999999998</v>
      </c>
      <c r="AC151" s="137">
        <f t="shared" si="41"/>
        <v>2.0499999999999998</v>
      </c>
      <c r="AD151" s="137">
        <f t="shared" si="41"/>
        <v>2.0499999999999998</v>
      </c>
      <c r="AE151" s="137">
        <f t="shared" si="41"/>
        <v>2.0499999999999998</v>
      </c>
      <c r="AF151" s="137">
        <f t="shared" si="41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40"/>
        <v>2.7</v>
      </c>
      <c r="D152" s="137">
        <f t="shared" si="40"/>
        <v>2.7</v>
      </c>
      <c r="E152" s="137">
        <f t="shared" si="40"/>
        <v>2.7</v>
      </c>
      <c r="F152" s="137">
        <f t="shared" si="40"/>
        <v>2.7</v>
      </c>
      <c r="G152" s="137">
        <f t="shared" si="40"/>
        <v>2.7</v>
      </c>
      <c r="H152" s="137">
        <f t="shared" si="40"/>
        <v>2.7</v>
      </c>
      <c r="I152" s="137">
        <f t="shared" si="40"/>
        <v>2.7</v>
      </c>
      <c r="J152" s="137">
        <f t="shared" si="40"/>
        <v>2.7</v>
      </c>
      <c r="K152" s="137">
        <f t="shared" si="40"/>
        <v>2.7</v>
      </c>
      <c r="L152" s="137">
        <f t="shared" si="40"/>
        <v>2.7</v>
      </c>
      <c r="M152" s="137">
        <f t="shared" si="40"/>
        <v>2.7</v>
      </c>
      <c r="N152" s="137">
        <f t="shared" si="40"/>
        <v>2.7</v>
      </c>
      <c r="O152" s="137">
        <f t="shared" si="40"/>
        <v>2.7</v>
      </c>
      <c r="P152" s="137">
        <f t="shared" si="40"/>
        <v>2.7</v>
      </c>
      <c r="Q152" s="137">
        <f t="shared" si="40"/>
        <v>2.7</v>
      </c>
      <c r="R152" s="137">
        <f t="shared" si="40"/>
        <v>2.7</v>
      </c>
      <c r="S152" s="137">
        <f t="shared" si="41"/>
        <v>2.7</v>
      </c>
      <c r="T152" s="137">
        <f t="shared" si="41"/>
        <v>2.7</v>
      </c>
      <c r="U152" s="137">
        <f t="shared" si="41"/>
        <v>2.7</v>
      </c>
      <c r="V152" s="137">
        <f t="shared" si="41"/>
        <v>2.7</v>
      </c>
      <c r="W152" s="137">
        <f t="shared" si="41"/>
        <v>2.7</v>
      </c>
      <c r="X152" s="137">
        <f t="shared" si="41"/>
        <v>2.7</v>
      </c>
      <c r="Y152" s="137">
        <f t="shared" si="41"/>
        <v>2.7</v>
      </c>
      <c r="Z152" s="137">
        <f t="shared" si="41"/>
        <v>2.7</v>
      </c>
      <c r="AA152" s="137">
        <f t="shared" si="41"/>
        <v>2.7</v>
      </c>
      <c r="AB152" s="137">
        <f t="shared" si="41"/>
        <v>2.7</v>
      </c>
      <c r="AC152" s="137">
        <f t="shared" si="41"/>
        <v>2.7</v>
      </c>
      <c r="AD152" s="137">
        <f t="shared" si="41"/>
        <v>2.7</v>
      </c>
      <c r="AE152" s="137">
        <f t="shared" si="41"/>
        <v>2.7</v>
      </c>
      <c r="AF152" s="137">
        <f t="shared" si="41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40"/>
        <v>2.15</v>
      </c>
      <c r="D153" s="137">
        <f t="shared" si="40"/>
        <v>2.15</v>
      </c>
      <c r="E153" s="137">
        <f t="shared" si="40"/>
        <v>2.15</v>
      </c>
      <c r="F153" s="137">
        <f t="shared" si="40"/>
        <v>2.15</v>
      </c>
      <c r="G153" s="137">
        <f t="shared" si="40"/>
        <v>2.15</v>
      </c>
      <c r="H153" s="137">
        <f t="shared" si="40"/>
        <v>2.15</v>
      </c>
      <c r="I153" s="137">
        <f t="shared" si="40"/>
        <v>2.15</v>
      </c>
      <c r="J153" s="137">
        <f t="shared" si="40"/>
        <v>2.15</v>
      </c>
      <c r="K153" s="137">
        <f t="shared" si="40"/>
        <v>2.15</v>
      </c>
      <c r="L153" s="137">
        <f t="shared" si="40"/>
        <v>2.15</v>
      </c>
      <c r="M153" s="137">
        <f t="shared" si="40"/>
        <v>2.15</v>
      </c>
      <c r="N153" s="137">
        <f t="shared" si="40"/>
        <v>2.15</v>
      </c>
      <c r="O153" s="137">
        <f t="shared" si="40"/>
        <v>2.15</v>
      </c>
      <c r="P153" s="137">
        <f t="shared" si="40"/>
        <v>2.15</v>
      </c>
      <c r="Q153" s="137">
        <f t="shared" si="40"/>
        <v>2.15</v>
      </c>
      <c r="R153" s="137">
        <f t="shared" si="40"/>
        <v>2.15</v>
      </c>
      <c r="S153" s="137">
        <f t="shared" si="41"/>
        <v>2.15</v>
      </c>
      <c r="T153" s="137">
        <f t="shared" si="41"/>
        <v>2.15</v>
      </c>
      <c r="U153" s="137">
        <f t="shared" si="41"/>
        <v>2.15</v>
      </c>
      <c r="V153" s="137">
        <f t="shared" si="41"/>
        <v>2.15</v>
      </c>
      <c r="W153" s="137">
        <f t="shared" si="41"/>
        <v>2.15</v>
      </c>
      <c r="X153" s="137">
        <f t="shared" si="41"/>
        <v>2.15</v>
      </c>
      <c r="Y153" s="137">
        <f t="shared" si="41"/>
        <v>2.15</v>
      </c>
      <c r="Z153" s="137">
        <f t="shared" si="41"/>
        <v>2.15</v>
      </c>
      <c r="AA153" s="137">
        <f t="shared" si="41"/>
        <v>2.15</v>
      </c>
      <c r="AB153" s="137">
        <f t="shared" si="41"/>
        <v>2.15</v>
      </c>
      <c r="AC153" s="137">
        <f t="shared" si="41"/>
        <v>2.15</v>
      </c>
      <c r="AD153" s="137">
        <f t="shared" si="41"/>
        <v>2.15</v>
      </c>
      <c r="AE153" s="137">
        <f t="shared" si="41"/>
        <v>2.15</v>
      </c>
      <c r="AF153" s="137">
        <f t="shared" si="41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2">B155</f>
        <v>0.9</v>
      </c>
      <c r="D155" s="137">
        <f t="shared" si="42"/>
        <v>0.9</v>
      </c>
      <c r="E155" s="137">
        <f t="shared" si="42"/>
        <v>0.9</v>
      </c>
      <c r="F155" s="137">
        <f t="shared" si="42"/>
        <v>0.9</v>
      </c>
      <c r="G155" s="137">
        <f t="shared" si="42"/>
        <v>0.9</v>
      </c>
      <c r="H155" s="137">
        <f t="shared" si="42"/>
        <v>0.9</v>
      </c>
      <c r="I155" s="137">
        <f t="shared" si="42"/>
        <v>0.9</v>
      </c>
      <c r="J155" s="137">
        <f t="shared" si="42"/>
        <v>0.9</v>
      </c>
      <c r="K155" s="137">
        <f t="shared" si="42"/>
        <v>0.9</v>
      </c>
      <c r="L155" s="137">
        <f t="shared" si="42"/>
        <v>0.9</v>
      </c>
      <c r="M155" s="137">
        <f t="shared" si="42"/>
        <v>0.9</v>
      </c>
      <c r="N155" s="137">
        <f t="shared" si="42"/>
        <v>0.9</v>
      </c>
      <c r="O155" s="137">
        <f t="shared" si="42"/>
        <v>0.9</v>
      </c>
      <c r="P155" s="137">
        <f t="shared" si="42"/>
        <v>0.9</v>
      </c>
      <c r="Q155" s="137">
        <f t="shared" si="42"/>
        <v>0.9</v>
      </c>
      <c r="R155" s="137">
        <f t="shared" si="42"/>
        <v>0.9</v>
      </c>
      <c r="S155" s="137">
        <f t="shared" ref="R155:AF167" si="43">R155</f>
        <v>0.9</v>
      </c>
      <c r="T155" s="137">
        <f t="shared" si="43"/>
        <v>0.9</v>
      </c>
      <c r="U155" s="137">
        <f t="shared" si="43"/>
        <v>0.9</v>
      </c>
      <c r="V155" s="137">
        <f t="shared" si="43"/>
        <v>0.9</v>
      </c>
      <c r="W155" s="137">
        <f t="shared" si="43"/>
        <v>0.9</v>
      </c>
      <c r="X155" s="137">
        <f t="shared" si="43"/>
        <v>0.9</v>
      </c>
      <c r="Y155" s="137">
        <f t="shared" si="43"/>
        <v>0.9</v>
      </c>
      <c r="Z155" s="137">
        <f t="shared" si="43"/>
        <v>0.9</v>
      </c>
      <c r="AA155" s="137">
        <f t="shared" si="43"/>
        <v>0.9</v>
      </c>
      <c r="AB155" s="137">
        <f t="shared" si="43"/>
        <v>0.9</v>
      </c>
      <c r="AC155" s="137">
        <f t="shared" si="43"/>
        <v>0.9</v>
      </c>
      <c r="AD155" s="137">
        <f t="shared" si="43"/>
        <v>0.9</v>
      </c>
      <c r="AE155" s="137">
        <f t="shared" si="43"/>
        <v>0.9</v>
      </c>
      <c r="AF155" s="137">
        <f t="shared" si="43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2"/>
        <v>1.08</v>
      </c>
      <c r="D156" s="137">
        <f t="shared" si="42"/>
        <v>1.08</v>
      </c>
      <c r="E156" s="137">
        <f t="shared" si="42"/>
        <v>1.08</v>
      </c>
      <c r="F156" s="137">
        <f t="shared" si="42"/>
        <v>1.08</v>
      </c>
      <c r="G156" s="137">
        <f t="shared" si="42"/>
        <v>1.08</v>
      </c>
      <c r="H156" s="137">
        <f t="shared" si="42"/>
        <v>1.08</v>
      </c>
      <c r="I156" s="137">
        <f t="shared" si="42"/>
        <v>1.08</v>
      </c>
      <c r="J156" s="137">
        <f t="shared" si="42"/>
        <v>1.08</v>
      </c>
      <c r="K156" s="137">
        <f t="shared" si="42"/>
        <v>1.08</v>
      </c>
      <c r="L156" s="137">
        <f t="shared" si="42"/>
        <v>1.08</v>
      </c>
      <c r="M156" s="137">
        <f t="shared" si="42"/>
        <v>1.08</v>
      </c>
      <c r="N156" s="137">
        <f t="shared" si="42"/>
        <v>1.08</v>
      </c>
      <c r="O156" s="137">
        <f t="shared" si="42"/>
        <v>1.08</v>
      </c>
      <c r="P156" s="137">
        <f t="shared" si="42"/>
        <v>1.08</v>
      </c>
      <c r="Q156" s="137">
        <f t="shared" si="42"/>
        <v>1.08</v>
      </c>
      <c r="R156" s="137">
        <f t="shared" si="42"/>
        <v>1.08</v>
      </c>
      <c r="S156" s="137">
        <f t="shared" si="43"/>
        <v>1.08</v>
      </c>
      <c r="T156" s="137">
        <f t="shared" si="43"/>
        <v>1.08</v>
      </c>
      <c r="U156" s="137">
        <f t="shared" si="43"/>
        <v>1.08</v>
      </c>
      <c r="V156" s="137">
        <f t="shared" si="43"/>
        <v>1.08</v>
      </c>
      <c r="W156" s="137">
        <f t="shared" si="43"/>
        <v>1.08</v>
      </c>
      <c r="X156" s="137">
        <f t="shared" si="43"/>
        <v>1.08</v>
      </c>
      <c r="Y156" s="137">
        <f t="shared" si="43"/>
        <v>1.08</v>
      </c>
      <c r="Z156" s="137">
        <f t="shared" si="43"/>
        <v>1.08</v>
      </c>
      <c r="AA156" s="137">
        <f t="shared" si="43"/>
        <v>1.08</v>
      </c>
      <c r="AB156" s="137">
        <f t="shared" si="43"/>
        <v>1.08</v>
      </c>
      <c r="AC156" s="137">
        <f t="shared" si="43"/>
        <v>1.08</v>
      </c>
      <c r="AD156" s="137">
        <f t="shared" si="43"/>
        <v>1.08</v>
      </c>
      <c r="AE156" s="137">
        <f t="shared" si="43"/>
        <v>1.08</v>
      </c>
      <c r="AF156" s="137">
        <f t="shared" si="43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2"/>
        <v>2.37</v>
      </c>
      <c r="D157" s="137">
        <f t="shared" si="42"/>
        <v>2.37</v>
      </c>
      <c r="E157" s="137">
        <f t="shared" si="42"/>
        <v>2.37</v>
      </c>
      <c r="F157" s="137">
        <f t="shared" si="42"/>
        <v>2.37</v>
      </c>
      <c r="G157" s="137">
        <f t="shared" si="42"/>
        <v>2.37</v>
      </c>
      <c r="H157" s="137">
        <f t="shared" si="42"/>
        <v>2.37</v>
      </c>
      <c r="I157" s="137">
        <f t="shared" si="42"/>
        <v>2.37</v>
      </c>
      <c r="J157" s="137">
        <f t="shared" si="42"/>
        <v>2.37</v>
      </c>
      <c r="K157" s="137">
        <f t="shared" si="42"/>
        <v>2.37</v>
      </c>
      <c r="L157" s="137">
        <f t="shared" si="42"/>
        <v>2.37</v>
      </c>
      <c r="M157" s="137">
        <f t="shared" si="42"/>
        <v>2.37</v>
      </c>
      <c r="N157" s="137">
        <f t="shared" si="42"/>
        <v>2.37</v>
      </c>
      <c r="O157" s="137">
        <f t="shared" si="42"/>
        <v>2.37</v>
      </c>
      <c r="P157" s="137">
        <f t="shared" si="42"/>
        <v>2.37</v>
      </c>
      <c r="Q157" s="137">
        <f t="shared" si="42"/>
        <v>2.37</v>
      </c>
      <c r="R157" s="137">
        <f t="shared" si="42"/>
        <v>2.37</v>
      </c>
      <c r="S157" s="137">
        <f t="shared" si="43"/>
        <v>2.37</v>
      </c>
      <c r="T157" s="137">
        <f t="shared" si="43"/>
        <v>2.37</v>
      </c>
      <c r="U157" s="137">
        <f t="shared" si="43"/>
        <v>2.37</v>
      </c>
      <c r="V157" s="137">
        <f t="shared" si="43"/>
        <v>2.37</v>
      </c>
      <c r="W157" s="137">
        <f t="shared" si="43"/>
        <v>2.37</v>
      </c>
      <c r="X157" s="137">
        <f t="shared" si="43"/>
        <v>2.37</v>
      </c>
      <c r="Y157" s="137">
        <f t="shared" si="43"/>
        <v>2.37</v>
      </c>
      <c r="Z157" s="137">
        <f t="shared" si="43"/>
        <v>2.37</v>
      </c>
      <c r="AA157" s="137">
        <f t="shared" si="43"/>
        <v>2.37</v>
      </c>
      <c r="AB157" s="137">
        <f t="shared" si="43"/>
        <v>2.37</v>
      </c>
      <c r="AC157" s="137">
        <f t="shared" si="43"/>
        <v>2.37</v>
      </c>
      <c r="AD157" s="137">
        <f t="shared" si="43"/>
        <v>2.37</v>
      </c>
      <c r="AE157" s="137">
        <f t="shared" si="43"/>
        <v>2.37</v>
      </c>
      <c r="AF157" s="137">
        <f t="shared" si="43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2"/>
        <v>1.81</v>
      </c>
      <c r="D158" s="137">
        <f t="shared" si="42"/>
        <v>1.81</v>
      </c>
      <c r="E158" s="137">
        <f t="shared" si="42"/>
        <v>1.81</v>
      </c>
      <c r="F158" s="137">
        <f t="shared" si="42"/>
        <v>1.81</v>
      </c>
      <c r="G158" s="137">
        <f t="shared" si="42"/>
        <v>1.81</v>
      </c>
      <c r="H158" s="137">
        <f t="shared" si="42"/>
        <v>1.81</v>
      </c>
      <c r="I158" s="137">
        <f t="shared" si="42"/>
        <v>1.81</v>
      </c>
      <c r="J158" s="137">
        <f t="shared" si="42"/>
        <v>1.81</v>
      </c>
      <c r="K158" s="137">
        <f t="shared" si="42"/>
        <v>1.81</v>
      </c>
      <c r="L158" s="137">
        <f t="shared" si="42"/>
        <v>1.81</v>
      </c>
      <c r="M158" s="137">
        <f t="shared" si="42"/>
        <v>1.81</v>
      </c>
      <c r="N158" s="137">
        <f t="shared" si="42"/>
        <v>1.81</v>
      </c>
      <c r="O158" s="137">
        <f t="shared" si="42"/>
        <v>1.81</v>
      </c>
      <c r="P158" s="137">
        <f t="shared" si="42"/>
        <v>1.81</v>
      </c>
      <c r="Q158" s="137">
        <f t="shared" si="42"/>
        <v>1.81</v>
      </c>
      <c r="R158" s="137">
        <f t="shared" si="42"/>
        <v>1.81</v>
      </c>
      <c r="S158" s="137">
        <f t="shared" si="43"/>
        <v>1.81</v>
      </c>
      <c r="T158" s="137">
        <f t="shared" si="43"/>
        <v>1.81</v>
      </c>
      <c r="U158" s="137">
        <f t="shared" si="43"/>
        <v>1.81</v>
      </c>
      <c r="V158" s="137">
        <f t="shared" si="43"/>
        <v>1.81</v>
      </c>
      <c r="W158" s="137">
        <f t="shared" si="43"/>
        <v>1.81</v>
      </c>
      <c r="X158" s="137">
        <f t="shared" si="43"/>
        <v>1.81</v>
      </c>
      <c r="Y158" s="137">
        <f t="shared" si="43"/>
        <v>1.81</v>
      </c>
      <c r="Z158" s="137">
        <f t="shared" si="43"/>
        <v>1.81</v>
      </c>
      <c r="AA158" s="137">
        <f t="shared" si="43"/>
        <v>1.81</v>
      </c>
      <c r="AB158" s="137">
        <f t="shared" si="43"/>
        <v>1.81</v>
      </c>
      <c r="AC158" s="137">
        <f t="shared" si="43"/>
        <v>1.81</v>
      </c>
      <c r="AD158" s="137">
        <f t="shared" si="43"/>
        <v>1.81</v>
      </c>
      <c r="AE158" s="137">
        <f t="shared" si="43"/>
        <v>1.81</v>
      </c>
      <c r="AF158" s="137">
        <f t="shared" si="43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2"/>
        <v>1.0900000000000001</v>
      </c>
      <c r="D159" s="137">
        <f t="shared" si="42"/>
        <v>1.0900000000000001</v>
      </c>
      <c r="E159" s="137">
        <f t="shared" si="42"/>
        <v>1.0900000000000001</v>
      </c>
      <c r="F159" s="137">
        <f t="shared" si="42"/>
        <v>1.0900000000000001</v>
      </c>
      <c r="G159" s="137">
        <f t="shared" si="42"/>
        <v>1.0900000000000001</v>
      </c>
      <c r="H159" s="137">
        <f t="shared" si="42"/>
        <v>1.0900000000000001</v>
      </c>
      <c r="I159" s="137">
        <f t="shared" si="42"/>
        <v>1.0900000000000001</v>
      </c>
      <c r="J159" s="137">
        <f t="shared" si="42"/>
        <v>1.0900000000000001</v>
      </c>
      <c r="K159" s="137">
        <f t="shared" si="42"/>
        <v>1.0900000000000001</v>
      </c>
      <c r="L159" s="137">
        <f t="shared" si="42"/>
        <v>1.0900000000000001</v>
      </c>
      <c r="M159" s="137">
        <f t="shared" si="42"/>
        <v>1.0900000000000001</v>
      </c>
      <c r="N159" s="137">
        <f t="shared" si="42"/>
        <v>1.0900000000000001</v>
      </c>
      <c r="O159" s="137">
        <f t="shared" si="42"/>
        <v>1.0900000000000001</v>
      </c>
      <c r="P159" s="137">
        <f t="shared" si="42"/>
        <v>1.0900000000000001</v>
      </c>
      <c r="Q159" s="137">
        <f t="shared" si="42"/>
        <v>1.0900000000000001</v>
      </c>
      <c r="R159" s="137">
        <f t="shared" si="42"/>
        <v>1.0900000000000001</v>
      </c>
      <c r="S159" s="137">
        <f t="shared" si="43"/>
        <v>1.0900000000000001</v>
      </c>
      <c r="T159" s="137">
        <f t="shared" si="43"/>
        <v>1.0900000000000001</v>
      </c>
      <c r="U159" s="137">
        <f t="shared" si="43"/>
        <v>1.0900000000000001</v>
      </c>
      <c r="V159" s="137">
        <f t="shared" si="43"/>
        <v>1.0900000000000001</v>
      </c>
      <c r="W159" s="137">
        <f t="shared" si="43"/>
        <v>1.0900000000000001</v>
      </c>
      <c r="X159" s="137">
        <f t="shared" si="43"/>
        <v>1.0900000000000001</v>
      </c>
      <c r="Y159" s="137">
        <f t="shared" si="43"/>
        <v>1.0900000000000001</v>
      </c>
      <c r="Z159" s="137">
        <f t="shared" si="43"/>
        <v>1.0900000000000001</v>
      </c>
      <c r="AA159" s="137">
        <f t="shared" si="43"/>
        <v>1.0900000000000001</v>
      </c>
      <c r="AB159" s="137">
        <f t="shared" si="43"/>
        <v>1.0900000000000001</v>
      </c>
      <c r="AC159" s="137">
        <f t="shared" si="43"/>
        <v>1.0900000000000001</v>
      </c>
      <c r="AD159" s="137">
        <f t="shared" si="43"/>
        <v>1.0900000000000001</v>
      </c>
      <c r="AE159" s="137">
        <f t="shared" si="43"/>
        <v>1.0900000000000001</v>
      </c>
      <c r="AF159" s="137">
        <f t="shared" si="43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2"/>
        <v>1.58</v>
      </c>
      <c r="D160" s="137">
        <f t="shared" si="42"/>
        <v>1.58</v>
      </c>
      <c r="E160" s="137">
        <f t="shared" si="42"/>
        <v>1.58</v>
      </c>
      <c r="F160" s="137">
        <f t="shared" si="42"/>
        <v>1.58</v>
      </c>
      <c r="G160" s="137">
        <f t="shared" si="42"/>
        <v>1.58</v>
      </c>
      <c r="H160" s="137">
        <f t="shared" si="42"/>
        <v>1.58</v>
      </c>
      <c r="I160" s="137">
        <f t="shared" si="42"/>
        <v>1.58</v>
      </c>
      <c r="J160" s="137">
        <f t="shared" si="42"/>
        <v>1.58</v>
      </c>
      <c r="K160" s="137">
        <f t="shared" si="42"/>
        <v>1.58</v>
      </c>
      <c r="L160" s="137">
        <f t="shared" si="42"/>
        <v>1.58</v>
      </c>
      <c r="M160" s="137">
        <f t="shared" si="42"/>
        <v>1.58</v>
      </c>
      <c r="N160" s="137">
        <f t="shared" si="42"/>
        <v>1.58</v>
      </c>
      <c r="O160" s="137">
        <f t="shared" si="42"/>
        <v>1.58</v>
      </c>
      <c r="P160" s="137">
        <f t="shared" si="42"/>
        <v>1.58</v>
      </c>
      <c r="Q160" s="137">
        <f t="shared" si="42"/>
        <v>1.58</v>
      </c>
      <c r="R160" s="137">
        <f t="shared" si="42"/>
        <v>1.58</v>
      </c>
      <c r="S160" s="137">
        <f t="shared" si="43"/>
        <v>1.58</v>
      </c>
      <c r="T160" s="137">
        <f t="shared" si="43"/>
        <v>1.58</v>
      </c>
      <c r="U160" s="137">
        <f t="shared" si="43"/>
        <v>1.58</v>
      </c>
      <c r="V160" s="137">
        <f t="shared" si="43"/>
        <v>1.58</v>
      </c>
      <c r="W160" s="137">
        <f t="shared" si="43"/>
        <v>1.58</v>
      </c>
      <c r="X160" s="137">
        <f t="shared" si="43"/>
        <v>1.58</v>
      </c>
      <c r="Y160" s="137">
        <f t="shared" si="43"/>
        <v>1.58</v>
      </c>
      <c r="Z160" s="137">
        <f t="shared" si="43"/>
        <v>1.58</v>
      </c>
      <c r="AA160" s="137">
        <f t="shared" si="43"/>
        <v>1.58</v>
      </c>
      <c r="AB160" s="137">
        <f t="shared" si="43"/>
        <v>1.58</v>
      </c>
      <c r="AC160" s="137">
        <f t="shared" si="43"/>
        <v>1.58</v>
      </c>
      <c r="AD160" s="137">
        <f t="shared" si="43"/>
        <v>1.58</v>
      </c>
      <c r="AE160" s="137">
        <f t="shared" si="43"/>
        <v>1.58</v>
      </c>
      <c r="AF160" s="137">
        <f t="shared" si="43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2"/>
        <v>2</v>
      </c>
      <c r="D161" s="137">
        <f t="shared" si="42"/>
        <v>2</v>
      </c>
      <c r="E161" s="137">
        <f t="shared" si="42"/>
        <v>2</v>
      </c>
      <c r="F161" s="137">
        <f t="shared" si="42"/>
        <v>2</v>
      </c>
      <c r="G161" s="137">
        <f t="shared" si="42"/>
        <v>2</v>
      </c>
      <c r="H161" s="137">
        <f t="shared" si="42"/>
        <v>2</v>
      </c>
      <c r="I161" s="137">
        <f t="shared" si="42"/>
        <v>2</v>
      </c>
      <c r="J161" s="137">
        <f t="shared" si="42"/>
        <v>2</v>
      </c>
      <c r="K161" s="137">
        <f t="shared" si="42"/>
        <v>2</v>
      </c>
      <c r="L161" s="137">
        <f t="shared" si="42"/>
        <v>2</v>
      </c>
      <c r="M161" s="137">
        <f t="shared" si="42"/>
        <v>2</v>
      </c>
      <c r="N161" s="137">
        <f t="shared" si="42"/>
        <v>2</v>
      </c>
      <c r="O161" s="137">
        <f t="shared" si="42"/>
        <v>2</v>
      </c>
      <c r="P161" s="137">
        <f t="shared" si="42"/>
        <v>2</v>
      </c>
      <c r="Q161" s="137">
        <f t="shared" si="42"/>
        <v>2</v>
      </c>
      <c r="R161" s="137">
        <f t="shared" si="42"/>
        <v>2</v>
      </c>
      <c r="S161" s="137">
        <f t="shared" si="43"/>
        <v>2</v>
      </c>
      <c r="T161" s="137">
        <f t="shared" si="43"/>
        <v>2</v>
      </c>
      <c r="U161" s="137">
        <f t="shared" si="43"/>
        <v>2</v>
      </c>
      <c r="V161" s="137">
        <f t="shared" si="43"/>
        <v>2</v>
      </c>
      <c r="W161" s="137">
        <f t="shared" si="43"/>
        <v>2</v>
      </c>
      <c r="X161" s="137">
        <f t="shared" si="43"/>
        <v>2</v>
      </c>
      <c r="Y161" s="137">
        <f t="shared" si="43"/>
        <v>2</v>
      </c>
      <c r="Z161" s="137">
        <f t="shared" si="43"/>
        <v>2</v>
      </c>
      <c r="AA161" s="137">
        <f t="shared" si="43"/>
        <v>2</v>
      </c>
      <c r="AB161" s="137">
        <f t="shared" si="43"/>
        <v>2</v>
      </c>
      <c r="AC161" s="137">
        <f t="shared" si="43"/>
        <v>2</v>
      </c>
      <c r="AD161" s="137">
        <f t="shared" si="43"/>
        <v>2</v>
      </c>
      <c r="AE161" s="137">
        <f t="shared" si="43"/>
        <v>2</v>
      </c>
      <c r="AF161" s="137">
        <f t="shared" si="43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2"/>
        <v>0.47</v>
      </c>
      <c r="D162" s="137">
        <f t="shared" si="42"/>
        <v>0.47</v>
      </c>
      <c r="E162" s="137">
        <f t="shared" si="42"/>
        <v>0.47</v>
      </c>
      <c r="F162" s="137">
        <f t="shared" si="42"/>
        <v>0.47</v>
      </c>
      <c r="G162" s="137">
        <f t="shared" si="42"/>
        <v>0.47</v>
      </c>
      <c r="H162" s="137">
        <f t="shared" si="42"/>
        <v>0.47</v>
      </c>
      <c r="I162" s="137">
        <f t="shared" si="42"/>
        <v>0.47</v>
      </c>
      <c r="J162" s="137">
        <f t="shared" si="42"/>
        <v>0.47</v>
      </c>
      <c r="K162" s="137">
        <f t="shared" si="42"/>
        <v>0.47</v>
      </c>
      <c r="L162" s="137">
        <f t="shared" si="42"/>
        <v>0.47</v>
      </c>
      <c r="M162" s="137">
        <f t="shared" si="42"/>
        <v>0.47</v>
      </c>
      <c r="N162" s="137">
        <f t="shared" si="42"/>
        <v>0.47</v>
      </c>
      <c r="O162" s="137">
        <f t="shared" si="42"/>
        <v>0.47</v>
      </c>
      <c r="P162" s="137">
        <f t="shared" si="42"/>
        <v>0.47</v>
      </c>
      <c r="Q162" s="137">
        <f t="shared" si="42"/>
        <v>0.47</v>
      </c>
      <c r="R162" s="137">
        <f t="shared" si="42"/>
        <v>0.47</v>
      </c>
      <c r="S162" s="137">
        <f t="shared" si="43"/>
        <v>0.47</v>
      </c>
      <c r="T162" s="137">
        <f t="shared" si="43"/>
        <v>0.47</v>
      </c>
      <c r="U162" s="137">
        <f t="shared" si="43"/>
        <v>0.47</v>
      </c>
      <c r="V162" s="137">
        <f t="shared" si="43"/>
        <v>0.47</v>
      </c>
      <c r="W162" s="137">
        <f t="shared" si="43"/>
        <v>0.47</v>
      </c>
      <c r="X162" s="137">
        <f t="shared" si="43"/>
        <v>0.47</v>
      </c>
      <c r="Y162" s="137">
        <f t="shared" si="43"/>
        <v>0.47</v>
      </c>
      <c r="Z162" s="137">
        <f t="shared" si="43"/>
        <v>0.47</v>
      </c>
      <c r="AA162" s="137">
        <f t="shared" si="43"/>
        <v>0.47</v>
      </c>
      <c r="AB162" s="137">
        <f t="shared" si="43"/>
        <v>0.47</v>
      </c>
      <c r="AC162" s="137">
        <f t="shared" si="43"/>
        <v>0.47</v>
      </c>
      <c r="AD162" s="137">
        <f t="shared" si="43"/>
        <v>0.47</v>
      </c>
      <c r="AE162" s="137">
        <f t="shared" si="43"/>
        <v>0.47</v>
      </c>
      <c r="AF162" s="137">
        <f t="shared" si="43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2"/>
        <v>0</v>
      </c>
      <c r="D163" s="137">
        <f t="shared" si="42"/>
        <v>0</v>
      </c>
      <c r="E163" s="137">
        <f t="shared" si="42"/>
        <v>0</v>
      </c>
      <c r="F163" s="137">
        <f t="shared" si="42"/>
        <v>0</v>
      </c>
      <c r="G163" s="137">
        <f t="shared" si="42"/>
        <v>0</v>
      </c>
      <c r="H163" s="137">
        <f t="shared" si="42"/>
        <v>0</v>
      </c>
      <c r="I163" s="137">
        <f t="shared" si="42"/>
        <v>0</v>
      </c>
      <c r="J163" s="137">
        <f t="shared" si="42"/>
        <v>0</v>
      </c>
      <c r="K163" s="137">
        <f t="shared" si="42"/>
        <v>0</v>
      </c>
      <c r="L163" s="137">
        <f t="shared" si="42"/>
        <v>0</v>
      </c>
      <c r="M163" s="137">
        <f t="shared" si="42"/>
        <v>0</v>
      </c>
      <c r="N163" s="137">
        <f t="shared" si="42"/>
        <v>0</v>
      </c>
      <c r="O163" s="137">
        <f t="shared" si="42"/>
        <v>0</v>
      </c>
      <c r="P163" s="137">
        <f t="shared" si="42"/>
        <v>0</v>
      </c>
      <c r="Q163" s="137">
        <f t="shared" si="42"/>
        <v>0</v>
      </c>
      <c r="R163" s="137">
        <f t="shared" si="42"/>
        <v>0</v>
      </c>
      <c r="S163" s="137">
        <f t="shared" si="43"/>
        <v>0</v>
      </c>
      <c r="T163" s="137">
        <f t="shared" si="43"/>
        <v>0</v>
      </c>
      <c r="U163" s="137">
        <f t="shared" si="43"/>
        <v>0</v>
      </c>
      <c r="V163" s="137">
        <f t="shared" si="43"/>
        <v>0</v>
      </c>
      <c r="W163" s="137">
        <f t="shared" si="43"/>
        <v>0</v>
      </c>
      <c r="X163" s="137">
        <f t="shared" si="43"/>
        <v>0</v>
      </c>
      <c r="Y163" s="137">
        <f t="shared" si="43"/>
        <v>0</v>
      </c>
      <c r="Z163" s="137">
        <f t="shared" si="43"/>
        <v>0</v>
      </c>
      <c r="AA163" s="137">
        <f t="shared" si="43"/>
        <v>0</v>
      </c>
      <c r="AB163" s="137">
        <f t="shared" si="43"/>
        <v>0</v>
      </c>
      <c r="AC163" s="137">
        <f t="shared" si="43"/>
        <v>0</v>
      </c>
      <c r="AD163" s="137">
        <f t="shared" si="43"/>
        <v>0</v>
      </c>
      <c r="AE163" s="137">
        <f t="shared" si="43"/>
        <v>0</v>
      </c>
      <c r="AF163" s="137">
        <f t="shared" si="43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2"/>
        <v>0</v>
      </c>
      <c r="D164" s="137">
        <f t="shared" si="42"/>
        <v>0</v>
      </c>
      <c r="E164" s="137">
        <f t="shared" si="42"/>
        <v>0</v>
      </c>
      <c r="F164" s="137">
        <f t="shared" si="42"/>
        <v>0</v>
      </c>
      <c r="G164" s="137">
        <f t="shared" si="42"/>
        <v>0</v>
      </c>
      <c r="H164" s="137">
        <f t="shared" si="42"/>
        <v>0</v>
      </c>
      <c r="I164" s="137">
        <f t="shared" si="42"/>
        <v>0</v>
      </c>
      <c r="J164" s="137">
        <f t="shared" si="42"/>
        <v>0</v>
      </c>
      <c r="K164" s="137">
        <f t="shared" si="42"/>
        <v>0</v>
      </c>
      <c r="L164" s="137">
        <f t="shared" si="42"/>
        <v>0</v>
      </c>
      <c r="M164" s="137">
        <f t="shared" si="42"/>
        <v>0</v>
      </c>
      <c r="N164" s="137">
        <f t="shared" si="42"/>
        <v>0</v>
      </c>
      <c r="O164" s="137">
        <f t="shared" si="42"/>
        <v>0</v>
      </c>
      <c r="P164" s="137">
        <f t="shared" si="42"/>
        <v>0</v>
      </c>
      <c r="Q164" s="137">
        <f t="shared" si="42"/>
        <v>0</v>
      </c>
      <c r="R164" s="137">
        <f t="shared" si="43"/>
        <v>0</v>
      </c>
      <c r="S164" s="137">
        <f t="shared" si="43"/>
        <v>0</v>
      </c>
      <c r="T164" s="137">
        <f t="shared" si="43"/>
        <v>0</v>
      </c>
      <c r="U164" s="137">
        <f t="shared" si="43"/>
        <v>0</v>
      </c>
      <c r="V164" s="137">
        <f t="shared" si="43"/>
        <v>0</v>
      </c>
      <c r="W164" s="137">
        <f t="shared" si="43"/>
        <v>0</v>
      </c>
      <c r="X164" s="137">
        <f t="shared" si="43"/>
        <v>0</v>
      </c>
      <c r="Y164" s="137">
        <f t="shared" si="43"/>
        <v>0</v>
      </c>
      <c r="Z164" s="137">
        <f t="shared" si="43"/>
        <v>0</v>
      </c>
      <c r="AA164" s="137">
        <f t="shared" si="43"/>
        <v>0</v>
      </c>
      <c r="AB164" s="137">
        <f t="shared" si="43"/>
        <v>0</v>
      </c>
      <c r="AC164" s="137">
        <f t="shared" si="43"/>
        <v>0</v>
      </c>
      <c r="AD164" s="137">
        <f t="shared" si="43"/>
        <v>0</v>
      </c>
      <c r="AE164" s="137">
        <f t="shared" si="43"/>
        <v>0</v>
      </c>
      <c r="AF164" s="137">
        <f t="shared" si="43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2"/>
        <v>0.8</v>
      </c>
      <c r="D165" s="137">
        <f t="shared" si="42"/>
        <v>0.8</v>
      </c>
      <c r="E165" s="137">
        <f t="shared" si="42"/>
        <v>0.8</v>
      </c>
      <c r="F165" s="137">
        <f t="shared" si="42"/>
        <v>0.8</v>
      </c>
      <c r="G165" s="137">
        <f t="shared" si="42"/>
        <v>0.8</v>
      </c>
      <c r="H165" s="137">
        <f t="shared" si="42"/>
        <v>0.8</v>
      </c>
      <c r="I165" s="137">
        <f t="shared" si="42"/>
        <v>0.8</v>
      </c>
      <c r="J165" s="137">
        <f t="shared" si="42"/>
        <v>0.8</v>
      </c>
      <c r="K165" s="137">
        <f t="shared" si="42"/>
        <v>0.8</v>
      </c>
      <c r="L165" s="137">
        <f t="shared" si="42"/>
        <v>0.8</v>
      </c>
      <c r="M165" s="137">
        <f t="shared" si="42"/>
        <v>0.8</v>
      </c>
      <c r="N165" s="137">
        <f t="shared" si="42"/>
        <v>0.8</v>
      </c>
      <c r="O165" s="137">
        <f t="shared" si="42"/>
        <v>0.8</v>
      </c>
      <c r="P165" s="137">
        <f t="shared" si="42"/>
        <v>0.8</v>
      </c>
      <c r="Q165" s="137">
        <f t="shared" si="42"/>
        <v>0.8</v>
      </c>
      <c r="R165" s="137">
        <f t="shared" si="43"/>
        <v>0.8</v>
      </c>
      <c r="S165" s="137">
        <f t="shared" si="43"/>
        <v>0.8</v>
      </c>
      <c r="T165" s="137">
        <f t="shared" si="43"/>
        <v>0.8</v>
      </c>
      <c r="U165" s="137">
        <f t="shared" si="43"/>
        <v>0.8</v>
      </c>
      <c r="V165" s="137">
        <f t="shared" si="43"/>
        <v>0.8</v>
      </c>
      <c r="W165" s="137">
        <f t="shared" si="43"/>
        <v>0.8</v>
      </c>
      <c r="X165" s="137">
        <f t="shared" si="43"/>
        <v>0.8</v>
      </c>
      <c r="Y165" s="137">
        <f t="shared" si="43"/>
        <v>0.8</v>
      </c>
      <c r="Z165" s="137">
        <f t="shared" si="43"/>
        <v>0.8</v>
      </c>
      <c r="AA165" s="137">
        <f t="shared" si="43"/>
        <v>0.8</v>
      </c>
      <c r="AB165" s="137">
        <f t="shared" si="43"/>
        <v>0.8</v>
      </c>
      <c r="AC165" s="137">
        <f t="shared" si="43"/>
        <v>0.8</v>
      </c>
      <c r="AD165" s="137">
        <f t="shared" si="43"/>
        <v>0.8</v>
      </c>
      <c r="AE165" s="137">
        <f t="shared" si="43"/>
        <v>0.8</v>
      </c>
      <c r="AF165" s="137">
        <f t="shared" si="43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2"/>
        <v>1.5</v>
      </c>
      <c r="D166" s="137">
        <f t="shared" si="42"/>
        <v>1.5</v>
      </c>
      <c r="E166" s="137">
        <f t="shared" si="42"/>
        <v>1.5</v>
      </c>
      <c r="F166" s="137">
        <f t="shared" si="42"/>
        <v>1.5</v>
      </c>
      <c r="G166" s="137">
        <f t="shared" si="42"/>
        <v>1.5</v>
      </c>
      <c r="H166" s="137">
        <f t="shared" si="42"/>
        <v>1.5</v>
      </c>
      <c r="I166" s="137">
        <f t="shared" si="42"/>
        <v>1.5</v>
      </c>
      <c r="J166" s="137">
        <f t="shared" si="42"/>
        <v>1.5</v>
      </c>
      <c r="K166" s="137">
        <f t="shared" si="42"/>
        <v>1.5</v>
      </c>
      <c r="L166" s="137">
        <f t="shared" si="42"/>
        <v>1.5</v>
      </c>
      <c r="M166" s="137">
        <f t="shared" si="42"/>
        <v>1.5</v>
      </c>
      <c r="N166" s="137">
        <f t="shared" si="42"/>
        <v>1.5</v>
      </c>
      <c r="O166" s="137">
        <f t="shared" si="42"/>
        <v>1.5</v>
      </c>
      <c r="P166" s="137">
        <f t="shared" si="42"/>
        <v>1.5</v>
      </c>
      <c r="Q166" s="137">
        <f t="shared" si="42"/>
        <v>1.5</v>
      </c>
      <c r="R166" s="137">
        <f t="shared" si="43"/>
        <v>1.5</v>
      </c>
      <c r="S166" s="137">
        <f t="shared" si="43"/>
        <v>1.5</v>
      </c>
      <c r="T166" s="137">
        <f t="shared" si="43"/>
        <v>1.5</v>
      </c>
      <c r="U166" s="137">
        <f t="shared" si="43"/>
        <v>1.5</v>
      </c>
      <c r="V166" s="137">
        <f t="shared" si="43"/>
        <v>1.5</v>
      </c>
      <c r="W166" s="137">
        <f t="shared" si="43"/>
        <v>1.5</v>
      </c>
      <c r="X166" s="137">
        <f t="shared" si="43"/>
        <v>1.5</v>
      </c>
      <c r="Y166" s="137">
        <f t="shared" si="43"/>
        <v>1.5</v>
      </c>
      <c r="Z166" s="137">
        <f t="shared" si="43"/>
        <v>1.5</v>
      </c>
      <c r="AA166" s="137">
        <f t="shared" si="43"/>
        <v>1.5</v>
      </c>
      <c r="AB166" s="137">
        <f t="shared" si="43"/>
        <v>1.5</v>
      </c>
      <c r="AC166" s="137">
        <f t="shared" si="43"/>
        <v>1.5</v>
      </c>
      <c r="AD166" s="137">
        <f t="shared" si="43"/>
        <v>1.5</v>
      </c>
      <c r="AE166" s="137">
        <f t="shared" si="43"/>
        <v>1.5</v>
      </c>
      <c r="AF166" s="137">
        <f t="shared" si="43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2"/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3"/>
        <v>1</v>
      </c>
      <c r="S167" s="137">
        <f t="shared" si="43"/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4">B169</f>
        <v>1</v>
      </c>
      <c r="D169" s="137">
        <f t="shared" si="44"/>
        <v>1</v>
      </c>
      <c r="E169" s="137">
        <f t="shared" si="44"/>
        <v>1</v>
      </c>
      <c r="F169" s="137">
        <f t="shared" si="44"/>
        <v>1</v>
      </c>
      <c r="G169" s="137">
        <f t="shared" si="44"/>
        <v>1</v>
      </c>
      <c r="H169" s="137">
        <f t="shared" si="44"/>
        <v>1</v>
      </c>
      <c r="I169" s="137">
        <f t="shared" si="44"/>
        <v>1</v>
      </c>
      <c r="J169" s="137">
        <f t="shared" si="44"/>
        <v>1</v>
      </c>
      <c r="K169" s="137">
        <f t="shared" si="44"/>
        <v>1</v>
      </c>
      <c r="L169" s="137">
        <f t="shared" si="44"/>
        <v>1</v>
      </c>
      <c r="M169" s="137">
        <f t="shared" si="44"/>
        <v>1</v>
      </c>
      <c r="N169" s="137">
        <f t="shared" si="44"/>
        <v>1</v>
      </c>
      <c r="O169" s="137">
        <f t="shared" si="44"/>
        <v>1</v>
      </c>
      <c r="P169" s="137">
        <f t="shared" si="44"/>
        <v>1</v>
      </c>
      <c r="Q169" s="137">
        <f t="shared" si="44"/>
        <v>1</v>
      </c>
      <c r="R169" s="137">
        <f t="shared" si="44"/>
        <v>1</v>
      </c>
      <c r="S169" s="137">
        <f t="shared" ref="R169:AF176" si="45">R169</f>
        <v>1</v>
      </c>
      <c r="T169" s="137">
        <f t="shared" si="45"/>
        <v>1</v>
      </c>
      <c r="U169" s="137">
        <f t="shared" si="45"/>
        <v>1</v>
      </c>
      <c r="V169" s="137">
        <f t="shared" si="45"/>
        <v>1</v>
      </c>
      <c r="W169" s="137">
        <f t="shared" si="45"/>
        <v>1</v>
      </c>
      <c r="X169" s="137">
        <f t="shared" si="45"/>
        <v>1</v>
      </c>
      <c r="Y169" s="137">
        <f t="shared" si="45"/>
        <v>1</v>
      </c>
      <c r="Z169" s="137">
        <f t="shared" si="45"/>
        <v>1</v>
      </c>
      <c r="AA169" s="137">
        <f t="shared" si="45"/>
        <v>1</v>
      </c>
      <c r="AB169" s="137">
        <f t="shared" si="45"/>
        <v>1</v>
      </c>
      <c r="AC169" s="137">
        <f t="shared" si="45"/>
        <v>1</v>
      </c>
      <c r="AD169" s="137">
        <f t="shared" si="45"/>
        <v>1</v>
      </c>
      <c r="AE169" s="137">
        <f t="shared" si="45"/>
        <v>1</v>
      </c>
      <c r="AF169" s="137">
        <f t="shared" si="45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4"/>
        <v>0.42</v>
      </c>
      <c r="D170" s="137">
        <f t="shared" si="44"/>
        <v>0.42</v>
      </c>
      <c r="E170" s="137">
        <f t="shared" si="44"/>
        <v>0.42</v>
      </c>
      <c r="F170" s="137">
        <f t="shared" si="44"/>
        <v>0.42</v>
      </c>
      <c r="G170" s="137">
        <f t="shared" si="44"/>
        <v>0.42</v>
      </c>
      <c r="H170" s="137">
        <f t="shared" si="44"/>
        <v>0.42</v>
      </c>
      <c r="I170" s="137">
        <f t="shared" si="44"/>
        <v>0.42</v>
      </c>
      <c r="J170" s="137">
        <f t="shared" si="44"/>
        <v>0.42</v>
      </c>
      <c r="K170" s="137">
        <f t="shared" si="44"/>
        <v>0.42</v>
      </c>
      <c r="L170" s="137">
        <f t="shared" si="44"/>
        <v>0.42</v>
      </c>
      <c r="M170" s="137">
        <f t="shared" si="44"/>
        <v>0.42</v>
      </c>
      <c r="N170" s="137">
        <f t="shared" si="44"/>
        <v>0.42</v>
      </c>
      <c r="O170" s="137">
        <f t="shared" si="44"/>
        <v>0.42</v>
      </c>
      <c r="P170" s="137">
        <f t="shared" si="44"/>
        <v>0.42</v>
      </c>
      <c r="Q170" s="137">
        <f t="shared" si="44"/>
        <v>0.42</v>
      </c>
      <c r="R170" s="137">
        <f t="shared" si="45"/>
        <v>0.42</v>
      </c>
      <c r="S170" s="137">
        <f t="shared" si="45"/>
        <v>0.42</v>
      </c>
      <c r="T170" s="137">
        <f t="shared" si="45"/>
        <v>0.42</v>
      </c>
      <c r="U170" s="137">
        <f t="shared" si="45"/>
        <v>0.42</v>
      </c>
      <c r="V170" s="137">
        <f t="shared" si="45"/>
        <v>0.42</v>
      </c>
      <c r="W170" s="137">
        <f t="shared" si="45"/>
        <v>0.42</v>
      </c>
      <c r="X170" s="137">
        <f t="shared" si="45"/>
        <v>0.42</v>
      </c>
      <c r="Y170" s="137">
        <f t="shared" si="45"/>
        <v>0.42</v>
      </c>
      <c r="Z170" s="137">
        <f t="shared" si="45"/>
        <v>0.42</v>
      </c>
      <c r="AA170" s="137">
        <f t="shared" si="45"/>
        <v>0.42</v>
      </c>
      <c r="AB170" s="137">
        <f t="shared" si="45"/>
        <v>0.42</v>
      </c>
      <c r="AC170" s="137">
        <f t="shared" si="45"/>
        <v>0.42</v>
      </c>
      <c r="AD170" s="137">
        <f t="shared" si="45"/>
        <v>0.42</v>
      </c>
      <c r="AE170" s="137">
        <f t="shared" si="45"/>
        <v>0.42</v>
      </c>
      <c r="AF170" s="137">
        <f t="shared" si="45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4"/>
        <v>0.46</v>
      </c>
      <c r="D171" s="137">
        <f t="shared" si="44"/>
        <v>0.46</v>
      </c>
      <c r="E171" s="137">
        <f t="shared" si="44"/>
        <v>0.46</v>
      </c>
      <c r="F171" s="137">
        <f t="shared" si="44"/>
        <v>0.46</v>
      </c>
      <c r="G171" s="137">
        <f t="shared" si="44"/>
        <v>0.46</v>
      </c>
      <c r="H171" s="137">
        <f t="shared" si="44"/>
        <v>0.46</v>
      </c>
      <c r="I171" s="137">
        <f t="shared" si="44"/>
        <v>0.46</v>
      </c>
      <c r="J171" s="137">
        <f t="shared" si="44"/>
        <v>0.46</v>
      </c>
      <c r="K171" s="137">
        <f t="shared" si="44"/>
        <v>0.46</v>
      </c>
      <c r="L171" s="137">
        <f t="shared" si="44"/>
        <v>0.46</v>
      </c>
      <c r="M171" s="137">
        <f t="shared" si="44"/>
        <v>0.46</v>
      </c>
      <c r="N171" s="137">
        <f t="shared" si="44"/>
        <v>0.46</v>
      </c>
      <c r="O171" s="137">
        <f t="shared" si="44"/>
        <v>0.46</v>
      </c>
      <c r="P171" s="137">
        <f t="shared" si="44"/>
        <v>0.46</v>
      </c>
      <c r="Q171" s="137">
        <f t="shared" si="44"/>
        <v>0.46</v>
      </c>
      <c r="R171" s="137">
        <f t="shared" si="45"/>
        <v>0.46</v>
      </c>
      <c r="S171" s="137">
        <f t="shared" si="45"/>
        <v>0.46</v>
      </c>
      <c r="T171" s="137">
        <f t="shared" si="45"/>
        <v>0.46</v>
      </c>
      <c r="U171" s="137">
        <f t="shared" si="45"/>
        <v>0.46</v>
      </c>
      <c r="V171" s="137">
        <f t="shared" si="45"/>
        <v>0.46</v>
      </c>
      <c r="W171" s="137">
        <f t="shared" si="45"/>
        <v>0.46</v>
      </c>
      <c r="X171" s="137">
        <f t="shared" si="45"/>
        <v>0.46</v>
      </c>
      <c r="Y171" s="137">
        <f t="shared" si="45"/>
        <v>0.46</v>
      </c>
      <c r="Z171" s="137">
        <f t="shared" si="45"/>
        <v>0.46</v>
      </c>
      <c r="AA171" s="137">
        <f t="shared" si="45"/>
        <v>0.46</v>
      </c>
      <c r="AB171" s="137">
        <f t="shared" si="45"/>
        <v>0.46</v>
      </c>
      <c r="AC171" s="137">
        <f t="shared" si="45"/>
        <v>0.46</v>
      </c>
      <c r="AD171" s="137">
        <f t="shared" si="45"/>
        <v>0.46</v>
      </c>
      <c r="AE171" s="137">
        <f t="shared" si="45"/>
        <v>0.46</v>
      </c>
      <c r="AF171" s="137">
        <f t="shared" si="45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4"/>
        <v>0.85</v>
      </c>
      <c r="D172" s="137">
        <f t="shared" si="44"/>
        <v>0.85</v>
      </c>
      <c r="E172" s="137">
        <f t="shared" si="44"/>
        <v>0.85</v>
      </c>
      <c r="F172" s="137">
        <f t="shared" si="44"/>
        <v>0.85</v>
      </c>
      <c r="G172" s="137">
        <f t="shared" si="44"/>
        <v>0.85</v>
      </c>
      <c r="H172" s="137">
        <f t="shared" si="44"/>
        <v>0.85</v>
      </c>
      <c r="I172" s="137">
        <f t="shared" si="44"/>
        <v>0.85</v>
      </c>
      <c r="J172" s="137">
        <f t="shared" si="44"/>
        <v>0.85</v>
      </c>
      <c r="K172" s="137">
        <f t="shared" si="44"/>
        <v>0.85</v>
      </c>
      <c r="L172" s="137">
        <f t="shared" si="44"/>
        <v>0.85</v>
      </c>
      <c r="M172" s="137">
        <f t="shared" si="44"/>
        <v>0.85</v>
      </c>
      <c r="N172" s="137">
        <f t="shared" si="44"/>
        <v>0.85</v>
      </c>
      <c r="O172" s="137">
        <f t="shared" si="44"/>
        <v>0.85</v>
      </c>
      <c r="P172" s="137">
        <f t="shared" si="44"/>
        <v>0.85</v>
      </c>
      <c r="Q172" s="137">
        <f t="shared" si="44"/>
        <v>0.85</v>
      </c>
      <c r="R172" s="137">
        <f t="shared" si="45"/>
        <v>0.85</v>
      </c>
      <c r="S172" s="137">
        <f t="shared" si="45"/>
        <v>0.85</v>
      </c>
      <c r="T172" s="137">
        <f t="shared" si="45"/>
        <v>0.85</v>
      </c>
      <c r="U172" s="137">
        <f t="shared" si="45"/>
        <v>0.85</v>
      </c>
      <c r="V172" s="137">
        <f t="shared" si="45"/>
        <v>0.85</v>
      </c>
      <c r="W172" s="137">
        <f t="shared" si="45"/>
        <v>0.85</v>
      </c>
      <c r="X172" s="137">
        <f t="shared" si="45"/>
        <v>0.85</v>
      </c>
      <c r="Y172" s="137">
        <f t="shared" si="45"/>
        <v>0.85</v>
      </c>
      <c r="Z172" s="137">
        <f t="shared" si="45"/>
        <v>0.85</v>
      </c>
      <c r="AA172" s="137">
        <f t="shared" si="45"/>
        <v>0.85</v>
      </c>
      <c r="AB172" s="137">
        <f t="shared" si="45"/>
        <v>0.85</v>
      </c>
      <c r="AC172" s="137">
        <f t="shared" si="45"/>
        <v>0.85</v>
      </c>
      <c r="AD172" s="137">
        <f t="shared" si="45"/>
        <v>0.85</v>
      </c>
      <c r="AE172" s="137">
        <f t="shared" si="45"/>
        <v>0.85</v>
      </c>
      <c r="AF172" s="137">
        <f t="shared" si="45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4"/>
        <v>0.9</v>
      </c>
      <c r="D173" s="137">
        <f t="shared" si="44"/>
        <v>0.9</v>
      </c>
      <c r="E173" s="137">
        <f t="shared" si="44"/>
        <v>0.9</v>
      </c>
      <c r="F173" s="137">
        <f t="shared" si="44"/>
        <v>0.9</v>
      </c>
      <c r="G173" s="137">
        <f t="shared" si="44"/>
        <v>0.9</v>
      </c>
      <c r="H173" s="137">
        <f t="shared" si="44"/>
        <v>0.9</v>
      </c>
      <c r="I173" s="137">
        <f t="shared" si="44"/>
        <v>0.9</v>
      </c>
      <c r="J173" s="137">
        <f t="shared" si="44"/>
        <v>0.9</v>
      </c>
      <c r="K173" s="137">
        <f t="shared" si="44"/>
        <v>0.9</v>
      </c>
      <c r="L173" s="137">
        <f t="shared" si="44"/>
        <v>0.9</v>
      </c>
      <c r="M173" s="137">
        <f t="shared" si="44"/>
        <v>0.9</v>
      </c>
      <c r="N173" s="137">
        <f t="shared" si="44"/>
        <v>0.9</v>
      </c>
      <c r="O173" s="137">
        <f t="shared" si="44"/>
        <v>0.9</v>
      </c>
      <c r="P173" s="137">
        <f t="shared" si="44"/>
        <v>0.9</v>
      </c>
      <c r="Q173" s="137">
        <f t="shared" si="44"/>
        <v>0.9</v>
      </c>
      <c r="R173" s="137">
        <f t="shared" si="45"/>
        <v>0.9</v>
      </c>
      <c r="S173" s="137">
        <f t="shared" si="45"/>
        <v>0.9</v>
      </c>
      <c r="T173" s="137">
        <f t="shared" si="45"/>
        <v>0.9</v>
      </c>
      <c r="U173" s="137">
        <f t="shared" si="45"/>
        <v>0.9</v>
      </c>
      <c r="V173" s="137">
        <f t="shared" si="45"/>
        <v>0.9</v>
      </c>
      <c r="W173" s="137">
        <f t="shared" si="45"/>
        <v>0.9</v>
      </c>
      <c r="X173" s="137">
        <f t="shared" si="45"/>
        <v>0.9</v>
      </c>
      <c r="Y173" s="137">
        <f t="shared" si="45"/>
        <v>0.9</v>
      </c>
      <c r="Z173" s="137">
        <f t="shared" si="45"/>
        <v>0.9</v>
      </c>
      <c r="AA173" s="137">
        <f t="shared" si="45"/>
        <v>0.9</v>
      </c>
      <c r="AB173" s="137">
        <f t="shared" si="45"/>
        <v>0.9</v>
      </c>
      <c r="AC173" s="137">
        <f t="shared" si="45"/>
        <v>0.9</v>
      </c>
      <c r="AD173" s="137">
        <f t="shared" si="45"/>
        <v>0.9</v>
      </c>
      <c r="AE173" s="137">
        <f t="shared" si="45"/>
        <v>0.9</v>
      </c>
      <c r="AF173" s="137">
        <f t="shared" si="45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4"/>
        <v>0.44</v>
      </c>
      <c r="D174" s="137">
        <f t="shared" si="44"/>
        <v>0.44</v>
      </c>
      <c r="E174" s="137">
        <f t="shared" si="44"/>
        <v>0.44</v>
      </c>
      <c r="F174" s="137">
        <f t="shared" si="44"/>
        <v>0.44</v>
      </c>
      <c r="G174" s="137">
        <f t="shared" si="44"/>
        <v>0.44</v>
      </c>
      <c r="H174" s="137">
        <f t="shared" si="44"/>
        <v>0.44</v>
      </c>
      <c r="I174" s="137">
        <f t="shared" si="44"/>
        <v>0.44</v>
      </c>
      <c r="J174" s="137">
        <f t="shared" si="44"/>
        <v>0.44</v>
      </c>
      <c r="K174" s="137">
        <f t="shared" si="44"/>
        <v>0.44</v>
      </c>
      <c r="L174" s="137">
        <f t="shared" si="44"/>
        <v>0.44</v>
      </c>
      <c r="M174" s="137">
        <f t="shared" si="44"/>
        <v>0.44</v>
      </c>
      <c r="N174" s="137">
        <f t="shared" si="44"/>
        <v>0.44</v>
      </c>
      <c r="O174" s="137">
        <f t="shared" si="44"/>
        <v>0.44</v>
      </c>
      <c r="P174" s="137">
        <f t="shared" si="44"/>
        <v>0.44</v>
      </c>
      <c r="Q174" s="137">
        <f t="shared" si="44"/>
        <v>0.44</v>
      </c>
      <c r="R174" s="137">
        <f t="shared" si="45"/>
        <v>0.44</v>
      </c>
      <c r="S174" s="137">
        <f t="shared" si="45"/>
        <v>0.44</v>
      </c>
      <c r="T174" s="137">
        <f t="shared" si="45"/>
        <v>0.44</v>
      </c>
      <c r="U174" s="137">
        <f t="shared" si="45"/>
        <v>0.44</v>
      </c>
      <c r="V174" s="137">
        <f t="shared" si="45"/>
        <v>0.44</v>
      </c>
      <c r="W174" s="137">
        <f t="shared" si="45"/>
        <v>0.44</v>
      </c>
      <c r="X174" s="137">
        <f t="shared" si="45"/>
        <v>0.44</v>
      </c>
      <c r="Y174" s="137">
        <f t="shared" si="45"/>
        <v>0.44</v>
      </c>
      <c r="Z174" s="137">
        <f t="shared" si="45"/>
        <v>0.44</v>
      </c>
      <c r="AA174" s="137">
        <f t="shared" si="45"/>
        <v>0.44</v>
      </c>
      <c r="AB174" s="137">
        <f t="shared" si="45"/>
        <v>0.44</v>
      </c>
      <c r="AC174" s="137">
        <f t="shared" si="45"/>
        <v>0.44</v>
      </c>
      <c r="AD174" s="137">
        <f t="shared" si="45"/>
        <v>0.44</v>
      </c>
      <c r="AE174" s="137">
        <f t="shared" si="45"/>
        <v>0.44</v>
      </c>
      <c r="AF174" s="137">
        <f t="shared" si="45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4"/>
        <v>2.1</v>
      </c>
      <c r="D175" s="137">
        <f t="shared" si="44"/>
        <v>2.1</v>
      </c>
      <c r="E175" s="137">
        <f t="shared" si="44"/>
        <v>2.1</v>
      </c>
      <c r="F175" s="137">
        <f t="shared" si="44"/>
        <v>2.1</v>
      </c>
      <c r="G175" s="137">
        <f t="shared" si="44"/>
        <v>2.1</v>
      </c>
      <c r="H175" s="137">
        <f t="shared" si="44"/>
        <v>2.1</v>
      </c>
      <c r="I175" s="137">
        <f t="shared" si="44"/>
        <v>2.1</v>
      </c>
      <c r="J175" s="137">
        <f t="shared" si="44"/>
        <v>2.1</v>
      </c>
      <c r="K175" s="137">
        <f t="shared" si="44"/>
        <v>2.1</v>
      </c>
      <c r="L175" s="137">
        <f t="shared" si="44"/>
        <v>2.1</v>
      </c>
      <c r="M175" s="137">
        <f t="shared" si="44"/>
        <v>2.1</v>
      </c>
      <c r="N175" s="137">
        <f t="shared" si="44"/>
        <v>2.1</v>
      </c>
      <c r="O175" s="137">
        <f t="shared" si="44"/>
        <v>2.1</v>
      </c>
      <c r="P175" s="137">
        <f t="shared" si="44"/>
        <v>2.1</v>
      </c>
      <c r="Q175" s="137">
        <f t="shared" si="44"/>
        <v>2.1</v>
      </c>
      <c r="R175" s="137">
        <f t="shared" si="45"/>
        <v>2.1</v>
      </c>
      <c r="S175" s="137">
        <f t="shared" si="45"/>
        <v>2.1</v>
      </c>
      <c r="T175" s="137">
        <f t="shared" si="45"/>
        <v>2.1</v>
      </c>
      <c r="U175" s="137">
        <f t="shared" si="45"/>
        <v>2.1</v>
      </c>
      <c r="V175" s="137">
        <f t="shared" si="45"/>
        <v>2.1</v>
      </c>
      <c r="W175" s="137">
        <f t="shared" si="45"/>
        <v>2.1</v>
      </c>
      <c r="X175" s="137">
        <f t="shared" si="45"/>
        <v>2.1</v>
      </c>
      <c r="Y175" s="137">
        <f t="shared" si="45"/>
        <v>2.1</v>
      </c>
      <c r="Z175" s="137">
        <f t="shared" si="45"/>
        <v>2.1</v>
      </c>
      <c r="AA175" s="137">
        <f t="shared" si="45"/>
        <v>2.1</v>
      </c>
      <c r="AB175" s="137">
        <f t="shared" si="45"/>
        <v>2.1</v>
      </c>
      <c r="AC175" s="137">
        <f t="shared" si="45"/>
        <v>2.1</v>
      </c>
      <c r="AD175" s="137">
        <f t="shared" si="45"/>
        <v>2.1</v>
      </c>
      <c r="AE175" s="137">
        <f t="shared" si="45"/>
        <v>2.1</v>
      </c>
      <c r="AF175" s="137">
        <f t="shared" si="45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4"/>
        <v>0.9</v>
      </c>
      <c r="D176" s="137">
        <f t="shared" si="44"/>
        <v>0.9</v>
      </c>
      <c r="E176" s="137">
        <f t="shared" si="44"/>
        <v>0.9</v>
      </c>
      <c r="F176" s="137">
        <f t="shared" si="44"/>
        <v>0.9</v>
      </c>
      <c r="G176" s="137">
        <f t="shared" si="44"/>
        <v>0.9</v>
      </c>
      <c r="H176" s="137">
        <f t="shared" si="44"/>
        <v>0.9</v>
      </c>
      <c r="I176" s="137">
        <f t="shared" si="44"/>
        <v>0.9</v>
      </c>
      <c r="J176" s="137">
        <f t="shared" si="44"/>
        <v>0.9</v>
      </c>
      <c r="K176" s="137">
        <f t="shared" si="44"/>
        <v>0.9</v>
      </c>
      <c r="L176" s="137">
        <f t="shared" si="44"/>
        <v>0.9</v>
      </c>
      <c r="M176" s="137">
        <f t="shared" si="44"/>
        <v>0.9</v>
      </c>
      <c r="N176" s="137">
        <f t="shared" si="44"/>
        <v>0.9</v>
      </c>
      <c r="O176" s="137">
        <f t="shared" si="44"/>
        <v>0.9</v>
      </c>
      <c r="P176" s="137">
        <f t="shared" si="44"/>
        <v>0.9</v>
      </c>
      <c r="Q176" s="137">
        <f t="shared" si="44"/>
        <v>0.9</v>
      </c>
      <c r="R176" s="137">
        <f t="shared" si="45"/>
        <v>0.9</v>
      </c>
      <c r="S176" s="137">
        <f t="shared" si="45"/>
        <v>0.9</v>
      </c>
      <c r="T176" s="137">
        <f t="shared" si="45"/>
        <v>0.9</v>
      </c>
      <c r="U176" s="137">
        <f t="shared" si="45"/>
        <v>0.9</v>
      </c>
      <c r="V176" s="137">
        <f t="shared" si="45"/>
        <v>0.9</v>
      </c>
      <c r="W176" s="137">
        <f t="shared" si="45"/>
        <v>0.9</v>
      </c>
      <c r="X176" s="137">
        <f t="shared" si="45"/>
        <v>0.9</v>
      </c>
      <c r="Y176" s="137">
        <f t="shared" si="45"/>
        <v>0.9</v>
      </c>
      <c r="Z176" s="137">
        <f t="shared" si="45"/>
        <v>0.9</v>
      </c>
      <c r="AA176" s="137">
        <f t="shared" si="45"/>
        <v>0.9</v>
      </c>
      <c r="AB176" s="137">
        <f t="shared" si="45"/>
        <v>0.9</v>
      </c>
      <c r="AC176" s="137">
        <f t="shared" si="45"/>
        <v>0.9</v>
      </c>
      <c r="AD176" s="137">
        <f t="shared" si="45"/>
        <v>0.9</v>
      </c>
      <c r="AE176" s="137">
        <f t="shared" si="45"/>
        <v>0.9</v>
      </c>
      <c r="AF176" s="137">
        <f t="shared" si="45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6">B178</f>
        <v>0.57999999999999996</v>
      </c>
      <c r="D178" s="137">
        <f t="shared" si="46"/>
        <v>0.57999999999999996</v>
      </c>
      <c r="E178" s="137">
        <f t="shared" si="46"/>
        <v>0.57999999999999996</v>
      </c>
      <c r="F178" s="137">
        <f t="shared" si="46"/>
        <v>0.57999999999999996</v>
      </c>
      <c r="G178" s="137">
        <f t="shared" si="46"/>
        <v>0.57999999999999996</v>
      </c>
      <c r="H178" s="137">
        <f t="shared" si="46"/>
        <v>0.57999999999999996</v>
      </c>
      <c r="I178" s="137">
        <f t="shared" si="46"/>
        <v>0.57999999999999996</v>
      </c>
      <c r="J178" s="137">
        <f t="shared" si="46"/>
        <v>0.57999999999999996</v>
      </c>
      <c r="K178" s="137">
        <f t="shared" si="46"/>
        <v>0.57999999999999996</v>
      </c>
      <c r="L178" s="137">
        <f t="shared" si="46"/>
        <v>0.57999999999999996</v>
      </c>
      <c r="M178" s="137">
        <f t="shared" si="46"/>
        <v>0.57999999999999996</v>
      </c>
      <c r="N178" s="137">
        <f t="shared" si="46"/>
        <v>0.57999999999999996</v>
      </c>
      <c r="O178" s="137">
        <f t="shared" si="46"/>
        <v>0.57999999999999996</v>
      </c>
      <c r="P178" s="137">
        <f t="shared" si="46"/>
        <v>0.57999999999999996</v>
      </c>
      <c r="Q178" s="137">
        <f t="shared" si="46"/>
        <v>0.57999999999999996</v>
      </c>
      <c r="R178" s="137">
        <f t="shared" si="46"/>
        <v>0.57999999999999996</v>
      </c>
      <c r="S178" s="137">
        <f t="shared" ref="R178:AF190" si="47">R178</f>
        <v>0.57999999999999996</v>
      </c>
      <c r="T178" s="137">
        <f t="shared" si="47"/>
        <v>0.57999999999999996</v>
      </c>
      <c r="U178" s="137">
        <f t="shared" si="47"/>
        <v>0.57999999999999996</v>
      </c>
      <c r="V178" s="137">
        <f t="shared" si="47"/>
        <v>0.57999999999999996</v>
      </c>
      <c r="W178" s="137">
        <f t="shared" si="47"/>
        <v>0.57999999999999996</v>
      </c>
      <c r="X178" s="137">
        <f t="shared" si="47"/>
        <v>0.57999999999999996</v>
      </c>
      <c r="Y178" s="137">
        <f t="shared" si="47"/>
        <v>0.57999999999999996</v>
      </c>
      <c r="Z178" s="137">
        <f t="shared" si="47"/>
        <v>0.57999999999999996</v>
      </c>
      <c r="AA178" s="137">
        <f t="shared" si="47"/>
        <v>0.57999999999999996</v>
      </c>
      <c r="AB178" s="137">
        <f t="shared" si="47"/>
        <v>0.57999999999999996</v>
      </c>
      <c r="AC178" s="137">
        <f t="shared" si="47"/>
        <v>0.57999999999999996</v>
      </c>
      <c r="AD178" s="137">
        <f t="shared" si="47"/>
        <v>0.57999999999999996</v>
      </c>
      <c r="AE178" s="137">
        <f t="shared" si="47"/>
        <v>0.57999999999999996</v>
      </c>
      <c r="AF178" s="137">
        <f t="shared" si="47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6"/>
        <v>0.8</v>
      </c>
      <c r="D179" s="137">
        <f t="shared" si="46"/>
        <v>0.8</v>
      </c>
      <c r="E179" s="137">
        <f t="shared" si="46"/>
        <v>0.8</v>
      </c>
      <c r="F179" s="137">
        <f t="shared" si="46"/>
        <v>0.8</v>
      </c>
      <c r="G179" s="137">
        <f t="shared" si="46"/>
        <v>0.8</v>
      </c>
      <c r="H179" s="137">
        <f t="shared" si="46"/>
        <v>0.8</v>
      </c>
      <c r="I179" s="137">
        <f t="shared" si="46"/>
        <v>0.8</v>
      </c>
      <c r="J179" s="137">
        <f t="shared" si="46"/>
        <v>0.8</v>
      </c>
      <c r="K179" s="137">
        <f t="shared" si="46"/>
        <v>0.8</v>
      </c>
      <c r="L179" s="137">
        <f t="shared" si="46"/>
        <v>0.8</v>
      </c>
      <c r="M179" s="137">
        <f t="shared" si="46"/>
        <v>0.8</v>
      </c>
      <c r="N179" s="137">
        <f t="shared" si="46"/>
        <v>0.8</v>
      </c>
      <c r="O179" s="137">
        <f t="shared" si="46"/>
        <v>0.8</v>
      </c>
      <c r="P179" s="137">
        <f t="shared" si="46"/>
        <v>0.8</v>
      </c>
      <c r="Q179" s="137">
        <f t="shared" si="46"/>
        <v>0.8</v>
      </c>
      <c r="R179" s="137">
        <f t="shared" si="46"/>
        <v>0.8</v>
      </c>
      <c r="S179" s="137">
        <f t="shared" si="47"/>
        <v>0.8</v>
      </c>
      <c r="T179" s="137">
        <f t="shared" si="47"/>
        <v>0.8</v>
      </c>
      <c r="U179" s="137">
        <f t="shared" si="47"/>
        <v>0.8</v>
      </c>
      <c r="V179" s="137">
        <f t="shared" si="47"/>
        <v>0.8</v>
      </c>
      <c r="W179" s="137">
        <f t="shared" si="47"/>
        <v>0.8</v>
      </c>
      <c r="X179" s="137">
        <f t="shared" si="47"/>
        <v>0.8</v>
      </c>
      <c r="Y179" s="137">
        <f t="shared" si="47"/>
        <v>0.8</v>
      </c>
      <c r="Z179" s="137">
        <f t="shared" si="47"/>
        <v>0.8</v>
      </c>
      <c r="AA179" s="137">
        <f t="shared" si="47"/>
        <v>0.8</v>
      </c>
      <c r="AB179" s="137">
        <f t="shared" si="47"/>
        <v>0.8</v>
      </c>
      <c r="AC179" s="137">
        <f t="shared" si="47"/>
        <v>0.8</v>
      </c>
      <c r="AD179" s="137">
        <f t="shared" si="47"/>
        <v>0.8</v>
      </c>
      <c r="AE179" s="137">
        <f t="shared" si="47"/>
        <v>0.8</v>
      </c>
      <c r="AF179" s="137">
        <f t="shared" si="47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6"/>
        <v>0</v>
      </c>
      <c r="D180" s="137">
        <f t="shared" si="46"/>
        <v>0</v>
      </c>
      <c r="E180" s="137">
        <f t="shared" si="46"/>
        <v>0</v>
      </c>
      <c r="F180" s="137">
        <f t="shared" si="46"/>
        <v>0</v>
      </c>
      <c r="G180" s="137">
        <f t="shared" si="46"/>
        <v>0</v>
      </c>
      <c r="H180" s="137">
        <f t="shared" si="46"/>
        <v>0</v>
      </c>
      <c r="I180" s="137">
        <f t="shared" si="46"/>
        <v>0</v>
      </c>
      <c r="J180" s="137">
        <f t="shared" si="46"/>
        <v>0</v>
      </c>
      <c r="K180" s="137">
        <f t="shared" si="46"/>
        <v>0</v>
      </c>
      <c r="L180" s="137">
        <f t="shared" si="46"/>
        <v>0</v>
      </c>
      <c r="M180" s="137">
        <f t="shared" si="46"/>
        <v>0</v>
      </c>
      <c r="N180" s="137">
        <f t="shared" si="46"/>
        <v>0</v>
      </c>
      <c r="O180" s="137">
        <f t="shared" si="46"/>
        <v>0</v>
      </c>
      <c r="P180" s="137">
        <f t="shared" si="46"/>
        <v>0</v>
      </c>
      <c r="Q180" s="137">
        <f t="shared" si="46"/>
        <v>0</v>
      </c>
      <c r="R180" s="137">
        <f t="shared" si="46"/>
        <v>0</v>
      </c>
      <c r="S180" s="137">
        <f t="shared" si="47"/>
        <v>0</v>
      </c>
      <c r="T180" s="137">
        <f t="shared" si="47"/>
        <v>0</v>
      </c>
      <c r="U180" s="137">
        <f t="shared" si="47"/>
        <v>0</v>
      </c>
      <c r="V180" s="137">
        <f t="shared" si="47"/>
        <v>0</v>
      </c>
      <c r="W180" s="137">
        <f t="shared" si="47"/>
        <v>0</v>
      </c>
      <c r="X180" s="137">
        <f t="shared" si="47"/>
        <v>0</v>
      </c>
      <c r="Y180" s="137">
        <f t="shared" si="47"/>
        <v>0</v>
      </c>
      <c r="Z180" s="137">
        <f t="shared" si="47"/>
        <v>0</v>
      </c>
      <c r="AA180" s="137">
        <f t="shared" si="47"/>
        <v>0</v>
      </c>
      <c r="AB180" s="137">
        <f t="shared" si="47"/>
        <v>0</v>
      </c>
      <c r="AC180" s="137">
        <f t="shared" si="47"/>
        <v>0</v>
      </c>
      <c r="AD180" s="137">
        <f t="shared" si="47"/>
        <v>0</v>
      </c>
      <c r="AE180" s="137">
        <f t="shared" si="47"/>
        <v>0</v>
      </c>
      <c r="AF180" s="137">
        <f t="shared" si="47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6"/>
        <v>0.6</v>
      </c>
      <c r="D181" s="137">
        <f t="shared" si="46"/>
        <v>0.6</v>
      </c>
      <c r="E181" s="137">
        <f t="shared" si="46"/>
        <v>0.6</v>
      </c>
      <c r="F181" s="137">
        <f t="shared" si="46"/>
        <v>0.6</v>
      </c>
      <c r="G181" s="137">
        <f t="shared" si="46"/>
        <v>0.6</v>
      </c>
      <c r="H181" s="137">
        <f t="shared" si="46"/>
        <v>0.6</v>
      </c>
      <c r="I181" s="137">
        <f t="shared" si="46"/>
        <v>0.6</v>
      </c>
      <c r="J181" s="137">
        <f t="shared" si="46"/>
        <v>0.6</v>
      </c>
      <c r="K181" s="137">
        <f t="shared" si="46"/>
        <v>0.6</v>
      </c>
      <c r="L181" s="137">
        <f t="shared" si="46"/>
        <v>0.6</v>
      </c>
      <c r="M181" s="137">
        <f t="shared" si="46"/>
        <v>0.6</v>
      </c>
      <c r="N181" s="137">
        <f t="shared" si="46"/>
        <v>0.6</v>
      </c>
      <c r="O181" s="137">
        <f t="shared" si="46"/>
        <v>0.6</v>
      </c>
      <c r="P181" s="137">
        <f t="shared" si="46"/>
        <v>0.6</v>
      </c>
      <c r="Q181" s="137">
        <f t="shared" si="46"/>
        <v>0.6</v>
      </c>
      <c r="R181" s="137">
        <f t="shared" si="46"/>
        <v>0.6</v>
      </c>
      <c r="S181" s="137">
        <f t="shared" si="47"/>
        <v>0.6</v>
      </c>
      <c r="T181" s="137">
        <f t="shared" si="47"/>
        <v>0.6</v>
      </c>
      <c r="U181" s="137">
        <f t="shared" si="47"/>
        <v>0.6</v>
      </c>
      <c r="V181" s="137">
        <f t="shared" si="47"/>
        <v>0.6</v>
      </c>
      <c r="W181" s="137">
        <f t="shared" si="47"/>
        <v>0.6</v>
      </c>
      <c r="X181" s="137">
        <f t="shared" si="47"/>
        <v>0.6</v>
      </c>
      <c r="Y181" s="137">
        <f t="shared" si="47"/>
        <v>0.6</v>
      </c>
      <c r="Z181" s="137">
        <f t="shared" si="47"/>
        <v>0.6</v>
      </c>
      <c r="AA181" s="137">
        <f t="shared" si="47"/>
        <v>0.6</v>
      </c>
      <c r="AB181" s="137">
        <f t="shared" si="47"/>
        <v>0.6</v>
      </c>
      <c r="AC181" s="137">
        <f t="shared" si="47"/>
        <v>0.6</v>
      </c>
      <c r="AD181" s="137">
        <f t="shared" si="47"/>
        <v>0.6</v>
      </c>
      <c r="AE181" s="137">
        <f t="shared" si="47"/>
        <v>0.6</v>
      </c>
      <c r="AF181" s="137">
        <f t="shared" si="47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6"/>
        <v>0.6</v>
      </c>
      <c r="D182" s="137">
        <f t="shared" si="46"/>
        <v>0.6</v>
      </c>
      <c r="E182" s="137">
        <f t="shared" si="46"/>
        <v>0.6</v>
      </c>
      <c r="F182" s="137">
        <f t="shared" si="46"/>
        <v>0.6</v>
      </c>
      <c r="G182" s="137">
        <f t="shared" si="46"/>
        <v>0.6</v>
      </c>
      <c r="H182" s="137">
        <f t="shared" si="46"/>
        <v>0.6</v>
      </c>
      <c r="I182" s="137">
        <f t="shared" si="46"/>
        <v>0.6</v>
      </c>
      <c r="J182" s="137">
        <f t="shared" si="46"/>
        <v>0.6</v>
      </c>
      <c r="K182" s="137">
        <f t="shared" si="46"/>
        <v>0.6</v>
      </c>
      <c r="L182" s="137">
        <f t="shared" si="46"/>
        <v>0.6</v>
      </c>
      <c r="M182" s="137">
        <f t="shared" si="46"/>
        <v>0.6</v>
      </c>
      <c r="N182" s="137">
        <f t="shared" si="46"/>
        <v>0.6</v>
      </c>
      <c r="O182" s="137">
        <f t="shared" si="46"/>
        <v>0.6</v>
      </c>
      <c r="P182" s="137">
        <f t="shared" si="46"/>
        <v>0.6</v>
      </c>
      <c r="Q182" s="137">
        <f t="shared" si="46"/>
        <v>0.6</v>
      </c>
      <c r="R182" s="137">
        <f t="shared" si="46"/>
        <v>0.6</v>
      </c>
      <c r="S182" s="137">
        <f t="shared" si="47"/>
        <v>0.6</v>
      </c>
      <c r="T182" s="137">
        <f t="shared" si="47"/>
        <v>0.6</v>
      </c>
      <c r="U182" s="137">
        <f t="shared" si="47"/>
        <v>0.6</v>
      </c>
      <c r="V182" s="137">
        <f t="shared" si="47"/>
        <v>0.6</v>
      </c>
      <c r="W182" s="137">
        <f t="shared" si="47"/>
        <v>0.6</v>
      </c>
      <c r="X182" s="137">
        <f t="shared" si="47"/>
        <v>0.6</v>
      </c>
      <c r="Y182" s="137">
        <f t="shared" si="47"/>
        <v>0.6</v>
      </c>
      <c r="Z182" s="137">
        <f t="shared" si="47"/>
        <v>0.6</v>
      </c>
      <c r="AA182" s="137">
        <f t="shared" si="47"/>
        <v>0.6</v>
      </c>
      <c r="AB182" s="137">
        <f t="shared" si="47"/>
        <v>0.6</v>
      </c>
      <c r="AC182" s="137">
        <f t="shared" si="47"/>
        <v>0.6</v>
      </c>
      <c r="AD182" s="137">
        <f t="shared" si="47"/>
        <v>0.6</v>
      </c>
      <c r="AE182" s="137">
        <f t="shared" si="47"/>
        <v>0.6</v>
      </c>
      <c r="AF182" s="137">
        <f t="shared" si="47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6"/>
        <v>0.35</v>
      </c>
      <c r="D183" s="137">
        <f t="shared" si="46"/>
        <v>0.35</v>
      </c>
      <c r="E183" s="137">
        <f t="shared" si="46"/>
        <v>0.35</v>
      </c>
      <c r="F183" s="137">
        <f t="shared" si="46"/>
        <v>0.35</v>
      </c>
      <c r="G183" s="137">
        <f t="shared" si="46"/>
        <v>0.35</v>
      </c>
      <c r="H183" s="137">
        <f t="shared" si="46"/>
        <v>0.35</v>
      </c>
      <c r="I183" s="137">
        <f t="shared" si="46"/>
        <v>0.35</v>
      </c>
      <c r="J183" s="137">
        <f t="shared" si="46"/>
        <v>0.35</v>
      </c>
      <c r="K183" s="137">
        <f t="shared" si="46"/>
        <v>0.35</v>
      </c>
      <c r="L183" s="137">
        <f t="shared" si="46"/>
        <v>0.35</v>
      </c>
      <c r="M183" s="137">
        <f t="shared" si="46"/>
        <v>0.35</v>
      </c>
      <c r="N183" s="137">
        <f t="shared" si="46"/>
        <v>0.35</v>
      </c>
      <c r="O183" s="137">
        <f t="shared" si="46"/>
        <v>0.35</v>
      </c>
      <c r="P183" s="137">
        <f t="shared" si="46"/>
        <v>0.35</v>
      </c>
      <c r="Q183" s="137">
        <f t="shared" si="46"/>
        <v>0.35</v>
      </c>
      <c r="R183" s="137">
        <f t="shared" si="46"/>
        <v>0.35</v>
      </c>
      <c r="S183" s="137">
        <f t="shared" si="47"/>
        <v>0.35</v>
      </c>
      <c r="T183" s="137">
        <f t="shared" si="47"/>
        <v>0.35</v>
      </c>
      <c r="U183" s="137">
        <f t="shared" si="47"/>
        <v>0.35</v>
      </c>
      <c r="V183" s="137">
        <f t="shared" si="47"/>
        <v>0.35</v>
      </c>
      <c r="W183" s="137">
        <f t="shared" si="47"/>
        <v>0.35</v>
      </c>
      <c r="X183" s="137">
        <f t="shared" si="47"/>
        <v>0.35</v>
      </c>
      <c r="Y183" s="137">
        <f t="shared" si="47"/>
        <v>0.35</v>
      </c>
      <c r="Z183" s="137">
        <f t="shared" si="47"/>
        <v>0.35</v>
      </c>
      <c r="AA183" s="137">
        <f t="shared" si="47"/>
        <v>0.35</v>
      </c>
      <c r="AB183" s="137">
        <f t="shared" si="47"/>
        <v>0.35</v>
      </c>
      <c r="AC183" s="137">
        <f t="shared" si="47"/>
        <v>0.35</v>
      </c>
      <c r="AD183" s="137">
        <f t="shared" si="47"/>
        <v>0.35</v>
      </c>
      <c r="AE183" s="137">
        <f t="shared" si="47"/>
        <v>0.35</v>
      </c>
      <c r="AF183" s="137">
        <f t="shared" si="47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6"/>
        <v>0.28999999999999998</v>
      </c>
      <c r="D184" s="137">
        <f t="shared" si="46"/>
        <v>0.28999999999999998</v>
      </c>
      <c r="E184" s="137">
        <f t="shared" si="46"/>
        <v>0.28999999999999998</v>
      </c>
      <c r="F184" s="137">
        <f t="shared" si="46"/>
        <v>0.28999999999999998</v>
      </c>
      <c r="G184" s="137">
        <f t="shared" si="46"/>
        <v>0.28999999999999998</v>
      </c>
      <c r="H184" s="137">
        <f t="shared" si="46"/>
        <v>0.28999999999999998</v>
      </c>
      <c r="I184" s="137">
        <f t="shared" si="46"/>
        <v>0.28999999999999998</v>
      </c>
      <c r="J184" s="137">
        <f t="shared" si="46"/>
        <v>0.28999999999999998</v>
      </c>
      <c r="K184" s="137">
        <f t="shared" si="46"/>
        <v>0.28999999999999998</v>
      </c>
      <c r="L184" s="137">
        <f t="shared" si="46"/>
        <v>0.28999999999999998</v>
      </c>
      <c r="M184" s="137">
        <f t="shared" si="46"/>
        <v>0.28999999999999998</v>
      </c>
      <c r="N184" s="137">
        <f t="shared" si="46"/>
        <v>0.28999999999999998</v>
      </c>
      <c r="O184" s="137">
        <f t="shared" si="46"/>
        <v>0.28999999999999998</v>
      </c>
      <c r="P184" s="137">
        <f t="shared" si="46"/>
        <v>0.28999999999999998</v>
      </c>
      <c r="Q184" s="137">
        <f t="shared" si="46"/>
        <v>0.28999999999999998</v>
      </c>
      <c r="R184" s="137">
        <f t="shared" si="46"/>
        <v>0.28999999999999998</v>
      </c>
      <c r="S184" s="137">
        <f t="shared" si="47"/>
        <v>0.28999999999999998</v>
      </c>
      <c r="T184" s="137">
        <f t="shared" si="47"/>
        <v>0.28999999999999998</v>
      </c>
      <c r="U184" s="137">
        <f t="shared" si="47"/>
        <v>0.28999999999999998</v>
      </c>
      <c r="V184" s="137">
        <f t="shared" si="47"/>
        <v>0.28999999999999998</v>
      </c>
      <c r="W184" s="137">
        <f t="shared" si="47"/>
        <v>0.28999999999999998</v>
      </c>
      <c r="X184" s="137">
        <f t="shared" si="47"/>
        <v>0.28999999999999998</v>
      </c>
      <c r="Y184" s="137">
        <f t="shared" si="47"/>
        <v>0.28999999999999998</v>
      </c>
      <c r="Z184" s="137">
        <f t="shared" si="47"/>
        <v>0.28999999999999998</v>
      </c>
      <c r="AA184" s="137">
        <f t="shared" si="47"/>
        <v>0.28999999999999998</v>
      </c>
      <c r="AB184" s="137">
        <f t="shared" si="47"/>
        <v>0.28999999999999998</v>
      </c>
      <c r="AC184" s="137">
        <f t="shared" si="47"/>
        <v>0.28999999999999998</v>
      </c>
      <c r="AD184" s="137">
        <f t="shared" si="47"/>
        <v>0.28999999999999998</v>
      </c>
      <c r="AE184" s="137">
        <f t="shared" si="47"/>
        <v>0.28999999999999998</v>
      </c>
      <c r="AF184" s="137">
        <f t="shared" si="47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6"/>
        <v>0.06</v>
      </c>
      <c r="D185" s="137">
        <f t="shared" si="46"/>
        <v>0.06</v>
      </c>
      <c r="E185" s="137">
        <f t="shared" si="46"/>
        <v>0.06</v>
      </c>
      <c r="F185" s="137">
        <f t="shared" si="46"/>
        <v>0.06</v>
      </c>
      <c r="G185" s="137">
        <f t="shared" si="46"/>
        <v>0.06</v>
      </c>
      <c r="H185" s="137">
        <f t="shared" si="46"/>
        <v>0.06</v>
      </c>
      <c r="I185" s="137">
        <f t="shared" si="46"/>
        <v>0.06</v>
      </c>
      <c r="J185" s="137">
        <f t="shared" si="46"/>
        <v>0.06</v>
      </c>
      <c r="K185" s="137">
        <f t="shared" si="46"/>
        <v>0.06</v>
      </c>
      <c r="L185" s="137">
        <f t="shared" si="46"/>
        <v>0.06</v>
      </c>
      <c r="M185" s="137">
        <f t="shared" si="46"/>
        <v>0.06</v>
      </c>
      <c r="N185" s="137">
        <f t="shared" si="46"/>
        <v>0.06</v>
      </c>
      <c r="O185" s="137">
        <f t="shared" si="46"/>
        <v>0.06</v>
      </c>
      <c r="P185" s="137">
        <f t="shared" si="46"/>
        <v>0.06</v>
      </c>
      <c r="Q185" s="137">
        <f t="shared" si="46"/>
        <v>0.06</v>
      </c>
      <c r="R185" s="137">
        <f t="shared" si="46"/>
        <v>0.06</v>
      </c>
      <c r="S185" s="137">
        <f t="shared" si="47"/>
        <v>0.06</v>
      </c>
      <c r="T185" s="137">
        <f t="shared" si="47"/>
        <v>0.06</v>
      </c>
      <c r="U185" s="137">
        <f t="shared" si="47"/>
        <v>0.06</v>
      </c>
      <c r="V185" s="137">
        <f t="shared" si="47"/>
        <v>0.06</v>
      </c>
      <c r="W185" s="137">
        <f t="shared" si="47"/>
        <v>0.06</v>
      </c>
      <c r="X185" s="137">
        <f t="shared" si="47"/>
        <v>0.06</v>
      </c>
      <c r="Y185" s="137">
        <f t="shared" si="47"/>
        <v>0.06</v>
      </c>
      <c r="Z185" s="137">
        <f t="shared" si="47"/>
        <v>0.06</v>
      </c>
      <c r="AA185" s="137">
        <f t="shared" si="47"/>
        <v>0.06</v>
      </c>
      <c r="AB185" s="137">
        <f t="shared" si="47"/>
        <v>0.06</v>
      </c>
      <c r="AC185" s="137">
        <f t="shared" si="47"/>
        <v>0.06</v>
      </c>
      <c r="AD185" s="137">
        <f t="shared" si="47"/>
        <v>0.06</v>
      </c>
      <c r="AE185" s="137">
        <f t="shared" si="47"/>
        <v>0.06</v>
      </c>
      <c r="AF185" s="137">
        <f t="shared" si="47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6"/>
        <v>0.11</v>
      </c>
      <c r="D186" s="137">
        <f t="shared" si="46"/>
        <v>0.11</v>
      </c>
      <c r="E186" s="137">
        <f t="shared" si="46"/>
        <v>0.11</v>
      </c>
      <c r="F186" s="137">
        <f t="shared" si="46"/>
        <v>0.11</v>
      </c>
      <c r="G186" s="137">
        <f t="shared" si="46"/>
        <v>0.11</v>
      </c>
      <c r="H186" s="137">
        <f t="shared" si="46"/>
        <v>0.11</v>
      </c>
      <c r="I186" s="137">
        <f t="shared" si="46"/>
        <v>0.11</v>
      </c>
      <c r="J186" s="137">
        <f t="shared" si="46"/>
        <v>0.11</v>
      </c>
      <c r="K186" s="137">
        <f t="shared" si="46"/>
        <v>0.11</v>
      </c>
      <c r="L186" s="137">
        <f t="shared" si="46"/>
        <v>0.11</v>
      </c>
      <c r="M186" s="137">
        <f t="shared" si="46"/>
        <v>0.11</v>
      </c>
      <c r="N186" s="137">
        <f t="shared" si="46"/>
        <v>0.11</v>
      </c>
      <c r="O186" s="137">
        <f t="shared" si="46"/>
        <v>0.11</v>
      </c>
      <c r="P186" s="137">
        <f t="shared" si="46"/>
        <v>0.11</v>
      </c>
      <c r="Q186" s="137">
        <f t="shared" si="46"/>
        <v>0.11</v>
      </c>
      <c r="R186" s="137">
        <f t="shared" si="46"/>
        <v>0.11</v>
      </c>
      <c r="S186" s="137">
        <f t="shared" si="47"/>
        <v>0.11</v>
      </c>
      <c r="T186" s="137">
        <f t="shared" si="47"/>
        <v>0.11</v>
      </c>
      <c r="U186" s="137">
        <f t="shared" si="47"/>
        <v>0.11</v>
      </c>
      <c r="V186" s="137">
        <f t="shared" si="47"/>
        <v>0.11</v>
      </c>
      <c r="W186" s="137">
        <f t="shared" si="47"/>
        <v>0.11</v>
      </c>
      <c r="X186" s="137">
        <f t="shared" si="47"/>
        <v>0.11</v>
      </c>
      <c r="Y186" s="137">
        <f t="shared" si="47"/>
        <v>0.11</v>
      </c>
      <c r="Z186" s="137">
        <f t="shared" si="47"/>
        <v>0.11</v>
      </c>
      <c r="AA186" s="137">
        <f t="shared" si="47"/>
        <v>0.11</v>
      </c>
      <c r="AB186" s="137">
        <f t="shared" si="47"/>
        <v>0.11</v>
      </c>
      <c r="AC186" s="137">
        <f t="shared" si="47"/>
        <v>0.11</v>
      </c>
      <c r="AD186" s="137">
        <f t="shared" si="47"/>
        <v>0.11</v>
      </c>
      <c r="AE186" s="137">
        <f t="shared" si="47"/>
        <v>0.11</v>
      </c>
      <c r="AF186" s="137">
        <f t="shared" si="47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6"/>
        <v>0.1</v>
      </c>
      <c r="D187" s="137">
        <f t="shared" si="46"/>
        <v>0.1</v>
      </c>
      <c r="E187" s="137">
        <f t="shared" si="46"/>
        <v>0.1</v>
      </c>
      <c r="F187" s="137">
        <f t="shared" si="46"/>
        <v>0.1</v>
      </c>
      <c r="G187" s="137">
        <f t="shared" si="46"/>
        <v>0.1</v>
      </c>
      <c r="H187" s="137">
        <f t="shared" si="46"/>
        <v>0.1</v>
      </c>
      <c r="I187" s="137">
        <f t="shared" si="46"/>
        <v>0.1</v>
      </c>
      <c r="J187" s="137">
        <f t="shared" si="46"/>
        <v>0.1</v>
      </c>
      <c r="K187" s="137">
        <f t="shared" si="46"/>
        <v>0.1</v>
      </c>
      <c r="L187" s="137">
        <f t="shared" si="46"/>
        <v>0.1</v>
      </c>
      <c r="M187" s="137">
        <f t="shared" si="46"/>
        <v>0.1</v>
      </c>
      <c r="N187" s="137">
        <f t="shared" si="46"/>
        <v>0.1</v>
      </c>
      <c r="O187" s="137">
        <f t="shared" si="46"/>
        <v>0.1</v>
      </c>
      <c r="P187" s="137">
        <f t="shared" si="46"/>
        <v>0.1</v>
      </c>
      <c r="Q187" s="137">
        <f t="shared" si="46"/>
        <v>0.1</v>
      </c>
      <c r="R187" s="137">
        <f t="shared" si="47"/>
        <v>0.1</v>
      </c>
      <c r="S187" s="137">
        <f t="shared" si="47"/>
        <v>0.1</v>
      </c>
      <c r="T187" s="137">
        <f t="shared" si="47"/>
        <v>0.1</v>
      </c>
      <c r="U187" s="137">
        <f t="shared" si="47"/>
        <v>0.1</v>
      </c>
      <c r="V187" s="137">
        <f t="shared" si="47"/>
        <v>0.1</v>
      </c>
      <c r="W187" s="137">
        <f t="shared" si="47"/>
        <v>0.1</v>
      </c>
      <c r="X187" s="137">
        <f t="shared" si="47"/>
        <v>0.1</v>
      </c>
      <c r="Y187" s="137">
        <f t="shared" si="47"/>
        <v>0.1</v>
      </c>
      <c r="Z187" s="137">
        <f t="shared" si="47"/>
        <v>0.1</v>
      </c>
      <c r="AA187" s="137">
        <f t="shared" si="47"/>
        <v>0.1</v>
      </c>
      <c r="AB187" s="137">
        <f t="shared" si="47"/>
        <v>0.1</v>
      </c>
      <c r="AC187" s="137">
        <f t="shared" si="47"/>
        <v>0.1</v>
      </c>
      <c r="AD187" s="137">
        <f t="shared" si="47"/>
        <v>0.1</v>
      </c>
      <c r="AE187" s="137">
        <f t="shared" si="47"/>
        <v>0.1</v>
      </c>
      <c r="AF187" s="137">
        <f t="shared" si="47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6"/>
        <v>0.09</v>
      </c>
      <c r="D188" s="137">
        <f t="shared" si="46"/>
        <v>0.09</v>
      </c>
      <c r="E188" s="137">
        <f t="shared" si="46"/>
        <v>0.09</v>
      </c>
      <c r="F188" s="137">
        <f t="shared" si="46"/>
        <v>0.09</v>
      </c>
      <c r="G188" s="137">
        <f t="shared" si="46"/>
        <v>0.09</v>
      </c>
      <c r="H188" s="137">
        <f t="shared" si="46"/>
        <v>0.09</v>
      </c>
      <c r="I188" s="137">
        <f t="shared" si="46"/>
        <v>0.09</v>
      </c>
      <c r="J188" s="137">
        <f t="shared" si="46"/>
        <v>0.09</v>
      </c>
      <c r="K188" s="137">
        <f t="shared" si="46"/>
        <v>0.09</v>
      </c>
      <c r="L188" s="137">
        <f t="shared" si="46"/>
        <v>0.09</v>
      </c>
      <c r="M188" s="137">
        <f t="shared" si="46"/>
        <v>0.09</v>
      </c>
      <c r="N188" s="137">
        <f t="shared" si="46"/>
        <v>0.09</v>
      </c>
      <c r="O188" s="137">
        <f t="shared" si="46"/>
        <v>0.09</v>
      </c>
      <c r="P188" s="137">
        <f t="shared" si="46"/>
        <v>0.09</v>
      </c>
      <c r="Q188" s="137">
        <f t="shared" si="46"/>
        <v>0.09</v>
      </c>
      <c r="R188" s="137">
        <f t="shared" si="47"/>
        <v>0.09</v>
      </c>
      <c r="S188" s="137">
        <f t="shared" si="47"/>
        <v>0.09</v>
      </c>
      <c r="T188" s="137">
        <f t="shared" si="47"/>
        <v>0.09</v>
      </c>
      <c r="U188" s="137">
        <f t="shared" si="47"/>
        <v>0.09</v>
      </c>
      <c r="V188" s="137">
        <f t="shared" si="47"/>
        <v>0.09</v>
      </c>
      <c r="W188" s="137">
        <f t="shared" si="47"/>
        <v>0.09</v>
      </c>
      <c r="X188" s="137">
        <f t="shared" si="47"/>
        <v>0.09</v>
      </c>
      <c r="Y188" s="137">
        <f t="shared" si="47"/>
        <v>0.09</v>
      </c>
      <c r="Z188" s="137">
        <f t="shared" si="47"/>
        <v>0.09</v>
      </c>
      <c r="AA188" s="137">
        <f t="shared" si="47"/>
        <v>0.09</v>
      </c>
      <c r="AB188" s="137">
        <f t="shared" si="47"/>
        <v>0.09</v>
      </c>
      <c r="AC188" s="137">
        <f t="shared" si="47"/>
        <v>0.09</v>
      </c>
      <c r="AD188" s="137">
        <f t="shared" si="47"/>
        <v>0.09</v>
      </c>
      <c r="AE188" s="137">
        <f t="shared" si="47"/>
        <v>0.09</v>
      </c>
      <c r="AF188" s="137">
        <f t="shared" si="47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6"/>
        <v>0.04</v>
      </c>
      <c r="D189" s="137">
        <f t="shared" si="46"/>
        <v>0.04</v>
      </c>
      <c r="E189" s="137">
        <f t="shared" si="46"/>
        <v>0.04</v>
      </c>
      <c r="F189" s="137">
        <f t="shared" si="46"/>
        <v>0.04</v>
      </c>
      <c r="G189" s="137">
        <f t="shared" si="46"/>
        <v>0.04</v>
      </c>
      <c r="H189" s="137">
        <f t="shared" si="46"/>
        <v>0.04</v>
      </c>
      <c r="I189" s="137">
        <f t="shared" si="46"/>
        <v>0.04</v>
      </c>
      <c r="J189" s="137">
        <f t="shared" si="46"/>
        <v>0.04</v>
      </c>
      <c r="K189" s="137">
        <f t="shared" si="46"/>
        <v>0.04</v>
      </c>
      <c r="L189" s="137">
        <f t="shared" si="46"/>
        <v>0.04</v>
      </c>
      <c r="M189" s="137">
        <f t="shared" si="46"/>
        <v>0.04</v>
      </c>
      <c r="N189" s="137">
        <f t="shared" si="46"/>
        <v>0.04</v>
      </c>
      <c r="O189" s="137">
        <f t="shared" si="46"/>
        <v>0.04</v>
      </c>
      <c r="P189" s="137">
        <f t="shared" si="46"/>
        <v>0.04</v>
      </c>
      <c r="Q189" s="137">
        <f t="shared" si="46"/>
        <v>0.04</v>
      </c>
      <c r="R189" s="137">
        <f t="shared" si="47"/>
        <v>0.04</v>
      </c>
      <c r="S189" s="137">
        <f t="shared" si="47"/>
        <v>0.04</v>
      </c>
      <c r="T189" s="137">
        <f t="shared" si="47"/>
        <v>0.04</v>
      </c>
      <c r="U189" s="137">
        <f t="shared" si="47"/>
        <v>0.04</v>
      </c>
      <c r="V189" s="137">
        <f t="shared" si="47"/>
        <v>0.04</v>
      </c>
      <c r="W189" s="137">
        <f t="shared" si="47"/>
        <v>0.04</v>
      </c>
      <c r="X189" s="137">
        <f t="shared" si="47"/>
        <v>0.04</v>
      </c>
      <c r="Y189" s="137">
        <f t="shared" si="47"/>
        <v>0.04</v>
      </c>
      <c r="Z189" s="137">
        <f t="shared" si="47"/>
        <v>0.04</v>
      </c>
      <c r="AA189" s="137">
        <f t="shared" si="47"/>
        <v>0.04</v>
      </c>
      <c r="AB189" s="137">
        <f t="shared" si="47"/>
        <v>0.04</v>
      </c>
      <c r="AC189" s="137">
        <f t="shared" si="47"/>
        <v>0.04</v>
      </c>
      <c r="AD189" s="137">
        <f t="shared" si="47"/>
        <v>0.04</v>
      </c>
      <c r="AE189" s="137">
        <f t="shared" si="47"/>
        <v>0.04</v>
      </c>
      <c r="AF189" s="137">
        <f t="shared" si="47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6"/>
        <v>2.3E-2</v>
      </c>
      <c r="E190" s="137">
        <f t="shared" si="46"/>
        <v>2.3E-2</v>
      </c>
      <c r="F190" s="137">
        <f t="shared" si="46"/>
        <v>2.3E-2</v>
      </c>
      <c r="G190" s="137">
        <f t="shared" si="46"/>
        <v>2.3E-2</v>
      </c>
      <c r="H190" s="137">
        <f t="shared" si="46"/>
        <v>2.3E-2</v>
      </c>
      <c r="I190" s="137">
        <f t="shared" si="46"/>
        <v>2.3E-2</v>
      </c>
      <c r="J190" s="137">
        <f t="shared" si="46"/>
        <v>2.3E-2</v>
      </c>
      <c r="K190" s="137">
        <f t="shared" si="46"/>
        <v>2.3E-2</v>
      </c>
      <c r="L190" s="137">
        <f t="shared" si="46"/>
        <v>2.3E-2</v>
      </c>
      <c r="M190" s="137">
        <f t="shared" si="46"/>
        <v>2.3E-2</v>
      </c>
      <c r="N190" s="137">
        <f t="shared" si="46"/>
        <v>2.3E-2</v>
      </c>
      <c r="O190" s="137">
        <f t="shared" si="46"/>
        <v>2.3E-2</v>
      </c>
      <c r="P190" s="137">
        <f t="shared" si="46"/>
        <v>2.3E-2</v>
      </c>
      <c r="Q190" s="137">
        <f t="shared" si="46"/>
        <v>2.3E-2</v>
      </c>
      <c r="R190" s="137">
        <f t="shared" si="47"/>
        <v>2.3E-2</v>
      </c>
      <c r="S190" s="137">
        <f t="shared" si="47"/>
        <v>2.3E-2</v>
      </c>
      <c r="T190" s="137">
        <f t="shared" si="47"/>
        <v>2.3E-2</v>
      </c>
      <c r="U190" s="137">
        <f t="shared" si="47"/>
        <v>2.3E-2</v>
      </c>
      <c r="V190" s="137">
        <f t="shared" si="47"/>
        <v>2.3E-2</v>
      </c>
      <c r="W190" s="137">
        <f t="shared" si="47"/>
        <v>2.3E-2</v>
      </c>
      <c r="X190" s="137">
        <f t="shared" si="47"/>
        <v>2.3E-2</v>
      </c>
      <c r="Y190" s="137">
        <f t="shared" si="47"/>
        <v>2.3E-2</v>
      </c>
      <c r="Z190" s="137">
        <f t="shared" si="47"/>
        <v>2.3E-2</v>
      </c>
      <c r="AA190" s="137">
        <f t="shared" si="47"/>
        <v>2.3E-2</v>
      </c>
      <c r="AB190" s="137">
        <f t="shared" si="47"/>
        <v>2.3E-2</v>
      </c>
      <c r="AC190" s="137">
        <f t="shared" si="47"/>
        <v>2.3E-2</v>
      </c>
      <c r="AD190" s="137">
        <f t="shared" si="47"/>
        <v>2.3E-2</v>
      </c>
      <c r="AE190" s="137">
        <f t="shared" si="47"/>
        <v>2.3E-2</v>
      </c>
      <c r="AF190" s="137">
        <f t="shared" si="47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8">SUM(B101:B190)</f>
        <v>194.70600000000002</v>
      </c>
      <c r="C191" s="141">
        <f t="shared" si="48"/>
        <v>194.70600000000002</v>
      </c>
      <c r="D191" s="141">
        <f t="shared" si="48"/>
        <v>194.70600000000002</v>
      </c>
      <c r="E191" s="141">
        <f t="shared" si="48"/>
        <v>194.70600000000002</v>
      </c>
      <c r="F191" s="141">
        <f t="shared" si="48"/>
        <v>194.70600000000002</v>
      </c>
      <c r="G191" s="141">
        <f t="shared" si="48"/>
        <v>194.70600000000002</v>
      </c>
      <c r="H191" s="141">
        <f t="shared" si="48"/>
        <v>194.70600000000002</v>
      </c>
      <c r="I191" s="141">
        <f t="shared" si="48"/>
        <v>192.10600000000005</v>
      </c>
      <c r="J191" s="141">
        <f t="shared" si="48"/>
        <v>192.10600000000005</v>
      </c>
      <c r="K191" s="141">
        <f t="shared" si="48"/>
        <v>192.10600000000005</v>
      </c>
      <c r="L191" s="141">
        <f t="shared" si="48"/>
        <v>192.10600000000005</v>
      </c>
      <c r="M191" s="141">
        <f t="shared" si="48"/>
        <v>192.10600000000005</v>
      </c>
      <c r="N191" s="141">
        <f t="shared" si="48"/>
        <v>192.10600000000005</v>
      </c>
      <c r="O191" s="141">
        <f t="shared" si="48"/>
        <v>192.10600000000005</v>
      </c>
      <c r="P191" s="141">
        <f t="shared" si="48"/>
        <v>192.10600000000005</v>
      </c>
      <c r="Q191" s="141">
        <f t="shared" si="48"/>
        <v>192.10600000000005</v>
      </c>
      <c r="R191" s="141">
        <f t="shared" si="48"/>
        <v>192.10600000000005</v>
      </c>
      <c r="S191" s="141">
        <f t="shared" si="48"/>
        <v>192.10600000000005</v>
      </c>
      <c r="T191" s="141">
        <f t="shared" si="48"/>
        <v>192.10600000000005</v>
      </c>
      <c r="U191" s="141">
        <f t="shared" si="48"/>
        <v>192.10600000000005</v>
      </c>
      <c r="V191" s="141">
        <f t="shared" si="48"/>
        <v>192.10600000000005</v>
      </c>
      <c r="W191" s="141">
        <f t="shared" si="48"/>
        <v>192.10600000000005</v>
      </c>
      <c r="X191" s="141">
        <f t="shared" si="48"/>
        <v>192.10600000000005</v>
      </c>
      <c r="Y191" s="141">
        <f t="shared" si="48"/>
        <v>192.10600000000005</v>
      </c>
      <c r="Z191" s="141">
        <f t="shared" si="48"/>
        <v>192.10600000000005</v>
      </c>
      <c r="AA191" s="141">
        <f t="shared" si="48"/>
        <v>192.10600000000005</v>
      </c>
      <c r="AB191" s="141">
        <f t="shared" si="48"/>
        <v>192.10600000000005</v>
      </c>
      <c r="AC191" s="141">
        <f t="shared" si="48"/>
        <v>192.10600000000005</v>
      </c>
      <c r="AD191" s="141">
        <f t="shared" si="48"/>
        <v>192.10600000000005</v>
      </c>
      <c r="AE191" s="141">
        <f t="shared" si="48"/>
        <v>192.10600000000005</v>
      </c>
      <c r="AF191" s="141">
        <f t="shared" si="48"/>
        <v>192.10600000000005</v>
      </c>
      <c r="AG191" s="142">
        <f t="shared" si="48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9">B193</f>
        <v>0.3</v>
      </c>
      <c r="D193" s="143">
        <f t="shared" si="49"/>
        <v>0.3</v>
      </c>
      <c r="E193" s="143">
        <f t="shared" si="49"/>
        <v>0.3</v>
      </c>
      <c r="F193" s="143">
        <f t="shared" si="49"/>
        <v>0.3</v>
      </c>
      <c r="G193" s="143">
        <f t="shared" si="49"/>
        <v>0.3</v>
      </c>
      <c r="H193" s="143">
        <f t="shared" si="49"/>
        <v>0.3</v>
      </c>
      <c r="I193" s="143">
        <f t="shared" si="49"/>
        <v>0.3</v>
      </c>
      <c r="J193" s="143">
        <f t="shared" si="49"/>
        <v>0.3</v>
      </c>
      <c r="K193" s="143">
        <f t="shared" si="49"/>
        <v>0.3</v>
      </c>
      <c r="L193" s="143">
        <f t="shared" si="49"/>
        <v>0.3</v>
      </c>
      <c r="M193" s="143">
        <f t="shared" si="49"/>
        <v>0.3</v>
      </c>
      <c r="N193" s="143">
        <f t="shared" si="49"/>
        <v>0.3</v>
      </c>
      <c r="O193" s="143">
        <f t="shared" si="49"/>
        <v>0.3</v>
      </c>
      <c r="P193" s="143">
        <f t="shared" si="49"/>
        <v>0.3</v>
      </c>
      <c r="Q193" s="143">
        <f t="shared" si="49"/>
        <v>0.3</v>
      </c>
      <c r="R193" s="143">
        <f t="shared" si="49"/>
        <v>0.3</v>
      </c>
      <c r="S193" s="143">
        <f t="shared" ref="S193:AF198" si="50">R193</f>
        <v>0.3</v>
      </c>
      <c r="T193" s="143">
        <f t="shared" si="50"/>
        <v>0.3</v>
      </c>
      <c r="U193" s="143">
        <f t="shared" si="50"/>
        <v>0.3</v>
      </c>
      <c r="V193" s="143">
        <f t="shared" si="50"/>
        <v>0.3</v>
      </c>
      <c r="W193" s="143">
        <f t="shared" si="50"/>
        <v>0.3</v>
      </c>
      <c r="X193" s="143">
        <f t="shared" si="50"/>
        <v>0.3</v>
      </c>
      <c r="Y193" s="143">
        <f t="shared" si="50"/>
        <v>0.3</v>
      </c>
      <c r="Z193" s="143">
        <f t="shared" si="50"/>
        <v>0.3</v>
      </c>
      <c r="AA193" s="143">
        <f t="shared" si="50"/>
        <v>0.3</v>
      </c>
      <c r="AB193" s="143">
        <f t="shared" si="50"/>
        <v>0.3</v>
      </c>
      <c r="AC193" s="143">
        <f t="shared" si="50"/>
        <v>0.3</v>
      </c>
      <c r="AD193" s="143">
        <f t="shared" si="50"/>
        <v>0.3</v>
      </c>
      <c r="AE193" s="143">
        <f t="shared" si="50"/>
        <v>0.3</v>
      </c>
      <c r="AF193" s="143">
        <f t="shared" si="50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9"/>
        <v>0.4</v>
      </c>
      <c r="D194" s="137">
        <f t="shared" si="49"/>
        <v>0.4</v>
      </c>
      <c r="E194" s="137">
        <f t="shared" si="49"/>
        <v>0.4</v>
      </c>
      <c r="F194" s="137">
        <f t="shared" si="49"/>
        <v>0.4</v>
      </c>
      <c r="G194" s="137">
        <f t="shared" si="49"/>
        <v>0.4</v>
      </c>
      <c r="H194" s="137">
        <f t="shared" si="49"/>
        <v>0.4</v>
      </c>
      <c r="I194" s="137">
        <f t="shared" si="49"/>
        <v>0.4</v>
      </c>
      <c r="J194" s="137">
        <f t="shared" si="49"/>
        <v>0.4</v>
      </c>
      <c r="K194" s="137">
        <f t="shared" si="49"/>
        <v>0.4</v>
      </c>
      <c r="L194" s="137">
        <f t="shared" si="49"/>
        <v>0.4</v>
      </c>
      <c r="M194" s="137">
        <f t="shared" si="49"/>
        <v>0.4</v>
      </c>
      <c r="N194" s="137">
        <f t="shared" si="49"/>
        <v>0.4</v>
      </c>
      <c r="O194" s="137">
        <f t="shared" si="49"/>
        <v>0.4</v>
      </c>
      <c r="P194" s="137">
        <f t="shared" si="49"/>
        <v>0.4</v>
      </c>
      <c r="Q194" s="137">
        <f t="shared" si="49"/>
        <v>0.4</v>
      </c>
      <c r="R194" s="137">
        <f t="shared" si="49"/>
        <v>0.4</v>
      </c>
      <c r="S194" s="137">
        <f t="shared" si="50"/>
        <v>0.4</v>
      </c>
      <c r="T194" s="137">
        <f t="shared" si="50"/>
        <v>0.4</v>
      </c>
      <c r="U194" s="137">
        <f t="shared" si="50"/>
        <v>0.4</v>
      </c>
      <c r="V194" s="137">
        <f>U194</f>
        <v>0.4</v>
      </c>
      <c r="W194" s="137">
        <f>V194</f>
        <v>0.4</v>
      </c>
      <c r="X194" s="137">
        <f t="shared" si="50"/>
        <v>0.4</v>
      </c>
      <c r="Y194" s="137">
        <f t="shared" si="50"/>
        <v>0.4</v>
      </c>
      <c r="Z194" s="137">
        <f t="shared" si="50"/>
        <v>0.4</v>
      </c>
      <c r="AA194" s="137">
        <f t="shared" si="50"/>
        <v>0.4</v>
      </c>
      <c r="AB194" s="137">
        <f t="shared" si="50"/>
        <v>0.4</v>
      </c>
      <c r="AC194" s="137">
        <f t="shared" si="50"/>
        <v>0.4</v>
      </c>
      <c r="AD194" s="137">
        <f t="shared" si="50"/>
        <v>0.4</v>
      </c>
      <c r="AE194" s="137">
        <f t="shared" si="50"/>
        <v>0.4</v>
      </c>
      <c r="AF194" s="137">
        <f t="shared" si="50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9"/>
        <v>1.5</v>
      </c>
      <c r="D195" s="137">
        <f t="shared" si="49"/>
        <v>1.5</v>
      </c>
      <c r="E195" s="137">
        <f t="shared" si="49"/>
        <v>1.5</v>
      </c>
      <c r="F195" s="137">
        <f t="shared" si="49"/>
        <v>1.5</v>
      </c>
      <c r="G195" s="137">
        <f t="shared" si="49"/>
        <v>1.5</v>
      </c>
      <c r="H195" s="137">
        <f t="shared" si="49"/>
        <v>1.5</v>
      </c>
      <c r="I195" s="137">
        <f t="shared" si="49"/>
        <v>1.5</v>
      </c>
      <c r="J195" s="137">
        <f t="shared" si="49"/>
        <v>1.5</v>
      </c>
      <c r="K195" s="137">
        <f t="shared" si="49"/>
        <v>1.5</v>
      </c>
      <c r="L195" s="137">
        <f t="shared" si="49"/>
        <v>1.5</v>
      </c>
      <c r="M195" s="137">
        <f t="shared" si="49"/>
        <v>1.5</v>
      </c>
      <c r="N195" s="137">
        <f t="shared" si="49"/>
        <v>1.5</v>
      </c>
      <c r="O195" s="137">
        <f t="shared" si="49"/>
        <v>1.5</v>
      </c>
      <c r="P195" s="137">
        <f t="shared" si="49"/>
        <v>1.5</v>
      </c>
      <c r="Q195" s="137">
        <f t="shared" si="49"/>
        <v>1.5</v>
      </c>
      <c r="R195" s="137">
        <f t="shared" si="49"/>
        <v>1.5</v>
      </c>
      <c r="S195" s="137">
        <f t="shared" si="50"/>
        <v>1.5</v>
      </c>
      <c r="T195" s="137">
        <f t="shared" si="50"/>
        <v>1.5</v>
      </c>
      <c r="U195" s="137">
        <f t="shared" si="50"/>
        <v>1.5</v>
      </c>
      <c r="V195" s="137">
        <f t="shared" si="50"/>
        <v>1.5</v>
      </c>
      <c r="W195" s="137">
        <f t="shared" si="50"/>
        <v>1.5</v>
      </c>
      <c r="X195" s="137">
        <f t="shared" si="50"/>
        <v>1.5</v>
      </c>
      <c r="Y195" s="137">
        <f t="shared" si="50"/>
        <v>1.5</v>
      </c>
      <c r="Z195" s="137">
        <f t="shared" si="50"/>
        <v>1.5</v>
      </c>
      <c r="AA195" s="137">
        <f t="shared" si="50"/>
        <v>1.5</v>
      </c>
      <c r="AB195" s="137">
        <f t="shared" si="50"/>
        <v>1.5</v>
      </c>
      <c r="AC195" s="137">
        <f t="shared" si="50"/>
        <v>1.5</v>
      </c>
      <c r="AD195" s="137">
        <f t="shared" si="50"/>
        <v>1.5</v>
      </c>
      <c r="AE195" s="137">
        <f t="shared" si="50"/>
        <v>1.5</v>
      </c>
      <c r="AF195" s="137">
        <f t="shared" si="50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9"/>
        <v>0.3</v>
      </c>
      <c r="D196" s="137">
        <f t="shared" si="49"/>
        <v>0.3</v>
      </c>
      <c r="E196" s="137">
        <f t="shared" si="49"/>
        <v>0.3</v>
      </c>
      <c r="F196" s="137">
        <f t="shared" si="49"/>
        <v>0.3</v>
      </c>
      <c r="G196" s="137">
        <f t="shared" si="49"/>
        <v>0.3</v>
      </c>
      <c r="H196" s="137">
        <f t="shared" si="49"/>
        <v>0.3</v>
      </c>
      <c r="I196" s="137">
        <f t="shared" si="49"/>
        <v>0.3</v>
      </c>
      <c r="J196" s="137">
        <f t="shared" si="49"/>
        <v>0.3</v>
      </c>
      <c r="K196" s="137">
        <f t="shared" si="49"/>
        <v>0.3</v>
      </c>
      <c r="L196" s="137">
        <f t="shared" si="49"/>
        <v>0.3</v>
      </c>
      <c r="M196" s="137">
        <f t="shared" si="49"/>
        <v>0.3</v>
      </c>
      <c r="N196" s="137">
        <f t="shared" si="49"/>
        <v>0.3</v>
      </c>
      <c r="O196" s="137">
        <f t="shared" si="49"/>
        <v>0.3</v>
      </c>
      <c r="P196" s="137">
        <f t="shared" si="49"/>
        <v>0.3</v>
      </c>
      <c r="Q196" s="137">
        <f t="shared" si="49"/>
        <v>0.3</v>
      </c>
      <c r="R196" s="137">
        <f t="shared" si="49"/>
        <v>0.3</v>
      </c>
      <c r="S196" s="137">
        <f t="shared" si="50"/>
        <v>0.3</v>
      </c>
      <c r="T196" s="137">
        <f t="shared" si="50"/>
        <v>0.3</v>
      </c>
      <c r="U196" s="137">
        <f t="shared" si="50"/>
        <v>0.3</v>
      </c>
      <c r="V196" s="137">
        <f t="shared" si="50"/>
        <v>0.3</v>
      </c>
      <c r="W196" s="137">
        <f t="shared" si="50"/>
        <v>0.3</v>
      </c>
      <c r="X196" s="137">
        <f t="shared" si="50"/>
        <v>0.3</v>
      </c>
      <c r="Y196" s="137">
        <f t="shared" si="50"/>
        <v>0.3</v>
      </c>
      <c r="Z196" s="137">
        <f t="shared" si="50"/>
        <v>0.3</v>
      </c>
      <c r="AA196" s="137">
        <f t="shared" si="50"/>
        <v>0.3</v>
      </c>
      <c r="AB196" s="137">
        <f t="shared" si="50"/>
        <v>0.3</v>
      </c>
      <c r="AC196" s="137">
        <f t="shared" si="50"/>
        <v>0.3</v>
      </c>
      <c r="AD196" s="137">
        <f t="shared" si="50"/>
        <v>0.3</v>
      </c>
      <c r="AE196" s="137">
        <f t="shared" si="50"/>
        <v>0.3</v>
      </c>
      <c r="AF196" s="137">
        <f t="shared" si="50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9"/>
        <v>0.4</v>
      </c>
      <c r="D197" s="137">
        <f t="shared" si="49"/>
        <v>0.4</v>
      </c>
      <c r="E197" s="137">
        <f t="shared" si="49"/>
        <v>0.4</v>
      </c>
      <c r="F197" s="137">
        <f t="shared" si="49"/>
        <v>0.4</v>
      </c>
      <c r="G197" s="137">
        <f t="shared" si="49"/>
        <v>0.4</v>
      </c>
      <c r="H197" s="137">
        <f t="shared" si="49"/>
        <v>0.4</v>
      </c>
      <c r="I197" s="137">
        <f t="shared" si="49"/>
        <v>0.4</v>
      </c>
      <c r="J197" s="137">
        <f t="shared" si="49"/>
        <v>0.4</v>
      </c>
      <c r="K197" s="137">
        <f t="shared" si="49"/>
        <v>0.4</v>
      </c>
      <c r="L197" s="137">
        <f t="shared" si="49"/>
        <v>0.4</v>
      </c>
      <c r="M197" s="137">
        <f t="shared" si="49"/>
        <v>0.4</v>
      </c>
      <c r="N197" s="137">
        <f t="shared" si="49"/>
        <v>0.4</v>
      </c>
      <c r="O197" s="137">
        <f t="shared" si="49"/>
        <v>0.4</v>
      </c>
      <c r="P197" s="137">
        <f t="shared" si="49"/>
        <v>0.4</v>
      </c>
      <c r="Q197" s="137">
        <f t="shared" si="49"/>
        <v>0.4</v>
      </c>
      <c r="R197" s="137">
        <f t="shared" si="49"/>
        <v>0.4</v>
      </c>
      <c r="S197" s="137">
        <f t="shared" si="50"/>
        <v>0.4</v>
      </c>
      <c r="T197" s="137">
        <f t="shared" si="50"/>
        <v>0.4</v>
      </c>
      <c r="U197" s="137">
        <f t="shared" si="50"/>
        <v>0.4</v>
      </c>
      <c r="V197" s="137">
        <f t="shared" si="50"/>
        <v>0.4</v>
      </c>
      <c r="W197" s="137">
        <f t="shared" si="50"/>
        <v>0.4</v>
      </c>
      <c r="X197" s="137">
        <f t="shared" si="50"/>
        <v>0.4</v>
      </c>
      <c r="Y197" s="137">
        <f t="shared" si="50"/>
        <v>0.4</v>
      </c>
      <c r="Z197" s="137">
        <f t="shared" si="50"/>
        <v>0.4</v>
      </c>
      <c r="AA197" s="137">
        <f t="shared" si="50"/>
        <v>0.4</v>
      </c>
      <c r="AB197" s="137">
        <f t="shared" si="50"/>
        <v>0.4</v>
      </c>
      <c r="AC197" s="137">
        <f t="shared" si="50"/>
        <v>0.4</v>
      </c>
      <c r="AD197" s="137">
        <f t="shared" si="50"/>
        <v>0.4</v>
      </c>
      <c r="AE197" s="137">
        <f t="shared" si="50"/>
        <v>0.4</v>
      </c>
      <c r="AF197" s="137">
        <f t="shared" si="50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9"/>
        <v>0.64</v>
      </c>
      <c r="D198" s="146">
        <f t="shared" si="49"/>
        <v>0.64</v>
      </c>
      <c r="E198" s="146">
        <f t="shared" si="49"/>
        <v>0.64</v>
      </c>
      <c r="F198" s="146">
        <f t="shared" si="49"/>
        <v>0.64</v>
      </c>
      <c r="G198" s="146">
        <f t="shared" si="49"/>
        <v>0.64</v>
      </c>
      <c r="H198" s="146">
        <f t="shared" si="49"/>
        <v>0.64</v>
      </c>
      <c r="I198" s="146">
        <f t="shared" si="49"/>
        <v>0.64</v>
      </c>
      <c r="J198" s="146">
        <f t="shared" si="49"/>
        <v>0.64</v>
      </c>
      <c r="K198" s="146">
        <f t="shared" si="49"/>
        <v>0.64</v>
      </c>
      <c r="L198" s="146">
        <f t="shared" si="49"/>
        <v>0.64</v>
      </c>
      <c r="M198" s="146">
        <f t="shared" si="49"/>
        <v>0.64</v>
      </c>
      <c r="N198" s="146">
        <f t="shared" si="49"/>
        <v>0.64</v>
      </c>
      <c r="O198" s="146">
        <f t="shared" si="49"/>
        <v>0.64</v>
      </c>
      <c r="P198" s="146">
        <f t="shared" si="49"/>
        <v>0.64</v>
      </c>
      <c r="Q198" s="146">
        <f t="shared" si="49"/>
        <v>0.64</v>
      </c>
      <c r="R198" s="146">
        <f t="shared" si="49"/>
        <v>0.64</v>
      </c>
      <c r="S198" s="146">
        <f t="shared" si="50"/>
        <v>0.64</v>
      </c>
      <c r="T198" s="146">
        <f t="shared" si="50"/>
        <v>0.64</v>
      </c>
      <c r="U198" s="146">
        <f t="shared" si="50"/>
        <v>0.64</v>
      </c>
      <c r="V198" s="146">
        <f t="shared" si="50"/>
        <v>0.64</v>
      </c>
      <c r="W198" s="146">
        <f t="shared" si="50"/>
        <v>0.64</v>
      </c>
      <c r="X198" s="146">
        <f t="shared" si="50"/>
        <v>0.64</v>
      </c>
      <c r="Y198" s="146">
        <f t="shared" si="50"/>
        <v>0.64</v>
      </c>
      <c r="Z198" s="146">
        <f t="shared" si="50"/>
        <v>0.64</v>
      </c>
      <c r="AA198" s="146">
        <f t="shared" si="50"/>
        <v>0.64</v>
      </c>
      <c r="AB198" s="146">
        <f t="shared" si="50"/>
        <v>0.64</v>
      </c>
      <c r="AC198" s="146">
        <f t="shared" si="50"/>
        <v>0.64</v>
      </c>
      <c r="AD198" s="146">
        <f t="shared" si="50"/>
        <v>0.64</v>
      </c>
      <c r="AE198" s="146">
        <f t="shared" si="50"/>
        <v>0.64</v>
      </c>
      <c r="AF198" s="146">
        <f t="shared" si="50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51">SUM(C193:C198)</f>
        <v>3.54</v>
      </c>
      <c r="D199" s="149">
        <f t="shared" si="51"/>
        <v>3.54</v>
      </c>
      <c r="E199" s="149">
        <f t="shared" si="51"/>
        <v>3.54</v>
      </c>
      <c r="F199" s="149">
        <f t="shared" si="51"/>
        <v>3.54</v>
      </c>
      <c r="G199" s="149">
        <f t="shared" si="51"/>
        <v>3.54</v>
      </c>
      <c r="H199" s="149">
        <f t="shared" si="51"/>
        <v>3.54</v>
      </c>
      <c r="I199" s="149">
        <f t="shared" si="51"/>
        <v>3.54</v>
      </c>
      <c r="J199" s="149">
        <f t="shared" si="51"/>
        <v>3.54</v>
      </c>
      <c r="K199" s="149">
        <f t="shared" si="51"/>
        <v>3.54</v>
      </c>
      <c r="L199" s="149">
        <f>SUM(L193:L198)</f>
        <v>3.54</v>
      </c>
      <c r="M199" s="149">
        <f t="shared" ref="M199:R199" si="52">SUM(M193:M198)</f>
        <v>3.54</v>
      </c>
      <c r="N199" s="149">
        <f t="shared" si="52"/>
        <v>3.54</v>
      </c>
      <c r="O199" s="149">
        <f t="shared" si="52"/>
        <v>3.54</v>
      </c>
      <c r="P199" s="149">
        <f t="shared" si="52"/>
        <v>3.54</v>
      </c>
      <c r="Q199" s="149">
        <f t="shared" si="52"/>
        <v>3.54</v>
      </c>
      <c r="R199" s="149">
        <f t="shared" si="52"/>
        <v>3.54</v>
      </c>
      <c r="S199" s="149">
        <f>SUM(S193:S198)</f>
        <v>3.54</v>
      </c>
      <c r="T199" s="149">
        <f t="shared" ref="T199:AG199" si="53">SUM(T193:T198)</f>
        <v>3.54</v>
      </c>
      <c r="U199" s="149">
        <f t="shared" si="53"/>
        <v>3.54</v>
      </c>
      <c r="V199" s="149">
        <f t="shared" si="53"/>
        <v>3.54</v>
      </c>
      <c r="W199" s="149">
        <f t="shared" si="53"/>
        <v>3.54</v>
      </c>
      <c r="X199" s="149">
        <f t="shared" si="53"/>
        <v>3.54</v>
      </c>
      <c r="Y199" s="149">
        <f t="shared" si="53"/>
        <v>3.54</v>
      </c>
      <c r="Z199" s="149">
        <f t="shared" si="53"/>
        <v>3.54</v>
      </c>
      <c r="AA199" s="149">
        <f t="shared" si="53"/>
        <v>3.54</v>
      </c>
      <c r="AB199" s="149">
        <f t="shared" si="53"/>
        <v>3.54</v>
      </c>
      <c r="AC199" s="149">
        <f t="shared" si="53"/>
        <v>3.54</v>
      </c>
      <c r="AD199" s="149">
        <f t="shared" si="53"/>
        <v>3.54</v>
      </c>
      <c r="AE199" s="149">
        <f t="shared" si="53"/>
        <v>3.54</v>
      </c>
      <c r="AF199" s="149">
        <f t="shared" si="53"/>
        <v>3.54</v>
      </c>
      <c r="AG199" s="150">
        <f t="shared" si="53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1302.6400000000001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10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2078/08/10)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2078/08/10)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4">B75</f>
        <v>850.94</v>
      </c>
      <c r="U213" s="173">
        <f t="shared" si="54"/>
        <v>817.44</v>
      </c>
      <c r="V213" s="173">
        <f t="shared" si="54"/>
        <v>808.44</v>
      </c>
      <c r="W213" s="173">
        <f t="shared" si="54"/>
        <v>823.44</v>
      </c>
      <c r="X213" s="173">
        <f t="shared" si="54"/>
        <v>875.44</v>
      </c>
      <c r="Y213" s="173">
        <f t="shared" si="54"/>
        <v>962.84000000000015</v>
      </c>
      <c r="Z213" s="173">
        <f t="shared" si="54"/>
        <v>1088.1400000000001</v>
      </c>
      <c r="AA213" s="173">
        <f t="shared" si="54"/>
        <v>1168.1400000000001</v>
      </c>
      <c r="AB213" s="173">
        <f t="shared" si="54"/>
        <v>1231.1400000000001</v>
      </c>
      <c r="AC213" s="173">
        <f t="shared" si="54"/>
        <v>1272.1400000000001</v>
      </c>
      <c r="AD213" s="173">
        <f t="shared" si="54"/>
        <v>1302.6400000000001</v>
      </c>
      <c r="AE213" s="173">
        <f t="shared" si="54"/>
        <v>1293.74</v>
      </c>
      <c r="AF213" s="173">
        <f t="shared" si="54"/>
        <v>1213.54</v>
      </c>
      <c r="AG213" s="173">
        <f t="shared" si="54"/>
        <v>1163.54</v>
      </c>
      <c r="AH213" s="173">
        <f t="shared" si="54"/>
        <v>1144.7399999999998</v>
      </c>
      <c r="AI213" s="173">
        <f t="shared" si="54"/>
        <v>762.13999999999987</v>
      </c>
      <c r="AJ213" s="173">
        <f t="shared" si="54"/>
        <v>1130.94</v>
      </c>
      <c r="AK213" s="173">
        <f t="shared" si="54"/>
        <v>1134.8399999999999</v>
      </c>
      <c r="AL213" s="173">
        <f t="shared" si="54"/>
        <v>1134.6399999999999</v>
      </c>
      <c r="AM213" s="173">
        <f t="shared" si="54"/>
        <v>1200.04</v>
      </c>
      <c r="AN213" s="173">
        <f t="shared" si="54"/>
        <v>1353.6399999999999</v>
      </c>
      <c r="AO213" s="173">
        <f t="shared" si="54"/>
        <v>1443.54</v>
      </c>
      <c r="AP213" s="173">
        <f t="shared" si="54"/>
        <v>1365.04</v>
      </c>
      <c r="AQ213" s="173">
        <f t="shared" si="54"/>
        <v>1286.54</v>
      </c>
      <c r="AR213" s="173">
        <f t="shared" si="54"/>
        <v>1213.44</v>
      </c>
      <c r="AS213" s="173">
        <f t="shared" si="54"/>
        <v>1163.04</v>
      </c>
      <c r="AT213" s="173">
        <f t="shared" si="54"/>
        <v>1119.2399999999998</v>
      </c>
      <c r="AU213" s="173">
        <f t="shared" si="54"/>
        <v>1062.04</v>
      </c>
      <c r="AV213" s="173">
        <f t="shared" si="54"/>
        <v>926.64</v>
      </c>
      <c r="AW213" s="173">
        <f t="shared" si="54"/>
        <v>910.44</v>
      </c>
      <c r="AX213" s="173">
        <f t="shared" si="54"/>
        <v>882.14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5">B198</f>
        <v>0.64</v>
      </c>
      <c r="C234" s="176">
        <f t="shared" si="55"/>
        <v>0.64</v>
      </c>
      <c r="D234" s="176">
        <f t="shared" si="55"/>
        <v>0.64</v>
      </c>
      <c r="E234" s="176">
        <f t="shared" si="55"/>
        <v>0.64</v>
      </c>
      <c r="F234" s="176">
        <f t="shared" si="55"/>
        <v>0.64</v>
      </c>
      <c r="G234" s="176">
        <f t="shared" si="55"/>
        <v>0.64</v>
      </c>
      <c r="H234" s="176">
        <f t="shared" si="55"/>
        <v>0.64</v>
      </c>
      <c r="I234" s="176">
        <f t="shared" si="55"/>
        <v>0.64</v>
      </c>
      <c r="J234" s="176">
        <f t="shared" si="55"/>
        <v>0.64</v>
      </c>
      <c r="K234" s="176">
        <f t="shared" si="55"/>
        <v>0.64</v>
      </c>
      <c r="L234" s="176">
        <f t="shared" si="55"/>
        <v>0.64</v>
      </c>
      <c r="M234" s="176">
        <f t="shared" si="55"/>
        <v>0.64</v>
      </c>
      <c r="N234" s="176">
        <f t="shared" si="55"/>
        <v>0.64</v>
      </c>
      <c r="O234" s="176">
        <f t="shared" si="55"/>
        <v>0.64</v>
      </c>
      <c r="P234" s="176">
        <f t="shared" si="55"/>
        <v>0.64</v>
      </c>
      <c r="Q234" s="176">
        <f t="shared" si="55"/>
        <v>0.64</v>
      </c>
      <c r="R234" s="176">
        <f t="shared" si="55"/>
        <v>0.64</v>
      </c>
      <c r="S234" s="176">
        <f t="shared" si="55"/>
        <v>0.64</v>
      </c>
      <c r="T234" s="176">
        <f t="shared" si="55"/>
        <v>0.64</v>
      </c>
      <c r="U234" s="176">
        <f t="shared" si="55"/>
        <v>0.64</v>
      </c>
      <c r="V234" s="176">
        <f t="shared" si="55"/>
        <v>0.64</v>
      </c>
      <c r="W234" s="176">
        <f t="shared" si="55"/>
        <v>0.64</v>
      </c>
      <c r="X234" s="176">
        <f t="shared" si="55"/>
        <v>0.64</v>
      </c>
      <c r="Y234" s="176">
        <f t="shared" si="55"/>
        <v>0.64</v>
      </c>
      <c r="Z234" s="176">
        <f t="shared" si="55"/>
        <v>0.64</v>
      </c>
      <c r="AA234" s="176">
        <f t="shared" si="55"/>
        <v>0.64</v>
      </c>
      <c r="AB234" s="176">
        <f t="shared" si="55"/>
        <v>0.64</v>
      </c>
      <c r="AC234" s="176">
        <f t="shared" si="55"/>
        <v>0.64</v>
      </c>
      <c r="AD234" s="176">
        <f t="shared" si="55"/>
        <v>0.64</v>
      </c>
      <c r="AE234" s="176">
        <f t="shared" si="55"/>
        <v>0.64</v>
      </c>
      <c r="AF234" s="176">
        <f t="shared" si="55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6">IF(C202&lt;100,"",C202-520)</f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7">IF(B203&lt;100,"",B203-620)</f>
        <v/>
      </c>
      <c r="C236" s="120" t="str">
        <f t="shared" si="57"/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8">IF(B204&lt;100,"",B204-330)</f>
        <v/>
      </c>
      <c r="C237" s="120" t="str">
        <f t="shared" si="58"/>
        <v/>
      </c>
      <c r="D237" s="120" t="str">
        <f t="shared" si="58"/>
        <v/>
      </c>
      <c r="E237" s="120" t="str">
        <f t="shared" si="58"/>
        <v/>
      </c>
      <c r="F237" s="120" t="str">
        <f t="shared" si="58"/>
        <v/>
      </c>
      <c r="G237" s="120" t="str">
        <f t="shared" si="58"/>
        <v/>
      </c>
      <c r="H237" s="120" t="str">
        <f t="shared" si="58"/>
        <v/>
      </c>
      <c r="I237" s="120" t="str">
        <f t="shared" si="58"/>
        <v/>
      </c>
      <c r="J237" s="120" t="str">
        <f t="shared" si="58"/>
        <v/>
      </c>
      <c r="K237" s="120" t="str">
        <f t="shared" si="58"/>
        <v/>
      </c>
      <c r="L237" s="120" t="str">
        <f t="shared" si="58"/>
        <v/>
      </c>
      <c r="M237" s="120" t="str">
        <f t="shared" si="58"/>
        <v/>
      </c>
      <c r="N237" s="120" t="str">
        <f t="shared" si="58"/>
        <v/>
      </c>
      <c r="O237" s="120" t="str">
        <f t="shared" si="58"/>
        <v/>
      </c>
      <c r="P237" s="120" t="str">
        <f t="shared" si="58"/>
        <v/>
      </c>
      <c r="Q237" s="120" t="str">
        <f t="shared" si="58"/>
        <v/>
      </c>
      <c r="R237" s="120" t="str">
        <f t="shared" si="58"/>
        <v/>
      </c>
      <c r="S237" s="120" t="str">
        <f t="shared" si="58"/>
        <v/>
      </c>
      <c r="T237" s="120" t="str">
        <f t="shared" si="58"/>
        <v/>
      </c>
      <c r="U237" s="120" t="str">
        <f t="shared" si="58"/>
        <v/>
      </c>
      <c r="V237" s="120" t="str">
        <f t="shared" si="58"/>
        <v/>
      </c>
      <c r="W237" s="120" t="str">
        <f t="shared" si="58"/>
        <v/>
      </c>
      <c r="X237" s="120" t="str">
        <f t="shared" si="58"/>
        <v/>
      </c>
      <c r="Y237" s="120" t="str">
        <f t="shared" si="58"/>
        <v/>
      </c>
      <c r="Z237" s="120" t="str">
        <f t="shared" si="58"/>
        <v/>
      </c>
      <c r="AA237" s="120" t="str">
        <f t="shared" si="58"/>
        <v/>
      </c>
      <c r="AB237" s="120" t="str">
        <f t="shared" si="58"/>
        <v/>
      </c>
      <c r="AC237" s="120" t="str">
        <f t="shared" si="58"/>
        <v/>
      </c>
      <c r="AD237" s="120" t="str">
        <f t="shared" si="58"/>
        <v/>
      </c>
      <c r="AE237" s="120" t="str">
        <f t="shared" si="58"/>
        <v/>
      </c>
      <c r="AF237" s="120" t="str">
        <f t="shared" si="58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9">IF(C205&lt;100,"",C205-1500)</f>
        <v/>
      </c>
      <c r="D238" s="120" t="str">
        <f t="shared" si="59"/>
        <v/>
      </c>
      <c r="E238" s="120" t="str">
        <f t="shared" si="59"/>
        <v/>
      </c>
      <c r="F238" s="120" t="str">
        <f t="shared" si="59"/>
        <v/>
      </c>
      <c r="G238" s="120" t="str">
        <f t="shared" si="59"/>
        <v/>
      </c>
      <c r="H238" s="120" t="str">
        <f t="shared" si="59"/>
        <v/>
      </c>
      <c r="I238" s="120" t="str">
        <f t="shared" si="59"/>
        <v/>
      </c>
      <c r="J238" s="120" t="str">
        <f t="shared" si="59"/>
        <v/>
      </c>
      <c r="K238" s="120" t="str">
        <f t="shared" si="59"/>
        <v/>
      </c>
      <c r="L238" s="120" t="str">
        <f t="shared" si="59"/>
        <v/>
      </c>
      <c r="M238" s="120" t="str">
        <f t="shared" si="59"/>
        <v/>
      </c>
      <c r="N238" s="120" t="str">
        <f t="shared" si="59"/>
        <v/>
      </c>
      <c r="O238" s="120" t="str">
        <f t="shared" si="59"/>
        <v/>
      </c>
      <c r="P238" s="120" t="str">
        <f t="shared" si="59"/>
        <v/>
      </c>
      <c r="Q238" s="120" t="str">
        <f t="shared" si="59"/>
        <v/>
      </c>
      <c r="R238" s="120" t="str">
        <f t="shared" si="59"/>
        <v/>
      </c>
      <c r="S238" s="120" t="str">
        <f t="shared" si="59"/>
        <v/>
      </c>
      <c r="T238" s="120" t="str">
        <f t="shared" si="59"/>
        <v/>
      </c>
      <c r="U238" s="120" t="str">
        <f t="shared" si="59"/>
        <v/>
      </c>
      <c r="V238" s="120" t="str">
        <f t="shared" si="59"/>
        <v/>
      </c>
      <c r="W238" s="120" t="str">
        <f t="shared" si="59"/>
        <v/>
      </c>
      <c r="X238" s="120" t="str">
        <f t="shared" si="59"/>
        <v/>
      </c>
      <c r="Y238" s="120" t="str">
        <f t="shared" si="59"/>
        <v/>
      </c>
      <c r="Z238" s="120" t="str">
        <f t="shared" si="59"/>
        <v/>
      </c>
      <c r="AA238" s="120" t="str">
        <f t="shared" si="59"/>
        <v/>
      </c>
      <c r="AB238" s="120" t="str">
        <f t="shared" si="59"/>
        <v/>
      </c>
      <c r="AC238" s="120" t="str">
        <f t="shared" si="59"/>
        <v/>
      </c>
      <c r="AD238" s="120" t="str">
        <f t="shared" si="59"/>
        <v/>
      </c>
      <c r="AE238" s="120" t="str">
        <f t="shared" si="59"/>
        <v/>
      </c>
      <c r="AF238" s="120" t="str">
        <f t="shared" si="59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168" priority="305">
      <formula>S$9&gt;=20/24</formula>
    </cfRule>
    <cfRule type="expression" dxfId="6167" priority="306">
      <formula>AND(S$9&gt;=14/24,S$9&lt;20/24)</formula>
    </cfRule>
    <cfRule type="expression" dxfId="6166" priority="307">
      <formula>AND(S$9&gt;=8/24,S$9&lt;14/24)</formula>
    </cfRule>
    <cfRule type="expression" dxfId="6165" priority="308">
      <formula>S$9&lt;8/24</formula>
    </cfRule>
  </conditionalFormatting>
  <conditionalFormatting sqref="B8:AF10 AA81:AF81 B81:Q81 B82:AF82 C193:AF199 AE57:AF60 B68:AF72 M62:M67 T212:AX212 O39:Q39 L39:N42 N61:N67 O40:P42 Q42 Q40:S41 L11:Y11 W85:Z91 Y40:AC41 L53:AF55 B74:AF78 B80:AF80 L61:M61 L60:N60 F56:AF56 B56:E61 F57:K61 L12:Q13 L16:N32 L14:N14 M45:Q48 O60:Q67 P16:Q16 P14:Q14 L37:Q37 L58:V59 T40:X42 Z42:AC43 Y42 AD40:AD43 AA84:AF91 Z11:AF12 R18:AF30">
    <cfRule type="expression" dxfId="6164" priority="301">
      <formula>B$9&gt;=20/24</formula>
    </cfRule>
    <cfRule type="expression" dxfId="6163" priority="302">
      <formula>AND(B$9&gt;=14/24,B$9&lt;20/24)</formula>
    </cfRule>
    <cfRule type="expression" dxfId="6162" priority="303">
      <formula>AND(B$9&gt;=8/24,B$9&lt;14/24)</formula>
    </cfRule>
    <cfRule type="expression" dxfId="6161" priority="304">
      <formula>B$9&lt;8/24</formula>
    </cfRule>
  </conditionalFormatting>
  <conditionalFormatting sqref="B191:AF191">
    <cfRule type="expression" dxfId="6160" priority="297">
      <formula>B$9&gt;=20/24</formula>
    </cfRule>
    <cfRule type="expression" dxfId="6159" priority="298">
      <formula>AND(B$9&gt;=14/24,B$9&lt;20/24)</formula>
    </cfRule>
    <cfRule type="expression" dxfId="6158" priority="299">
      <formula>AND(B$9&gt;=8/24,B$9&lt;14/24)</formula>
    </cfRule>
    <cfRule type="expression" dxfId="6157" priority="300">
      <formula>B$9&lt;8/24</formula>
    </cfRule>
  </conditionalFormatting>
  <conditionalFormatting sqref="AL4:AL6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L57:Q57">
    <cfRule type="expression" dxfId="6156" priority="292">
      <formula>L$9&gt;=20/24</formula>
    </cfRule>
    <cfRule type="expression" dxfId="6155" priority="293">
      <formula>AND(L$9&gt;=14/24,L$9&lt;20/24)</formula>
    </cfRule>
    <cfRule type="expression" dxfId="6154" priority="294">
      <formula>AND(L$9&gt;=8/24,L$9&lt;14/24)</formula>
    </cfRule>
    <cfRule type="expression" dxfId="6153" priority="295">
      <formula>L$9&lt;8/24</formula>
    </cfRule>
  </conditionalFormatting>
  <conditionalFormatting sqref="L43:Q43">
    <cfRule type="expression" dxfId="6152" priority="288">
      <formula>L$9&gt;=20/24</formula>
    </cfRule>
    <cfRule type="expression" dxfId="6151" priority="289">
      <formula>AND(L$9&gt;=14/24,L$9&lt;20/24)</formula>
    </cfRule>
    <cfRule type="expression" dxfId="6150" priority="290">
      <formula>AND(L$9&gt;=8/24,L$9&lt;14/24)</formula>
    </cfRule>
    <cfRule type="expression" dxfId="6149" priority="291">
      <formula>L$9&lt;8/24</formula>
    </cfRule>
  </conditionalFormatting>
  <conditionalFormatting sqref="R39:AD39">
    <cfRule type="expression" dxfId="6148" priority="280">
      <formula>R$9&gt;=20/24</formula>
    </cfRule>
    <cfRule type="expression" dxfId="6147" priority="281">
      <formula>AND(R$9&gt;=14/24,R$9&lt;20/24)</formula>
    </cfRule>
    <cfRule type="expression" dxfId="6146" priority="282">
      <formula>AND(R$9&gt;=8/24,R$9&lt;14/24)</formula>
    </cfRule>
    <cfRule type="expression" dxfId="6145" priority="283">
      <formula>R$9&lt;8/24</formula>
    </cfRule>
  </conditionalFormatting>
  <conditionalFormatting sqref="R57:AD57">
    <cfRule type="expression" dxfId="6144" priority="276">
      <formula>R$9&gt;=20/24</formula>
    </cfRule>
    <cfRule type="expression" dxfId="6143" priority="277">
      <formula>AND(R$9&gt;=14/24,R$9&lt;20/24)</formula>
    </cfRule>
    <cfRule type="expression" dxfId="6142" priority="278">
      <formula>AND(R$9&gt;=8/24,R$9&lt;14/24)</formula>
    </cfRule>
    <cfRule type="expression" dxfId="6141" priority="279">
      <formula>R$9&lt;8/24</formula>
    </cfRule>
  </conditionalFormatting>
  <conditionalFormatting sqref="R81:Z81">
    <cfRule type="expression" dxfId="6140" priority="272">
      <formula>R$9&gt;=20/24</formula>
    </cfRule>
    <cfRule type="expression" dxfId="6139" priority="273">
      <formula>AND(R$9&gt;=14/24,R$9&lt;20/24)</formula>
    </cfRule>
    <cfRule type="expression" dxfId="6138" priority="274">
      <formula>AND(R$9&gt;=8/24,R$9&lt;14/24)</formula>
    </cfRule>
    <cfRule type="expression" dxfId="6137" priority="275">
      <formula>R$9&lt;8/24</formula>
    </cfRule>
  </conditionalFormatting>
  <conditionalFormatting sqref="T84:Z84">
    <cfRule type="expression" dxfId="6136" priority="268">
      <formula>T$9&gt;=20/24</formula>
    </cfRule>
    <cfRule type="expression" dxfId="6135" priority="269">
      <formula>AND(T$9&gt;=14/24,T$9&lt;20/24)</formula>
    </cfRule>
    <cfRule type="expression" dxfId="6134" priority="270">
      <formula>AND(T$9&gt;=8/24,T$9&lt;14/24)</formula>
    </cfRule>
    <cfRule type="expression" dxfId="6133" priority="271">
      <formula>T$9&lt;8/24</formula>
    </cfRule>
  </conditionalFormatting>
  <conditionalFormatting sqref="L35:N35">
    <cfRule type="expression" dxfId="6132" priority="264">
      <formula>L$9&gt;=20/24</formula>
    </cfRule>
    <cfRule type="expression" dxfId="6131" priority="265">
      <formula>AND(L$9&gt;=14/24,L$9&lt;20/24)</formula>
    </cfRule>
    <cfRule type="expression" dxfId="6130" priority="266">
      <formula>AND(L$9&gt;=8/24,L$9&lt;14/24)</formula>
    </cfRule>
    <cfRule type="expression" dxfId="6129" priority="267">
      <formula>L$9&lt;8/24</formula>
    </cfRule>
  </conditionalFormatting>
  <conditionalFormatting sqref="L49:V49">
    <cfRule type="expression" dxfId="6128" priority="260">
      <formula>L$9&gt;=20/24</formula>
    </cfRule>
    <cfRule type="expression" dxfId="6127" priority="261">
      <formula>AND(L$9&gt;=14/24,L$9&lt;20/24)</formula>
    </cfRule>
    <cfRule type="expression" dxfId="6126" priority="262">
      <formula>AND(L$9&gt;=8/24,L$9&lt;14/24)</formula>
    </cfRule>
    <cfRule type="expression" dxfId="6125" priority="263">
      <formula>L$9&lt;8/24</formula>
    </cfRule>
  </conditionalFormatting>
  <conditionalFormatting sqref="L50:Q50">
    <cfRule type="expression" dxfId="6124" priority="256">
      <formula>L$9&gt;=20/24</formula>
    </cfRule>
    <cfRule type="expression" dxfId="6123" priority="257">
      <formula>AND(L$9&gt;=14/24,L$9&lt;20/24)</formula>
    </cfRule>
    <cfRule type="expression" dxfId="6122" priority="258">
      <formula>AND(L$9&gt;=8/24,L$9&lt;14/24)</formula>
    </cfRule>
    <cfRule type="expression" dxfId="6121" priority="259">
      <formula>L$9&lt;8/24</formula>
    </cfRule>
  </conditionalFormatting>
  <conditionalFormatting sqref="L45:Q48">
    <cfRule type="expression" dxfId="6120" priority="252">
      <formula>L$9&gt;=20/24</formula>
    </cfRule>
    <cfRule type="expression" dxfId="6119" priority="253">
      <formula>AND(L$9&gt;=14/24,L$9&lt;20/24)</formula>
    </cfRule>
    <cfRule type="expression" dxfId="6118" priority="254">
      <formula>AND(L$9&gt;=8/24,L$9&lt;14/24)</formula>
    </cfRule>
    <cfRule type="expression" dxfId="6117" priority="255">
      <formula>L$9&lt;8/24</formula>
    </cfRule>
  </conditionalFormatting>
  <conditionalFormatting sqref="R37:AF37">
    <cfRule type="expression" dxfId="6116" priority="248">
      <formula>R$9&gt;=20/24</formula>
    </cfRule>
    <cfRule type="expression" dxfId="6115" priority="249">
      <formula>AND(R$9&gt;=14/24,R$9&lt;20/24)</formula>
    </cfRule>
    <cfRule type="expression" dxfId="6114" priority="250">
      <formula>AND(R$9&gt;=8/24,R$9&lt;14/24)</formula>
    </cfRule>
    <cfRule type="expression" dxfId="6113" priority="251">
      <formula>R$9&lt;8/24</formula>
    </cfRule>
  </conditionalFormatting>
  <conditionalFormatting sqref="R31:AF32 R35:AF35">
    <cfRule type="expression" dxfId="6112" priority="244">
      <formula>R$9&gt;=20/24</formula>
    </cfRule>
    <cfRule type="expression" dxfId="6111" priority="245">
      <formula>AND(R$9&gt;=14/24,R$9&lt;20/24)</formula>
    </cfRule>
    <cfRule type="expression" dxfId="6110" priority="246">
      <formula>AND(R$9&gt;=8/24,R$9&lt;14/24)</formula>
    </cfRule>
    <cfRule type="expression" dxfId="6109" priority="247">
      <formula>R$9&lt;8/24</formula>
    </cfRule>
  </conditionalFormatting>
  <conditionalFormatting sqref="R42:S43 T43:Y43 R45:AD48">
    <cfRule type="expression" dxfId="6108" priority="240">
      <formula>R$9&gt;=20/24</formula>
    </cfRule>
    <cfRule type="expression" dxfId="6107" priority="241">
      <formula>AND(R$9&gt;=14/24,R$9&lt;20/24)</formula>
    </cfRule>
    <cfRule type="expression" dxfId="6106" priority="242">
      <formula>AND(R$9&gt;=8/24,R$9&lt;14/24)</formula>
    </cfRule>
    <cfRule type="expression" dxfId="6105" priority="243">
      <formula>R$9&lt;8/24</formula>
    </cfRule>
  </conditionalFormatting>
  <conditionalFormatting sqref="R49:AD49">
    <cfRule type="expression" dxfId="6104" priority="236">
      <formula>R$9&gt;=20/24</formula>
    </cfRule>
    <cfRule type="expression" dxfId="6103" priority="237">
      <formula>AND(R$9&gt;=14/24,R$9&lt;20/24)</formula>
    </cfRule>
    <cfRule type="expression" dxfId="6102" priority="238">
      <formula>AND(R$9&gt;=8/24,R$9&lt;14/24)</formula>
    </cfRule>
    <cfRule type="expression" dxfId="6101" priority="239">
      <formula>R$9&lt;8/24</formula>
    </cfRule>
  </conditionalFormatting>
  <conditionalFormatting sqref="R50:AD50">
    <cfRule type="expression" dxfId="6100" priority="232">
      <formula>R$9&gt;=20/24</formula>
    </cfRule>
    <cfRule type="expression" dxfId="6099" priority="233">
      <formula>AND(R$9&gt;=14/24,R$9&lt;20/24)</formula>
    </cfRule>
    <cfRule type="expression" dxfId="6098" priority="234">
      <formula>AND(R$9&gt;=8/24,R$9&lt;14/24)</formula>
    </cfRule>
    <cfRule type="expression" dxfId="6097" priority="235">
      <formula>R$9&lt;8/24</formula>
    </cfRule>
  </conditionalFormatting>
  <conditionalFormatting sqref="R60:AD67 AE61:AF67">
    <cfRule type="expression" dxfId="6096" priority="228">
      <formula>R$9&gt;=20/24</formula>
    </cfRule>
    <cfRule type="expression" dxfId="6095" priority="229">
      <formula>AND(R$9&gt;=14/24,R$9&lt;20/24)</formula>
    </cfRule>
    <cfRule type="expression" dxfId="6094" priority="230">
      <formula>AND(R$9&gt;=8/24,R$9&lt;14/24)</formula>
    </cfRule>
    <cfRule type="expression" dxfId="6093" priority="231">
      <formula>R$9&lt;8/24</formula>
    </cfRule>
  </conditionalFormatting>
  <conditionalFormatting sqref="AA94:AF97">
    <cfRule type="expression" dxfId="6092" priority="224">
      <formula>AA$9&gt;=20/24</formula>
    </cfRule>
    <cfRule type="expression" dxfId="6091" priority="225">
      <formula>AND(AA$9&gt;=14/24,AA$9&lt;20/24)</formula>
    </cfRule>
    <cfRule type="expression" dxfId="6090" priority="226">
      <formula>AND(AA$9&gt;=8/24,AA$9&lt;14/24)</formula>
    </cfRule>
    <cfRule type="expression" dxfId="6089" priority="227">
      <formula>AA$9&lt;8/24</formula>
    </cfRule>
  </conditionalFormatting>
  <conditionalFormatting sqref="B62:K67">
    <cfRule type="expression" dxfId="6088" priority="220">
      <formula>B$9&gt;=20/24</formula>
    </cfRule>
    <cfRule type="expression" dxfId="6087" priority="221">
      <formula>AND(B$9&gt;=14/24,B$9&lt;20/24)</formula>
    </cfRule>
    <cfRule type="expression" dxfId="6086" priority="222">
      <formula>AND(B$9&gt;=8/24,B$9&lt;14/24)</formula>
    </cfRule>
    <cfRule type="expression" dxfId="6085" priority="223">
      <formula>B$9&lt;8/24</formula>
    </cfRule>
  </conditionalFormatting>
  <conditionalFormatting sqref="T94:Z97">
    <cfRule type="expression" dxfId="6084" priority="216">
      <formula>T$9&gt;=20/24</formula>
    </cfRule>
    <cfRule type="expression" dxfId="6083" priority="217">
      <formula>AND(T$9&gt;=14/24,T$9&lt;20/24)</formula>
    </cfRule>
    <cfRule type="expression" dxfId="6082" priority="218">
      <formula>AND(T$9&gt;=8/24,T$9&lt;14/24)</formula>
    </cfRule>
    <cfRule type="expression" dxfId="6081" priority="219">
      <formula>T$9&lt;8/24</formula>
    </cfRule>
  </conditionalFormatting>
  <conditionalFormatting sqref="AG51 Z12 G11:Z11 B11:F14 G12:Q13 B16:N32 B35:N36 G14:N14 P16:Q16 P14:Q14 R35:X36 B37:X37 B45:AF56 B38:AF43 AA11:AF12 Y35:AF37 R18:AF32">
    <cfRule type="expression" dxfId="6080" priority="215">
      <formula>B11&gt;$AG11</formula>
    </cfRule>
  </conditionalFormatting>
  <conditionalFormatting sqref="A100:A156 A84:A97 A11:A14 A16:A32 A45:A72 A80:A82 A74:A78 A35:A43 A169:A200">
    <cfRule type="expression" dxfId="6079" priority="214">
      <formula>$AH11=0</formula>
    </cfRule>
  </conditionalFormatting>
  <conditionalFormatting sqref="AA98:AF98">
    <cfRule type="expression" dxfId="6078" priority="210">
      <formula>AA$9&gt;=20/24</formula>
    </cfRule>
    <cfRule type="expression" dxfId="6077" priority="211">
      <formula>AND(AA$9&gt;=14/24,AA$9&lt;20/24)</formula>
    </cfRule>
    <cfRule type="expression" dxfId="6076" priority="212">
      <formula>AND(AA$9&gt;=8/24,AA$9&lt;14/24)</formula>
    </cfRule>
    <cfRule type="expression" dxfId="6075" priority="213">
      <formula>AA$9&lt;8/24</formula>
    </cfRule>
  </conditionalFormatting>
  <conditionalFormatting sqref="T98:Z98">
    <cfRule type="expression" dxfId="6074" priority="206">
      <formula>T$9&gt;=20/24</formula>
    </cfRule>
    <cfRule type="expression" dxfId="6073" priority="207">
      <formula>AND(T$9&gt;=14/24,T$9&lt;20/24)</formula>
    </cfRule>
    <cfRule type="expression" dxfId="6072" priority="208">
      <formula>AND(T$9&gt;=8/24,T$9&lt;14/24)</formula>
    </cfRule>
    <cfRule type="expression" dxfId="6071" priority="209">
      <formula>T$9&lt;8/24</formula>
    </cfRule>
  </conditionalFormatting>
  <conditionalFormatting sqref="A98">
    <cfRule type="expression" dxfId="6070" priority="205">
      <formula>$AH98=0</formula>
    </cfRule>
  </conditionalFormatting>
  <conditionalFormatting sqref="L36:N36 R36:AF36">
    <cfRule type="expression" dxfId="6069" priority="201">
      <formula>L$9&gt;=20/24</formula>
    </cfRule>
    <cfRule type="expression" dxfId="6068" priority="202">
      <formula>AND(L$9&gt;=14/24,L$9&lt;20/24)</formula>
    </cfRule>
    <cfRule type="expression" dxfId="6067" priority="203">
      <formula>AND(L$9&gt;=8/24,L$9&lt;14/24)</formula>
    </cfRule>
    <cfRule type="expression" dxfId="6066" priority="204">
      <formula>L$9&lt;8/24</formula>
    </cfRule>
  </conditionalFormatting>
  <conditionalFormatting sqref="R36:AF36">
    <cfRule type="expression" dxfId="6065" priority="197">
      <formula>R$9&gt;=20/24</formula>
    </cfRule>
    <cfRule type="expression" dxfId="6064" priority="198">
      <formula>AND(R$9&gt;=14/24,R$9&lt;20/24)</formula>
    </cfRule>
    <cfRule type="expression" dxfId="6063" priority="199">
      <formula>AND(R$9&gt;=8/24,R$9&lt;14/24)</formula>
    </cfRule>
    <cfRule type="expression" dxfId="6062" priority="200">
      <formula>R$9&lt;8/24</formula>
    </cfRule>
  </conditionalFormatting>
  <conditionalFormatting sqref="B36:K36">
    <cfRule type="expression" dxfId="6061" priority="193">
      <formula>B$9&gt;=20/24</formula>
    </cfRule>
    <cfRule type="expression" dxfId="6060" priority="194">
      <formula>AND(B$9&gt;=14/24,B$9&lt;20/24)</formula>
    </cfRule>
    <cfRule type="expression" dxfId="6059" priority="195">
      <formula>AND(B$9&gt;=8/24,B$9&lt;14/24)</formula>
    </cfRule>
    <cfRule type="expression" dxfId="6058" priority="196">
      <formula>B$9&lt;8/24</formula>
    </cfRule>
  </conditionalFormatting>
  <conditionalFormatting sqref="L62:L67">
    <cfRule type="expression" dxfId="6057" priority="185">
      <formula>L$9&gt;=20/24</formula>
    </cfRule>
    <cfRule type="expression" dxfId="6056" priority="186">
      <formula>AND(L$9&gt;=14/24,L$9&lt;20/24)</formula>
    </cfRule>
    <cfRule type="expression" dxfId="6055" priority="187">
      <formula>AND(L$9&gt;=8/24,L$9&lt;14/24)</formula>
    </cfRule>
    <cfRule type="expression" dxfId="6054" priority="188">
      <formula>L$9&lt;8/24</formula>
    </cfRule>
  </conditionalFormatting>
  <conditionalFormatting sqref="AL32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L34:N34">
    <cfRule type="expression" dxfId="6053" priority="176">
      <formula>L$9&gt;=20/24</formula>
    </cfRule>
    <cfRule type="expression" dxfId="6052" priority="177">
      <formula>AND(L$9&gt;=14/24,L$9&lt;20/24)</formula>
    </cfRule>
    <cfRule type="expression" dxfId="6051" priority="178">
      <formula>AND(L$9&gt;=8/24,L$9&lt;14/24)</formula>
    </cfRule>
    <cfRule type="expression" dxfId="6050" priority="179">
      <formula>L$9&lt;8/24</formula>
    </cfRule>
  </conditionalFormatting>
  <conditionalFormatting sqref="R34:AF34">
    <cfRule type="expression" dxfId="6049" priority="172">
      <formula>R$9&gt;=20/24</formula>
    </cfRule>
    <cfRule type="expression" dxfId="6048" priority="173">
      <formula>AND(R$9&gt;=14/24,R$9&lt;20/24)</formula>
    </cfRule>
    <cfRule type="expression" dxfId="6047" priority="174">
      <formula>AND(R$9&gt;=8/24,R$9&lt;14/24)</formula>
    </cfRule>
    <cfRule type="expression" dxfId="6046" priority="175">
      <formula>R$9&lt;8/24</formula>
    </cfRule>
  </conditionalFormatting>
  <conditionalFormatting sqref="B34:N34 R34:AF34">
    <cfRule type="expression" dxfId="6045" priority="171">
      <formula>B34&gt;$AG34</formula>
    </cfRule>
  </conditionalFormatting>
  <conditionalFormatting sqref="A34">
    <cfRule type="expression" dxfId="6044" priority="170">
      <formula>$AH34=0</formula>
    </cfRule>
  </conditionalFormatting>
  <conditionalFormatting sqref="B83:AF83">
    <cfRule type="expression" dxfId="6043" priority="166">
      <formula>B$9&gt;=20/24</formula>
    </cfRule>
    <cfRule type="expression" dxfId="6042" priority="167">
      <formula>AND(B$9&gt;=14/24,B$9&lt;20/24)</formula>
    </cfRule>
    <cfRule type="expression" dxfId="6041" priority="168">
      <formula>AND(B$9&gt;=8/24,B$9&lt;14/24)</formula>
    </cfRule>
    <cfRule type="expression" dxfId="6040" priority="169">
      <formula>B$9&lt;8/24</formula>
    </cfRule>
  </conditionalFormatting>
  <conditionalFormatting sqref="A83">
    <cfRule type="expression" dxfId="6039" priority="165">
      <formula>$AH83=0</formula>
    </cfRule>
  </conditionalFormatting>
  <conditionalFormatting sqref="L15:N15 P15:Q15">
    <cfRule type="expression" dxfId="6038" priority="157">
      <formula>L$9&gt;=20/24</formula>
    </cfRule>
    <cfRule type="expression" dxfId="6037" priority="158">
      <formula>AND(L$9&gt;=14/24,L$9&lt;20/24)</formula>
    </cfRule>
    <cfRule type="expression" dxfId="6036" priority="159">
      <formula>AND(L$9&gt;=8/24,L$9&lt;14/24)</formula>
    </cfRule>
    <cfRule type="expression" dxfId="6035" priority="160">
      <formula>L$9&lt;8/24</formula>
    </cfRule>
  </conditionalFormatting>
  <conditionalFormatting sqref="B15:N15 P15:Q15">
    <cfRule type="expression" dxfId="6034" priority="156">
      <formula>B15&gt;$AG15</formula>
    </cfRule>
  </conditionalFormatting>
  <conditionalFormatting sqref="A15">
    <cfRule type="expression" dxfId="6033" priority="155">
      <formula>$AH15=0</formula>
    </cfRule>
  </conditionalFormatting>
  <conditionalFormatting sqref="A163:A168">
    <cfRule type="expression" dxfId="6032" priority="154">
      <formula>$AH163=0</formula>
    </cfRule>
  </conditionalFormatting>
  <conditionalFormatting sqref="A157:A162">
    <cfRule type="expression" dxfId="6031" priority="153">
      <formula>$AH157=0</formula>
    </cfRule>
  </conditionalFormatting>
  <conditionalFormatting sqref="Z44:AD44">
    <cfRule type="expression" dxfId="6030" priority="149">
      <formula>Z$9&gt;=20/24</formula>
    </cfRule>
    <cfRule type="expression" dxfId="6029" priority="150">
      <formula>AND(Z$9&gt;=14/24,Z$9&lt;20/24)</formula>
    </cfRule>
    <cfRule type="expression" dxfId="6028" priority="151">
      <formula>AND(Z$9&gt;=8/24,Z$9&lt;14/24)</formula>
    </cfRule>
    <cfRule type="expression" dxfId="6027" priority="152">
      <formula>Z$9&lt;8/24</formula>
    </cfRule>
  </conditionalFormatting>
  <conditionalFormatting sqref="L44:Q44">
    <cfRule type="expression" dxfId="6026" priority="145">
      <formula>L$9&gt;=20/24</formula>
    </cfRule>
    <cfRule type="expression" dxfId="6025" priority="146">
      <formula>AND(L$9&gt;=14/24,L$9&lt;20/24)</formula>
    </cfRule>
    <cfRule type="expression" dxfId="6024" priority="147">
      <formula>AND(L$9&gt;=8/24,L$9&lt;14/24)</formula>
    </cfRule>
    <cfRule type="expression" dxfId="6023" priority="148">
      <formula>L$9&lt;8/24</formula>
    </cfRule>
  </conditionalFormatting>
  <conditionalFormatting sqref="R44:Y44">
    <cfRule type="expression" dxfId="6022" priority="141">
      <formula>R$9&gt;=20/24</formula>
    </cfRule>
    <cfRule type="expression" dxfId="6021" priority="142">
      <formula>AND(R$9&gt;=14/24,R$9&lt;20/24)</formula>
    </cfRule>
    <cfRule type="expression" dxfId="6020" priority="143">
      <formula>AND(R$9&gt;=8/24,R$9&lt;14/24)</formula>
    </cfRule>
    <cfRule type="expression" dxfId="6019" priority="144">
      <formula>R$9&lt;8/24</formula>
    </cfRule>
  </conditionalFormatting>
  <conditionalFormatting sqref="B44:AF44">
    <cfRule type="expression" dxfId="6018" priority="140">
      <formula>B44&gt;$AG44</formula>
    </cfRule>
  </conditionalFormatting>
  <conditionalFormatting sqref="A44">
    <cfRule type="expression" dxfId="6017" priority="139">
      <formula>$AH44=0</formula>
    </cfRule>
  </conditionalFormatting>
  <conditionalFormatting sqref="B79:AF79">
    <cfRule type="expression" dxfId="6016" priority="135">
      <formula>B$9&gt;=20/24</formula>
    </cfRule>
    <cfRule type="expression" dxfId="6015" priority="136">
      <formula>AND(B$9&gt;=14/24,B$9&lt;20/24)</formula>
    </cfRule>
    <cfRule type="expression" dxfId="6014" priority="137">
      <formula>AND(B$9&gt;=8/24,B$9&lt;14/24)</formula>
    </cfRule>
    <cfRule type="expression" dxfId="6013" priority="138">
      <formula>B$9&lt;8/24</formula>
    </cfRule>
  </conditionalFormatting>
  <conditionalFormatting sqref="A79">
    <cfRule type="expression" dxfId="6012" priority="134">
      <formula>$AH79=0</formula>
    </cfRule>
  </conditionalFormatting>
  <conditionalFormatting sqref="B73:AG73">
    <cfRule type="expression" dxfId="6011" priority="130">
      <formula>B$9&gt;=20/24</formula>
    </cfRule>
    <cfRule type="expression" dxfId="6010" priority="131">
      <formula>AND(B$9&gt;=14/24,B$9&lt;20/24)</formula>
    </cfRule>
    <cfRule type="expression" dxfId="6009" priority="132">
      <formula>AND(B$9&gt;=8/24,B$9&lt;14/24)</formula>
    </cfRule>
    <cfRule type="expression" dxfId="6008" priority="133">
      <formula>B$9&lt;8/24</formula>
    </cfRule>
  </conditionalFormatting>
  <conditionalFormatting sqref="A73">
    <cfRule type="expression" dxfId="6007" priority="129">
      <formula>$AH73=0</formula>
    </cfRule>
  </conditionalFormatting>
  <conditionalFormatting sqref="AL34:AL35 AL7:AL31">
    <cfRule type="iconSet" priority="311">
      <iconSet iconSet="3TrafficLights2" reverse="1">
        <cfvo type="percent" val="0"/>
        <cfvo type="num" val="1"/>
        <cfvo type="num" val="1"/>
      </iconSet>
    </cfRule>
  </conditionalFormatting>
  <conditionalFormatting sqref="T85:V91">
    <cfRule type="expression" dxfId="6006" priority="121">
      <formula>T$9&gt;=20/24</formula>
    </cfRule>
    <cfRule type="expression" dxfId="6005" priority="122">
      <formula>AND(T$9&gt;=14/24,T$9&lt;20/24)</formula>
    </cfRule>
    <cfRule type="expression" dxfId="6004" priority="123">
      <formula>AND(T$9&gt;=8/24,T$9&lt;14/24)</formula>
    </cfRule>
    <cfRule type="expression" dxfId="6003" priority="124">
      <formula>T$9&lt;8/24</formula>
    </cfRule>
  </conditionalFormatting>
  <conditionalFormatting sqref="R85:S91 B84:Q91">
    <cfRule type="expression" dxfId="6002" priority="117">
      <formula>B$9&gt;=20/24</formula>
    </cfRule>
    <cfRule type="expression" dxfId="6001" priority="118">
      <formula>AND(B$9&gt;=14/24,B$9&lt;20/24)</formula>
    </cfRule>
    <cfRule type="expression" dxfId="6000" priority="119">
      <formula>AND(B$9&gt;=8/24,B$9&lt;14/24)</formula>
    </cfRule>
    <cfRule type="expression" dxfId="5999" priority="120">
      <formula>B$9&lt;8/24</formula>
    </cfRule>
  </conditionalFormatting>
  <conditionalFormatting sqref="R84:S84">
    <cfRule type="expression" dxfId="5998" priority="113">
      <formula>R$9&gt;=20/24</formula>
    </cfRule>
    <cfRule type="expression" dxfId="5997" priority="114">
      <formula>AND(R$9&gt;=14/24,R$9&lt;20/24)</formula>
    </cfRule>
    <cfRule type="expression" dxfId="5996" priority="115">
      <formula>AND(R$9&gt;=8/24,R$9&lt;14/24)</formula>
    </cfRule>
    <cfRule type="expression" dxfId="5995" priority="116">
      <formula>R$9&lt;8/24</formula>
    </cfRule>
  </conditionalFormatting>
  <conditionalFormatting sqref="F95:L97 B94:E97">
    <cfRule type="expression" dxfId="5994" priority="109">
      <formula>B$9&gt;=20/24</formula>
    </cfRule>
    <cfRule type="expression" dxfId="5993" priority="110">
      <formula>AND(B$9&gt;=14/24,B$9&lt;20/24)</formula>
    </cfRule>
    <cfRule type="expression" dxfId="5992" priority="111">
      <formula>AND(B$9&gt;=8/24,B$9&lt;14/24)</formula>
    </cfRule>
    <cfRule type="expression" dxfId="5991" priority="112">
      <formula>B$9&lt;8/24</formula>
    </cfRule>
  </conditionalFormatting>
  <conditionalFormatting sqref="M95:Q97 N94:Q94">
    <cfRule type="expression" dxfId="5990" priority="105">
      <formula>M$9&gt;=20/24</formula>
    </cfRule>
    <cfRule type="expression" dxfId="5989" priority="106">
      <formula>AND(M$9&gt;=14/24,M$9&lt;20/24)</formula>
    </cfRule>
    <cfRule type="expression" dxfId="5988" priority="107">
      <formula>AND(M$9&gt;=8/24,M$9&lt;14/24)</formula>
    </cfRule>
    <cfRule type="expression" dxfId="5987" priority="108">
      <formula>M$9&lt;8/24</formula>
    </cfRule>
  </conditionalFormatting>
  <conditionalFormatting sqref="R94:S97">
    <cfRule type="expression" dxfId="5986" priority="101">
      <formula>R$9&gt;=20/24</formula>
    </cfRule>
    <cfRule type="expression" dxfId="5985" priority="102">
      <formula>AND(R$9&gt;=14/24,R$9&lt;20/24)</formula>
    </cfRule>
    <cfRule type="expression" dxfId="5984" priority="103">
      <formula>AND(R$9&gt;=8/24,R$9&lt;14/24)</formula>
    </cfRule>
    <cfRule type="expression" dxfId="5983" priority="104">
      <formula>R$9&lt;8/24</formula>
    </cfRule>
  </conditionalFormatting>
  <conditionalFormatting sqref="B98:L98">
    <cfRule type="expression" dxfId="5982" priority="97">
      <formula>B$9&gt;=20/24</formula>
    </cfRule>
    <cfRule type="expression" dxfId="5981" priority="98">
      <formula>AND(B$9&gt;=14/24,B$9&lt;20/24)</formula>
    </cfRule>
    <cfRule type="expression" dxfId="5980" priority="99">
      <formula>AND(B$9&gt;=8/24,B$9&lt;14/24)</formula>
    </cfRule>
    <cfRule type="expression" dxfId="5979" priority="100">
      <formula>B$9&lt;8/24</formula>
    </cfRule>
  </conditionalFormatting>
  <conditionalFormatting sqref="M98:Q98">
    <cfRule type="expression" dxfId="5978" priority="93">
      <formula>M$9&gt;=20/24</formula>
    </cfRule>
    <cfRule type="expression" dxfId="5977" priority="94">
      <formula>AND(M$9&gt;=14/24,M$9&lt;20/24)</formula>
    </cfRule>
    <cfRule type="expression" dxfId="5976" priority="95">
      <formula>AND(M$9&gt;=8/24,M$9&lt;14/24)</formula>
    </cfRule>
    <cfRule type="expression" dxfId="5975" priority="96">
      <formula>M$9&lt;8/24</formula>
    </cfRule>
  </conditionalFormatting>
  <conditionalFormatting sqref="R98:S98">
    <cfRule type="expression" dxfId="5974" priority="89">
      <formula>R$9&gt;=20/24</formula>
    </cfRule>
    <cfRule type="expression" dxfId="5973" priority="90">
      <formula>AND(R$9&gt;=14/24,R$9&lt;20/24)</formula>
    </cfRule>
    <cfRule type="expression" dxfId="5972" priority="91">
      <formula>AND(R$9&gt;=8/24,R$9&lt;14/24)</formula>
    </cfRule>
    <cfRule type="expression" dxfId="5971" priority="92">
      <formula>R$9&lt;8/24</formula>
    </cfRule>
  </conditionalFormatting>
  <conditionalFormatting sqref="L94:M94">
    <cfRule type="expression" dxfId="5970" priority="85">
      <formula>L$9&gt;=20/24</formula>
    </cfRule>
    <cfRule type="expression" dxfId="5969" priority="86">
      <formula>AND(L$9&gt;=14/24,L$9&lt;20/24)</formula>
    </cfRule>
    <cfRule type="expression" dxfId="5968" priority="87">
      <formula>AND(L$9&gt;=8/24,L$9&lt;14/24)</formula>
    </cfRule>
    <cfRule type="expression" dxfId="5967" priority="88">
      <formula>L$9&lt;8/24</formula>
    </cfRule>
  </conditionalFormatting>
  <conditionalFormatting sqref="F94:K94">
    <cfRule type="expression" dxfId="5966" priority="81">
      <formula>F$9&gt;=20/24</formula>
    </cfRule>
    <cfRule type="expression" dxfId="5965" priority="82">
      <formula>AND(F$9&gt;=14/24,F$9&lt;20/24)</formula>
    </cfRule>
    <cfRule type="expression" dxfId="5964" priority="83">
      <formula>AND(F$9&gt;=8/24,F$9&lt;14/24)</formula>
    </cfRule>
    <cfRule type="expression" dxfId="5963" priority="84">
      <formula>F$9&lt;8/24</formula>
    </cfRule>
  </conditionalFormatting>
  <conditionalFormatting sqref="T94:V94">
    <cfRule type="expression" dxfId="5962" priority="77">
      <formula>T$9&gt;=20/24</formula>
    </cfRule>
    <cfRule type="expression" dxfId="5961" priority="78">
      <formula>AND(T$9&gt;=14/24,T$9&lt;20/24)</formula>
    </cfRule>
    <cfRule type="expression" dxfId="5960" priority="79">
      <formula>AND(T$9&gt;=8/24,T$9&lt;14/24)</formula>
    </cfRule>
    <cfRule type="expression" dxfId="5959" priority="80">
      <formula>T$9&lt;8/24</formula>
    </cfRule>
  </conditionalFormatting>
  <conditionalFormatting sqref="M94:S94">
    <cfRule type="expression" dxfId="5958" priority="73">
      <formula>M$9&gt;=20/24</formula>
    </cfRule>
    <cfRule type="expression" dxfId="5957" priority="74">
      <formula>AND(M$9&gt;=14/24,M$9&lt;20/24)</formula>
    </cfRule>
    <cfRule type="expression" dxfId="5956" priority="75">
      <formula>AND(M$9&gt;=8/24,M$9&lt;14/24)</formula>
    </cfRule>
    <cfRule type="expression" dxfId="5955" priority="76">
      <formula>M$9&lt;8/24</formula>
    </cfRule>
  </conditionalFormatting>
  <conditionalFormatting sqref="AA99:AF99">
    <cfRule type="expression" dxfId="5954" priority="69">
      <formula>AA$9&gt;=20/24</formula>
    </cfRule>
    <cfRule type="expression" dxfId="5953" priority="70">
      <formula>AND(AA$9&gt;=14/24,AA$9&lt;20/24)</formula>
    </cfRule>
    <cfRule type="expression" dxfId="5952" priority="71">
      <formula>AND(AA$9&gt;=8/24,AA$9&lt;14/24)</formula>
    </cfRule>
    <cfRule type="expression" dxfId="5951" priority="72">
      <formula>AA$9&lt;8/24</formula>
    </cfRule>
  </conditionalFormatting>
  <conditionalFormatting sqref="T99:Z99">
    <cfRule type="expression" dxfId="5950" priority="65">
      <formula>T$9&gt;=20/24</formula>
    </cfRule>
    <cfRule type="expression" dxfId="5949" priority="66">
      <formula>AND(T$9&gt;=14/24,T$9&lt;20/24)</formula>
    </cfRule>
    <cfRule type="expression" dxfId="5948" priority="67">
      <formula>AND(T$9&gt;=8/24,T$9&lt;14/24)</formula>
    </cfRule>
    <cfRule type="expression" dxfId="5947" priority="68">
      <formula>T$9&lt;8/24</formula>
    </cfRule>
  </conditionalFormatting>
  <conditionalFormatting sqref="A99">
    <cfRule type="expression" dxfId="5946" priority="64">
      <formula>$AH99=0</formula>
    </cfRule>
  </conditionalFormatting>
  <conditionalFormatting sqref="B99:L99">
    <cfRule type="expression" dxfId="5945" priority="60">
      <formula>B$9&gt;=20/24</formula>
    </cfRule>
    <cfRule type="expression" dxfId="5944" priority="61">
      <formula>AND(B$9&gt;=14/24,B$9&lt;20/24)</formula>
    </cfRule>
    <cfRule type="expression" dxfId="5943" priority="62">
      <formula>AND(B$9&gt;=8/24,B$9&lt;14/24)</formula>
    </cfRule>
    <cfRule type="expression" dxfId="5942" priority="63">
      <formula>B$9&lt;8/24</formula>
    </cfRule>
  </conditionalFormatting>
  <conditionalFormatting sqref="M99:Q99">
    <cfRule type="expression" dxfId="5941" priority="56">
      <formula>M$9&gt;=20/24</formula>
    </cfRule>
    <cfRule type="expression" dxfId="5940" priority="57">
      <formula>AND(M$9&gt;=14/24,M$9&lt;20/24)</formula>
    </cfRule>
    <cfRule type="expression" dxfId="5939" priority="58">
      <formula>AND(M$9&gt;=8/24,M$9&lt;14/24)</formula>
    </cfRule>
    <cfRule type="expression" dxfId="5938" priority="59">
      <formula>M$9&lt;8/24</formula>
    </cfRule>
  </conditionalFormatting>
  <conditionalFormatting sqref="R99:S99">
    <cfRule type="expression" dxfId="5937" priority="52">
      <formula>R$9&gt;=20/24</formula>
    </cfRule>
    <cfRule type="expression" dxfId="5936" priority="53">
      <formula>AND(R$9&gt;=14/24,R$9&lt;20/24)</formula>
    </cfRule>
    <cfRule type="expression" dxfId="5935" priority="54">
      <formula>AND(R$9&gt;=8/24,R$9&lt;14/24)</formula>
    </cfRule>
    <cfRule type="expression" dxfId="5934" priority="55">
      <formula>R$9&lt;8/24</formula>
    </cfRule>
  </conditionalFormatting>
  <conditionalFormatting sqref="R12:Y16 Z13:AF16">
    <cfRule type="expression" dxfId="5933" priority="48">
      <formula>R$9&gt;=20/24</formula>
    </cfRule>
    <cfRule type="expression" dxfId="5932" priority="49">
      <formula>AND(R$9&gt;=14/24,R$9&lt;20/24)</formula>
    </cfRule>
    <cfRule type="expression" dxfId="5931" priority="50">
      <formula>AND(R$9&gt;=8/24,R$9&lt;14/24)</formula>
    </cfRule>
    <cfRule type="expression" dxfId="5930" priority="51">
      <formula>R$9&lt;8/24</formula>
    </cfRule>
  </conditionalFormatting>
  <conditionalFormatting sqref="R17:AF17">
    <cfRule type="expression" dxfId="5929" priority="44">
      <formula>R$9&gt;=20/24</formula>
    </cfRule>
    <cfRule type="expression" dxfId="5928" priority="45">
      <formula>AND(R$9&gt;=14/24,R$9&lt;20/24)</formula>
    </cfRule>
    <cfRule type="expression" dxfId="5927" priority="46">
      <formula>AND(R$9&gt;=8/24,R$9&lt;14/24)</formula>
    </cfRule>
    <cfRule type="expression" dxfId="5926" priority="47">
      <formula>R$9&lt;8/24</formula>
    </cfRule>
  </conditionalFormatting>
  <conditionalFormatting sqref="R12:Y13 Z13:AF13">
    <cfRule type="expression" dxfId="5925" priority="40">
      <formula>R$9&gt;=20/24</formula>
    </cfRule>
    <cfRule type="expression" dxfId="5924" priority="41">
      <formula>AND(R$9&gt;=14/24,R$9&lt;20/24)</formula>
    </cfRule>
    <cfRule type="expression" dxfId="5923" priority="42">
      <formula>AND(R$9&gt;=8/24,R$9&lt;14/24)</formula>
    </cfRule>
    <cfRule type="expression" dxfId="5922" priority="43">
      <formula>R$9&lt;8/24</formula>
    </cfRule>
  </conditionalFormatting>
  <conditionalFormatting sqref="AA58:AD59">
    <cfRule type="expression" dxfId="5921" priority="36">
      <formula>AA$9&gt;=20/24</formula>
    </cfRule>
    <cfRule type="expression" dxfId="5920" priority="37">
      <formula>AND(AA$9&gt;=14/24,AA$9&lt;20/24)</formula>
    </cfRule>
    <cfRule type="expression" dxfId="5919" priority="38">
      <formula>AND(AA$9&gt;=8/24,AA$9&lt;14/24)</formula>
    </cfRule>
    <cfRule type="expression" dxfId="5918" priority="39">
      <formula>AA$9&lt;8/24</formula>
    </cfRule>
  </conditionalFormatting>
  <conditionalFormatting sqref="AL33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O16:O32 O14 P17:Q32">
    <cfRule type="expression" dxfId="5917" priority="25">
      <formula>O$9&gt;=20/24</formula>
    </cfRule>
    <cfRule type="expression" dxfId="5916" priority="26">
      <formula>AND(O$9&gt;=14/24,O$9&lt;20/24)</formula>
    </cfRule>
    <cfRule type="expression" dxfId="5915" priority="27">
      <formula>AND(O$9&gt;=8/24,O$9&lt;14/24)</formula>
    </cfRule>
    <cfRule type="expression" dxfId="5914" priority="28">
      <formula>O$9&lt;8/24</formula>
    </cfRule>
  </conditionalFormatting>
  <conditionalFormatting sqref="O35:Q35">
    <cfRule type="expression" dxfId="5913" priority="21">
      <formula>O$9&gt;=20/24</formula>
    </cfRule>
    <cfRule type="expression" dxfId="5912" priority="22">
      <formula>AND(O$9&gt;=14/24,O$9&lt;20/24)</formula>
    </cfRule>
    <cfRule type="expression" dxfId="5911" priority="23">
      <formula>AND(O$9&gt;=8/24,O$9&lt;14/24)</formula>
    </cfRule>
    <cfRule type="expression" dxfId="5910" priority="24">
      <formula>O$9&lt;8/24</formula>
    </cfRule>
  </conditionalFormatting>
  <conditionalFormatting sqref="O16:O32 O14 P17:Q32 O35:Q36">
    <cfRule type="expression" dxfId="5909" priority="20">
      <formula>O14&gt;$AG14</formula>
    </cfRule>
  </conditionalFormatting>
  <conditionalFormatting sqref="O36:Q36">
    <cfRule type="expression" dxfId="5908" priority="16">
      <formula>O$9&gt;=20/24</formula>
    </cfRule>
    <cfRule type="expression" dxfId="5907" priority="17">
      <formula>AND(O$9&gt;=14/24,O$9&lt;20/24)</formula>
    </cfRule>
    <cfRule type="expression" dxfId="5906" priority="18">
      <formula>AND(O$9&gt;=8/24,O$9&lt;14/24)</formula>
    </cfRule>
    <cfRule type="expression" dxfId="5905" priority="19">
      <formula>O$9&lt;8/24</formula>
    </cfRule>
  </conditionalFormatting>
  <conditionalFormatting sqref="O34:Q34">
    <cfRule type="expression" dxfId="5904" priority="12">
      <formula>O$9&gt;=20/24</formula>
    </cfRule>
    <cfRule type="expression" dxfId="5903" priority="13">
      <formula>AND(O$9&gt;=14/24,O$9&lt;20/24)</formula>
    </cfRule>
    <cfRule type="expression" dxfId="5902" priority="14">
      <formula>AND(O$9&gt;=8/24,O$9&lt;14/24)</formula>
    </cfRule>
    <cfRule type="expression" dxfId="5901" priority="15">
      <formula>O$9&lt;8/24</formula>
    </cfRule>
  </conditionalFormatting>
  <conditionalFormatting sqref="O34:Q34">
    <cfRule type="expression" dxfId="5900" priority="11">
      <formula>O34&gt;$AG34</formula>
    </cfRule>
  </conditionalFormatting>
  <conditionalFormatting sqref="O15">
    <cfRule type="expression" dxfId="5899" priority="7">
      <formula>O$9&gt;=20/24</formula>
    </cfRule>
    <cfRule type="expression" dxfId="5898" priority="8">
      <formula>AND(O$9&gt;=14/24,O$9&lt;20/24)</formula>
    </cfRule>
    <cfRule type="expression" dxfId="5897" priority="9">
      <formula>AND(O$9&gt;=8/24,O$9&lt;14/24)</formula>
    </cfRule>
    <cfRule type="expression" dxfId="5896" priority="10">
      <formula>O$9&lt;8/24</formula>
    </cfRule>
  </conditionalFormatting>
  <conditionalFormatting sqref="O15">
    <cfRule type="expression" dxfId="5895" priority="6">
      <formula>O15&gt;$AG15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" id="{22AA31D6-40BC-4284-A538-5974E5E06431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3" id="{A5D2DCD5-FC80-41E2-BD89-54E98E78CB1E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4" id="{5A32A0B7-81A5-425D-8D3A-6CF118E7E9AE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5" id="{A6E50032-439E-437B-A970-B01E40C4CFCE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31" id="{1E30895C-DACD-49D9-9142-0679BB2958F1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30" id="{87035A8B-F14F-457A-9EAE-EBC446C11B89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F45" sqref="F4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2078/08/11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-44.1</v>
      </c>
      <c r="C5" s="32">
        <f t="shared" ref="C5:AF5" si="0">C68</f>
        <v>-26</v>
      </c>
      <c r="D5" s="32">
        <f t="shared" si="0"/>
        <v>-70</v>
      </c>
      <c r="E5" s="32">
        <f t="shared" si="0"/>
        <v>-50</v>
      </c>
      <c r="F5" s="32">
        <f t="shared" si="0"/>
        <v>-60</v>
      </c>
      <c r="G5" s="32">
        <f t="shared" si="0"/>
        <v>-56</v>
      </c>
      <c r="H5" s="32">
        <f t="shared" si="0"/>
        <v>-50</v>
      </c>
      <c r="I5" s="32">
        <f t="shared" si="0"/>
        <v>-60</v>
      </c>
      <c r="J5" s="32">
        <f t="shared" si="0"/>
        <v>-50</v>
      </c>
      <c r="K5" s="32">
        <f t="shared" si="0"/>
        <v>-50</v>
      </c>
      <c r="L5" s="32">
        <f t="shared" si="0"/>
        <v>-46</v>
      </c>
      <c r="M5" s="32">
        <f t="shared" si="0"/>
        <v>-50</v>
      </c>
      <c r="N5" s="32">
        <f t="shared" si="0"/>
        <v>-60</v>
      </c>
      <c r="O5" s="32">
        <f t="shared" si="0"/>
        <v>-70</v>
      </c>
      <c r="P5" s="32">
        <f t="shared" si="0"/>
        <v>-75</v>
      </c>
      <c r="Q5" s="32">
        <f t="shared" si="0"/>
        <v>-46.9</v>
      </c>
      <c r="R5" s="32">
        <f t="shared" si="0"/>
        <v>-40</v>
      </c>
      <c r="S5" s="32">
        <f t="shared" si="0"/>
        <v>-40</v>
      </c>
      <c r="T5" s="32">
        <f t="shared" si="0"/>
        <v>-39.5</v>
      </c>
      <c r="U5" s="32">
        <f t="shared" si="0"/>
        <v>-39</v>
      </c>
      <c r="V5" s="32">
        <f t="shared" si="0"/>
        <v>-83</v>
      </c>
      <c r="W5" s="32">
        <f t="shared" si="0"/>
        <v>-73</v>
      </c>
      <c r="X5" s="32">
        <f t="shared" si="0"/>
        <v>-56.4</v>
      </c>
      <c r="Y5" s="32">
        <f t="shared" si="0"/>
        <v>-57</v>
      </c>
      <c r="Z5" s="32">
        <f t="shared" si="0"/>
        <v>-66.5</v>
      </c>
      <c r="AA5" s="32">
        <f t="shared" si="0"/>
        <v>-67.400000000000006</v>
      </c>
      <c r="AB5" s="32">
        <f t="shared" si="0"/>
        <v>-76</v>
      </c>
      <c r="AC5" s="32">
        <f t="shared" si="0"/>
        <v>-53.4</v>
      </c>
      <c r="AD5" s="32">
        <f t="shared" si="0"/>
        <v>-55.5</v>
      </c>
      <c r="AE5" s="32">
        <f t="shared" si="0"/>
        <v>-58</v>
      </c>
      <c r="AF5" s="32">
        <f t="shared" si="0"/>
        <v>-61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1218MW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Load=817</v>
      </c>
      <c r="B7" s="37">
        <f t="shared" ref="B7:AF7" si="1">B75</f>
        <v>866.14</v>
      </c>
      <c r="C7" s="37">
        <f t="shared" si="1"/>
        <v>831.34</v>
      </c>
      <c r="D7" s="37">
        <f t="shared" si="1"/>
        <v>819.14</v>
      </c>
      <c r="E7" s="37">
        <f t="shared" si="1"/>
        <v>840.14</v>
      </c>
      <c r="F7" s="37">
        <f t="shared" si="1"/>
        <v>898.14</v>
      </c>
      <c r="G7" s="37">
        <f t="shared" si="1"/>
        <v>940.52181818181816</v>
      </c>
      <c r="H7" s="37">
        <f t="shared" si="1"/>
        <v>1000.54</v>
      </c>
      <c r="I7" s="37">
        <f t="shared" si="1"/>
        <v>1084.8399999999999</v>
      </c>
      <c r="J7" s="37">
        <f t="shared" si="1"/>
        <v>1110.8399999999999</v>
      </c>
      <c r="K7" s="37">
        <f t="shared" si="1"/>
        <v>1175.8400000000001</v>
      </c>
      <c r="L7" s="37">
        <f>L75</f>
        <v>1217.7400000000002</v>
      </c>
      <c r="M7" s="37">
        <f t="shared" si="1"/>
        <v>1175.2400000000002</v>
      </c>
      <c r="N7" s="37">
        <f t="shared" si="1"/>
        <v>1135.74</v>
      </c>
      <c r="O7" s="37">
        <f t="shared" si="1"/>
        <v>1119.04</v>
      </c>
      <c r="P7" s="37">
        <f t="shared" si="1"/>
        <v>1072.44</v>
      </c>
      <c r="Q7" s="37">
        <f t="shared" si="1"/>
        <v>1048.44</v>
      </c>
      <c r="R7" s="37">
        <f t="shared" si="1"/>
        <v>1045.54</v>
      </c>
      <c r="S7" s="37">
        <f t="shared" si="1"/>
        <v>1036.54</v>
      </c>
      <c r="T7" s="37">
        <f t="shared" si="1"/>
        <v>1033.6399999999999</v>
      </c>
      <c r="U7" s="37">
        <f t="shared" si="1"/>
        <v>1084.1399999999999</v>
      </c>
      <c r="V7" s="37">
        <f t="shared" si="1"/>
        <v>1257.1400000000001</v>
      </c>
      <c r="W7" s="37">
        <f t="shared" si="1"/>
        <v>1328.44</v>
      </c>
      <c r="X7" s="37">
        <f t="shared" si="1"/>
        <v>1279.24</v>
      </c>
      <c r="Y7" s="37">
        <f t="shared" si="1"/>
        <v>1244.94</v>
      </c>
      <c r="Z7" s="37">
        <f t="shared" si="1"/>
        <v>1159.44</v>
      </c>
      <c r="AA7" s="37">
        <f t="shared" si="1"/>
        <v>1121.94</v>
      </c>
      <c r="AB7" s="37">
        <f t="shared" si="1"/>
        <v>1063.3399999999999</v>
      </c>
      <c r="AC7" s="37">
        <f t="shared" si="1"/>
        <v>973.64</v>
      </c>
      <c r="AD7" s="37">
        <f t="shared" si="1"/>
        <v>845.24</v>
      </c>
      <c r="AE7" s="37">
        <f t="shared" si="1"/>
        <v>834.14</v>
      </c>
      <c r="AF7" s="37">
        <f t="shared" si="1"/>
        <v>817.14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80</v>
      </c>
      <c r="C11" s="49">
        <v>130</v>
      </c>
      <c r="D11" s="50">
        <v>80</v>
      </c>
      <c r="E11" s="50">
        <v>80</v>
      </c>
      <c r="F11" s="50">
        <v>120</v>
      </c>
      <c r="G11" s="50">
        <v>120</v>
      </c>
      <c r="H11" s="50">
        <v>140</v>
      </c>
      <c r="I11" s="50">
        <v>180</v>
      </c>
      <c r="J11" s="50">
        <v>190</v>
      </c>
      <c r="K11" s="50">
        <v>250</v>
      </c>
      <c r="L11" s="51">
        <v>280</v>
      </c>
      <c r="M11" s="51">
        <v>250</v>
      </c>
      <c r="N11" s="51">
        <v>200</v>
      </c>
      <c r="O11" s="51">
        <v>190</v>
      </c>
      <c r="P11" s="51">
        <v>172</v>
      </c>
      <c r="Q11" s="52">
        <v>172</v>
      </c>
      <c r="R11" s="49">
        <v>115</v>
      </c>
      <c r="S11" s="49">
        <v>115</v>
      </c>
      <c r="T11" s="49">
        <v>125</v>
      </c>
      <c r="U11" s="49">
        <v>175</v>
      </c>
      <c r="V11" s="49">
        <v>330</v>
      </c>
      <c r="W11" s="49">
        <v>350</v>
      </c>
      <c r="X11" s="49">
        <v>310</v>
      </c>
      <c r="Y11" s="49">
        <v>290</v>
      </c>
      <c r="Z11" s="49">
        <v>250</v>
      </c>
      <c r="AA11" s="49">
        <v>220</v>
      </c>
      <c r="AB11" s="49">
        <v>170</v>
      </c>
      <c r="AC11" s="49">
        <v>140</v>
      </c>
      <c r="AD11" s="49">
        <v>80</v>
      </c>
      <c r="AE11" s="49">
        <v>80</v>
      </c>
      <c r="AF11" s="49">
        <v>70</v>
      </c>
      <c r="AG11" s="55">
        <v>456</v>
      </c>
      <c r="AH11" s="56">
        <f>MAX(B11:AF11)</f>
        <v>350</v>
      </c>
      <c r="AI11" s="57">
        <f>MIN(B11:AF11)</f>
        <v>70</v>
      </c>
      <c r="AK11" s="57">
        <v>0</v>
      </c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1">
        <v>40</v>
      </c>
      <c r="C12" s="51">
        <v>40</v>
      </c>
      <c r="D12" s="51">
        <v>40</v>
      </c>
      <c r="E12" s="51">
        <v>40</v>
      </c>
      <c r="F12" s="50">
        <v>60</v>
      </c>
      <c r="G12" s="50">
        <v>60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50">
        <v>60</v>
      </c>
      <c r="S12" s="50">
        <v>60</v>
      </c>
      <c r="T12" s="50">
        <v>60</v>
      </c>
      <c r="U12" s="50">
        <v>60</v>
      </c>
      <c r="V12" s="5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60</v>
      </c>
      <c r="AD12" s="60">
        <v>40</v>
      </c>
      <c r="AE12" s="60">
        <v>40</v>
      </c>
      <c r="AF12" s="60">
        <v>40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40</v>
      </c>
      <c r="AK12" s="57">
        <v>12</v>
      </c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60">
        <v>25</v>
      </c>
      <c r="C13" s="60">
        <v>25</v>
      </c>
      <c r="D13" s="60">
        <v>25</v>
      </c>
      <c r="E13" s="60">
        <v>25</v>
      </c>
      <c r="F13" s="50">
        <v>25</v>
      </c>
      <c r="G13" s="50">
        <v>35</v>
      </c>
      <c r="H13" s="50">
        <v>35</v>
      </c>
      <c r="I13" s="50">
        <v>35</v>
      </c>
      <c r="J13" s="50">
        <v>35</v>
      </c>
      <c r="K13" s="50">
        <v>35</v>
      </c>
      <c r="L13" s="50">
        <v>35</v>
      </c>
      <c r="M13" s="50">
        <v>35</v>
      </c>
      <c r="N13" s="50">
        <v>35</v>
      </c>
      <c r="O13" s="50">
        <v>35</v>
      </c>
      <c r="P13" s="50">
        <v>35</v>
      </c>
      <c r="Q13" s="50">
        <v>35</v>
      </c>
      <c r="R13" s="50">
        <v>35</v>
      </c>
      <c r="S13" s="50">
        <v>35</v>
      </c>
      <c r="T13" s="50">
        <v>35</v>
      </c>
      <c r="U13" s="50">
        <v>35</v>
      </c>
      <c r="V13" s="50">
        <v>35</v>
      </c>
      <c r="W13" s="60">
        <v>35</v>
      </c>
      <c r="X13" s="60">
        <v>35</v>
      </c>
      <c r="Y13" s="60">
        <v>35</v>
      </c>
      <c r="Z13" s="60">
        <v>35</v>
      </c>
      <c r="AA13" s="60">
        <v>35</v>
      </c>
      <c r="AB13" s="60">
        <v>35</v>
      </c>
      <c r="AC13" s="60">
        <v>35</v>
      </c>
      <c r="AD13" s="60">
        <v>20</v>
      </c>
      <c r="AE13" s="60">
        <v>20</v>
      </c>
      <c r="AF13" s="60">
        <v>20</v>
      </c>
      <c r="AG13" s="61">
        <v>52.4</v>
      </c>
      <c r="AH13" s="56">
        <f>MAX(B13:AF13)</f>
        <v>35</v>
      </c>
      <c r="AI13" s="57">
        <f>MIN(B13:AF13)</f>
        <v>20</v>
      </c>
      <c r="AK13" s="57">
        <v>5</v>
      </c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2">
        <v>25</v>
      </c>
      <c r="C14" s="62">
        <v>25</v>
      </c>
      <c r="D14" s="62">
        <v>25</v>
      </c>
      <c r="E14" s="62">
        <v>25</v>
      </c>
      <c r="F14" s="62">
        <v>25</v>
      </c>
      <c r="G14" s="62">
        <v>25</v>
      </c>
      <c r="H14" s="62">
        <v>25</v>
      </c>
      <c r="I14" s="62">
        <v>25</v>
      </c>
      <c r="J14" s="62">
        <v>25</v>
      </c>
      <c r="K14" s="62">
        <v>25</v>
      </c>
      <c r="L14" s="51">
        <v>25</v>
      </c>
      <c r="M14" s="51">
        <v>25</v>
      </c>
      <c r="N14" s="51">
        <v>25</v>
      </c>
      <c r="O14" s="51">
        <v>25</v>
      </c>
      <c r="P14" s="51">
        <v>25</v>
      </c>
      <c r="Q14" s="51">
        <v>25</v>
      </c>
      <c r="R14" s="51">
        <v>25</v>
      </c>
      <c r="S14" s="51">
        <v>25</v>
      </c>
      <c r="T14" s="51">
        <v>25</v>
      </c>
      <c r="U14" s="51">
        <v>25</v>
      </c>
      <c r="V14" s="51">
        <v>25</v>
      </c>
      <c r="W14" s="62">
        <v>25</v>
      </c>
      <c r="X14" s="62">
        <v>25</v>
      </c>
      <c r="Y14" s="62">
        <v>25</v>
      </c>
      <c r="Z14" s="62">
        <v>25</v>
      </c>
      <c r="AA14" s="62">
        <v>25</v>
      </c>
      <c r="AB14" s="62">
        <v>25</v>
      </c>
      <c r="AC14" s="62">
        <v>25</v>
      </c>
      <c r="AD14" s="62">
        <v>25</v>
      </c>
      <c r="AE14" s="62">
        <v>25</v>
      </c>
      <c r="AF14" s="62">
        <v>25</v>
      </c>
      <c r="AG14" s="61">
        <v>50</v>
      </c>
      <c r="AH14" s="56">
        <f t="shared" si="2"/>
        <v>25</v>
      </c>
      <c r="AI14" s="57">
        <f t="shared" si="3"/>
        <v>25</v>
      </c>
      <c r="AK14" s="57">
        <v>10</v>
      </c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2">
        <v>32.6</v>
      </c>
      <c r="C15" s="62">
        <v>32.6</v>
      </c>
      <c r="D15" s="62">
        <v>32.6</v>
      </c>
      <c r="E15" s="62">
        <v>32.6</v>
      </c>
      <c r="F15" s="62">
        <v>32.6</v>
      </c>
      <c r="G15" s="62">
        <v>32.6</v>
      </c>
      <c r="H15" s="62">
        <v>32.6</v>
      </c>
      <c r="I15" s="62">
        <v>32.6</v>
      </c>
      <c r="J15" s="62">
        <v>32.6</v>
      </c>
      <c r="K15" s="62">
        <v>32.6</v>
      </c>
      <c r="L15" s="51">
        <v>32.6</v>
      </c>
      <c r="M15" s="51">
        <v>32.6</v>
      </c>
      <c r="N15" s="51">
        <v>32.6</v>
      </c>
      <c r="O15" s="51">
        <v>32.6</v>
      </c>
      <c r="P15" s="51">
        <v>32.6</v>
      </c>
      <c r="Q15" s="51">
        <v>32.6</v>
      </c>
      <c r="R15" s="51">
        <v>32.6</v>
      </c>
      <c r="S15" s="51">
        <v>32.6</v>
      </c>
      <c r="T15" s="51">
        <v>32.6</v>
      </c>
      <c r="U15" s="51">
        <v>32.6</v>
      </c>
      <c r="V15" s="51">
        <v>32.6</v>
      </c>
      <c r="W15" s="62">
        <v>36.299999999999997</v>
      </c>
      <c r="X15" s="62">
        <v>36.299999999999997</v>
      </c>
      <c r="Y15" s="62">
        <v>36.299999999999997</v>
      </c>
      <c r="Z15" s="62">
        <v>36.299999999999997</v>
      </c>
      <c r="AA15" s="62">
        <v>36.299999999999997</v>
      </c>
      <c r="AB15" s="62">
        <v>36.299999999999997</v>
      </c>
      <c r="AC15" s="62">
        <v>36.299999999999997</v>
      </c>
      <c r="AD15" s="62">
        <v>36.299999999999997</v>
      </c>
      <c r="AE15" s="62">
        <v>36.299999999999997</v>
      </c>
      <c r="AF15" s="62">
        <v>32.4</v>
      </c>
      <c r="AG15" s="64">
        <v>45</v>
      </c>
      <c r="AH15" s="56">
        <f t="shared" si="2"/>
        <v>36.299999999999997</v>
      </c>
      <c r="AI15" s="57">
        <f t="shared" si="3"/>
        <v>32.4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65">
        <v>23</v>
      </c>
      <c r="C16" s="65">
        <v>0</v>
      </c>
      <c r="D16" s="65">
        <v>18</v>
      </c>
      <c r="E16" s="65">
        <v>18</v>
      </c>
      <c r="F16" s="65">
        <v>18</v>
      </c>
      <c r="G16" s="65">
        <v>18</v>
      </c>
      <c r="H16" s="65">
        <v>18</v>
      </c>
      <c r="I16" s="65">
        <v>22</v>
      </c>
      <c r="J16" s="65">
        <v>22</v>
      </c>
      <c r="K16" s="65">
        <v>22</v>
      </c>
      <c r="L16" s="51">
        <v>22</v>
      </c>
      <c r="M16" s="51">
        <v>22</v>
      </c>
      <c r="N16" s="51">
        <v>22</v>
      </c>
      <c r="O16" s="51">
        <v>22</v>
      </c>
      <c r="P16" s="51">
        <v>22</v>
      </c>
      <c r="Q16" s="51">
        <v>22</v>
      </c>
      <c r="R16" s="51">
        <v>22</v>
      </c>
      <c r="S16" s="51">
        <v>22</v>
      </c>
      <c r="T16" s="51">
        <v>22</v>
      </c>
      <c r="U16" s="51">
        <v>22</v>
      </c>
      <c r="V16" s="51">
        <v>22</v>
      </c>
      <c r="W16" s="65">
        <v>22</v>
      </c>
      <c r="X16" s="65">
        <v>22</v>
      </c>
      <c r="Y16" s="65">
        <v>22</v>
      </c>
      <c r="Z16" s="65">
        <v>22</v>
      </c>
      <c r="AA16" s="65">
        <v>22</v>
      </c>
      <c r="AB16" s="65">
        <v>22</v>
      </c>
      <c r="AC16" s="65">
        <v>22</v>
      </c>
      <c r="AD16" s="65">
        <v>22</v>
      </c>
      <c r="AE16" s="65">
        <v>22</v>
      </c>
      <c r="AF16" s="65">
        <v>22</v>
      </c>
      <c r="AG16" s="61">
        <v>45</v>
      </c>
      <c r="AH16" s="56">
        <f t="shared" si="2"/>
        <v>23</v>
      </c>
      <c r="AI16" s="57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62">
        <v>17</v>
      </c>
      <c r="C17" s="62">
        <v>16</v>
      </c>
      <c r="D17" s="62">
        <v>16</v>
      </c>
      <c r="E17" s="62">
        <v>17</v>
      </c>
      <c r="F17" s="62">
        <v>17</v>
      </c>
      <c r="G17" s="62">
        <v>17</v>
      </c>
      <c r="H17" s="62">
        <v>17</v>
      </c>
      <c r="I17" s="62">
        <v>17</v>
      </c>
      <c r="J17" s="62">
        <v>17</v>
      </c>
      <c r="K17" s="62">
        <v>17</v>
      </c>
      <c r="L17" s="51">
        <v>17</v>
      </c>
      <c r="M17" s="51">
        <v>17</v>
      </c>
      <c r="N17" s="51">
        <v>17</v>
      </c>
      <c r="O17" s="51">
        <v>17</v>
      </c>
      <c r="P17" s="51">
        <v>17</v>
      </c>
      <c r="Q17" s="51">
        <v>17</v>
      </c>
      <c r="R17" s="51">
        <v>17</v>
      </c>
      <c r="S17" s="51">
        <v>17</v>
      </c>
      <c r="T17" s="51">
        <v>17</v>
      </c>
      <c r="U17" s="51">
        <v>17</v>
      </c>
      <c r="V17" s="51">
        <v>17</v>
      </c>
      <c r="W17" s="62">
        <v>17</v>
      </c>
      <c r="X17" s="62">
        <v>17</v>
      </c>
      <c r="Y17" s="62">
        <v>17</v>
      </c>
      <c r="Z17" s="62">
        <v>17</v>
      </c>
      <c r="AA17" s="62">
        <v>17</v>
      </c>
      <c r="AB17" s="62">
        <v>17</v>
      </c>
      <c r="AC17" s="62">
        <v>17</v>
      </c>
      <c r="AD17" s="62">
        <v>17</v>
      </c>
      <c r="AE17" s="62">
        <v>17</v>
      </c>
      <c r="AF17" s="62">
        <v>17</v>
      </c>
      <c r="AG17" s="61">
        <v>42</v>
      </c>
      <c r="AH17" s="56">
        <f t="shared" si="2"/>
        <v>17</v>
      </c>
      <c r="AI17" s="57">
        <f t="shared" si="3"/>
        <v>16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1">
        <v>20</v>
      </c>
      <c r="C18" s="51">
        <v>20</v>
      </c>
      <c r="D18" s="51">
        <v>20</v>
      </c>
      <c r="E18" s="51">
        <v>20</v>
      </c>
      <c r="F18" s="51">
        <v>20</v>
      </c>
      <c r="G18" s="51">
        <v>20</v>
      </c>
      <c r="H18" s="51">
        <v>20</v>
      </c>
      <c r="I18" s="51">
        <v>20</v>
      </c>
      <c r="J18" s="51">
        <v>20</v>
      </c>
      <c r="K18" s="51">
        <v>20</v>
      </c>
      <c r="L18" s="51">
        <v>20</v>
      </c>
      <c r="M18" s="51">
        <v>20</v>
      </c>
      <c r="N18" s="51">
        <v>20</v>
      </c>
      <c r="O18" s="51">
        <v>20</v>
      </c>
      <c r="P18" s="51">
        <v>20</v>
      </c>
      <c r="Q18" s="51">
        <v>20</v>
      </c>
      <c r="R18" s="51">
        <v>20</v>
      </c>
      <c r="S18" s="51">
        <v>20</v>
      </c>
      <c r="T18" s="51">
        <v>20</v>
      </c>
      <c r="U18" s="51">
        <v>20</v>
      </c>
      <c r="V18" s="51">
        <v>20</v>
      </c>
      <c r="W18" s="51">
        <v>20</v>
      </c>
      <c r="X18" s="51">
        <v>20</v>
      </c>
      <c r="Y18" s="51">
        <v>20</v>
      </c>
      <c r="Z18" s="51">
        <v>20</v>
      </c>
      <c r="AA18" s="51">
        <v>20</v>
      </c>
      <c r="AB18" s="51">
        <v>20</v>
      </c>
      <c r="AC18" s="51">
        <v>20</v>
      </c>
      <c r="AD18" s="51">
        <v>20</v>
      </c>
      <c r="AE18" s="51">
        <v>20</v>
      </c>
      <c r="AF18" s="51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1">
        <v>17.600000000000001</v>
      </c>
      <c r="C19" s="51">
        <v>17.600000000000001</v>
      </c>
      <c r="D19" s="51">
        <v>17.600000000000001</v>
      </c>
      <c r="E19" s="51">
        <v>17.600000000000001</v>
      </c>
      <c r="F19" s="51">
        <v>17.600000000000001</v>
      </c>
      <c r="G19" s="51">
        <v>17.600000000000001</v>
      </c>
      <c r="H19" s="51">
        <v>17.600000000000001</v>
      </c>
      <c r="I19" s="51">
        <v>17.600000000000001</v>
      </c>
      <c r="J19" s="51">
        <v>17.600000000000001</v>
      </c>
      <c r="K19" s="51">
        <v>17.600000000000001</v>
      </c>
      <c r="L19" s="51">
        <v>17.600000000000001</v>
      </c>
      <c r="M19" s="51">
        <v>17.600000000000001</v>
      </c>
      <c r="N19" s="51">
        <v>17.600000000000001</v>
      </c>
      <c r="O19" s="51">
        <v>17.600000000000001</v>
      </c>
      <c r="P19" s="51">
        <v>17.600000000000001</v>
      </c>
      <c r="Q19" s="51">
        <v>17.600000000000001</v>
      </c>
      <c r="R19" s="51">
        <v>17.600000000000001</v>
      </c>
      <c r="S19" s="51">
        <v>17.600000000000001</v>
      </c>
      <c r="T19" s="51">
        <v>17.600000000000001</v>
      </c>
      <c r="U19" s="51">
        <v>17.600000000000001</v>
      </c>
      <c r="V19" s="51">
        <v>17.600000000000001</v>
      </c>
      <c r="W19" s="51">
        <v>17.600000000000001</v>
      </c>
      <c r="X19" s="51">
        <v>17.600000000000001</v>
      </c>
      <c r="Y19" s="51">
        <v>17.600000000000001</v>
      </c>
      <c r="Z19" s="51">
        <v>17.600000000000001</v>
      </c>
      <c r="AA19" s="51">
        <v>17.600000000000001</v>
      </c>
      <c r="AB19" s="51">
        <v>17.600000000000001</v>
      </c>
      <c r="AC19" s="51">
        <v>17.600000000000001</v>
      </c>
      <c r="AD19" s="51">
        <v>17.600000000000001</v>
      </c>
      <c r="AE19" s="51">
        <v>17.600000000000001</v>
      </c>
      <c r="AF19" s="51">
        <v>17.600000000000001</v>
      </c>
      <c r="AG19" s="61">
        <v>30</v>
      </c>
      <c r="AH19" s="56">
        <f t="shared" si="2"/>
        <v>17.600000000000001</v>
      </c>
      <c r="AI19" s="57">
        <f t="shared" si="3"/>
        <v>17.600000000000001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1">
        <v>6.2</v>
      </c>
      <c r="C20" s="51">
        <v>6.2</v>
      </c>
      <c r="D20" s="51">
        <v>6.2</v>
      </c>
      <c r="E20" s="51">
        <v>6.2</v>
      </c>
      <c r="F20" s="51">
        <v>6.2</v>
      </c>
      <c r="G20" s="51">
        <v>6.2</v>
      </c>
      <c r="H20" s="51">
        <v>6.2</v>
      </c>
      <c r="I20" s="51">
        <v>6.2</v>
      </c>
      <c r="J20" s="51">
        <v>6.2</v>
      </c>
      <c r="K20" s="51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1">
        <v>0</v>
      </c>
      <c r="C21" s="51">
        <v>0</v>
      </c>
      <c r="D21" s="51">
        <v>8.5</v>
      </c>
      <c r="E21" s="51">
        <v>8.5</v>
      </c>
      <c r="F21" s="51">
        <v>8.5</v>
      </c>
      <c r="G21" s="51">
        <v>8.5</v>
      </c>
      <c r="H21" s="51">
        <v>8.5</v>
      </c>
      <c r="I21" s="51">
        <v>8.5</v>
      </c>
      <c r="J21" s="51">
        <v>8.5</v>
      </c>
      <c r="K21" s="51">
        <v>8.5</v>
      </c>
      <c r="L21" s="51">
        <v>8.5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0</v>
      </c>
      <c r="Y21" s="51">
        <v>0</v>
      </c>
      <c r="Z21" s="51">
        <v>0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61">
        <v>25</v>
      </c>
      <c r="AH22" s="56">
        <f t="shared" si="2"/>
        <v>22</v>
      </c>
      <c r="AI22" s="57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1">
        <v>9</v>
      </c>
      <c r="C23" s="51">
        <v>9</v>
      </c>
      <c r="D23" s="51">
        <v>9</v>
      </c>
      <c r="E23" s="51">
        <v>9</v>
      </c>
      <c r="F23" s="51">
        <v>9</v>
      </c>
      <c r="G23" s="51">
        <v>9</v>
      </c>
      <c r="H23" s="51">
        <v>9</v>
      </c>
      <c r="I23" s="51">
        <v>9</v>
      </c>
      <c r="J23" s="51">
        <v>9</v>
      </c>
      <c r="K23" s="51">
        <v>9</v>
      </c>
      <c r="L23" s="51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1">
        <v>14.2</v>
      </c>
      <c r="C24" s="51">
        <v>14.2</v>
      </c>
      <c r="D24" s="51">
        <v>14.2</v>
      </c>
      <c r="E24" s="51">
        <v>14.2</v>
      </c>
      <c r="F24" s="51">
        <v>14.2</v>
      </c>
      <c r="G24" s="51">
        <v>14.2</v>
      </c>
      <c r="H24" s="51">
        <v>14.2</v>
      </c>
      <c r="I24" s="51">
        <v>14.2</v>
      </c>
      <c r="J24" s="51">
        <v>14.2</v>
      </c>
      <c r="K24" s="51">
        <v>14.2</v>
      </c>
      <c r="L24" s="51">
        <v>14.2</v>
      </c>
      <c r="M24" s="51">
        <v>14.2</v>
      </c>
      <c r="N24" s="51">
        <v>14.2</v>
      </c>
      <c r="O24" s="51">
        <v>14.2</v>
      </c>
      <c r="P24" s="51">
        <v>14.2</v>
      </c>
      <c r="Q24" s="51">
        <v>14.2</v>
      </c>
      <c r="R24" s="51">
        <v>14.2</v>
      </c>
      <c r="S24" s="51">
        <v>14.2</v>
      </c>
      <c r="T24" s="51">
        <v>14.2</v>
      </c>
      <c r="U24" s="51">
        <v>14.2</v>
      </c>
      <c r="V24" s="51">
        <v>14.2</v>
      </c>
      <c r="W24" s="51">
        <v>14.2</v>
      </c>
      <c r="X24" s="51">
        <v>14.2</v>
      </c>
      <c r="Y24" s="51">
        <v>14.2</v>
      </c>
      <c r="Z24" s="51">
        <v>14.2</v>
      </c>
      <c r="AA24" s="51">
        <v>14.2</v>
      </c>
      <c r="AB24" s="51">
        <v>14.2</v>
      </c>
      <c r="AC24" s="51">
        <v>14.2</v>
      </c>
      <c r="AD24" s="51">
        <v>14.2</v>
      </c>
      <c r="AE24" s="51">
        <v>14.2</v>
      </c>
      <c r="AF24" s="51">
        <v>14.2</v>
      </c>
      <c r="AG24" s="61">
        <v>25</v>
      </c>
      <c r="AH24" s="56">
        <f t="shared" si="2"/>
        <v>14.2</v>
      </c>
      <c r="AI24" s="57">
        <f t="shared" si="3"/>
        <v>14.2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1">
        <v>18</v>
      </c>
      <c r="C25" s="51">
        <v>18</v>
      </c>
      <c r="D25" s="51">
        <v>18</v>
      </c>
      <c r="E25" s="51">
        <v>18</v>
      </c>
      <c r="F25" s="51">
        <v>18</v>
      </c>
      <c r="G25" s="51">
        <v>18</v>
      </c>
      <c r="H25" s="51">
        <v>18</v>
      </c>
      <c r="I25" s="51">
        <v>18</v>
      </c>
      <c r="J25" s="51">
        <v>18</v>
      </c>
      <c r="K25" s="51">
        <v>18</v>
      </c>
      <c r="L25" s="51">
        <v>18</v>
      </c>
      <c r="M25" s="51">
        <v>18</v>
      </c>
      <c r="N25" s="51">
        <v>18</v>
      </c>
      <c r="O25" s="51">
        <v>18</v>
      </c>
      <c r="P25" s="51">
        <v>18</v>
      </c>
      <c r="Q25" s="51">
        <v>18</v>
      </c>
      <c r="R25" s="51">
        <v>18</v>
      </c>
      <c r="S25" s="51">
        <v>18</v>
      </c>
      <c r="T25" s="51">
        <v>18</v>
      </c>
      <c r="U25" s="51">
        <v>18</v>
      </c>
      <c r="V25" s="51">
        <v>18</v>
      </c>
      <c r="W25" s="51">
        <v>18</v>
      </c>
      <c r="X25" s="51">
        <v>18</v>
      </c>
      <c r="Y25" s="51">
        <v>18</v>
      </c>
      <c r="Z25" s="51">
        <v>18</v>
      </c>
      <c r="AA25" s="51">
        <v>18</v>
      </c>
      <c r="AB25" s="51">
        <v>18</v>
      </c>
      <c r="AC25" s="51">
        <v>18</v>
      </c>
      <c r="AD25" s="51">
        <v>18</v>
      </c>
      <c r="AE25" s="51">
        <v>18</v>
      </c>
      <c r="AF25" s="51">
        <v>18</v>
      </c>
      <c r="AG25" s="61">
        <v>24.2</v>
      </c>
      <c r="AH25" s="56">
        <f t="shared" si="2"/>
        <v>18</v>
      </c>
      <c r="AI25" s="57">
        <f t="shared" si="3"/>
        <v>18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6</v>
      </c>
      <c r="K26" s="51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4</v>
      </c>
      <c r="X26" s="51">
        <v>4</v>
      </c>
      <c r="Y26" s="51">
        <v>4</v>
      </c>
      <c r="Z26" s="51">
        <v>4</v>
      </c>
      <c r="AA26" s="51">
        <v>4</v>
      </c>
      <c r="AB26" s="51">
        <v>4</v>
      </c>
      <c r="AC26" s="51">
        <v>4</v>
      </c>
      <c r="AD26" s="51">
        <v>4</v>
      </c>
      <c r="AE26" s="51">
        <v>4</v>
      </c>
      <c r="AF26" s="51">
        <v>4</v>
      </c>
      <c r="AG26" s="61">
        <v>20</v>
      </c>
      <c r="AH26" s="56">
        <f>MAX(B26:AF26)</f>
        <v>11</v>
      </c>
      <c r="AI26" s="57">
        <f>MIN(B26:AF26)</f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1">
        <v>4</v>
      </c>
      <c r="C27" s="51">
        <v>4</v>
      </c>
      <c r="D27" s="51">
        <v>4</v>
      </c>
      <c r="E27" s="51">
        <v>4</v>
      </c>
      <c r="F27" s="51">
        <v>4</v>
      </c>
      <c r="G27" s="51">
        <v>4</v>
      </c>
      <c r="H27" s="51">
        <v>4</v>
      </c>
      <c r="I27" s="51">
        <v>4</v>
      </c>
      <c r="J27" s="51">
        <v>4</v>
      </c>
      <c r="K27" s="51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1">
        <v>5</v>
      </c>
      <c r="C28" s="51">
        <v>5</v>
      </c>
      <c r="D28" s="51">
        <v>5</v>
      </c>
      <c r="E28" s="51">
        <v>5</v>
      </c>
      <c r="F28" s="51">
        <v>5</v>
      </c>
      <c r="G28" s="51">
        <v>5</v>
      </c>
      <c r="H28" s="51">
        <v>5</v>
      </c>
      <c r="I28" s="51">
        <v>5</v>
      </c>
      <c r="J28" s="51">
        <v>5</v>
      </c>
      <c r="K28" s="51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1">
        <v>6</v>
      </c>
      <c r="C29" s="51">
        <v>6</v>
      </c>
      <c r="D29" s="51">
        <v>6</v>
      </c>
      <c r="E29" s="51">
        <v>6</v>
      </c>
      <c r="F29" s="51">
        <v>6</v>
      </c>
      <c r="G29" s="51">
        <v>6</v>
      </c>
      <c r="H29" s="51">
        <v>6</v>
      </c>
      <c r="I29" s="51">
        <v>6</v>
      </c>
      <c r="J29" s="51">
        <v>6</v>
      </c>
      <c r="K29" s="51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7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7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7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1">
        <v>9</v>
      </c>
      <c r="C34" s="51">
        <v>9</v>
      </c>
      <c r="D34" s="51">
        <v>9</v>
      </c>
      <c r="E34" s="51">
        <v>9</v>
      </c>
      <c r="F34" s="51">
        <v>9</v>
      </c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7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7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7"/>
    </row>
    <row r="37" spans="1:88" ht="15.75" thickBot="1" x14ac:dyDescent="0.3">
      <c r="A37" s="71" t="s">
        <v>44</v>
      </c>
      <c r="B37" s="72">
        <f>43.5+49.9</f>
        <v>93.4</v>
      </c>
      <c r="C37" s="72">
        <f>43.5+49.9</f>
        <v>93.4</v>
      </c>
      <c r="D37" s="63">
        <f>43+48.5</f>
        <v>91.5</v>
      </c>
      <c r="E37" s="63">
        <f>43+48.5</f>
        <v>91.5</v>
      </c>
      <c r="F37" s="63">
        <v>94.5</v>
      </c>
      <c r="G37" s="63">
        <f>50.7+43.7</f>
        <v>94.4</v>
      </c>
      <c r="H37" s="63">
        <f>49.5+43.2</f>
        <v>92.7</v>
      </c>
      <c r="I37" s="63">
        <f>49+43</f>
        <v>92</v>
      </c>
      <c r="J37" s="63">
        <f>49+43</f>
        <v>92</v>
      </c>
      <c r="K37" s="63">
        <f>49+43</f>
        <v>92</v>
      </c>
      <c r="L37" s="72">
        <f>49+43</f>
        <v>92</v>
      </c>
      <c r="M37" s="72">
        <f>49+43</f>
        <v>92</v>
      </c>
      <c r="N37" s="72">
        <f t="shared" ref="N37:O37" si="4">49+43</f>
        <v>92</v>
      </c>
      <c r="O37" s="72">
        <f t="shared" si="4"/>
        <v>92</v>
      </c>
      <c r="P37" s="72">
        <v>93</v>
      </c>
      <c r="Q37" s="72">
        <v>92.6</v>
      </c>
      <c r="R37" s="72">
        <f>49.6+43.7</f>
        <v>93.300000000000011</v>
      </c>
      <c r="S37" s="72">
        <f>49.6+43.7</f>
        <v>93.300000000000011</v>
      </c>
      <c r="T37" s="72">
        <f>49.6+43.7</f>
        <v>93.300000000000011</v>
      </c>
      <c r="U37" s="72">
        <f>49.6+43.7</f>
        <v>93.300000000000011</v>
      </c>
      <c r="V37" s="72">
        <f>49.6+43.7</f>
        <v>93.300000000000011</v>
      </c>
      <c r="W37" s="72">
        <v>86.9</v>
      </c>
      <c r="X37" s="72">
        <v>86.9</v>
      </c>
      <c r="Y37" s="72">
        <v>86.9</v>
      </c>
      <c r="Z37" s="72">
        <f>42.2+45.9</f>
        <v>88.1</v>
      </c>
      <c r="AA37" s="72">
        <v>88.9</v>
      </c>
      <c r="AB37" s="72">
        <v>89.2</v>
      </c>
      <c r="AC37" s="72">
        <f>42.8+45.8</f>
        <v>88.6</v>
      </c>
      <c r="AD37" s="72">
        <f>43.4+46</f>
        <v>89.4</v>
      </c>
      <c r="AE37" s="72">
        <f>43.8+46.9</f>
        <v>90.699999999999989</v>
      </c>
      <c r="AF37" s="72">
        <f>43.6+48.9</f>
        <v>92.5</v>
      </c>
      <c r="AG37" s="69">
        <v>240</v>
      </c>
      <c r="AH37" s="56">
        <f t="shared" si="2"/>
        <v>94.5</v>
      </c>
      <c r="AI37" s="57">
        <f t="shared" si="3"/>
        <v>86.9</v>
      </c>
      <c r="AK37" s="57"/>
    </row>
    <row r="38" spans="1:88" ht="15.75" thickBot="1" x14ac:dyDescent="0.3">
      <c r="A38" s="73" t="s">
        <v>45</v>
      </c>
      <c r="B38" s="74">
        <f t="shared" ref="B38" si="5">SUM(B11:B36)</f>
        <v>585.6</v>
      </c>
      <c r="C38" s="74">
        <f t="shared" ref="C38:AF38" si="6">SUM(C11:C36)</f>
        <v>611.6</v>
      </c>
      <c r="D38" s="74">
        <f t="shared" si="6"/>
        <v>588.1</v>
      </c>
      <c r="E38" s="74">
        <f t="shared" si="6"/>
        <v>589.1</v>
      </c>
      <c r="F38" s="74">
        <f t="shared" si="6"/>
        <v>649.1</v>
      </c>
      <c r="G38" s="74">
        <f t="shared" si="6"/>
        <v>659.1</v>
      </c>
      <c r="H38" s="74">
        <f t="shared" si="6"/>
        <v>679.1</v>
      </c>
      <c r="I38" s="74">
        <f t="shared" si="6"/>
        <v>723.1</v>
      </c>
      <c r="J38" s="74">
        <f t="shared" si="6"/>
        <v>739.1</v>
      </c>
      <c r="K38" s="74">
        <f t="shared" si="6"/>
        <v>804.10000000000014</v>
      </c>
      <c r="L38" s="74">
        <f t="shared" si="6"/>
        <v>834.10000000000014</v>
      </c>
      <c r="M38" s="74">
        <f t="shared" si="6"/>
        <v>795.60000000000014</v>
      </c>
      <c r="N38" s="74">
        <f t="shared" si="6"/>
        <v>745.6</v>
      </c>
      <c r="O38" s="74">
        <f t="shared" si="6"/>
        <v>735.6</v>
      </c>
      <c r="P38" s="74">
        <f t="shared" si="6"/>
        <v>717.6</v>
      </c>
      <c r="Q38" s="74">
        <f t="shared" si="6"/>
        <v>717.6</v>
      </c>
      <c r="R38" s="74">
        <f t="shared" si="6"/>
        <v>660.6</v>
      </c>
      <c r="S38" s="74">
        <f t="shared" si="6"/>
        <v>660.6</v>
      </c>
      <c r="T38" s="74">
        <f t="shared" si="6"/>
        <v>670.6</v>
      </c>
      <c r="U38" s="74">
        <f t="shared" si="6"/>
        <v>720.6</v>
      </c>
      <c r="V38" s="74">
        <f t="shared" si="6"/>
        <v>875.60000000000014</v>
      </c>
      <c r="W38" s="74">
        <v>892.30000000000007</v>
      </c>
      <c r="X38" s="74">
        <f t="shared" si="6"/>
        <v>852.30000000000007</v>
      </c>
      <c r="Y38" s="74">
        <f t="shared" si="6"/>
        <v>832.30000000000007</v>
      </c>
      <c r="Z38" s="74">
        <f t="shared" si="6"/>
        <v>792.30000000000007</v>
      </c>
      <c r="AA38" s="74">
        <f t="shared" si="6"/>
        <v>770.80000000000007</v>
      </c>
      <c r="AB38" s="74">
        <f t="shared" si="6"/>
        <v>720.8</v>
      </c>
      <c r="AC38" s="74">
        <f t="shared" si="6"/>
        <v>690.8</v>
      </c>
      <c r="AD38" s="74">
        <f t="shared" si="6"/>
        <v>595.79999999999995</v>
      </c>
      <c r="AE38" s="74">
        <f t="shared" si="6"/>
        <v>595.79999999999995</v>
      </c>
      <c r="AF38" s="74">
        <f t="shared" si="6"/>
        <v>581.9</v>
      </c>
      <c r="AG38" s="69">
        <f>SUM(AG11:AG37)</f>
        <v>1492.8299999999997</v>
      </c>
      <c r="AH38" s="56">
        <f t="shared" si="2"/>
        <v>892.30000000000007</v>
      </c>
      <c r="AI38" s="57">
        <f t="shared" si="3"/>
        <v>581.9</v>
      </c>
      <c r="AK38" s="57">
        <f>SUM(AK11:AK37)</f>
        <v>27</v>
      </c>
    </row>
    <row r="39" spans="1:88" x14ac:dyDescent="0.25">
      <c r="A39" s="59" t="s">
        <v>46</v>
      </c>
      <c r="B39" s="63">
        <v>121.5</v>
      </c>
      <c r="C39" s="63">
        <v>0</v>
      </c>
      <c r="D39" s="63">
        <v>96.8</v>
      </c>
      <c r="E39" s="63">
        <v>96.8</v>
      </c>
      <c r="F39" s="63">
        <v>96.8</v>
      </c>
      <c r="G39" s="63">
        <v>115</v>
      </c>
      <c r="H39" s="63">
        <v>125</v>
      </c>
      <c r="I39" s="63">
        <v>145.6</v>
      </c>
      <c r="J39" s="63">
        <v>145.6</v>
      </c>
      <c r="K39" s="63">
        <v>145.6</v>
      </c>
      <c r="L39" s="51">
        <v>145.6</v>
      </c>
      <c r="M39" s="51">
        <v>145.6</v>
      </c>
      <c r="N39" s="51">
        <v>145.6</v>
      </c>
      <c r="O39" s="51">
        <v>145.6</v>
      </c>
      <c r="P39" s="51">
        <v>145.6</v>
      </c>
      <c r="Q39" s="51">
        <v>136.5</v>
      </c>
      <c r="R39" s="51">
        <v>145.6</v>
      </c>
      <c r="S39" s="51">
        <v>145.6</v>
      </c>
      <c r="T39" s="51">
        <v>145.6</v>
      </c>
      <c r="U39" s="51">
        <v>145.6</v>
      </c>
      <c r="V39" s="51">
        <v>145.6</v>
      </c>
      <c r="W39" s="51">
        <v>147.19999999999999</v>
      </c>
      <c r="X39" s="51">
        <v>147.19999999999999</v>
      </c>
      <c r="Y39" s="51">
        <v>147.19999999999999</v>
      </c>
      <c r="Z39" s="51">
        <v>147.19999999999999</v>
      </c>
      <c r="AA39" s="51">
        <v>147.6</v>
      </c>
      <c r="AB39" s="51">
        <v>147.6</v>
      </c>
      <c r="AC39" s="51">
        <v>121.3</v>
      </c>
      <c r="AD39" s="51">
        <v>101.1</v>
      </c>
      <c r="AE39" s="51">
        <v>101.4</v>
      </c>
      <c r="AF39" s="51">
        <v>110</v>
      </c>
      <c r="AG39" s="64">
        <v>144</v>
      </c>
      <c r="AH39" s="56">
        <f t="shared" si="2"/>
        <v>147.6</v>
      </c>
      <c r="AI39" s="57">
        <f t="shared" si="3"/>
        <v>0</v>
      </c>
      <c r="AK39" s="57">
        <v>40</v>
      </c>
    </row>
    <row r="40" spans="1:88" x14ac:dyDescent="0.25">
      <c r="A40" s="68" t="s">
        <v>47</v>
      </c>
      <c r="B40" s="63">
        <v>45</v>
      </c>
      <c r="C40" s="63">
        <v>69</v>
      </c>
      <c r="D40" s="63">
        <v>46.3</v>
      </c>
      <c r="E40" s="63">
        <v>46.3</v>
      </c>
      <c r="F40" s="63">
        <v>46.3</v>
      </c>
      <c r="G40" s="63">
        <v>46.3</v>
      </c>
      <c r="H40" s="63">
        <v>55</v>
      </c>
      <c r="I40" s="63">
        <v>69.8</v>
      </c>
      <c r="J40" s="63">
        <v>69.8</v>
      </c>
      <c r="K40" s="63">
        <v>69.8</v>
      </c>
      <c r="L40" s="53">
        <v>68.7</v>
      </c>
      <c r="M40" s="53">
        <v>68.7</v>
      </c>
      <c r="N40" s="53">
        <v>69.5</v>
      </c>
      <c r="O40" s="53">
        <v>69.5</v>
      </c>
      <c r="P40" s="53">
        <v>69.2</v>
      </c>
      <c r="Q40" s="53">
        <v>52</v>
      </c>
      <c r="R40" s="53">
        <v>70.599999999999994</v>
      </c>
      <c r="S40" s="53">
        <v>70.599999999999994</v>
      </c>
      <c r="T40" s="53">
        <v>69.900000000000006</v>
      </c>
      <c r="U40" s="53">
        <v>69.900000000000006</v>
      </c>
      <c r="V40" s="53">
        <v>69.900000000000006</v>
      </c>
      <c r="W40" s="53">
        <v>70.900000000000006</v>
      </c>
      <c r="X40" s="53">
        <v>70.900000000000006</v>
      </c>
      <c r="Y40" s="53">
        <v>70.900000000000006</v>
      </c>
      <c r="Z40" s="53">
        <v>70.900000000000006</v>
      </c>
      <c r="AA40" s="53">
        <v>71.2</v>
      </c>
      <c r="AB40" s="53">
        <v>71.2</v>
      </c>
      <c r="AC40" s="53">
        <v>44.8</v>
      </c>
      <c r="AD40" s="53">
        <v>45</v>
      </c>
      <c r="AE40" s="53">
        <v>46.1</v>
      </c>
      <c r="AF40" s="53">
        <v>35.6</v>
      </c>
      <c r="AG40" s="69">
        <v>70</v>
      </c>
      <c r="AH40" s="56">
        <f t="shared" si="2"/>
        <v>71.2</v>
      </c>
      <c r="AI40" s="57">
        <f t="shared" si="3"/>
        <v>35.6</v>
      </c>
      <c r="AK40" s="57">
        <v>20</v>
      </c>
    </row>
    <row r="41" spans="1:88" x14ac:dyDescent="0.25">
      <c r="A41" s="68" t="s">
        <v>48</v>
      </c>
      <c r="B41" s="63">
        <v>60</v>
      </c>
      <c r="C41" s="63">
        <v>70</v>
      </c>
      <c r="D41" s="63">
        <v>55.8</v>
      </c>
      <c r="E41" s="63">
        <v>55.8</v>
      </c>
      <c r="F41" s="63">
        <v>55.8</v>
      </c>
      <c r="G41" s="63">
        <v>55.8</v>
      </c>
      <c r="H41" s="63">
        <v>69.7</v>
      </c>
      <c r="I41" s="63">
        <v>70.2</v>
      </c>
      <c r="J41" s="63">
        <v>70.2</v>
      </c>
      <c r="K41" s="63">
        <v>70.2</v>
      </c>
      <c r="L41" s="53">
        <v>69.5</v>
      </c>
      <c r="M41" s="53">
        <v>69.5</v>
      </c>
      <c r="N41" s="53">
        <v>69.2</v>
      </c>
      <c r="O41" s="53">
        <v>69.2</v>
      </c>
      <c r="P41" s="53">
        <v>69.2</v>
      </c>
      <c r="Q41" s="53">
        <v>68</v>
      </c>
      <c r="R41" s="53">
        <v>69.599999999999994</v>
      </c>
      <c r="S41" s="53">
        <v>69.599999999999994</v>
      </c>
      <c r="T41" s="53">
        <v>70.400000000000006</v>
      </c>
      <c r="U41" s="53">
        <v>70.400000000000006</v>
      </c>
      <c r="V41" s="53">
        <v>70.400000000000006</v>
      </c>
      <c r="W41" s="53">
        <v>69.900000000000006</v>
      </c>
      <c r="X41" s="53">
        <v>69.900000000000006</v>
      </c>
      <c r="Y41" s="53">
        <v>69.900000000000006</v>
      </c>
      <c r="Z41" s="53">
        <v>69.900000000000006</v>
      </c>
      <c r="AA41" s="53">
        <v>68.3</v>
      </c>
      <c r="AB41" s="53">
        <v>68.3</v>
      </c>
      <c r="AC41" s="53">
        <v>55</v>
      </c>
      <c r="AD41" s="53">
        <v>54.4</v>
      </c>
      <c r="AE41" s="53">
        <v>54.5</v>
      </c>
      <c r="AF41" s="53">
        <v>56.3</v>
      </c>
      <c r="AG41" s="69">
        <v>69</v>
      </c>
      <c r="AH41" s="56">
        <f t="shared" si="2"/>
        <v>70.400000000000006</v>
      </c>
      <c r="AI41" s="57">
        <f t="shared" si="3"/>
        <v>54.4</v>
      </c>
      <c r="AK41" s="57">
        <v>10</v>
      </c>
    </row>
    <row r="42" spans="1:88" x14ac:dyDescent="0.25">
      <c r="A42" s="68" t="s">
        <v>49</v>
      </c>
      <c r="B42" s="63">
        <v>51.4</v>
      </c>
      <c r="C42" s="63">
        <v>60</v>
      </c>
      <c r="D42" s="63">
        <v>41</v>
      </c>
      <c r="E42" s="63">
        <v>41</v>
      </c>
      <c r="F42" s="63">
        <v>41</v>
      </c>
      <c r="G42" s="63">
        <v>41</v>
      </c>
      <c r="H42" s="63">
        <v>41</v>
      </c>
      <c r="I42" s="63">
        <v>51</v>
      </c>
      <c r="J42" s="63">
        <v>51</v>
      </c>
      <c r="K42" s="63">
        <v>51</v>
      </c>
      <c r="L42" s="53">
        <v>61</v>
      </c>
      <c r="M42" s="53">
        <v>61</v>
      </c>
      <c r="N42" s="53">
        <v>61</v>
      </c>
      <c r="O42" s="53">
        <v>61</v>
      </c>
      <c r="P42" s="53">
        <v>61</v>
      </c>
      <c r="Q42" s="53">
        <v>43</v>
      </c>
      <c r="R42" s="53">
        <v>60.9</v>
      </c>
      <c r="S42" s="53">
        <v>60.9</v>
      </c>
      <c r="T42" s="53">
        <v>61.4</v>
      </c>
      <c r="U42" s="53">
        <v>61.4</v>
      </c>
      <c r="V42" s="53">
        <v>61.4</v>
      </c>
      <c r="W42" s="53">
        <v>61.4</v>
      </c>
      <c r="X42" s="53">
        <v>61.4</v>
      </c>
      <c r="Y42" s="53">
        <v>61.4</v>
      </c>
      <c r="Z42" s="53">
        <v>61.4</v>
      </c>
      <c r="AA42" s="53">
        <v>61.4</v>
      </c>
      <c r="AB42" s="53">
        <v>61.4</v>
      </c>
      <c r="AC42" s="53">
        <v>45</v>
      </c>
      <c r="AD42" s="53">
        <v>39.6</v>
      </c>
      <c r="AE42" s="53">
        <v>39.6</v>
      </c>
      <c r="AF42" s="53">
        <v>39.6</v>
      </c>
      <c r="AG42" s="69">
        <v>60</v>
      </c>
      <c r="AH42" s="56">
        <f t="shared" si="2"/>
        <v>61.4</v>
      </c>
      <c r="AI42" s="57">
        <f t="shared" si="3"/>
        <v>39.6</v>
      </c>
      <c r="AK42" s="57">
        <v>15</v>
      </c>
    </row>
    <row r="43" spans="1:88" x14ac:dyDescent="0.25">
      <c r="A43" s="68" t="s">
        <v>50</v>
      </c>
      <c r="B43" s="63">
        <v>0</v>
      </c>
      <c r="C43" s="63">
        <v>0</v>
      </c>
      <c r="D43" s="63">
        <v>13.4</v>
      </c>
      <c r="E43" s="63">
        <v>13.4</v>
      </c>
      <c r="F43" s="63">
        <v>13.4</v>
      </c>
      <c r="G43" s="63">
        <v>13.4</v>
      </c>
      <c r="H43" s="63">
        <v>25</v>
      </c>
      <c r="I43" s="63">
        <v>29.4</v>
      </c>
      <c r="J43" s="63">
        <v>29.4</v>
      </c>
      <c r="K43" s="63">
        <v>29.4</v>
      </c>
      <c r="L43" s="51">
        <v>29.6</v>
      </c>
      <c r="M43" s="51">
        <v>29.6</v>
      </c>
      <c r="N43" s="51">
        <v>29.6</v>
      </c>
      <c r="O43" s="51">
        <v>29.6</v>
      </c>
      <c r="P43" s="51">
        <v>29.6</v>
      </c>
      <c r="Q43" s="51">
        <v>23</v>
      </c>
      <c r="R43" s="51">
        <v>23</v>
      </c>
      <c r="S43" s="51">
        <v>14</v>
      </c>
      <c r="T43" s="51">
        <v>0</v>
      </c>
      <c r="U43" s="51">
        <v>0</v>
      </c>
      <c r="V43" s="51">
        <v>15</v>
      </c>
      <c r="W43" s="51">
        <v>29</v>
      </c>
      <c r="X43" s="51">
        <v>29</v>
      </c>
      <c r="Y43" s="51">
        <v>29</v>
      </c>
      <c r="Z43" s="51">
        <v>29</v>
      </c>
      <c r="AA43" s="51">
        <v>14.8</v>
      </c>
      <c r="AB43" s="51">
        <v>14.8</v>
      </c>
      <c r="AC43" s="51">
        <v>14.9</v>
      </c>
      <c r="AD43" s="53">
        <v>10.1</v>
      </c>
      <c r="AE43" s="53">
        <v>0</v>
      </c>
      <c r="AF43" s="53">
        <v>0</v>
      </c>
      <c r="AG43" s="69">
        <v>30</v>
      </c>
      <c r="AH43" s="56">
        <f t="shared" si="2"/>
        <v>29.6</v>
      </c>
      <c r="AI43" s="57">
        <f t="shared" si="3"/>
        <v>0</v>
      </c>
      <c r="AK43" s="57">
        <v>20</v>
      </c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7"/>
    </row>
    <row r="45" spans="1:88" x14ac:dyDescent="0.25">
      <c r="A45" s="68" t="s">
        <v>52</v>
      </c>
      <c r="B45" s="75">
        <v>17</v>
      </c>
      <c r="C45" s="75">
        <v>17</v>
      </c>
      <c r="D45" s="75">
        <v>18</v>
      </c>
      <c r="E45" s="75">
        <v>18</v>
      </c>
      <c r="F45" s="75">
        <v>18</v>
      </c>
      <c r="G45" s="75">
        <v>18</v>
      </c>
      <c r="H45" s="75">
        <v>18</v>
      </c>
      <c r="I45" s="75">
        <v>18</v>
      </c>
      <c r="J45" s="75">
        <v>18</v>
      </c>
      <c r="K45" s="75">
        <v>18</v>
      </c>
      <c r="L45" s="51">
        <v>17.5</v>
      </c>
      <c r="M45" s="51">
        <v>17.5</v>
      </c>
      <c r="N45" s="51">
        <v>17.5</v>
      </c>
      <c r="O45" s="51">
        <v>17.5</v>
      </c>
      <c r="P45" s="51">
        <v>17.5</v>
      </c>
      <c r="Q45" s="51">
        <v>17.5</v>
      </c>
      <c r="R45" s="51">
        <v>17.5</v>
      </c>
      <c r="S45" s="51">
        <v>17.5</v>
      </c>
      <c r="T45" s="51">
        <v>17.5</v>
      </c>
      <c r="U45" s="51">
        <v>17.5</v>
      </c>
      <c r="V45" s="51">
        <v>17.5</v>
      </c>
      <c r="W45" s="51">
        <v>17.5</v>
      </c>
      <c r="X45" s="51">
        <v>17.5</v>
      </c>
      <c r="Y45" s="51">
        <v>17.5</v>
      </c>
      <c r="Z45" s="51">
        <v>17.5</v>
      </c>
      <c r="AA45" s="51">
        <v>17.5</v>
      </c>
      <c r="AB45" s="51">
        <v>17.5</v>
      </c>
      <c r="AC45" s="51">
        <v>17.5</v>
      </c>
      <c r="AD45" s="51">
        <v>17</v>
      </c>
      <c r="AE45" s="51">
        <v>17</v>
      </c>
      <c r="AF45" s="51">
        <v>17</v>
      </c>
      <c r="AG45" s="69">
        <v>24</v>
      </c>
      <c r="AH45" s="56">
        <f t="shared" si="2"/>
        <v>18</v>
      </c>
      <c r="AI45" s="57">
        <f t="shared" si="3"/>
        <v>17</v>
      </c>
      <c r="AK45" s="57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0</v>
      </c>
      <c r="C47" s="63">
        <v>0</v>
      </c>
      <c r="D47" s="63">
        <v>0</v>
      </c>
      <c r="E47" s="63">
        <v>0</v>
      </c>
      <c r="F47" s="63">
        <v>8</v>
      </c>
      <c r="G47" s="63">
        <v>8</v>
      </c>
      <c r="H47" s="63">
        <v>8</v>
      </c>
      <c r="I47" s="63">
        <v>8</v>
      </c>
      <c r="J47" s="63">
        <v>8</v>
      </c>
      <c r="K47" s="63">
        <v>8</v>
      </c>
      <c r="L47" s="63">
        <v>8</v>
      </c>
      <c r="M47" s="63">
        <v>8</v>
      </c>
      <c r="N47" s="63">
        <v>8</v>
      </c>
      <c r="O47" s="63">
        <v>8</v>
      </c>
      <c r="P47" s="63">
        <v>8</v>
      </c>
      <c r="Q47" s="51">
        <v>8</v>
      </c>
      <c r="R47" s="51">
        <v>8</v>
      </c>
      <c r="S47" s="51">
        <v>8</v>
      </c>
      <c r="T47" s="51">
        <v>8</v>
      </c>
      <c r="U47" s="51">
        <v>8</v>
      </c>
      <c r="V47" s="51">
        <v>8</v>
      </c>
      <c r="W47" s="51">
        <v>8</v>
      </c>
      <c r="X47" s="51">
        <v>8</v>
      </c>
      <c r="Y47" s="51">
        <v>8</v>
      </c>
      <c r="Z47" s="51">
        <v>8</v>
      </c>
      <c r="AA47" s="51">
        <v>8</v>
      </c>
      <c r="AB47" s="51">
        <v>8</v>
      </c>
      <c r="AC47" s="51">
        <v>8</v>
      </c>
      <c r="AD47" s="51">
        <v>8</v>
      </c>
      <c r="AE47" s="51">
        <v>8</v>
      </c>
      <c r="AF47" s="51">
        <v>8</v>
      </c>
      <c r="AG47" s="69">
        <v>14.1</v>
      </c>
      <c r="AH47" s="56">
        <f t="shared" si="2"/>
        <v>8</v>
      </c>
      <c r="AI47" s="57">
        <f t="shared" si="3"/>
        <v>0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75">
        <v>10</v>
      </c>
      <c r="C48" s="75">
        <v>10</v>
      </c>
      <c r="D48" s="75">
        <v>10</v>
      </c>
      <c r="E48" s="75">
        <v>10</v>
      </c>
      <c r="F48" s="75">
        <v>10</v>
      </c>
      <c r="G48" s="75">
        <v>10</v>
      </c>
      <c r="H48" s="75">
        <v>10</v>
      </c>
      <c r="I48" s="75">
        <v>10</v>
      </c>
      <c r="J48" s="75">
        <v>10</v>
      </c>
      <c r="K48" s="75">
        <v>10</v>
      </c>
      <c r="L48" s="75">
        <v>10</v>
      </c>
      <c r="M48" s="75">
        <v>10</v>
      </c>
      <c r="N48" s="75">
        <v>10</v>
      </c>
      <c r="O48" s="75">
        <v>10</v>
      </c>
      <c r="P48" s="75">
        <v>10</v>
      </c>
      <c r="Q48" s="51">
        <v>10</v>
      </c>
      <c r="R48" s="51">
        <v>10</v>
      </c>
      <c r="S48" s="51">
        <v>10</v>
      </c>
      <c r="T48" s="51">
        <v>10</v>
      </c>
      <c r="U48" s="51">
        <v>10</v>
      </c>
      <c r="V48" s="51">
        <v>10</v>
      </c>
      <c r="W48" s="51">
        <v>10</v>
      </c>
      <c r="X48" s="51">
        <v>10</v>
      </c>
      <c r="Y48" s="51">
        <v>10</v>
      </c>
      <c r="Z48" s="51">
        <v>10</v>
      </c>
      <c r="AA48" s="51">
        <v>10</v>
      </c>
      <c r="AB48" s="51">
        <v>10</v>
      </c>
      <c r="AC48" s="51">
        <v>10</v>
      </c>
      <c r="AD48" s="51">
        <v>10</v>
      </c>
      <c r="AE48" s="51">
        <v>10</v>
      </c>
      <c r="AF48" s="51">
        <v>10</v>
      </c>
      <c r="AG48" s="69">
        <v>14</v>
      </c>
      <c r="AH48" s="56">
        <f t="shared" si="2"/>
        <v>10</v>
      </c>
      <c r="AI48" s="57">
        <f t="shared" si="3"/>
        <v>10</v>
      </c>
      <c r="AK48" s="58"/>
    </row>
    <row r="49" spans="1:38" x14ac:dyDescent="0.25">
      <c r="A49" s="68" t="s">
        <v>56</v>
      </c>
      <c r="B49" s="63">
        <v>10</v>
      </c>
      <c r="C49" s="63">
        <v>10</v>
      </c>
      <c r="D49" s="63">
        <v>10</v>
      </c>
      <c r="E49" s="63">
        <v>10</v>
      </c>
      <c r="F49" s="63">
        <v>10</v>
      </c>
      <c r="G49" s="63">
        <v>10</v>
      </c>
      <c r="H49" s="63">
        <v>10</v>
      </c>
      <c r="I49" s="63">
        <v>10</v>
      </c>
      <c r="J49" s="63">
        <v>10</v>
      </c>
      <c r="K49" s="63">
        <v>10</v>
      </c>
      <c r="L49" s="63">
        <v>10</v>
      </c>
      <c r="M49" s="63">
        <v>10</v>
      </c>
      <c r="N49" s="63">
        <v>10</v>
      </c>
      <c r="O49" s="63">
        <v>10</v>
      </c>
      <c r="P49" s="63">
        <v>10</v>
      </c>
      <c r="Q49" s="51">
        <v>10</v>
      </c>
      <c r="R49" s="51">
        <v>10</v>
      </c>
      <c r="S49" s="51">
        <v>10</v>
      </c>
      <c r="T49" s="51">
        <v>10</v>
      </c>
      <c r="U49" s="51">
        <v>10</v>
      </c>
      <c r="V49" s="51">
        <v>10</v>
      </c>
      <c r="W49" s="51">
        <v>10</v>
      </c>
      <c r="X49" s="51">
        <v>10</v>
      </c>
      <c r="Y49" s="51">
        <v>10</v>
      </c>
      <c r="Z49" s="51">
        <v>10</v>
      </c>
      <c r="AA49" s="51">
        <v>10</v>
      </c>
      <c r="AB49" s="51">
        <v>10</v>
      </c>
      <c r="AC49" s="51">
        <v>10</v>
      </c>
      <c r="AD49" s="51">
        <v>10</v>
      </c>
      <c r="AE49" s="51">
        <v>10</v>
      </c>
      <c r="AF49" s="51">
        <v>10</v>
      </c>
      <c r="AG49" s="69">
        <v>10.050000000000001</v>
      </c>
      <c r="AH49" s="56">
        <f t="shared" si="2"/>
        <v>10</v>
      </c>
      <c r="AI49" s="57">
        <f t="shared" si="3"/>
        <v>10</v>
      </c>
      <c r="AK49" s="58"/>
    </row>
    <row r="50" spans="1:38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63">
        <v>6.2</v>
      </c>
      <c r="M50" s="63">
        <v>6.2</v>
      </c>
      <c r="N50" s="63">
        <v>6.2</v>
      </c>
      <c r="O50" s="63">
        <v>6.2</v>
      </c>
      <c r="P50" s="63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8" ht="15.75" thickBot="1" x14ac:dyDescent="0.3">
      <c r="A51" s="70" t="s">
        <v>58</v>
      </c>
      <c r="B51" s="78">
        <f t="shared" ref="B51" si="7">B199</f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8">T199</f>
        <v>3.54</v>
      </c>
      <c r="U51" s="78">
        <f t="shared" si="8"/>
        <v>3.54</v>
      </c>
      <c r="V51" s="78">
        <f t="shared" si="8"/>
        <v>3.54</v>
      </c>
      <c r="W51" s="78">
        <v>3.54</v>
      </c>
      <c r="X51" s="78">
        <f t="shared" si="8"/>
        <v>3.54</v>
      </c>
      <c r="Y51" s="78">
        <v>3.54</v>
      </c>
      <c r="Z51" s="78">
        <f t="shared" si="8"/>
        <v>3.54</v>
      </c>
      <c r="AA51" s="78">
        <f t="shared" si="8"/>
        <v>3.54</v>
      </c>
      <c r="AB51" s="78">
        <f t="shared" si="8"/>
        <v>3.54</v>
      </c>
      <c r="AC51" s="78">
        <f t="shared" si="8"/>
        <v>3.54</v>
      </c>
      <c r="AD51" s="78">
        <f t="shared" si="8"/>
        <v>3.54</v>
      </c>
      <c r="AE51" s="78">
        <f t="shared" si="8"/>
        <v>3.54</v>
      </c>
      <c r="AF51" s="78">
        <f t="shared" si="8"/>
        <v>3.54</v>
      </c>
      <c r="AG51" s="78">
        <f t="shared" si="8"/>
        <v>8.56</v>
      </c>
      <c r="AH51" s="56">
        <f t="shared" si="2"/>
        <v>3.54</v>
      </c>
      <c r="AI51" s="57">
        <f t="shared" si="3"/>
        <v>3.54</v>
      </c>
      <c r="AK51" s="58"/>
    </row>
    <row r="52" spans="1:38" ht="15.75" thickBot="1" x14ac:dyDescent="0.3">
      <c r="A52" s="73" t="s">
        <v>59</v>
      </c>
      <c r="B52" s="74">
        <f t="shared" ref="B52" si="9">SUM(B39:B51)</f>
        <v>324.64</v>
      </c>
      <c r="C52" s="74">
        <f t="shared" ref="C52:AF52" si="10">SUM(C39:C51)</f>
        <v>245.73999999999998</v>
      </c>
      <c r="D52" s="74">
        <f t="shared" si="10"/>
        <v>301.03999999999996</v>
      </c>
      <c r="E52" s="74">
        <f t="shared" si="10"/>
        <v>301.03999999999996</v>
      </c>
      <c r="F52" s="74">
        <f t="shared" si="10"/>
        <v>309.03999999999996</v>
      </c>
      <c r="G52" s="74">
        <f t="shared" si="10"/>
        <v>327.24</v>
      </c>
      <c r="H52" s="74">
        <f t="shared" si="10"/>
        <v>371.44</v>
      </c>
      <c r="I52" s="74">
        <f t="shared" si="10"/>
        <v>421.73999999999995</v>
      </c>
      <c r="J52" s="74">
        <f t="shared" si="10"/>
        <v>421.73999999999995</v>
      </c>
      <c r="K52" s="74">
        <f t="shared" si="10"/>
        <v>421.73999999999995</v>
      </c>
      <c r="L52" s="74">
        <f t="shared" si="10"/>
        <v>429.64000000000004</v>
      </c>
      <c r="M52" s="74">
        <f t="shared" si="10"/>
        <v>429.64000000000004</v>
      </c>
      <c r="N52" s="74">
        <f t="shared" si="10"/>
        <v>430.14000000000004</v>
      </c>
      <c r="O52" s="74">
        <f t="shared" si="10"/>
        <v>430.14000000000004</v>
      </c>
      <c r="P52" s="74">
        <f t="shared" si="10"/>
        <v>429.84000000000003</v>
      </c>
      <c r="Q52" s="74">
        <f t="shared" si="10"/>
        <v>377.74</v>
      </c>
      <c r="R52" s="74">
        <f t="shared" si="10"/>
        <v>424.93999999999994</v>
      </c>
      <c r="S52" s="74">
        <f t="shared" si="10"/>
        <v>415.93999999999994</v>
      </c>
      <c r="T52" s="74">
        <f t="shared" si="10"/>
        <v>402.53999999999996</v>
      </c>
      <c r="U52" s="74">
        <f t="shared" si="10"/>
        <v>402.53999999999996</v>
      </c>
      <c r="V52" s="74">
        <f t="shared" si="10"/>
        <v>417.53999999999996</v>
      </c>
      <c r="W52" s="74">
        <v>433.64</v>
      </c>
      <c r="X52" s="74">
        <f t="shared" si="10"/>
        <v>433.64</v>
      </c>
      <c r="Y52" s="74">
        <f t="shared" si="10"/>
        <v>433.64</v>
      </c>
      <c r="Z52" s="74">
        <f t="shared" si="10"/>
        <v>433.64</v>
      </c>
      <c r="AA52" s="74">
        <f t="shared" si="10"/>
        <v>418.54</v>
      </c>
      <c r="AB52" s="74">
        <f t="shared" si="10"/>
        <v>418.54</v>
      </c>
      <c r="AC52" s="74">
        <f t="shared" si="10"/>
        <v>336.24</v>
      </c>
      <c r="AD52" s="74">
        <f t="shared" si="10"/>
        <v>304.94</v>
      </c>
      <c r="AE52" s="74">
        <f t="shared" si="10"/>
        <v>296.34000000000003</v>
      </c>
      <c r="AF52" s="74">
        <f t="shared" si="10"/>
        <v>296.24</v>
      </c>
      <c r="AG52" s="79">
        <f>SUM(AG39:AG51)</f>
        <v>489.91</v>
      </c>
      <c r="AH52" s="56">
        <f t="shared" si="2"/>
        <v>433.64</v>
      </c>
      <c r="AI52" s="57">
        <f t="shared" si="3"/>
        <v>245.73999999999998</v>
      </c>
      <c r="AK52" s="57">
        <f t="shared" ref="AK52" si="11">SUM(AK39:AK51)</f>
        <v>105</v>
      </c>
      <c r="AL52" s="177">
        <f>AK38+AK52</f>
        <v>132</v>
      </c>
    </row>
    <row r="53" spans="1:38" x14ac:dyDescent="0.25">
      <c r="A53" s="59" t="s">
        <v>60</v>
      </c>
      <c r="B53" s="51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80">
        <v>14</v>
      </c>
      <c r="O53" s="80">
        <v>14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  <c r="V53" s="51">
        <v>32.9</v>
      </c>
      <c r="W53" s="51">
        <v>50</v>
      </c>
      <c r="X53" s="51">
        <v>24.9</v>
      </c>
      <c r="Y53" s="51">
        <v>14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50</v>
      </c>
      <c r="AI53" s="57">
        <f t="shared" si="3"/>
        <v>0</v>
      </c>
      <c r="AK53" s="58"/>
    </row>
    <row r="54" spans="1:38" x14ac:dyDescent="0.25">
      <c r="A54" s="68" t="s">
        <v>61</v>
      </c>
      <c r="B54" s="5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v>0</v>
      </c>
      <c r="M54" s="63">
        <v>0</v>
      </c>
      <c r="N54" s="80">
        <v>4.4000000000000004</v>
      </c>
      <c r="O54" s="80">
        <v>6.8</v>
      </c>
      <c r="P54" s="53">
        <v>0</v>
      </c>
      <c r="Q54" s="53">
        <v>0</v>
      </c>
      <c r="R54" s="53">
        <v>0</v>
      </c>
      <c r="S54" s="53">
        <v>0</v>
      </c>
      <c r="T54" s="53">
        <v>0</v>
      </c>
      <c r="U54" s="53">
        <v>0</v>
      </c>
      <c r="V54" s="53">
        <v>10.3</v>
      </c>
      <c r="W54" s="53">
        <v>18.7</v>
      </c>
      <c r="X54" s="53">
        <v>18.2</v>
      </c>
      <c r="Y54" s="53">
        <v>16</v>
      </c>
      <c r="Z54" s="51">
        <v>0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18.7</v>
      </c>
      <c r="AI54" s="57">
        <f t="shared" si="3"/>
        <v>0</v>
      </c>
      <c r="AK54" s="58"/>
    </row>
    <row r="55" spans="1:38" ht="15.75" thickBot="1" x14ac:dyDescent="0.3">
      <c r="A55" s="77" t="s">
        <v>62</v>
      </c>
      <c r="B55" s="81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82">
        <v>1.6</v>
      </c>
      <c r="O55" s="82">
        <v>2.5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3.8</v>
      </c>
      <c r="W55" s="81">
        <v>6.8</v>
      </c>
      <c r="X55" s="81">
        <v>6.6</v>
      </c>
      <c r="Y55" s="81">
        <v>6</v>
      </c>
      <c r="Z55" s="5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6.8</v>
      </c>
      <c r="AI55" s="57">
        <f t="shared" si="3"/>
        <v>0</v>
      </c>
      <c r="AK55" s="58"/>
    </row>
    <row r="56" spans="1:38" ht="15.75" thickBot="1" x14ac:dyDescent="0.3">
      <c r="A56" s="73" t="s">
        <v>63</v>
      </c>
      <c r="B56" s="74">
        <f t="shared" ref="B56" si="12">SUM(B53:B55)</f>
        <v>0</v>
      </c>
      <c r="C56" s="74">
        <f t="shared" ref="C56:AF56" si="13">SUM(C53:C55)</f>
        <v>0</v>
      </c>
      <c r="D56" s="74">
        <f t="shared" si="13"/>
        <v>0</v>
      </c>
      <c r="E56" s="74">
        <f t="shared" si="13"/>
        <v>0</v>
      </c>
      <c r="F56" s="74">
        <f t="shared" si="13"/>
        <v>0</v>
      </c>
      <c r="G56" s="74">
        <f t="shared" si="13"/>
        <v>0</v>
      </c>
      <c r="H56" s="74">
        <f t="shared" si="13"/>
        <v>0</v>
      </c>
      <c r="I56" s="74">
        <f t="shared" si="13"/>
        <v>0</v>
      </c>
      <c r="J56" s="74">
        <f t="shared" si="13"/>
        <v>0</v>
      </c>
      <c r="K56" s="74">
        <f t="shared" si="13"/>
        <v>0</v>
      </c>
      <c r="L56" s="74">
        <f t="shared" si="13"/>
        <v>0</v>
      </c>
      <c r="M56" s="74">
        <f t="shared" si="13"/>
        <v>0</v>
      </c>
      <c r="N56" s="74">
        <f t="shared" si="13"/>
        <v>20</v>
      </c>
      <c r="O56" s="74">
        <f t="shared" si="13"/>
        <v>23.3</v>
      </c>
      <c r="P56" s="74">
        <f t="shared" si="13"/>
        <v>0</v>
      </c>
      <c r="Q56" s="74">
        <f t="shared" si="13"/>
        <v>0</v>
      </c>
      <c r="R56" s="74">
        <f t="shared" si="13"/>
        <v>0</v>
      </c>
      <c r="S56" s="74">
        <f t="shared" si="13"/>
        <v>0</v>
      </c>
      <c r="T56" s="74">
        <f t="shared" si="13"/>
        <v>0</v>
      </c>
      <c r="U56" s="74">
        <f t="shared" si="13"/>
        <v>0</v>
      </c>
      <c r="V56" s="74">
        <f t="shared" si="13"/>
        <v>47</v>
      </c>
      <c r="W56" s="74">
        <v>75.5</v>
      </c>
      <c r="X56" s="74">
        <f t="shared" si="13"/>
        <v>49.699999999999996</v>
      </c>
      <c r="Y56" s="74">
        <f t="shared" si="13"/>
        <v>36</v>
      </c>
      <c r="Z56" s="74">
        <f t="shared" si="13"/>
        <v>0</v>
      </c>
      <c r="AA56" s="74">
        <f t="shared" si="13"/>
        <v>0</v>
      </c>
      <c r="AB56" s="74">
        <f t="shared" si="13"/>
        <v>0</v>
      </c>
      <c r="AC56" s="74">
        <f t="shared" si="13"/>
        <v>0</v>
      </c>
      <c r="AD56" s="74">
        <f t="shared" si="13"/>
        <v>0</v>
      </c>
      <c r="AE56" s="74">
        <f t="shared" si="13"/>
        <v>0</v>
      </c>
      <c r="AF56" s="74">
        <f t="shared" si="13"/>
        <v>0</v>
      </c>
      <c r="AG56" s="79">
        <f>SUM(AG53:AG55)</f>
        <v>106</v>
      </c>
      <c r="AH56" s="56">
        <f t="shared" si="2"/>
        <v>75.5</v>
      </c>
      <c r="AI56" s="57">
        <f t="shared" si="3"/>
        <v>0</v>
      </c>
      <c r="AK56" s="58"/>
    </row>
    <row r="57" spans="1:38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8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84">
        <v>0</v>
      </c>
      <c r="X58" s="84">
        <v>0</v>
      </c>
      <c r="Y58" s="84">
        <v>0</v>
      </c>
      <c r="Z58" s="51">
        <v>0</v>
      </c>
      <c r="AA58" s="51">
        <v>0</v>
      </c>
      <c r="AB58" s="51">
        <v>0</v>
      </c>
      <c r="AC58" s="51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8" x14ac:dyDescent="0.25">
      <c r="A59" s="68" t="s">
        <v>66</v>
      </c>
      <c r="B59" s="53">
        <v>-44.1</v>
      </c>
      <c r="C59" s="53">
        <v>-26</v>
      </c>
      <c r="D59" s="53">
        <v>-70</v>
      </c>
      <c r="E59" s="53">
        <v>-50</v>
      </c>
      <c r="F59" s="53">
        <v>-60</v>
      </c>
      <c r="G59" s="53">
        <v>-56</v>
      </c>
      <c r="H59" s="53">
        <v>-50</v>
      </c>
      <c r="I59" s="53">
        <v>-60</v>
      </c>
      <c r="J59" s="53">
        <v>-50</v>
      </c>
      <c r="K59" s="53">
        <v>-50</v>
      </c>
      <c r="L59" s="53">
        <v>-46</v>
      </c>
      <c r="M59" s="53">
        <v>-50</v>
      </c>
      <c r="N59" s="53">
        <v>-60</v>
      </c>
      <c r="O59" s="53">
        <v>-70</v>
      </c>
      <c r="P59" s="53">
        <v>-75</v>
      </c>
      <c r="Q59" s="53">
        <v>-46.9</v>
      </c>
      <c r="R59" s="53">
        <v>-40</v>
      </c>
      <c r="S59" s="53">
        <v>-40</v>
      </c>
      <c r="T59" s="53">
        <v>-39.5</v>
      </c>
      <c r="U59" s="53">
        <v>-39</v>
      </c>
      <c r="V59" s="53">
        <v>-83</v>
      </c>
      <c r="W59" s="85">
        <v>-73</v>
      </c>
      <c r="X59" s="85">
        <v>-56.4</v>
      </c>
      <c r="Y59" s="85">
        <v>-57</v>
      </c>
      <c r="Z59" s="85">
        <v>-66.5</v>
      </c>
      <c r="AA59" s="85">
        <v>-67.400000000000006</v>
      </c>
      <c r="AB59" s="85">
        <v>-76</v>
      </c>
      <c r="AC59" s="85">
        <v>-53.4</v>
      </c>
      <c r="AD59" s="53">
        <v>-55.5</v>
      </c>
      <c r="AE59" s="53">
        <v>-58</v>
      </c>
      <c r="AF59" s="53">
        <v>-61</v>
      </c>
      <c r="AG59" s="86"/>
      <c r="AH59" s="56">
        <f t="shared" si="2"/>
        <v>-26</v>
      </c>
      <c r="AI59" s="57">
        <f t="shared" si="3"/>
        <v>-83</v>
      </c>
      <c r="AK59" s="58"/>
    </row>
    <row r="60" spans="1:38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60">
        <v>0</v>
      </c>
      <c r="AF60" s="6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8" x14ac:dyDescent="0.25">
      <c r="A61" s="68" t="s">
        <v>68</v>
      </c>
      <c r="B61" s="51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60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8" x14ac:dyDescent="0.25">
      <c r="A62" s="68" t="s">
        <v>69</v>
      </c>
      <c r="B62" s="62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8" x14ac:dyDescent="0.25">
      <c r="A63" s="68" t="s">
        <v>70</v>
      </c>
      <c r="B63" s="62">
        <v>0</v>
      </c>
      <c r="C63" s="53">
        <v>0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8" x14ac:dyDescent="0.25">
      <c r="A64" s="68" t="s">
        <v>71</v>
      </c>
      <c r="B64" s="62">
        <v>0</v>
      </c>
      <c r="C64" s="53">
        <v>0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2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2">
        <v>0</v>
      </c>
      <c r="C65" s="53">
        <v>0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2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2">
        <v>0</v>
      </c>
      <c r="C66" s="53">
        <v>0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2">
        <v>0</v>
      </c>
      <c r="AF66" s="60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2">
        <v>0</v>
      </c>
      <c r="C67" s="53">
        <v>0</v>
      </c>
      <c r="D67" s="53">
        <v>0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2">
        <v>0</v>
      </c>
      <c r="AF67" s="60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 t="shared" ref="B68" si="14">SUM(B57:B67)</f>
        <v>-44.1</v>
      </c>
      <c r="C68" s="74">
        <f t="shared" ref="C68:AF68" si="15">SUM(C57:C67)</f>
        <v>-26</v>
      </c>
      <c r="D68" s="74">
        <f t="shared" si="15"/>
        <v>-70</v>
      </c>
      <c r="E68" s="74">
        <f t="shared" si="15"/>
        <v>-50</v>
      </c>
      <c r="F68" s="74">
        <f t="shared" si="15"/>
        <v>-60</v>
      </c>
      <c r="G68" s="74">
        <f t="shared" si="15"/>
        <v>-56</v>
      </c>
      <c r="H68" s="74">
        <f t="shared" si="15"/>
        <v>-50</v>
      </c>
      <c r="I68" s="74">
        <f t="shared" si="15"/>
        <v>-60</v>
      </c>
      <c r="J68" s="74">
        <f t="shared" si="15"/>
        <v>-50</v>
      </c>
      <c r="K68" s="74">
        <f t="shared" si="15"/>
        <v>-50</v>
      </c>
      <c r="L68" s="74">
        <f t="shared" si="15"/>
        <v>-46</v>
      </c>
      <c r="M68" s="74">
        <f t="shared" si="15"/>
        <v>-50</v>
      </c>
      <c r="N68" s="74">
        <f t="shared" si="15"/>
        <v>-60</v>
      </c>
      <c r="O68" s="74">
        <f t="shared" si="15"/>
        <v>-70</v>
      </c>
      <c r="P68" s="74">
        <f t="shared" si="15"/>
        <v>-75</v>
      </c>
      <c r="Q68" s="74">
        <f t="shared" si="15"/>
        <v>-46.9</v>
      </c>
      <c r="R68" s="74">
        <f t="shared" si="15"/>
        <v>-40</v>
      </c>
      <c r="S68" s="74">
        <f t="shared" si="15"/>
        <v>-40</v>
      </c>
      <c r="T68" s="74">
        <f t="shared" si="15"/>
        <v>-39.5</v>
      </c>
      <c r="U68" s="74">
        <f t="shared" si="15"/>
        <v>-39</v>
      </c>
      <c r="V68" s="74">
        <f t="shared" si="15"/>
        <v>-83</v>
      </c>
      <c r="W68" s="74">
        <f t="shared" si="15"/>
        <v>-73</v>
      </c>
      <c r="X68" s="74">
        <f t="shared" si="15"/>
        <v>-56.4</v>
      </c>
      <c r="Y68" s="74">
        <f t="shared" si="15"/>
        <v>-57</v>
      </c>
      <c r="Z68" s="74">
        <f t="shared" si="15"/>
        <v>-66.5</v>
      </c>
      <c r="AA68" s="74">
        <f t="shared" si="15"/>
        <v>-67.400000000000006</v>
      </c>
      <c r="AB68" s="74">
        <f t="shared" si="15"/>
        <v>-76</v>
      </c>
      <c r="AC68" s="74">
        <f t="shared" si="15"/>
        <v>-53.4</v>
      </c>
      <c r="AD68" s="74">
        <f t="shared" si="15"/>
        <v>-55.5</v>
      </c>
      <c r="AE68" s="74">
        <f t="shared" si="15"/>
        <v>-58</v>
      </c>
      <c r="AF68" s="74">
        <f t="shared" si="15"/>
        <v>-61</v>
      </c>
      <c r="AG68" s="79">
        <f>SUM(AG57:AG67)</f>
        <v>0</v>
      </c>
      <c r="AH68" s="56">
        <f t="shared" si="2"/>
        <v>-26</v>
      </c>
      <c r="AI68" s="57">
        <f t="shared" si="3"/>
        <v>-83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53">
        <v>5.5999999999999703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5.5999999999999703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53">
        <v>7.1272727272727696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7.1272727272727696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5">
        <v>0</v>
      </c>
      <c r="C71" s="60">
        <v>0</v>
      </c>
      <c r="D71" s="60">
        <v>0</v>
      </c>
      <c r="E71" s="60">
        <v>0</v>
      </c>
      <c r="F71" s="60">
        <v>0</v>
      </c>
      <c r="G71" s="60">
        <v>8.6545454545454703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8.6545454545454703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 t="shared" ref="B72" si="16">SUM(B69:B71)</f>
        <v>0</v>
      </c>
      <c r="C72" s="74">
        <f t="shared" ref="C72:AF72" si="17">SUM(C69:C71)</f>
        <v>0</v>
      </c>
      <c r="D72" s="74">
        <f t="shared" si="17"/>
        <v>0</v>
      </c>
      <c r="E72" s="74">
        <f t="shared" si="17"/>
        <v>0</v>
      </c>
      <c r="F72" s="74">
        <f t="shared" si="17"/>
        <v>0</v>
      </c>
      <c r="G72" s="60">
        <v>10.181818181818199</v>
      </c>
      <c r="H72" s="74">
        <f t="shared" si="17"/>
        <v>0</v>
      </c>
      <c r="I72" s="74">
        <f t="shared" si="17"/>
        <v>0</v>
      </c>
      <c r="J72" s="74">
        <f t="shared" si="17"/>
        <v>0</v>
      </c>
      <c r="K72" s="74">
        <f t="shared" si="17"/>
        <v>0</v>
      </c>
      <c r="L72" s="74">
        <f t="shared" si="17"/>
        <v>0</v>
      </c>
      <c r="M72" s="74">
        <f t="shared" si="17"/>
        <v>0</v>
      </c>
      <c r="N72" s="74">
        <f t="shared" si="17"/>
        <v>0</v>
      </c>
      <c r="O72" s="74">
        <f t="shared" si="17"/>
        <v>0</v>
      </c>
      <c r="P72" s="74">
        <f t="shared" si="17"/>
        <v>0</v>
      </c>
      <c r="Q72" s="74">
        <f t="shared" si="17"/>
        <v>0</v>
      </c>
      <c r="R72" s="74">
        <f t="shared" si="17"/>
        <v>0</v>
      </c>
      <c r="S72" s="74">
        <f t="shared" si="17"/>
        <v>0</v>
      </c>
      <c r="T72" s="74">
        <f t="shared" si="17"/>
        <v>0</v>
      </c>
      <c r="U72" s="74">
        <f t="shared" si="17"/>
        <v>0</v>
      </c>
      <c r="V72" s="74">
        <f t="shared" si="17"/>
        <v>0</v>
      </c>
      <c r="W72" s="74">
        <f t="shared" si="17"/>
        <v>0</v>
      </c>
      <c r="X72" s="74">
        <f t="shared" si="17"/>
        <v>0</v>
      </c>
      <c r="Y72" s="74">
        <f t="shared" si="17"/>
        <v>0</v>
      </c>
      <c r="Z72" s="74">
        <f t="shared" si="17"/>
        <v>0</v>
      </c>
      <c r="AA72" s="74">
        <f t="shared" si="17"/>
        <v>0</v>
      </c>
      <c r="AB72" s="74">
        <f t="shared" si="17"/>
        <v>0</v>
      </c>
      <c r="AC72" s="74">
        <f t="shared" si="17"/>
        <v>0</v>
      </c>
      <c r="AD72" s="74">
        <f t="shared" si="17"/>
        <v>0</v>
      </c>
      <c r="AE72" s="74">
        <f t="shared" si="17"/>
        <v>0</v>
      </c>
      <c r="AF72" s="74">
        <f t="shared" si="17"/>
        <v>0</v>
      </c>
      <c r="AG72" s="79">
        <f>SUM(AG69:AG71)</f>
        <v>55.4</v>
      </c>
      <c r="AH72" s="56">
        <f t="shared" si="2"/>
        <v>10.181818181818199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 t="shared" ref="B73" si="18">B68+B56+B52+B38+B72</f>
        <v>866.14</v>
      </c>
      <c r="C73" s="90">
        <f t="shared" ref="C73:AG73" si="19">C68+C56+C52+C38+C72</f>
        <v>831.34</v>
      </c>
      <c r="D73" s="90">
        <f t="shared" si="19"/>
        <v>819.14</v>
      </c>
      <c r="E73" s="90">
        <f t="shared" si="19"/>
        <v>840.14</v>
      </c>
      <c r="F73" s="90">
        <f t="shared" si="19"/>
        <v>898.14</v>
      </c>
      <c r="G73" s="53">
        <v>11.7090909090909</v>
      </c>
      <c r="H73" s="90">
        <f t="shared" si="19"/>
        <v>1000.54</v>
      </c>
      <c r="I73" s="90">
        <f t="shared" si="19"/>
        <v>1084.8399999999999</v>
      </c>
      <c r="J73" s="90">
        <f t="shared" si="19"/>
        <v>1110.8399999999999</v>
      </c>
      <c r="K73" s="90">
        <f t="shared" si="19"/>
        <v>1175.8400000000001</v>
      </c>
      <c r="L73" s="90">
        <f t="shared" si="19"/>
        <v>1217.7400000000002</v>
      </c>
      <c r="M73" s="90">
        <f t="shared" si="19"/>
        <v>1175.2400000000002</v>
      </c>
      <c r="N73" s="90">
        <f t="shared" si="19"/>
        <v>1135.74</v>
      </c>
      <c r="O73" s="90">
        <f t="shared" si="19"/>
        <v>1119.04</v>
      </c>
      <c r="P73" s="90">
        <f t="shared" si="19"/>
        <v>1072.44</v>
      </c>
      <c r="Q73" s="90">
        <f t="shared" si="19"/>
        <v>1048.44</v>
      </c>
      <c r="R73" s="90">
        <f t="shared" si="19"/>
        <v>1045.54</v>
      </c>
      <c r="S73" s="90">
        <f t="shared" si="19"/>
        <v>1036.54</v>
      </c>
      <c r="T73" s="90">
        <f t="shared" si="19"/>
        <v>1033.6399999999999</v>
      </c>
      <c r="U73" s="90">
        <f t="shared" si="19"/>
        <v>1084.1399999999999</v>
      </c>
      <c r="V73" s="90">
        <f t="shared" si="19"/>
        <v>1257.1400000000001</v>
      </c>
      <c r="W73" s="90">
        <f t="shared" si="19"/>
        <v>1328.44</v>
      </c>
      <c r="X73" s="90">
        <f t="shared" si="19"/>
        <v>1279.24</v>
      </c>
      <c r="Y73" s="90">
        <f t="shared" si="19"/>
        <v>1244.94</v>
      </c>
      <c r="Z73" s="90">
        <f t="shared" si="19"/>
        <v>1159.44</v>
      </c>
      <c r="AA73" s="90">
        <f t="shared" si="19"/>
        <v>1121.94</v>
      </c>
      <c r="AB73" s="90">
        <f t="shared" si="19"/>
        <v>1063.3399999999999</v>
      </c>
      <c r="AC73" s="90">
        <f t="shared" si="19"/>
        <v>973.64</v>
      </c>
      <c r="AD73" s="90">
        <f t="shared" si="19"/>
        <v>845.24</v>
      </c>
      <c r="AE73" s="90">
        <f t="shared" si="19"/>
        <v>834.14</v>
      </c>
      <c r="AF73" s="90">
        <f t="shared" si="19"/>
        <v>817.14</v>
      </c>
      <c r="AG73" s="90">
        <f t="shared" si="19"/>
        <v>2144.14</v>
      </c>
      <c r="AH73" s="56">
        <f t="shared" si="2"/>
        <v>1328.44</v>
      </c>
      <c r="AI73" s="57">
        <f t="shared" si="3"/>
        <v>11.7090909090909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 t="shared" ref="B75" si="20">B72+B68+B56+B52+B38+B74</f>
        <v>866.14</v>
      </c>
      <c r="C75" s="90">
        <f t="shared" ref="C75:AF75" si="21">C72+C68+C56+C52+C38+C74</f>
        <v>831.34</v>
      </c>
      <c r="D75" s="90">
        <f t="shared" si="21"/>
        <v>819.14</v>
      </c>
      <c r="E75" s="90">
        <f t="shared" si="21"/>
        <v>840.14</v>
      </c>
      <c r="F75" s="90">
        <f t="shared" si="21"/>
        <v>898.14</v>
      </c>
      <c r="G75" s="90">
        <f t="shared" si="21"/>
        <v>940.52181818181816</v>
      </c>
      <c r="H75" s="90">
        <f t="shared" si="21"/>
        <v>1000.54</v>
      </c>
      <c r="I75" s="90">
        <f t="shared" si="21"/>
        <v>1084.8399999999999</v>
      </c>
      <c r="J75" s="90">
        <f t="shared" si="21"/>
        <v>1110.8399999999999</v>
      </c>
      <c r="K75" s="90">
        <f t="shared" si="21"/>
        <v>1175.8400000000001</v>
      </c>
      <c r="L75" s="90">
        <f t="shared" si="21"/>
        <v>1217.7400000000002</v>
      </c>
      <c r="M75" s="90">
        <f t="shared" si="21"/>
        <v>1175.2400000000002</v>
      </c>
      <c r="N75" s="90">
        <f t="shared" si="21"/>
        <v>1135.74</v>
      </c>
      <c r="O75" s="90">
        <f t="shared" si="21"/>
        <v>1119.04</v>
      </c>
      <c r="P75" s="90">
        <f t="shared" si="21"/>
        <v>1072.44</v>
      </c>
      <c r="Q75" s="90">
        <f t="shared" si="21"/>
        <v>1048.44</v>
      </c>
      <c r="R75" s="90">
        <f t="shared" si="21"/>
        <v>1045.54</v>
      </c>
      <c r="S75" s="90">
        <f t="shared" si="21"/>
        <v>1036.54</v>
      </c>
      <c r="T75" s="90">
        <f t="shared" si="21"/>
        <v>1033.6399999999999</v>
      </c>
      <c r="U75" s="90">
        <f t="shared" si="21"/>
        <v>1084.1399999999999</v>
      </c>
      <c r="V75" s="90">
        <f t="shared" si="21"/>
        <v>1257.1400000000001</v>
      </c>
      <c r="W75" s="90">
        <f t="shared" si="21"/>
        <v>1328.44</v>
      </c>
      <c r="X75" s="90">
        <f t="shared" si="21"/>
        <v>1279.24</v>
      </c>
      <c r="Y75" s="90">
        <f t="shared" si="21"/>
        <v>1244.94</v>
      </c>
      <c r="Z75" s="90">
        <f t="shared" si="21"/>
        <v>1159.44</v>
      </c>
      <c r="AA75" s="90">
        <f t="shared" si="21"/>
        <v>1121.94</v>
      </c>
      <c r="AB75" s="90">
        <f t="shared" si="21"/>
        <v>1063.3399999999999</v>
      </c>
      <c r="AC75" s="90">
        <f t="shared" si="21"/>
        <v>973.64</v>
      </c>
      <c r="AD75" s="90">
        <f t="shared" si="21"/>
        <v>845.24</v>
      </c>
      <c r="AE75" s="90">
        <f t="shared" si="21"/>
        <v>834.14</v>
      </c>
      <c r="AF75" s="90">
        <f t="shared" si="21"/>
        <v>817.14</v>
      </c>
      <c r="AG75" s="79">
        <f>AG72+AG68+AG56+AG52+AG38+AG74</f>
        <v>2144.14</v>
      </c>
      <c r="AH75" s="56">
        <f t="shared" si="2"/>
        <v>1328.44</v>
      </c>
      <c r="AI75" s="57">
        <f t="shared" si="3"/>
        <v>817.14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 t="shared" ref="B76" si="22">IF(B60&lt;0,B60*-1,0)</f>
        <v>0</v>
      </c>
      <c r="C76" s="60">
        <f t="shared" ref="C76:AF76" si="23">IF(C60&lt;0,C60*-1,0)</f>
        <v>0</v>
      </c>
      <c r="D76" s="60">
        <f t="shared" si="23"/>
        <v>0</v>
      </c>
      <c r="E76" s="60">
        <f t="shared" si="23"/>
        <v>0</v>
      </c>
      <c r="F76" s="60">
        <f t="shared" si="23"/>
        <v>0</v>
      </c>
      <c r="G76" s="60">
        <f t="shared" si="23"/>
        <v>0</v>
      </c>
      <c r="H76" s="60">
        <f t="shared" si="23"/>
        <v>0</v>
      </c>
      <c r="I76" s="60">
        <f t="shared" si="23"/>
        <v>0</v>
      </c>
      <c r="J76" s="60">
        <f t="shared" si="23"/>
        <v>0</v>
      </c>
      <c r="K76" s="60">
        <f t="shared" si="23"/>
        <v>0</v>
      </c>
      <c r="L76" s="60">
        <f t="shared" si="23"/>
        <v>0</v>
      </c>
      <c r="M76" s="60">
        <f t="shared" si="23"/>
        <v>0</v>
      </c>
      <c r="N76" s="60">
        <f t="shared" si="23"/>
        <v>0</v>
      </c>
      <c r="O76" s="60">
        <f t="shared" si="23"/>
        <v>0</v>
      </c>
      <c r="P76" s="60">
        <f t="shared" si="23"/>
        <v>0</v>
      </c>
      <c r="Q76" s="60">
        <f t="shared" si="23"/>
        <v>0</v>
      </c>
      <c r="R76" s="60">
        <f t="shared" si="23"/>
        <v>0</v>
      </c>
      <c r="S76" s="60">
        <f t="shared" si="23"/>
        <v>0</v>
      </c>
      <c r="T76" s="60">
        <f t="shared" si="23"/>
        <v>0</v>
      </c>
      <c r="U76" s="60">
        <f t="shared" si="23"/>
        <v>0</v>
      </c>
      <c r="V76" s="60">
        <f t="shared" si="23"/>
        <v>0</v>
      </c>
      <c r="W76" s="60">
        <f t="shared" si="23"/>
        <v>0</v>
      </c>
      <c r="X76" s="60">
        <f t="shared" si="23"/>
        <v>0</v>
      </c>
      <c r="Y76" s="60">
        <f t="shared" si="23"/>
        <v>0</v>
      </c>
      <c r="Z76" s="60">
        <f t="shared" si="23"/>
        <v>0</v>
      </c>
      <c r="AA76" s="60">
        <f t="shared" si="23"/>
        <v>0</v>
      </c>
      <c r="AB76" s="60">
        <f t="shared" si="23"/>
        <v>0</v>
      </c>
      <c r="AC76" s="60">
        <f t="shared" si="23"/>
        <v>0</v>
      </c>
      <c r="AD76" s="60">
        <f t="shared" si="23"/>
        <v>0</v>
      </c>
      <c r="AE76" s="60">
        <f t="shared" si="23"/>
        <v>0</v>
      </c>
      <c r="AF76" s="60">
        <f t="shared" si="23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 t="shared" ref="B77" si="24">IF(B58&lt;0,B58*-1,0)</f>
        <v>0</v>
      </c>
      <c r="C77" s="60">
        <f t="shared" ref="C77:AF77" si="25">IF(C58&lt;0,C58*-1,0)</f>
        <v>0</v>
      </c>
      <c r="D77" s="60">
        <f t="shared" si="25"/>
        <v>0</v>
      </c>
      <c r="E77" s="60">
        <f t="shared" si="25"/>
        <v>0</v>
      </c>
      <c r="F77" s="60">
        <f t="shared" si="25"/>
        <v>0</v>
      </c>
      <c r="G77" s="60">
        <f t="shared" si="25"/>
        <v>0</v>
      </c>
      <c r="H77" s="60">
        <f t="shared" si="25"/>
        <v>0</v>
      </c>
      <c r="I77" s="60">
        <f t="shared" si="25"/>
        <v>0</v>
      </c>
      <c r="J77" s="60">
        <f t="shared" si="25"/>
        <v>0</v>
      </c>
      <c r="K77" s="60">
        <f t="shared" si="25"/>
        <v>0</v>
      </c>
      <c r="L77" s="60">
        <f t="shared" si="25"/>
        <v>0</v>
      </c>
      <c r="M77" s="60">
        <f t="shared" si="25"/>
        <v>0</v>
      </c>
      <c r="N77" s="60">
        <f t="shared" si="25"/>
        <v>0</v>
      </c>
      <c r="O77" s="60">
        <f t="shared" si="25"/>
        <v>0</v>
      </c>
      <c r="P77" s="60">
        <f t="shared" si="25"/>
        <v>0</v>
      </c>
      <c r="Q77" s="60">
        <f t="shared" si="25"/>
        <v>0</v>
      </c>
      <c r="R77" s="60">
        <f t="shared" si="25"/>
        <v>0</v>
      </c>
      <c r="S77" s="60">
        <f t="shared" si="25"/>
        <v>0</v>
      </c>
      <c r="T77" s="60">
        <f t="shared" si="25"/>
        <v>0</v>
      </c>
      <c r="U77" s="60">
        <f t="shared" si="25"/>
        <v>0</v>
      </c>
      <c r="V77" s="60">
        <f t="shared" si="25"/>
        <v>0</v>
      </c>
      <c r="W77" s="60">
        <f t="shared" si="25"/>
        <v>0</v>
      </c>
      <c r="X77" s="60">
        <f t="shared" si="25"/>
        <v>0</v>
      </c>
      <c r="Y77" s="60">
        <f t="shared" si="25"/>
        <v>0</v>
      </c>
      <c r="Z77" s="60">
        <f t="shared" si="25"/>
        <v>0</v>
      </c>
      <c r="AA77" s="60">
        <f t="shared" si="25"/>
        <v>0</v>
      </c>
      <c r="AB77" s="60">
        <f t="shared" si="25"/>
        <v>0</v>
      </c>
      <c r="AC77" s="60">
        <f t="shared" si="25"/>
        <v>0</v>
      </c>
      <c r="AD77" s="60">
        <f t="shared" si="25"/>
        <v>0</v>
      </c>
      <c r="AE77" s="60">
        <f t="shared" si="25"/>
        <v>0</v>
      </c>
      <c r="AF77" s="60">
        <f t="shared" si="25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 t="shared" ref="B78" si="26">IF(B61&lt;0,B61*-1,0)</f>
        <v>0</v>
      </c>
      <c r="C78" s="60">
        <f t="shared" ref="C78:AF78" si="27">IF(C61&lt;0,C61*-1,0)</f>
        <v>0</v>
      </c>
      <c r="D78" s="60">
        <f t="shared" si="27"/>
        <v>0</v>
      </c>
      <c r="E78" s="60">
        <f t="shared" si="27"/>
        <v>0</v>
      </c>
      <c r="F78" s="60">
        <f t="shared" si="27"/>
        <v>0</v>
      </c>
      <c r="G78" s="60">
        <f t="shared" si="27"/>
        <v>0</v>
      </c>
      <c r="H78" s="60">
        <f t="shared" si="27"/>
        <v>0</v>
      </c>
      <c r="I78" s="60">
        <f t="shared" si="27"/>
        <v>0</v>
      </c>
      <c r="J78" s="60">
        <f t="shared" si="27"/>
        <v>0</v>
      </c>
      <c r="K78" s="60">
        <f t="shared" si="27"/>
        <v>0</v>
      </c>
      <c r="L78" s="60">
        <f t="shared" si="27"/>
        <v>0</v>
      </c>
      <c r="M78" s="60">
        <f t="shared" si="27"/>
        <v>0</v>
      </c>
      <c r="N78" s="60">
        <f t="shared" si="27"/>
        <v>0</v>
      </c>
      <c r="O78" s="60">
        <f t="shared" si="27"/>
        <v>0</v>
      </c>
      <c r="P78" s="60">
        <f t="shared" si="27"/>
        <v>0</v>
      </c>
      <c r="Q78" s="60">
        <f t="shared" si="27"/>
        <v>0</v>
      </c>
      <c r="R78" s="60">
        <f t="shared" si="27"/>
        <v>0</v>
      </c>
      <c r="S78" s="60">
        <f t="shared" si="27"/>
        <v>0</v>
      </c>
      <c r="T78" s="60">
        <f t="shared" si="27"/>
        <v>0</v>
      </c>
      <c r="U78" s="60">
        <f t="shared" si="27"/>
        <v>0</v>
      </c>
      <c r="V78" s="60">
        <f t="shared" si="27"/>
        <v>0</v>
      </c>
      <c r="W78" s="60">
        <f t="shared" si="27"/>
        <v>0</v>
      </c>
      <c r="X78" s="60">
        <f t="shared" si="27"/>
        <v>0</v>
      </c>
      <c r="Y78" s="60">
        <f t="shared" si="27"/>
        <v>0</v>
      </c>
      <c r="Z78" s="60">
        <f t="shared" si="27"/>
        <v>0</v>
      </c>
      <c r="AA78" s="60">
        <f t="shared" si="27"/>
        <v>0</v>
      </c>
      <c r="AB78" s="60">
        <f t="shared" si="27"/>
        <v>0</v>
      </c>
      <c r="AC78" s="60">
        <f t="shared" si="27"/>
        <v>0</v>
      </c>
      <c r="AD78" s="60">
        <f t="shared" si="27"/>
        <v>0</v>
      </c>
      <c r="AE78" s="60">
        <f t="shared" si="27"/>
        <v>0</v>
      </c>
      <c r="AF78" s="60">
        <f t="shared" si="27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 t="shared" ref="B79" si="28">IF(B59&lt;0,B59*-1,0)</f>
        <v>44.1</v>
      </c>
      <c r="C79" s="60">
        <f t="shared" ref="C79:AF79" si="29">IF(C59&lt;0,C59*-1,0)</f>
        <v>26</v>
      </c>
      <c r="D79" s="60">
        <f t="shared" si="29"/>
        <v>70</v>
      </c>
      <c r="E79" s="60">
        <f t="shared" si="29"/>
        <v>50</v>
      </c>
      <c r="F79" s="60">
        <f t="shared" si="29"/>
        <v>60</v>
      </c>
      <c r="G79" s="60">
        <f t="shared" si="29"/>
        <v>56</v>
      </c>
      <c r="H79" s="60">
        <f t="shared" si="29"/>
        <v>50</v>
      </c>
      <c r="I79" s="60">
        <f t="shared" si="29"/>
        <v>60</v>
      </c>
      <c r="J79" s="60">
        <f t="shared" si="29"/>
        <v>50</v>
      </c>
      <c r="K79" s="60">
        <f t="shared" si="29"/>
        <v>50</v>
      </c>
      <c r="L79" s="60">
        <f t="shared" si="29"/>
        <v>46</v>
      </c>
      <c r="M79" s="60">
        <f t="shared" si="29"/>
        <v>50</v>
      </c>
      <c r="N79" s="60">
        <f t="shared" si="29"/>
        <v>60</v>
      </c>
      <c r="O79" s="60">
        <f t="shared" si="29"/>
        <v>70</v>
      </c>
      <c r="P79" s="60">
        <f t="shared" si="29"/>
        <v>75</v>
      </c>
      <c r="Q79" s="60">
        <f t="shared" si="29"/>
        <v>46.9</v>
      </c>
      <c r="R79" s="60">
        <f t="shared" si="29"/>
        <v>40</v>
      </c>
      <c r="S79" s="60">
        <f t="shared" si="29"/>
        <v>40</v>
      </c>
      <c r="T79" s="60">
        <f t="shared" si="29"/>
        <v>39.5</v>
      </c>
      <c r="U79" s="60">
        <f t="shared" si="29"/>
        <v>39</v>
      </c>
      <c r="V79" s="60">
        <f t="shared" si="29"/>
        <v>83</v>
      </c>
      <c r="W79" s="60">
        <f t="shared" si="29"/>
        <v>73</v>
      </c>
      <c r="X79" s="60">
        <f t="shared" si="29"/>
        <v>56.4</v>
      </c>
      <c r="Y79" s="60">
        <f t="shared" si="29"/>
        <v>57</v>
      </c>
      <c r="Z79" s="60">
        <f t="shared" si="29"/>
        <v>66.5</v>
      </c>
      <c r="AA79" s="60">
        <f t="shared" si="29"/>
        <v>67.400000000000006</v>
      </c>
      <c r="AB79" s="60">
        <f t="shared" si="29"/>
        <v>76</v>
      </c>
      <c r="AC79" s="60">
        <f t="shared" si="29"/>
        <v>53.4</v>
      </c>
      <c r="AD79" s="60">
        <f t="shared" si="29"/>
        <v>55.5</v>
      </c>
      <c r="AE79" s="60">
        <f t="shared" si="29"/>
        <v>58</v>
      </c>
      <c r="AF79" s="60">
        <f t="shared" si="29"/>
        <v>61</v>
      </c>
      <c r="AG79" s="93"/>
      <c r="AH79" s="56">
        <f t="shared" ref="AH79:AH91" si="30">MAX(B79:AF79)</f>
        <v>83</v>
      </c>
      <c r="AI79" s="57">
        <f t="shared" ref="AI79:AI91" si="31">MIN(B79:AF79)</f>
        <v>26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 t="shared" ref="B80" si="32">IF(B57&lt;0,B57*-1,0)</f>
        <v>0</v>
      </c>
      <c r="C80" s="60">
        <f t="shared" ref="C80:AF80" si="33">IF(C57&lt;0,C57*-1,0)</f>
        <v>0</v>
      </c>
      <c r="D80" s="60">
        <f t="shared" si="33"/>
        <v>0</v>
      </c>
      <c r="E80" s="60">
        <f t="shared" si="33"/>
        <v>0</v>
      </c>
      <c r="F80" s="60">
        <f t="shared" si="33"/>
        <v>0</v>
      </c>
      <c r="G80" s="60">
        <f t="shared" si="33"/>
        <v>0</v>
      </c>
      <c r="H80" s="60">
        <f t="shared" si="33"/>
        <v>0</v>
      </c>
      <c r="I80" s="60">
        <f t="shared" si="33"/>
        <v>0</v>
      </c>
      <c r="J80" s="60">
        <f t="shared" si="33"/>
        <v>0</v>
      </c>
      <c r="K80" s="60">
        <f t="shared" si="33"/>
        <v>0</v>
      </c>
      <c r="L80" s="60">
        <f t="shared" si="33"/>
        <v>0</v>
      </c>
      <c r="M80" s="60">
        <f t="shared" si="33"/>
        <v>0</v>
      </c>
      <c r="N80" s="60">
        <f t="shared" si="33"/>
        <v>0</v>
      </c>
      <c r="O80" s="60">
        <f t="shared" si="33"/>
        <v>0</v>
      </c>
      <c r="P80" s="60">
        <f t="shared" si="33"/>
        <v>0</v>
      </c>
      <c r="Q80" s="60">
        <f t="shared" si="33"/>
        <v>0</v>
      </c>
      <c r="R80" s="60">
        <f t="shared" si="33"/>
        <v>0</v>
      </c>
      <c r="S80" s="60">
        <f t="shared" si="33"/>
        <v>0</v>
      </c>
      <c r="T80" s="60">
        <f t="shared" si="33"/>
        <v>0</v>
      </c>
      <c r="U80" s="60">
        <f t="shared" si="33"/>
        <v>0</v>
      </c>
      <c r="V80" s="60">
        <f t="shared" si="33"/>
        <v>0</v>
      </c>
      <c r="W80" s="60">
        <f t="shared" si="33"/>
        <v>0</v>
      </c>
      <c r="X80" s="60">
        <f t="shared" si="33"/>
        <v>0</v>
      </c>
      <c r="Y80" s="60">
        <f t="shared" si="33"/>
        <v>0</v>
      </c>
      <c r="Z80" s="60">
        <f t="shared" si="33"/>
        <v>0</v>
      </c>
      <c r="AA80" s="60">
        <f t="shared" si="33"/>
        <v>0</v>
      </c>
      <c r="AB80" s="60">
        <f t="shared" si="33"/>
        <v>0</v>
      </c>
      <c r="AC80" s="60">
        <f t="shared" si="33"/>
        <v>0</v>
      </c>
      <c r="AD80" s="60">
        <f t="shared" si="33"/>
        <v>0</v>
      </c>
      <c r="AE80" s="60">
        <f t="shared" si="33"/>
        <v>0</v>
      </c>
      <c r="AF80" s="60">
        <f t="shared" si="33"/>
        <v>0</v>
      </c>
      <c r="AG80" s="93"/>
      <c r="AH80" s="56">
        <f t="shared" si="30"/>
        <v>0</v>
      </c>
      <c r="AI80" s="57">
        <f t="shared" si="31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30"/>
        <v>0</v>
      </c>
      <c r="AI81" s="57">
        <f t="shared" si="31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" si="34">SUM(B76:B81)</f>
        <v>44.1</v>
      </c>
      <c r="C82" s="74">
        <f t="shared" ref="C82:AG82" si="35">SUM(C76:C81)</f>
        <v>26</v>
      </c>
      <c r="D82" s="74">
        <f t="shared" si="35"/>
        <v>70</v>
      </c>
      <c r="E82" s="74">
        <f t="shared" si="35"/>
        <v>50</v>
      </c>
      <c r="F82" s="74">
        <f t="shared" si="35"/>
        <v>60</v>
      </c>
      <c r="G82" s="74">
        <f t="shared" si="35"/>
        <v>56</v>
      </c>
      <c r="H82" s="74">
        <f t="shared" si="35"/>
        <v>50</v>
      </c>
      <c r="I82" s="74">
        <f t="shared" si="35"/>
        <v>60</v>
      </c>
      <c r="J82" s="74">
        <f t="shared" si="35"/>
        <v>50</v>
      </c>
      <c r="K82" s="74">
        <f t="shared" si="35"/>
        <v>50</v>
      </c>
      <c r="L82" s="74">
        <f t="shared" si="35"/>
        <v>46</v>
      </c>
      <c r="M82" s="74">
        <f t="shared" si="35"/>
        <v>50</v>
      </c>
      <c r="N82" s="74">
        <f t="shared" si="35"/>
        <v>60</v>
      </c>
      <c r="O82" s="74">
        <f t="shared" si="35"/>
        <v>70</v>
      </c>
      <c r="P82" s="74">
        <f t="shared" si="35"/>
        <v>75</v>
      </c>
      <c r="Q82" s="74">
        <f t="shared" si="35"/>
        <v>46.9</v>
      </c>
      <c r="R82" s="74">
        <f t="shared" si="35"/>
        <v>40</v>
      </c>
      <c r="S82" s="74">
        <f t="shared" si="35"/>
        <v>40</v>
      </c>
      <c r="T82" s="74">
        <f t="shared" si="35"/>
        <v>39.5</v>
      </c>
      <c r="U82" s="74">
        <f t="shared" si="35"/>
        <v>39</v>
      </c>
      <c r="V82" s="74">
        <f t="shared" si="35"/>
        <v>83</v>
      </c>
      <c r="W82" s="74">
        <f t="shared" si="35"/>
        <v>73</v>
      </c>
      <c r="X82" s="74">
        <f t="shared" si="35"/>
        <v>56.4</v>
      </c>
      <c r="Y82" s="74">
        <f t="shared" si="35"/>
        <v>57</v>
      </c>
      <c r="Z82" s="74">
        <f t="shared" si="35"/>
        <v>66.5</v>
      </c>
      <c r="AA82" s="74">
        <f t="shared" si="35"/>
        <v>67.400000000000006</v>
      </c>
      <c r="AB82" s="74">
        <f t="shared" si="35"/>
        <v>76</v>
      </c>
      <c r="AC82" s="74">
        <f t="shared" si="35"/>
        <v>53.4</v>
      </c>
      <c r="AD82" s="74">
        <f t="shared" si="35"/>
        <v>55.5</v>
      </c>
      <c r="AE82" s="74">
        <f t="shared" si="35"/>
        <v>58</v>
      </c>
      <c r="AF82" s="74">
        <f t="shared" si="35"/>
        <v>61</v>
      </c>
      <c r="AG82" s="79">
        <f t="shared" si="35"/>
        <v>0</v>
      </c>
      <c r="AH82" s="56">
        <f t="shared" si="30"/>
        <v>83</v>
      </c>
      <c r="AI82" s="57">
        <f t="shared" si="31"/>
        <v>26</v>
      </c>
      <c r="AK82" s="58"/>
    </row>
    <row r="83" spans="1:88" s="1" customFormat="1" ht="15.75" thickBot="1" x14ac:dyDescent="0.3">
      <c r="A83" s="73" t="s">
        <v>87</v>
      </c>
      <c r="B83" s="74">
        <f t="shared" ref="B83" si="36">SUM(B70:B82)</f>
        <v>1820.4799999999998</v>
      </c>
      <c r="C83" s="74">
        <f t="shared" ref="C83:AG83" si="37">SUM(C70:C82)</f>
        <v>1714.68</v>
      </c>
      <c r="D83" s="74">
        <f t="shared" si="37"/>
        <v>1778.28</v>
      </c>
      <c r="E83" s="74">
        <f t="shared" si="37"/>
        <v>1780.28</v>
      </c>
      <c r="F83" s="74">
        <f t="shared" si="37"/>
        <v>1916.28</v>
      </c>
      <c r="G83" s="74">
        <f t="shared" si="37"/>
        <v>1090.1945454545455</v>
      </c>
      <c r="H83" s="74">
        <f t="shared" si="37"/>
        <v>2101.08</v>
      </c>
      <c r="I83" s="74">
        <f t="shared" si="37"/>
        <v>2289.6799999999998</v>
      </c>
      <c r="J83" s="74">
        <f t="shared" si="37"/>
        <v>2321.6799999999998</v>
      </c>
      <c r="K83" s="74">
        <f t="shared" si="37"/>
        <v>2451.6800000000003</v>
      </c>
      <c r="L83" s="74">
        <f t="shared" si="37"/>
        <v>2527.4800000000005</v>
      </c>
      <c r="M83" s="74">
        <f t="shared" si="37"/>
        <v>2450.4800000000005</v>
      </c>
      <c r="N83" s="74">
        <f t="shared" si="37"/>
        <v>2391.48</v>
      </c>
      <c r="O83" s="74">
        <f t="shared" si="37"/>
        <v>2378.08</v>
      </c>
      <c r="P83" s="74">
        <f t="shared" si="37"/>
        <v>2294.88</v>
      </c>
      <c r="Q83" s="74">
        <f t="shared" si="37"/>
        <v>2190.6800000000003</v>
      </c>
      <c r="R83" s="74">
        <f t="shared" si="37"/>
        <v>2171.08</v>
      </c>
      <c r="S83" s="74">
        <f t="shared" si="37"/>
        <v>2153.08</v>
      </c>
      <c r="T83" s="74">
        <f t="shared" si="37"/>
        <v>2146.2799999999997</v>
      </c>
      <c r="U83" s="74">
        <f t="shared" si="37"/>
        <v>2246.2799999999997</v>
      </c>
      <c r="V83" s="74">
        <f t="shared" si="37"/>
        <v>2680.28</v>
      </c>
      <c r="W83" s="74">
        <f t="shared" si="37"/>
        <v>2802.88</v>
      </c>
      <c r="X83" s="74">
        <f t="shared" si="37"/>
        <v>2671.28</v>
      </c>
      <c r="Y83" s="74">
        <f t="shared" si="37"/>
        <v>2603.88</v>
      </c>
      <c r="Z83" s="74">
        <f t="shared" si="37"/>
        <v>2451.88</v>
      </c>
      <c r="AA83" s="74">
        <f t="shared" si="37"/>
        <v>2378.6800000000003</v>
      </c>
      <c r="AB83" s="74">
        <f t="shared" si="37"/>
        <v>2278.6799999999998</v>
      </c>
      <c r="AC83" s="74">
        <f t="shared" si="37"/>
        <v>2054.08</v>
      </c>
      <c r="AD83" s="74">
        <f t="shared" si="37"/>
        <v>1801.48</v>
      </c>
      <c r="AE83" s="74">
        <f t="shared" si="37"/>
        <v>1784.28</v>
      </c>
      <c r="AF83" s="74">
        <f t="shared" si="37"/>
        <v>1756.28</v>
      </c>
      <c r="AG83" s="79">
        <f t="shared" si="37"/>
        <v>4360.08</v>
      </c>
      <c r="AH83" s="56">
        <f t="shared" si="30"/>
        <v>2802.88</v>
      </c>
      <c r="AI83" s="57">
        <f t="shared" si="31"/>
        <v>1090.1945454545455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50.03</v>
      </c>
      <c r="C84" s="97">
        <v>50.02</v>
      </c>
      <c r="D84" s="97">
        <v>50.043999999999997</v>
      </c>
      <c r="E84" s="97">
        <v>50.037999999999997</v>
      </c>
      <c r="F84" s="97">
        <v>50.02</v>
      </c>
      <c r="G84" s="97">
        <v>50.07</v>
      </c>
      <c r="H84" s="97">
        <v>50.061999999999998</v>
      </c>
      <c r="I84" s="97">
        <v>49.997</v>
      </c>
      <c r="J84" s="97">
        <v>50.042999999999999</v>
      </c>
      <c r="K84" s="97">
        <v>49.912999999999997</v>
      </c>
      <c r="L84" s="97">
        <v>50.03</v>
      </c>
      <c r="M84" s="97">
        <v>50</v>
      </c>
      <c r="N84" s="97">
        <v>49.97</v>
      </c>
      <c r="O84" s="97">
        <v>49.97</v>
      </c>
      <c r="P84" s="97">
        <v>50.026000000000003</v>
      </c>
      <c r="Q84" s="97">
        <v>50.051000000000002</v>
      </c>
      <c r="R84" s="97">
        <v>50.076000000000001</v>
      </c>
      <c r="S84" s="97">
        <v>50.076000000000001</v>
      </c>
      <c r="T84" s="97">
        <v>50.106000000000002</v>
      </c>
      <c r="U84" s="97">
        <v>49.98</v>
      </c>
      <c r="V84" s="97">
        <v>49.97</v>
      </c>
      <c r="W84" s="97">
        <v>50.04</v>
      </c>
      <c r="X84" s="97">
        <v>49.908000000000001</v>
      </c>
      <c r="Y84" s="97">
        <v>50.036999999999999</v>
      </c>
      <c r="Z84" s="97">
        <v>50.021999999999998</v>
      </c>
      <c r="AA84" s="97">
        <v>50.054000000000002</v>
      </c>
      <c r="AB84" s="97">
        <v>50.048999999999999</v>
      </c>
      <c r="AC84" s="97">
        <v>50.02</v>
      </c>
      <c r="AD84" s="97">
        <v>50.07</v>
      </c>
      <c r="AE84" s="97">
        <v>49.98</v>
      </c>
      <c r="AF84" s="96">
        <v>49.97</v>
      </c>
      <c r="AG84" s="98"/>
      <c r="AH84" s="56">
        <f t="shared" si="30"/>
        <v>50.106000000000002</v>
      </c>
      <c r="AI84" s="57">
        <f t="shared" si="31"/>
        <v>49.908000000000001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127.7</v>
      </c>
      <c r="C85" s="53">
        <v>127.9</v>
      </c>
      <c r="D85" s="53">
        <v>128.19999999999999</v>
      </c>
      <c r="E85" s="53">
        <v>127.5</v>
      </c>
      <c r="F85" s="53">
        <v>126.2</v>
      </c>
      <c r="G85" s="53">
        <v>126.2</v>
      </c>
      <c r="H85" s="53">
        <v>124.4</v>
      </c>
      <c r="I85" s="53">
        <v>124.5</v>
      </c>
      <c r="J85" s="53">
        <v>125</v>
      </c>
      <c r="K85" s="53">
        <v>124</v>
      </c>
      <c r="L85" s="53">
        <v>123</v>
      </c>
      <c r="M85" s="53">
        <v>123</v>
      </c>
      <c r="N85" s="53">
        <v>124.6</v>
      </c>
      <c r="O85" s="53">
        <v>124.8</v>
      </c>
      <c r="P85" s="53">
        <v>124.6</v>
      </c>
      <c r="Q85" s="53">
        <v>124.6</v>
      </c>
      <c r="R85" s="53">
        <v>124.6</v>
      </c>
      <c r="S85" s="53">
        <v>124.6</v>
      </c>
      <c r="T85" s="101">
        <v>125.4</v>
      </c>
      <c r="U85" s="101">
        <v>123.5</v>
      </c>
      <c r="V85" s="101">
        <v>125</v>
      </c>
      <c r="W85" s="101">
        <v>125.7</v>
      </c>
      <c r="X85" s="101">
        <v>125.3</v>
      </c>
      <c r="Y85" s="101">
        <v>126.3</v>
      </c>
      <c r="Z85" s="101">
        <v>125.2</v>
      </c>
      <c r="AA85" s="53">
        <v>126.2</v>
      </c>
      <c r="AB85" s="53">
        <v>125</v>
      </c>
      <c r="AC85" s="53">
        <v>125.9</v>
      </c>
      <c r="AD85" s="53">
        <v>127.8</v>
      </c>
      <c r="AE85" s="53">
        <v>127.1</v>
      </c>
      <c r="AF85" s="100">
        <v>127.4</v>
      </c>
      <c r="AG85" s="102"/>
      <c r="AH85" s="56">
        <f t="shared" si="30"/>
        <v>128.19999999999999</v>
      </c>
      <c r="AI85" s="57">
        <f t="shared" si="31"/>
        <v>123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131.6</v>
      </c>
      <c r="C86" s="53">
        <v>131.6</v>
      </c>
      <c r="D86" s="53">
        <v>132</v>
      </c>
      <c r="E86" s="53">
        <v>131.5</v>
      </c>
      <c r="F86" s="53">
        <v>129.80000000000001</v>
      </c>
      <c r="G86" s="53">
        <v>129.80000000000001</v>
      </c>
      <c r="H86" s="53">
        <v>128.19999999999999</v>
      </c>
      <c r="I86" s="53">
        <v>127.7</v>
      </c>
      <c r="J86" s="53">
        <v>128.4</v>
      </c>
      <c r="K86" s="53">
        <v>127.1</v>
      </c>
      <c r="L86" s="53">
        <v>126.6</v>
      </c>
      <c r="M86" s="53">
        <v>126</v>
      </c>
      <c r="N86" s="53">
        <v>127.5</v>
      </c>
      <c r="O86" s="53">
        <v>127.8</v>
      </c>
      <c r="P86" s="53">
        <v>127.7</v>
      </c>
      <c r="Q86" s="53">
        <v>128</v>
      </c>
      <c r="R86" s="53">
        <v>128.1</v>
      </c>
      <c r="S86" s="53">
        <v>128.1</v>
      </c>
      <c r="T86" s="101">
        <v>129.69999999999999</v>
      </c>
      <c r="U86" s="101">
        <v>127.5</v>
      </c>
      <c r="V86" s="101">
        <v>128.1</v>
      </c>
      <c r="W86" s="101">
        <v>128.19999999999999</v>
      </c>
      <c r="X86" s="101">
        <v>128</v>
      </c>
      <c r="Y86" s="101">
        <v>128.69999999999999</v>
      </c>
      <c r="Z86" s="101">
        <v>128</v>
      </c>
      <c r="AA86" s="53">
        <v>128.9</v>
      </c>
      <c r="AB86" s="53">
        <v>128.19999999999999</v>
      </c>
      <c r="AC86" s="53">
        <v>128.9</v>
      </c>
      <c r="AD86" s="53">
        <v>130.9</v>
      </c>
      <c r="AE86" s="53">
        <v>130.80000000000001</v>
      </c>
      <c r="AF86" s="100">
        <v>131.30000000000001</v>
      </c>
      <c r="AG86" s="102"/>
      <c r="AH86" s="56">
        <f t="shared" si="30"/>
        <v>132</v>
      </c>
      <c r="AI86" s="57">
        <f t="shared" si="31"/>
        <v>126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129.69999999999999</v>
      </c>
      <c r="C87" s="53">
        <v>130</v>
      </c>
      <c r="D87" s="53">
        <v>130.69999999999999</v>
      </c>
      <c r="E87" s="53">
        <v>130.1</v>
      </c>
      <c r="F87" s="53">
        <v>129.69999999999999</v>
      </c>
      <c r="G87" s="53">
        <v>129.69999999999999</v>
      </c>
      <c r="H87" s="53">
        <v>126.8</v>
      </c>
      <c r="I87" s="53">
        <v>127</v>
      </c>
      <c r="J87" s="53">
        <v>128.1</v>
      </c>
      <c r="K87" s="53">
        <v>128.6</v>
      </c>
      <c r="L87" s="53">
        <v>127</v>
      </c>
      <c r="M87" s="53">
        <v>127</v>
      </c>
      <c r="N87" s="53">
        <v>129.30000000000001</v>
      </c>
      <c r="O87" s="53">
        <v>129</v>
      </c>
      <c r="P87" s="53">
        <v>129</v>
      </c>
      <c r="Q87" s="53">
        <v>120</v>
      </c>
      <c r="R87" s="53">
        <v>129.30000000000001</v>
      </c>
      <c r="S87" s="53">
        <v>129.30000000000001</v>
      </c>
      <c r="T87" s="53">
        <v>128.9</v>
      </c>
      <c r="U87" s="53">
        <v>127.8</v>
      </c>
      <c r="V87" s="53">
        <v>126</v>
      </c>
      <c r="W87" s="101">
        <v>130.6</v>
      </c>
      <c r="X87" s="101">
        <v>127.4</v>
      </c>
      <c r="Y87" s="101">
        <v>129.1</v>
      </c>
      <c r="Z87" s="101">
        <v>130.4</v>
      </c>
      <c r="AA87" s="53">
        <v>131.1</v>
      </c>
      <c r="AB87" s="53">
        <v>130.19999999999999</v>
      </c>
      <c r="AC87" s="53">
        <v>130.4</v>
      </c>
      <c r="AD87" s="53">
        <v>128.1</v>
      </c>
      <c r="AE87" s="53">
        <v>126.8</v>
      </c>
      <c r="AF87" s="100">
        <v>127.8</v>
      </c>
      <c r="AG87" s="102"/>
      <c r="AH87" s="56">
        <f t="shared" si="30"/>
        <v>131.1</v>
      </c>
      <c r="AI87" s="57">
        <f t="shared" si="31"/>
        <v>120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132.19999999999999</v>
      </c>
      <c r="C88" s="53">
        <v>132.6</v>
      </c>
      <c r="D88" s="53">
        <v>133.19999999999999</v>
      </c>
      <c r="E88" s="53">
        <v>132.9</v>
      </c>
      <c r="F88" s="53">
        <v>132.30000000000001</v>
      </c>
      <c r="G88" s="53">
        <v>132.30000000000001</v>
      </c>
      <c r="H88" s="53">
        <v>129.4</v>
      </c>
      <c r="I88" s="53">
        <v>130.6</v>
      </c>
      <c r="J88" s="53">
        <v>131.19999999999999</v>
      </c>
      <c r="K88" s="53">
        <v>131.1</v>
      </c>
      <c r="L88" s="53">
        <v>130</v>
      </c>
      <c r="M88" s="53">
        <v>129.5</v>
      </c>
      <c r="N88" s="53">
        <v>132.9</v>
      </c>
      <c r="O88" s="53">
        <v>132</v>
      </c>
      <c r="P88" s="53">
        <v>132.69999999999999</v>
      </c>
      <c r="Q88" s="53">
        <v>133</v>
      </c>
      <c r="R88" s="53">
        <v>132.9</v>
      </c>
      <c r="S88" s="53">
        <v>132.9</v>
      </c>
      <c r="T88" s="53">
        <v>132.5</v>
      </c>
      <c r="U88" s="53">
        <v>130.6</v>
      </c>
      <c r="V88" s="53">
        <v>129</v>
      </c>
      <c r="W88" s="101">
        <v>135.5</v>
      </c>
      <c r="X88" s="101">
        <v>131.5</v>
      </c>
      <c r="Y88" s="101">
        <v>133.9</v>
      </c>
      <c r="Z88" s="101">
        <v>134.6</v>
      </c>
      <c r="AA88" s="53">
        <v>135.6</v>
      </c>
      <c r="AB88" s="53">
        <v>133</v>
      </c>
      <c r="AC88" s="53">
        <v>133.6</v>
      </c>
      <c r="AD88" s="53">
        <v>131.1</v>
      </c>
      <c r="AE88" s="53">
        <v>130.1</v>
      </c>
      <c r="AF88" s="100">
        <v>130.69999999999999</v>
      </c>
      <c r="AG88" s="102"/>
      <c r="AH88" s="56">
        <f t="shared" si="30"/>
        <v>135.6</v>
      </c>
      <c r="AI88" s="57">
        <f t="shared" si="31"/>
        <v>129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135.9</v>
      </c>
      <c r="C89" s="105">
        <v>135</v>
      </c>
      <c r="D89" s="105">
        <v>134.5</v>
      </c>
      <c r="E89" s="105">
        <v>131.9</v>
      </c>
      <c r="F89" s="105">
        <v>134.5</v>
      </c>
      <c r="G89" s="105">
        <v>134.5</v>
      </c>
      <c r="H89" s="105">
        <v>133.1</v>
      </c>
      <c r="I89" s="105">
        <v>132.80000000000001</v>
      </c>
      <c r="J89" s="105">
        <v>133.80000000000001</v>
      </c>
      <c r="K89" s="105">
        <v>135.5</v>
      </c>
      <c r="L89" s="105">
        <v>133</v>
      </c>
      <c r="M89" s="105">
        <v>131.30000000000001</v>
      </c>
      <c r="N89" s="105">
        <v>134</v>
      </c>
      <c r="O89" s="105">
        <v>133.69999999999999</v>
      </c>
      <c r="P89" s="105">
        <v>134</v>
      </c>
      <c r="Q89" s="105">
        <v>133.5</v>
      </c>
      <c r="R89" s="105">
        <v>130.4</v>
      </c>
      <c r="S89" s="105">
        <v>130.4</v>
      </c>
      <c r="T89" s="105">
        <v>133.19999999999999</v>
      </c>
      <c r="U89" s="105">
        <v>129.19999999999999</v>
      </c>
      <c r="V89" s="105">
        <v>146.6</v>
      </c>
      <c r="W89" s="101">
        <v>133.4</v>
      </c>
      <c r="X89" s="101">
        <v>133.80000000000001</v>
      </c>
      <c r="Y89" s="101">
        <v>133.6</v>
      </c>
      <c r="Z89" s="101">
        <v>134.1</v>
      </c>
      <c r="AA89" s="105">
        <v>134.5</v>
      </c>
      <c r="AB89" s="105">
        <v>132.80000000000001</v>
      </c>
      <c r="AC89" s="105">
        <v>131.30000000000001</v>
      </c>
      <c r="AD89" s="105">
        <v>132.9</v>
      </c>
      <c r="AE89" s="105">
        <v>132.80000000000001</v>
      </c>
      <c r="AF89" s="104">
        <v>132.30000000000001</v>
      </c>
      <c r="AG89" s="106"/>
      <c r="AH89" s="56">
        <f t="shared" si="30"/>
        <v>146.6</v>
      </c>
      <c r="AI89" s="57">
        <f t="shared" si="31"/>
        <v>129.19999999999999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136.5</v>
      </c>
      <c r="C90" s="53">
        <v>136.5</v>
      </c>
      <c r="D90" s="53">
        <v>134.1</v>
      </c>
      <c r="E90" s="53">
        <v>131.5</v>
      </c>
      <c r="F90" s="53">
        <v>132.4</v>
      </c>
      <c r="G90" s="53">
        <v>132.4</v>
      </c>
      <c r="H90" s="53">
        <v>129.19999999999999</v>
      </c>
      <c r="I90" s="53">
        <v>131</v>
      </c>
      <c r="J90" s="53">
        <v>129.5</v>
      </c>
      <c r="K90" s="53">
        <v>133.4</v>
      </c>
      <c r="L90" s="53">
        <v>132</v>
      </c>
      <c r="M90" s="53">
        <v>127</v>
      </c>
      <c r="N90" s="53">
        <v>134</v>
      </c>
      <c r="O90" s="53">
        <v>133.80000000000001</v>
      </c>
      <c r="P90" s="53">
        <v>132.80000000000001</v>
      </c>
      <c r="Q90" s="53">
        <v>132.30000000000001</v>
      </c>
      <c r="R90" s="53">
        <v>127</v>
      </c>
      <c r="S90" s="53">
        <v>127</v>
      </c>
      <c r="T90" s="53">
        <v>131.19999999999999</v>
      </c>
      <c r="U90" s="53">
        <v>128.80000000000001</v>
      </c>
      <c r="V90" s="53">
        <v>128.5</v>
      </c>
      <c r="W90" s="101">
        <v>132.80000000000001</v>
      </c>
      <c r="X90" s="101">
        <v>130.69999999999999</v>
      </c>
      <c r="Y90" s="101">
        <v>132</v>
      </c>
      <c r="Z90" s="101">
        <v>133.9</v>
      </c>
      <c r="AA90" s="53">
        <v>135.69999999999999</v>
      </c>
      <c r="AB90" s="53">
        <v>135.1</v>
      </c>
      <c r="AC90" s="53">
        <v>130.69999999999999</v>
      </c>
      <c r="AD90" s="53">
        <v>133.6</v>
      </c>
      <c r="AE90" s="53">
        <v>133.80000000000001</v>
      </c>
      <c r="AF90" s="100">
        <v>132</v>
      </c>
      <c r="AG90" s="102"/>
      <c r="AH90" s="56">
        <f t="shared" si="30"/>
        <v>136.5</v>
      </c>
      <c r="AI90" s="57">
        <f t="shared" si="31"/>
        <v>127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67</v>
      </c>
      <c r="C91" s="108">
        <v>67.099999999999994</v>
      </c>
      <c r="D91" s="108">
        <v>67.3</v>
      </c>
      <c r="E91" s="108">
        <v>66.900000000000006</v>
      </c>
      <c r="F91" s="108">
        <v>65.8</v>
      </c>
      <c r="G91" s="108">
        <v>65.8</v>
      </c>
      <c r="H91" s="108">
        <v>64.8</v>
      </c>
      <c r="I91" s="108">
        <v>64.7</v>
      </c>
      <c r="J91" s="108">
        <v>65.3</v>
      </c>
      <c r="K91" s="108">
        <v>64.8</v>
      </c>
      <c r="L91" s="108">
        <v>64.3</v>
      </c>
      <c r="M91" s="108">
        <v>64.3</v>
      </c>
      <c r="N91" s="108">
        <v>65.099999999999994</v>
      </c>
      <c r="O91" s="108">
        <v>65.3</v>
      </c>
      <c r="P91" s="108">
        <v>65</v>
      </c>
      <c r="Q91" s="108">
        <v>65.099999999999994</v>
      </c>
      <c r="R91" s="108">
        <v>65.3</v>
      </c>
      <c r="S91" s="108">
        <v>65.3</v>
      </c>
      <c r="T91" s="108">
        <v>65.8</v>
      </c>
      <c r="U91" s="108">
        <v>64.7</v>
      </c>
      <c r="V91" s="108">
        <v>65</v>
      </c>
      <c r="W91" s="108">
        <v>64.900000000000006</v>
      </c>
      <c r="X91" s="108">
        <v>64.8</v>
      </c>
      <c r="Y91" s="108">
        <v>65.2</v>
      </c>
      <c r="Z91" s="108">
        <v>64.8</v>
      </c>
      <c r="AA91" s="108">
        <v>65.5</v>
      </c>
      <c r="AB91" s="108">
        <v>65</v>
      </c>
      <c r="AC91" s="108">
        <v>65.2</v>
      </c>
      <c r="AD91" s="108">
        <v>66.3</v>
      </c>
      <c r="AE91" s="108">
        <v>66.5</v>
      </c>
      <c r="AF91" s="107">
        <v>66.3</v>
      </c>
      <c r="AG91" s="109"/>
      <c r="AH91" s="56">
        <f t="shared" si="30"/>
        <v>67.3</v>
      </c>
      <c r="AI91" s="57">
        <f t="shared" si="31"/>
        <v>64.3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5">
        <f t="shared" ref="B93" si="38">SUM(B15,B18,B21:B22,B42,B44:B45,B47,B49,B94:B97,B102,B108,B114,B123,B125,B137,B144,B147:B148,B155,B157,B159,B163:B165,B167:B169,B174,B180:B181,B183:B185,B193,B198)</f>
        <v>146.54</v>
      </c>
      <c r="C93" s="114">
        <f t="shared" ref="C93:AF93" si="39">SUM(C15,C18,C21:C22,C42,C44:C45,C47,C49,C94:C97,C102,C108,C114,C123,C125,C137,C144,C147:C148,C155,C157,C159,C163:C165,C167:C169,C174,C180:C181,C183:C185,C193,C198)</f>
        <v>164.04</v>
      </c>
      <c r="D93" s="114">
        <f t="shared" si="39"/>
        <v>154.03999999999996</v>
      </c>
      <c r="E93" s="114">
        <f t="shared" si="39"/>
        <v>157.13999999999999</v>
      </c>
      <c r="F93" s="115">
        <f t="shared" si="39"/>
        <v>188.43999999999997</v>
      </c>
      <c r="G93" s="115">
        <f t="shared" si="39"/>
        <v>204.73999999999998</v>
      </c>
      <c r="H93" s="115">
        <f t="shared" si="39"/>
        <v>231.93999999999997</v>
      </c>
      <c r="I93" s="115">
        <f t="shared" si="39"/>
        <v>256.93999999999994</v>
      </c>
      <c r="J93" s="115">
        <f t="shared" si="39"/>
        <v>268.34000000000003</v>
      </c>
      <c r="K93" s="115">
        <f t="shared" si="39"/>
        <v>304.14</v>
      </c>
      <c r="L93" s="115">
        <f t="shared" si="39"/>
        <v>325.44000000000005</v>
      </c>
      <c r="M93" s="115">
        <f t="shared" si="39"/>
        <v>328.74</v>
      </c>
      <c r="N93" s="115">
        <f t="shared" si="39"/>
        <v>319.94000000000005</v>
      </c>
      <c r="O93" s="115">
        <f t="shared" si="39"/>
        <v>317.94000000000005</v>
      </c>
      <c r="P93" s="115">
        <f t="shared" si="39"/>
        <v>307.94</v>
      </c>
      <c r="Q93" s="115">
        <f t="shared" si="39"/>
        <v>277.04000000000002</v>
      </c>
      <c r="R93" s="115">
        <f t="shared" si="39"/>
        <v>269.03999999999996</v>
      </c>
      <c r="S93" s="115">
        <f t="shared" si="39"/>
        <v>269.03999999999996</v>
      </c>
      <c r="T93" s="115">
        <f t="shared" si="39"/>
        <v>261.04000000000002</v>
      </c>
      <c r="U93" s="115">
        <f t="shared" si="39"/>
        <v>280.64</v>
      </c>
      <c r="V93" s="115">
        <f t="shared" si="39"/>
        <v>337.34000000000003</v>
      </c>
      <c r="W93" s="115">
        <f t="shared" si="39"/>
        <v>364.54</v>
      </c>
      <c r="X93" s="115">
        <f t="shared" si="39"/>
        <v>358.04</v>
      </c>
      <c r="Y93" s="115">
        <f t="shared" si="39"/>
        <v>341.14</v>
      </c>
      <c r="Z93" s="115">
        <f t="shared" si="39"/>
        <v>332.84000000000003</v>
      </c>
      <c r="AA93" s="115">
        <f t="shared" si="39"/>
        <v>317.64000000000004</v>
      </c>
      <c r="AB93" s="115">
        <f t="shared" si="39"/>
        <v>299.54000000000002</v>
      </c>
      <c r="AC93" s="115">
        <f t="shared" si="39"/>
        <v>266.34000000000003</v>
      </c>
      <c r="AD93" s="115">
        <f t="shared" si="39"/>
        <v>201.33999999999997</v>
      </c>
      <c r="AE93" s="115">
        <f t="shared" si="39"/>
        <v>172.44</v>
      </c>
      <c r="AF93" s="115">
        <f t="shared" si="39"/>
        <v>163.33999999999997</v>
      </c>
      <c r="AG93" s="116"/>
      <c r="AH93" s="56">
        <f>MAX(B93:AF93)</f>
        <v>364.54</v>
      </c>
      <c r="AI93" s="57">
        <f>MIN(B93:AF93)</f>
        <v>146.54</v>
      </c>
    </row>
    <row r="94" spans="1:88" x14ac:dyDescent="0.25">
      <c r="A94" s="117" t="s">
        <v>97</v>
      </c>
      <c r="B94" s="60">
        <v>50.5</v>
      </c>
      <c r="C94" s="60">
        <v>59</v>
      </c>
      <c r="D94" s="60">
        <v>59</v>
      </c>
      <c r="E94" s="60">
        <v>47</v>
      </c>
      <c r="F94" s="118">
        <v>48.5</v>
      </c>
      <c r="G94" s="118">
        <v>49</v>
      </c>
      <c r="H94" s="118">
        <v>63</v>
      </c>
      <c r="I94" s="118">
        <v>65</v>
      </c>
      <c r="J94" s="118">
        <v>65</v>
      </c>
      <c r="K94" s="118">
        <v>61</v>
      </c>
      <c r="L94" s="49">
        <v>53</v>
      </c>
      <c r="M94" s="118">
        <v>50.8</v>
      </c>
      <c r="N94" s="118">
        <v>73</v>
      </c>
      <c r="O94" s="118">
        <v>74</v>
      </c>
      <c r="P94" s="118">
        <v>61.6</v>
      </c>
      <c r="Q94" s="118">
        <v>68.599999999999994</v>
      </c>
      <c r="R94" s="118">
        <v>73.8</v>
      </c>
      <c r="S94" s="118">
        <v>73.8</v>
      </c>
      <c r="T94" s="49">
        <v>64.099999999999994</v>
      </c>
      <c r="U94" s="49">
        <v>56</v>
      </c>
      <c r="V94" s="49">
        <v>41.8</v>
      </c>
      <c r="W94" s="118">
        <v>26.7</v>
      </c>
      <c r="X94" s="118">
        <v>43.5</v>
      </c>
      <c r="Y94" s="118">
        <v>54.7</v>
      </c>
      <c r="Z94" s="118">
        <v>64</v>
      </c>
      <c r="AA94" s="49">
        <v>63.3</v>
      </c>
      <c r="AB94" s="49">
        <v>74</v>
      </c>
      <c r="AC94" s="49">
        <v>60.4</v>
      </c>
      <c r="AD94" s="49">
        <v>52.5</v>
      </c>
      <c r="AE94" s="49">
        <v>49.2</v>
      </c>
      <c r="AF94" s="119">
        <v>40</v>
      </c>
      <c r="AG94" s="120">
        <v>75</v>
      </c>
      <c r="AH94" s="56">
        <f t="shared" ref="AH94:AH99" si="40">IF(ABS(MAX(B94:AF94))&gt;ABS(MIN(B94:AF94)),MAX(B94:AF94),MIN(B94:AF94))</f>
        <v>74</v>
      </c>
      <c r="AI94" s="121">
        <f t="shared" ref="AI94:AI99" si="41">INDEX($B$9:$AF$9,1,MATCH(AH94,B94:AF94,0))</f>
        <v>0.45833333333333298</v>
      </c>
    </row>
    <row r="95" spans="1:88" x14ac:dyDescent="0.25">
      <c r="A95" s="122" t="s">
        <v>98</v>
      </c>
      <c r="B95" s="62">
        <f>-32.9-39.5</f>
        <v>-72.400000000000006</v>
      </c>
      <c r="C95" s="62">
        <f>-31.4-37.8</f>
        <v>-69.199999999999989</v>
      </c>
      <c r="D95" s="62">
        <v>-71</v>
      </c>
      <c r="E95" s="62">
        <v>-68</v>
      </c>
      <c r="F95" s="62">
        <v>-63</v>
      </c>
      <c r="G95" s="62">
        <v>-57</v>
      </c>
      <c r="H95" s="62">
        <v>-55</v>
      </c>
      <c r="I95" s="62">
        <v>-48</v>
      </c>
      <c r="J95" s="62">
        <v>-44</v>
      </c>
      <c r="K95" s="62">
        <v>-34</v>
      </c>
      <c r="L95" s="62">
        <v>-29</v>
      </c>
      <c r="M95" s="62">
        <v>-24</v>
      </c>
      <c r="N95" s="62">
        <v>-27</v>
      </c>
      <c r="O95" s="62">
        <v>-28</v>
      </c>
      <c r="P95" s="62">
        <v>-26</v>
      </c>
      <c r="Q95" s="62">
        <v>-33.299999999999997</v>
      </c>
      <c r="R95" s="62">
        <v>-45</v>
      </c>
      <c r="S95" s="62">
        <v>-45</v>
      </c>
      <c r="T95" s="62">
        <v>-46</v>
      </c>
      <c r="U95" s="62">
        <v>-43</v>
      </c>
      <c r="V95" s="62">
        <v>-19</v>
      </c>
      <c r="W95" s="62">
        <v>-7</v>
      </c>
      <c r="X95" s="62">
        <v>-6</v>
      </c>
      <c r="Y95" s="62">
        <v>-16</v>
      </c>
      <c r="Z95" s="62">
        <v>-20</v>
      </c>
      <c r="AA95" s="53">
        <v>-27.6</v>
      </c>
      <c r="AB95" s="53">
        <v>-36.4</v>
      </c>
      <c r="AC95" s="53">
        <v>-38.6</v>
      </c>
      <c r="AD95" s="53">
        <f>-22.9-27.6</f>
        <v>-50.5</v>
      </c>
      <c r="AE95" s="53">
        <f>-29.3-35.9</f>
        <v>-65.2</v>
      </c>
      <c r="AF95" s="123">
        <v>-60</v>
      </c>
      <c r="AG95" s="120">
        <v>240</v>
      </c>
      <c r="AH95" s="56">
        <f t="shared" si="40"/>
        <v>-72.400000000000006</v>
      </c>
      <c r="AI95" s="121">
        <f t="shared" si="41"/>
        <v>4.1666666666666664E-2</v>
      </c>
    </row>
    <row r="96" spans="1:88" x14ac:dyDescent="0.25">
      <c r="A96" s="122" t="s">
        <v>99</v>
      </c>
      <c r="B96" s="62">
        <v>-13.1</v>
      </c>
      <c r="C96" s="62">
        <v>-11.1</v>
      </c>
      <c r="D96" s="62">
        <v>-11.5</v>
      </c>
      <c r="E96" s="62">
        <v>-13</v>
      </c>
      <c r="F96" s="62">
        <v>-12</v>
      </c>
      <c r="G96" s="62">
        <v>-11.2</v>
      </c>
      <c r="H96" s="62">
        <v>-9</v>
      </c>
      <c r="I96" s="62">
        <v>-3</v>
      </c>
      <c r="J96" s="62">
        <v>-4.5999999999999996</v>
      </c>
      <c r="K96" s="62">
        <v>-2.8</v>
      </c>
      <c r="L96" s="62">
        <v>2</v>
      </c>
      <c r="M96" s="62">
        <v>14</v>
      </c>
      <c r="N96" s="62">
        <v>13</v>
      </c>
      <c r="O96" s="62">
        <v>16</v>
      </c>
      <c r="P96" s="62">
        <v>5.5</v>
      </c>
      <c r="Q96" s="62">
        <v>2.8</v>
      </c>
      <c r="R96" s="62">
        <v>2.7</v>
      </c>
      <c r="S96" s="62">
        <v>2.7</v>
      </c>
      <c r="T96" s="62">
        <v>-2</v>
      </c>
      <c r="U96" s="62">
        <v>1.4</v>
      </c>
      <c r="V96" s="62">
        <v>25</v>
      </c>
      <c r="W96" s="62">
        <v>39.299999999999997</v>
      </c>
      <c r="X96" s="62">
        <v>19.399999999999999</v>
      </c>
      <c r="Y96" s="62">
        <v>15.5</v>
      </c>
      <c r="Z96" s="62">
        <v>7.2</v>
      </c>
      <c r="AA96" s="53">
        <v>5.5</v>
      </c>
      <c r="AB96" s="53">
        <v>4.5999999999999996</v>
      </c>
      <c r="AC96" s="53">
        <v>3.5</v>
      </c>
      <c r="AD96" s="53">
        <v>-3.6</v>
      </c>
      <c r="AE96" s="53">
        <v>-7.8</v>
      </c>
      <c r="AF96" s="123">
        <v>-6</v>
      </c>
      <c r="AG96" s="120">
        <v>60</v>
      </c>
      <c r="AH96" s="56">
        <f t="shared" si="40"/>
        <v>39.299999999999997</v>
      </c>
      <c r="AI96" s="121">
        <f t="shared" si="41"/>
        <v>0.75</v>
      </c>
    </row>
    <row r="97" spans="1:37" x14ac:dyDescent="0.25">
      <c r="A97" s="124" t="s">
        <v>100</v>
      </c>
      <c r="B97" s="65">
        <v>-6.3</v>
      </c>
      <c r="C97" s="65">
        <v>-11.1</v>
      </c>
      <c r="D97" s="65">
        <v>-9.4</v>
      </c>
      <c r="E97" s="65">
        <v>4.2</v>
      </c>
      <c r="F97" s="65">
        <v>20</v>
      </c>
      <c r="G97" s="65">
        <v>29</v>
      </c>
      <c r="H97" s="65">
        <v>38</v>
      </c>
      <c r="I97" s="65">
        <v>38</v>
      </c>
      <c r="J97" s="65">
        <v>47</v>
      </c>
      <c r="K97" s="65">
        <v>75</v>
      </c>
      <c r="L97" s="65">
        <v>85</v>
      </c>
      <c r="M97" s="65">
        <v>82</v>
      </c>
      <c r="N97" s="65">
        <v>55</v>
      </c>
      <c r="O97" s="65">
        <v>50</v>
      </c>
      <c r="P97" s="65">
        <v>60.9</v>
      </c>
      <c r="Q97" s="65">
        <v>51</v>
      </c>
      <c r="R97" s="65">
        <v>31.7</v>
      </c>
      <c r="S97" s="65">
        <v>31.7</v>
      </c>
      <c r="T97" s="65">
        <v>38.6</v>
      </c>
      <c r="U97" s="65">
        <v>59.9</v>
      </c>
      <c r="V97" s="65">
        <v>83.2</v>
      </c>
      <c r="W97" s="65">
        <v>95.5</v>
      </c>
      <c r="X97" s="65">
        <v>91.1</v>
      </c>
      <c r="Y97" s="65">
        <v>76.900000000000006</v>
      </c>
      <c r="Z97" s="65">
        <v>71.599999999999994</v>
      </c>
      <c r="AA97" s="125">
        <v>57.9</v>
      </c>
      <c r="AB97" s="125">
        <v>38.799999999999997</v>
      </c>
      <c r="AC97" s="125">
        <v>38.9</v>
      </c>
      <c r="AD97" s="125">
        <v>6.7</v>
      </c>
      <c r="AE97" s="125">
        <v>0</v>
      </c>
      <c r="AF97" s="126">
        <v>-3</v>
      </c>
      <c r="AG97" s="127">
        <v>120</v>
      </c>
      <c r="AH97" s="56">
        <f t="shared" si="40"/>
        <v>95.5</v>
      </c>
      <c r="AI97" s="121">
        <f t="shared" si="41"/>
        <v>0.75</v>
      </c>
    </row>
    <row r="98" spans="1:37" x14ac:dyDescent="0.25">
      <c r="A98" s="124" t="s">
        <v>101</v>
      </c>
      <c r="B98" s="65">
        <v>11.6</v>
      </c>
      <c r="C98" s="65">
        <v>7.7</v>
      </c>
      <c r="D98" s="65">
        <v>9.5</v>
      </c>
      <c r="E98" s="65">
        <v>42.2</v>
      </c>
      <c r="F98" s="65">
        <v>38</v>
      </c>
      <c r="G98" s="65">
        <v>33</v>
      </c>
      <c r="H98" s="65">
        <v>38</v>
      </c>
      <c r="I98" s="65">
        <v>33</v>
      </c>
      <c r="J98" s="65">
        <v>37</v>
      </c>
      <c r="K98" s="65">
        <v>58</v>
      </c>
      <c r="L98" s="65">
        <v>67</v>
      </c>
      <c r="M98" s="65">
        <v>63</v>
      </c>
      <c r="N98" s="65">
        <v>41</v>
      </c>
      <c r="O98" s="65">
        <v>37</v>
      </c>
      <c r="P98" s="65">
        <v>49.6</v>
      </c>
      <c r="Q98" s="65">
        <v>42.3</v>
      </c>
      <c r="R98" s="65">
        <v>29.7</v>
      </c>
      <c r="S98" s="65">
        <v>29.7</v>
      </c>
      <c r="T98" s="65">
        <v>37.799999999999997</v>
      </c>
      <c r="U98" s="65">
        <v>48.3</v>
      </c>
      <c r="V98" s="65">
        <v>58.9</v>
      </c>
      <c r="W98" s="65">
        <v>71.2</v>
      </c>
      <c r="X98" s="65">
        <v>70.099999999999994</v>
      </c>
      <c r="Y98" s="65">
        <v>58</v>
      </c>
      <c r="Z98" s="65">
        <v>54.6</v>
      </c>
      <c r="AA98" s="125">
        <v>42.8</v>
      </c>
      <c r="AB98" s="125">
        <v>29.7</v>
      </c>
      <c r="AC98" s="125">
        <v>33.799999999999997</v>
      </c>
      <c r="AD98" s="125">
        <v>19.600000000000001</v>
      </c>
      <c r="AE98" s="125">
        <v>16.5</v>
      </c>
      <c r="AF98" s="126">
        <v>11</v>
      </c>
      <c r="AG98" s="127"/>
      <c r="AH98" s="56">
        <f t="shared" si="40"/>
        <v>71.2</v>
      </c>
      <c r="AI98" s="121">
        <f t="shared" si="41"/>
        <v>0.75</v>
      </c>
    </row>
    <row r="99" spans="1:37" ht="15.75" thickBot="1" x14ac:dyDescent="0.3">
      <c r="A99" s="124" t="s">
        <v>102</v>
      </c>
      <c r="B99" s="65">
        <v>41.8</v>
      </c>
      <c r="C99" s="65">
        <v>18.7</v>
      </c>
      <c r="D99" s="65">
        <v>28.4</v>
      </c>
      <c r="E99" s="65">
        <v>43</v>
      </c>
      <c r="F99" s="65">
        <v>58</v>
      </c>
      <c r="G99" s="65">
        <v>43</v>
      </c>
      <c r="H99" s="65">
        <v>48</v>
      </c>
      <c r="I99" s="65">
        <v>35</v>
      </c>
      <c r="J99" s="65">
        <v>32</v>
      </c>
      <c r="K99" s="65">
        <v>41</v>
      </c>
      <c r="L99" s="65">
        <v>45</v>
      </c>
      <c r="M99" s="65">
        <v>51</v>
      </c>
      <c r="N99" s="65">
        <v>30</v>
      </c>
      <c r="O99" s="65">
        <v>32</v>
      </c>
      <c r="P99" s="65">
        <v>22.1</v>
      </c>
      <c r="Q99" s="65">
        <v>25.9</v>
      </c>
      <c r="R99" s="65">
        <v>27.9</v>
      </c>
      <c r="S99" s="65">
        <v>27.9</v>
      </c>
      <c r="T99" s="65">
        <v>39.4</v>
      </c>
      <c r="U99" s="65">
        <v>38.4</v>
      </c>
      <c r="V99" s="65">
        <v>56.5</v>
      </c>
      <c r="W99" s="65">
        <v>72.400000000000006</v>
      </c>
      <c r="X99" s="65">
        <v>58</v>
      </c>
      <c r="Y99" s="65">
        <v>45.9</v>
      </c>
      <c r="Z99" s="65">
        <v>43.1</v>
      </c>
      <c r="AA99" s="125">
        <v>39.200000000000003</v>
      </c>
      <c r="AB99" s="125">
        <v>28.7</v>
      </c>
      <c r="AC99" s="125">
        <v>31.6</v>
      </c>
      <c r="AD99" s="125">
        <v>34.5</v>
      </c>
      <c r="AE99" s="125">
        <v>42.1</v>
      </c>
      <c r="AF99" s="126">
        <v>43</v>
      </c>
      <c r="AG99" s="128"/>
      <c r="AH99" s="56">
        <f t="shared" si="40"/>
        <v>72.400000000000006</v>
      </c>
      <c r="AI99" s="121">
        <f t="shared" si="41"/>
        <v>0.75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 t="s">
        <v>251</v>
      </c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42">B101</f>
        <v>9.9</v>
      </c>
      <c r="D101" s="134">
        <f t="shared" si="42"/>
        <v>9.9</v>
      </c>
      <c r="E101" s="134">
        <f t="shared" si="42"/>
        <v>9.9</v>
      </c>
      <c r="F101" s="134">
        <f t="shared" si="42"/>
        <v>9.9</v>
      </c>
      <c r="G101" s="134">
        <f t="shared" si="42"/>
        <v>9.9</v>
      </c>
      <c r="H101" s="134">
        <f t="shared" si="42"/>
        <v>9.9</v>
      </c>
      <c r="I101" s="134">
        <f t="shared" si="42"/>
        <v>9.9</v>
      </c>
      <c r="J101" s="134">
        <f t="shared" si="42"/>
        <v>9.9</v>
      </c>
      <c r="K101" s="134">
        <f t="shared" si="42"/>
        <v>9.9</v>
      </c>
      <c r="L101" s="134">
        <f t="shared" si="42"/>
        <v>9.9</v>
      </c>
      <c r="M101" s="134">
        <f t="shared" si="42"/>
        <v>9.9</v>
      </c>
      <c r="N101" s="134">
        <f t="shared" si="42"/>
        <v>9.9</v>
      </c>
      <c r="O101" s="134">
        <f t="shared" si="42"/>
        <v>9.9</v>
      </c>
      <c r="P101" s="134">
        <f t="shared" si="42"/>
        <v>9.9</v>
      </c>
      <c r="Q101" s="134">
        <f t="shared" si="42"/>
        <v>9.9</v>
      </c>
      <c r="R101" s="134">
        <f t="shared" si="42"/>
        <v>9.9</v>
      </c>
      <c r="S101" s="134">
        <f t="shared" ref="S101:AF106" si="43">R101</f>
        <v>9.9</v>
      </c>
      <c r="T101" s="134">
        <f t="shared" si="43"/>
        <v>9.9</v>
      </c>
      <c r="U101" s="134">
        <f t="shared" si="43"/>
        <v>9.9</v>
      </c>
      <c r="V101" s="134">
        <f t="shared" si="43"/>
        <v>9.9</v>
      </c>
      <c r="W101" s="134">
        <f t="shared" si="43"/>
        <v>9.9</v>
      </c>
      <c r="X101" s="134">
        <f t="shared" si="43"/>
        <v>9.9</v>
      </c>
      <c r="Y101" s="134">
        <f t="shared" si="43"/>
        <v>9.9</v>
      </c>
      <c r="Z101" s="134">
        <f t="shared" si="43"/>
        <v>9.9</v>
      </c>
      <c r="AA101" s="134">
        <f t="shared" si="43"/>
        <v>9.9</v>
      </c>
      <c r="AB101" s="134">
        <f t="shared" si="43"/>
        <v>9.9</v>
      </c>
      <c r="AC101" s="134">
        <f t="shared" si="43"/>
        <v>9.9</v>
      </c>
      <c r="AD101" s="134">
        <f t="shared" si="43"/>
        <v>9.9</v>
      </c>
      <c r="AE101" s="134">
        <f t="shared" si="43"/>
        <v>9.9</v>
      </c>
      <c r="AF101" s="134">
        <f t="shared" si="43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42"/>
        <v>9.6</v>
      </c>
      <c r="D102" s="137">
        <f t="shared" si="42"/>
        <v>9.6</v>
      </c>
      <c r="E102" s="137">
        <f t="shared" si="42"/>
        <v>9.6</v>
      </c>
      <c r="F102" s="137">
        <f t="shared" si="42"/>
        <v>9.6</v>
      </c>
      <c r="G102" s="137">
        <f t="shared" si="42"/>
        <v>9.6</v>
      </c>
      <c r="H102" s="137">
        <f t="shared" si="42"/>
        <v>9.6</v>
      </c>
      <c r="I102" s="137">
        <f t="shared" si="42"/>
        <v>9.6</v>
      </c>
      <c r="J102" s="137">
        <f t="shared" si="42"/>
        <v>9.6</v>
      </c>
      <c r="K102" s="137">
        <f t="shared" si="42"/>
        <v>9.6</v>
      </c>
      <c r="L102" s="137">
        <f t="shared" si="42"/>
        <v>9.6</v>
      </c>
      <c r="M102" s="137">
        <f t="shared" si="42"/>
        <v>9.6</v>
      </c>
      <c r="N102" s="137">
        <f t="shared" si="42"/>
        <v>9.6</v>
      </c>
      <c r="O102" s="137">
        <f t="shared" si="42"/>
        <v>9.6</v>
      </c>
      <c r="P102" s="137">
        <f t="shared" si="42"/>
        <v>9.6</v>
      </c>
      <c r="Q102" s="137">
        <f t="shared" si="42"/>
        <v>9.6</v>
      </c>
      <c r="R102" s="137">
        <f t="shared" si="42"/>
        <v>9.6</v>
      </c>
      <c r="S102" s="137">
        <f t="shared" si="43"/>
        <v>9.6</v>
      </c>
      <c r="T102" s="137">
        <f t="shared" si="43"/>
        <v>9.6</v>
      </c>
      <c r="U102" s="137">
        <f t="shared" si="43"/>
        <v>9.6</v>
      </c>
      <c r="V102" s="137">
        <f t="shared" si="43"/>
        <v>9.6</v>
      </c>
      <c r="W102" s="137">
        <f t="shared" si="43"/>
        <v>9.6</v>
      </c>
      <c r="X102" s="137">
        <f t="shared" si="43"/>
        <v>9.6</v>
      </c>
      <c r="Y102" s="137">
        <f t="shared" si="43"/>
        <v>9.6</v>
      </c>
      <c r="Z102" s="137">
        <f t="shared" si="43"/>
        <v>9.6</v>
      </c>
      <c r="AA102" s="137">
        <f t="shared" si="43"/>
        <v>9.6</v>
      </c>
      <c r="AB102" s="137">
        <f t="shared" si="43"/>
        <v>9.6</v>
      </c>
      <c r="AC102" s="137">
        <f t="shared" si="43"/>
        <v>9.6</v>
      </c>
      <c r="AD102" s="137">
        <f t="shared" si="43"/>
        <v>9.6</v>
      </c>
      <c r="AE102" s="137">
        <f t="shared" si="43"/>
        <v>9.6</v>
      </c>
      <c r="AF102" s="137">
        <f t="shared" si="43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42"/>
        <v>9.98</v>
      </c>
      <c r="D103" s="137">
        <f t="shared" si="42"/>
        <v>9.98</v>
      </c>
      <c r="E103" s="137">
        <f t="shared" si="42"/>
        <v>9.98</v>
      </c>
      <c r="F103" s="137">
        <f t="shared" si="42"/>
        <v>9.98</v>
      </c>
      <c r="G103" s="137">
        <f t="shared" si="42"/>
        <v>9.98</v>
      </c>
      <c r="H103" s="137">
        <f t="shared" si="42"/>
        <v>9.98</v>
      </c>
      <c r="I103" s="137">
        <f t="shared" si="42"/>
        <v>9.98</v>
      </c>
      <c r="J103" s="137">
        <f t="shared" si="42"/>
        <v>9.98</v>
      </c>
      <c r="K103" s="137">
        <f t="shared" si="42"/>
        <v>9.98</v>
      </c>
      <c r="L103" s="137">
        <f t="shared" si="42"/>
        <v>9.98</v>
      </c>
      <c r="M103" s="137">
        <f t="shared" si="42"/>
        <v>9.98</v>
      </c>
      <c r="N103" s="137">
        <f t="shared" si="42"/>
        <v>9.98</v>
      </c>
      <c r="O103" s="137">
        <f t="shared" si="42"/>
        <v>9.98</v>
      </c>
      <c r="P103" s="137">
        <f t="shared" si="42"/>
        <v>9.98</v>
      </c>
      <c r="Q103" s="137">
        <f t="shared" si="42"/>
        <v>9.98</v>
      </c>
      <c r="R103" s="137">
        <f t="shared" si="42"/>
        <v>9.98</v>
      </c>
      <c r="S103" s="137">
        <f t="shared" si="43"/>
        <v>9.98</v>
      </c>
      <c r="T103" s="137">
        <f t="shared" si="43"/>
        <v>9.98</v>
      </c>
      <c r="U103" s="137">
        <f t="shared" si="43"/>
        <v>9.98</v>
      </c>
      <c r="V103" s="137">
        <f t="shared" si="43"/>
        <v>9.98</v>
      </c>
      <c r="W103" s="137">
        <f t="shared" si="43"/>
        <v>9.98</v>
      </c>
      <c r="X103" s="137">
        <f t="shared" si="43"/>
        <v>9.98</v>
      </c>
      <c r="Y103" s="137">
        <f t="shared" si="43"/>
        <v>9.98</v>
      </c>
      <c r="Z103" s="137">
        <f t="shared" si="43"/>
        <v>9.98</v>
      </c>
      <c r="AA103" s="137">
        <f t="shared" si="43"/>
        <v>9.98</v>
      </c>
      <c r="AB103" s="137">
        <f t="shared" si="43"/>
        <v>9.98</v>
      </c>
      <c r="AC103" s="137">
        <f t="shared" si="43"/>
        <v>9.98</v>
      </c>
      <c r="AD103" s="137">
        <f t="shared" si="43"/>
        <v>9.98</v>
      </c>
      <c r="AE103" s="137">
        <f t="shared" si="43"/>
        <v>9.98</v>
      </c>
      <c r="AF103" s="137">
        <f t="shared" si="43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42"/>
        <v>9.1</v>
      </c>
      <c r="D104" s="137">
        <f t="shared" si="42"/>
        <v>9.1</v>
      </c>
      <c r="E104" s="137">
        <f t="shared" si="42"/>
        <v>9.1</v>
      </c>
      <c r="F104" s="137">
        <f t="shared" si="42"/>
        <v>9.1</v>
      </c>
      <c r="G104" s="137">
        <f t="shared" si="42"/>
        <v>9.1</v>
      </c>
      <c r="H104" s="137">
        <f t="shared" si="42"/>
        <v>9.1</v>
      </c>
      <c r="I104" s="137">
        <f t="shared" si="42"/>
        <v>9.1</v>
      </c>
      <c r="J104" s="137">
        <f t="shared" si="42"/>
        <v>9.1</v>
      </c>
      <c r="K104" s="137">
        <f t="shared" si="42"/>
        <v>9.1</v>
      </c>
      <c r="L104" s="137">
        <f t="shared" si="42"/>
        <v>9.1</v>
      </c>
      <c r="M104" s="137">
        <f t="shared" si="42"/>
        <v>9.1</v>
      </c>
      <c r="N104" s="137">
        <f t="shared" si="42"/>
        <v>9.1</v>
      </c>
      <c r="O104" s="137">
        <f t="shared" si="42"/>
        <v>9.1</v>
      </c>
      <c r="P104" s="137">
        <f t="shared" si="42"/>
        <v>9.1</v>
      </c>
      <c r="Q104" s="137">
        <f t="shared" si="42"/>
        <v>9.1</v>
      </c>
      <c r="R104" s="137">
        <f t="shared" si="42"/>
        <v>9.1</v>
      </c>
      <c r="S104" s="137">
        <f t="shared" si="43"/>
        <v>9.1</v>
      </c>
      <c r="T104" s="137">
        <f t="shared" si="43"/>
        <v>9.1</v>
      </c>
      <c r="U104" s="137">
        <f t="shared" si="43"/>
        <v>9.1</v>
      </c>
      <c r="V104" s="137">
        <f t="shared" si="43"/>
        <v>9.1</v>
      </c>
      <c r="W104" s="137">
        <f t="shared" si="43"/>
        <v>9.1</v>
      </c>
      <c r="X104" s="137">
        <f t="shared" si="43"/>
        <v>9.1</v>
      </c>
      <c r="Y104" s="137">
        <f t="shared" si="43"/>
        <v>9.1</v>
      </c>
      <c r="Z104" s="137">
        <f t="shared" si="43"/>
        <v>9.1</v>
      </c>
      <c r="AA104" s="137">
        <f t="shared" si="43"/>
        <v>9.1</v>
      </c>
      <c r="AB104" s="137">
        <f t="shared" si="43"/>
        <v>9.1</v>
      </c>
      <c r="AC104" s="137">
        <f t="shared" si="43"/>
        <v>9.1</v>
      </c>
      <c r="AD104" s="137">
        <f t="shared" si="43"/>
        <v>9.1</v>
      </c>
      <c r="AE104" s="137">
        <f t="shared" si="43"/>
        <v>9.1</v>
      </c>
      <c r="AF104" s="137">
        <f t="shared" si="43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42"/>
        <v>9.18</v>
      </c>
      <c r="D105" s="137">
        <f t="shared" si="42"/>
        <v>9.18</v>
      </c>
      <c r="E105" s="137">
        <f t="shared" si="42"/>
        <v>9.18</v>
      </c>
      <c r="F105" s="137">
        <f t="shared" si="42"/>
        <v>9.18</v>
      </c>
      <c r="G105" s="137">
        <f t="shared" si="42"/>
        <v>9.18</v>
      </c>
      <c r="H105" s="137">
        <f t="shared" si="42"/>
        <v>9.18</v>
      </c>
      <c r="I105" s="137">
        <f t="shared" si="42"/>
        <v>9.18</v>
      </c>
      <c r="J105" s="137">
        <f t="shared" si="42"/>
        <v>9.18</v>
      </c>
      <c r="K105" s="137">
        <f t="shared" si="42"/>
        <v>9.18</v>
      </c>
      <c r="L105" s="137">
        <f t="shared" si="42"/>
        <v>9.18</v>
      </c>
      <c r="M105" s="137">
        <f t="shared" si="42"/>
        <v>9.18</v>
      </c>
      <c r="N105" s="137">
        <f t="shared" si="42"/>
        <v>9.18</v>
      </c>
      <c r="O105" s="137">
        <f t="shared" si="42"/>
        <v>9.18</v>
      </c>
      <c r="P105" s="137">
        <f t="shared" si="42"/>
        <v>9.18</v>
      </c>
      <c r="Q105" s="137">
        <f t="shared" si="42"/>
        <v>9.18</v>
      </c>
      <c r="R105" s="137">
        <f t="shared" si="42"/>
        <v>9.18</v>
      </c>
      <c r="S105" s="137">
        <f t="shared" si="43"/>
        <v>9.18</v>
      </c>
      <c r="T105" s="137">
        <f t="shared" si="43"/>
        <v>9.18</v>
      </c>
      <c r="U105" s="137">
        <f t="shared" si="43"/>
        <v>9.18</v>
      </c>
      <c r="V105" s="137">
        <f t="shared" si="43"/>
        <v>9.18</v>
      </c>
      <c r="W105" s="137">
        <f t="shared" si="43"/>
        <v>9.18</v>
      </c>
      <c r="X105" s="137">
        <f t="shared" si="43"/>
        <v>9.18</v>
      </c>
      <c r="Y105" s="137">
        <f t="shared" si="43"/>
        <v>9.18</v>
      </c>
      <c r="Z105" s="137">
        <f t="shared" si="43"/>
        <v>9.18</v>
      </c>
      <c r="AA105" s="137">
        <f t="shared" si="43"/>
        <v>9.18</v>
      </c>
      <c r="AB105" s="137">
        <f t="shared" si="43"/>
        <v>9.18</v>
      </c>
      <c r="AC105" s="137">
        <f t="shared" si="43"/>
        <v>9.18</v>
      </c>
      <c r="AD105" s="137">
        <f t="shared" si="43"/>
        <v>9.18</v>
      </c>
      <c r="AE105" s="137">
        <f t="shared" si="43"/>
        <v>9.18</v>
      </c>
      <c r="AF105" s="137">
        <f t="shared" si="43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42"/>
        <v>7</v>
      </c>
      <c r="D106" s="137">
        <f t="shared" si="42"/>
        <v>7</v>
      </c>
      <c r="E106" s="137">
        <f t="shared" si="42"/>
        <v>7</v>
      </c>
      <c r="F106" s="137">
        <f t="shared" si="42"/>
        <v>7</v>
      </c>
      <c r="G106" s="137">
        <f t="shared" si="42"/>
        <v>7</v>
      </c>
      <c r="H106" s="137">
        <f t="shared" si="42"/>
        <v>7</v>
      </c>
      <c r="I106" s="137">
        <f t="shared" si="42"/>
        <v>7</v>
      </c>
      <c r="J106" s="137">
        <f t="shared" si="42"/>
        <v>7</v>
      </c>
      <c r="K106" s="137">
        <f t="shared" si="42"/>
        <v>7</v>
      </c>
      <c r="L106" s="137">
        <f t="shared" si="42"/>
        <v>7</v>
      </c>
      <c r="M106" s="137">
        <f t="shared" si="42"/>
        <v>7</v>
      </c>
      <c r="N106" s="137">
        <f t="shared" si="42"/>
        <v>7</v>
      </c>
      <c r="O106" s="137">
        <f t="shared" si="42"/>
        <v>7</v>
      </c>
      <c r="P106" s="137">
        <f t="shared" si="42"/>
        <v>7</v>
      </c>
      <c r="Q106" s="137">
        <f t="shared" si="42"/>
        <v>7</v>
      </c>
      <c r="R106" s="137">
        <f t="shared" si="42"/>
        <v>7</v>
      </c>
      <c r="S106" s="137">
        <f t="shared" si="43"/>
        <v>7</v>
      </c>
      <c r="T106" s="137">
        <f t="shared" si="43"/>
        <v>7</v>
      </c>
      <c r="U106" s="137">
        <f t="shared" si="43"/>
        <v>7</v>
      </c>
      <c r="V106" s="137">
        <f t="shared" si="43"/>
        <v>7</v>
      </c>
      <c r="W106" s="137">
        <f t="shared" si="43"/>
        <v>7</v>
      </c>
      <c r="X106" s="137">
        <f t="shared" si="43"/>
        <v>7</v>
      </c>
      <c r="Y106" s="137">
        <f t="shared" si="43"/>
        <v>7</v>
      </c>
      <c r="Z106" s="137">
        <f t="shared" si="43"/>
        <v>7</v>
      </c>
      <c r="AA106" s="137">
        <f t="shared" si="43"/>
        <v>7</v>
      </c>
      <c r="AB106" s="137">
        <f t="shared" si="43"/>
        <v>7</v>
      </c>
      <c r="AC106" s="137">
        <f t="shared" si="43"/>
        <v>7</v>
      </c>
      <c r="AD106" s="137">
        <f t="shared" si="43"/>
        <v>7</v>
      </c>
      <c r="AE106" s="137">
        <f t="shared" si="43"/>
        <v>7</v>
      </c>
      <c r="AF106" s="137">
        <f t="shared" si="43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44">B108</f>
        <v>2.25</v>
      </c>
      <c r="D108" s="137">
        <f t="shared" si="44"/>
        <v>2.25</v>
      </c>
      <c r="E108" s="137">
        <f t="shared" si="44"/>
        <v>2.25</v>
      </c>
      <c r="F108" s="137">
        <f t="shared" si="44"/>
        <v>2.25</v>
      </c>
      <c r="G108" s="137">
        <f t="shared" si="44"/>
        <v>2.25</v>
      </c>
      <c r="H108" s="137">
        <f t="shared" si="44"/>
        <v>2.25</v>
      </c>
      <c r="I108" s="137">
        <f t="shared" si="44"/>
        <v>2.25</v>
      </c>
      <c r="J108" s="137">
        <f t="shared" si="44"/>
        <v>2.25</v>
      </c>
      <c r="K108" s="137">
        <f t="shared" si="44"/>
        <v>2.25</v>
      </c>
      <c r="L108" s="137">
        <f t="shared" si="44"/>
        <v>2.25</v>
      </c>
      <c r="M108" s="137">
        <f t="shared" si="44"/>
        <v>2.25</v>
      </c>
      <c r="N108" s="137">
        <f t="shared" si="44"/>
        <v>2.25</v>
      </c>
      <c r="O108" s="137">
        <f t="shared" si="44"/>
        <v>2.25</v>
      </c>
      <c r="P108" s="137">
        <f t="shared" si="44"/>
        <v>2.25</v>
      </c>
      <c r="Q108" s="137">
        <f t="shared" si="44"/>
        <v>2.25</v>
      </c>
      <c r="R108" s="137">
        <f t="shared" si="44"/>
        <v>2.25</v>
      </c>
      <c r="S108" s="137">
        <f t="shared" ref="S108:AF109" si="45">R108</f>
        <v>2.25</v>
      </c>
      <c r="T108" s="137">
        <f t="shared" si="45"/>
        <v>2.25</v>
      </c>
      <c r="U108" s="137">
        <f t="shared" si="45"/>
        <v>2.25</v>
      </c>
      <c r="V108" s="137">
        <f t="shared" si="45"/>
        <v>2.25</v>
      </c>
      <c r="W108" s="137">
        <f t="shared" si="45"/>
        <v>2.25</v>
      </c>
      <c r="X108" s="137">
        <f t="shared" si="45"/>
        <v>2.25</v>
      </c>
      <c r="Y108" s="137">
        <f t="shared" si="45"/>
        <v>2.25</v>
      </c>
      <c r="Z108" s="137">
        <f t="shared" si="45"/>
        <v>2.25</v>
      </c>
      <c r="AA108" s="137">
        <f t="shared" si="45"/>
        <v>2.25</v>
      </c>
      <c r="AB108" s="137">
        <f t="shared" si="45"/>
        <v>2.25</v>
      </c>
      <c r="AC108" s="137">
        <f t="shared" si="45"/>
        <v>2.25</v>
      </c>
      <c r="AD108" s="137">
        <f t="shared" si="45"/>
        <v>2.25</v>
      </c>
      <c r="AE108" s="137">
        <f t="shared" si="45"/>
        <v>2.25</v>
      </c>
      <c r="AF108" s="137">
        <f t="shared" si="45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44"/>
        <v>1.64</v>
      </c>
      <c r="D109" s="137">
        <f t="shared" si="44"/>
        <v>1.64</v>
      </c>
      <c r="E109" s="137">
        <f t="shared" si="44"/>
        <v>1.64</v>
      </c>
      <c r="F109" s="137">
        <f t="shared" si="44"/>
        <v>1.64</v>
      </c>
      <c r="G109" s="137">
        <f t="shared" si="44"/>
        <v>1.64</v>
      </c>
      <c r="H109" s="137">
        <f t="shared" si="44"/>
        <v>1.64</v>
      </c>
      <c r="I109" s="137">
        <f t="shared" si="44"/>
        <v>1.64</v>
      </c>
      <c r="J109" s="137">
        <f t="shared" si="44"/>
        <v>1.64</v>
      </c>
      <c r="K109" s="137">
        <f t="shared" si="44"/>
        <v>1.64</v>
      </c>
      <c r="L109" s="137">
        <f t="shared" si="44"/>
        <v>1.64</v>
      </c>
      <c r="M109" s="137">
        <f t="shared" si="44"/>
        <v>1.64</v>
      </c>
      <c r="N109" s="137">
        <f t="shared" si="44"/>
        <v>1.64</v>
      </c>
      <c r="O109" s="137">
        <f t="shared" si="44"/>
        <v>1.64</v>
      </c>
      <c r="P109" s="137">
        <f t="shared" si="44"/>
        <v>1.64</v>
      </c>
      <c r="Q109" s="137">
        <f t="shared" si="44"/>
        <v>1.64</v>
      </c>
      <c r="R109" s="137">
        <f t="shared" si="44"/>
        <v>1.64</v>
      </c>
      <c r="S109" s="137">
        <f t="shared" si="45"/>
        <v>1.64</v>
      </c>
      <c r="T109" s="137">
        <f t="shared" si="45"/>
        <v>1.64</v>
      </c>
      <c r="U109" s="137">
        <f t="shared" si="45"/>
        <v>1.64</v>
      </c>
      <c r="V109" s="137">
        <f t="shared" si="45"/>
        <v>1.64</v>
      </c>
      <c r="W109" s="137">
        <f t="shared" si="45"/>
        <v>1.64</v>
      </c>
      <c r="X109" s="137">
        <f t="shared" si="45"/>
        <v>1.64</v>
      </c>
      <c r="Y109" s="137">
        <f t="shared" si="45"/>
        <v>1.64</v>
      </c>
      <c r="Z109" s="137">
        <f t="shared" si="45"/>
        <v>1.64</v>
      </c>
      <c r="AA109" s="137">
        <f t="shared" si="45"/>
        <v>1.64</v>
      </c>
      <c r="AB109" s="137">
        <f t="shared" si="45"/>
        <v>1.64</v>
      </c>
      <c r="AC109" s="137">
        <f t="shared" si="45"/>
        <v>1.64</v>
      </c>
      <c r="AD109" s="137">
        <f t="shared" si="45"/>
        <v>1.64</v>
      </c>
      <c r="AE109" s="137">
        <f t="shared" si="45"/>
        <v>1.64</v>
      </c>
      <c r="AF109" s="137">
        <f t="shared" si="45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46">B111</f>
        <v>1.62</v>
      </c>
      <c r="D111" s="137">
        <f t="shared" si="46"/>
        <v>1.62</v>
      </c>
      <c r="E111" s="137">
        <f t="shared" si="46"/>
        <v>1.62</v>
      </c>
      <c r="F111" s="137">
        <f t="shared" si="46"/>
        <v>1.62</v>
      </c>
      <c r="G111" s="137">
        <f t="shared" si="46"/>
        <v>1.62</v>
      </c>
      <c r="H111" s="137">
        <f t="shared" si="46"/>
        <v>1.62</v>
      </c>
      <c r="I111" s="137">
        <f t="shared" si="46"/>
        <v>1.62</v>
      </c>
      <c r="J111" s="137">
        <f t="shared" si="46"/>
        <v>1.62</v>
      </c>
      <c r="K111" s="137">
        <f t="shared" si="46"/>
        <v>1.62</v>
      </c>
      <c r="L111" s="137">
        <f t="shared" si="46"/>
        <v>1.62</v>
      </c>
      <c r="M111" s="137">
        <f t="shared" si="46"/>
        <v>1.62</v>
      </c>
      <c r="N111" s="137">
        <f t="shared" si="46"/>
        <v>1.62</v>
      </c>
      <c r="O111" s="137">
        <f t="shared" si="46"/>
        <v>1.62</v>
      </c>
      <c r="P111" s="137">
        <f t="shared" si="46"/>
        <v>1.62</v>
      </c>
      <c r="Q111" s="137">
        <f t="shared" si="46"/>
        <v>1.62</v>
      </c>
      <c r="R111" s="137">
        <f t="shared" si="46"/>
        <v>1.62</v>
      </c>
      <c r="S111" s="137">
        <f t="shared" ref="S111:AF126" si="47">R111</f>
        <v>1.62</v>
      </c>
      <c r="T111" s="137">
        <f t="shared" si="47"/>
        <v>1.62</v>
      </c>
      <c r="U111" s="137">
        <f t="shared" si="47"/>
        <v>1.62</v>
      </c>
      <c r="V111" s="137">
        <f t="shared" si="47"/>
        <v>1.62</v>
      </c>
      <c r="W111" s="137">
        <f t="shared" si="47"/>
        <v>1.62</v>
      </c>
      <c r="X111" s="137">
        <f t="shared" si="47"/>
        <v>1.62</v>
      </c>
      <c r="Y111" s="137">
        <f t="shared" si="47"/>
        <v>1.62</v>
      </c>
      <c r="Z111" s="137">
        <f t="shared" si="47"/>
        <v>1.62</v>
      </c>
      <c r="AA111" s="137">
        <f t="shared" si="47"/>
        <v>1.62</v>
      </c>
      <c r="AB111" s="137">
        <f t="shared" si="47"/>
        <v>1.62</v>
      </c>
      <c r="AC111" s="137">
        <f t="shared" si="47"/>
        <v>1.62</v>
      </c>
      <c r="AD111" s="137">
        <f t="shared" si="47"/>
        <v>1.62</v>
      </c>
      <c r="AE111" s="137">
        <f t="shared" si="47"/>
        <v>1.62</v>
      </c>
      <c r="AF111" s="137">
        <f t="shared" si="47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46"/>
        <v>8.36</v>
      </c>
      <c r="D112" s="137">
        <f t="shared" si="46"/>
        <v>8.36</v>
      </c>
      <c r="E112" s="137">
        <f t="shared" si="46"/>
        <v>8.36</v>
      </c>
      <c r="F112" s="137">
        <f t="shared" si="46"/>
        <v>8.36</v>
      </c>
      <c r="G112" s="137">
        <f t="shared" si="46"/>
        <v>8.36</v>
      </c>
      <c r="H112" s="137">
        <f t="shared" si="46"/>
        <v>8.36</v>
      </c>
      <c r="I112" s="137">
        <f t="shared" si="46"/>
        <v>8.36</v>
      </c>
      <c r="J112" s="137">
        <f t="shared" si="46"/>
        <v>8.36</v>
      </c>
      <c r="K112" s="137">
        <f t="shared" si="46"/>
        <v>8.36</v>
      </c>
      <c r="L112" s="137">
        <f t="shared" si="46"/>
        <v>8.36</v>
      </c>
      <c r="M112" s="137">
        <f t="shared" si="46"/>
        <v>8.36</v>
      </c>
      <c r="N112" s="137">
        <f t="shared" si="46"/>
        <v>8.36</v>
      </c>
      <c r="O112" s="137">
        <f t="shared" si="46"/>
        <v>8.36</v>
      </c>
      <c r="P112" s="137">
        <f t="shared" si="46"/>
        <v>8.36</v>
      </c>
      <c r="Q112" s="137">
        <f t="shared" si="46"/>
        <v>8.36</v>
      </c>
      <c r="R112" s="137">
        <f t="shared" si="46"/>
        <v>8.36</v>
      </c>
      <c r="S112" s="137">
        <f t="shared" si="47"/>
        <v>8.36</v>
      </c>
      <c r="T112" s="137">
        <f t="shared" si="47"/>
        <v>8.36</v>
      </c>
      <c r="U112" s="137">
        <f t="shared" si="47"/>
        <v>8.36</v>
      </c>
      <c r="V112" s="137">
        <f t="shared" si="47"/>
        <v>8.36</v>
      </c>
      <c r="W112" s="137">
        <f t="shared" si="47"/>
        <v>8.36</v>
      </c>
      <c r="X112" s="137">
        <f t="shared" si="47"/>
        <v>8.36</v>
      </c>
      <c r="Y112" s="137">
        <f t="shared" si="47"/>
        <v>8.36</v>
      </c>
      <c r="Z112" s="137">
        <f t="shared" si="47"/>
        <v>8.36</v>
      </c>
      <c r="AA112" s="137">
        <f t="shared" si="47"/>
        <v>8.36</v>
      </c>
      <c r="AB112" s="137">
        <f t="shared" si="47"/>
        <v>8.36</v>
      </c>
      <c r="AC112" s="137">
        <f t="shared" si="47"/>
        <v>8.36</v>
      </c>
      <c r="AD112" s="137">
        <f t="shared" si="47"/>
        <v>8.36</v>
      </c>
      <c r="AE112" s="137">
        <f t="shared" si="47"/>
        <v>8.36</v>
      </c>
      <c r="AF112" s="137">
        <f t="shared" si="47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46"/>
        <v>8</v>
      </c>
      <c r="D113" s="137">
        <f t="shared" si="46"/>
        <v>8</v>
      </c>
      <c r="E113" s="137">
        <f t="shared" si="46"/>
        <v>8</v>
      </c>
      <c r="F113" s="137">
        <f t="shared" si="46"/>
        <v>8</v>
      </c>
      <c r="G113" s="137">
        <f t="shared" si="46"/>
        <v>8</v>
      </c>
      <c r="H113" s="137">
        <f t="shared" si="46"/>
        <v>8</v>
      </c>
      <c r="I113" s="137">
        <v>5.4</v>
      </c>
      <c r="J113" s="137">
        <f t="shared" si="46"/>
        <v>5.4</v>
      </c>
      <c r="K113" s="137">
        <f t="shared" si="46"/>
        <v>5.4</v>
      </c>
      <c r="L113" s="137">
        <f t="shared" si="46"/>
        <v>5.4</v>
      </c>
      <c r="M113" s="137">
        <f t="shared" si="46"/>
        <v>5.4</v>
      </c>
      <c r="N113" s="137">
        <f t="shared" si="46"/>
        <v>5.4</v>
      </c>
      <c r="O113" s="137">
        <f t="shared" si="46"/>
        <v>5.4</v>
      </c>
      <c r="P113" s="137">
        <f t="shared" si="46"/>
        <v>5.4</v>
      </c>
      <c r="Q113" s="137">
        <f t="shared" si="46"/>
        <v>5.4</v>
      </c>
      <c r="R113" s="137">
        <f t="shared" si="46"/>
        <v>5.4</v>
      </c>
      <c r="S113" s="137">
        <f t="shared" si="47"/>
        <v>5.4</v>
      </c>
      <c r="T113" s="137">
        <f t="shared" si="47"/>
        <v>5.4</v>
      </c>
      <c r="U113" s="137">
        <f t="shared" si="47"/>
        <v>5.4</v>
      </c>
      <c r="V113" s="137">
        <f t="shared" si="47"/>
        <v>5.4</v>
      </c>
      <c r="W113" s="137">
        <f t="shared" si="47"/>
        <v>5.4</v>
      </c>
      <c r="X113" s="137">
        <f t="shared" si="47"/>
        <v>5.4</v>
      </c>
      <c r="Y113" s="137">
        <f t="shared" si="47"/>
        <v>5.4</v>
      </c>
      <c r="Z113" s="137">
        <f t="shared" si="47"/>
        <v>5.4</v>
      </c>
      <c r="AA113" s="137">
        <f t="shared" si="47"/>
        <v>5.4</v>
      </c>
      <c r="AB113" s="137">
        <f t="shared" si="47"/>
        <v>5.4</v>
      </c>
      <c r="AC113" s="137">
        <f t="shared" si="47"/>
        <v>5.4</v>
      </c>
      <c r="AD113" s="137">
        <f t="shared" si="47"/>
        <v>5.4</v>
      </c>
      <c r="AE113" s="137">
        <f t="shared" si="47"/>
        <v>5.4</v>
      </c>
      <c r="AF113" s="137">
        <f t="shared" si="47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46"/>
        <v>6.57</v>
      </c>
      <c r="D114" s="137">
        <f t="shared" si="46"/>
        <v>6.57</v>
      </c>
      <c r="E114" s="137">
        <f t="shared" si="46"/>
        <v>6.57</v>
      </c>
      <c r="F114" s="137">
        <f t="shared" si="46"/>
        <v>6.57</v>
      </c>
      <c r="G114" s="137">
        <f t="shared" si="46"/>
        <v>6.57</v>
      </c>
      <c r="H114" s="137">
        <f t="shared" si="46"/>
        <v>6.57</v>
      </c>
      <c r="I114" s="137">
        <f t="shared" si="46"/>
        <v>6.57</v>
      </c>
      <c r="J114" s="137">
        <f t="shared" si="46"/>
        <v>6.57</v>
      </c>
      <c r="K114" s="137">
        <f t="shared" si="46"/>
        <v>6.57</v>
      </c>
      <c r="L114" s="137">
        <f t="shared" si="46"/>
        <v>6.57</v>
      </c>
      <c r="M114" s="137">
        <f t="shared" si="46"/>
        <v>6.57</v>
      </c>
      <c r="N114" s="137">
        <f t="shared" si="46"/>
        <v>6.57</v>
      </c>
      <c r="O114" s="137">
        <f t="shared" si="46"/>
        <v>6.57</v>
      </c>
      <c r="P114" s="137">
        <f t="shared" si="46"/>
        <v>6.57</v>
      </c>
      <c r="Q114" s="137">
        <f t="shared" si="46"/>
        <v>6.57</v>
      </c>
      <c r="R114" s="137">
        <f t="shared" si="46"/>
        <v>6.57</v>
      </c>
      <c r="S114" s="137">
        <f t="shared" si="47"/>
        <v>6.57</v>
      </c>
      <c r="T114" s="137">
        <f t="shared" si="47"/>
        <v>6.57</v>
      </c>
      <c r="U114" s="137">
        <f t="shared" si="47"/>
        <v>6.57</v>
      </c>
      <c r="V114" s="137">
        <f t="shared" si="47"/>
        <v>6.57</v>
      </c>
      <c r="W114" s="137">
        <f t="shared" si="47"/>
        <v>6.57</v>
      </c>
      <c r="X114" s="137">
        <f t="shared" si="47"/>
        <v>6.57</v>
      </c>
      <c r="Y114" s="137">
        <f t="shared" si="47"/>
        <v>6.57</v>
      </c>
      <c r="Z114" s="137">
        <f t="shared" si="47"/>
        <v>6.57</v>
      </c>
      <c r="AA114" s="137">
        <f t="shared" si="47"/>
        <v>6.57</v>
      </c>
      <c r="AB114" s="137">
        <f t="shared" si="47"/>
        <v>6.57</v>
      </c>
      <c r="AC114" s="137">
        <f t="shared" si="47"/>
        <v>6.57</v>
      </c>
      <c r="AD114" s="137">
        <f t="shared" si="47"/>
        <v>6.57</v>
      </c>
      <c r="AE114" s="137">
        <f t="shared" si="47"/>
        <v>6.57</v>
      </c>
      <c r="AF114" s="137">
        <f t="shared" si="47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46"/>
        <v>3.43</v>
      </c>
      <c r="D115" s="137">
        <f t="shared" si="46"/>
        <v>3.43</v>
      </c>
      <c r="E115" s="137">
        <f t="shared" si="46"/>
        <v>3.43</v>
      </c>
      <c r="F115" s="137">
        <f t="shared" si="46"/>
        <v>3.43</v>
      </c>
      <c r="G115" s="137">
        <f t="shared" si="46"/>
        <v>3.43</v>
      </c>
      <c r="H115" s="137">
        <f t="shared" si="46"/>
        <v>3.43</v>
      </c>
      <c r="I115" s="137">
        <f t="shared" si="46"/>
        <v>3.43</v>
      </c>
      <c r="J115" s="137">
        <f t="shared" si="46"/>
        <v>3.43</v>
      </c>
      <c r="K115" s="137">
        <f t="shared" si="46"/>
        <v>3.43</v>
      </c>
      <c r="L115" s="137">
        <f t="shared" si="46"/>
        <v>3.43</v>
      </c>
      <c r="M115" s="137">
        <f t="shared" si="46"/>
        <v>3.43</v>
      </c>
      <c r="N115" s="137">
        <f t="shared" si="46"/>
        <v>3.43</v>
      </c>
      <c r="O115" s="137">
        <f t="shared" si="46"/>
        <v>3.43</v>
      </c>
      <c r="P115" s="137">
        <f t="shared" si="46"/>
        <v>3.43</v>
      </c>
      <c r="Q115" s="137">
        <f t="shared" si="46"/>
        <v>3.43</v>
      </c>
      <c r="R115" s="137">
        <f t="shared" si="46"/>
        <v>3.43</v>
      </c>
      <c r="S115" s="137">
        <f t="shared" si="47"/>
        <v>3.43</v>
      </c>
      <c r="T115" s="137">
        <f t="shared" si="47"/>
        <v>3.43</v>
      </c>
      <c r="U115" s="137">
        <f t="shared" si="47"/>
        <v>3.43</v>
      </c>
      <c r="V115" s="137">
        <f t="shared" si="47"/>
        <v>3.43</v>
      </c>
      <c r="W115" s="137">
        <f t="shared" si="47"/>
        <v>3.43</v>
      </c>
      <c r="X115" s="137">
        <f t="shared" si="47"/>
        <v>3.43</v>
      </c>
      <c r="Y115" s="137">
        <f t="shared" si="47"/>
        <v>3.43</v>
      </c>
      <c r="Z115" s="137">
        <f t="shared" si="47"/>
        <v>3.43</v>
      </c>
      <c r="AA115" s="137">
        <f t="shared" si="47"/>
        <v>3.43</v>
      </c>
      <c r="AB115" s="137">
        <f t="shared" si="47"/>
        <v>3.43</v>
      </c>
      <c r="AC115" s="137">
        <f t="shared" si="47"/>
        <v>3.43</v>
      </c>
      <c r="AD115" s="137">
        <f t="shared" si="47"/>
        <v>3.43</v>
      </c>
      <c r="AE115" s="137">
        <f t="shared" si="47"/>
        <v>3.43</v>
      </c>
      <c r="AF115" s="137">
        <f t="shared" si="47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46"/>
        <v>2.96</v>
      </c>
      <c r="D116" s="137">
        <f t="shared" si="46"/>
        <v>2.96</v>
      </c>
      <c r="E116" s="137">
        <f t="shared" si="46"/>
        <v>2.96</v>
      </c>
      <c r="F116" s="137">
        <f t="shared" si="46"/>
        <v>2.96</v>
      </c>
      <c r="G116" s="137">
        <f t="shared" si="46"/>
        <v>2.96</v>
      </c>
      <c r="H116" s="137">
        <f t="shared" si="46"/>
        <v>2.96</v>
      </c>
      <c r="I116" s="137">
        <f t="shared" si="46"/>
        <v>2.96</v>
      </c>
      <c r="J116" s="137">
        <f t="shared" si="46"/>
        <v>2.96</v>
      </c>
      <c r="K116" s="137">
        <f t="shared" si="46"/>
        <v>2.96</v>
      </c>
      <c r="L116" s="137">
        <f t="shared" si="46"/>
        <v>2.96</v>
      </c>
      <c r="M116" s="137">
        <f t="shared" si="46"/>
        <v>2.96</v>
      </c>
      <c r="N116" s="137">
        <f t="shared" si="46"/>
        <v>2.96</v>
      </c>
      <c r="O116" s="137">
        <f t="shared" si="46"/>
        <v>2.96</v>
      </c>
      <c r="P116" s="137">
        <f t="shared" si="46"/>
        <v>2.96</v>
      </c>
      <c r="Q116" s="137">
        <f t="shared" si="46"/>
        <v>2.96</v>
      </c>
      <c r="R116" s="137">
        <f t="shared" si="46"/>
        <v>2.96</v>
      </c>
      <c r="S116" s="137">
        <f t="shared" si="47"/>
        <v>2.96</v>
      </c>
      <c r="T116" s="137">
        <f t="shared" si="47"/>
        <v>2.96</v>
      </c>
      <c r="U116" s="137">
        <f t="shared" si="47"/>
        <v>2.96</v>
      </c>
      <c r="V116" s="137">
        <f t="shared" si="47"/>
        <v>2.96</v>
      </c>
      <c r="W116" s="137">
        <f t="shared" si="47"/>
        <v>2.96</v>
      </c>
      <c r="X116" s="137">
        <f t="shared" si="47"/>
        <v>2.96</v>
      </c>
      <c r="Y116" s="137">
        <f t="shared" si="47"/>
        <v>2.96</v>
      </c>
      <c r="Z116" s="137">
        <f t="shared" si="47"/>
        <v>2.96</v>
      </c>
      <c r="AA116" s="137">
        <f t="shared" si="47"/>
        <v>2.96</v>
      </c>
      <c r="AB116" s="137">
        <f t="shared" si="47"/>
        <v>2.96</v>
      </c>
      <c r="AC116" s="137">
        <f t="shared" si="47"/>
        <v>2.96</v>
      </c>
      <c r="AD116" s="137">
        <f t="shared" si="47"/>
        <v>2.96</v>
      </c>
      <c r="AE116" s="137">
        <f t="shared" si="47"/>
        <v>2.96</v>
      </c>
      <c r="AF116" s="137">
        <f t="shared" si="47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46"/>
        <v>8</v>
      </c>
      <c r="D117" s="137">
        <f t="shared" si="46"/>
        <v>8</v>
      </c>
      <c r="E117" s="137">
        <f t="shared" si="46"/>
        <v>8</v>
      </c>
      <c r="F117" s="137">
        <f t="shared" si="46"/>
        <v>8</v>
      </c>
      <c r="G117" s="137">
        <f t="shared" si="46"/>
        <v>8</v>
      </c>
      <c r="H117" s="137">
        <f t="shared" si="46"/>
        <v>8</v>
      </c>
      <c r="I117" s="137">
        <f t="shared" si="46"/>
        <v>8</v>
      </c>
      <c r="J117" s="137">
        <f t="shared" si="46"/>
        <v>8</v>
      </c>
      <c r="K117" s="137">
        <f t="shared" si="46"/>
        <v>8</v>
      </c>
      <c r="L117" s="137">
        <f t="shared" si="46"/>
        <v>8</v>
      </c>
      <c r="M117" s="137">
        <f t="shared" si="46"/>
        <v>8</v>
      </c>
      <c r="N117" s="137">
        <f t="shared" si="46"/>
        <v>8</v>
      </c>
      <c r="O117" s="137">
        <f t="shared" si="46"/>
        <v>8</v>
      </c>
      <c r="P117" s="137">
        <f t="shared" si="46"/>
        <v>8</v>
      </c>
      <c r="Q117" s="137">
        <f t="shared" si="46"/>
        <v>8</v>
      </c>
      <c r="R117" s="137">
        <f t="shared" si="46"/>
        <v>8</v>
      </c>
      <c r="S117" s="137">
        <f t="shared" si="47"/>
        <v>8</v>
      </c>
      <c r="T117" s="137">
        <f t="shared" si="47"/>
        <v>8</v>
      </c>
      <c r="U117" s="137">
        <f t="shared" si="47"/>
        <v>8</v>
      </c>
      <c r="V117" s="137">
        <f t="shared" si="47"/>
        <v>8</v>
      </c>
      <c r="W117" s="137">
        <f t="shared" si="47"/>
        <v>8</v>
      </c>
      <c r="X117" s="137">
        <f t="shared" si="47"/>
        <v>8</v>
      </c>
      <c r="Y117" s="137">
        <f t="shared" si="47"/>
        <v>8</v>
      </c>
      <c r="Z117" s="137">
        <f t="shared" si="47"/>
        <v>8</v>
      </c>
      <c r="AA117" s="137">
        <f t="shared" si="47"/>
        <v>8</v>
      </c>
      <c r="AB117" s="137">
        <f t="shared" si="47"/>
        <v>8</v>
      </c>
      <c r="AC117" s="137">
        <f t="shared" si="47"/>
        <v>8</v>
      </c>
      <c r="AD117" s="137">
        <f t="shared" si="47"/>
        <v>8</v>
      </c>
      <c r="AE117" s="137">
        <f t="shared" si="47"/>
        <v>8</v>
      </c>
      <c r="AF117" s="137">
        <f t="shared" si="47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46"/>
        <v>7</v>
      </c>
      <c r="E118" s="137">
        <f t="shared" si="46"/>
        <v>7</v>
      </c>
      <c r="F118" s="137">
        <f t="shared" si="46"/>
        <v>7</v>
      </c>
      <c r="G118" s="137">
        <f t="shared" si="46"/>
        <v>7</v>
      </c>
      <c r="H118" s="137">
        <f t="shared" si="46"/>
        <v>7</v>
      </c>
      <c r="I118" s="137">
        <f t="shared" si="46"/>
        <v>7</v>
      </c>
      <c r="J118" s="137">
        <f t="shared" si="46"/>
        <v>7</v>
      </c>
      <c r="K118" s="137">
        <f t="shared" si="46"/>
        <v>7</v>
      </c>
      <c r="L118" s="137">
        <f t="shared" si="46"/>
        <v>7</v>
      </c>
      <c r="M118" s="137">
        <f t="shared" si="46"/>
        <v>7</v>
      </c>
      <c r="N118" s="137">
        <f t="shared" si="46"/>
        <v>7</v>
      </c>
      <c r="O118" s="137">
        <f t="shared" si="46"/>
        <v>7</v>
      </c>
      <c r="P118" s="137">
        <f t="shared" si="46"/>
        <v>7</v>
      </c>
      <c r="Q118" s="137">
        <f t="shared" si="46"/>
        <v>7</v>
      </c>
      <c r="R118" s="137">
        <f t="shared" si="46"/>
        <v>7</v>
      </c>
      <c r="S118" s="137">
        <f t="shared" si="47"/>
        <v>7</v>
      </c>
      <c r="T118" s="137">
        <f t="shared" si="47"/>
        <v>7</v>
      </c>
      <c r="U118" s="137">
        <f t="shared" si="47"/>
        <v>7</v>
      </c>
      <c r="V118" s="137">
        <f t="shared" si="47"/>
        <v>7</v>
      </c>
      <c r="W118" s="137">
        <f t="shared" si="47"/>
        <v>7</v>
      </c>
      <c r="X118" s="137">
        <f t="shared" si="47"/>
        <v>7</v>
      </c>
      <c r="Y118" s="137">
        <f t="shared" si="47"/>
        <v>7</v>
      </c>
      <c r="Z118" s="137">
        <f t="shared" si="47"/>
        <v>7</v>
      </c>
      <c r="AA118" s="137">
        <f t="shared" si="47"/>
        <v>7</v>
      </c>
      <c r="AB118" s="137">
        <f t="shared" si="47"/>
        <v>7</v>
      </c>
      <c r="AC118" s="137">
        <f t="shared" si="47"/>
        <v>7</v>
      </c>
      <c r="AD118" s="137">
        <f t="shared" si="47"/>
        <v>7</v>
      </c>
      <c r="AE118" s="137">
        <f t="shared" si="47"/>
        <v>7</v>
      </c>
      <c r="AF118" s="137">
        <f t="shared" si="47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48">B119</f>
        <v>3.47</v>
      </c>
      <c r="D119" s="137">
        <f t="shared" si="48"/>
        <v>3.47</v>
      </c>
      <c r="E119" s="137">
        <f t="shared" si="48"/>
        <v>3.47</v>
      </c>
      <c r="F119" s="137">
        <f t="shared" si="48"/>
        <v>3.47</v>
      </c>
      <c r="G119" s="137">
        <f t="shared" si="48"/>
        <v>3.47</v>
      </c>
      <c r="H119" s="137">
        <f t="shared" si="48"/>
        <v>3.47</v>
      </c>
      <c r="I119" s="137">
        <f t="shared" si="48"/>
        <v>3.47</v>
      </c>
      <c r="J119" s="137">
        <f t="shared" si="48"/>
        <v>3.47</v>
      </c>
      <c r="K119" s="137">
        <f t="shared" si="48"/>
        <v>3.47</v>
      </c>
      <c r="L119" s="137">
        <f t="shared" si="48"/>
        <v>3.47</v>
      </c>
      <c r="M119" s="137">
        <f t="shared" si="48"/>
        <v>3.47</v>
      </c>
      <c r="N119" s="137">
        <f t="shared" si="48"/>
        <v>3.47</v>
      </c>
      <c r="O119" s="137">
        <f t="shared" si="48"/>
        <v>3.47</v>
      </c>
      <c r="P119" s="137">
        <f t="shared" si="48"/>
        <v>3.47</v>
      </c>
      <c r="Q119" s="137">
        <f t="shared" si="48"/>
        <v>3.47</v>
      </c>
      <c r="R119" s="137">
        <f t="shared" si="48"/>
        <v>3.47</v>
      </c>
      <c r="S119" s="137">
        <f t="shared" si="47"/>
        <v>3.47</v>
      </c>
      <c r="T119" s="137">
        <f t="shared" si="47"/>
        <v>3.47</v>
      </c>
      <c r="U119" s="137">
        <f t="shared" si="47"/>
        <v>3.47</v>
      </c>
      <c r="V119" s="137">
        <f t="shared" si="47"/>
        <v>3.47</v>
      </c>
      <c r="W119" s="137">
        <f t="shared" si="47"/>
        <v>3.47</v>
      </c>
      <c r="X119" s="137">
        <f t="shared" si="47"/>
        <v>3.47</v>
      </c>
      <c r="Y119" s="137">
        <f t="shared" si="47"/>
        <v>3.47</v>
      </c>
      <c r="Z119" s="137">
        <f t="shared" si="47"/>
        <v>3.47</v>
      </c>
      <c r="AA119" s="137">
        <f t="shared" si="47"/>
        <v>3.47</v>
      </c>
      <c r="AB119" s="137">
        <f t="shared" si="47"/>
        <v>3.47</v>
      </c>
      <c r="AC119" s="137">
        <f t="shared" si="47"/>
        <v>3.47</v>
      </c>
      <c r="AD119" s="137">
        <f t="shared" si="47"/>
        <v>3.47</v>
      </c>
      <c r="AE119" s="137">
        <f t="shared" si="47"/>
        <v>3.47</v>
      </c>
      <c r="AF119" s="137">
        <f t="shared" si="47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48"/>
        <v>2.1</v>
      </c>
      <c r="D120" s="137">
        <f t="shared" si="48"/>
        <v>2.1</v>
      </c>
      <c r="E120" s="137">
        <f t="shared" si="48"/>
        <v>2.1</v>
      </c>
      <c r="F120" s="137">
        <f t="shared" si="48"/>
        <v>2.1</v>
      </c>
      <c r="G120" s="137">
        <f t="shared" si="48"/>
        <v>2.1</v>
      </c>
      <c r="H120" s="137">
        <f t="shared" si="48"/>
        <v>2.1</v>
      </c>
      <c r="I120" s="137">
        <f t="shared" si="48"/>
        <v>2.1</v>
      </c>
      <c r="J120" s="137">
        <f t="shared" si="48"/>
        <v>2.1</v>
      </c>
      <c r="K120" s="137">
        <f t="shared" si="48"/>
        <v>2.1</v>
      </c>
      <c r="L120" s="137">
        <f t="shared" si="48"/>
        <v>2.1</v>
      </c>
      <c r="M120" s="137">
        <f t="shared" si="48"/>
        <v>2.1</v>
      </c>
      <c r="N120" s="137">
        <f t="shared" si="48"/>
        <v>2.1</v>
      </c>
      <c r="O120" s="137">
        <f t="shared" si="48"/>
        <v>2.1</v>
      </c>
      <c r="P120" s="137">
        <f t="shared" si="48"/>
        <v>2.1</v>
      </c>
      <c r="Q120" s="137">
        <f t="shared" si="48"/>
        <v>2.1</v>
      </c>
      <c r="R120" s="137">
        <f t="shared" si="48"/>
        <v>2.1</v>
      </c>
      <c r="S120" s="137">
        <f t="shared" si="47"/>
        <v>2.1</v>
      </c>
      <c r="T120" s="137">
        <f t="shared" si="47"/>
        <v>2.1</v>
      </c>
      <c r="U120" s="137">
        <f t="shared" si="47"/>
        <v>2.1</v>
      </c>
      <c r="V120" s="137">
        <f t="shared" si="47"/>
        <v>2.1</v>
      </c>
      <c r="W120" s="137">
        <f t="shared" si="47"/>
        <v>2.1</v>
      </c>
      <c r="X120" s="137">
        <f t="shared" si="47"/>
        <v>2.1</v>
      </c>
      <c r="Y120" s="137">
        <f t="shared" si="47"/>
        <v>2.1</v>
      </c>
      <c r="Z120" s="137">
        <f t="shared" si="47"/>
        <v>2.1</v>
      </c>
      <c r="AA120" s="137">
        <f t="shared" si="47"/>
        <v>2.1</v>
      </c>
      <c r="AB120" s="137">
        <f t="shared" si="47"/>
        <v>2.1</v>
      </c>
      <c r="AC120" s="137">
        <f t="shared" si="47"/>
        <v>2.1</v>
      </c>
      <c r="AD120" s="137">
        <f t="shared" si="47"/>
        <v>2.1</v>
      </c>
      <c r="AE120" s="137">
        <f t="shared" si="47"/>
        <v>2.1</v>
      </c>
      <c r="AF120" s="137">
        <f t="shared" si="47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48"/>
        <v>9.3000000000000007</v>
      </c>
      <c r="D121" s="137">
        <f t="shared" si="48"/>
        <v>9.3000000000000007</v>
      </c>
      <c r="E121" s="137">
        <f t="shared" si="48"/>
        <v>9.3000000000000007</v>
      </c>
      <c r="F121" s="137">
        <f t="shared" si="48"/>
        <v>9.3000000000000007</v>
      </c>
      <c r="G121" s="137">
        <f t="shared" si="48"/>
        <v>9.3000000000000007</v>
      </c>
      <c r="H121" s="137">
        <f t="shared" si="48"/>
        <v>9.3000000000000007</v>
      </c>
      <c r="I121" s="137">
        <f t="shared" si="48"/>
        <v>9.3000000000000007</v>
      </c>
      <c r="J121" s="137">
        <f t="shared" si="48"/>
        <v>9.3000000000000007</v>
      </c>
      <c r="K121" s="137">
        <f t="shared" si="48"/>
        <v>9.3000000000000007</v>
      </c>
      <c r="L121" s="137">
        <f t="shared" si="48"/>
        <v>9.3000000000000007</v>
      </c>
      <c r="M121" s="137">
        <f t="shared" si="48"/>
        <v>9.3000000000000007</v>
      </c>
      <c r="N121" s="137">
        <f t="shared" si="48"/>
        <v>9.3000000000000007</v>
      </c>
      <c r="O121" s="137">
        <f t="shared" si="48"/>
        <v>9.3000000000000007</v>
      </c>
      <c r="P121" s="137">
        <f t="shared" si="48"/>
        <v>9.3000000000000007</v>
      </c>
      <c r="Q121" s="137">
        <f t="shared" si="48"/>
        <v>9.3000000000000007</v>
      </c>
      <c r="R121" s="137">
        <f t="shared" si="48"/>
        <v>9.3000000000000007</v>
      </c>
      <c r="S121" s="137">
        <f t="shared" si="47"/>
        <v>9.3000000000000007</v>
      </c>
      <c r="T121" s="137">
        <f t="shared" si="47"/>
        <v>9.3000000000000007</v>
      </c>
      <c r="U121" s="137">
        <f t="shared" si="47"/>
        <v>9.3000000000000007</v>
      </c>
      <c r="V121" s="137">
        <f t="shared" si="47"/>
        <v>9.3000000000000007</v>
      </c>
      <c r="W121" s="137">
        <f t="shared" si="47"/>
        <v>9.3000000000000007</v>
      </c>
      <c r="X121" s="137">
        <f t="shared" si="47"/>
        <v>9.3000000000000007</v>
      </c>
      <c r="Y121" s="137">
        <f t="shared" si="47"/>
        <v>9.3000000000000007</v>
      </c>
      <c r="Z121" s="137">
        <f t="shared" si="47"/>
        <v>9.3000000000000007</v>
      </c>
      <c r="AA121" s="137">
        <f t="shared" si="47"/>
        <v>9.3000000000000007</v>
      </c>
      <c r="AB121" s="137">
        <f t="shared" si="47"/>
        <v>9.3000000000000007</v>
      </c>
      <c r="AC121" s="137">
        <f t="shared" si="47"/>
        <v>9.3000000000000007</v>
      </c>
      <c r="AD121" s="137">
        <f t="shared" si="47"/>
        <v>9.3000000000000007</v>
      </c>
      <c r="AE121" s="137">
        <f t="shared" si="47"/>
        <v>9.3000000000000007</v>
      </c>
      <c r="AF121" s="137">
        <f t="shared" si="47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48"/>
        <v>0</v>
      </c>
      <c r="D122" s="137">
        <f t="shared" si="48"/>
        <v>0</v>
      </c>
      <c r="E122" s="137">
        <f t="shared" si="48"/>
        <v>0</v>
      </c>
      <c r="F122" s="137">
        <f t="shared" si="48"/>
        <v>0</v>
      </c>
      <c r="G122" s="137">
        <f t="shared" si="48"/>
        <v>0</v>
      </c>
      <c r="H122" s="137">
        <f t="shared" si="48"/>
        <v>0</v>
      </c>
      <c r="I122" s="137">
        <f t="shared" si="48"/>
        <v>0</v>
      </c>
      <c r="J122" s="137">
        <f t="shared" si="48"/>
        <v>0</v>
      </c>
      <c r="K122" s="137">
        <f t="shared" si="48"/>
        <v>0</v>
      </c>
      <c r="L122" s="137">
        <f t="shared" si="48"/>
        <v>0</v>
      </c>
      <c r="M122" s="137">
        <f t="shared" si="48"/>
        <v>0</v>
      </c>
      <c r="N122" s="137">
        <f t="shared" si="48"/>
        <v>0</v>
      </c>
      <c r="O122" s="137">
        <f t="shared" si="48"/>
        <v>0</v>
      </c>
      <c r="P122" s="137">
        <f t="shared" si="48"/>
        <v>0</v>
      </c>
      <c r="Q122" s="137">
        <f t="shared" si="48"/>
        <v>0</v>
      </c>
      <c r="R122" s="137">
        <f t="shared" si="48"/>
        <v>0</v>
      </c>
      <c r="S122" s="137">
        <f t="shared" si="47"/>
        <v>0</v>
      </c>
      <c r="T122" s="137">
        <f t="shared" si="47"/>
        <v>0</v>
      </c>
      <c r="U122" s="137">
        <f t="shared" si="47"/>
        <v>0</v>
      </c>
      <c r="V122" s="137">
        <f t="shared" si="47"/>
        <v>0</v>
      </c>
      <c r="W122" s="137">
        <f t="shared" si="47"/>
        <v>0</v>
      </c>
      <c r="X122" s="137">
        <f t="shared" si="47"/>
        <v>0</v>
      </c>
      <c r="Y122" s="137">
        <f t="shared" si="47"/>
        <v>0</v>
      </c>
      <c r="Z122" s="137">
        <f t="shared" si="47"/>
        <v>0</v>
      </c>
      <c r="AA122" s="137">
        <f t="shared" si="47"/>
        <v>0</v>
      </c>
      <c r="AB122" s="137">
        <f t="shared" si="47"/>
        <v>0</v>
      </c>
      <c r="AC122" s="137">
        <f t="shared" si="47"/>
        <v>0</v>
      </c>
      <c r="AD122" s="137">
        <f t="shared" si="47"/>
        <v>0</v>
      </c>
      <c r="AE122" s="137">
        <f t="shared" si="47"/>
        <v>0</v>
      </c>
      <c r="AF122" s="137">
        <f t="shared" si="47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48"/>
        <v>0</v>
      </c>
      <c r="D123" s="137">
        <f t="shared" si="48"/>
        <v>0</v>
      </c>
      <c r="E123" s="137">
        <f t="shared" si="48"/>
        <v>0</v>
      </c>
      <c r="F123" s="137">
        <f t="shared" si="48"/>
        <v>0</v>
      </c>
      <c r="G123" s="137">
        <f t="shared" si="48"/>
        <v>0</v>
      </c>
      <c r="H123" s="137">
        <f t="shared" si="48"/>
        <v>0</v>
      </c>
      <c r="I123" s="137">
        <f t="shared" si="48"/>
        <v>0</v>
      </c>
      <c r="J123" s="137">
        <f t="shared" si="48"/>
        <v>0</v>
      </c>
      <c r="K123" s="137">
        <f t="shared" si="48"/>
        <v>0</v>
      </c>
      <c r="L123" s="137">
        <f t="shared" si="48"/>
        <v>0</v>
      </c>
      <c r="M123" s="137">
        <f t="shared" si="48"/>
        <v>0</v>
      </c>
      <c r="N123" s="137">
        <f t="shared" si="48"/>
        <v>0</v>
      </c>
      <c r="O123" s="137">
        <f t="shared" si="48"/>
        <v>0</v>
      </c>
      <c r="P123" s="137">
        <f t="shared" si="48"/>
        <v>0</v>
      </c>
      <c r="Q123" s="137">
        <f t="shared" si="48"/>
        <v>0</v>
      </c>
      <c r="R123" s="137">
        <f t="shared" si="48"/>
        <v>0</v>
      </c>
      <c r="S123" s="137">
        <f t="shared" si="47"/>
        <v>0</v>
      </c>
      <c r="T123" s="137">
        <f t="shared" si="47"/>
        <v>0</v>
      </c>
      <c r="U123" s="137">
        <f t="shared" si="47"/>
        <v>0</v>
      </c>
      <c r="V123" s="137">
        <f t="shared" si="47"/>
        <v>0</v>
      </c>
      <c r="W123" s="137">
        <f t="shared" si="47"/>
        <v>0</v>
      </c>
      <c r="X123" s="137">
        <f t="shared" si="47"/>
        <v>0</v>
      </c>
      <c r="Y123" s="137">
        <f t="shared" si="47"/>
        <v>0</v>
      </c>
      <c r="Z123" s="137">
        <f t="shared" si="47"/>
        <v>0</v>
      </c>
      <c r="AA123" s="137">
        <f t="shared" si="47"/>
        <v>0</v>
      </c>
      <c r="AB123" s="137">
        <f t="shared" si="47"/>
        <v>0</v>
      </c>
      <c r="AC123" s="137">
        <f t="shared" si="47"/>
        <v>0</v>
      </c>
      <c r="AD123" s="137">
        <f t="shared" si="47"/>
        <v>0</v>
      </c>
      <c r="AE123" s="137">
        <f t="shared" si="47"/>
        <v>0</v>
      </c>
      <c r="AF123" s="137">
        <f t="shared" si="47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48"/>
        <v>5</v>
      </c>
      <c r="D124" s="137">
        <f t="shared" si="48"/>
        <v>5</v>
      </c>
      <c r="E124" s="137">
        <f t="shared" si="48"/>
        <v>5</v>
      </c>
      <c r="F124" s="137">
        <f t="shared" si="48"/>
        <v>5</v>
      </c>
      <c r="G124" s="137">
        <f t="shared" si="48"/>
        <v>5</v>
      </c>
      <c r="H124" s="137">
        <f t="shared" si="48"/>
        <v>5</v>
      </c>
      <c r="I124" s="137">
        <f t="shared" si="48"/>
        <v>5</v>
      </c>
      <c r="J124" s="137">
        <f t="shared" si="48"/>
        <v>5</v>
      </c>
      <c r="K124" s="137">
        <f t="shared" si="48"/>
        <v>5</v>
      </c>
      <c r="L124" s="137">
        <f t="shared" si="48"/>
        <v>5</v>
      </c>
      <c r="M124" s="137">
        <f t="shared" si="48"/>
        <v>5</v>
      </c>
      <c r="N124" s="137">
        <f t="shared" si="48"/>
        <v>5</v>
      </c>
      <c r="O124" s="137">
        <f t="shared" si="48"/>
        <v>5</v>
      </c>
      <c r="P124" s="137">
        <f t="shared" si="48"/>
        <v>5</v>
      </c>
      <c r="Q124" s="137">
        <f t="shared" si="48"/>
        <v>5</v>
      </c>
      <c r="R124" s="137">
        <f t="shared" si="48"/>
        <v>5</v>
      </c>
      <c r="S124" s="137">
        <f t="shared" si="47"/>
        <v>5</v>
      </c>
      <c r="T124" s="137">
        <f t="shared" si="47"/>
        <v>5</v>
      </c>
      <c r="U124" s="137">
        <f t="shared" si="47"/>
        <v>5</v>
      </c>
      <c r="V124" s="137">
        <f t="shared" si="47"/>
        <v>5</v>
      </c>
      <c r="W124" s="137">
        <f t="shared" si="47"/>
        <v>5</v>
      </c>
      <c r="X124" s="137">
        <f t="shared" si="47"/>
        <v>5</v>
      </c>
      <c r="Y124" s="137">
        <f t="shared" si="47"/>
        <v>5</v>
      </c>
      <c r="Z124" s="137">
        <f t="shared" si="47"/>
        <v>5</v>
      </c>
      <c r="AA124" s="137">
        <f t="shared" si="47"/>
        <v>5</v>
      </c>
      <c r="AB124" s="137">
        <f t="shared" si="47"/>
        <v>5</v>
      </c>
      <c r="AC124" s="137">
        <f t="shared" si="47"/>
        <v>5</v>
      </c>
      <c r="AD124" s="137">
        <f t="shared" si="47"/>
        <v>5</v>
      </c>
      <c r="AE124" s="137">
        <f t="shared" si="47"/>
        <v>5</v>
      </c>
      <c r="AF124" s="137">
        <f t="shared" si="47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48"/>
        <v>1</v>
      </c>
      <c r="D125" s="137">
        <f t="shared" si="48"/>
        <v>1</v>
      </c>
      <c r="E125" s="137">
        <f t="shared" si="48"/>
        <v>1</v>
      </c>
      <c r="F125" s="137">
        <f t="shared" si="48"/>
        <v>1</v>
      </c>
      <c r="G125" s="137">
        <f t="shared" si="48"/>
        <v>1</v>
      </c>
      <c r="H125" s="137">
        <f t="shared" si="48"/>
        <v>1</v>
      </c>
      <c r="I125" s="137">
        <f t="shared" si="48"/>
        <v>1</v>
      </c>
      <c r="J125" s="137">
        <f t="shared" si="48"/>
        <v>1</v>
      </c>
      <c r="K125" s="137">
        <f t="shared" si="48"/>
        <v>1</v>
      </c>
      <c r="L125" s="137">
        <f t="shared" si="48"/>
        <v>1</v>
      </c>
      <c r="M125" s="137">
        <f t="shared" si="48"/>
        <v>1</v>
      </c>
      <c r="N125" s="137">
        <f t="shared" si="48"/>
        <v>1</v>
      </c>
      <c r="O125" s="137">
        <f t="shared" si="48"/>
        <v>1</v>
      </c>
      <c r="P125" s="137">
        <f t="shared" si="48"/>
        <v>1</v>
      </c>
      <c r="Q125" s="137">
        <f t="shared" si="48"/>
        <v>1</v>
      </c>
      <c r="R125" s="137">
        <f t="shared" si="48"/>
        <v>1</v>
      </c>
      <c r="S125" s="137">
        <f t="shared" si="47"/>
        <v>1</v>
      </c>
      <c r="T125" s="137">
        <f t="shared" si="47"/>
        <v>1</v>
      </c>
      <c r="U125" s="137">
        <f t="shared" si="47"/>
        <v>1</v>
      </c>
      <c r="V125" s="137">
        <f t="shared" si="47"/>
        <v>1</v>
      </c>
      <c r="W125" s="137">
        <f t="shared" si="47"/>
        <v>1</v>
      </c>
      <c r="X125" s="137">
        <f t="shared" si="47"/>
        <v>1</v>
      </c>
      <c r="Y125" s="137">
        <f t="shared" si="47"/>
        <v>1</v>
      </c>
      <c r="Z125" s="137">
        <f t="shared" si="47"/>
        <v>1</v>
      </c>
      <c r="AA125" s="137">
        <f t="shared" si="47"/>
        <v>1</v>
      </c>
      <c r="AB125" s="137">
        <f t="shared" si="47"/>
        <v>1</v>
      </c>
      <c r="AC125" s="137">
        <f t="shared" si="47"/>
        <v>1</v>
      </c>
      <c r="AD125" s="137">
        <f t="shared" si="47"/>
        <v>1</v>
      </c>
      <c r="AE125" s="137">
        <f t="shared" si="47"/>
        <v>1</v>
      </c>
      <c r="AF125" s="137">
        <f t="shared" si="47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48"/>
        <v>1.58</v>
      </c>
      <c r="D126" s="137">
        <f t="shared" si="48"/>
        <v>1.58</v>
      </c>
      <c r="E126" s="137">
        <f t="shared" si="48"/>
        <v>1.58</v>
      </c>
      <c r="F126" s="137">
        <f t="shared" si="48"/>
        <v>1.58</v>
      </c>
      <c r="G126" s="137">
        <f t="shared" si="48"/>
        <v>1.58</v>
      </c>
      <c r="H126" s="137">
        <f t="shared" si="48"/>
        <v>1.58</v>
      </c>
      <c r="I126" s="137">
        <f t="shared" si="48"/>
        <v>1.58</v>
      </c>
      <c r="J126" s="137">
        <f t="shared" si="48"/>
        <v>1.58</v>
      </c>
      <c r="K126" s="137">
        <f t="shared" si="48"/>
        <v>1.58</v>
      </c>
      <c r="L126" s="137">
        <f t="shared" si="48"/>
        <v>1.58</v>
      </c>
      <c r="M126" s="137">
        <f t="shared" si="48"/>
        <v>1.58</v>
      </c>
      <c r="N126" s="137">
        <f t="shared" si="48"/>
        <v>1.58</v>
      </c>
      <c r="O126" s="137">
        <f t="shared" si="48"/>
        <v>1.58</v>
      </c>
      <c r="P126" s="137">
        <f t="shared" si="48"/>
        <v>1.58</v>
      </c>
      <c r="Q126" s="137">
        <f t="shared" si="48"/>
        <v>1.58</v>
      </c>
      <c r="R126" s="137">
        <f t="shared" si="48"/>
        <v>1.58</v>
      </c>
      <c r="S126" s="137">
        <f t="shared" si="47"/>
        <v>1.58</v>
      </c>
      <c r="T126" s="137">
        <f t="shared" si="47"/>
        <v>1.58</v>
      </c>
      <c r="U126" s="137">
        <f t="shared" si="47"/>
        <v>1.58</v>
      </c>
      <c r="V126" s="137">
        <f t="shared" si="47"/>
        <v>1.58</v>
      </c>
      <c r="W126" s="137">
        <f t="shared" si="47"/>
        <v>1.58</v>
      </c>
      <c r="X126" s="137">
        <f t="shared" si="47"/>
        <v>1.58</v>
      </c>
      <c r="Y126" s="137">
        <f t="shared" si="47"/>
        <v>1.58</v>
      </c>
      <c r="Z126" s="137">
        <f t="shared" si="47"/>
        <v>1.58</v>
      </c>
      <c r="AA126" s="137">
        <f t="shared" si="47"/>
        <v>1.58</v>
      </c>
      <c r="AB126" s="137">
        <f t="shared" si="47"/>
        <v>1.58</v>
      </c>
      <c r="AC126" s="137">
        <f t="shared" si="47"/>
        <v>1.58</v>
      </c>
      <c r="AD126" s="137">
        <f t="shared" si="47"/>
        <v>1.58</v>
      </c>
      <c r="AE126" s="137">
        <f t="shared" si="47"/>
        <v>1.58</v>
      </c>
      <c r="AF126" s="137">
        <f t="shared" si="47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48"/>
        <v>1.46</v>
      </c>
      <c r="D127" s="137">
        <f t="shared" si="48"/>
        <v>1.46</v>
      </c>
      <c r="E127" s="137">
        <f t="shared" si="48"/>
        <v>1.46</v>
      </c>
      <c r="F127" s="137">
        <f t="shared" si="48"/>
        <v>1.46</v>
      </c>
      <c r="G127" s="137">
        <f t="shared" si="48"/>
        <v>1.46</v>
      </c>
      <c r="H127" s="137">
        <f t="shared" si="48"/>
        <v>1.46</v>
      </c>
      <c r="I127" s="137">
        <f t="shared" si="48"/>
        <v>1.46</v>
      </c>
      <c r="J127" s="137">
        <f t="shared" si="48"/>
        <v>1.46</v>
      </c>
      <c r="K127" s="137">
        <f t="shared" si="48"/>
        <v>1.46</v>
      </c>
      <c r="L127" s="137">
        <f t="shared" si="48"/>
        <v>1.46</v>
      </c>
      <c r="M127" s="137">
        <f t="shared" si="48"/>
        <v>1.46</v>
      </c>
      <c r="N127" s="137">
        <f t="shared" si="48"/>
        <v>1.46</v>
      </c>
      <c r="O127" s="137">
        <f t="shared" si="48"/>
        <v>1.46</v>
      </c>
      <c r="P127" s="137">
        <f t="shared" si="48"/>
        <v>1.46</v>
      </c>
      <c r="Q127" s="137">
        <f t="shared" si="48"/>
        <v>1.46</v>
      </c>
      <c r="R127" s="137">
        <f t="shared" si="48"/>
        <v>1.46</v>
      </c>
      <c r="S127" s="137">
        <f t="shared" ref="S127:AF128" si="49">R127</f>
        <v>1.46</v>
      </c>
      <c r="T127" s="137">
        <f t="shared" si="49"/>
        <v>1.46</v>
      </c>
      <c r="U127" s="137">
        <f t="shared" si="49"/>
        <v>1.46</v>
      </c>
      <c r="V127" s="137">
        <f t="shared" si="49"/>
        <v>1.46</v>
      </c>
      <c r="W127" s="137">
        <f t="shared" si="49"/>
        <v>1.46</v>
      </c>
      <c r="X127" s="137">
        <f t="shared" si="49"/>
        <v>1.46</v>
      </c>
      <c r="Y127" s="137">
        <f t="shared" si="49"/>
        <v>1.46</v>
      </c>
      <c r="Z127" s="137">
        <f t="shared" si="49"/>
        <v>1.46</v>
      </c>
      <c r="AA127" s="137">
        <f t="shared" si="49"/>
        <v>1.46</v>
      </c>
      <c r="AB127" s="137">
        <f t="shared" si="49"/>
        <v>1.46</v>
      </c>
      <c r="AC127" s="137">
        <f t="shared" si="49"/>
        <v>1.46</v>
      </c>
      <c r="AD127" s="137">
        <f t="shared" si="49"/>
        <v>1.46</v>
      </c>
      <c r="AE127" s="137">
        <f t="shared" si="49"/>
        <v>1.46</v>
      </c>
      <c r="AF127" s="137">
        <f t="shared" si="49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48"/>
        <v>1.48</v>
      </c>
      <c r="D128" s="137">
        <f t="shared" si="48"/>
        <v>1.48</v>
      </c>
      <c r="E128" s="137">
        <f t="shared" si="48"/>
        <v>1.48</v>
      </c>
      <c r="F128" s="137">
        <f t="shared" si="48"/>
        <v>1.48</v>
      </c>
      <c r="G128" s="137">
        <f t="shared" si="48"/>
        <v>1.48</v>
      </c>
      <c r="H128" s="137">
        <f t="shared" si="48"/>
        <v>1.48</v>
      </c>
      <c r="I128" s="137">
        <f t="shared" si="48"/>
        <v>1.48</v>
      </c>
      <c r="J128" s="137">
        <f t="shared" si="48"/>
        <v>1.48</v>
      </c>
      <c r="K128" s="137">
        <f t="shared" si="48"/>
        <v>1.48</v>
      </c>
      <c r="L128" s="137">
        <f t="shared" si="48"/>
        <v>1.48</v>
      </c>
      <c r="M128" s="137">
        <f t="shared" si="48"/>
        <v>1.48</v>
      </c>
      <c r="N128" s="137">
        <f t="shared" si="48"/>
        <v>1.48</v>
      </c>
      <c r="O128" s="137">
        <f t="shared" si="48"/>
        <v>1.48</v>
      </c>
      <c r="P128" s="137">
        <f t="shared" si="48"/>
        <v>1.48</v>
      </c>
      <c r="Q128" s="137">
        <f t="shared" si="48"/>
        <v>1.48</v>
      </c>
      <c r="R128" s="137">
        <f t="shared" si="48"/>
        <v>1.48</v>
      </c>
      <c r="S128" s="137">
        <f t="shared" si="49"/>
        <v>1.48</v>
      </c>
      <c r="T128" s="137">
        <f t="shared" si="49"/>
        <v>1.48</v>
      </c>
      <c r="U128" s="137">
        <f t="shared" si="49"/>
        <v>1.48</v>
      </c>
      <c r="V128" s="137">
        <f t="shared" si="49"/>
        <v>1.48</v>
      </c>
      <c r="W128" s="137">
        <f t="shared" si="49"/>
        <v>1.48</v>
      </c>
      <c r="X128" s="137">
        <f t="shared" si="49"/>
        <v>1.48</v>
      </c>
      <c r="Y128" s="137">
        <f t="shared" si="49"/>
        <v>1.48</v>
      </c>
      <c r="Z128" s="137">
        <f t="shared" si="49"/>
        <v>1.48</v>
      </c>
      <c r="AA128" s="137">
        <f t="shared" si="49"/>
        <v>1.48</v>
      </c>
      <c r="AB128" s="137">
        <f t="shared" si="49"/>
        <v>1.48</v>
      </c>
      <c r="AC128" s="137">
        <f t="shared" si="49"/>
        <v>1.48</v>
      </c>
      <c r="AD128" s="137">
        <f t="shared" si="49"/>
        <v>1.48</v>
      </c>
      <c r="AE128" s="137">
        <f t="shared" si="49"/>
        <v>1.48</v>
      </c>
      <c r="AF128" s="137">
        <f t="shared" si="49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50">B130</f>
        <v>2.2000000000000002</v>
      </c>
      <c r="D130" s="137">
        <f t="shared" si="50"/>
        <v>2.2000000000000002</v>
      </c>
      <c r="E130" s="137">
        <f t="shared" si="50"/>
        <v>2.2000000000000002</v>
      </c>
      <c r="F130" s="137">
        <f t="shared" si="50"/>
        <v>2.2000000000000002</v>
      </c>
      <c r="G130" s="137">
        <f t="shared" si="50"/>
        <v>2.2000000000000002</v>
      </c>
      <c r="H130" s="137">
        <f t="shared" si="50"/>
        <v>2.2000000000000002</v>
      </c>
      <c r="I130" s="137">
        <f t="shared" si="50"/>
        <v>2.2000000000000002</v>
      </c>
      <c r="J130" s="137">
        <f t="shared" si="50"/>
        <v>2.2000000000000002</v>
      </c>
      <c r="K130" s="137">
        <f t="shared" si="50"/>
        <v>2.2000000000000002</v>
      </c>
      <c r="L130" s="137">
        <f t="shared" si="50"/>
        <v>2.2000000000000002</v>
      </c>
      <c r="M130" s="137">
        <f t="shared" si="50"/>
        <v>2.2000000000000002</v>
      </c>
      <c r="N130" s="137">
        <f t="shared" si="50"/>
        <v>2.2000000000000002</v>
      </c>
      <c r="O130" s="137">
        <f t="shared" si="50"/>
        <v>2.2000000000000002</v>
      </c>
      <c r="P130" s="137">
        <f t="shared" si="50"/>
        <v>2.2000000000000002</v>
      </c>
      <c r="Q130" s="137">
        <f t="shared" si="50"/>
        <v>2.2000000000000002</v>
      </c>
      <c r="R130" s="137">
        <f t="shared" si="50"/>
        <v>2.2000000000000002</v>
      </c>
      <c r="S130" s="137">
        <f t="shared" ref="S130:AF137" si="51">R130</f>
        <v>2.2000000000000002</v>
      </c>
      <c r="T130" s="137">
        <f t="shared" si="51"/>
        <v>2.2000000000000002</v>
      </c>
      <c r="U130" s="137">
        <f t="shared" si="51"/>
        <v>2.2000000000000002</v>
      </c>
      <c r="V130" s="137">
        <f t="shared" si="51"/>
        <v>2.2000000000000002</v>
      </c>
      <c r="W130" s="137">
        <f t="shared" si="51"/>
        <v>2.2000000000000002</v>
      </c>
      <c r="X130" s="137">
        <f t="shared" si="51"/>
        <v>2.2000000000000002</v>
      </c>
      <c r="Y130" s="137">
        <f t="shared" si="51"/>
        <v>2.2000000000000002</v>
      </c>
      <c r="Z130" s="137">
        <f t="shared" si="51"/>
        <v>2.2000000000000002</v>
      </c>
      <c r="AA130" s="137">
        <f t="shared" si="51"/>
        <v>2.2000000000000002</v>
      </c>
      <c r="AB130" s="137">
        <f t="shared" si="51"/>
        <v>2.2000000000000002</v>
      </c>
      <c r="AC130" s="137">
        <f t="shared" si="51"/>
        <v>2.2000000000000002</v>
      </c>
      <c r="AD130" s="137">
        <f t="shared" si="51"/>
        <v>2.2000000000000002</v>
      </c>
      <c r="AE130" s="137">
        <f t="shared" si="51"/>
        <v>2.2000000000000002</v>
      </c>
      <c r="AF130" s="137">
        <f t="shared" si="51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50"/>
        <v>2</v>
      </c>
      <c r="D131" s="137">
        <f t="shared" si="50"/>
        <v>2</v>
      </c>
      <c r="E131" s="137">
        <f t="shared" si="50"/>
        <v>2</v>
      </c>
      <c r="F131" s="137">
        <f t="shared" si="50"/>
        <v>2</v>
      </c>
      <c r="G131" s="137">
        <f t="shared" si="50"/>
        <v>2</v>
      </c>
      <c r="H131" s="137">
        <f t="shared" si="50"/>
        <v>2</v>
      </c>
      <c r="I131" s="137">
        <f t="shared" si="50"/>
        <v>2</v>
      </c>
      <c r="J131" s="137">
        <f t="shared" si="50"/>
        <v>2</v>
      </c>
      <c r="K131" s="137">
        <f t="shared" si="50"/>
        <v>2</v>
      </c>
      <c r="L131" s="137">
        <f t="shared" si="50"/>
        <v>2</v>
      </c>
      <c r="M131" s="137">
        <f t="shared" si="50"/>
        <v>2</v>
      </c>
      <c r="N131" s="137">
        <f t="shared" si="50"/>
        <v>2</v>
      </c>
      <c r="O131" s="137">
        <f t="shared" si="50"/>
        <v>2</v>
      </c>
      <c r="P131" s="137">
        <f t="shared" si="50"/>
        <v>2</v>
      </c>
      <c r="Q131" s="137">
        <f t="shared" si="50"/>
        <v>2</v>
      </c>
      <c r="R131" s="137">
        <f t="shared" si="50"/>
        <v>2</v>
      </c>
      <c r="S131" s="137">
        <f t="shared" si="51"/>
        <v>2</v>
      </c>
      <c r="T131" s="137">
        <f t="shared" si="51"/>
        <v>2</v>
      </c>
      <c r="U131" s="137">
        <f t="shared" si="51"/>
        <v>2</v>
      </c>
      <c r="V131" s="137">
        <f t="shared" si="51"/>
        <v>2</v>
      </c>
      <c r="W131" s="137">
        <f t="shared" si="51"/>
        <v>2</v>
      </c>
      <c r="X131" s="137">
        <f t="shared" si="51"/>
        <v>2</v>
      </c>
      <c r="Y131" s="137">
        <f t="shared" si="51"/>
        <v>2</v>
      </c>
      <c r="Z131" s="137">
        <f t="shared" si="51"/>
        <v>2</v>
      </c>
      <c r="AA131" s="137">
        <f t="shared" si="51"/>
        <v>2</v>
      </c>
      <c r="AB131" s="137">
        <f t="shared" si="51"/>
        <v>2</v>
      </c>
      <c r="AC131" s="137">
        <f t="shared" si="51"/>
        <v>2</v>
      </c>
      <c r="AD131" s="137">
        <f t="shared" si="51"/>
        <v>2</v>
      </c>
      <c r="AE131" s="137">
        <f t="shared" si="51"/>
        <v>2</v>
      </c>
      <c r="AF131" s="137">
        <f t="shared" si="51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50"/>
        <v>1.25</v>
      </c>
      <c r="D132" s="137">
        <f t="shared" si="50"/>
        <v>1.25</v>
      </c>
      <c r="E132" s="137">
        <f t="shared" si="50"/>
        <v>1.25</v>
      </c>
      <c r="F132" s="137">
        <f t="shared" si="50"/>
        <v>1.25</v>
      </c>
      <c r="G132" s="137">
        <f t="shared" si="50"/>
        <v>1.25</v>
      </c>
      <c r="H132" s="137">
        <f t="shared" si="50"/>
        <v>1.25</v>
      </c>
      <c r="I132" s="137">
        <f t="shared" si="50"/>
        <v>1.25</v>
      </c>
      <c r="J132" s="137">
        <f t="shared" si="50"/>
        <v>1.25</v>
      </c>
      <c r="K132" s="137">
        <f t="shared" si="50"/>
        <v>1.25</v>
      </c>
      <c r="L132" s="137">
        <f t="shared" si="50"/>
        <v>1.25</v>
      </c>
      <c r="M132" s="137">
        <f t="shared" si="50"/>
        <v>1.25</v>
      </c>
      <c r="N132" s="137">
        <f t="shared" si="50"/>
        <v>1.25</v>
      </c>
      <c r="O132" s="137">
        <f t="shared" si="50"/>
        <v>1.25</v>
      </c>
      <c r="P132" s="137">
        <f t="shared" si="50"/>
        <v>1.25</v>
      </c>
      <c r="Q132" s="137">
        <f t="shared" si="50"/>
        <v>1.25</v>
      </c>
      <c r="R132" s="137">
        <f t="shared" si="50"/>
        <v>1.25</v>
      </c>
      <c r="S132" s="137">
        <f t="shared" si="51"/>
        <v>1.25</v>
      </c>
      <c r="T132" s="137">
        <f t="shared" si="51"/>
        <v>1.25</v>
      </c>
      <c r="U132" s="137">
        <f t="shared" si="51"/>
        <v>1.25</v>
      </c>
      <c r="V132" s="137">
        <f t="shared" si="51"/>
        <v>1.25</v>
      </c>
      <c r="W132" s="137">
        <f t="shared" si="51"/>
        <v>1.25</v>
      </c>
      <c r="X132" s="137">
        <f t="shared" si="51"/>
        <v>1.25</v>
      </c>
      <c r="Y132" s="137">
        <f t="shared" si="51"/>
        <v>1.25</v>
      </c>
      <c r="Z132" s="137">
        <f t="shared" si="51"/>
        <v>1.25</v>
      </c>
      <c r="AA132" s="137">
        <f t="shared" si="51"/>
        <v>1.25</v>
      </c>
      <c r="AB132" s="137">
        <f t="shared" si="51"/>
        <v>1.25</v>
      </c>
      <c r="AC132" s="137">
        <f t="shared" si="51"/>
        <v>1.25</v>
      </c>
      <c r="AD132" s="137">
        <f t="shared" si="51"/>
        <v>1.25</v>
      </c>
      <c r="AE132" s="137">
        <f t="shared" si="51"/>
        <v>1.25</v>
      </c>
      <c r="AF132" s="137">
        <f t="shared" si="51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50"/>
        <v>1.1499999999999999</v>
      </c>
      <c r="D133" s="137">
        <f t="shared" si="50"/>
        <v>1.1499999999999999</v>
      </c>
      <c r="E133" s="137">
        <f t="shared" si="50"/>
        <v>1.1499999999999999</v>
      </c>
      <c r="F133" s="137">
        <f t="shared" si="50"/>
        <v>1.1499999999999999</v>
      </c>
      <c r="G133" s="137">
        <f t="shared" si="50"/>
        <v>1.1499999999999999</v>
      </c>
      <c r="H133" s="137">
        <f t="shared" si="50"/>
        <v>1.1499999999999999</v>
      </c>
      <c r="I133" s="137">
        <f t="shared" si="50"/>
        <v>1.1499999999999999</v>
      </c>
      <c r="J133" s="137">
        <f t="shared" si="50"/>
        <v>1.1499999999999999</v>
      </c>
      <c r="K133" s="137">
        <f t="shared" si="50"/>
        <v>1.1499999999999999</v>
      </c>
      <c r="L133" s="137">
        <f t="shared" si="50"/>
        <v>1.1499999999999999</v>
      </c>
      <c r="M133" s="137">
        <f t="shared" si="50"/>
        <v>1.1499999999999999</v>
      </c>
      <c r="N133" s="137">
        <f t="shared" si="50"/>
        <v>1.1499999999999999</v>
      </c>
      <c r="O133" s="137">
        <f t="shared" si="50"/>
        <v>1.1499999999999999</v>
      </c>
      <c r="P133" s="137">
        <f t="shared" si="50"/>
        <v>1.1499999999999999</v>
      </c>
      <c r="Q133" s="137">
        <f t="shared" si="50"/>
        <v>1.1499999999999999</v>
      </c>
      <c r="R133" s="137">
        <f t="shared" si="50"/>
        <v>1.1499999999999999</v>
      </c>
      <c r="S133" s="137">
        <f t="shared" si="51"/>
        <v>1.1499999999999999</v>
      </c>
      <c r="T133" s="137">
        <f t="shared" si="51"/>
        <v>1.1499999999999999</v>
      </c>
      <c r="U133" s="137">
        <f t="shared" si="51"/>
        <v>1.1499999999999999</v>
      </c>
      <c r="V133" s="137">
        <f t="shared" si="51"/>
        <v>1.1499999999999999</v>
      </c>
      <c r="W133" s="137">
        <f t="shared" si="51"/>
        <v>1.1499999999999999</v>
      </c>
      <c r="X133" s="137">
        <f t="shared" si="51"/>
        <v>1.1499999999999999</v>
      </c>
      <c r="Y133" s="137">
        <f t="shared" si="51"/>
        <v>1.1499999999999999</v>
      </c>
      <c r="Z133" s="137">
        <f t="shared" si="51"/>
        <v>1.1499999999999999</v>
      </c>
      <c r="AA133" s="137">
        <f t="shared" si="51"/>
        <v>1.1499999999999999</v>
      </c>
      <c r="AB133" s="137">
        <f t="shared" si="51"/>
        <v>1.1499999999999999</v>
      </c>
      <c r="AC133" s="137">
        <f t="shared" si="51"/>
        <v>1.1499999999999999</v>
      </c>
      <c r="AD133" s="137">
        <f t="shared" si="51"/>
        <v>1.1499999999999999</v>
      </c>
      <c r="AE133" s="137">
        <f t="shared" si="51"/>
        <v>1.1499999999999999</v>
      </c>
      <c r="AF133" s="137">
        <f t="shared" si="51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50"/>
        <v>2.133</v>
      </c>
      <c r="D134" s="137">
        <f t="shared" si="50"/>
        <v>2.133</v>
      </c>
      <c r="E134" s="137">
        <f t="shared" si="50"/>
        <v>2.133</v>
      </c>
      <c r="F134" s="137">
        <f t="shared" si="50"/>
        <v>2.133</v>
      </c>
      <c r="G134" s="137">
        <f t="shared" si="50"/>
        <v>2.133</v>
      </c>
      <c r="H134" s="137">
        <f t="shared" si="50"/>
        <v>2.133</v>
      </c>
      <c r="I134" s="137">
        <f t="shared" si="50"/>
        <v>2.133</v>
      </c>
      <c r="J134" s="137">
        <f t="shared" si="50"/>
        <v>2.133</v>
      </c>
      <c r="K134" s="137">
        <f t="shared" si="50"/>
        <v>2.133</v>
      </c>
      <c r="L134" s="137">
        <f t="shared" si="50"/>
        <v>2.133</v>
      </c>
      <c r="M134" s="137">
        <f t="shared" si="50"/>
        <v>2.133</v>
      </c>
      <c r="N134" s="137">
        <f t="shared" si="50"/>
        <v>2.133</v>
      </c>
      <c r="O134" s="137">
        <f t="shared" si="50"/>
        <v>2.133</v>
      </c>
      <c r="P134" s="137">
        <f t="shared" si="50"/>
        <v>2.133</v>
      </c>
      <c r="Q134" s="137">
        <f t="shared" si="50"/>
        <v>2.133</v>
      </c>
      <c r="R134" s="137">
        <f t="shared" si="50"/>
        <v>2.133</v>
      </c>
      <c r="S134" s="137">
        <f t="shared" si="51"/>
        <v>2.133</v>
      </c>
      <c r="T134" s="137">
        <f t="shared" si="51"/>
        <v>2.133</v>
      </c>
      <c r="U134" s="137">
        <f t="shared" si="51"/>
        <v>2.133</v>
      </c>
      <c r="V134" s="137">
        <f t="shared" si="51"/>
        <v>2.133</v>
      </c>
      <c r="W134" s="137">
        <f t="shared" si="51"/>
        <v>2.133</v>
      </c>
      <c r="X134" s="137">
        <f t="shared" si="51"/>
        <v>2.133</v>
      </c>
      <c r="Y134" s="137">
        <f t="shared" si="51"/>
        <v>2.133</v>
      </c>
      <c r="Z134" s="137">
        <f t="shared" si="51"/>
        <v>2.133</v>
      </c>
      <c r="AA134" s="137">
        <f t="shared" si="51"/>
        <v>2.133</v>
      </c>
      <c r="AB134" s="137">
        <f t="shared" si="51"/>
        <v>2.133</v>
      </c>
      <c r="AC134" s="137">
        <f t="shared" si="51"/>
        <v>2.133</v>
      </c>
      <c r="AD134" s="137">
        <f t="shared" si="51"/>
        <v>2.133</v>
      </c>
      <c r="AE134" s="137">
        <f t="shared" si="51"/>
        <v>2.133</v>
      </c>
      <c r="AF134" s="137">
        <f t="shared" si="51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50"/>
        <v>2.09</v>
      </c>
      <c r="D135" s="137">
        <f t="shared" si="50"/>
        <v>2.09</v>
      </c>
      <c r="E135" s="137">
        <f t="shared" si="50"/>
        <v>2.09</v>
      </c>
      <c r="F135" s="137">
        <f t="shared" si="50"/>
        <v>2.09</v>
      </c>
      <c r="G135" s="137">
        <f t="shared" si="50"/>
        <v>2.09</v>
      </c>
      <c r="H135" s="137">
        <f t="shared" si="50"/>
        <v>2.09</v>
      </c>
      <c r="I135" s="137">
        <f t="shared" si="50"/>
        <v>2.09</v>
      </c>
      <c r="J135" s="137">
        <f t="shared" si="50"/>
        <v>2.09</v>
      </c>
      <c r="K135" s="137">
        <f t="shared" si="50"/>
        <v>2.09</v>
      </c>
      <c r="L135" s="137">
        <f t="shared" si="50"/>
        <v>2.09</v>
      </c>
      <c r="M135" s="137">
        <f t="shared" si="50"/>
        <v>2.09</v>
      </c>
      <c r="N135" s="137">
        <f t="shared" si="50"/>
        <v>2.09</v>
      </c>
      <c r="O135" s="137">
        <f t="shared" si="50"/>
        <v>2.09</v>
      </c>
      <c r="P135" s="137">
        <f t="shared" si="50"/>
        <v>2.09</v>
      </c>
      <c r="Q135" s="137">
        <f t="shared" si="50"/>
        <v>2.09</v>
      </c>
      <c r="R135" s="137">
        <f t="shared" si="50"/>
        <v>2.09</v>
      </c>
      <c r="S135" s="137">
        <f t="shared" si="51"/>
        <v>2.09</v>
      </c>
      <c r="T135" s="137">
        <f t="shared" si="51"/>
        <v>2.09</v>
      </c>
      <c r="U135" s="137">
        <f t="shared" si="51"/>
        <v>2.09</v>
      </c>
      <c r="V135" s="137">
        <f t="shared" si="51"/>
        <v>2.09</v>
      </c>
      <c r="W135" s="137">
        <f t="shared" si="51"/>
        <v>2.09</v>
      </c>
      <c r="X135" s="137">
        <f t="shared" si="51"/>
        <v>2.09</v>
      </c>
      <c r="Y135" s="137">
        <f t="shared" si="51"/>
        <v>2.09</v>
      </c>
      <c r="Z135" s="137">
        <f t="shared" si="51"/>
        <v>2.09</v>
      </c>
      <c r="AA135" s="137">
        <f t="shared" si="51"/>
        <v>2.09</v>
      </c>
      <c r="AB135" s="137">
        <f t="shared" si="51"/>
        <v>2.09</v>
      </c>
      <c r="AC135" s="137">
        <f t="shared" si="51"/>
        <v>2.09</v>
      </c>
      <c r="AD135" s="137">
        <f t="shared" si="51"/>
        <v>2.09</v>
      </c>
      <c r="AE135" s="137">
        <f t="shared" si="51"/>
        <v>2.09</v>
      </c>
      <c r="AF135" s="137">
        <f t="shared" si="51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50"/>
        <v>1.1399999999999999</v>
      </c>
      <c r="D136" s="137">
        <f t="shared" si="50"/>
        <v>1.1399999999999999</v>
      </c>
      <c r="E136" s="137">
        <f t="shared" si="50"/>
        <v>1.1399999999999999</v>
      </c>
      <c r="F136" s="137">
        <f t="shared" si="50"/>
        <v>1.1399999999999999</v>
      </c>
      <c r="G136" s="137">
        <f t="shared" si="50"/>
        <v>1.1399999999999999</v>
      </c>
      <c r="H136" s="137">
        <f t="shared" si="50"/>
        <v>1.1399999999999999</v>
      </c>
      <c r="I136" s="137">
        <f t="shared" si="50"/>
        <v>1.1399999999999999</v>
      </c>
      <c r="J136" s="137">
        <f t="shared" si="50"/>
        <v>1.1399999999999999</v>
      </c>
      <c r="K136" s="137">
        <f t="shared" si="50"/>
        <v>1.1399999999999999</v>
      </c>
      <c r="L136" s="137">
        <f t="shared" si="50"/>
        <v>1.1399999999999999</v>
      </c>
      <c r="M136" s="137">
        <f t="shared" si="50"/>
        <v>1.1399999999999999</v>
      </c>
      <c r="N136" s="137">
        <f t="shared" si="50"/>
        <v>1.1399999999999999</v>
      </c>
      <c r="O136" s="137">
        <f t="shared" si="50"/>
        <v>1.1399999999999999</v>
      </c>
      <c r="P136" s="137">
        <f t="shared" si="50"/>
        <v>1.1399999999999999</v>
      </c>
      <c r="Q136" s="137">
        <f t="shared" si="50"/>
        <v>1.1399999999999999</v>
      </c>
      <c r="R136" s="137">
        <f t="shared" si="50"/>
        <v>1.1399999999999999</v>
      </c>
      <c r="S136" s="137">
        <f t="shared" si="51"/>
        <v>1.1399999999999999</v>
      </c>
      <c r="T136" s="137">
        <f t="shared" si="51"/>
        <v>1.1399999999999999</v>
      </c>
      <c r="U136" s="137">
        <f t="shared" si="51"/>
        <v>1.1399999999999999</v>
      </c>
      <c r="V136" s="137">
        <f t="shared" si="51"/>
        <v>1.1399999999999999</v>
      </c>
      <c r="W136" s="137">
        <f t="shared" si="51"/>
        <v>1.1399999999999999</v>
      </c>
      <c r="X136" s="137">
        <f t="shared" si="51"/>
        <v>1.1399999999999999</v>
      </c>
      <c r="Y136" s="137">
        <f t="shared" si="51"/>
        <v>1.1399999999999999</v>
      </c>
      <c r="Z136" s="137">
        <f t="shared" si="51"/>
        <v>1.1399999999999999</v>
      </c>
      <c r="AA136" s="137">
        <f t="shared" si="51"/>
        <v>1.1399999999999999</v>
      </c>
      <c r="AB136" s="137">
        <f t="shared" si="51"/>
        <v>1.1399999999999999</v>
      </c>
      <c r="AC136" s="137">
        <f t="shared" si="51"/>
        <v>1.1399999999999999</v>
      </c>
      <c r="AD136" s="137">
        <f t="shared" si="51"/>
        <v>1.1399999999999999</v>
      </c>
      <c r="AE136" s="137">
        <f t="shared" si="51"/>
        <v>1.1399999999999999</v>
      </c>
      <c r="AF136" s="137">
        <f t="shared" si="51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50"/>
        <v>0.82</v>
      </c>
      <c r="D137" s="137">
        <f t="shared" si="50"/>
        <v>0.82</v>
      </c>
      <c r="E137" s="137">
        <f t="shared" si="50"/>
        <v>0.82</v>
      </c>
      <c r="F137" s="137">
        <f t="shared" si="50"/>
        <v>0.82</v>
      </c>
      <c r="G137" s="137">
        <f t="shared" si="50"/>
        <v>0.82</v>
      </c>
      <c r="H137" s="137">
        <f t="shared" si="50"/>
        <v>0.82</v>
      </c>
      <c r="I137" s="137">
        <f t="shared" si="50"/>
        <v>0.82</v>
      </c>
      <c r="J137" s="137">
        <f t="shared" si="50"/>
        <v>0.82</v>
      </c>
      <c r="K137" s="137">
        <f t="shared" si="50"/>
        <v>0.82</v>
      </c>
      <c r="L137" s="137">
        <f t="shared" si="50"/>
        <v>0.82</v>
      </c>
      <c r="M137" s="137">
        <f t="shared" si="50"/>
        <v>0.82</v>
      </c>
      <c r="N137" s="137">
        <f t="shared" si="50"/>
        <v>0.82</v>
      </c>
      <c r="O137" s="137">
        <f t="shared" si="50"/>
        <v>0.82</v>
      </c>
      <c r="P137" s="137">
        <f t="shared" si="50"/>
        <v>0.82</v>
      </c>
      <c r="Q137" s="137">
        <f t="shared" si="50"/>
        <v>0.82</v>
      </c>
      <c r="R137" s="137">
        <f t="shared" si="50"/>
        <v>0.82</v>
      </c>
      <c r="S137" s="137">
        <f t="shared" si="51"/>
        <v>0.82</v>
      </c>
      <c r="T137" s="137">
        <f t="shared" si="51"/>
        <v>0.82</v>
      </c>
      <c r="U137" s="137">
        <f t="shared" si="51"/>
        <v>0.82</v>
      </c>
      <c r="V137" s="137">
        <f t="shared" si="51"/>
        <v>0.82</v>
      </c>
      <c r="W137" s="137">
        <f t="shared" si="51"/>
        <v>0.82</v>
      </c>
      <c r="X137" s="137">
        <f t="shared" si="51"/>
        <v>0.82</v>
      </c>
      <c r="Y137" s="137">
        <f t="shared" si="51"/>
        <v>0.82</v>
      </c>
      <c r="Z137" s="137">
        <f t="shared" si="51"/>
        <v>0.82</v>
      </c>
      <c r="AA137" s="137">
        <f t="shared" si="51"/>
        <v>0.82</v>
      </c>
      <c r="AB137" s="137">
        <f t="shared" si="51"/>
        <v>0.82</v>
      </c>
      <c r="AC137" s="137">
        <f t="shared" si="51"/>
        <v>0.82</v>
      </c>
      <c r="AD137" s="137">
        <f t="shared" si="51"/>
        <v>0.82</v>
      </c>
      <c r="AE137" s="137">
        <f t="shared" si="51"/>
        <v>0.82</v>
      </c>
      <c r="AF137" s="137">
        <f t="shared" si="51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52">B139</f>
        <v>2</v>
      </c>
      <c r="D139" s="137">
        <f t="shared" si="52"/>
        <v>2</v>
      </c>
      <c r="E139" s="137">
        <f t="shared" si="52"/>
        <v>2</v>
      </c>
      <c r="F139" s="137">
        <f t="shared" si="52"/>
        <v>2</v>
      </c>
      <c r="G139" s="137">
        <f t="shared" si="52"/>
        <v>2</v>
      </c>
      <c r="H139" s="137">
        <f t="shared" si="52"/>
        <v>2</v>
      </c>
      <c r="I139" s="137">
        <f t="shared" si="52"/>
        <v>2</v>
      </c>
      <c r="J139" s="137">
        <f t="shared" si="52"/>
        <v>2</v>
      </c>
      <c r="K139" s="137">
        <f t="shared" si="52"/>
        <v>2</v>
      </c>
      <c r="L139" s="137">
        <f t="shared" si="52"/>
        <v>2</v>
      </c>
      <c r="M139" s="137">
        <f t="shared" si="52"/>
        <v>2</v>
      </c>
      <c r="N139" s="137">
        <f t="shared" si="52"/>
        <v>2</v>
      </c>
      <c r="O139" s="137">
        <f t="shared" si="52"/>
        <v>2</v>
      </c>
      <c r="P139" s="137">
        <f t="shared" si="52"/>
        <v>2</v>
      </c>
      <c r="Q139" s="137">
        <f t="shared" si="52"/>
        <v>2</v>
      </c>
      <c r="R139" s="137">
        <f t="shared" si="52"/>
        <v>2</v>
      </c>
      <c r="S139" s="137">
        <f t="shared" ref="S139:AF145" si="53">R139</f>
        <v>2</v>
      </c>
      <c r="T139" s="137">
        <f t="shared" si="53"/>
        <v>2</v>
      </c>
      <c r="U139" s="137">
        <f t="shared" si="53"/>
        <v>2</v>
      </c>
      <c r="V139" s="137">
        <f t="shared" si="53"/>
        <v>2</v>
      </c>
      <c r="W139" s="137">
        <f t="shared" si="53"/>
        <v>2</v>
      </c>
      <c r="X139" s="137">
        <f t="shared" si="53"/>
        <v>2</v>
      </c>
      <c r="Y139" s="137">
        <f t="shared" si="53"/>
        <v>2</v>
      </c>
      <c r="Z139" s="137">
        <f t="shared" si="53"/>
        <v>2</v>
      </c>
      <c r="AA139" s="137">
        <f t="shared" si="53"/>
        <v>2</v>
      </c>
      <c r="AB139" s="137">
        <f t="shared" si="53"/>
        <v>2</v>
      </c>
      <c r="AC139" s="137">
        <f t="shared" si="53"/>
        <v>2</v>
      </c>
      <c r="AD139" s="137">
        <f t="shared" si="53"/>
        <v>2</v>
      </c>
      <c r="AE139" s="137">
        <f t="shared" si="53"/>
        <v>2</v>
      </c>
      <c r="AF139" s="137">
        <f t="shared" si="53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52"/>
        <v>5.61</v>
      </c>
      <c r="D140" s="137">
        <f t="shared" si="52"/>
        <v>5.61</v>
      </c>
      <c r="E140" s="137">
        <f t="shared" si="52"/>
        <v>5.61</v>
      </c>
      <c r="F140" s="137">
        <f t="shared" si="52"/>
        <v>5.61</v>
      </c>
      <c r="G140" s="137">
        <f t="shared" si="52"/>
        <v>5.61</v>
      </c>
      <c r="H140" s="137">
        <f t="shared" si="52"/>
        <v>5.61</v>
      </c>
      <c r="I140" s="137">
        <f t="shared" si="52"/>
        <v>5.61</v>
      </c>
      <c r="J140" s="137">
        <f t="shared" si="52"/>
        <v>5.61</v>
      </c>
      <c r="K140" s="137">
        <f t="shared" si="52"/>
        <v>5.61</v>
      </c>
      <c r="L140" s="137">
        <f t="shared" si="52"/>
        <v>5.61</v>
      </c>
      <c r="M140" s="137">
        <f t="shared" si="52"/>
        <v>5.61</v>
      </c>
      <c r="N140" s="137">
        <f t="shared" si="52"/>
        <v>5.61</v>
      </c>
      <c r="O140" s="137">
        <f t="shared" si="52"/>
        <v>5.61</v>
      </c>
      <c r="P140" s="137">
        <f t="shared" si="52"/>
        <v>5.61</v>
      </c>
      <c r="Q140" s="137">
        <f t="shared" si="52"/>
        <v>5.61</v>
      </c>
      <c r="R140" s="137">
        <f t="shared" si="52"/>
        <v>5.61</v>
      </c>
      <c r="S140" s="137">
        <f t="shared" si="53"/>
        <v>5.61</v>
      </c>
      <c r="T140" s="137">
        <f t="shared" si="53"/>
        <v>5.61</v>
      </c>
      <c r="U140" s="137">
        <f t="shared" si="53"/>
        <v>5.61</v>
      </c>
      <c r="V140" s="137">
        <f t="shared" si="53"/>
        <v>5.61</v>
      </c>
      <c r="W140" s="137">
        <f t="shared" si="53"/>
        <v>5.61</v>
      </c>
      <c r="X140" s="137">
        <f t="shared" si="53"/>
        <v>5.61</v>
      </c>
      <c r="Y140" s="137">
        <f t="shared" si="53"/>
        <v>5.61</v>
      </c>
      <c r="Z140" s="137">
        <f t="shared" si="53"/>
        <v>5.61</v>
      </c>
      <c r="AA140" s="137">
        <f t="shared" si="53"/>
        <v>5.61</v>
      </c>
      <c r="AB140" s="137">
        <f t="shared" si="53"/>
        <v>5.61</v>
      </c>
      <c r="AC140" s="137">
        <f t="shared" si="53"/>
        <v>5.61</v>
      </c>
      <c r="AD140" s="137">
        <f t="shared" si="53"/>
        <v>5.61</v>
      </c>
      <c r="AE140" s="137">
        <f t="shared" si="53"/>
        <v>5.61</v>
      </c>
      <c r="AF140" s="137">
        <f t="shared" si="53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52"/>
        <v>1.25</v>
      </c>
      <c r="D141" s="137">
        <f t="shared" si="52"/>
        <v>1.25</v>
      </c>
      <c r="E141" s="137">
        <f t="shared" si="52"/>
        <v>1.25</v>
      </c>
      <c r="F141" s="137">
        <f t="shared" si="52"/>
        <v>1.25</v>
      </c>
      <c r="G141" s="137">
        <f t="shared" si="52"/>
        <v>1.25</v>
      </c>
      <c r="H141" s="137">
        <f t="shared" si="52"/>
        <v>1.25</v>
      </c>
      <c r="I141" s="137">
        <f t="shared" si="52"/>
        <v>1.25</v>
      </c>
      <c r="J141" s="137">
        <f t="shared" si="52"/>
        <v>1.25</v>
      </c>
      <c r="K141" s="137">
        <f t="shared" si="52"/>
        <v>1.25</v>
      </c>
      <c r="L141" s="137">
        <f t="shared" si="52"/>
        <v>1.25</v>
      </c>
      <c r="M141" s="137">
        <f t="shared" si="52"/>
        <v>1.25</v>
      </c>
      <c r="N141" s="137">
        <f t="shared" si="52"/>
        <v>1.25</v>
      </c>
      <c r="O141" s="137">
        <f t="shared" si="52"/>
        <v>1.25</v>
      </c>
      <c r="P141" s="137">
        <f t="shared" si="52"/>
        <v>1.25</v>
      </c>
      <c r="Q141" s="137">
        <f t="shared" si="52"/>
        <v>1.25</v>
      </c>
      <c r="R141" s="137">
        <f t="shared" si="52"/>
        <v>1.25</v>
      </c>
      <c r="S141" s="137">
        <f t="shared" si="53"/>
        <v>1.25</v>
      </c>
      <c r="T141" s="137">
        <f t="shared" si="53"/>
        <v>1.25</v>
      </c>
      <c r="U141" s="137">
        <f t="shared" si="53"/>
        <v>1.25</v>
      </c>
      <c r="V141" s="137">
        <f t="shared" si="53"/>
        <v>1.25</v>
      </c>
      <c r="W141" s="137">
        <f t="shared" si="53"/>
        <v>1.25</v>
      </c>
      <c r="X141" s="137">
        <f t="shared" si="53"/>
        <v>1.25</v>
      </c>
      <c r="Y141" s="137">
        <f t="shared" si="53"/>
        <v>1.25</v>
      </c>
      <c r="Z141" s="137">
        <f t="shared" si="53"/>
        <v>1.25</v>
      </c>
      <c r="AA141" s="137">
        <f t="shared" si="53"/>
        <v>1.25</v>
      </c>
      <c r="AB141" s="137">
        <f t="shared" si="53"/>
        <v>1.25</v>
      </c>
      <c r="AC141" s="137">
        <f t="shared" si="53"/>
        <v>1.25</v>
      </c>
      <c r="AD141" s="137">
        <f t="shared" si="53"/>
        <v>1.25</v>
      </c>
      <c r="AE141" s="137">
        <f t="shared" si="53"/>
        <v>1.25</v>
      </c>
      <c r="AF141" s="137">
        <f t="shared" si="53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52"/>
        <v>1.25</v>
      </c>
      <c r="D142" s="137">
        <f t="shared" si="52"/>
        <v>1.25</v>
      </c>
      <c r="E142" s="137">
        <f t="shared" si="52"/>
        <v>1.25</v>
      </c>
      <c r="F142" s="137">
        <f t="shared" si="52"/>
        <v>1.25</v>
      </c>
      <c r="G142" s="137">
        <f t="shared" si="52"/>
        <v>1.25</v>
      </c>
      <c r="H142" s="137">
        <f t="shared" si="52"/>
        <v>1.25</v>
      </c>
      <c r="I142" s="137">
        <f t="shared" si="52"/>
        <v>1.25</v>
      </c>
      <c r="J142" s="137">
        <f t="shared" si="52"/>
        <v>1.25</v>
      </c>
      <c r="K142" s="137">
        <f t="shared" si="52"/>
        <v>1.25</v>
      </c>
      <c r="L142" s="137">
        <f t="shared" si="52"/>
        <v>1.25</v>
      </c>
      <c r="M142" s="137">
        <f t="shared" si="52"/>
        <v>1.25</v>
      </c>
      <c r="N142" s="137">
        <f t="shared" si="52"/>
        <v>1.25</v>
      </c>
      <c r="O142" s="137">
        <f t="shared" si="52"/>
        <v>1.25</v>
      </c>
      <c r="P142" s="137">
        <f t="shared" si="52"/>
        <v>1.25</v>
      </c>
      <c r="Q142" s="137">
        <f t="shared" si="52"/>
        <v>1.25</v>
      </c>
      <c r="R142" s="137">
        <f t="shared" si="52"/>
        <v>1.25</v>
      </c>
      <c r="S142" s="137">
        <f t="shared" si="53"/>
        <v>1.25</v>
      </c>
      <c r="T142" s="137">
        <f t="shared" si="53"/>
        <v>1.25</v>
      </c>
      <c r="U142" s="137">
        <f t="shared" si="53"/>
        <v>1.25</v>
      </c>
      <c r="V142" s="137">
        <f t="shared" si="53"/>
        <v>1.25</v>
      </c>
      <c r="W142" s="137">
        <f t="shared" si="53"/>
        <v>1.25</v>
      </c>
      <c r="X142" s="137">
        <f t="shared" si="53"/>
        <v>1.25</v>
      </c>
      <c r="Y142" s="137">
        <f t="shared" si="53"/>
        <v>1.25</v>
      </c>
      <c r="Z142" s="137">
        <f t="shared" si="53"/>
        <v>1.25</v>
      </c>
      <c r="AA142" s="137">
        <f t="shared" si="53"/>
        <v>1.25</v>
      </c>
      <c r="AB142" s="137">
        <f t="shared" si="53"/>
        <v>1.25</v>
      </c>
      <c r="AC142" s="137">
        <f t="shared" si="53"/>
        <v>1.25</v>
      </c>
      <c r="AD142" s="137">
        <f t="shared" si="53"/>
        <v>1.25</v>
      </c>
      <c r="AE142" s="137">
        <f t="shared" si="53"/>
        <v>1.25</v>
      </c>
      <c r="AF142" s="137">
        <f t="shared" si="53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52"/>
        <v>1.46</v>
      </c>
      <c r="D143" s="137">
        <f t="shared" si="52"/>
        <v>1.46</v>
      </c>
      <c r="E143" s="137">
        <f t="shared" si="52"/>
        <v>1.46</v>
      </c>
      <c r="F143" s="137">
        <f t="shared" si="52"/>
        <v>1.46</v>
      </c>
      <c r="G143" s="137">
        <f t="shared" si="52"/>
        <v>1.46</v>
      </c>
      <c r="H143" s="137">
        <f t="shared" si="52"/>
        <v>1.46</v>
      </c>
      <c r="I143" s="137">
        <f t="shared" si="52"/>
        <v>1.46</v>
      </c>
      <c r="J143" s="137">
        <f t="shared" si="52"/>
        <v>1.46</v>
      </c>
      <c r="K143" s="137">
        <f t="shared" si="52"/>
        <v>1.46</v>
      </c>
      <c r="L143" s="137">
        <f t="shared" si="52"/>
        <v>1.46</v>
      </c>
      <c r="M143" s="137">
        <f t="shared" si="52"/>
        <v>1.46</v>
      </c>
      <c r="N143" s="137">
        <f t="shared" si="52"/>
        <v>1.46</v>
      </c>
      <c r="O143" s="137">
        <f t="shared" si="52"/>
        <v>1.46</v>
      </c>
      <c r="P143" s="137">
        <f t="shared" si="52"/>
        <v>1.46</v>
      </c>
      <c r="Q143" s="137">
        <f t="shared" si="52"/>
        <v>1.46</v>
      </c>
      <c r="R143" s="137">
        <f t="shared" si="52"/>
        <v>1.46</v>
      </c>
      <c r="S143" s="137">
        <f t="shared" si="53"/>
        <v>1.46</v>
      </c>
      <c r="T143" s="137">
        <f t="shared" si="53"/>
        <v>1.46</v>
      </c>
      <c r="U143" s="137">
        <f t="shared" si="53"/>
        <v>1.46</v>
      </c>
      <c r="V143" s="137">
        <f t="shared" si="53"/>
        <v>1.46</v>
      </c>
      <c r="W143" s="137">
        <f t="shared" si="53"/>
        <v>1.46</v>
      </c>
      <c r="X143" s="137">
        <f t="shared" si="53"/>
        <v>1.46</v>
      </c>
      <c r="Y143" s="137">
        <f t="shared" si="53"/>
        <v>1.46</v>
      </c>
      <c r="Z143" s="137">
        <f t="shared" si="53"/>
        <v>1.46</v>
      </c>
      <c r="AA143" s="137">
        <f t="shared" si="53"/>
        <v>1.46</v>
      </c>
      <c r="AB143" s="137">
        <f t="shared" si="53"/>
        <v>1.46</v>
      </c>
      <c r="AC143" s="137">
        <f t="shared" si="53"/>
        <v>1.46</v>
      </c>
      <c r="AD143" s="137">
        <f t="shared" si="53"/>
        <v>1.46</v>
      </c>
      <c r="AE143" s="137">
        <f t="shared" si="53"/>
        <v>1.46</v>
      </c>
      <c r="AF143" s="137">
        <f t="shared" si="53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52"/>
        <v>3</v>
      </c>
      <c r="D144" s="137">
        <f t="shared" si="52"/>
        <v>3</v>
      </c>
      <c r="E144" s="137">
        <f t="shared" si="52"/>
        <v>3</v>
      </c>
      <c r="F144" s="137">
        <f t="shared" si="52"/>
        <v>3</v>
      </c>
      <c r="G144" s="137">
        <f t="shared" si="52"/>
        <v>3</v>
      </c>
      <c r="H144" s="137">
        <f t="shared" si="52"/>
        <v>3</v>
      </c>
      <c r="I144" s="137">
        <f t="shared" si="52"/>
        <v>3</v>
      </c>
      <c r="J144" s="137">
        <f t="shared" si="52"/>
        <v>3</v>
      </c>
      <c r="K144" s="137">
        <f t="shared" si="52"/>
        <v>3</v>
      </c>
      <c r="L144" s="137">
        <f t="shared" si="52"/>
        <v>3</v>
      </c>
      <c r="M144" s="137">
        <f t="shared" si="52"/>
        <v>3</v>
      </c>
      <c r="N144" s="137">
        <f t="shared" si="52"/>
        <v>3</v>
      </c>
      <c r="O144" s="137">
        <f t="shared" si="52"/>
        <v>3</v>
      </c>
      <c r="P144" s="137">
        <f t="shared" si="52"/>
        <v>3</v>
      </c>
      <c r="Q144" s="137">
        <f t="shared" si="52"/>
        <v>3</v>
      </c>
      <c r="R144" s="137">
        <f t="shared" si="52"/>
        <v>3</v>
      </c>
      <c r="S144" s="137">
        <f t="shared" si="53"/>
        <v>3</v>
      </c>
      <c r="T144" s="137">
        <f t="shared" si="53"/>
        <v>3</v>
      </c>
      <c r="U144" s="137">
        <f t="shared" si="53"/>
        <v>3</v>
      </c>
      <c r="V144" s="137">
        <f t="shared" si="53"/>
        <v>3</v>
      </c>
      <c r="W144" s="137">
        <f t="shared" si="53"/>
        <v>3</v>
      </c>
      <c r="X144" s="137">
        <f t="shared" si="53"/>
        <v>3</v>
      </c>
      <c r="Y144" s="137">
        <f t="shared" si="53"/>
        <v>3</v>
      </c>
      <c r="Z144" s="137">
        <f t="shared" si="53"/>
        <v>3</v>
      </c>
      <c r="AA144" s="137">
        <f t="shared" si="53"/>
        <v>3</v>
      </c>
      <c r="AB144" s="137">
        <f t="shared" si="53"/>
        <v>3</v>
      </c>
      <c r="AC144" s="137">
        <f t="shared" si="53"/>
        <v>3</v>
      </c>
      <c r="AD144" s="137">
        <f t="shared" si="53"/>
        <v>3</v>
      </c>
      <c r="AE144" s="137">
        <f t="shared" si="53"/>
        <v>3</v>
      </c>
      <c r="AF144" s="137">
        <f t="shared" si="53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52"/>
        <v>3.3</v>
      </c>
      <c r="D145" s="137">
        <f t="shared" si="52"/>
        <v>3.3</v>
      </c>
      <c r="E145" s="137">
        <f t="shared" si="52"/>
        <v>3.3</v>
      </c>
      <c r="F145" s="137">
        <f t="shared" si="52"/>
        <v>3.3</v>
      </c>
      <c r="G145" s="137">
        <f t="shared" si="52"/>
        <v>3.3</v>
      </c>
      <c r="H145" s="137">
        <f t="shared" si="52"/>
        <v>3.3</v>
      </c>
      <c r="I145" s="137">
        <f t="shared" si="52"/>
        <v>3.3</v>
      </c>
      <c r="J145" s="137">
        <f t="shared" si="52"/>
        <v>3.3</v>
      </c>
      <c r="K145" s="137">
        <f t="shared" si="52"/>
        <v>3.3</v>
      </c>
      <c r="L145" s="137">
        <f t="shared" si="52"/>
        <v>3.3</v>
      </c>
      <c r="M145" s="137">
        <f t="shared" si="52"/>
        <v>3.3</v>
      </c>
      <c r="N145" s="137">
        <f t="shared" si="52"/>
        <v>3.3</v>
      </c>
      <c r="O145" s="137">
        <f t="shared" si="52"/>
        <v>3.3</v>
      </c>
      <c r="P145" s="137">
        <f t="shared" si="52"/>
        <v>3.3</v>
      </c>
      <c r="Q145" s="137">
        <f t="shared" si="52"/>
        <v>3.3</v>
      </c>
      <c r="R145" s="137">
        <f t="shared" si="52"/>
        <v>3.3</v>
      </c>
      <c r="S145" s="137">
        <f t="shared" si="53"/>
        <v>3.3</v>
      </c>
      <c r="T145" s="137">
        <f t="shared" si="53"/>
        <v>3.3</v>
      </c>
      <c r="U145" s="137">
        <f t="shared" si="53"/>
        <v>3.3</v>
      </c>
      <c r="V145" s="137">
        <f t="shared" si="53"/>
        <v>3.3</v>
      </c>
      <c r="W145" s="137">
        <f t="shared" si="53"/>
        <v>3.3</v>
      </c>
      <c r="X145" s="137">
        <f t="shared" si="53"/>
        <v>3.3</v>
      </c>
      <c r="Y145" s="137">
        <f t="shared" si="53"/>
        <v>3.3</v>
      </c>
      <c r="Z145" s="137">
        <f t="shared" si="53"/>
        <v>3.3</v>
      </c>
      <c r="AA145" s="137">
        <f t="shared" si="53"/>
        <v>3.3</v>
      </c>
      <c r="AB145" s="137">
        <f t="shared" si="53"/>
        <v>3.3</v>
      </c>
      <c r="AC145" s="137">
        <f t="shared" si="53"/>
        <v>3.3</v>
      </c>
      <c r="AD145" s="137">
        <f t="shared" si="53"/>
        <v>3.3</v>
      </c>
      <c r="AE145" s="137">
        <f t="shared" si="53"/>
        <v>3.3</v>
      </c>
      <c r="AF145" s="137">
        <f t="shared" si="53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54">B147</f>
        <v>1.76</v>
      </c>
      <c r="D147" s="137">
        <f t="shared" si="54"/>
        <v>1.76</v>
      </c>
      <c r="E147" s="137">
        <f t="shared" si="54"/>
        <v>1.76</v>
      </c>
      <c r="F147" s="137">
        <f t="shared" si="54"/>
        <v>1.76</v>
      </c>
      <c r="G147" s="137">
        <f t="shared" si="54"/>
        <v>1.76</v>
      </c>
      <c r="H147" s="137">
        <f t="shared" si="54"/>
        <v>1.76</v>
      </c>
      <c r="I147" s="137">
        <f t="shared" si="54"/>
        <v>1.76</v>
      </c>
      <c r="J147" s="137">
        <f t="shared" si="54"/>
        <v>1.76</v>
      </c>
      <c r="K147" s="137">
        <f t="shared" si="54"/>
        <v>1.76</v>
      </c>
      <c r="L147" s="137">
        <f t="shared" si="54"/>
        <v>1.76</v>
      </c>
      <c r="M147" s="137">
        <f t="shared" si="54"/>
        <v>1.76</v>
      </c>
      <c r="N147" s="137">
        <f t="shared" si="54"/>
        <v>1.76</v>
      </c>
      <c r="O147" s="137">
        <f t="shared" si="54"/>
        <v>1.76</v>
      </c>
      <c r="P147" s="137">
        <f t="shared" si="54"/>
        <v>1.76</v>
      </c>
      <c r="Q147" s="137">
        <f t="shared" si="54"/>
        <v>1.76</v>
      </c>
      <c r="R147" s="137">
        <f t="shared" si="54"/>
        <v>1.76</v>
      </c>
      <c r="S147" s="137">
        <f t="shared" ref="S147:AF148" si="55">R147</f>
        <v>1.76</v>
      </c>
      <c r="T147" s="137">
        <f t="shared" si="55"/>
        <v>1.76</v>
      </c>
      <c r="U147" s="137">
        <f t="shared" si="55"/>
        <v>1.76</v>
      </c>
      <c r="V147" s="137">
        <f t="shared" si="55"/>
        <v>1.76</v>
      </c>
      <c r="W147" s="137">
        <f t="shared" si="55"/>
        <v>1.76</v>
      </c>
      <c r="X147" s="137">
        <f t="shared" si="55"/>
        <v>1.76</v>
      </c>
      <c r="Y147" s="137">
        <f t="shared" si="55"/>
        <v>1.76</v>
      </c>
      <c r="Z147" s="137">
        <f t="shared" si="55"/>
        <v>1.76</v>
      </c>
      <c r="AA147" s="137">
        <f t="shared" si="55"/>
        <v>1.76</v>
      </c>
      <c r="AB147" s="137">
        <f t="shared" si="55"/>
        <v>1.76</v>
      </c>
      <c r="AC147" s="137">
        <f t="shared" si="55"/>
        <v>1.76</v>
      </c>
      <c r="AD147" s="137">
        <f t="shared" si="55"/>
        <v>1.76</v>
      </c>
      <c r="AE147" s="137">
        <f t="shared" si="55"/>
        <v>1.76</v>
      </c>
      <c r="AF147" s="137">
        <f t="shared" si="55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54"/>
        <v>0</v>
      </c>
      <c r="D148" s="137">
        <f t="shared" si="54"/>
        <v>0</v>
      </c>
      <c r="E148" s="137">
        <f t="shared" si="54"/>
        <v>0</v>
      </c>
      <c r="F148" s="137">
        <f t="shared" si="54"/>
        <v>0</v>
      </c>
      <c r="G148" s="137">
        <f t="shared" si="54"/>
        <v>0</v>
      </c>
      <c r="H148" s="137">
        <f t="shared" si="54"/>
        <v>0</v>
      </c>
      <c r="I148" s="137">
        <f t="shared" si="54"/>
        <v>0</v>
      </c>
      <c r="J148" s="137">
        <f t="shared" si="54"/>
        <v>0</v>
      </c>
      <c r="K148" s="137">
        <f t="shared" si="54"/>
        <v>0</v>
      </c>
      <c r="L148" s="137">
        <f t="shared" si="54"/>
        <v>0</v>
      </c>
      <c r="M148" s="137">
        <f t="shared" si="54"/>
        <v>0</v>
      </c>
      <c r="N148" s="137">
        <f t="shared" si="54"/>
        <v>0</v>
      </c>
      <c r="O148" s="137">
        <f t="shared" si="54"/>
        <v>0</v>
      </c>
      <c r="P148" s="137">
        <f t="shared" si="54"/>
        <v>0</v>
      </c>
      <c r="Q148" s="137">
        <f t="shared" si="54"/>
        <v>0</v>
      </c>
      <c r="R148" s="137">
        <f t="shared" si="54"/>
        <v>0</v>
      </c>
      <c r="S148" s="137">
        <f t="shared" si="55"/>
        <v>0</v>
      </c>
      <c r="T148" s="137">
        <f t="shared" si="55"/>
        <v>0</v>
      </c>
      <c r="U148" s="137">
        <f t="shared" si="55"/>
        <v>0</v>
      </c>
      <c r="V148" s="137">
        <f t="shared" si="55"/>
        <v>0</v>
      </c>
      <c r="W148" s="137">
        <f t="shared" si="55"/>
        <v>0</v>
      </c>
      <c r="X148" s="137">
        <f t="shared" si="55"/>
        <v>0</v>
      </c>
      <c r="Y148" s="137">
        <f t="shared" si="55"/>
        <v>0</v>
      </c>
      <c r="Z148" s="137">
        <f t="shared" si="55"/>
        <v>0</v>
      </c>
      <c r="AA148" s="137">
        <f t="shared" si="55"/>
        <v>0</v>
      </c>
      <c r="AB148" s="137">
        <f t="shared" si="55"/>
        <v>0</v>
      </c>
      <c r="AC148" s="137">
        <f t="shared" si="55"/>
        <v>0</v>
      </c>
      <c r="AD148" s="137">
        <f t="shared" si="55"/>
        <v>0</v>
      </c>
      <c r="AE148" s="137">
        <f t="shared" si="55"/>
        <v>0</v>
      </c>
      <c r="AF148" s="137">
        <f t="shared" si="55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56">B150</f>
        <v>0.1</v>
      </c>
      <c r="D150" s="137">
        <f t="shared" si="56"/>
        <v>0.1</v>
      </c>
      <c r="E150" s="137">
        <f t="shared" si="56"/>
        <v>0.1</v>
      </c>
      <c r="F150" s="137">
        <f t="shared" si="56"/>
        <v>0.1</v>
      </c>
      <c r="G150" s="137">
        <f t="shared" si="56"/>
        <v>0.1</v>
      </c>
      <c r="H150" s="137">
        <f t="shared" si="56"/>
        <v>0.1</v>
      </c>
      <c r="I150" s="137">
        <f t="shared" si="56"/>
        <v>0.1</v>
      </c>
      <c r="J150" s="137">
        <f t="shared" si="56"/>
        <v>0.1</v>
      </c>
      <c r="K150" s="137">
        <f t="shared" si="56"/>
        <v>0.1</v>
      </c>
      <c r="L150" s="137">
        <f t="shared" si="56"/>
        <v>0.1</v>
      </c>
      <c r="M150" s="137">
        <f t="shared" si="56"/>
        <v>0.1</v>
      </c>
      <c r="N150" s="137">
        <f t="shared" si="56"/>
        <v>0.1</v>
      </c>
      <c r="O150" s="137">
        <f t="shared" si="56"/>
        <v>0.1</v>
      </c>
      <c r="P150" s="137">
        <f t="shared" si="56"/>
        <v>0.1</v>
      </c>
      <c r="Q150" s="137">
        <f t="shared" si="56"/>
        <v>0.1</v>
      </c>
      <c r="R150" s="137">
        <f t="shared" si="56"/>
        <v>0.1</v>
      </c>
      <c r="S150" s="137">
        <f t="shared" ref="S150:AF153" si="57">R150</f>
        <v>0.1</v>
      </c>
      <c r="T150" s="137">
        <f t="shared" si="57"/>
        <v>0.1</v>
      </c>
      <c r="U150" s="137">
        <f t="shared" si="57"/>
        <v>0.1</v>
      </c>
      <c r="V150" s="137">
        <f t="shared" si="57"/>
        <v>0.1</v>
      </c>
      <c r="W150" s="137">
        <f t="shared" si="57"/>
        <v>0.1</v>
      </c>
      <c r="X150" s="137">
        <f t="shared" si="57"/>
        <v>0.1</v>
      </c>
      <c r="Y150" s="137">
        <f t="shared" si="57"/>
        <v>0.1</v>
      </c>
      <c r="Z150" s="137">
        <f t="shared" si="57"/>
        <v>0.1</v>
      </c>
      <c r="AA150" s="137">
        <f t="shared" si="57"/>
        <v>0.1</v>
      </c>
      <c r="AB150" s="137">
        <f t="shared" si="57"/>
        <v>0.1</v>
      </c>
      <c r="AC150" s="137">
        <f t="shared" si="57"/>
        <v>0.1</v>
      </c>
      <c r="AD150" s="137">
        <f t="shared" si="57"/>
        <v>0.1</v>
      </c>
      <c r="AE150" s="137">
        <f t="shared" si="57"/>
        <v>0.1</v>
      </c>
      <c r="AF150" s="137">
        <f t="shared" si="57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56"/>
        <v>2.0499999999999998</v>
      </c>
      <c r="D151" s="137">
        <f t="shared" si="56"/>
        <v>2.0499999999999998</v>
      </c>
      <c r="E151" s="137">
        <f t="shared" si="56"/>
        <v>2.0499999999999998</v>
      </c>
      <c r="F151" s="137">
        <f t="shared" si="56"/>
        <v>2.0499999999999998</v>
      </c>
      <c r="G151" s="137">
        <f t="shared" si="56"/>
        <v>2.0499999999999998</v>
      </c>
      <c r="H151" s="137">
        <f t="shared" si="56"/>
        <v>2.0499999999999998</v>
      </c>
      <c r="I151" s="137">
        <f t="shared" si="56"/>
        <v>2.0499999999999998</v>
      </c>
      <c r="J151" s="137">
        <f t="shared" si="56"/>
        <v>2.0499999999999998</v>
      </c>
      <c r="K151" s="137">
        <f t="shared" si="56"/>
        <v>2.0499999999999998</v>
      </c>
      <c r="L151" s="137">
        <f t="shared" si="56"/>
        <v>2.0499999999999998</v>
      </c>
      <c r="M151" s="137">
        <f t="shared" si="56"/>
        <v>2.0499999999999998</v>
      </c>
      <c r="N151" s="137">
        <f t="shared" si="56"/>
        <v>2.0499999999999998</v>
      </c>
      <c r="O151" s="137">
        <f t="shared" si="56"/>
        <v>2.0499999999999998</v>
      </c>
      <c r="P151" s="137">
        <f t="shared" si="56"/>
        <v>2.0499999999999998</v>
      </c>
      <c r="Q151" s="137">
        <f t="shared" si="56"/>
        <v>2.0499999999999998</v>
      </c>
      <c r="R151" s="137">
        <f t="shared" si="56"/>
        <v>2.0499999999999998</v>
      </c>
      <c r="S151" s="137">
        <f t="shared" si="57"/>
        <v>2.0499999999999998</v>
      </c>
      <c r="T151" s="137">
        <f t="shared" si="57"/>
        <v>2.0499999999999998</v>
      </c>
      <c r="U151" s="137">
        <f t="shared" si="57"/>
        <v>2.0499999999999998</v>
      </c>
      <c r="V151" s="137">
        <f t="shared" si="57"/>
        <v>2.0499999999999998</v>
      </c>
      <c r="W151" s="137">
        <f t="shared" si="57"/>
        <v>2.0499999999999998</v>
      </c>
      <c r="X151" s="137">
        <f t="shared" si="57"/>
        <v>2.0499999999999998</v>
      </c>
      <c r="Y151" s="137">
        <f t="shared" si="57"/>
        <v>2.0499999999999998</v>
      </c>
      <c r="Z151" s="137">
        <f t="shared" si="57"/>
        <v>2.0499999999999998</v>
      </c>
      <c r="AA151" s="137">
        <f t="shared" si="57"/>
        <v>2.0499999999999998</v>
      </c>
      <c r="AB151" s="137">
        <f t="shared" si="57"/>
        <v>2.0499999999999998</v>
      </c>
      <c r="AC151" s="137">
        <f t="shared" si="57"/>
        <v>2.0499999999999998</v>
      </c>
      <c r="AD151" s="137">
        <f t="shared" si="57"/>
        <v>2.0499999999999998</v>
      </c>
      <c r="AE151" s="137">
        <f t="shared" si="57"/>
        <v>2.0499999999999998</v>
      </c>
      <c r="AF151" s="137">
        <f t="shared" si="57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56"/>
        <v>2.7</v>
      </c>
      <c r="D152" s="137">
        <f t="shared" si="56"/>
        <v>2.7</v>
      </c>
      <c r="E152" s="137">
        <f t="shared" si="56"/>
        <v>2.7</v>
      </c>
      <c r="F152" s="137">
        <f t="shared" si="56"/>
        <v>2.7</v>
      </c>
      <c r="G152" s="137">
        <f t="shared" si="56"/>
        <v>2.7</v>
      </c>
      <c r="H152" s="137">
        <f t="shared" si="56"/>
        <v>2.7</v>
      </c>
      <c r="I152" s="137">
        <f t="shared" si="56"/>
        <v>2.7</v>
      </c>
      <c r="J152" s="137">
        <f t="shared" si="56"/>
        <v>2.7</v>
      </c>
      <c r="K152" s="137">
        <f t="shared" si="56"/>
        <v>2.7</v>
      </c>
      <c r="L152" s="137">
        <f t="shared" si="56"/>
        <v>2.7</v>
      </c>
      <c r="M152" s="137">
        <f t="shared" si="56"/>
        <v>2.7</v>
      </c>
      <c r="N152" s="137">
        <f t="shared" si="56"/>
        <v>2.7</v>
      </c>
      <c r="O152" s="137">
        <f t="shared" si="56"/>
        <v>2.7</v>
      </c>
      <c r="P152" s="137">
        <f t="shared" si="56"/>
        <v>2.7</v>
      </c>
      <c r="Q152" s="137">
        <f t="shared" si="56"/>
        <v>2.7</v>
      </c>
      <c r="R152" s="137">
        <f t="shared" si="56"/>
        <v>2.7</v>
      </c>
      <c r="S152" s="137">
        <f t="shared" si="57"/>
        <v>2.7</v>
      </c>
      <c r="T152" s="137">
        <f t="shared" si="57"/>
        <v>2.7</v>
      </c>
      <c r="U152" s="137">
        <f t="shared" si="57"/>
        <v>2.7</v>
      </c>
      <c r="V152" s="137">
        <f t="shared" si="57"/>
        <v>2.7</v>
      </c>
      <c r="W152" s="137">
        <f t="shared" si="57"/>
        <v>2.7</v>
      </c>
      <c r="X152" s="137">
        <f t="shared" si="57"/>
        <v>2.7</v>
      </c>
      <c r="Y152" s="137">
        <f t="shared" si="57"/>
        <v>2.7</v>
      </c>
      <c r="Z152" s="137">
        <f t="shared" si="57"/>
        <v>2.7</v>
      </c>
      <c r="AA152" s="137">
        <f t="shared" si="57"/>
        <v>2.7</v>
      </c>
      <c r="AB152" s="137">
        <f t="shared" si="57"/>
        <v>2.7</v>
      </c>
      <c r="AC152" s="137">
        <f t="shared" si="57"/>
        <v>2.7</v>
      </c>
      <c r="AD152" s="137">
        <f t="shared" si="57"/>
        <v>2.7</v>
      </c>
      <c r="AE152" s="137">
        <f t="shared" si="57"/>
        <v>2.7</v>
      </c>
      <c r="AF152" s="137">
        <f t="shared" si="57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56"/>
        <v>2.15</v>
      </c>
      <c r="D153" s="137">
        <f t="shared" si="56"/>
        <v>2.15</v>
      </c>
      <c r="E153" s="137">
        <f t="shared" si="56"/>
        <v>2.15</v>
      </c>
      <c r="F153" s="137">
        <f t="shared" si="56"/>
        <v>2.15</v>
      </c>
      <c r="G153" s="137">
        <f t="shared" si="56"/>
        <v>2.15</v>
      </c>
      <c r="H153" s="137">
        <f t="shared" si="56"/>
        <v>2.15</v>
      </c>
      <c r="I153" s="137">
        <f t="shared" si="56"/>
        <v>2.15</v>
      </c>
      <c r="J153" s="137">
        <f t="shared" si="56"/>
        <v>2.15</v>
      </c>
      <c r="K153" s="137">
        <f t="shared" si="56"/>
        <v>2.15</v>
      </c>
      <c r="L153" s="137">
        <f t="shared" si="56"/>
        <v>2.15</v>
      </c>
      <c r="M153" s="137">
        <f t="shared" si="56"/>
        <v>2.15</v>
      </c>
      <c r="N153" s="137">
        <f t="shared" si="56"/>
        <v>2.15</v>
      </c>
      <c r="O153" s="137">
        <f t="shared" si="56"/>
        <v>2.15</v>
      </c>
      <c r="P153" s="137">
        <f t="shared" si="56"/>
        <v>2.15</v>
      </c>
      <c r="Q153" s="137">
        <f t="shared" si="56"/>
        <v>2.15</v>
      </c>
      <c r="R153" s="137">
        <f t="shared" si="56"/>
        <v>2.15</v>
      </c>
      <c r="S153" s="137">
        <f t="shared" si="57"/>
        <v>2.15</v>
      </c>
      <c r="T153" s="137">
        <f t="shared" si="57"/>
        <v>2.15</v>
      </c>
      <c r="U153" s="137">
        <f t="shared" si="57"/>
        <v>2.15</v>
      </c>
      <c r="V153" s="137">
        <f t="shared" si="57"/>
        <v>2.15</v>
      </c>
      <c r="W153" s="137">
        <f t="shared" si="57"/>
        <v>2.15</v>
      </c>
      <c r="X153" s="137">
        <f t="shared" si="57"/>
        <v>2.15</v>
      </c>
      <c r="Y153" s="137">
        <f t="shared" si="57"/>
        <v>2.15</v>
      </c>
      <c r="Z153" s="137">
        <f t="shared" si="57"/>
        <v>2.15</v>
      </c>
      <c r="AA153" s="137">
        <f t="shared" si="57"/>
        <v>2.15</v>
      </c>
      <c r="AB153" s="137">
        <f t="shared" si="57"/>
        <v>2.15</v>
      </c>
      <c r="AC153" s="137">
        <f t="shared" si="57"/>
        <v>2.15</v>
      </c>
      <c r="AD153" s="137">
        <f t="shared" si="57"/>
        <v>2.15</v>
      </c>
      <c r="AE153" s="137">
        <f t="shared" si="57"/>
        <v>2.15</v>
      </c>
      <c r="AF153" s="137">
        <f t="shared" si="57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58">B155</f>
        <v>0.9</v>
      </c>
      <c r="D155" s="137">
        <f t="shared" si="58"/>
        <v>0.9</v>
      </c>
      <c r="E155" s="137">
        <f t="shared" si="58"/>
        <v>0.9</v>
      </c>
      <c r="F155" s="137">
        <f t="shared" si="58"/>
        <v>0.9</v>
      </c>
      <c r="G155" s="137">
        <f t="shared" si="58"/>
        <v>0.9</v>
      </c>
      <c r="H155" s="137">
        <f t="shared" si="58"/>
        <v>0.9</v>
      </c>
      <c r="I155" s="137">
        <f t="shared" si="58"/>
        <v>0.9</v>
      </c>
      <c r="J155" s="137">
        <f t="shared" si="58"/>
        <v>0.9</v>
      </c>
      <c r="K155" s="137">
        <f t="shared" si="58"/>
        <v>0.9</v>
      </c>
      <c r="L155" s="137">
        <f t="shared" si="58"/>
        <v>0.9</v>
      </c>
      <c r="M155" s="137">
        <f t="shared" si="58"/>
        <v>0.9</v>
      </c>
      <c r="N155" s="137">
        <f t="shared" si="58"/>
        <v>0.9</v>
      </c>
      <c r="O155" s="137">
        <f t="shared" si="58"/>
        <v>0.9</v>
      </c>
      <c r="P155" s="137">
        <f t="shared" si="58"/>
        <v>0.9</v>
      </c>
      <c r="Q155" s="137">
        <f t="shared" si="58"/>
        <v>0.9</v>
      </c>
      <c r="R155" s="137">
        <f t="shared" si="58"/>
        <v>0.9</v>
      </c>
      <c r="S155" s="137">
        <f t="shared" ref="R155:AF167" si="59">R155</f>
        <v>0.9</v>
      </c>
      <c r="T155" s="137">
        <f t="shared" si="59"/>
        <v>0.9</v>
      </c>
      <c r="U155" s="137">
        <f t="shared" si="59"/>
        <v>0.9</v>
      </c>
      <c r="V155" s="137">
        <f t="shared" si="59"/>
        <v>0.9</v>
      </c>
      <c r="W155" s="137">
        <f t="shared" si="59"/>
        <v>0.9</v>
      </c>
      <c r="X155" s="137">
        <f t="shared" si="59"/>
        <v>0.9</v>
      </c>
      <c r="Y155" s="137">
        <f t="shared" si="59"/>
        <v>0.9</v>
      </c>
      <c r="Z155" s="137">
        <f t="shared" si="59"/>
        <v>0.9</v>
      </c>
      <c r="AA155" s="137">
        <f t="shared" si="59"/>
        <v>0.9</v>
      </c>
      <c r="AB155" s="137">
        <f t="shared" si="59"/>
        <v>0.9</v>
      </c>
      <c r="AC155" s="137">
        <f t="shared" si="59"/>
        <v>0.9</v>
      </c>
      <c r="AD155" s="137">
        <f t="shared" si="59"/>
        <v>0.9</v>
      </c>
      <c r="AE155" s="137">
        <f t="shared" si="59"/>
        <v>0.9</v>
      </c>
      <c r="AF155" s="137">
        <f t="shared" si="59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58"/>
        <v>1.08</v>
      </c>
      <c r="D156" s="137">
        <f t="shared" si="58"/>
        <v>1.08</v>
      </c>
      <c r="E156" s="137">
        <f t="shared" si="58"/>
        <v>1.08</v>
      </c>
      <c r="F156" s="137">
        <f t="shared" si="58"/>
        <v>1.08</v>
      </c>
      <c r="G156" s="137">
        <f t="shared" si="58"/>
        <v>1.08</v>
      </c>
      <c r="H156" s="137">
        <f t="shared" si="58"/>
        <v>1.08</v>
      </c>
      <c r="I156" s="137">
        <f t="shared" si="58"/>
        <v>1.08</v>
      </c>
      <c r="J156" s="137">
        <f t="shared" si="58"/>
        <v>1.08</v>
      </c>
      <c r="K156" s="137">
        <f t="shared" si="58"/>
        <v>1.08</v>
      </c>
      <c r="L156" s="137">
        <f t="shared" si="58"/>
        <v>1.08</v>
      </c>
      <c r="M156" s="137">
        <f t="shared" si="58"/>
        <v>1.08</v>
      </c>
      <c r="N156" s="137">
        <f t="shared" si="58"/>
        <v>1.08</v>
      </c>
      <c r="O156" s="137">
        <f t="shared" si="58"/>
        <v>1.08</v>
      </c>
      <c r="P156" s="137">
        <f t="shared" si="58"/>
        <v>1.08</v>
      </c>
      <c r="Q156" s="137">
        <f t="shared" si="58"/>
        <v>1.08</v>
      </c>
      <c r="R156" s="137">
        <f t="shared" si="58"/>
        <v>1.08</v>
      </c>
      <c r="S156" s="137">
        <f t="shared" si="59"/>
        <v>1.08</v>
      </c>
      <c r="T156" s="137">
        <f t="shared" si="59"/>
        <v>1.08</v>
      </c>
      <c r="U156" s="137">
        <f t="shared" si="59"/>
        <v>1.08</v>
      </c>
      <c r="V156" s="137">
        <f t="shared" si="59"/>
        <v>1.08</v>
      </c>
      <c r="W156" s="137">
        <f t="shared" si="59"/>
        <v>1.08</v>
      </c>
      <c r="X156" s="137">
        <f t="shared" si="59"/>
        <v>1.08</v>
      </c>
      <c r="Y156" s="137">
        <f t="shared" si="59"/>
        <v>1.08</v>
      </c>
      <c r="Z156" s="137">
        <f t="shared" si="59"/>
        <v>1.08</v>
      </c>
      <c r="AA156" s="137">
        <f t="shared" si="59"/>
        <v>1.08</v>
      </c>
      <c r="AB156" s="137">
        <f t="shared" si="59"/>
        <v>1.08</v>
      </c>
      <c r="AC156" s="137">
        <f t="shared" si="59"/>
        <v>1.08</v>
      </c>
      <c r="AD156" s="137">
        <f t="shared" si="59"/>
        <v>1.08</v>
      </c>
      <c r="AE156" s="137">
        <f t="shared" si="59"/>
        <v>1.08</v>
      </c>
      <c r="AF156" s="137">
        <f t="shared" si="59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58"/>
        <v>2.37</v>
      </c>
      <c r="D157" s="137">
        <f t="shared" si="58"/>
        <v>2.37</v>
      </c>
      <c r="E157" s="137">
        <f t="shared" si="58"/>
        <v>2.37</v>
      </c>
      <c r="F157" s="137">
        <f t="shared" si="58"/>
        <v>2.37</v>
      </c>
      <c r="G157" s="137">
        <f t="shared" si="58"/>
        <v>2.37</v>
      </c>
      <c r="H157" s="137">
        <f t="shared" si="58"/>
        <v>2.37</v>
      </c>
      <c r="I157" s="137">
        <f t="shared" si="58"/>
        <v>2.37</v>
      </c>
      <c r="J157" s="137">
        <f t="shared" si="58"/>
        <v>2.37</v>
      </c>
      <c r="K157" s="137">
        <f t="shared" si="58"/>
        <v>2.37</v>
      </c>
      <c r="L157" s="137">
        <f t="shared" si="58"/>
        <v>2.37</v>
      </c>
      <c r="M157" s="137">
        <f t="shared" si="58"/>
        <v>2.37</v>
      </c>
      <c r="N157" s="137">
        <f t="shared" si="58"/>
        <v>2.37</v>
      </c>
      <c r="O157" s="137">
        <f t="shared" si="58"/>
        <v>2.37</v>
      </c>
      <c r="P157" s="137">
        <f t="shared" si="58"/>
        <v>2.37</v>
      </c>
      <c r="Q157" s="137">
        <f t="shared" si="58"/>
        <v>2.37</v>
      </c>
      <c r="R157" s="137">
        <f t="shared" si="58"/>
        <v>2.37</v>
      </c>
      <c r="S157" s="137">
        <f t="shared" si="59"/>
        <v>2.37</v>
      </c>
      <c r="T157" s="137">
        <f t="shared" si="59"/>
        <v>2.37</v>
      </c>
      <c r="U157" s="137">
        <f t="shared" si="59"/>
        <v>2.37</v>
      </c>
      <c r="V157" s="137">
        <f t="shared" si="59"/>
        <v>2.37</v>
      </c>
      <c r="W157" s="137">
        <f t="shared" si="59"/>
        <v>2.37</v>
      </c>
      <c r="X157" s="137">
        <f t="shared" si="59"/>
        <v>2.37</v>
      </c>
      <c r="Y157" s="137">
        <f t="shared" si="59"/>
        <v>2.37</v>
      </c>
      <c r="Z157" s="137">
        <f t="shared" si="59"/>
        <v>2.37</v>
      </c>
      <c r="AA157" s="137">
        <f t="shared" si="59"/>
        <v>2.37</v>
      </c>
      <c r="AB157" s="137">
        <f t="shared" si="59"/>
        <v>2.37</v>
      </c>
      <c r="AC157" s="137">
        <f t="shared" si="59"/>
        <v>2.37</v>
      </c>
      <c r="AD157" s="137">
        <f t="shared" si="59"/>
        <v>2.37</v>
      </c>
      <c r="AE157" s="137">
        <f t="shared" si="59"/>
        <v>2.37</v>
      </c>
      <c r="AF157" s="137">
        <f t="shared" si="59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58"/>
        <v>1.81</v>
      </c>
      <c r="D158" s="137">
        <f t="shared" si="58"/>
        <v>1.81</v>
      </c>
      <c r="E158" s="137">
        <f t="shared" si="58"/>
        <v>1.81</v>
      </c>
      <c r="F158" s="137">
        <f t="shared" si="58"/>
        <v>1.81</v>
      </c>
      <c r="G158" s="137">
        <f t="shared" si="58"/>
        <v>1.81</v>
      </c>
      <c r="H158" s="137">
        <f t="shared" si="58"/>
        <v>1.81</v>
      </c>
      <c r="I158" s="137">
        <f t="shared" si="58"/>
        <v>1.81</v>
      </c>
      <c r="J158" s="137">
        <f t="shared" si="58"/>
        <v>1.81</v>
      </c>
      <c r="K158" s="137">
        <f t="shared" si="58"/>
        <v>1.81</v>
      </c>
      <c r="L158" s="137">
        <f t="shared" si="58"/>
        <v>1.81</v>
      </c>
      <c r="M158" s="137">
        <f t="shared" si="58"/>
        <v>1.81</v>
      </c>
      <c r="N158" s="137">
        <f t="shared" si="58"/>
        <v>1.81</v>
      </c>
      <c r="O158" s="137">
        <f t="shared" si="58"/>
        <v>1.81</v>
      </c>
      <c r="P158" s="137">
        <f t="shared" si="58"/>
        <v>1.81</v>
      </c>
      <c r="Q158" s="137">
        <f t="shared" si="58"/>
        <v>1.81</v>
      </c>
      <c r="R158" s="137">
        <f t="shared" si="58"/>
        <v>1.81</v>
      </c>
      <c r="S158" s="137">
        <f t="shared" si="59"/>
        <v>1.81</v>
      </c>
      <c r="T158" s="137">
        <f t="shared" si="59"/>
        <v>1.81</v>
      </c>
      <c r="U158" s="137">
        <f t="shared" si="59"/>
        <v>1.81</v>
      </c>
      <c r="V158" s="137">
        <f t="shared" si="59"/>
        <v>1.81</v>
      </c>
      <c r="W158" s="137">
        <f t="shared" si="59"/>
        <v>1.81</v>
      </c>
      <c r="X158" s="137">
        <f t="shared" si="59"/>
        <v>1.81</v>
      </c>
      <c r="Y158" s="137">
        <f t="shared" si="59"/>
        <v>1.81</v>
      </c>
      <c r="Z158" s="137">
        <f t="shared" si="59"/>
        <v>1.81</v>
      </c>
      <c r="AA158" s="137">
        <f t="shared" si="59"/>
        <v>1.81</v>
      </c>
      <c r="AB158" s="137">
        <f t="shared" si="59"/>
        <v>1.81</v>
      </c>
      <c r="AC158" s="137">
        <f t="shared" si="59"/>
        <v>1.81</v>
      </c>
      <c r="AD158" s="137">
        <f t="shared" si="59"/>
        <v>1.81</v>
      </c>
      <c r="AE158" s="137">
        <f t="shared" si="59"/>
        <v>1.81</v>
      </c>
      <c r="AF158" s="137">
        <f t="shared" si="59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58"/>
        <v>1.0900000000000001</v>
      </c>
      <c r="D159" s="137">
        <f t="shared" si="58"/>
        <v>1.0900000000000001</v>
      </c>
      <c r="E159" s="137">
        <f t="shared" si="58"/>
        <v>1.0900000000000001</v>
      </c>
      <c r="F159" s="137">
        <f t="shared" si="58"/>
        <v>1.0900000000000001</v>
      </c>
      <c r="G159" s="137">
        <f t="shared" si="58"/>
        <v>1.0900000000000001</v>
      </c>
      <c r="H159" s="137">
        <f t="shared" si="58"/>
        <v>1.0900000000000001</v>
      </c>
      <c r="I159" s="137">
        <f t="shared" si="58"/>
        <v>1.0900000000000001</v>
      </c>
      <c r="J159" s="137">
        <f t="shared" si="58"/>
        <v>1.0900000000000001</v>
      </c>
      <c r="K159" s="137">
        <f t="shared" si="58"/>
        <v>1.0900000000000001</v>
      </c>
      <c r="L159" s="137">
        <f t="shared" si="58"/>
        <v>1.0900000000000001</v>
      </c>
      <c r="M159" s="137">
        <f t="shared" si="58"/>
        <v>1.0900000000000001</v>
      </c>
      <c r="N159" s="137">
        <f t="shared" si="58"/>
        <v>1.0900000000000001</v>
      </c>
      <c r="O159" s="137">
        <f t="shared" si="58"/>
        <v>1.0900000000000001</v>
      </c>
      <c r="P159" s="137">
        <f t="shared" si="58"/>
        <v>1.0900000000000001</v>
      </c>
      <c r="Q159" s="137">
        <f t="shared" si="58"/>
        <v>1.0900000000000001</v>
      </c>
      <c r="R159" s="137">
        <f t="shared" si="58"/>
        <v>1.0900000000000001</v>
      </c>
      <c r="S159" s="137">
        <f t="shared" si="59"/>
        <v>1.0900000000000001</v>
      </c>
      <c r="T159" s="137">
        <f t="shared" si="59"/>
        <v>1.0900000000000001</v>
      </c>
      <c r="U159" s="137">
        <f t="shared" si="59"/>
        <v>1.0900000000000001</v>
      </c>
      <c r="V159" s="137">
        <f t="shared" si="59"/>
        <v>1.0900000000000001</v>
      </c>
      <c r="W159" s="137">
        <f t="shared" si="59"/>
        <v>1.0900000000000001</v>
      </c>
      <c r="X159" s="137">
        <f t="shared" si="59"/>
        <v>1.0900000000000001</v>
      </c>
      <c r="Y159" s="137">
        <f t="shared" si="59"/>
        <v>1.0900000000000001</v>
      </c>
      <c r="Z159" s="137">
        <f t="shared" si="59"/>
        <v>1.0900000000000001</v>
      </c>
      <c r="AA159" s="137">
        <f t="shared" si="59"/>
        <v>1.0900000000000001</v>
      </c>
      <c r="AB159" s="137">
        <f t="shared" si="59"/>
        <v>1.0900000000000001</v>
      </c>
      <c r="AC159" s="137">
        <f t="shared" si="59"/>
        <v>1.0900000000000001</v>
      </c>
      <c r="AD159" s="137">
        <f t="shared" si="59"/>
        <v>1.0900000000000001</v>
      </c>
      <c r="AE159" s="137">
        <f t="shared" si="59"/>
        <v>1.0900000000000001</v>
      </c>
      <c r="AF159" s="137">
        <f t="shared" si="59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58"/>
        <v>1.58</v>
      </c>
      <c r="D160" s="137">
        <f t="shared" si="58"/>
        <v>1.58</v>
      </c>
      <c r="E160" s="137">
        <f t="shared" si="58"/>
        <v>1.58</v>
      </c>
      <c r="F160" s="137">
        <f t="shared" si="58"/>
        <v>1.58</v>
      </c>
      <c r="G160" s="137">
        <f t="shared" si="58"/>
        <v>1.58</v>
      </c>
      <c r="H160" s="137">
        <f t="shared" si="58"/>
        <v>1.58</v>
      </c>
      <c r="I160" s="137">
        <f t="shared" si="58"/>
        <v>1.58</v>
      </c>
      <c r="J160" s="137">
        <f t="shared" si="58"/>
        <v>1.58</v>
      </c>
      <c r="K160" s="137">
        <f t="shared" si="58"/>
        <v>1.58</v>
      </c>
      <c r="L160" s="137">
        <f t="shared" si="58"/>
        <v>1.58</v>
      </c>
      <c r="M160" s="137">
        <f t="shared" si="58"/>
        <v>1.58</v>
      </c>
      <c r="N160" s="137">
        <f t="shared" si="58"/>
        <v>1.58</v>
      </c>
      <c r="O160" s="137">
        <f t="shared" si="58"/>
        <v>1.58</v>
      </c>
      <c r="P160" s="137">
        <f t="shared" si="58"/>
        <v>1.58</v>
      </c>
      <c r="Q160" s="137">
        <f t="shared" si="58"/>
        <v>1.58</v>
      </c>
      <c r="R160" s="137">
        <f t="shared" si="58"/>
        <v>1.58</v>
      </c>
      <c r="S160" s="137">
        <f t="shared" si="59"/>
        <v>1.58</v>
      </c>
      <c r="T160" s="137">
        <f t="shared" si="59"/>
        <v>1.58</v>
      </c>
      <c r="U160" s="137">
        <f t="shared" si="59"/>
        <v>1.58</v>
      </c>
      <c r="V160" s="137">
        <f t="shared" si="59"/>
        <v>1.58</v>
      </c>
      <c r="W160" s="137">
        <f t="shared" si="59"/>
        <v>1.58</v>
      </c>
      <c r="X160" s="137">
        <f t="shared" si="59"/>
        <v>1.58</v>
      </c>
      <c r="Y160" s="137">
        <f t="shared" si="59"/>
        <v>1.58</v>
      </c>
      <c r="Z160" s="137">
        <f t="shared" si="59"/>
        <v>1.58</v>
      </c>
      <c r="AA160" s="137">
        <f t="shared" si="59"/>
        <v>1.58</v>
      </c>
      <c r="AB160" s="137">
        <f t="shared" si="59"/>
        <v>1.58</v>
      </c>
      <c r="AC160" s="137">
        <f t="shared" si="59"/>
        <v>1.58</v>
      </c>
      <c r="AD160" s="137">
        <f t="shared" si="59"/>
        <v>1.58</v>
      </c>
      <c r="AE160" s="137">
        <f t="shared" si="59"/>
        <v>1.58</v>
      </c>
      <c r="AF160" s="137">
        <f t="shared" si="59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58"/>
        <v>2</v>
      </c>
      <c r="D161" s="137">
        <f t="shared" si="58"/>
        <v>2</v>
      </c>
      <c r="E161" s="137">
        <f t="shared" si="58"/>
        <v>2</v>
      </c>
      <c r="F161" s="137">
        <f t="shared" si="58"/>
        <v>2</v>
      </c>
      <c r="G161" s="137">
        <f t="shared" si="58"/>
        <v>2</v>
      </c>
      <c r="H161" s="137">
        <f t="shared" si="58"/>
        <v>2</v>
      </c>
      <c r="I161" s="137">
        <f t="shared" si="58"/>
        <v>2</v>
      </c>
      <c r="J161" s="137">
        <f t="shared" si="58"/>
        <v>2</v>
      </c>
      <c r="K161" s="137">
        <f t="shared" si="58"/>
        <v>2</v>
      </c>
      <c r="L161" s="137">
        <f t="shared" si="58"/>
        <v>2</v>
      </c>
      <c r="M161" s="137">
        <f t="shared" si="58"/>
        <v>2</v>
      </c>
      <c r="N161" s="137">
        <f t="shared" si="58"/>
        <v>2</v>
      </c>
      <c r="O161" s="137">
        <f t="shared" si="58"/>
        <v>2</v>
      </c>
      <c r="P161" s="137">
        <f t="shared" si="58"/>
        <v>2</v>
      </c>
      <c r="Q161" s="137">
        <f t="shared" si="58"/>
        <v>2</v>
      </c>
      <c r="R161" s="137">
        <f t="shared" si="58"/>
        <v>2</v>
      </c>
      <c r="S161" s="137">
        <f t="shared" si="59"/>
        <v>2</v>
      </c>
      <c r="T161" s="137">
        <f t="shared" si="59"/>
        <v>2</v>
      </c>
      <c r="U161" s="137">
        <f t="shared" si="59"/>
        <v>2</v>
      </c>
      <c r="V161" s="137">
        <f t="shared" si="59"/>
        <v>2</v>
      </c>
      <c r="W161" s="137">
        <f t="shared" si="59"/>
        <v>2</v>
      </c>
      <c r="X161" s="137">
        <f t="shared" si="59"/>
        <v>2</v>
      </c>
      <c r="Y161" s="137">
        <f t="shared" si="59"/>
        <v>2</v>
      </c>
      <c r="Z161" s="137">
        <f t="shared" si="59"/>
        <v>2</v>
      </c>
      <c r="AA161" s="137">
        <f t="shared" si="59"/>
        <v>2</v>
      </c>
      <c r="AB161" s="137">
        <f t="shared" si="59"/>
        <v>2</v>
      </c>
      <c r="AC161" s="137">
        <f t="shared" si="59"/>
        <v>2</v>
      </c>
      <c r="AD161" s="137">
        <f t="shared" si="59"/>
        <v>2</v>
      </c>
      <c r="AE161" s="137">
        <f t="shared" si="59"/>
        <v>2</v>
      </c>
      <c r="AF161" s="137">
        <f t="shared" si="59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58"/>
        <v>0.47</v>
      </c>
      <c r="D162" s="137">
        <f t="shared" si="58"/>
        <v>0.47</v>
      </c>
      <c r="E162" s="137">
        <f t="shared" si="58"/>
        <v>0.47</v>
      </c>
      <c r="F162" s="137">
        <f t="shared" si="58"/>
        <v>0.47</v>
      </c>
      <c r="G162" s="137">
        <f t="shared" si="58"/>
        <v>0.47</v>
      </c>
      <c r="H162" s="137">
        <f t="shared" si="58"/>
        <v>0.47</v>
      </c>
      <c r="I162" s="137">
        <f t="shared" si="58"/>
        <v>0.47</v>
      </c>
      <c r="J162" s="137">
        <f t="shared" si="58"/>
        <v>0.47</v>
      </c>
      <c r="K162" s="137">
        <f t="shared" si="58"/>
        <v>0.47</v>
      </c>
      <c r="L162" s="137">
        <f t="shared" si="58"/>
        <v>0.47</v>
      </c>
      <c r="M162" s="137">
        <f t="shared" si="58"/>
        <v>0.47</v>
      </c>
      <c r="N162" s="137">
        <f t="shared" si="58"/>
        <v>0.47</v>
      </c>
      <c r="O162" s="137">
        <f t="shared" si="58"/>
        <v>0.47</v>
      </c>
      <c r="P162" s="137">
        <f t="shared" si="58"/>
        <v>0.47</v>
      </c>
      <c r="Q162" s="137">
        <f t="shared" si="58"/>
        <v>0.47</v>
      </c>
      <c r="R162" s="137">
        <f t="shared" si="58"/>
        <v>0.47</v>
      </c>
      <c r="S162" s="137">
        <f t="shared" si="59"/>
        <v>0.47</v>
      </c>
      <c r="T162" s="137">
        <f t="shared" si="59"/>
        <v>0.47</v>
      </c>
      <c r="U162" s="137">
        <f t="shared" si="59"/>
        <v>0.47</v>
      </c>
      <c r="V162" s="137">
        <f t="shared" si="59"/>
        <v>0.47</v>
      </c>
      <c r="W162" s="137">
        <f t="shared" si="59"/>
        <v>0.47</v>
      </c>
      <c r="X162" s="137">
        <f t="shared" si="59"/>
        <v>0.47</v>
      </c>
      <c r="Y162" s="137">
        <f t="shared" si="59"/>
        <v>0.47</v>
      </c>
      <c r="Z162" s="137">
        <f t="shared" si="59"/>
        <v>0.47</v>
      </c>
      <c r="AA162" s="137">
        <f t="shared" si="59"/>
        <v>0.47</v>
      </c>
      <c r="AB162" s="137">
        <f t="shared" si="59"/>
        <v>0.47</v>
      </c>
      <c r="AC162" s="137">
        <f t="shared" si="59"/>
        <v>0.47</v>
      </c>
      <c r="AD162" s="137">
        <f t="shared" si="59"/>
        <v>0.47</v>
      </c>
      <c r="AE162" s="137">
        <f t="shared" si="59"/>
        <v>0.47</v>
      </c>
      <c r="AF162" s="137">
        <f t="shared" si="59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58"/>
        <v>0</v>
      </c>
      <c r="D163" s="137">
        <f t="shared" si="58"/>
        <v>0</v>
      </c>
      <c r="E163" s="137">
        <f t="shared" si="58"/>
        <v>0</v>
      </c>
      <c r="F163" s="137">
        <f t="shared" si="58"/>
        <v>0</v>
      </c>
      <c r="G163" s="137">
        <f t="shared" si="58"/>
        <v>0</v>
      </c>
      <c r="H163" s="137">
        <f t="shared" si="58"/>
        <v>0</v>
      </c>
      <c r="I163" s="137">
        <f t="shared" si="58"/>
        <v>0</v>
      </c>
      <c r="J163" s="137">
        <f t="shared" si="58"/>
        <v>0</v>
      </c>
      <c r="K163" s="137">
        <f t="shared" si="58"/>
        <v>0</v>
      </c>
      <c r="L163" s="137">
        <f t="shared" si="58"/>
        <v>0</v>
      </c>
      <c r="M163" s="137">
        <f t="shared" si="58"/>
        <v>0</v>
      </c>
      <c r="N163" s="137">
        <f t="shared" si="58"/>
        <v>0</v>
      </c>
      <c r="O163" s="137">
        <f t="shared" si="58"/>
        <v>0</v>
      </c>
      <c r="P163" s="137">
        <f t="shared" si="58"/>
        <v>0</v>
      </c>
      <c r="Q163" s="137">
        <f t="shared" si="58"/>
        <v>0</v>
      </c>
      <c r="R163" s="137">
        <f t="shared" si="58"/>
        <v>0</v>
      </c>
      <c r="S163" s="137">
        <f t="shared" si="59"/>
        <v>0</v>
      </c>
      <c r="T163" s="137">
        <f t="shared" si="59"/>
        <v>0</v>
      </c>
      <c r="U163" s="137">
        <f t="shared" si="59"/>
        <v>0</v>
      </c>
      <c r="V163" s="137">
        <f t="shared" si="59"/>
        <v>0</v>
      </c>
      <c r="W163" s="137">
        <f t="shared" si="59"/>
        <v>0</v>
      </c>
      <c r="X163" s="137">
        <f t="shared" si="59"/>
        <v>0</v>
      </c>
      <c r="Y163" s="137">
        <f t="shared" si="59"/>
        <v>0</v>
      </c>
      <c r="Z163" s="137">
        <f t="shared" si="59"/>
        <v>0</v>
      </c>
      <c r="AA163" s="137">
        <f t="shared" si="59"/>
        <v>0</v>
      </c>
      <c r="AB163" s="137">
        <f t="shared" si="59"/>
        <v>0</v>
      </c>
      <c r="AC163" s="137">
        <f t="shared" si="59"/>
        <v>0</v>
      </c>
      <c r="AD163" s="137">
        <f t="shared" si="59"/>
        <v>0</v>
      </c>
      <c r="AE163" s="137">
        <f t="shared" si="59"/>
        <v>0</v>
      </c>
      <c r="AF163" s="137">
        <f t="shared" si="59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58"/>
        <v>0</v>
      </c>
      <c r="D164" s="137">
        <f t="shared" si="58"/>
        <v>0</v>
      </c>
      <c r="E164" s="137">
        <f t="shared" si="58"/>
        <v>0</v>
      </c>
      <c r="F164" s="137">
        <f t="shared" si="58"/>
        <v>0</v>
      </c>
      <c r="G164" s="137">
        <f t="shared" si="58"/>
        <v>0</v>
      </c>
      <c r="H164" s="137">
        <f t="shared" si="58"/>
        <v>0</v>
      </c>
      <c r="I164" s="137">
        <f t="shared" si="58"/>
        <v>0</v>
      </c>
      <c r="J164" s="137">
        <f t="shared" si="58"/>
        <v>0</v>
      </c>
      <c r="K164" s="137">
        <f t="shared" si="58"/>
        <v>0</v>
      </c>
      <c r="L164" s="137">
        <f t="shared" si="58"/>
        <v>0</v>
      </c>
      <c r="M164" s="137">
        <f t="shared" si="58"/>
        <v>0</v>
      </c>
      <c r="N164" s="137">
        <f t="shared" si="58"/>
        <v>0</v>
      </c>
      <c r="O164" s="137">
        <f t="shared" si="58"/>
        <v>0</v>
      </c>
      <c r="P164" s="137">
        <f t="shared" si="58"/>
        <v>0</v>
      </c>
      <c r="Q164" s="137">
        <f t="shared" si="58"/>
        <v>0</v>
      </c>
      <c r="R164" s="137">
        <f t="shared" si="59"/>
        <v>0</v>
      </c>
      <c r="S164" s="137">
        <f t="shared" si="59"/>
        <v>0</v>
      </c>
      <c r="T164" s="137">
        <f t="shared" si="59"/>
        <v>0</v>
      </c>
      <c r="U164" s="137">
        <f t="shared" si="59"/>
        <v>0</v>
      </c>
      <c r="V164" s="137">
        <f t="shared" si="59"/>
        <v>0</v>
      </c>
      <c r="W164" s="137">
        <f t="shared" si="59"/>
        <v>0</v>
      </c>
      <c r="X164" s="137">
        <f t="shared" si="59"/>
        <v>0</v>
      </c>
      <c r="Y164" s="137">
        <f t="shared" si="59"/>
        <v>0</v>
      </c>
      <c r="Z164" s="137">
        <f t="shared" si="59"/>
        <v>0</v>
      </c>
      <c r="AA164" s="137">
        <f t="shared" si="59"/>
        <v>0</v>
      </c>
      <c r="AB164" s="137">
        <f t="shared" si="59"/>
        <v>0</v>
      </c>
      <c r="AC164" s="137">
        <f t="shared" si="59"/>
        <v>0</v>
      </c>
      <c r="AD164" s="137">
        <f t="shared" si="59"/>
        <v>0</v>
      </c>
      <c r="AE164" s="137">
        <f t="shared" si="59"/>
        <v>0</v>
      </c>
      <c r="AF164" s="137">
        <f t="shared" si="59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58"/>
        <v>0.8</v>
      </c>
      <c r="D165" s="137">
        <f t="shared" si="58"/>
        <v>0.8</v>
      </c>
      <c r="E165" s="137">
        <f t="shared" si="58"/>
        <v>0.8</v>
      </c>
      <c r="F165" s="137">
        <f t="shared" si="58"/>
        <v>0.8</v>
      </c>
      <c r="G165" s="137">
        <f t="shared" si="58"/>
        <v>0.8</v>
      </c>
      <c r="H165" s="137">
        <f t="shared" si="58"/>
        <v>0.8</v>
      </c>
      <c r="I165" s="137">
        <f t="shared" si="58"/>
        <v>0.8</v>
      </c>
      <c r="J165" s="137">
        <f t="shared" si="58"/>
        <v>0.8</v>
      </c>
      <c r="K165" s="137">
        <f t="shared" si="58"/>
        <v>0.8</v>
      </c>
      <c r="L165" s="137">
        <f t="shared" si="58"/>
        <v>0.8</v>
      </c>
      <c r="M165" s="137">
        <f t="shared" si="58"/>
        <v>0.8</v>
      </c>
      <c r="N165" s="137">
        <f t="shared" si="58"/>
        <v>0.8</v>
      </c>
      <c r="O165" s="137">
        <f t="shared" si="58"/>
        <v>0.8</v>
      </c>
      <c r="P165" s="137">
        <f t="shared" si="58"/>
        <v>0.8</v>
      </c>
      <c r="Q165" s="137">
        <f t="shared" si="58"/>
        <v>0.8</v>
      </c>
      <c r="R165" s="137">
        <f t="shared" si="59"/>
        <v>0.8</v>
      </c>
      <c r="S165" s="137">
        <f t="shared" si="59"/>
        <v>0.8</v>
      </c>
      <c r="T165" s="137">
        <f t="shared" si="59"/>
        <v>0.8</v>
      </c>
      <c r="U165" s="137">
        <f t="shared" si="59"/>
        <v>0.8</v>
      </c>
      <c r="V165" s="137">
        <f t="shared" si="59"/>
        <v>0.8</v>
      </c>
      <c r="W165" s="137">
        <f t="shared" si="59"/>
        <v>0.8</v>
      </c>
      <c r="X165" s="137">
        <f t="shared" si="59"/>
        <v>0.8</v>
      </c>
      <c r="Y165" s="137">
        <f t="shared" si="59"/>
        <v>0.8</v>
      </c>
      <c r="Z165" s="137">
        <f t="shared" si="59"/>
        <v>0.8</v>
      </c>
      <c r="AA165" s="137">
        <f t="shared" si="59"/>
        <v>0.8</v>
      </c>
      <c r="AB165" s="137">
        <f t="shared" si="59"/>
        <v>0.8</v>
      </c>
      <c r="AC165" s="137">
        <f t="shared" si="59"/>
        <v>0.8</v>
      </c>
      <c r="AD165" s="137">
        <f t="shared" si="59"/>
        <v>0.8</v>
      </c>
      <c r="AE165" s="137">
        <f t="shared" si="59"/>
        <v>0.8</v>
      </c>
      <c r="AF165" s="137">
        <f t="shared" si="59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58"/>
        <v>1.5</v>
      </c>
      <c r="D166" s="137">
        <f t="shared" si="58"/>
        <v>1.5</v>
      </c>
      <c r="E166" s="137">
        <f t="shared" si="58"/>
        <v>1.5</v>
      </c>
      <c r="F166" s="137">
        <f t="shared" si="58"/>
        <v>1.5</v>
      </c>
      <c r="G166" s="137">
        <f t="shared" si="58"/>
        <v>1.5</v>
      </c>
      <c r="H166" s="137">
        <f t="shared" si="58"/>
        <v>1.5</v>
      </c>
      <c r="I166" s="137">
        <f t="shared" si="58"/>
        <v>1.5</v>
      </c>
      <c r="J166" s="137">
        <f t="shared" si="58"/>
        <v>1.5</v>
      </c>
      <c r="K166" s="137">
        <f t="shared" si="58"/>
        <v>1.5</v>
      </c>
      <c r="L166" s="137">
        <f t="shared" si="58"/>
        <v>1.5</v>
      </c>
      <c r="M166" s="137">
        <f t="shared" si="58"/>
        <v>1.5</v>
      </c>
      <c r="N166" s="137">
        <f t="shared" si="58"/>
        <v>1.5</v>
      </c>
      <c r="O166" s="137">
        <f t="shared" si="58"/>
        <v>1.5</v>
      </c>
      <c r="P166" s="137">
        <f t="shared" si="58"/>
        <v>1.5</v>
      </c>
      <c r="Q166" s="137">
        <f t="shared" si="58"/>
        <v>1.5</v>
      </c>
      <c r="R166" s="137">
        <f t="shared" si="59"/>
        <v>1.5</v>
      </c>
      <c r="S166" s="137">
        <f t="shared" si="59"/>
        <v>1.5</v>
      </c>
      <c r="T166" s="137">
        <f t="shared" si="59"/>
        <v>1.5</v>
      </c>
      <c r="U166" s="137">
        <f t="shared" si="59"/>
        <v>1.5</v>
      </c>
      <c r="V166" s="137">
        <f t="shared" si="59"/>
        <v>1.5</v>
      </c>
      <c r="W166" s="137">
        <f t="shared" si="59"/>
        <v>1.5</v>
      </c>
      <c r="X166" s="137">
        <f t="shared" si="59"/>
        <v>1.5</v>
      </c>
      <c r="Y166" s="137">
        <f t="shared" si="59"/>
        <v>1.5</v>
      </c>
      <c r="Z166" s="137">
        <f t="shared" si="59"/>
        <v>1.5</v>
      </c>
      <c r="AA166" s="137">
        <f t="shared" si="59"/>
        <v>1.5</v>
      </c>
      <c r="AB166" s="137">
        <f t="shared" si="59"/>
        <v>1.5</v>
      </c>
      <c r="AC166" s="137">
        <f t="shared" si="59"/>
        <v>1.5</v>
      </c>
      <c r="AD166" s="137">
        <f t="shared" si="59"/>
        <v>1.5</v>
      </c>
      <c r="AE166" s="137">
        <f t="shared" si="59"/>
        <v>1.5</v>
      </c>
      <c r="AF166" s="137">
        <f t="shared" si="59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58"/>
        <v>1</v>
      </c>
      <c r="D167" s="137">
        <f t="shared" si="58"/>
        <v>1</v>
      </c>
      <c r="E167" s="137">
        <f t="shared" si="58"/>
        <v>1</v>
      </c>
      <c r="F167" s="137">
        <f t="shared" si="58"/>
        <v>1</v>
      </c>
      <c r="G167" s="137">
        <f t="shared" si="58"/>
        <v>1</v>
      </c>
      <c r="H167" s="137">
        <f t="shared" si="58"/>
        <v>1</v>
      </c>
      <c r="I167" s="137">
        <f t="shared" si="58"/>
        <v>1</v>
      </c>
      <c r="J167" s="137">
        <f t="shared" si="58"/>
        <v>1</v>
      </c>
      <c r="K167" s="137">
        <f t="shared" si="58"/>
        <v>1</v>
      </c>
      <c r="L167" s="137">
        <f t="shared" si="58"/>
        <v>1</v>
      </c>
      <c r="M167" s="137">
        <f t="shared" si="58"/>
        <v>1</v>
      </c>
      <c r="N167" s="137">
        <f t="shared" si="58"/>
        <v>1</v>
      </c>
      <c r="O167" s="137">
        <f t="shared" si="58"/>
        <v>1</v>
      </c>
      <c r="P167" s="137">
        <f t="shared" si="58"/>
        <v>1</v>
      </c>
      <c r="Q167" s="137">
        <f t="shared" si="58"/>
        <v>1</v>
      </c>
      <c r="R167" s="137">
        <f t="shared" si="59"/>
        <v>1</v>
      </c>
      <c r="S167" s="137">
        <f t="shared" si="59"/>
        <v>1</v>
      </c>
      <c r="T167" s="137">
        <f t="shared" si="59"/>
        <v>1</v>
      </c>
      <c r="U167" s="137">
        <f t="shared" si="59"/>
        <v>1</v>
      </c>
      <c r="V167" s="137">
        <f t="shared" si="59"/>
        <v>1</v>
      </c>
      <c r="W167" s="137">
        <f t="shared" si="59"/>
        <v>1</v>
      </c>
      <c r="X167" s="137">
        <f t="shared" si="59"/>
        <v>1</v>
      </c>
      <c r="Y167" s="137">
        <f t="shared" si="59"/>
        <v>1</v>
      </c>
      <c r="Z167" s="137">
        <f t="shared" si="59"/>
        <v>1</v>
      </c>
      <c r="AA167" s="137">
        <f t="shared" si="59"/>
        <v>1</v>
      </c>
      <c r="AB167" s="137">
        <f t="shared" si="59"/>
        <v>1</v>
      </c>
      <c r="AC167" s="137">
        <f t="shared" si="59"/>
        <v>1</v>
      </c>
      <c r="AD167" s="137">
        <f t="shared" si="59"/>
        <v>1</v>
      </c>
      <c r="AE167" s="137">
        <f t="shared" si="59"/>
        <v>1</v>
      </c>
      <c r="AF167" s="137">
        <f t="shared" si="59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60">B169</f>
        <v>1</v>
      </c>
      <c r="D169" s="137">
        <f t="shared" si="60"/>
        <v>1</v>
      </c>
      <c r="E169" s="137">
        <f t="shared" si="60"/>
        <v>1</v>
      </c>
      <c r="F169" s="137">
        <f t="shared" si="60"/>
        <v>1</v>
      </c>
      <c r="G169" s="137">
        <f t="shared" si="60"/>
        <v>1</v>
      </c>
      <c r="H169" s="137">
        <f t="shared" si="60"/>
        <v>1</v>
      </c>
      <c r="I169" s="137">
        <f t="shared" si="60"/>
        <v>1</v>
      </c>
      <c r="J169" s="137">
        <f t="shared" si="60"/>
        <v>1</v>
      </c>
      <c r="K169" s="137">
        <f t="shared" si="60"/>
        <v>1</v>
      </c>
      <c r="L169" s="137">
        <f t="shared" si="60"/>
        <v>1</v>
      </c>
      <c r="M169" s="137">
        <f t="shared" si="60"/>
        <v>1</v>
      </c>
      <c r="N169" s="137">
        <f t="shared" si="60"/>
        <v>1</v>
      </c>
      <c r="O169" s="137">
        <f t="shared" si="60"/>
        <v>1</v>
      </c>
      <c r="P169" s="137">
        <f t="shared" si="60"/>
        <v>1</v>
      </c>
      <c r="Q169" s="137">
        <f t="shared" si="60"/>
        <v>1</v>
      </c>
      <c r="R169" s="137">
        <f t="shared" si="60"/>
        <v>1</v>
      </c>
      <c r="S169" s="137">
        <f t="shared" ref="R169:AF176" si="61">R169</f>
        <v>1</v>
      </c>
      <c r="T169" s="137">
        <f t="shared" si="61"/>
        <v>1</v>
      </c>
      <c r="U169" s="137">
        <f t="shared" si="61"/>
        <v>1</v>
      </c>
      <c r="V169" s="137">
        <f t="shared" si="61"/>
        <v>1</v>
      </c>
      <c r="W169" s="137">
        <f t="shared" si="61"/>
        <v>1</v>
      </c>
      <c r="X169" s="137">
        <f t="shared" si="61"/>
        <v>1</v>
      </c>
      <c r="Y169" s="137">
        <f t="shared" si="61"/>
        <v>1</v>
      </c>
      <c r="Z169" s="137">
        <f t="shared" si="61"/>
        <v>1</v>
      </c>
      <c r="AA169" s="137">
        <f t="shared" si="61"/>
        <v>1</v>
      </c>
      <c r="AB169" s="137">
        <f t="shared" si="61"/>
        <v>1</v>
      </c>
      <c r="AC169" s="137">
        <f t="shared" si="61"/>
        <v>1</v>
      </c>
      <c r="AD169" s="137">
        <f t="shared" si="61"/>
        <v>1</v>
      </c>
      <c r="AE169" s="137">
        <f t="shared" si="61"/>
        <v>1</v>
      </c>
      <c r="AF169" s="137">
        <f t="shared" si="61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60"/>
        <v>0.42</v>
      </c>
      <c r="D170" s="137">
        <f t="shared" si="60"/>
        <v>0.42</v>
      </c>
      <c r="E170" s="137">
        <f t="shared" si="60"/>
        <v>0.42</v>
      </c>
      <c r="F170" s="137">
        <f t="shared" si="60"/>
        <v>0.42</v>
      </c>
      <c r="G170" s="137">
        <f t="shared" si="60"/>
        <v>0.42</v>
      </c>
      <c r="H170" s="137">
        <f t="shared" si="60"/>
        <v>0.42</v>
      </c>
      <c r="I170" s="137">
        <f t="shared" si="60"/>
        <v>0.42</v>
      </c>
      <c r="J170" s="137">
        <f t="shared" si="60"/>
        <v>0.42</v>
      </c>
      <c r="K170" s="137">
        <f t="shared" si="60"/>
        <v>0.42</v>
      </c>
      <c r="L170" s="137">
        <f t="shared" si="60"/>
        <v>0.42</v>
      </c>
      <c r="M170" s="137">
        <f t="shared" si="60"/>
        <v>0.42</v>
      </c>
      <c r="N170" s="137">
        <f t="shared" si="60"/>
        <v>0.42</v>
      </c>
      <c r="O170" s="137">
        <f t="shared" si="60"/>
        <v>0.42</v>
      </c>
      <c r="P170" s="137">
        <f t="shared" si="60"/>
        <v>0.42</v>
      </c>
      <c r="Q170" s="137">
        <f t="shared" si="60"/>
        <v>0.42</v>
      </c>
      <c r="R170" s="137">
        <f t="shared" si="61"/>
        <v>0.42</v>
      </c>
      <c r="S170" s="137">
        <f t="shared" si="61"/>
        <v>0.42</v>
      </c>
      <c r="T170" s="137">
        <f t="shared" si="61"/>
        <v>0.42</v>
      </c>
      <c r="U170" s="137">
        <f t="shared" si="61"/>
        <v>0.42</v>
      </c>
      <c r="V170" s="137">
        <f t="shared" si="61"/>
        <v>0.42</v>
      </c>
      <c r="W170" s="137">
        <f t="shared" si="61"/>
        <v>0.42</v>
      </c>
      <c r="X170" s="137">
        <f t="shared" si="61"/>
        <v>0.42</v>
      </c>
      <c r="Y170" s="137">
        <f t="shared" si="61"/>
        <v>0.42</v>
      </c>
      <c r="Z170" s="137">
        <f t="shared" si="61"/>
        <v>0.42</v>
      </c>
      <c r="AA170" s="137">
        <f t="shared" si="61"/>
        <v>0.42</v>
      </c>
      <c r="AB170" s="137">
        <f t="shared" si="61"/>
        <v>0.42</v>
      </c>
      <c r="AC170" s="137">
        <f t="shared" si="61"/>
        <v>0.42</v>
      </c>
      <c r="AD170" s="137">
        <f t="shared" si="61"/>
        <v>0.42</v>
      </c>
      <c r="AE170" s="137">
        <f t="shared" si="61"/>
        <v>0.42</v>
      </c>
      <c r="AF170" s="137">
        <f t="shared" si="61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60"/>
        <v>0.46</v>
      </c>
      <c r="D171" s="137">
        <f t="shared" si="60"/>
        <v>0.46</v>
      </c>
      <c r="E171" s="137">
        <f t="shared" si="60"/>
        <v>0.46</v>
      </c>
      <c r="F171" s="137">
        <f t="shared" si="60"/>
        <v>0.46</v>
      </c>
      <c r="G171" s="137">
        <f t="shared" si="60"/>
        <v>0.46</v>
      </c>
      <c r="H171" s="137">
        <f t="shared" si="60"/>
        <v>0.46</v>
      </c>
      <c r="I171" s="137">
        <f t="shared" si="60"/>
        <v>0.46</v>
      </c>
      <c r="J171" s="137">
        <f t="shared" si="60"/>
        <v>0.46</v>
      </c>
      <c r="K171" s="137">
        <f t="shared" si="60"/>
        <v>0.46</v>
      </c>
      <c r="L171" s="137">
        <f t="shared" si="60"/>
        <v>0.46</v>
      </c>
      <c r="M171" s="137">
        <f t="shared" si="60"/>
        <v>0.46</v>
      </c>
      <c r="N171" s="137">
        <f t="shared" si="60"/>
        <v>0.46</v>
      </c>
      <c r="O171" s="137">
        <f t="shared" si="60"/>
        <v>0.46</v>
      </c>
      <c r="P171" s="137">
        <f t="shared" si="60"/>
        <v>0.46</v>
      </c>
      <c r="Q171" s="137">
        <f t="shared" si="60"/>
        <v>0.46</v>
      </c>
      <c r="R171" s="137">
        <f t="shared" si="61"/>
        <v>0.46</v>
      </c>
      <c r="S171" s="137">
        <f t="shared" si="61"/>
        <v>0.46</v>
      </c>
      <c r="T171" s="137">
        <f t="shared" si="61"/>
        <v>0.46</v>
      </c>
      <c r="U171" s="137">
        <f t="shared" si="61"/>
        <v>0.46</v>
      </c>
      <c r="V171" s="137">
        <f t="shared" si="61"/>
        <v>0.46</v>
      </c>
      <c r="W171" s="137">
        <f t="shared" si="61"/>
        <v>0.46</v>
      </c>
      <c r="X171" s="137">
        <f t="shared" si="61"/>
        <v>0.46</v>
      </c>
      <c r="Y171" s="137">
        <f t="shared" si="61"/>
        <v>0.46</v>
      </c>
      <c r="Z171" s="137">
        <f t="shared" si="61"/>
        <v>0.46</v>
      </c>
      <c r="AA171" s="137">
        <f t="shared" si="61"/>
        <v>0.46</v>
      </c>
      <c r="AB171" s="137">
        <f t="shared" si="61"/>
        <v>0.46</v>
      </c>
      <c r="AC171" s="137">
        <f t="shared" si="61"/>
        <v>0.46</v>
      </c>
      <c r="AD171" s="137">
        <f t="shared" si="61"/>
        <v>0.46</v>
      </c>
      <c r="AE171" s="137">
        <f t="shared" si="61"/>
        <v>0.46</v>
      </c>
      <c r="AF171" s="137">
        <f t="shared" si="61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60"/>
        <v>0.85</v>
      </c>
      <c r="D172" s="137">
        <f t="shared" si="60"/>
        <v>0.85</v>
      </c>
      <c r="E172" s="137">
        <f t="shared" si="60"/>
        <v>0.85</v>
      </c>
      <c r="F172" s="137">
        <f t="shared" si="60"/>
        <v>0.85</v>
      </c>
      <c r="G172" s="137">
        <f t="shared" si="60"/>
        <v>0.85</v>
      </c>
      <c r="H172" s="137">
        <f t="shared" si="60"/>
        <v>0.85</v>
      </c>
      <c r="I172" s="137">
        <f t="shared" si="60"/>
        <v>0.85</v>
      </c>
      <c r="J172" s="137">
        <f t="shared" si="60"/>
        <v>0.85</v>
      </c>
      <c r="K172" s="137">
        <f t="shared" si="60"/>
        <v>0.85</v>
      </c>
      <c r="L172" s="137">
        <f t="shared" si="60"/>
        <v>0.85</v>
      </c>
      <c r="M172" s="137">
        <f t="shared" si="60"/>
        <v>0.85</v>
      </c>
      <c r="N172" s="137">
        <f t="shared" si="60"/>
        <v>0.85</v>
      </c>
      <c r="O172" s="137">
        <f t="shared" si="60"/>
        <v>0.85</v>
      </c>
      <c r="P172" s="137">
        <f t="shared" si="60"/>
        <v>0.85</v>
      </c>
      <c r="Q172" s="137">
        <f t="shared" si="60"/>
        <v>0.85</v>
      </c>
      <c r="R172" s="137">
        <f t="shared" si="61"/>
        <v>0.85</v>
      </c>
      <c r="S172" s="137">
        <f t="shared" si="61"/>
        <v>0.85</v>
      </c>
      <c r="T172" s="137">
        <f t="shared" si="61"/>
        <v>0.85</v>
      </c>
      <c r="U172" s="137">
        <f t="shared" si="61"/>
        <v>0.85</v>
      </c>
      <c r="V172" s="137">
        <f t="shared" si="61"/>
        <v>0.85</v>
      </c>
      <c r="W172" s="137">
        <f t="shared" si="61"/>
        <v>0.85</v>
      </c>
      <c r="X172" s="137">
        <f t="shared" si="61"/>
        <v>0.85</v>
      </c>
      <c r="Y172" s="137">
        <f t="shared" si="61"/>
        <v>0.85</v>
      </c>
      <c r="Z172" s="137">
        <f t="shared" si="61"/>
        <v>0.85</v>
      </c>
      <c r="AA172" s="137">
        <f t="shared" si="61"/>
        <v>0.85</v>
      </c>
      <c r="AB172" s="137">
        <f t="shared" si="61"/>
        <v>0.85</v>
      </c>
      <c r="AC172" s="137">
        <f t="shared" si="61"/>
        <v>0.85</v>
      </c>
      <c r="AD172" s="137">
        <f t="shared" si="61"/>
        <v>0.85</v>
      </c>
      <c r="AE172" s="137">
        <f t="shared" si="61"/>
        <v>0.85</v>
      </c>
      <c r="AF172" s="137">
        <f t="shared" si="61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60"/>
        <v>0.9</v>
      </c>
      <c r="D173" s="137">
        <f t="shared" si="60"/>
        <v>0.9</v>
      </c>
      <c r="E173" s="137">
        <f t="shared" si="60"/>
        <v>0.9</v>
      </c>
      <c r="F173" s="137">
        <f t="shared" si="60"/>
        <v>0.9</v>
      </c>
      <c r="G173" s="137">
        <f t="shared" si="60"/>
        <v>0.9</v>
      </c>
      <c r="H173" s="137">
        <f t="shared" si="60"/>
        <v>0.9</v>
      </c>
      <c r="I173" s="137">
        <f t="shared" si="60"/>
        <v>0.9</v>
      </c>
      <c r="J173" s="137">
        <f t="shared" si="60"/>
        <v>0.9</v>
      </c>
      <c r="K173" s="137">
        <f t="shared" si="60"/>
        <v>0.9</v>
      </c>
      <c r="L173" s="137">
        <f t="shared" si="60"/>
        <v>0.9</v>
      </c>
      <c r="M173" s="137">
        <f t="shared" si="60"/>
        <v>0.9</v>
      </c>
      <c r="N173" s="137">
        <f t="shared" si="60"/>
        <v>0.9</v>
      </c>
      <c r="O173" s="137">
        <f t="shared" si="60"/>
        <v>0.9</v>
      </c>
      <c r="P173" s="137">
        <f t="shared" si="60"/>
        <v>0.9</v>
      </c>
      <c r="Q173" s="137">
        <f t="shared" si="60"/>
        <v>0.9</v>
      </c>
      <c r="R173" s="137">
        <f t="shared" si="61"/>
        <v>0.9</v>
      </c>
      <c r="S173" s="137">
        <f t="shared" si="61"/>
        <v>0.9</v>
      </c>
      <c r="T173" s="137">
        <f t="shared" si="61"/>
        <v>0.9</v>
      </c>
      <c r="U173" s="137">
        <f t="shared" si="61"/>
        <v>0.9</v>
      </c>
      <c r="V173" s="137">
        <f t="shared" si="61"/>
        <v>0.9</v>
      </c>
      <c r="W173" s="137">
        <f t="shared" si="61"/>
        <v>0.9</v>
      </c>
      <c r="X173" s="137">
        <f t="shared" si="61"/>
        <v>0.9</v>
      </c>
      <c r="Y173" s="137">
        <f t="shared" si="61"/>
        <v>0.9</v>
      </c>
      <c r="Z173" s="137">
        <f t="shared" si="61"/>
        <v>0.9</v>
      </c>
      <c r="AA173" s="137">
        <f t="shared" si="61"/>
        <v>0.9</v>
      </c>
      <c r="AB173" s="137">
        <f t="shared" si="61"/>
        <v>0.9</v>
      </c>
      <c r="AC173" s="137">
        <f t="shared" si="61"/>
        <v>0.9</v>
      </c>
      <c r="AD173" s="137">
        <f t="shared" si="61"/>
        <v>0.9</v>
      </c>
      <c r="AE173" s="137">
        <f t="shared" si="61"/>
        <v>0.9</v>
      </c>
      <c r="AF173" s="137">
        <f t="shared" si="61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60"/>
        <v>0.44</v>
      </c>
      <c r="D174" s="137">
        <f t="shared" si="60"/>
        <v>0.44</v>
      </c>
      <c r="E174" s="137">
        <f t="shared" si="60"/>
        <v>0.44</v>
      </c>
      <c r="F174" s="137">
        <f t="shared" si="60"/>
        <v>0.44</v>
      </c>
      <c r="G174" s="137">
        <f t="shared" si="60"/>
        <v>0.44</v>
      </c>
      <c r="H174" s="137">
        <f t="shared" si="60"/>
        <v>0.44</v>
      </c>
      <c r="I174" s="137">
        <f t="shared" si="60"/>
        <v>0.44</v>
      </c>
      <c r="J174" s="137">
        <f t="shared" si="60"/>
        <v>0.44</v>
      </c>
      <c r="K174" s="137">
        <f t="shared" si="60"/>
        <v>0.44</v>
      </c>
      <c r="L174" s="137">
        <f t="shared" si="60"/>
        <v>0.44</v>
      </c>
      <c r="M174" s="137">
        <f t="shared" si="60"/>
        <v>0.44</v>
      </c>
      <c r="N174" s="137">
        <f t="shared" si="60"/>
        <v>0.44</v>
      </c>
      <c r="O174" s="137">
        <f t="shared" si="60"/>
        <v>0.44</v>
      </c>
      <c r="P174" s="137">
        <f t="shared" si="60"/>
        <v>0.44</v>
      </c>
      <c r="Q174" s="137">
        <f t="shared" si="60"/>
        <v>0.44</v>
      </c>
      <c r="R174" s="137">
        <f t="shared" si="61"/>
        <v>0.44</v>
      </c>
      <c r="S174" s="137">
        <f t="shared" si="61"/>
        <v>0.44</v>
      </c>
      <c r="T174" s="137">
        <f t="shared" si="61"/>
        <v>0.44</v>
      </c>
      <c r="U174" s="137">
        <f t="shared" si="61"/>
        <v>0.44</v>
      </c>
      <c r="V174" s="137">
        <f t="shared" si="61"/>
        <v>0.44</v>
      </c>
      <c r="W174" s="137">
        <f t="shared" si="61"/>
        <v>0.44</v>
      </c>
      <c r="X174" s="137">
        <f t="shared" si="61"/>
        <v>0.44</v>
      </c>
      <c r="Y174" s="137">
        <f t="shared" si="61"/>
        <v>0.44</v>
      </c>
      <c r="Z174" s="137">
        <f t="shared" si="61"/>
        <v>0.44</v>
      </c>
      <c r="AA174" s="137">
        <f t="shared" si="61"/>
        <v>0.44</v>
      </c>
      <c r="AB174" s="137">
        <f t="shared" si="61"/>
        <v>0.44</v>
      </c>
      <c r="AC174" s="137">
        <f t="shared" si="61"/>
        <v>0.44</v>
      </c>
      <c r="AD174" s="137">
        <f t="shared" si="61"/>
        <v>0.44</v>
      </c>
      <c r="AE174" s="137">
        <f t="shared" si="61"/>
        <v>0.44</v>
      </c>
      <c r="AF174" s="137">
        <f t="shared" si="61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60"/>
        <v>2.1</v>
      </c>
      <c r="D175" s="137">
        <f t="shared" si="60"/>
        <v>2.1</v>
      </c>
      <c r="E175" s="137">
        <f t="shared" si="60"/>
        <v>2.1</v>
      </c>
      <c r="F175" s="137">
        <f t="shared" si="60"/>
        <v>2.1</v>
      </c>
      <c r="G175" s="137">
        <f t="shared" si="60"/>
        <v>2.1</v>
      </c>
      <c r="H175" s="137">
        <f t="shared" si="60"/>
        <v>2.1</v>
      </c>
      <c r="I175" s="137">
        <f t="shared" si="60"/>
        <v>2.1</v>
      </c>
      <c r="J175" s="137">
        <f t="shared" si="60"/>
        <v>2.1</v>
      </c>
      <c r="K175" s="137">
        <f t="shared" si="60"/>
        <v>2.1</v>
      </c>
      <c r="L175" s="137">
        <f t="shared" si="60"/>
        <v>2.1</v>
      </c>
      <c r="M175" s="137">
        <f t="shared" si="60"/>
        <v>2.1</v>
      </c>
      <c r="N175" s="137">
        <f t="shared" si="60"/>
        <v>2.1</v>
      </c>
      <c r="O175" s="137">
        <f t="shared" si="60"/>
        <v>2.1</v>
      </c>
      <c r="P175" s="137">
        <f t="shared" si="60"/>
        <v>2.1</v>
      </c>
      <c r="Q175" s="137">
        <f t="shared" si="60"/>
        <v>2.1</v>
      </c>
      <c r="R175" s="137">
        <f t="shared" si="61"/>
        <v>2.1</v>
      </c>
      <c r="S175" s="137">
        <f t="shared" si="61"/>
        <v>2.1</v>
      </c>
      <c r="T175" s="137">
        <f t="shared" si="61"/>
        <v>2.1</v>
      </c>
      <c r="U175" s="137">
        <f t="shared" si="61"/>
        <v>2.1</v>
      </c>
      <c r="V175" s="137">
        <f t="shared" si="61"/>
        <v>2.1</v>
      </c>
      <c r="W175" s="137">
        <f t="shared" si="61"/>
        <v>2.1</v>
      </c>
      <c r="X175" s="137">
        <f t="shared" si="61"/>
        <v>2.1</v>
      </c>
      <c r="Y175" s="137">
        <f t="shared" si="61"/>
        <v>2.1</v>
      </c>
      <c r="Z175" s="137">
        <f t="shared" si="61"/>
        <v>2.1</v>
      </c>
      <c r="AA175" s="137">
        <f t="shared" si="61"/>
        <v>2.1</v>
      </c>
      <c r="AB175" s="137">
        <f t="shared" si="61"/>
        <v>2.1</v>
      </c>
      <c r="AC175" s="137">
        <f t="shared" si="61"/>
        <v>2.1</v>
      </c>
      <c r="AD175" s="137">
        <f t="shared" si="61"/>
        <v>2.1</v>
      </c>
      <c r="AE175" s="137">
        <f t="shared" si="61"/>
        <v>2.1</v>
      </c>
      <c r="AF175" s="137">
        <f t="shared" si="61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60"/>
        <v>0.9</v>
      </c>
      <c r="D176" s="137">
        <f t="shared" si="60"/>
        <v>0.9</v>
      </c>
      <c r="E176" s="137">
        <f t="shared" si="60"/>
        <v>0.9</v>
      </c>
      <c r="F176" s="137">
        <f t="shared" si="60"/>
        <v>0.9</v>
      </c>
      <c r="G176" s="137">
        <f t="shared" si="60"/>
        <v>0.9</v>
      </c>
      <c r="H176" s="137">
        <f t="shared" si="60"/>
        <v>0.9</v>
      </c>
      <c r="I176" s="137">
        <f t="shared" si="60"/>
        <v>0.9</v>
      </c>
      <c r="J176" s="137">
        <f t="shared" si="60"/>
        <v>0.9</v>
      </c>
      <c r="K176" s="137">
        <f t="shared" si="60"/>
        <v>0.9</v>
      </c>
      <c r="L176" s="137">
        <f t="shared" si="60"/>
        <v>0.9</v>
      </c>
      <c r="M176" s="137">
        <f t="shared" si="60"/>
        <v>0.9</v>
      </c>
      <c r="N176" s="137">
        <f t="shared" si="60"/>
        <v>0.9</v>
      </c>
      <c r="O176" s="137">
        <f t="shared" si="60"/>
        <v>0.9</v>
      </c>
      <c r="P176" s="137">
        <f t="shared" si="60"/>
        <v>0.9</v>
      </c>
      <c r="Q176" s="137">
        <f t="shared" si="60"/>
        <v>0.9</v>
      </c>
      <c r="R176" s="137">
        <f t="shared" si="61"/>
        <v>0.9</v>
      </c>
      <c r="S176" s="137">
        <f t="shared" si="61"/>
        <v>0.9</v>
      </c>
      <c r="T176" s="137">
        <f t="shared" si="61"/>
        <v>0.9</v>
      </c>
      <c r="U176" s="137">
        <f t="shared" si="61"/>
        <v>0.9</v>
      </c>
      <c r="V176" s="137">
        <f t="shared" si="61"/>
        <v>0.9</v>
      </c>
      <c r="W176" s="137">
        <f t="shared" si="61"/>
        <v>0.9</v>
      </c>
      <c r="X176" s="137">
        <f t="shared" si="61"/>
        <v>0.9</v>
      </c>
      <c r="Y176" s="137">
        <f t="shared" si="61"/>
        <v>0.9</v>
      </c>
      <c r="Z176" s="137">
        <f t="shared" si="61"/>
        <v>0.9</v>
      </c>
      <c r="AA176" s="137">
        <f t="shared" si="61"/>
        <v>0.9</v>
      </c>
      <c r="AB176" s="137">
        <f t="shared" si="61"/>
        <v>0.9</v>
      </c>
      <c r="AC176" s="137">
        <f t="shared" si="61"/>
        <v>0.9</v>
      </c>
      <c r="AD176" s="137">
        <f t="shared" si="61"/>
        <v>0.9</v>
      </c>
      <c r="AE176" s="137">
        <f t="shared" si="61"/>
        <v>0.9</v>
      </c>
      <c r="AF176" s="137">
        <f t="shared" si="61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62">B178</f>
        <v>0.57999999999999996</v>
      </c>
      <c r="D178" s="137">
        <f t="shared" si="62"/>
        <v>0.57999999999999996</v>
      </c>
      <c r="E178" s="137">
        <f t="shared" si="62"/>
        <v>0.57999999999999996</v>
      </c>
      <c r="F178" s="137">
        <f t="shared" si="62"/>
        <v>0.57999999999999996</v>
      </c>
      <c r="G178" s="137">
        <f t="shared" si="62"/>
        <v>0.57999999999999996</v>
      </c>
      <c r="H178" s="137">
        <f t="shared" si="62"/>
        <v>0.57999999999999996</v>
      </c>
      <c r="I178" s="137">
        <f t="shared" si="62"/>
        <v>0.57999999999999996</v>
      </c>
      <c r="J178" s="137">
        <f t="shared" si="62"/>
        <v>0.57999999999999996</v>
      </c>
      <c r="K178" s="137">
        <f t="shared" si="62"/>
        <v>0.57999999999999996</v>
      </c>
      <c r="L178" s="137">
        <f t="shared" si="62"/>
        <v>0.57999999999999996</v>
      </c>
      <c r="M178" s="137">
        <f t="shared" si="62"/>
        <v>0.57999999999999996</v>
      </c>
      <c r="N178" s="137">
        <f t="shared" si="62"/>
        <v>0.57999999999999996</v>
      </c>
      <c r="O178" s="137">
        <f t="shared" si="62"/>
        <v>0.57999999999999996</v>
      </c>
      <c r="P178" s="137">
        <f t="shared" si="62"/>
        <v>0.57999999999999996</v>
      </c>
      <c r="Q178" s="137">
        <f t="shared" si="62"/>
        <v>0.57999999999999996</v>
      </c>
      <c r="R178" s="137">
        <f t="shared" si="62"/>
        <v>0.57999999999999996</v>
      </c>
      <c r="S178" s="137">
        <f t="shared" ref="R178:AF190" si="63">R178</f>
        <v>0.57999999999999996</v>
      </c>
      <c r="T178" s="137">
        <f t="shared" si="63"/>
        <v>0.57999999999999996</v>
      </c>
      <c r="U178" s="137">
        <f t="shared" si="63"/>
        <v>0.57999999999999996</v>
      </c>
      <c r="V178" s="137">
        <f t="shared" si="63"/>
        <v>0.57999999999999996</v>
      </c>
      <c r="W178" s="137">
        <f t="shared" si="63"/>
        <v>0.57999999999999996</v>
      </c>
      <c r="X178" s="137">
        <f t="shared" si="63"/>
        <v>0.57999999999999996</v>
      </c>
      <c r="Y178" s="137">
        <f t="shared" si="63"/>
        <v>0.57999999999999996</v>
      </c>
      <c r="Z178" s="137">
        <f t="shared" si="63"/>
        <v>0.57999999999999996</v>
      </c>
      <c r="AA178" s="137">
        <f t="shared" si="63"/>
        <v>0.57999999999999996</v>
      </c>
      <c r="AB178" s="137">
        <f t="shared" si="63"/>
        <v>0.57999999999999996</v>
      </c>
      <c r="AC178" s="137">
        <f t="shared" si="63"/>
        <v>0.57999999999999996</v>
      </c>
      <c r="AD178" s="137">
        <f t="shared" si="63"/>
        <v>0.57999999999999996</v>
      </c>
      <c r="AE178" s="137">
        <f t="shared" si="63"/>
        <v>0.57999999999999996</v>
      </c>
      <c r="AF178" s="137">
        <f t="shared" si="63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62"/>
        <v>0.8</v>
      </c>
      <c r="D179" s="137">
        <f t="shared" si="62"/>
        <v>0.8</v>
      </c>
      <c r="E179" s="137">
        <f t="shared" si="62"/>
        <v>0.8</v>
      </c>
      <c r="F179" s="137">
        <f t="shared" si="62"/>
        <v>0.8</v>
      </c>
      <c r="G179" s="137">
        <f t="shared" si="62"/>
        <v>0.8</v>
      </c>
      <c r="H179" s="137">
        <f t="shared" si="62"/>
        <v>0.8</v>
      </c>
      <c r="I179" s="137">
        <f t="shared" si="62"/>
        <v>0.8</v>
      </c>
      <c r="J179" s="137">
        <f t="shared" si="62"/>
        <v>0.8</v>
      </c>
      <c r="K179" s="137">
        <f t="shared" si="62"/>
        <v>0.8</v>
      </c>
      <c r="L179" s="137">
        <f t="shared" si="62"/>
        <v>0.8</v>
      </c>
      <c r="M179" s="137">
        <f t="shared" si="62"/>
        <v>0.8</v>
      </c>
      <c r="N179" s="137">
        <f t="shared" si="62"/>
        <v>0.8</v>
      </c>
      <c r="O179" s="137">
        <f t="shared" si="62"/>
        <v>0.8</v>
      </c>
      <c r="P179" s="137">
        <f t="shared" si="62"/>
        <v>0.8</v>
      </c>
      <c r="Q179" s="137">
        <f t="shared" si="62"/>
        <v>0.8</v>
      </c>
      <c r="R179" s="137">
        <f t="shared" si="62"/>
        <v>0.8</v>
      </c>
      <c r="S179" s="137">
        <f t="shared" si="63"/>
        <v>0.8</v>
      </c>
      <c r="T179" s="137">
        <f t="shared" si="63"/>
        <v>0.8</v>
      </c>
      <c r="U179" s="137">
        <f t="shared" si="63"/>
        <v>0.8</v>
      </c>
      <c r="V179" s="137">
        <f t="shared" si="63"/>
        <v>0.8</v>
      </c>
      <c r="W179" s="137">
        <f t="shared" si="63"/>
        <v>0.8</v>
      </c>
      <c r="X179" s="137">
        <f t="shared" si="63"/>
        <v>0.8</v>
      </c>
      <c r="Y179" s="137">
        <f t="shared" si="63"/>
        <v>0.8</v>
      </c>
      <c r="Z179" s="137">
        <f t="shared" si="63"/>
        <v>0.8</v>
      </c>
      <c r="AA179" s="137">
        <f t="shared" si="63"/>
        <v>0.8</v>
      </c>
      <c r="AB179" s="137">
        <f t="shared" si="63"/>
        <v>0.8</v>
      </c>
      <c r="AC179" s="137">
        <f t="shared" si="63"/>
        <v>0.8</v>
      </c>
      <c r="AD179" s="137">
        <f t="shared" si="63"/>
        <v>0.8</v>
      </c>
      <c r="AE179" s="137">
        <f t="shared" si="63"/>
        <v>0.8</v>
      </c>
      <c r="AF179" s="137">
        <f t="shared" si="63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62"/>
        <v>0</v>
      </c>
      <c r="D180" s="137">
        <f t="shared" si="62"/>
        <v>0</v>
      </c>
      <c r="E180" s="137">
        <f t="shared" si="62"/>
        <v>0</v>
      </c>
      <c r="F180" s="137">
        <f t="shared" si="62"/>
        <v>0</v>
      </c>
      <c r="G180" s="137">
        <f t="shared" si="62"/>
        <v>0</v>
      </c>
      <c r="H180" s="137">
        <f t="shared" si="62"/>
        <v>0</v>
      </c>
      <c r="I180" s="137">
        <f t="shared" si="62"/>
        <v>0</v>
      </c>
      <c r="J180" s="137">
        <f t="shared" si="62"/>
        <v>0</v>
      </c>
      <c r="K180" s="137">
        <f t="shared" si="62"/>
        <v>0</v>
      </c>
      <c r="L180" s="137">
        <f t="shared" si="62"/>
        <v>0</v>
      </c>
      <c r="M180" s="137">
        <f t="shared" si="62"/>
        <v>0</v>
      </c>
      <c r="N180" s="137">
        <f t="shared" si="62"/>
        <v>0</v>
      </c>
      <c r="O180" s="137">
        <f t="shared" si="62"/>
        <v>0</v>
      </c>
      <c r="P180" s="137">
        <f t="shared" si="62"/>
        <v>0</v>
      </c>
      <c r="Q180" s="137">
        <f t="shared" si="62"/>
        <v>0</v>
      </c>
      <c r="R180" s="137">
        <f t="shared" si="62"/>
        <v>0</v>
      </c>
      <c r="S180" s="137">
        <f t="shared" si="63"/>
        <v>0</v>
      </c>
      <c r="T180" s="137">
        <f t="shared" si="63"/>
        <v>0</v>
      </c>
      <c r="U180" s="137">
        <f t="shared" si="63"/>
        <v>0</v>
      </c>
      <c r="V180" s="137">
        <f t="shared" si="63"/>
        <v>0</v>
      </c>
      <c r="W180" s="137">
        <f t="shared" si="63"/>
        <v>0</v>
      </c>
      <c r="X180" s="137">
        <f t="shared" si="63"/>
        <v>0</v>
      </c>
      <c r="Y180" s="137">
        <f t="shared" si="63"/>
        <v>0</v>
      </c>
      <c r="Z180" s="137">
        <f t="shared" si="63"/>
        <v>0</v>
      </c>
      <c r="AA180" s="137">
        <f t="shared" si="63"/>
        <v>0</v>
      </c>
      <c r="AB180" s="137">
        <f t="shared" si="63"/>
        <v>0</v>
      </c>
      <c r="AC180" s="137">
        <f t="shared" si="63"/>
        <v>0</v>
      </c>
      <c r="AD180" s="137">
        <f t="shared" si="63"/>
        <v>0</v>
      </c>
      <c r="AE180" s="137">
        <f t="shared" si="63"/>
        <v>0</v>
      </c>
      <c r="AF180" s="137">
        <f t="shared" si="63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62"/>
        <v>0.6</v>
      </c>
      <c r="D181" s="137">
        <f t="shared" si="62"/>
        <v>0.6</v>
      </c>
      <c r="E181" s="137">
        <f t="shared" si="62"/>
        <v>0.6</v>
      </c>
      <c r="F181" s="137">
        <f t="shared" si="62"/>
        <v>0.6</v>
      </c>
      <c r="G181" s="137">
        <f t="shared" si="62"/>
        <v>0.6</v>
      </c>
      <c r="H181" s="137">
        <f t="shared" si="62"/>
        <v>0.6</v>
      </c>
      <c r="I181" s="137">
        <f t="shared" si="62"/>
        <v>0.6</v>
      </c>
      <c r="J181" s="137">
        <f t="shared" si="62"/>
        <v>0.6</v>
      </c>
      <c r="K181" s="137">
        <f t="shared" si="62"/>
        <v>0.6</v>
      </c>
      <c r="L181" s="137">
        <f t="shared" si="62"/>
        <v>0.6</v>
      </c>
      <c r="M181" s="137">
        <f t="shared" si="62"/>
        <v>0.6</v>
      </c>
      <c r="N181" s="137">
        <f t="shared" si="62"/>
        <v>0.6</v>
      </c>
      <c r="O181" s="137">
        <f t="shared" si="62"/>
        <v>0.6</v>
      </c>
      <c r="P181" s="137">
        <f t="shared" si="62"/>
        <v>0.6</v>
      </c>
      <c r="Q181" s="137">
        <f t="shared" si="62"/>
        <v>0.6</v>
      </c>
      <c r="R181" s="137">
        <f t="shared" si="62"/>
        <v>0.6</v>
      </c>
      <c r="S181" s="137">
        <f t="shared" si="63"/>
        <v>0.6</v>
      </c>
      <c r="T181" s="137">
        <f t="shared" si="63"/>
        <v>0.6</v>
      </c>
      <c r="U181" s="137">
        <f t="shared" si="63"/>
        <v>0.6</v>
      </c>
      <c r="V181" s="137">
        <f t="shared" si="63"/>
        <v>0.6</v>
      </c>
      <c r="W181" s="137">
        <f t="shared" si="63"/>
        <v>0.6</v>
      </c>
      <c r="X181" s="137">
        <f t="shared" si="63"/>
        <v>0.6</v>
      </c>
      <c r="Y181" s="137">
        <f t="shared" si="63"/>
        <v>0.6</v>
      </c>
      <c r="Z181" s="137">
        <f t="shared" si="63"/>
        <v>0.6</v>
      </c>
      <c r="AA181" s="137">
        <f t="shared" si="63"/>
        <v>0.6</v>
      </c>
      <c r="AB181" s="137">
        <f t="shared" si="63"/>
        <v>0.6</v>
      </c>
      <c r="AC181" s="137">
        <f t="shared" si="63"/>
        <v>0.6</v>
      </c>
      <c r="AD181" s="137">
        <f t="shared" si="63"/>
        <v>0.6</v>
      </c>
      <c r="AE181" s="137">
        <f t="shared" si="63"/>
        <v>0.6</v>
      </c>
      <c r="AF181" s="137">
        <f t="shared" si="63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62"/>
        <v>0.6</v>
      </c>
      <c r="D182" s="137">
        <f t="shared" si="62"/>
        <v>0.6</v>
      </c>
      <c r="E182" s="137">
        <f t="shared" si="62"/>
        <v>0.6</v>
      </c>
      <c r="F182" s="137">
        <f t="shared" si="62"/>
        <v>0.6</v>
      </c>
      <c r="G182" s="137">
        <f t="shared" si="62"/>
        <v>0.6</v>
      </c>
      <c r="H182" s="137">
        <f t="shared" si="62"/>
        <v>0.6</v>
      </c>
      <c r="I182" s="137">
        <f t="shared" si="62"/>
        <v>0.6</v>
      </c>
      <c r="J182" s="137">
        <f t="shared" si="62"/>
        <v>0.6</v>
      </c>
      <c r="K182" s="137">
        <f t="shared" si="62"/>
        <v>0.6</v>
      </c>
      <c r="L182" s="137">
        <f t="shared" si="62"/>
        <v>0.6</v>
      </c>
      <c r="M182" s="137">
        <f t="shared" si="62"/>
        <v>0.6</v>
      </c>
      <c r="N182" s="137">
        <f t="shared" si="62"/>
        <v>0.6</v>
      </c>
      <c r="O182" s="137">
        <f t="shared" si="62"/>
        <v>0.6</v>
      </c>
      <c r="P182" s="137">
        <f t="shared" si="62"/>
        <v>0.6</v>
      </c>
      <c r="Q182" s="137">
        <f t="shared" si="62"/>
        <v>0.6</v>
      </c>
      <c r="R182" s="137">
        <f t="shared" si="62"/>
        <v>0.6</v>
      </c>
      <c r="S182" s="137">
        <f t="shared" si="63"/>
        <v>0.6</v>
      </c>
      <c r="T182" s="137">
        <f t="shared" si="63"/>
        <v>0.6</v>
      </c>
      <c r="U182" s="137">
        <f t="shared" si="63"/>
        <v>0.6</v>
      </c>
      <c r="V182" s="137">
        <f t="shared" si="63"/>
        <v>0.6</v>
      </c>
      <c r="W182" s="137">
        <f t="shared" si="63"/>
        <v>0.6</v>
      </c>
      <c r="X182" s="137">
        <f t="shared" si="63"/>
        <v>0.6</v>
      </c>
      <c r="Y182" s="137">
        <f t="shared" si="63"/>
        <v>0.6</v>
      </c>
      <c r="Z182" s="137">
        <f t="shared" si="63"/>
        <v>0.6</v>
      </c>
      <c r="AA182" s="137">
        <f t="shared" si="63"/>
        <v>0.6</v>
      </c>
      <c r="AB182" s="137">
        <f t="shared" si="63"/>
        <v>0.6</v>
      </c>
      <c r="AC182" s="137">
        <f t="shared" si="63"/>
        <v>0.6</v>
      </c>
      <c r="AD182" s="137">
        <f t="shared" si="63"/>
        <v>0.6</v>
      </c>
      <c r="AE182" s="137">
        <f t="shared" si="63"/>
        <v>0.6</v>
      </c>
      <c r="AF182" s="137">
        <f t="shared" si="63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62"/>
        <v>0.35</v>
      </c>
      <c r="D183" s="137">
        <f t="shared" si="62"/>
        <v>0.35</v>
      </c>
      <c r="E183" s="137">
        <f t="shared" si="62"/>
        <v>0.35</v>
      </c>
      <c r="F183" s="137">
        <f t="shared" si="62"/>
        <v>0.35</v>
      </c>
      <c r="G183" s="137">
        <f t="shared" si="62"/>
        <v>0.35</v>
      </c>
      <c r="H183" s="137">
        <f t="shared" si="62"/>
        <v>0.35</v>
      </c>
      <c r="I183" s="137">
        <f t="shared" si="62"/>
        <v>0.35</v>
      </c>
      <c r="J183" s="137">
        <f t="shared" si="62"/>
        <v>0.35</v>
      </c>
      <c r="K183" s="137">
        <f t="shared" si="62"/>
        <v>0.35</v>
      </c>
      <c r="L183" s="137">
        <f t="shared" si="62"/>
        <v>0.35</v>
      </c>
      <c r="M183" s="137">
        <f t="shared" si="62"/>
        <v>0.35</v>
      </c>
      <c r="N183" s="137">
        <f t="shared" si="62"/>
        <v>0.35</v>
      </c>
      <c r="O183" s="137">
        <f t="shared" si="62"/>
        <v>0.35</v>
      </c>
      <c r="P183" s="137">
        <f t="shared" si="62"/>
        <v>0.35</v>
      </c>
      <c r="Q183" s="137">
        <f t="shared" si="62"/>
        <v>0.35</v>
      </c>
      <c r="R183" s="137">
        <f t="shared" si="62"/>
        <v>0.35</v>
      </c>
      <c r="S183" s="137">
        <f t="shared" si="63"/>
        <v>0.35</v>
      </c>
      <c r="T183" s="137">
        <f t="shared" si="63"/>
        <v>0.35</v>
      </c>
      <c r="U183" s="137">
        <f t="shared" si="63"/>
        <v>0.35</v>
      </c>
      <c r="V183" s="137">
        <f t="shared" si="63"/>
        <v>0.35</v>
      </c>
      <c r="W183" s="137">
        <f t="shared" si="63"/>
        <v>0.35</v>
      </c>
      <c r="X183" s="137">
        <f t="shared" si="63"/>
        <v>0.35</v>
      </c>
      <c r="Y183" s="137">
        <f t="shared" si="63"/>
        <v>0.35</v>
      </c>
      <c r="Z183" s="137">
        <f t="shared" si="63"/>
        <v>0.35</v>
      </c>
      <c r="AA183" s="137">
        <f t="shared" si="63"/>
        <v>0.35</v>
      </c>
      <c r="AB183" s="137">
        <f t="shared" si="63"/>
        <v>0.35</v>
      </c>
      <c r="AC183" s="137">
        <f t="shared" si="63"/>
        <v>0.35</v>
      </c>
      <c r="AD183" s="137">
        <f t="shared" si="63"/>
        <v>0.35</v>
      </c>
      <c r="AE183" s="137">
        <f t="shared" si="63"/>
        <v>0.35</v>
      </c>
      <c r="AF183" s="137">
        <f t="shared" si="63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62"/>
        <v>0.28999999999999998</v>
      </c>
      <c r="D184" s="137">
        <f t="shared" si="62"/>
        <v>0.28999999999999998</v>
      </c>
      <c r="E184" s="137">
        <f t="shared" si="62"/>
        <v>0.28999999999999998</v>
      </c>
      <c r="F184" s="137">
        <f t="shared" si="62"/>
        <v>0.28999999999999998</v>
      </c>
      <c r="G184" s="137">
        <f t="shared" si="62"/>
        <v>0.28999999999999998</v>
      </c>
      <c r="H184" s="137">
        <f t="shared" si="62"/>
        <v>0.28999999999999998</v>
      </c>
      <c r="I184" s="137">
        <f t="shared" si="62"/>
        <v>0.28999999999999998</v>
      </c>
      <c r="J184" s="137">
        <f t="shared" si="62"/>
        <v>0.28999999999999998</v>
      </c>
      <c r="K184" s="137">
        <f t="shared" si="62"/>
        <v>0.28999999999999998</v>
      </c>
      <c r="L184" s="137">
        <f t="shared" si="62"/>
        <v>0.28999999999999998</v>
      </c>
      <c r="M184" s="137">
        <f t="shared" si="62"/>
        <v>0.28999999999999998</v>
      </c>
      <c r="N184" s="137">
        <f t="shared" si="62"/>
        <v>0.28999999999999998</v>
      </c>
      <c r="O184" s="137">
        <f t="shared" si="62"/>
        <v>0.28999999999999998</v>
      </c>
      <c r="P184" s="137">
        <f t="shared" si="62"/>
        <v>0.28999999999999998</v>
      </c>
      <c r="Q184" s="137">
        <f t="shared" si="62"/>
        <v>0.28999999999999998</v>
      </c>
      <c r="R184" s="137">
        <f t="shared" si="62"/>
        <v>0.28999999999999998</v>
      </c>
      <c r="S184" s="137">
        <f t="shared" si="63"/>
        <v>0.28999999999999998</v>
      </c>
      <c r="T184" s="137">
        <f t="shared" si="63"/>
        <v>0.28999999999999998</v>
      </c>
      <c r="U184" s="137">
        <f t="shared" si="63"/>
        <v>0.28999999999999998</v>
      </c>
      <c r="V184" s="137">
        <f t="shared" si="63"/>
        <v>0.28999999999999998</v>
      </c>
      <c r="W184" s="137">
        <f t="shared" si="63"/>
        <v>0.28999999999999998</v>
      </c>
      <c r="X184" s="137">
        <f t="shared" si="63"/>
        <v>0.28999999999999998</v>
      </c>
      <c r="Y184" s="137">
        <f t="shared" si="63"/>
        <v>0.28999999999999998</v>
      </c>
      <c r="Z184" s="137">
        <f t="shared" si="63"/>
        <v>0.28999999999999998</v>
      </c>
      <c r="AA184" s="137">
        <f t="shared" si="63"/>
        <v>0.28999999999999998</v>
      </c>
      <c r="AB184" s="137">
        <f t="shared" si="63"/>
        <v>0.28999999999999998</v>
      </c>
      <c r="AC184" s="137">
        <f t="shared" si="63"/>
        <v>0.28999999999999998</v>
      </c>
      <c r="AD184" s="137">
        <f t="shared" si="63"/>
        <v>0.28999999999999998</v>
      </c>
      <c r="AE184" s="137">
        <f t="shared" si="63"/>
        <v>0.28999999999999998</v>
      </c>
      <c r="AF184" s="137">
        <f t="shared" si="63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62"/>
        <v>0.06</v>
      </c>
      <c r="D185" s="137">
        <f t="shared" si="62"/>
        <v>0.06</v>
      </c>
      <c r="E185" s="137">
        <f t="shared" si="62"/>
        <v>0.06</v>
      </c>
      <c r="F185" s="137">
        <f t="shared" si="62"/>
        <v>0.06</v>
      </c>
      <c r="G185" s="137">
        <f t="shared" si="62"/>
        <v>0.06</v>
      </c>
      <c r="H185" s="137">
        <f t="shared" si="62"/>
        <v>0.06</v>
      </c>
      <c r="I185" s="137">
        <f t="shared" si="62"/>
        <v>0.06</v>
      </c>
      <c r="J185" s="137">
        <f t="shared" si="62"/>
        <v>0.06</v>
      </c>
      <c r="K185" s="137">
        <f t="shared" si="62"/>
        <v>0.06</v>
      </c>
      <c r="L185" s="137">
        <f t="shared" si="62"/>
        <v>0.06</v>
      </c>
      <c r="M185" s="137">
        <f t="shared" si="62"/>
        <v>0.06</v>
      </c>
      <c r="N185" s="137">
        <f t="shared" si="62"/>
        <v>0.06</v>
      </c>
      <c r="O185" s="137">
        <f t="shared" si="62"/>
        <v>0.06</v>
      </c>
      <c r="P185" s="137">
        <f t="shared" si="62"/>
        <v>0.06</v>
      </c>
      <c r="Q185" s="137">
        <f t="shared" si="62"/>
        <v>0.06</v>
      </c>
      <c r="R185" s="137">
        <f t="shared" si="62"/>
        <v>0.06</v>
      </c>
      <c r="S185" s="137">
        <f t="shared" si="63"/>
        <v>0.06</v>
      </c>
      <c r="T185" s="137">
        <f t="shared" si="63"/>
        <v>0.06</v>
      </c>
      <c r="U185" s="137">
        <f t="shared" si="63"/>
        <v>0.06</v>
      </c>
      <c r="V185" s="137">
        <f t="shared" si="63"/>
        <v>0.06</v>
      </c>
      <c r="W185" s="137">
        <f t="shared" si="63"/>
        <v>0.06</v>
      </c>
      <c r="X185" s="137">
        <f t="shared" si="63"/>
        <v>0.06</v>
      </c>
      <c r="Y185" s="137">
        <f t="shared" si="63"/>
        <v>0.06</v>
      </c>
      <c r="Z185" s="137">
        <f t="shared" si="63"/>
        <v>0.06</v>
      </c>
      <c r="AA185" s="137">
        <f t="shared" si="63"/>
        <v>0.06</v>
      </c>
      <c r="AB185" s="137">
        <f t="shared" si="63"/>
        <v>0.06</v>
      </c>
      <c r="AC185" s="137">
        <f t="shared" si="63"/>
        <v>0.06</v>
      </c>
      <c r="AD185" s="137">
        <f t="shared" si="63"/>
        <v>0.06</v>
      </c>
      <c r="AE185" s="137">
        <f t="shared" si="63"/>
        <v>0.06</v>
      </c>
      <c r="AF185" s="137">
        <f t="shared" si="63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62"/>
        <v>0.11</v>
      </c>
      <c r="D186" s="137">
        <f t="shared" si="62"/>
        <v>0.11</v>
      </c>
      <c r="E186" s="137">
        <f t="shared" si="62"/>
        <v>0.11</v>
      </c>
      <c r="F186" s="137">
        <f t="shared" si="62"/>
        <v>0.11</v>
      </c>
      <c r="G186" s="137">
        <f t="shared" si="62"/>
        <v>0.11</v>
      </c>
      <c r="H186" s="137">
        <f t="shared" si="62"/>
        <v>0.11</v>
      </c>
      <c r="I186" s="137">
        <f t="shared" si="62"/>
        <v>0.11</v>
      </c>
      <c r="J186" s="137">
        <f t="shared" si="62"/>
        <v>0.11</v>
      </c>
      <c r="K186" s="137">
        <f t="shared" si="62"/>
        <v>0.11</v>
      </c>
      <c r="L186" s="137">
        <f t="shared" si="62"/>
        <v>0.11</v>
      </c>
      <c r="M186" s="137">
        <f t="shared" si="62"/>
        <v>0.11</v>
      </c>
      <c r="N186" s="137">
        <f t="shared" si="62"/>
        <v>0.11</v>
      </c>
      <c r="O186" s="137">
        <f t="shared" si="62"/>
        <v>0.11</v>
      </c>
      <c r="P186" s="137">
        <f t="shared" si="62"/>
        <v>0.11</v>
      </c>
      <c r="Q186" s="137">
        <f t="shared" si="62"/>
        <v>0.11</v>
      </c>
      <c r="R186" s="137">
        <f t="shared" si="62"/>
        <v>0.11</v>
      </c>
      <c r="S186" s="137">
        <f t="shared" si="63"/>
        <v>0.11</v>
      </c>
      <c r="T186" s="137">
        <f t="shared" si="63"/>
        <v>0.11</v>
      </c>
      <c r="U186" s="137">
        <f t="shared" si="63"/>
        <v>0.11</v>
      </c>
      <c r="V186" s="137">
        <f t="shared" si="63"/>
        <v>0.11</v>
      </c>
      <c r="W186" s="137">
        <f t="shared" si="63"/>
        <v>0.11</v>
      </c>
      <c r="X186" s="137">
        <f t="shared" si="63"/>
        <v>0.11</v>
      </c>
      <c r="Y186" s="137">
        <f t="shared" si="63"/>
        <v>0.11</v>
      </c>
      <c r="Z186" s="137">
        <f t="shared" si="63"/>
        <v>0.11</v>
      </c>
      <c r="AA186" s="137">
        <f t="shared" si="63"/>
        <v>0.11</v>
      </c>
      <c r="AB186" s="137">
        <f t="shared" si="63"/>
        <v>0.11</v>
      </c>
      <c r="AC186" s="137">
        <f t="shared" si="63"/>
        <v>0.11</v>
      </c>
      <c r="AD186" s="137">
        <f t="shared" si="63"/>
        <v>0.11</v>
      </c>
      <c r="AE186" s="137">
        <f t="shared" si="63"/>
        <v>0.11</v>
      </c>
      <c r="AF186" s="137">
        <f t="shared" si="63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62"/>
        <v>0.1</v>
      </c>
      <c r="D187" s="137">
        <f t="shared" si="62"/>
        <v>0.1</v>
      </c>
      <c r="E187" s="137">
        <f t="shared" si="62"/>
        <v>0.1</v>
      </c>
      <c r="F187" s="137">
        <f t="shared" si="62"/>
        <v>0.1</v>
      </c>
      <c r="G187" s="137">
        <f t="shared" si="62"/>
        <v>0.1</v>
      </c>
      <c r="H187" s="137">
        <f t="shared" si="62"/>
        <v>0.1</v>
      </c>
      <c r="I187" s="137">
        <f t="shared" si="62"/>
        <v>0.1</v>
      </c>
      <c r="J187" s="137">
        <f t="shared" si="62"/>
        <v>0.1</v>
      </c>
      <c r="K187" s="137">
        <f t="shared" si="62"/>
        <v>0.1</v>
      </c>
      <c r="L187" s="137">
        <f t="shared" si="62"/>
        <v>0.1</v>
      </c>
      <c r="M187" s="137">
        <f t="shared" si="62"/>
        <v>0.1</v>
      </c>
      <c r="N187" s="137">
        <f t="shared" si="62"/>
        <v>0.1</v>
      </c>
      <c r="O187" s="137">
        <f t="shared" si="62"/>
        <v>0.1</v>
      </c>
      <c r="P187" s="137">
        <f t="shared" si="62"/>
        <v>0.1</v>
      </c>
      <c r="Q187" s="137">
        <f t="shared" si="62"/>
        <v>0.1</v>
      </c>
      <c r="R187" s="137">
        <f t="shared" si="63"/>
        <v>0.1</v>
      </c>
      <c r="S187" s="137">
        <f t="shared" si="63"/>
        <v>0.1</v>
      </c>
      <c r="T187" s="137">
        <f t="shared" si="63"/>
        <v>0.1</v>
      </c>
      <c r="U187" s="137">
        <f t="shared" si="63"/>
        <v>0.1</v>
      </c>
      <c r="V187" s="137">
        <f t="shared" si="63"/>
        <v>0.1</v>
      </c>
      <c r="W187" s="137">
        <f t="shared" si="63"/>
        <v>0.1</v>
      </c>
      <c r="X187" s="137">
        <f t="shared" si="63"/>
        <v>0.1</v>
      </c>
      <c r="Y187" s="137">
        <f t="shared" si="63"/>
        <v>0.1</v>
      </c>
      <c r="Z187" s="137">
        <f t="shared" si="63"/>
        <v>0.1</v>
      </c>
      <c r="AA187" s="137">
        <f t="shared" si="63"/>
        <v>0.1</v>
      </c>
      <c r="AB187" s="137">
        <f t="shared" si="63"/>
        <v>0.1</v>
      </c>
      <c r="AC187" s="137">
        <f t="shared" si="63"/>
        <v>0.1</v>
      </c>
      <c r="AD187" s="137">
        <f t="shared" si="63"/>
        <v>0.1</v>
      </c>
      <c r="AE187" s="137">
        <f t="shared" si="63"/>
        <v>0.1</v>
      </c>
      <c r="AF187" s="137">
        <f t="shared" si="63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62"/>
        <v>0.09</v>
      </c>
      <c r="D188" s="137">
        <f t="shared" si="62"/>
        <v>0.09</v>
      </c>
      <c r="E188" s="137">
        <f t="shared" si="62"/>
        <v>0.09</v>
      </c>
      <c r="F188" s="137">
        <f t="shared" si="62"/>
        <v>0.09</v>
      </c>
      <c r="G188" s="137">
        <f t="shared" si="62"/>
        <v>0.09</v>
      </c>
      <c r="H188" s="137">
        <f t="shared" si="62"/>
        <v>0.09</v>
      </c>
      <c r="I188" s="137">
        <f t="shared" si="62"/>
        <v>0.09</v>
      </c>
      <c r="J188" s="137">
        <f t="shared" si="62"/>
        <v>0.09</v>
      </c>
      <c r="K188" s="137">
        <f t="shared" si="62"/>
        <v>0.09</v>
      </c>
      <c r="L188" s="137">
        <f t="shared" si="62"/>
        <v>0.09</v>
      </c>
      <c r="M188" s="137">
        <f t="shared" si="62"/>
        <v>0.09</v>
      </c>
      <c r="N188" s="137">
        <f t="shared" si="62"/>
        <v>0.09</v>
      </c>
      <c r="O188" s="137">
        <f t="shared" si="62"/>
        <v>0.09</v>
      </c>
      <c r="P188" s="137">
        <f t="shared" si="62"/>
        <v>0.09</v>
      </c>
      <c r="Q188" s="137">
        <f t="shared" si="62"/>
        <v>0.09</v>
      </c>
      <c r="R188" s="137">
        <f t="shared" si="63"/>
        <v>0.09</v>
      </c>
      <c r="S188" s="137">
        <f t="shared" si="63"/>
        <v>0.09</v>
      </c>
      <c r="T188" s="137">
        <f t="shared" si="63"/>
        <v>0.09</v>
      </c>
      <c r="U188" s="137">
        <f t="shared" si="63"/>
        <v>0.09</v>
      </c>
      <c r="V188" s="137">
        <f t="shared" si="63"/>
        <v>0.09</v>
      </c>
      <c r="W188" s="137">
        <f t="shared" si="63"/>
        <v>0.09</v>
      </c>
      <c r="X188" s="137">
        <f t="shared" si="63"/>
        <v>0.09</v>
      </c>
      <c r="Y188" s="137">
        <f t="shared" si="63"/>
        <v>0.09</v>
      </c>
      <c r="Z188" s="137">
        <f t="shared" si="63"/>
        <v>0.09</v>
      </c>
      <c r="AA188" s="137">
        <f t="shared" si="63"/>
        <v>0.09</v>
      </c>
      <c r="AB188" s="137">
        <f t="shared" si="63"/>
        <v>0.09</v>
      </c>
      <c r="AC188" s="137">
        <f t="shared" si="63"/>
        <v>0.09</v>
      </c>
      <c r="AD188" s="137">
        <f t="shared" si="63"/>
        <v>0.09</v>
      </c>
      <c r="AE188" s="137">
        <f t="shared" si="63"/>
        <v>0.09</v>
      </c>
      <c r="AF188" s="137">
        <f t="shared" si="63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62"/>
        <v>0.04</v>
      </c>
      <c r="D189" s="137">
        <f t="shared" si="62"/>
        <v>0.04</v>
      </c>
      <c r="E189" s="137">
        <f t="shared" si="62"/>
        <v>0.04</v>
      </c>
      <c r="F189" s="137">
        <f t="shared" si="62"/>
        <v>0.04</v>
      </c>
      <c r="G189" s="137">
        <f t="shared" si="62"/>
        <v>0.04</v>
      </c>
      <c r="H189" s="137">
        <f t="shared" si="62"/>
        <v>0.04</v>
      </c>
      <c r="I189" s="137">
        <f t="shared" si="62"/>
        <v>0.04</v>
      </c>
      <c r="J189" s="137">
        <f t="shared" si="62"/>
        <v>0.04</v>
      </c>
      <c r="K189" s="137">
        <f t="shared" si="62"/>
        <v>0.04</v>
      </c>
      <c r="L189" s="137">
        <f t="shared" si="62"/>
        <v>0.04</v>
      </c>
      <c r="M189" s="137">
        <f t="shared" si="62"/>
        <v>0.04</v>
      </c>
      <c r="N189" s="137">
        <f t="shared" si="62"/>
        <v>0.04</v>
      </c>
      <c r="O189" s="137">
        <f t="shared" si="62"/>
        <v>0.04</v>
      </c>
      <c r="P189" s="137">
        <f t="shared" si="62"/>
        <v>0.04</v>
      </c>
      <c r="Q189" s="137">
        <f t="shared" si="62"/>
        <v>0.04</v>
      </c>
      <c r="R189" s="137">
        <f t="shared" si="63"/>
        <v>0.04</v>
      </c>
      <c r="S189" s="137">
        <f t="shared" si="63"/>
        <v>0.04</v>
      </c>
      <c r="T189" s="137">
        <f t="shared" si="63"/>
        <v>0.04</v>
      </c>
      <c r="U189" s="137">
        <f t="shared" si="63"/>
        <v>0.04</v>
      </c>
      <c r="V189" s="137">
        <f t="shared" si="63"/>
        <v>0.04</v>
      </c>
      <c r="W189" s="137">
        <f t="shared" si="63"/>
        <v>0.04</v>
      </c>
      <c r="X189" s="137">
        <f t="shared" si="63"/>
        <v>0.04</v>
      </c>
      <c r="Y189" s="137">
        <f t="shared" si="63"/>
        <v>0.04</v>
      </c>
      <c r="Z189" s="137">
        <f t="shared" si="63"/>
        <v>0.04</v>
      </c>
      <c r="AA189" s="137">
        <f t="shared" si="63"/>
        <v>0.04</v>
      </c>
      <c r="AB189" s="137">
        <f t="shared" si="63"/>
        <v>0.04</v>
      </c>
      <c r="AC189" s="137">
        <f t="shared" si="63"/>
        <v>0.04</v>
      </c>
      <c r="AD189" s="137">
        <f t="shared" si="63"/>
        <v>0.04</v>
      </c>
      <c r="AE189" s="137">
        <f t="shared" si="63"/>
        <v>0.04</v>
      </c>
      <c r="AF189" s="137">
        <f t="shared" si="63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62"/>
        <v>2.3E-2</v>
      </c>
      <c r="E190" s="137">
        <f t="shared" si="62"/>
        <v>2.3E-2</v>
      </c>
      <c r="F190" s="137">
        <f t="shared" si="62"/>
        <v>2.3E-2</v>
      </c>
      <c r="G190" s="137">
        <f t="shared" si="62"/>
        <v>2.3E-2</v>
      </c>
      <c r="H190" s="137">
        <f t="shared" si="62"/>
        <v>2.3E-2</v>
      </c>
      <c r="I190" s="137">
        <f t="shared" si="62"/>
        <v>2.3E-2</v>
      </c>
      <c r="J190" s="137">
        <f t="shared" si="62"/>
        <v>2.3E-2</v>
      </c>
      <c r="K190" s="137">
        <f t="shared" si="62"/>
        <v>2.3E-2</v>
      </c>
      <c r="L190" s="137">
        <f t="shared" si="62"/>
        <v>2.3E-2</v>
      </c>
      <c r="M190" s="137">
        <f t="shared" si="62"/>
        <v>2.3E-2</v>
      </c>
      <c r="N190" s="137">
        <f t="shared" si="62"/>
        <v>2.3E-2</v>
      </c>
      <c r="O190" s="137">
        <f t="shared" si="62"/>
        <v>2.3E-2</v>
      </c>
      <c r="P190" s="137">
        <f t="shared" si="62"/>
        <v>2.3E-2</v>
      </c>
      <c r="Q190" s="137">
        <f t="shared" si="62"/>
        <v>2.3E-2</v>
      </c>
      <c r="R190" s="137">
        <f t="shared" si="63"/>
        <v>2.3E-2</v>
      </c>
      <c r="S190" s="137">
        <f t="shared" si="63"/>
        <v>2.3E-2</v>
      </c>
      <c r="T190" s="137">
        <f t="shared" si="63"/>
        <v>2.3E-2</v>
      </c>
      <c r="U190" s="137">
        <f t="shared" si="63"/>
        <v>2.3E-2</v>
      </c>
      <c r="V190" s="137">
        <f t="shared" si="63"/>
        <v>2.3E-2</v>
      </c>
      <c r="W190" s="137">
        <f t="shared" si="63"/>
        <v>2.3E-2</v>
      </c>
      <c r="X190" s="137">
        <f t="shared" si="63"/>
        <v>2.3E-2</v>
      </c>
      <c r="Y190" s="137">
        <f t="shared" si="63"/>
        <v>2.3E-2</v>
      </c>
      <c r="Z190" s="137">
        <f t="shared" si="63"/>
        <v>2.3E-2</v>
      </c>
      <c r="AA190" s="137">
        <f t="shared" si="63"/>
        <v>2.3E-2</v>
      </c>
      <c r="AB190" s="137">
        <f t="shared" si="63"/>
        <v>2.3E-2</v>
      </c>
      <c r="AC190" s="137">
        <f t="shared" si="63"/>
        <v>2.3E-2</v>
      </c>
      <c r="AD190" s="137">
        <f t="shared" si="63"/>
        <v>2.3E-2</v>
      </c>
      <c r="AE190" s="137">
        <f t="shared" si="63"/>
        <v>2.3E-2</v>
      </c>
      <c r="AF190" s="137">
        <f t="shared" si="63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64">SUM(B101:B190)</f>
        <v>194.70600000000002</v>
      </c>
      <c r="C191" s="141">
        <f t="shared" si="64"/>
        <v>194.70600000000002</v>
      </c>
      <c r="D191" s="141">
        <f t="shared" si="64"/>
        <v>194.70600000000002</v>
      </c>
      <c r="E191" s="141">
        <f t="shared" si="64"/>
        <v>194.70600000000002</v>
      </c>
      <c r="F191" s="141">
        <f t="shared" si="64"/>
        <v>194.70600000000002</v>
      </c>
      <c r="G191" s="141">
        <f t="shared" si="64"/>
        <v>194.70600000000002</v>
      </c>
      <c r="H191" s="141">
        <f t="shared" si="64"/>
        <v>194.70600000000002</v>
      </c>
      <c r="I191" s="141">
        <f t="shared" si="64"/>
        <v>192.10600000000005</v>
      </c>
      <c r="J191" s="141">
        <f t="shared" si="64"/>
        <v>192.10600000000005</v>
      </c>
      <c r="K191" s="141">
        <f t="shared" si="64"/>
        <v>192.10600000000005</v>
      </c>
      <c r="L191" s="141">
        <f t="shared" si="64"/>
        <v>192.10600000000005</v>
      </c>
      <c r="M191" s="141">
        <f t="shared" si="64"/>
        <v>192.10600000000005</v>
      </c>
      <c r="N191" s="141">
        <f t="shared" si="64"/>
        <v>192.10600000000005</v>
      </c>
      <c r="O191" s="141">
        <f t="shared" si="64"/>
        <v>192.10600000000005</v>
      </c>
      <c r="P191" s="141">
        <f t="shared" si="64"/>
        <v>192.10600000000005</v>
      </c>
      <c r="Q191" s="141">
        <f t="shared" si="64"/>
        <v>192.10600000000005</v>
      </c>
      <c r="R191" s="141">
        <f t="shared" si="64"/>
        <v>192.10600000000005</v>
      </c>
      <c r="S191" s="141">
        <f t="shared" si="64"/>
        <v>192.10600000000005</v>
      </c>
      <c r="T191" s="141">
        <f t="shared" si="64"/>
        <v>192.10600000000005</v>
      </c>
      <c r="U191" s="141">
        <f t="shared" si="64"/>
        <v>192.10600000000005</v>
      </c>
      <c r="V191" s="141">
        <f t="shared" si="64"/>
        <v>192.10600000000005</v>
      </c>
      <c r="W191" s="141">
        <f t="shared" si="64"/>
        <v>192.10600000000005</v>
      </c>
      <c r="X191" s="141">
        <f t="shared" si="64"/>
        <v>192.10600000000005</v>
      </c>
      <c r="Y191" s="141">
        <f t="shared" si="64"/>
        <v>192.10600000000005</v>
      </c>
      <c r="Z191" s="141">
        <f t="shared" si="64"/>
        <v>192.10600000000005</v>
      </c>
      <c r="AA191" s="141">
        <f t="shared" si="64"/>
        <v>192.10600000000005</v>
      </c>
      <c r="AB191" s="141">
        <f t="shared" si="64"/>
        <v>192.10600000000005</v>
      </c>
      <c r="AC191" s="141">
        <f t="shared" si="64"/>
        <v>192.10600000000005</v>
      </c>
      <c r="AD191" s="141">
        <f t="shared" si="64"/>
        <v>192.10600000000005</v>
      </c>
      <c r="AE191" s="141">
        <f t="shared" si="64"/>
        <v>192.10600000000005</v>
      </c>
      <c r="AF191" s="141">
        <f t="shared" si="64"/>
        <v>192.10600000000005</v>
      </c>
      <c r="AG191" s="142">
        <f t="shared" si="64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65">B193</f>
        <v>0.3</v>
      </c>
      <c r="D193" s="143">
        <f t="shared" si="65"/>
        <v>0.3</v>
      </c>
      <c r="E193" s="143">
        <f t="shared" si="65"/>
        <v>0.3</v>
      </c>
      <c r="F193" s="143">
        <f t="shared" si="65"/>
        <v>0.3</v>
      </c>
      <c r="G193" s="143">
        <f t="shared" si="65"/>
        <v>0.3</v>
      </c>
      <c r="H193" s="143">
        <f t="shared" si="65"/>
        <v>0.3</v>
      </c>
      <c r="I193" s="143">
        <f t="shared" si="65"/>
        <v>0.3</v>
      </c>
      <c r="J193" s="143">
        <f t="shared" si="65"/>
        <v>0.3</v>
      </c>
      <c r="K193" s="143">
        <f t="shared" si="65"/>
        <v>0.3</v>
      </c>
      <c r="L193" s="143">
        <f t="shared" si="65"/>
        <v>0.3</v>
      </c>
      <c r="M193" s="143">
        <f t="shared" si="65"/>
        <v>0.3</v>
      </c>
      <c r="N193" s="143">
        <f t="shared" si="65"/>
        <v>0.3</v>
      </c>
      <c r="O193" s="143">
        <f t="shared" si="65"/>
        <v>0.3</v>
      </c>
      <c r="P193" s="143">
        <f t="shared" si="65"/>
        <v>0.3</v>
      </c>
      <c r="Q193" s="143">
        <f t="shared" si="65"/>
        <v>0.3</v>
      </c>
      <c r="R193" s="143">
        <f t="shared" si="65"/>
        <v>0.3</v>
      </c>
      <c r="S193" s="143">
        <f t="shared" ref="S193:AF198" si="66">R193</f>
        <v>0.3</v>
      </c>
      <c r="T193" s="143">
        <f t="shared" si="66"/>
        <v>0.3</v>
      </c>
      <c r="U193" s="143">
        <f t="shared" si="66"/>
        <v>0.3</v>
      </c>
      <c r="V193" s="143">
        <f t="shared" si="66"/>
        <v>0.3</v>
      </c>
      <c r="W193" s="143">
        <f t="shared" si="66"/>
        <v>0.3</v>
      </c>
      <c r="X193" s="143">
        <f t="shared" si="66"/>
        <v>0.3</v>
      </c>
      <c r="Y193" s="143">
        <f t="shared" si="66"/>
        <v>0.3</v>
      </c>
      <c r="Z193" s="143">
        <f t="shared" si="66"/>
        <v>0.3</v>
      </c>
      <c r="AA193" s="143">
        <f t="shared" si="66"/>
        <v>0.3</v>
      </c>
      <c r="AB193" s="143">
        <f t="shared" si="66"/>
        <v>0.3</v>
      </c>
      <c r="AC193" s="143">
        <f t="shared" si="66"/>
        <v>0.3</v>
      </c>
      <c r="AD193" s="143">
        <f t="shared" si="66"/>
        <v>0.3</v>
      </c>
      <c r="AE193" s="143">
        <f t="shared" si="66"/>
        <v>0.3</v>
      </c>
      <c r="AF193" s="143">
        <f t="shared" si="66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65"/>
        <v>0.4</v>
      </c>
      <c r="D194" s="137">
        <f t="shared" si="65"/>
        <v>0.4</v>
      </c>
      <c r="E194" s="137">
        <f t="shared" si="65"/>
        <v>0.4</v>
      </c>
      <c r="F194" s="137">
        <f t="shared" si="65"/>
        <v>0.4</v>
      </c>
      <c r="G194" s="137">
        <f t="shared" si="65"/>
        <v>0.4</v>
      </c>
      <c r="H194" s="137">
        <f t="shared" si="65"/>
        <v>0.4</v>
      </c>
      <c r="I194" s="137">
        <f t="shared" si="65"/>
        <v>0.4</v>
      </c>
      <c r="J194" s="137">
        <f t="shared" si="65"/>
        <v>0.4</v>
      </c>
      <c r="K194" s="137">
        <f t="shared" si="65"/>
        <v>0.4</v>
      </c>
      <c r="L194" s="137">
        <f t="shared" si="65"/>
        <v>0.4</v>
      </c>
      <c r="M194" s="137">
        <f t="shared" si="65"/>
        <v>0.4</v>
      </c>
      <c r="N194" s="137">
        <f t="shared" si="65"/>
        <v>0.4</v>
      </c>
      <c r="O194" s="137">
        <f t="shared" si="65"/>
        <v>0.4</v>
      </c>
      <c r="P194" s="137">
        <f t="shared" si="65"/>
        <v>0.4</v>
      </c>
      <c r="Q194" s="137">
        <f t="shared" si="65"/>
        <v>0.4</v>
      </c>
      <c r="R194" s="137">
        <f t="shared" si="65"/>
        <v>0.4</v>
      </c>
      <c r="S194" s="137">
        <f t="shared" si="66"/>
        <v>0.4</v>
      </c>
      <c r="T194" s="137">
        <f t="shared" si="66"/>
        <v>0.4</v>
      </c>
      <c r="U194" s="137">
        <f t="shared" si="66"/>
        <v>0.4</v>
      </c>
      <c r="V194" s="137">
        <f>U194</f>
        <v>0.4</v>
      </c>
      <c r="W194" s="137">
        <f>V194</f>
        <v>0.4</v>
      </c>
      <c r="X194" s="137">
        <f t="shared" si="66"/>
        <v>0.4</v>
      </c>
      <c r="Y194" s="137">
        <f t="shared" si="66"/>
        <v>0.4</v>
      </c>
      <c r="Z194" s="137">
        <f t="shared" si="66"/>
        <v>0.4</v>
      </c>
      <c r="AA194" s="137">
        <f t="shared" si="66"/>
        <v>0.4</v>
      </c>
      <c r="AB194" s="137">
        <f t="shared" si="66"/>
        <v>0.4</v>
      </c>
      <c r="AC194" s="137">
        <f t="shared" si="66"/>
        <v>0.4</v>
      </c>
      <c r="AD194" s="137">
        <f t="shared" si="66"/>
        <v>0.4</v>
      </c>
      <c r="AE194" s="137">
        <f t="shared" si="66"/>
        <v>0.4</v>
      </c>
      <c r="AF194" s="137">
        <f t="shared" si="66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65"/>
        <v>1.5</v>
      </c>
      <c r="D195" s="137">
        <f t="shared" si="65"/>
        <v>1.5</v>
      </c>
      <c r="E195" s="137">
        <f t="shared" si="65"/>
        <v>1.5</v>
      </c>
      <c r="F195" s="137">
        <f t="shared" si="65"/>
        <v>1.5</v>
      </c>
      <c r="G195" s="137">
        <f t="shared" si="65"/>
        <v>1.5</v>
      </c>
      <c r="H195" s="137">
        <f t="shared" si="65"/>
        <v>1.5</v>
      </c>
      <c r="I195" s="137">
        <f t="shared" si="65"/>
        <v>1.5</v>
      </c>
      <c r="J195" s="137">
        <f t="shared" si="65"/>
        <v>1.5</v>
      </c>
      <c r="K195" s="137">
        <f t="shared" si="65"/>
        <v>1.5</v>
      </c>
      <c r="L195" s="137">
        <f t="shared" si="65"/>
        <v>1.5</v>
      </c>
      <c r="M195" s="137">
        <f t="shared" si="65"/>
        <v>1.5</v>
      </c>
      <c r="N195" s="137">
        <f t="shared" si="65"/>
        <v>1.5</v>
      </c>
      <c r="O195" s="137">
        <f t="shared" si="65"/>
        <v>1.5</v>
      </c>
      <c r="P195" s="137">
        <f t="shared" si="65"/>
        <v>1.5</v>
      </c>
      <c r="Q195" s="137">
        <f t="shared" si="65"/>
        <v>1.5</v>
      </c>
      <c r="R195" s="137">
        <f t="shared" si="65"/>
        <v>1.5</v>
      </c>
      <c r="S195" s="137">
        <f t="shared" si="66"/>
        <v>1.5</v>
      </c>
      <c r="T195" s="137">
        <f t="shared" si="66"/>
        <v>1.5</v>
      </c>
      <c r="U195" s="137">
        <f t="shared" si="66"/>
        <v>1.5</v>
      </c>
      <c r="V195" s="137">
        <f t="shared" si="66"/>
        <v>1.5</v>
      </c>
      <c r="W195" s="137">
        <f t="shared" si="66"/>
        <v>1.5</v>
      </c>
      <c r="X195" s="137">
        <f t="shared" si="66"/>
        <v>1.5</v>
      </c>
      <c r="Y195" s="137">
        <f t="shared" si="66"/>
        <v>1.5</v>
      </c>
      <c r="Z195" s="137">
        <f t="shared" si="66"/>
        <v>1.5</v>
      </c>
      <c r="AA195" s="137">
        <f t="shared" si="66"/>
        <v>1.5</v>
      </c>
      <c r="AB195" s="137">
        <f t="shared" si="66"/>
        <v>1.5</v>
      </c>
      <c r="AC195" s="137">
        <f t="shared" si="66"/>
        <v>1.5</v>
      </c>
      <c r="AD195" s="137">
        <f t="shared" si="66"/>
        <v>1.5</v>
      </c>
      <c r="AE195" s="137">
        <f t="shared" si="66"/>
        <v>1.5</v>
      </c>
      <c r="AF195" s="137">
        <f t="shared" si="66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65"/>
        <v>0.3</v>
      </c>
      <c r="D196" s="137">
        <f t="shared" si="65"/>
        <v>0.3</v>
      </c>
      <c r="E196" s="137">
        <f t="shared" si="65"/>
        <v>0.3</v>
      </c>
      <c r="F196" s="137">
        <f t="shared" si="65"/>
        <v>0.3</v>
      </c>
      <c r="G196" s="137">
        <f t="shared" si="65"/>
        <v>0.3</v>
      </c>
      <c r="H196" s="137">
        <f t="shared" si="65"/>
        <v>0.3</v>
      </c>
      <c r="I196" s="137">
        <f t="shared" si="65"/>
        <v>0.3</v>
      </c>
      <c r="J196" s="137">
        <f t="shared" si="65"/>
        <v>0.3</v>
      </c>
      <c r="K196" s="137">
        <f t="shared" si="65"/>
        <v>0.3</v>
      </c>
      <c r="L196" s="137">
        <f t="shared" si="65"/>
        <v>0.3</v>
      </c>
      <c r="M196" s="137">
        <f t="shared" si="65"/>
        <v>0.3</v>
      </c>
      <c r="N196" s="137">
        <f t="shared" si="65"/>
        <v>0.3</v>
      </c>
      <c r="O196" s="137">
        <f t="shared" si="65"/>
        <v>0.3</v>
      </c>
      <c r="P196" s="137">
        <f t="shared" si="65"/>
        <v>0.3</v>
      </c>
      <c r="Q196" s="137">
        <f t="shared" si="65"/>
        <v>0.3</v>
      </c>
      <c r="R196" s="137">
        <f t="shared" si="65"/>
        <v>0.3</v>
      </c>
      <c r="S196" s="137">
        <f t="shared" si="66"/>
        <v>0.3</v>
      </c>
      <c r="T196" s="137">
        <f t="shared" si="66"/>
        <v>0.3</v>
      </c>
      <c r="U196" s="137">
        <f t="shared" si="66"/>
        <v>0.3</v>
      </c>
      <c r="V196" s="137">
        <f t="shared" si="66"/>
        <v>0.3</v>
      </c>
      <c r="W196" s="137">
        <f t="shared" si="66"/>
        <v>0.3</v>
      </c>
      <c r="X196" s="137">
        <f t="shared" si="66"/>
        <v>0.3</v>
      </c>
      <c r="Y196" s="137">
        <f t="shared" si="66"/>
        <v>0.3</v>
      </c>
      <c r="Z196" s="137">
        <f t="shared" si="66"/>
        <v>0.3</v>
      </c>
      <c r="AA196" s="137">
        <f t="shared" si="66"/>
        <v>0.3</v>
      </c>
      <c r="AB196" s="137">
        <f t="shared" si="66"/>
        <v>0.3</v>
      </c>
      <c r="AC196" s="137">
        <f t="shared" si="66"/>
        <v>0.3</v>
      </c>
      <c r="AD196" s="137">
        <f t="shared" si="66"/>
        <v>0.3</v>
      </c>
      <c r="AE196" s="137">
        <f t="shared" si="66"/>
        <v>0.3</v>
      </c>
      <c r="AF196" s="137">
        <f t="shared" si="66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65"/>
        <v>0.4</v>
      </c>
      <c r="D197" s="137">
        <f t="shared" si="65"/>
        <v>0.4</v>
      </c>
      <c r="E197" s="137">
        <f t="shared" si="65"/>
        <v>0.4</v>
      </c>
      <c r="F197" s="137">
        <f t="shared" si="65"/>
        <v>0.4</v>
      </c>
      <c r="G197" s="137">
        <f t="shared" si="65"/>
        <v>0.4</v>
      </c>
      <c r="H197" s="137">
        <f t="shared" si="65"/>
        <v>0.4</v>
      </c>
      <c r="I197" s="137">
        <f t="shared" si="65"/>
        <v>0.4</v>
      </c>
      <c r="J197" s="137">
        <f t="shared" si="65"/>
        <v>0.4</v>
      </c>
      <c r="K197" s="137">
        <f t="shared" si="65"/>
        <v>0.4</v>
      </c>
      <c r="L197" s="137">
        <f t="shared" si="65"/>
        <v>0.4</v>
      </c>
      <c r="M197" s="137">
        <f t="shared" si="65"/>
        <v>0.4</v>
      </c>
      <c r="N197" s="137">
        <f t="shared" si="65"/>
        <v>0.4</v>
      </c>
      <c r="O197" s="137">
        <f t="shared" si="65"/>
        <v>0.4</v>
      </c>
      <c r="P197" s="137">
        <f t="shared" si="65"/>
        <v>0.4</v>
      </c>
      <c r="Q197" s="137">
        <f t="shared" si="65"/>
        <v>0.4</v>
      </c>
      <c r="R197" s="137">
        <f t="shared" si="65"/>
        <v>0.4</v>
      </c>
      <c r="S197" s="137">
        <f t="shared" si="66"/>
        <v>0.4</v>
      </c>
      <c r="T197" s="137">
        <f t="shared" si="66"/>
        <v>0.4</v>
      </c>
      <c r="U197" s="137">
        <f t="shared" si="66"/>
        <v>0.4</v>
      </c>
      <c r="V197" s="137">
        <f t="shared" si="66"/>
        <v>0.4</v>
      </c>
      <c r="W197" s="137">
        <f t="shared" si="66"/>
        <v>0.4</v>
      </c>
      <c r="X197" s="137">
        <f t="shared" si="66"/>
        <v>0.4</v>
      </c>
      <c r="Y197" s="137">
        <f t="shared" si="66"/>
        <v>0.4</v>
      </c>
      <c r="Z197" s="137">
        <f t="shared" si="66"/>
        <v>0.4</v>
      </c>
      <c r="AA197" s="137">
        <f t="shared" si="66"/>
        <v>0.4</v>
      </c>
      <c r="AB197" s="137">
        <f t="shared" si="66"/>
        <v>0.4</v>
      </c>
      <c r="AC197" s="137">
        <f t="shared" si="66"/>
        <v>0.4</v>
      </c>
      <c r="AD197" s="137">
        <f t="shared" si="66"/>
        <v>0.4</v>
      </c>
      <c r="AE197" s="137">
        <f t="shared" si="66"/>
        <v>0.4</v>
      </c>
      <c r="AF197" s="137">
        <f t="shared" si="66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65"/>
        <v>0.64</v>
      </c>
      <c r="D198" s="146">
        <f t="shared" si="65"/>
        <v>0.64</v>
      </c>
      <c r="E198" s="146">
        <f t="shared" si="65"/>
        <v>0.64</v>
      </c>
      <c r="F198" s="146">
        <f t="shared" si="65"/>
        <v>0.64</v>
      </c>
      <c r="G198" s="146">
        <f t="shared" si="65"/>
        <v>0.64</v>
      </c>
      <c r="H198" s="146">
        <f t="shared" si="65"/>
        <v>0.64</v>
      </c>
      <c r="I198" s="146">
        <f t="shared" si="65"/>
        <v>0.64</v>
      </c>
      <c r="J198" s="146">
        <f t="shared" si="65"/>
        <v>0.64</v>
      </c>
      <c r="K198" s="146">
        <f t="shared" si="65"/>
        <v>0.64</v>
      </c>
      <c r="L198" s="146">
        <f t="shared" si="65"/>
        <v>0.64</v>
      </c>
      <c r="M198" s="146">
        <f t="shared" si="65"/>
        <v>0.64</v>
      </c>
      <c r="N198" s="146">
        <f t="shared" si="65"/>
        <v>0.64</v>
      </c>
      <c r="O198" s="146">
        <f t="shared" si="65"/>
        <v>0.64</v>
      </c>
      <c r="P198" s="146">
        <f t="shared" si="65"/>
        <v>0.64</v>
      </c>
      <c r="Q198" s="146">
        <f t="shared" si="65"/>
        <v>0.64</v>
      </c>
      <c r="R198" s="146">
        <f t="shared" si="65"/>
        <v>0.64</v>
      </c>
      <c r="S198" s="146">
        <f t="shared" si="66"/>
        <v>0.64</v>
      </c>
      <c r="T198" s="146">
        <f t="shared" si="66"/>
        <v>0.64</v>
      </c>
      <c r="U198" s="146">
        <f t="shared" si="66"/>
        <v>0.64</v>
      </c>
      <c r="V198" s="146">
        <f t="shared" si="66"/>
        <v>0.64</v>
      </c>
      <c r="W198" s="146">
        <f t="shared" si="66"/>
        <v>0.64</v>
      </c>
      <c r="X198" s="146">
        <f t="shared" si="66"/>
        <v>0.64</v>
      </c>
      <c r="Y198" s="146">
        <f t="shared" si="66"/>
        <v>0.64</v>
      </c>
      <c r="Z198" s="146">
        <f t="shared" si="66"/>
        <v>0.64</v>
      </c>
      <c r="AA198" s="146">
        <f t="shared" si="66"/>
        <v>0.64</v>
      </c>
      <c r="AB198" s="146">
        <f t="shared" si="66"/>
        <v>0.64</v>
      </c>
      <c r="AC198" s="146">
        <f t="shared" si="66"/>
        <v>0.64</v>
      </c>
      <c r="AD198" s="146">
        <f t="shared" si="66"/>
        <v>0.64</v>
      </c>
      <c r="AE198" s="146">
        <f t="shared" si="66"/>
        <v>0.64</v>
      </c>
      <c r="AF198" s="146">
        <f t="shared" si="66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67">SUM(C193:C198)</f>
        <v>3.54</v>
      </c>
      <c r="D199" s="149">
        <f t="shared" si="67"/>
        <v>3.54</v>
      </c>
      <c r="E199" s="149">
        <f t="shared" si="67"/>
        <v>3.54</v>
      </c>
      <c r="F199" s="149">
        <f t="shared" si="67"/>
        <v>3.54</v>
      </c>
      <c r="G199" s="149">
        <f t="shared" si="67"/>
        <v>3.54</v>
      </c>
      <c r="H199" s="149">
        <f t="shared" si="67"/>
        <v>3.54</v>
      </c>
      <c r="I199" s="149">
        <f t="shared" si="67"/>
        <v>3.54</v>
      </c>
      <c r="J199" s="149">
        <f t="shared" si="67"/>
        <v>3.54</v>
      </c>
      <c r="K199" s="149">
        <f t="shared" si="67"/>
        <v>3.54</v>
      </c>
      <c r="L199" s="149">
        <f>SUM(L193:L198)</f>
        <v>3.54</v>
      </c>
      <c r="M199" s="149">
        <f t="shared" ref="M199:R199" si="68">SUM(M193:M198)</f>
        <v>3.54</v>
      </c>
      <c r="N199" s="149">
        <f t="shared" si="68"/>
        <v>3.54</v>
      </c>
      <c r="O199" s="149">
        <f t="shared" si="68"/>
        <v>3.54</v>
      </c>
      <c r="P199" s="149">
        <f t="shared" si="68"/>
        <v>3.54</v>
      </c>
      <c r="Q199" s="149">
        <f t="shared" si="68"/>
        <v>3.54</v>
      </c>
      <c r="R199" s="149">
        <f t="shared" si="68"/>
        <v>3.54</v>
      </c>
      <c r="S199" s="149">
        <f>SUM(S193:S198)</f>
        <v>3.54</v>
      </c>
      <c r="T199" s="149">
        <f t="shared" ref="T199:AG199" si="69">SUM(T193:T198)</f>
        <v>3.54</v>
      </c>
      <c r="U199" s="149">
        <f t="shared" si="69"/>
        <v>3.54</v>
      </c>
      <c r="V199" s="149">
        <f t="shared" si="69"/>
        <v>3.54</v>
      </c>
      <c r="W199" s="149">
        <f t="shared" si="69"/>
        <v>3.54</v>
      </c>
      <c r="X199" s="149">
        <f t="shared" si="69"/>
        <v>3.54</v>
      </c>
      <c r="Y199" s="149">
        <f t="shared" si="69"/>
        <v>3.54</v>
      </c>
      <c r="Z199" s="149">
        <f t="shared" si="69"/>
        <v>3.54</v>
      </c>
      <c r="AA199" s="149">
        <f t="shared" si="69"/>
        <v>3.54</v>
      </c>
      <c r="AB199" s="149">
        <f t="shared" si="69"/>
        <v>3.54</v>
      </c>
      <c r="AC199" s="149">
        <f t="shared" si="69"/>
        <v>3.54</v>
      </c>
      <c r="AD199" s="149">
        <f t="shared" si="69"/>
        <v>3.54</v>
      </c>
      <c r="AE199" s="149">
        <f t="shared" si="69"/>
        <v>3.54</v>
      </c>
      <c r="AF199" s="149">
        <f t="shared" si="69"/>
        <v>3.54</v>
      </c>
      <c r="AG199" s="150">
        <f t="shared" si="69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1217.7400000000002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11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2078/08/11)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2078/08/11)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70">B75</f>
        <v>866.14</v>
      </c>
      <c r="U213" s="173">
        <f t="shared" si="70"/>
        <v>831.34</v>
      </c>
      <c r="V213" s="173">
        <f t="shared" si="70"/>
        <v>819.14</v>
      </c>
      <c r="W213" s="173">
        <f t="shared" si="70"/>
        <v>840.14</v>
      </c>
      <c r="X213" s="173">
        <f t="shared" si="70"/>
        <v>898.14</v>
      </c>
      <c r="Y213" s="173">
        <f t="shared" si="70"/>
        <v>940.52181818181816</v>
      </c>
      <c r="Z213" s="173">
        <f t="shared" si="70"/>
        <v>1000.54</v>
      </c>
      <c r="AA213" s="173">
        <f t="shared" si="70"/>
        <v>1084.8399999999999</v>
      </c>
      <c r="AB213" s="173">
        <f t="shared" si="70"/>
        <v>1110.8399999999999</v>
      </c>
      <c r="AC213" s="173">
        <f t="shared" si="70"/>
        <v>1175.8400000000001</v>
      </c>
      <c r="AD213" s="173">
        <f t="shared" si="70"/>
        <v>1217.7400000000002</v>
      </c>
      <c r="AE213" s="173">
        <f t="shared" si="70"/>
        <v>1175.2400000000002</v>
      </c>
      <c r="AF213" s="173">
        <f t="shared" si="70"/>
        <v>1135.74</v>
      </c>
      <c r="AG213" s="173">
        <f t="shared" si="70"/>
        <v>1119.04</v>
      </c>
      <c r="AH213" s="173">
        <f t="shared" si="70"/>
        <v>1072.44</v>
      </c>
      <c r="AI213" s="173">
        <f t="shared" si="70"/>
        <v>1048.44</v>
      </c>
      <c r="AJ213" s="173">
        <f t="shared" si="70"/>
        <v>1045.54</v>
      </c>
      <c r="AK213" s="173">
        <f t="shared" si="70"/>
        <v>1036.54</v>
      </c>
      <c r="AL213" s="173">
        <f t="shared" si="70"/>
        <v>1033.6399999999999</v>
      </c>
      <c r="AM213" s="173">
        <f t="shared" si="70"/>
        <v>1084.1399999999999</v>
      </c>
      <c r="AN213" s="173">
        <f t="shared" si="70"/>
        <v>1257.1400000000001</v>
      </c>
      <c r="AO213" s="173">
        <f t="shared" si="70"/>
        <v>1328.44</v>
      </c>
      <c r="AP213" s="173">
        <f t="shared" si="70"/>
        <v>1279.24</v>
      </c>
      <c r="AQ213" s="173">
        <f t="shared" si="70"/>
        <v>1244.94</v>
      </c>
      <c r="AR213" s="173">
        <f t="shared" si="70"/>
        <v>1159.44</v>
      </c>
      <c r="AS213" s="173">
        <f t="shared" si="70"/>
        <v>1121.94</v>
      </c>
      <c r="AT213" s="173">
        <f t="shared" si="70"/>
        <v>1063.3399999999999</v>
      </c>
      <c r="AU213" s="173">
        <f t="shared" si="70"/>
        <v>973.64</v>
      </c>
      <c r="AV213" s="173">
        <f t="shared" si="70"/>
        <v>845.24</v>
      </c>
      <c r="AW213" s="173">
        <f t="shared" si="70"/>
        <v>834.14</v>
      </c>
      <c r="AX213" s="173">
        <f t="shared" si="70"/>
        <v>817.14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71">B198</f>
        <v>0.64</v>
      </c>
      <c r="C234" s="176">
        <f t="shared" si="71"/>
        <v>0.64</v>
      </c>
      <c r="D234" s="176">
        <f t="shared" si="71"/>
        <v>0.64</v>
      </c>
      <c r="E234" s="176">
        <f t="shared" si="71"/>
        <v>0.64</v>
      </c>
      <c r="F234" s="176">
        <f t="shared" si="71"/>
        <v>0.64</v>
      </c>
      <c r="G234" s="176">
        <f t="shared" si="71"/>
        <v>0.64</v>
      </c>
      <c r="H234" s="176">
        <f t="shared" si="71"/>
        <v>0.64</v>
      </c>
      <c r="I234" s="176">
        <f t="shared" si="71"/>
        <v>0.64</v>
      </c>
      <c r="J234" s="176">
        <f t="shared" si="71"/>
        <v>0.64</v>
      </c>
      <c r="K234" s="176">
        <f t="shared" si="71"/>
        <v>0.64</v>
      </c>
      <c r="L234" s="176">
        <f t="shared" si="71"/>
        <v>0.64</v>
      </c>
      <c r="M234" s="176">
        <f t="shared" si="71"/>
        <v>0.64</v>
      </c>
      <c r="N234" s="176">
        <f t="shared" si="71"/>
        <v>0.64</v>
      </c>
      <c r="O234" s="176">
        <f t="shared" si="71"/>
        <v>0.64</v>
      </c>
      <c r="P234" s="176">
        <f t="shared" si="71"/>
        <v>0.64</v>
      </c>
      <c r="Q234" s="176">
        <f t="shared" si="71"/>
        <v>0.64</v>
      </c>
      <c r="R234" s="176">
        <f t="shared" si="71"/>
        <v>0.64</v>
      </c>
      <c r="S234" s="176">
        <f t="shared" si="71"/>
        <v>0.64</v>
      </c>
      <c r="T234" s="176">
        <f t="shared" si="71"/>
        <v>0.64</v>
      </c>
      <c r="U234" s="176">
        <f t="shared" si="71"/>
        <v>0.64</v>
      </c>
      <c r="V234" s="176">
        <f t="shared" si="71"/>
        <v>0.64</v>
      </c>
      <c r="W234" s="176">
        <f t="shared" si="71"/>
        <v>0.64</v>
      </c>
      <c r="X234" s="176">
        <f t="shared" si="71"/>
        <v>0.64</v>
      </c>
      <c r="Y234" s="176">
        <f t="shared" si="71"/>
        <v>0.64</v>
      </c>
      <c r="Z234" s="176">
        <f t="shared" si="71"/>
        <v>0.64</v>
      </c>
      <c r="AA234" s="176">
        <f t="shared" si="71"/>
        <v>0.64</v>
      </c>
      <c r="AB234" s="176">
        <f t="shared" si="71"/>
        <v>0.64</v>
      </c>
      <c r="AC234" s="176">
        <f t="shared" si="71"/>
        <v>0.64</v>
      </c>
      <c r="AD234" s="176">
        <f t="shared" si="71"/>
        <v>0.64</v>
      </c>
      <c r="AE234" s="176">
        <f t="shared" si="71"/>
        <v>0.64</v>
      </c>
      <c r="AF234" s="176">
        <f t="shared" si="71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72">IF(C202&lt;100,"",C202-520)</f>
        <v/>
      </c>
      <c r="D235" s="120" t="str">
        <f t="shared" si="72"/>
        <v/>
      </c>
      <c r="E235" s="120" t="str">
        <f t="shared" si="72"/>
        <v/>
      </c>
      <c r="F235" s="120" t="str">
        <f t="shared" si="72"/>
        <v/>
      </c>
      <c r="G235" s="120" t="str">
        <f t="shared" si="72"/>
        <v/>
      </c>
      <c r="H235" s="120" t="str">
        <f t="shared" si="72"/>
        <v/>
      </c>
      <c r="I235" s="120" t="str">
        <f t="shared" si="72"/>
        <v/>
      </c>
      <c r="J235" s="120" t="str">
        <f t="shared" si="72"/>
        <v/>
      </c>
      <c r="K235" s="120" t="str">
        <f t="shared" si="72"/>
        <v/>
      </c>
      <c r="L235" s="120" t="str">
        <f t="shared" si="72"/>
        <v/>
      </c>
      <c r="M235" s="120" t="str">
        <f t="shared" si="72"/>
        <v/>
      </c>
      <c r="N235" s="120" t="str">
        <f t="shared" si="72"/>
        <v/>
      </c>
      <c r="O235" s="120" t="str">
        <f t="shared" si="72"/>
        <v/>
      </c>
      <c r="P235" s="120" t="str">
        <f t="shared" si="72"/>
        <v/>
      </c>
      <c r="Q235" s="120" t="str">
        <f t="shared" si="72"/>
        <v/>
      </c>
      <c r="R235" s="120" t="str">
        <f t="shared" si="72"/>
        <v/>
      </c>
      <c r="S235" s="120" t="str">
        <f t="shared" si="72"/>
        <v/>
      </c>
      <c r="T235" s="120" t="str">
        <f t="shared" si="72"/>
        <v/>
      </c>
      <c r="U235" s="120" t="str">
        <f t="shared" si="72"/>
        <v/>
      </c>
      <c r="V235" s="120" t="str">
        <f t="shared" si="72"/>
        <v/>
      </c>
      <c r="W235" s="120" t="str">
        <f t="shared" si="72"/>
        <v/>
      </c>
      <c r="X235" s="120" t="str">
        <f t="shared" si="72"/>
        <v/>
      </c>
      <c r="Y235" s="120" t="str">
        <f t="shared" si="72"/>
        <v/>
      </c>
      <c r="Z235" s="120" t="str">
        <f t="shared" si="72"/>
        <v/>
      </c>
      <c r="AA235" s="120" t="str">
        <f t="shared" si="72"/>
        <v/>
      </c>
      <c r="AB235" s="120" t="str">
        <f t="shared" si="72"/>
        <v/>
      </c>
      <c r="AC235" s="120" t="str">
        <f t="shared" si="72"/>
        <v/>
      </c>
      <c r="AD235" s="120" t="str">
        <f t="shared" si="72"/>
        <v/>
      </c>
      <c r="AE235" s="120" t="str">
        <f t="shared" si="72"/>
        <v/>
      </c>
      <c r="AF235" s="120" t="str">
        <f t="shared" si="72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73">IF(B203&lt;100,"",B203-620)</f>
        <v/>
      </c>
      <c r="C236" s="120" t="str">
        <f t="shared" si="73"/>
        <v/>
      </c>
      <c r="D236" s="120" t="str">
        <f t="shared" si="73"/>
        <v/>
      </c>
      <c r="E236" s="120" t="str">
        <f t="shared" si="73"/>
        <v/>
      </c>
      <c r="F236" s="120" t="str">
        <f t="shared" si="73"/>
        <v/>
      </c>
      <c r="G236" s="120" t="str">
        <f t="shared" si="73"/>
        <v/>
      </c>
      <c r="H236" s="120" t="str">
        <f t="shared" si="73"/>
        <v/>
      </c>
      <c r="I236" s="120" t="str">
        <f t="shared" si="73"/>
        <v/>
      </c>
      <c r="J236" s="120" t="str">
        <f t="shared" si="73"/>
        <v/>
      </c>
      <c r="K236" s="120" t="str">
        <f t="shared" si="73"/>
        <v/>
      </c>
      <c r="L236" s="120" t="str">
        <f t="shared" si="73"/>
        <v/>
      </c>
      <c r="M236" s="120" t="str">
        <f t="shared" si="73"/>
        <v/>
      </c>
      <c r="N236" s="120" t="str">
        <f t="shared" si="73"/>
        <v/>
      </c>
      <c r="O236" s="120" t="str">
        <f t="shared" si="73"/>
        <v/>
      </c>
      <c r="P236" s="120" t="str">
        <f t="shared" si="73"/>
        <v/>
      </c>
      <c r="Q236" s="120" t="str">
        <f t="shared" si="73"/>
        <v/>
      </c>
      <c r="R236" s="120" t="str">
        <f t="shared" si="73"/>
        <v/>
      </c>
      <c r="S236" s="120" t="str">
        <f t="shared" si="73"/>
        <v/>
      </c>
      <c r="T236" s="120" t="str">
        <f t="shared" si="73"/>
        <v/>
      </c>
      <c r="U236" s="120" t="str">
        <f t="shared" si="73"/>
        <v/>
      </c>
      <c r="V236" s="120" t="str">
        <f t="shared" si="73"/>
        <v/>
      </c>
      <c r="W236" s="120" t="str">
        <f t="shared" si="73"/>
        <v/>
      </c>
      <c r="X236" s="120" t="str">
        <f t="shared" si="73"/>
        <v/>
      </c>
      <c r="Y236" s="120" t="str">
        <f t="shared" si="73"/>
        <v/>
      </c>
      <c r="Z236" s="120" t="str">
        <f t="shared" si="73"/>
        <v/>
      </c>
      <c r="AA236" s="120" t="str">
        <f t="shared" si="73"/>
        <v/>
      </c>
      <c r="AB236" s="120" t="str">
        <f t="shared" si="73"/>
        <v/>
      </c>
      <c r="AC236" s="120" t="str">
        <f t="shared" si="73"/>
        <v/>
      </c>
      <c r="AD236" s="120" t="str">
        <f t="shared" si="73"/>
        <v/>
      </c>
      <c r="AE236" s="120" t="str">
        <f t="shared" si="73"/>
        <v/>
      </c>
      <c r="AF236" s="120" t="str">
        <f t="shared" si="73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74">IF(B204&lt;100,"",B204-330)</f>
        <v/>
      </c>
      <c r="C237" s="120" t="str">
        <f t="shared" si="74"/>
        <v/>
      </c>
      <c r="D237" s="120" t="str">
        <f t="shared" si="74"/>
        <v/>
      </c>
      <c r="E237" s="120" t="str">
        <f t="shared" si="74"/>
        <v/>
      </c>
      <c r="F237" s="120" t="str">
        <f t="shared" si="74"/>
        <v/>
      </c>
      <c r="G237" s="120" t="str">
        <f t="shared" si="74"/>
        <v/>
      </c>
      <c r="H237" s="120" t="str">
        <f t="shared" si="74"/>
        <v/>
      </c>
      <c r="I237" s="120" t="str">
        <f t="shared" si="74"/>
        <v/>
      </c>
      <c r="J237" s="120" t="str">
        <f t="shared" si="74"/>
        <v/>
      </c>
      <c r="K237" s="120" t="str">
        <f t="shared" si="74"/>
        <v/>
      </c>
      <c r="L237" s="120" t="str">
        <f t="shared" si="74"/>
        <v/>
      </c>
      <c r="M237" s="120" t="str">
        <f t="shared" si="74"/>
        <v/>
      </c>
      <c r="N237" s="120" t="str">
        <f t="shared" si="74"/>
        <v/>
      </c>
      <c r="O237" s="120" t="str">
        <f t="shared" si="74"/>
        <v/>
      </c>
      <c r="P237" s="120" t="str">
        <f t="shared" si="74"/>
        <v/>
      </c>
      <c r="Q237" s="120" t="str">
        <f t="shared" si="74"/>
        <v/>
      </c>
      <c r="R237" s="120" t="str">
        <f t="shared" si="74"/>
        <v/>
      </c>
      <c r="S237" s="120" t="str">
        <f t="shared" si="74"/>
        <v/>
      </c>
      <c r="T237" s="120" t="str">
        <f t="shared" si="74"/>
        <v/>
      </c>
      <c r="U237" s="120" t="str">
        <f t="shared" si="74"/>
        <v/>
      </c>
      <c r="V237" s="120" t="str">
        <f t="shared" si="74"/>
        <v/>
      </c>
      <c r="W237" s="120" t="str">
        <f t="shared" si="74"/>
        <v/>
      </c>
      <c r="X237" s="120" t="str">
        <f t="shared" si="74"/>
        <v/>
      </c>
      <c r="Y237" s="120" t="str">
        <f t="shared" si="74"/>
        <v/>
      </c>
      <c r="Z237" s="120" t="str">
        <f t="shared" si="74"/>
        <v/>
      </c>
      <c r="AA237" s="120" t="str">
        <f t="shared" si="74"/>
        <v/>
      </c>
      <c r="AB237" s="120" t="str">
        <f t="shared" si="74"/>
        <v/>
      </c>
      <c r="AC237" s="120" t="str">
        <f t="shared" si="74"/>
        <v/>
      </c>
      <c r="AD237" s="120" t="str">
        <f t="shared" si="74"/>
        <v/>
      </c>
      <c r="AE237" s="120" t="str">
        <f t="shared" si="74"/>
        <v/>
      </c>
      <c r="AF237" s="120" t="str">
        <f t="shared" si="74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75">IF(C205&lt;100,"",C205-1500)</f>
        <v/>
      </c>
      <c r="D238" s="120" t="str">
        <f t="shared" si="75"/>
        <v/>
      </c>
      <c r="E238" s="120" t="str">
        <f t="shared" si="75"/>
        <v/>
      </c>
      <c r="F238" s="120" t="str">
        <f t="shared" si="75"/>
        <v/>
      </c>
      <c r="G238" s="120" t="str">
        <f t="shared" si="75"/>
        <v/>
      </c>
      <c r="H238" s="120" t="str">
        <f t="shared" si="75"/>
        <v/>
      </c>
      <c r="I238" s="120" t="str">
        <f t="shared" si="75"/>
        <v/>
      </c>
      <c r="J238" s="120" t="str">
        <f t="shared" si="75"/>
        <v/>
      </c>
      <c r="K238" s="120" t="str">
        <f t="shared" si="75"/>
        <v/>
      </c>
      <c r="L238" s="120" t="str">
        <f t="shared" si="75"/>
        <v/>
      </c>
      <c r="M238" s="120" t="str">
        <f t="shared" si="75"/>
        <v/>
      </c>
      <c r="N238" s="120" t="str">
        <f t="shared" si="75"/>
        <v/>
      </c>
      <c r="O238" s="120" t="str">
        <f t="shared" si="75"/>
        <v/>
      </c>
      <c r="P238" s="120" t="str">
        <f t="shared" si="75"/>
        <v/>
      </c>
      <c r="Q238" s="120" t="str">
        <f t="shared" si="75"/>
        <v/>
      </c>
      <c r="R238" s="120" t="str">
        <f t="shared" si="75"/>
        <v/>
      </c>
      <c r="S238" s="120" t="str">
        <f t="shared" si="75"/>
        <v/>
      </c>
      <c r="T238" s="120" t="str">
        <f t="shared" si="75"/>
        <v/>
      </c>
      <c r="U238" s="120" t="str">
        <f t="shared" si="75"/>
        <v/>
      </c>
      <c r="V238" s="120" t="str">
        <f t="shared" si="75"/>
        <v/>
      </c>
      <c r="W238" s="120" t="str">
        <f t="shared" si="75"/>
        <v/>
      </c>
      <c r="X238" s="120" t="str">
        <f t="shared" si="75"/>
        <v/>
      </c>
      <c r="Y238" s="120" t="str">
        <f t="shared" si="75"/>
        <v/>
      </c>
      <c r="Z238" s="120" t="str">
        <f t="shared" si="75"/>
        <v/>
      </c>
      <c r="AA238" s="120" t="str">
        <f t="shared" si="75"/>
        <v/>
      </c>
      <c r="AB238" s="120" t="str">
        <f t="shared" si="75"/>
        <v/>
      </c>
      <c r="AC238" s="120" t="str">
        <f t="shared" si="75"/>
        <v/>
      </c>
      <c r="AD238" s="120" t="str">
        <f t="shared" si="75"/>
        <v/>
      </c>
      <c r="AE238" s="120" t="str">
        <f t="shared" si="75"/>
        <v/>
      </c>
      <c r="AF238" s="120" t="str">
        <f t="shared" si="75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1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0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888" priority="405">
      <formula>S$9&gt;=20/24</formula>
    </cfRule>
    <cfRule type="expression" dxfId="5887" priority="406">
      <formula>AND(S$9&gt;=14/24,S$9&lt;20/24)</formula>
    </cfRule>
    <cfRule type="expression" dxfId="5886" priority="407">
      <formula>AND(S$9&gt;=8/24,S$9&lt;14/24)</formula>
    </cfRule>
    <cfRule type="expression" dxfId="5885" priority="408">
      <formula>S$9&lt;8/24</formula>
    </cfRule>
  </conditionalFormatting>
  <conditionalFormatting sqref="B8:AF10 AA81:AF81 C81:Q81 C56:AF56 C82:AF82 C193:AF199 AE57:AF60 T212:AX212 P39:Q39 Q42 W85:Z91 AA84:AF91 C74:AF78 C80:AF80 B59 C68:AF72 C57:K61 N58:Q59 L58:M61 L39:O42 P60:Q67 N60:O61 P40:P42 N11:R11 P12:R13 S11:S13 Q40:S41 T12:V13 Q45:V48 R58:V67 L53:AF55 T40:AC42 T11:AF11 W18:AF30 AD40:AF43 AF61:AF67">
    <cfRule type="expression" dxfId="5884" priority="401">
      <formula>B$9&gt;=20/24</formula>
    </cfRule>
    <cfRule type="expression" dxfId="5883" priority="402">
      <formula>AND(B$9&gt;=14/24,B$9&lt;20/24)</formula>
    </cfRule>
    <cfRule type="expression" dxfId="5882" priority="403">
      <formula>AND(B$9&gt;=8/24,B$9&lt;14/24)</formula>
    </cfRule>
    <cfRule type="expression" dxfId="5881" priority="404">
      <formula>B$9&lt;8/24</formula>
    </cfRule>
  </conditionalFormatting>
  <conditionalFormatting sqref="B191:AF191">
    <cfRule type="expression" dxfId="5880" priority="397">
      <formula>B$9&gt;=20/24</formula>
    </cfRule>
    <cfRule type="expression" dxfId="5879" priority="398">
      <formula>AND(B$9&gt;=14/24,B$9&lt;20/24)</formula>
    </cfRule>
    <cfRule type="expression" dxfId="5878" priority="399">
      <formula>AND(B$9&gt;=8/24,B$9&lt;14/24)</formula>
    </cfRule>
    <cfRule type="expression" dxfId="5877" priority="400">
      <formula>B$9&lt;8/24</formula>
    </cfRule>
  </conditionalFormatting>
  <conditionalFormatting sqref="AL4:AL6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L57:V57">
    <cfRule type="expression" dxfId="5876" priority="392">
      <formula>L$9&gt;=20/24</formula>
    </cfRule>
    <cfRule type="expression" dxfId="5875" priority="393">
      <formula>AND(L$9&gt;=14/24,L$9&lt;20/24)</formula>
    </cfRule>
    <cfRule type="expression" dxfId="5874" priority="394">
      <formula>AND(L$9&gt;=8/24,L$9&lt;14/24)</formula>
    </cfRule>
    <cfRule type="expression" dxfId="5873" priority="395">
      <formula>L$9&lt;8/24</formula>
    </cfRule>
  </conditionalFormatting>
  <conditionalFormatting sqref="L43:S43">
    <cfRule type="expression" dxfId="5872" priority="388">
      <formula>L$9&gt;=20/24</formula>
    </cfRule>
    <cfRule type="expression" dxfId="5871" priority="389">
      <formula>AND(L$9&gt;=14/24,L$9&lt;20/24)</formula>
    </cfRule>
    <cfRule type="expression" dxfId="5870" priority="390">
      <formula>AND(L$9&gt;=8/24,L$9&lt;14/24)</formula>
    </cfRule>
    <cfRule type="expression" dxfId="5869" priority="391">
      <formula>L$9&lt;8/24</formula>
    </cfRule>
  </conditionalFormatting>
  <conditionalFormatting sqref="R39:AF39">
    <cfRule type="expression" dxfId="5868" priority="380">
      <formula>R$9&gt;=20/24</formula>
    </cfRule>
    <cfRule type="expression" dxfId="5867" priority="381">
      <formula>AND(R$9&gt;=14/24,R$9&lt;20/24)</formula>
    </cfRule>
    <cfRule type="expression" dxfId="5866" priority="382">
      <formula>AND(R$9&gt;=8/24,R$9&lt;14/24)</formula>
    </cfRule>
    <cfRule type="expression" dxfId="5865" priority="383">
      <formula>R$9&lt;8/24</formula>
    </cfRule>
  </conditionalFormatting>
  <conditionalFormatting sqref="W57:Z57 Z58 AD57 AA57:AC58">
    <cfRule type="expression" dxfId="5864" priority="376">
      <formula>W$9&gt;=20/24</formula>
    </cfRule>
    <cfRule type="expression" dxfId="5863" priority="377">
      <formula>AND(W$9&gt;=14/24,W$9&lt;20/24)</formula>
    </cfRule>
    <cfRule type="expression" dxfId="5862" priority="378">
      <formula>AND(W$9&gt;=8/24,W$9&lt;14/24)</formula>
    </cfRule>
    <cfRule type="expression" dxfId="5861" priority="379">
      <formula>W$9&lt;8/24</formula>
    </cfRule>
  </conditionalFormatting>
  <conditionalFormatting sqref="R81:Z81">
    <cfRule type="expression" dxfId="5860" priority="372">
      <formula>R$9&gt;=20/24</formula>
    </cfRule>
    <cfRule type="expression" dxfId="5859" priority="373">
      <formula>AND(R$9&gt;=14/24,R$9&lt;20/24)</formula>
    </cfRule>
    <cfRule type="expression" dxfId="5858" priority="374">
      <formula>AND(R$9&gt;=8/24,R$9&lt;14/24)</formula>
    </cfRule>
    <cfRule type="expression" dxfId="5857" priority="375">
      <formula>R$9&lt;8/24</formula>
    </cfRule>
  </conditionalFormatting>
  <conditionalFormatting sqref="T84:Z84">
    <cfRule type="expression" dxfId="5856" priority="368">
      <formula>T$9&gt;=20/24</formula>
    </cfRule>
    <cfRule type="expression" dxfId="5855" priority="369">
      <formula>AND(T$9&gt;=14/24,T$9&lt;20/24)</formula>
    </cfRule>
    <cfRule type="expression" dxfId="5854" priority="370">
      <formula>AND(T$9&gt;=8/24,T$9&lt;14/24)</formula>
    </cfRule>
    <cfRule type="expression" dxfId="5853" priority="371">
      <formula>T$9&lt;8/24</formula>
    </cfRule>
  </conditionalFormatting>
  <conditionalFormatting sqref="L49:V49">
    <cfRule type="expression" dxfId="5852" priority="360">
      <formula>L$9&gt;=20/24</formula>
    </cfRule>
    <cfRule type="expression" dxfId="5851" priority="361">
      <formula>AND(L$9&gt;=14/24,L$9&lt;20/24)</formula>
    </cfRule>
    <cfRule type="expression" dxfId="5850" priority="362">
      <formula>AND(L$9&gt;=8/24,L$9&lt;14/24)</formula>
    </cfRule>
    <cfRule type="expression" dxfId="5849" priority="363">
      <formula>L$9&lt;8/24</formula>
    </cfRule>
  </conditionalFormatting>
  <conditionalFormatting sqref="L50:V50">
    <cfRule type="expression" dxfId="5848" priority="356">
      <formula>L$9&gt;=20/24</formula>
    </cfRule>
    <cfRule type="expression" dxfId="5847" priority="357">
      <formula>AND(L$9&gt;=14/24,L$9&lt;20/24)</formula>
    </cfRule>
    <cfRule type="expression" dxfId="5846" priority="358">
      <formula>AND(L$9&gt;=8/24,L$9&lt;14/24)</formula>
    </cfRule>
    <cfRule type="expression" dxfId="5845" priority="359">
      <formula>L$9&lt;8/24</formula>
    </cfRule>
  </conditionalFormatting>
  <conditionalFormatting sqref="L45:V48">
    <cfRule type="expression" dxfId="5844" priority="352">
      <formula>L$9&gt;=20/24</formula>
    </cfRule>
    <cfRule type="expression" dxfId="5843" priority="353">
      <formula>AND(L$9&gt;=14/24,L$9&lt;20/24)</formula>
    </cfRule>
    <cfRule type="expression" dxfId="5842" priority="354">
      <formula>AND(L$9&gt;=8/24,L$9&lt;14/24)</formula>
    </cfRule>
    <cfRule type="expression" dxfId="5841" priority="355">
      <formula>L$9&lt;8/24</formula>
    </cfRule>
  </conditionalFormatting>
  <conditionalFormatting sqref="R37:AF37">
    <cfRule type="expression" dxfId="5840" priority="348">
      <formula>R$9&gt;=20/24</formula>
    </cfRule>
    <cfRule type="expression" dxfId="5839" priority="349">
      <formula>AND(R$9&gt;=14/24,R$9&lt;20/24)</formula>
    </cfRule>
    <cfRule type="expression" dxfId="5838" priority="350">
      <formula>AND(R$9&gt;=8/24,R$9&lt;14/24)</formula>
    </cfRule>
    <cfRule type="expression" dxfId="5837" priority="351">
      <formula>R$9&lt;8/24</formula>
    </cfRule>
  </conditionalFormatting>
  <conditionalFormatting sqref="W31:AF32 W35:AF35">
    <cfRule type="expression" dxfId="5836" priority="344">
      <formula>W$9&gt;=20/24</formula>
    </cfRule>
    <cfRule type="expression" dxfId="5835" priority="345">
      <formula>AND(W$9&gt;=14/24,W$9&lt;20/24)</formula>
    </cfRule>
    <cfRule type="expression" dxfId="5834" priority="346">
      <formula>AND(W$9&gt;=8/24,W$9&lt;14/24)</formula>
    </cfRule>
    <cfRule type="expression" dxfId="5833" priority="347">
      <formula>W$9&lt;8/24</formula>
    </cfRule>
  </conditionalFormatting>
  <conditionalFormatting sqref="R42:S42 T43:AC43 W45:AF48">
    <cfRule type="expression" dxfId="5832" priority="340">
      <formula>R$9&gt;=20/24</formula>
    </cfRule>
    <cfRule type="expression" dxfId="5831" priority="341">
      <formula>AND(R$9&gt;=14/24,R$9&lt;20/24)</formula>
    </cfRule>
    <cfRule type="expression" dxfId="5830" priority="342">
      <formula>AND(R$9&gt;=8/24,R$9&lt;14/24)</formula>
    </cfRule>
    <cfRule type="expression" dxfId="5829" priority="343">
      <formula>R$9&lt;8/24</formula>
    </cfRule>
  </conditionalFormatting>
  <conditionalFormatting sqref="W49:AF49">
    <cfRule type="expression" dxfId="5828" priority="336">
      <formula>W$9&gt;=20/24</formula>
    </cfRule>
    <cfRule type="expression" dxfId="5827" priority="337">
      <formula>AND(W$9&gt;=14/24,W$9&lt;20/24)</formula>
    </cfRule>
    <cfRule type="expression" dxfId="5826" priority="338">
      <formula>AND(W$9&gt;=8/24,W$9&lt;14/24)</formula>
    </cfRule>
    <cfRule type="expression" dxfId="5825" priority="339">
      <formula>W$9&lt;8/24</formula>
    </cfRule>
  </conditionalFormatting>
  <conditionalFormatting sqref="W50:AF50">
    <cfRule type="expression" dxfId="5824" priority="332">
      <formula>W$9&gt;=20/24</formula>
    </cfRule>
    <cfRule type="expression" dxfId="5823" priority="333">
      <formula>AND(W$9&gt;=14/24,W$9&lt;20/24)</formula>
    </cfRule>
    <cfRule type="expression" dxfId="5822" priority="334">
      <formula>AND(W$9&gt;=8/24,W$9&lt;14/24)</formula>
    </cfRule>
    <cfRule type="expression" dxfId="5821" priority="335">
      <formula>W$9&lt;8/24</formula>
    </cfRule>
  </conditionalFormatting>
  <conditionalFormatting sqref="W60:AD67 AE61:AE67">
    <cfRule type="expression" dxfId="5820" priority="328">
      <formula>W$9&gt;=20/24</formula>
    </cfRule>
    <cfRule type="expression" dxfId="5819" priority="329">
      <formula>AND(W$9&gt;=14/24,W$9&lt;20/24)</formula>
    </cfRule>
    <cfRule type="expression" dxfId="5818" priority="330">
      <formula>AND(W$9&gt;=8/24,W$9&lt;14/24)</formula>
    </cfRule>
    <cfRule type="expression" dxfId="5817" priority="331">
      <formula>W$9&lt;8/24</formula>
    </cfRule>
  </conditionalFormatting>
  <conditionalFormatting sqref="AA94:AF97">
    <cfRule type="expression" dxfId="5816" priority="324">
      <formula>AA$9&gt;=20/24</formula>
    </cfRule>
    <cfRule type="expression" dxfId="5815" priority="325">
      <formula>AND(AA$9&gt;=14/24,AA$9&lt;20/24)</formula>
    </cfRule>
    <cfRule type="expression" dxfId="5814" priority="326">
      <formula>AND(AA$9&gt;=8/24,AA$9&lt;14/24)</formula>
    </cfRule>
    <cfRule type="expression" dxfId="5813" priority="327">
      <formula>AA$9&lt;8/24</formula>
    </cfRule>
  </conditionalFormatting>
  <conditionalFormatting sqref="G73 C62:O67">
    <cfRule type="expression" dxfId="5812" priority="320">
      <formula>C$9&gt;=20/24</formula>
    </cfRule>
    <cfRule type="expression" dxfId="5811" priority="321">
      <formula>AND(C$9&gt;=14/24,C$9&lt;20/24)</formula>
    </cfRule>
    <cfRule type="expression" dxfId="5810" priority="322">
      <formula>AND(C$9&gt;=8/24,C$9&lt;14/24)</formula>
    </cfRule>
    <cfRule type="expression" dxfId="5809" priority="323">
      <formula>C$9&lt;8/24</formula>
    </cfRule>
  </conditionalFormatting>
  <conditionalFormatting sqref="T94:Z97">
    <cfRule type="expression" dxfId="5808" priority="316">
      <formula>T$9&gt;=20/24</formula>
    </cfRule>
    <cfRule type="expression" dxfId="5807" priority="317">
      <formula>AND(T$9&gt;=14/24,T$9&lt;20/24)</formula>
    </cfRule>
    <cfRule type="expression" dxfId="5806" priority="318">
      <formula>AND(T$9&gt;=8/24,T$9&lt;14/24)</formula>
    </cfRule>
    <cfRule type="expression" dxfId="5805" priority="319">
      <formula>T$9&lt;8/24</formula>
    </cfRule>
  </conditionalFormatting>
  <conditionalFormatting sqref="AG51 C38:AF38 D11:G11 F12:G13 D37:K37 H11:K13 N11:R11 P12:R13 S11:S13 T12:V13 R37:AC37 C51:AF56 W35:AC36 T11:AF11 AD35:AF37 W18:AF32 B39:AF43 B45:AF50">
    <cfRule type="expression" dxfId="5804" priority="315">
      <formula>B11&gt;$AG11</formula>
    </cfRule>
  </conditionalFormatting>
  <conditionalFormatting sqref="A100:A156 A84:A97 A11:A14 A16:A32 A45:A72 A80:A82 A74:A78 A35:A43 A169:A200">
    <cfRule type="expression" dxfId="5803" priority="314">
      <formula>$AH11=0</formula>
    </cfRule>
  </conditionalFormatting>
  <conditionalFormatting sqref="AA98:AF98">
    <cfRule type="expression" dxfId="5802" priority="310">
      <formula>AA$9&gt;=20/24</formula>
    </cfRule>
    <cfRule type="expression" dxfId="5801" priority="311">
      <formula>AND(AA$9&gt;=14/24,AA$9&lt;20/24)</formula>
    </cfRule>
    <cfRule type="expression" dxfId="5800" priority="312">
      <formula>AND(AA$9&gt;=8/24,AA$9&lt;14/24)</formula>
    </cfRule>
    <cfRule type="expression" dxfId="5799" priority="313">
      <formula>AA$9&lt;8/24</formula>
    </cfRule>
  </conditionalFormatting>
  <conditionalFormatting sqref="T98:Z98">
    <cfRule type="expression" dxfId="5798" priority="306">
      <formula>T$9&gt;=20/24</formula>
    </cfRule>
    <cfRule type="expression" dxfId="5797" priority="307">
      <formula>AND(T$9&gt;=14/24,T$9&lt;20/24)</formula>
    </cfRule>
    <cfRule type="expression" dxfId="5796" priority="308">
      <formula>AND(T$9&gt;=8/24,T$9&lt;14/24)</formula>
    </cfRule>
    <cfRule type="expression" dxfId="5795" priority="309">
      <formula>T$9&lt;8/24</formula>
    </cfRule>
  </conditionalFormatting>
  <conditionalFormatting sqref="A98">
    <cfRule type="expression" dxfId="5794" priority="305">
      <formula>$AH98=0</formula>
    </cfRule>
  </conditionalFormatting>
  <conditionalFormatting sqref="W36:AF36">
    <cfRule type="expression" dxfId="5793" priority="301">
      <formula>W$9&gt;=20/24</formula>
    </cfRule>
    <cfRule type="expression" dxfId="5792" priority="302">
      <formula>AND(W$9&gt;=14/24,W$9&lt;20/24)</formula>
    </cfRule>
    <cfRule type="expression" dxfId="5791" priority="303">
      <formula>AND(W$9&gt;=8/24,W$9&lt;14/24)</formula>
    </cfRule>
    <cfRule type="expression" dxfId="5790" priority="304">
      <formula>W$9&lt;8/24</formula>
    </cfRule>
  </conditionalFormatting>
  <conditionalFormatting sqref="W36:AF36">
    <cfRule type="expression" dxfId="5789" priority="297">
      <formula>W$9&gt;=20/24</formula>
    </cfRule>
    <cfRule type="expression" dxfId="5788" priority="298">
      <formula>AND(W$9&gt;=14/24,W$9&lt;20/24)</formula>
    </cfRule>
    <cfRule type="expression" dxfId="5787" priority="299">
      <formula>AND(W$9&gt;=8/24,W$9&lt;14/24)</formula>
    </cfRule>
    <cfRule type="expression" dxfId="5786" priority="300">
      <formula>W$9&lt;8/24</formula>
    </cfRule>
  </conditionalFormatting>
  <conditionalFormatting sqref="AL32">
    <cfRule type="iconSet" priority="284">
      <iconSet iconSet="3TrafficLights2" reverse="1">
        <cfvo type="percent" val="0"/>
        <cfvo type="num" val="1"/>
        <cfvo type="num" val="1"/>
      </iconSet>
    </cfRule>
  </conditionalFormatting>
  <conditionalFormatting sqref="W34:AF34">
    <cfRule type="expression" dxfId="5785" priority="272">
      <formula>W$9&gt;=20/24</formula>
    </cfRule>
    <cfRule type="expression" dxfId="5784" priority="273">
      <formula>AND(W$9&gt;=14/24,W$9&lt;20/24)</formula>
    </cfRule>
    <cfRule type="expression" dxfId="5783" priority="274">
      <formula>AND(W$9&gt;=8/24,W$9&lt;14/24)</formula>
    </cfRule>
    <cfRule type="expression" dxfId="5782" priority="275">
      <formula>W$9&lt;8/24</formula>
    </cfRule>
  </conditionalFormatting>
  <conditionalFormatting sqref="W34:AF34">
    <cfRule type="expression" dxfId="5781" priority="271">
      <formula>W34&gt;$AG34</formula>
    </cfRule>
  </conditionalFormatting>
  <conditionalFormatting sqref="A34">
    <cfRule type="expression" dxfId="5780" priority="270">
      <formula>$AH34=0</formula>
    </cfRule>
  </conditionalFormatting>
  <conditionalFormatting sqref="C83:AF83">
    <cfRule type="expression" dxfId="5779" priority="266">
      <formula>C$9&gt;=20/24</formula>
    </cfRule>
    <cfRule type="expression" dxfId="5778" priority="267">
      <formula>AND(C$9&gt;=14/24,C$9&lt;20/24)</formula>
    </cfRule>
    <cfRule type="expression" dxfId="5777" priority="268">
      <formula>AND(C$9&gt;=8/24,C$9&lt;14/24)</formula>
    </cfRule>
    <cfRule type="expression" dxfId="5776" priority="269">
      <formula>C$9&lt;8/24</formula>
    </cfRule>
  </conditionalFormatting>
  <conditionalFormatting sqref="A83">
    <cfRule type="expression" dxfId="5775" priority="265">
      <formula>$AH83=0</formula>
    </cfRule>
  </conditionalFormatting>
  <conditionalFormatting sqref="A15">
    <cfRule type="expression" dxfId="5774" priority="255">
      <formula>$AH15=0</formula>
    </cfRule>
  </conditionalFormatting>
  <conditionalFormatting sqref="A163:A168">
    <cfRule type="expression" dxfId="5773" priority="254">
      <formula>$AH163=0</formula>
    </cfRule>
  </conditionalFormatting>
  <conditionalFormatting sqref="A157:A162">
    <cfRule type="expression" dxfId="5772" priority="253">
      <formula>$AH157=0</formula>
    </cfRule>
  </conditionalFormatting>
  <conditionalFormatting sqref="AD44:AF44">
    <cfRule type="expression" dxfId="5771" priority="249">
      <formula>AD$9&gt;=20/24</formula>
    </cfRule>
    <cfRule type="expression" dxfId="5770" priority="250">
      <formula>AND(AD$9&gt;=14/24,AD$9&lt;20/24)</formula>
    </cfRule>
    <cfRule type="expression" dxfId="5769" priority="251">
      <formula>AND(AD$9&gt;=8/24,AD$9&lt;14/24)</formula>
    </cfRule>
    <cfRule type="expression" dxfId="5768" priority="252">
      <formula>AD$9&lt;8/24</formula>
    </cfRule>
  </conditionalFormatting>
  <conditionalFormatting sqref="L44:V44">
    <cfRule type="expression" dxfId="5767" priority="245">
      <formula>L$9&gt;=20/24</formula>
    </cfRule>
    <cfRule type="expression" dxfId="5766" priority="246">
      <formula>AND(L$9&gt;=14/24,L$9&lt;20/24)</formula>
    </cfRule>
    <cfRule type="expression" dxfId="5765" priority="247">
      <formula>AND(L$9&gt;=8/24,L$9&lt;14/24)</formula>
    </cfRule>
    <cfRule type="expression" dxfId="5764" priority="248">
      <formula>L$9&lt;8/24</formula>
    </cfRule>
  </conditionalFormatting>
  <conditionalFormatting sqref="W44:AC44">
    <cfRule type="expression" dxfId="5763" priority="241">
      <formula>W$9&gt;=20/24</formula>
    </cfRule>
    <cfRule type="expression" dxfId="5762" priority="242">
      <formula>AND(W$9&gt;=14/24,W$9&lt;20/24)</formula>
    </cfRule>
    <cfRule type="expression" dxfId="5761" priority="243">
      <formula>AND(W$9&gt;=8/24,W$9&lt;14/24)</formula>
    </cfRule>
    <cfRule type="expression" dxfId="5760" priority="244">
      <formula>W$9&lt;8/24</formula>
    </cfRule>
  </conditionalFormatting>
  <conditionalFormatting sqref="B44:AF44">
    <cfRule type="expression" dxfId="5759" priority="240">
      <formula>B44&gt;$AG44</formula>
    </cfRule>
  </conditionalFormatting>
  <conditionalFormatting sqref="A44">
    <cfRule type="expression" dxfId="5758" priority="239">
      <formula>$AH44=0</formula>
    </cfRule>
  </conditionalFormatting>
  <conditionalFormatting sqref="C79:AF79">
    <cfRule type="expression" dxfId="5757" priority="235">
      <formula>C$9&gt;=20/24</formula>
    </cfRule>
    <cfRule type="expression" dxfId="5756" priority="236">
      <formula>AND(C$9&gt;=14/24,C$9&lt;20/24)</formula>
    </cfRule>
    <cfRule type="expression" dxfId="5755" priority="237">
      <formula>AND(C$9&gt;=8/24,C$9&lt;14/24)</formula>
    </cfRule>
    <cfRule type="expression" dxfId="5754" priority="238">
      <formula>C$9&lt;8/24</formula>
    </cfRule>
  </conditionalFormatting>
  <conditionalFormatting sqref="A79">
    <cfRule type="expression" dxfId="5753" priority="234">
      <formula>$AH79=0</formula>
    </cfRule>
  </conditionalFormatting>
  <conditionalFormatting sqref="C73:F73 H73:AG73">
    <cfRule type="expression" dxfId="5752" priority="230">
      <formula>C$9&gt;=20/24</formula>
    </cfRule>
    <cfRule type="expression" dxfId="5751" priority="231">
      <formula>AND(C$9&gt;=14/24,C$9&lt;20/24)</formula>
    </cfRule>
    <cfRule type="expression" dxfId="5750" priority="232">
      <formula>AND(C$9&gt;=8/24,C$9&lt;14/24)</formula>
    </cfRule>
    <cfRule type="expression" dxfId="5749" priority="233">
      <formula>C$9&lt;8/24</formula>
    </cfRule>
  </conditionalFormatting>
  <conditionalFormatting sqref="A73">
    <cfRule type="expression" dxfId="5748" priority="229">
      <formula>$AH73=0</formula>
    </cfRule>
  </conditionalFormatting>
  <conditionalFormatting sqref="AL34:AL35 AL7:AL31">
    <cfRule type="iconSet" priority="411">
      <iconSet iconSet="3TrafficLights2" reverse="1">
        <cfvo type="percent" val="0"/>
        <cfvo type="num" val="1"/>
        <cfvo type="num" val="1"/>
      </iconSet>
    </cfRule>
  </conditionalFormatting>
  <conditionalFormatting sqref="T85:V91">
    <cfRule type="expression" dxfId="5747" priority="221">
      <formula>T$9&gt;=20/24</formula>
    </cfRule>
    <cfRule type="expression" dxfId="5746" priority="222">
      <formula>AND(T$9&gt;=14/24,T$9&lt;20/24)</formula>
    </cfRule>
    <cfRule type="expression" dxfId="5745" priority="223">
      <formula>AND(T$9&gt;=8/24,T$9&lt;14/24)</formula>
    </cfRule>
    <cfRule type="expression" dxfId="5744" priority="224">
      <formula>T$9&lt;8/24</formula>
    </cfRule>
  </conditionalFormatting>
  <conditionalFormatting sqref="B84:Q91 R85:S91">
    <cfRule type="expression" dxfId="5743" priority="217">
      <formula>B$9&gt;=20/24</formula>
    </cfRule>
    <cfRule type="expression" dxfId="5742" priority="218">
      <formula>AND(B$9&gt;=14/24,B$9&lt;20/24)</formula>
    </cfRule>
    <cfRule type="expression" dxfId="5741" priority="219">
      <formula>AND(B$9&gt;=8/24,B$9&lt;14/24)</formula>
    </cfRule>
    <cfRule type="expression" dxfId="5740" priority="220">
      <formula>B$9&lt;8/24</formula>
    </cfRule>
  </conditionalFormatting>
  <conditionalFormatting sqref="R84:S84">
    <cfRule type="expression" dxfId="5739" priority="213">
      <formula>R$9&gt;=20/24</formula>
    </cfRule>
    <cfRule type="expression" dxfId="5738" priority="214">
      <formula>AND(R$9&gt;=14/24,R$9&lt;20/24)</formula>
    </cfRule>
    <cfRule type="expression" dxfId="5737" priority="215">
      <formula>AND(R$9&gt;=8/24,R$9&lt;14/24)</formula>
    </cfRule>
    <cfRule type="expression" dxfId="5736" priority="216">
      <formula>R$9&lt;8/24</formula>
    </cfRule>
  </conditionalFormatting>
  <conditionalFormatting sqref="C95:L97 C94:E94 B94:B97">
    <cfRule type="expression" dxfId="5735" priority="209">
      <formula>B$9&gt;=20/24</formula>
    </cfRule>
    <cfRule type="expression" dxfId="5734" priority="210">
      <formula>AND(B$9&gt;=14/24,B$9&lt;20/24)</formula>
    </cfRule>
    <cfRule type="expression" dxfId="5733" priority="211">
      <formula>AND(B$9&gt;=8/24,B$9&lt;14/24)</formula>
    </cfRule>
    <cfRule type="expression" dxfId="5732" priority="212">
      <formula>B$9&lt;8/24</formula>
    </cfRule>
  </conditionalFormatting>
  <conditionalFormatting sqref="M95:Q97 N94:Q94">
    <cfRule type="expression" dxfId="5731" priority="205">
      <formula>M$9&gt;=20/24</formula>
    </cfRule>
    <cfRule type="expression" dxfId="5730" priority="206">
      <formula>AND(M$9&gt;=14/24,M$9&lt;20/24)</formula>
    </cfRule>
    <cfRule type="expression" dxfId="5729" priority="207">
      <formula>AND(M$9&gt;=8/24,M$9&lt;14/24)</formula>
    </cfRule>
    <cfRule type="expression" dxfId="5728" priority="208">
      <formula>M$9&lt;8/24</formula>
    </cfRule>
  </conditionalFormatting>
  <conditionalFormatting sqref="R94:S97">
    <cfRule type="expression" dxfId="5727" priority="201">
      <formula>R$9&gt;=20/24</formula>
    </cfRule>
    <cfRule type="expression" dxfId="5726" priority="202">
      <formula>AND(R$9&gt;=14/24,R$9&lt;20/24)</formula>
    </cfRule>
    <cfRule type="expression" dxfId="5725" priority="203">
      <formula>AND(R$9&gt;=8/24,R$9&lt;14/24)</formula>
    </cfRule>
    <cfRule type="expression" dxfId="5724" priority="204">
      <formula>R$9&lt;8/24</formula>
    </cfRule>
  </conditionalFormatting>
  <conditionalFormatting sqref="B98:L98">
    <cfRule type="expression" dxfId="5723" priority="197">
      <formula>B$9&gt;=20/24</formula>
    </cfRule>
    <cfRule type="expression" dxfId="5722" priority="198">
      <formula>AND(B$9&gt;=14/24,B$9&lt;20/24)</formula>
    </cfRule>
    <cfRule type="expression" dxfId="5721" priority="199">
      <formula>AND(B$9&gt;=8/24,B$9&lt;14/24)</formula>
    </cfRule>
    <cfRule type="expression" dxfId="5720" priority="200">
      <formula>B$9&lt;8/24</formula>
    </cfRule>
  </conditionalFormatting>
  <conditionalFormatting sqref="M98:Q98">
    <cfRule type="expression" dxfId="5719" priority="193">
      <formula>M$9&gt;=20/24</formula>
    </cfRule>
    <cfRule type="expression" dxfId="5718" priority="194">
      <formula>AND(M$9&gt;=14/24,M$9&lt;20/24)</formula>
    </cfRule>
    <cfRule type="expression" dxfId="5717" priority="195">
      <formula>AND(M$9&gt;=8/24,M$9&lt;14/24)</formula>
    </cfRule>
    <cfRule type="expression" dxfId="5716" priority="196">
      <formula>M$9&lt;8/24</formula>
    </cfRule>
  </conditionalFormatting>
  <conditionalFormatting sqref="R98:S98">
    <cfRule type="expression" dxfId="5715" priority="189">
      <formula>R$9&gt;=20/24</formula>
    </cfRule>
    <cfRule type="expression" dxfId="5714" priority="190">
      <formula>AND(R$9&gt;=14/24,R$9&lt;20/24)</formula>
    </cfRule>
    <cfRule type="expression" dxfId="5713" priority="191">
      <formula>AND(R$9&gt;=8/24,R$9&lt;14/24)</formula>
    </cfRule>
    <cfRule type="expression" dxfId="5712" priority="192">
      <formula>R$9&lt;8/24</formula>
    </cfRule>
  </conditionalFormatting>
  <conditionalFormatting sqref="L94:M94">
    <cfRule type="expression" dxfId="5711" priority="185">
      <formula>L$9&gt;=20/24</formula>
    </cfRule>
    <cfRule type="expression" dxfId="5710" priority="186">
      <formula>AND(L$9&gt;=14/24,L$9&lt;20/24)</formula>
    </cfRule>
    <cfRule type="expression" dxfId="5709" priority="187">
      <formula>AND(L$9&gt;=8/24,L$9&lt;14/24)</formula>
    </cfRule>
    <cfRule type="expression" dxfId="5708" priority="188">
      <formula>L$9&lt;8/24</formula>
    </cfRule>
  </conditionalFormatting>
  <conditionalFormatting sqref="F94:K94">
    <cfRule type="expression" dxfId="5707" priority="181">
      <formula>F$9&gt;=20/24</formula>
    </cfRule>
    <cfRule type="expression" dxfId="5706" priority="182">
      <formula>AND(F$9&gt;=14/24,F$9&lt;20/24)</formula>
    </cfRule>
    <cfRule type="expression" dxfId="5705" priority="183">
      <formula>AND(F$9&gt;=8/24,F$9&lt;14/24)</formula>
    </cfRule>
    <cfRule type="expression" dxfId="5704" priority="184">
      <formula>F$9&lt;8/24</formula>
    </cfRule>
  </conditionalFormatting>
  <conditionalFormatting sqref="T94:V94">
    <cfRule type="expression" dxfId="5703" priority="177">
      <formula>T$9&gt;=20/24</formula>
    </cfRule>
    <cfRule type="expression" dxfId="5702" priority="178">
      <formula>AND(T$9&gt;=14/24,T$9&lt;20/24)</formula>
    </cfRule>
    <cfRule type="expression" dxfId="5701" priority="179">
      <formula>AND(T$9&gt;=8/24,T$9&lt;14/24)</formula>
    </cfRule>
    <cfRule type="expression" dxfId="5700" priority="180">
      <formula>T$9&lt;8/24</formula>
    </cfRule>
  </conditionalFormatting>
  <conditionalFormatting sqref="M94:S94">
    <cfRule type="expression" dxfId="5699" priority="173">
      <formula>M$9&gt;=20/24</formula>
    </cfRule>
    <cfRule type="expression" dxfId="5698" priority="174">
      <formula>AND(M$9&gt;=14/24,M$9&lt;20/24)</formula>
    </cfRule>
    <cfRule type="expression" dxfId="5697" priority="175">
      <formula>AND(M$9&gt;=8/24,M$9&lt;14/24)</formula>
    </cfRule>
    <cfRule type="expression" dxfId="5696" priority="176">
      <formula>M$9&lt;8/24</formula>
    </cfRule>
  </conditionalFormatting>
  <conditionalFormatting sqref="AA99:AF99">
    <cfRule type="expression" dxfId="5695" priority="169">
      <formula>AA$9&gt;=20/24</formula>
    </cfRule>
    <cfRule type="expression" dxfId="5694" priority="170">
      <formula>AND(AA$9&gt;=14/24,AA$9&lt;20/24)</formula>
    </cfRule>
    <cfRule type="expression" dxfId="5693" priority="171">
      <formula>AND(AA$9&gt;=8/24,AA$9&lt;14/24)</formula>
    </cfRule>
    <cfRule type="expression" dxfId="5692" priority="172">
      <formula>AA$9&lt;8/24</formula>
    </cfRule>
  </conditionalFormatting>
  <conditionalFormatting sqref="T99:Z99">
    <cfRule type="expression" dxfId="5691" priority="165">
      <formula>T$9&gt;=20/24</formula>
    </cfRule>
    <cfRule type="expression" dxfId="5690" priority="166">
      <formula>AND(T$9&gt;=14/24,T$9&lt;20/24)</formula>
    </cfRule>
    <cfRule type="expression" dxfId="5689" priority="167">
      <formula>AND(T$9&gt;=8/24,T$9&lt;14/24)</formula>
    </cfRule>
    <cfRule type="expression" dxfId="5688" priority="168">
      <formula>T$9&lt;8/24</formula>
    </cfRule>
  </conditionalFormatting>
  <conditionalFormatting sqref="A99">
    <cfRule type="expression" dxfId="5687" priority="164">
      <formula>$AH99=0</formula>
    </cfRule>
  </conditionalFormatting>
  <conditionalFormatting sqref="B99:L99">
    <cfRule type="expression" dxfId="5686" priority="160">
      <formula>B$9&gt;=20/24</formula>
    </cfRule>
    <cfRule type="expression" dxfId="5685" priority="161">
      <formula>AND(B$9&gt;=14/24,B$9&lt;20/24)</formula>
    </cfRule>
    <cfRule type="expression" dxfId="5684" priority="162">
      <formula>AND(B$9&gt;=8/24,B$9&lt;14/24)</formula>
    </cfRule>
    <cfRule type="expression" dxfId="5683" priority="163">
      <formula>B$9&lt;8/24</formula>
    </cfRule>
  </conditionalFormatting>
  <conditionalFormatting sqref="M99:Q99">
    <cfRule type="expression" dxfId="5682" priority="156">
      <formula>M$9&gt;=20/24</formula>
    </cfRule>
    <cfRule type="expression" dxfId="5681" priority="157">
      <formula>AND(M$9&gt;=14/24,M$9&lt;20/24)</formula>
    </cfRule>
    <cfRule type="expression" dxfId="5680" priority="158">
      <formula>AND(M$9&gt;=8/24,M$9&lt;14/24)</formula>
    </cfRule>
    <cfRule type="expression" dxfId="5679" priority="159">
      <formula>M$9&lt;8/24</formula>
    </cfRule>
  </conditionalFormatting>
  <conditionalFormatting sqref="R99:S99">
    <cfRule type="expression" dxfId="5678" priority="152">
      <formula>R$9&gt;=20/24</formula>
    </cfRule>
    <cfRule type="expression" dxfId="5677" priority="153">
      <formula>AND(R$9&gt;=14/24,R$9&lt;20/24)</formula>
    </cfRule>
    <cfRule type="expression" dxfId="5676" priority="154">
      <formula>AND(R$9&gt;=8/24,R$9&lt;14/24)</formula>
    </cfRule>
    <cfRule type="expression" dxfId="5675" priority="155">
      <formula>R$9&lt;8/24</formula>
    </cfRule>
  </conditionalFormatting>
  <conditionalFormatting sqref="W12:AF16">
    <cfRule type="expression" dxfId="5674" priority="148">
      <formula>W$9&gt;=20/24</formula>
    </cfRule>
    <cfRule type="expression" dxfId="5673" priority="149">
      <formula>AND(W$9&gt;=14/24,W$9&lt;20/24)</formula>
    </cfRule>
    <cfRule type="expression" dxfId="5672" priority="150">
      <formula>AND(W$9&gt;=8/24,W$9&lt;14/24)</formula>
    </cfRule>
    <cfRule type="expression" dxfId="5671" priority="151">
      <formula>W$9&lt;8/24</formula>
    </cfRule>
  </conditionalFormatting>
  <conditionalFormatting sqref="W17:AF17">
    <cfRule type="expression" dxfId="5670" priority="144">
      <formula>W$9&gt;=20/24</formula>
    </cfRule>
    <cfRule type="expression" dxfId="5669" priority="145">
      <formula>AND(W$9&gt;=14/24,W$9&lt;20/24)</formula>
    </cfRule>
    <cfRule type="expression" dxfId="5668" priority="146">
      <formula>AND(W$9&gt;=8/24,W$9&lt;14/24)</formula>
    </cfRule>
    <cfRule type="expression" dxfId="5667" priority="147">
      <formula>W$9&lt;8/24</formula>
    </cfRule>
  </conditionalFormatting>
  <conditionalFormatting sqref="W12:AF13">
    <cfRule type="expression" dxfId="5666" priority="140">
      <formula>W$9&gt;=20/24</formula>
    </cfRule>
    <cfRule type="expression" dxfId="5665" priority="141">
      <formula>AND(W$9&gt;=14/24,W$9&lt;20/24)</formula>
    </cfRule>
    <cfRule type="expression" dxfId="5664" priority="142">
      <formula>AND(W$9&gt;=8/24,W$9&lt;14/24)</formula>
    </cfRule>
    <cfRule type="expression" dxfId="5663" priority="143">
      <formula>W$9&lt;8/24</formula>
    </cfRule>
  </conditionalFormatting>
  <conditionalFormatting sqref="AD58:AD59">
    <cfRule type="expression" dxfId="5662" priority="136">
      <formula>AD$9&gt;=20/24</formula>
    </cfRule>
    <cfRule type="expression" dxfId="5661" priority="137">
      <formula>AND(AD$9&gt;=14/24,AD$9&lt;20/24)</formula>
    </cfRule>
    <cfRule type="expression" dxfId="5660" priority="138">
      <formula>AND(AD$9&gt;=8/24,AD$9&lt;14/24)</formula>
    </cfRule>
    <cfRule type="expression" dxfId="5659" priority="139">
      <formula>AD$9&lt;8/24</formula>
    </cfRule>
  </conditionalFormatting>
  <conditionalFormatting sqref="AL33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B68:B72 B74:B78 B80:B82 B53:B58 B11:C12 B60 D12:E12 B18:K30">
    <cfRule type="expression" dxfId="5658" priority="125">
      <formula>B$9&gt;=20/24</formula>
    </cfRule>
    <cfRule type="expression" dxfId="5657" priority="126">
      <formula>AND(B$9&gt;=14/24,B$9&lt;20/24)</formula>
    </cfRule>
    <cfRule type="expression" dxfId="5656" priority="127">
      <formula>AND(B$9&gt;=8/24,B$9&lt;14/24)</formula>
    </cfRule>
    <cfRule type="expression" dxfId="5655" priority="128">
      <formula>B$9&lt;8/24</formula>
    </cfRule>
  </conditionalFormatting>
  <conditionalFormatting sqref="B37:C37">
    <cfRule type="expression" dxfId="5654" priority="121">
      <formula>B$9&gt;=20/24</formula>
    </cfRule>
    <cfRule type="expression" dxfId="5653" priority="122">
      <formula>AND(B$9&gt;=14/24,B$9&lt;20/24)</formula>
    </cfRule>
    <cfRule type="expression" dxfId="5652" priority="123">
      <formula>AND(B$9&gt;=8/24,B$9&lt;14/24)</formula>
    </cfRule>
    <cfRule type="expression" dxfId="5651" priority="124">
      <formula>B$9&lt;8/24</formula>
    </cfRule>
  </conditionalFormatting>
  <conditionalFormatting sqref="B31:K32 B35:K35">
    <cfRule type="expression" dxfId="5650" priority="117">
      <formula>B$9&gt;=20/24</formula>
    </cfRule>
    <cfRule type="expression" dxfId="5649" priority="118">
      <formula>AND(B$9&gt;=14/24,B$9&lt;20/24)</formula>
    </cfRule>
    <cfRule type="expression" dxfId="5648" priority="119">
      <formula>AND(B$9&gt;=8/24,B$9&lt;14/24)</formula>
    </cfRule>
    <cfRule type="expression" dxfId="5647" priority="120">
      <formula>B$9&lt;8/24</formula>
    </cfRule>
  </conditionalFormatting>
  <conditionalFormatting sqref="B61:B67">
    <cfRule type="expression" dxfId="5646" priority="113">
      <formula>B$9&gt;=20/24</formula>
    </cfRule>
    <cfRule type="expression" dxfId="5645" priority="114">
      <formula>AND(B$9&gt;=14/24,B$9&lt;20/24)</formula>
    </cfRule>
    <cfRule type="expression" dxfId="5644" priority="115">
      <formula>AND(B$9&gt;=8/24,B$9&lt;14/24)</formula>
    </cfRule>
    <cfRule type="expression" dxfId="5643" priority="116">
      <formula>B$9&lt;8/24</formula>
    </cfRule>
  </conditionalFormatting>
  <conditionalFormatting sqref="B51:B56 B38 B11:C12 B35:C37 D12:E12 D35:K36 B18:K32">
    <cfRule type="expression" dxfId="5642" priority="108">
      <formula>B11&gt;$AG11</formula>
    </cfRule>
  </conditionalFormatting>
  <conditionalFormatting sqref="B36:K36">
    <cfRule type="expression" dxfId="5641" priority="100">
      <formula>B$9&gt;=20/24</formula>
    </cfRule>
    <cfRule type="expression" dxfId="5640" priority="101">
      <formula>AND(B$9&gt;=14/24,B$9&lt;20/24)</formula>
    </cfRule>
    <cfRule type="expression" dxfId="5639" priority="102">
      <formula>AND(B$9&gt;=8/24,B$9&lt;14/24)</formula>
    </cfRule>
    <cfRule type="expression" dxfId="5638" priority="103">
      <formula>B$9&lt;8/24</formula>
    </cfRule>
  </conditionalFormatting>
  <conditionalFormatting sqref="B36:K36">
    <cfRule type="expression" dxfId="5637" priority="96">
      <formula>B$9&gt;=20/24</formula>
    </cfRule>
    <cfRule type="expression" dxfId="5636" priority="97">
      <formula>AND(B$9&gt;=14/24,B$9&lt;20/24)</formula>
    </cfRule>
    <cfRule type="expression" dxfId="5635" priority="98">
      <formula>AND(B$9&gt;=8/24,B$9&lt;14/24)</formula>
    </cfRule>
    <cfRule type="expression" dxfId="5634" priority="99">
      <formula>B$9&lt;8/24</formula>
    </cfRule>
  </conditionalFormatting>
  <conditionalFormatting sqref="B34:K34">
    <cfRule type="expression" dxfId="5633" priority="92">
      <formula>B$9&gt;=20/24</formula>
    </cfRule>
    <cfRule type="expression" dxfId="5632" priority="93">
      <formula>AND(B$9&gt;=14/24,B$9&lt;20/24)</formula>
    </cfRule>
    <cfRule type="expression" dxfId="5631" priority="94">
      <formula>AND(B$9&gt;=8/24,B$9&lt;14/24)</formula>
    </cfRule>
    <cfRule type="expression" dxfId="5630" priority="95">
      <formula>B$9&lt;8/24</formula>
    </cfRule>
  </conditionalFormatting>
  <conditionalFormatting sqref="B34:K34">
    <cfRule type="expression" dxfId="5629" priority="91">
      <formula>B34&gt;$AG34</formula>
    </cfRule>
  </conditionalFormatting>
  <conditionalFormatting sqref="B83">
    <cfRule type="expression" dxfId="5628" priority="87">
      <formula>B$9&gt;=20/24</formula>
    </cfRule>
    <cfRule type="expression" dxfId="5627" priority="88">
      <formula>AND(B$9&gt;=14/24,B$9&lt;20/24)</formula>
    </cfRule>
    <cfRule type="expression" dxfId="5626" priority="89">
      <formula>AND(B$9&gt;=8/24,B$9&lt;14/24)</formula>
    </cfRule>
    <cfRule type="expression" dxfId="5625" priority="90">
      <formula>B$9&lt;8/24</formula>
    </cfRule>
  </conditionalFormatting>
  <conditionalFormatting sqref="B79">
    <cfRule type="expression" dxfId="5624" priority="82">
      <formula>B$9&gt;=20/24</formula>
    </cfRule>
    <cfRule type="expression" dxfId="5623" priority="83">
      <formula>AND(B$9&gt;=14/24,B$9&lt;20/24)</formula>
    </cfRule>
    <cfRule type="expression" dxfId="5622" priority="84">
      <formula>AND(B$9&gt;=8/24,B$9&lt;14/24)</formula>
    </cfRule>
    <cfRule type="expression" dxfId="5621" priority="85">
      <formula>B$9&lt;8/24</formula>
    </cfRule>
  </conditionalFormatting>
  <conditionalFormatting sqref="B73">
    <cfRule type="expression" dxfId="5620" priority="78">
      <formula>B$9&gt;=20/24</formula>
    </cfRule>
    <cfRule type="expression" dxfId="5619" priority="79">
      <formula>AND(B$9&gt;=14/24,B$9&lt;20/24)</formula>
    </cfRule>
    <cfRule type="expression" dxfId="5618" priority="80">
      <formula>AND(B$9&gt;=8/24,B$9&lt;14/24)</formula>
    </cfRule>
    <cfRule type="expression" dxfId="5617" priority="81">
      <formula>B$9&lt;8/24</formula>
    </cfRule>
  </conditionalFormatting>
  <conditionalFormatting sqref="B13:E16 F14:K16">
    <cfRule type="expression" dxfId="5616" priority="70">
      <formula>B$9&gt;=20/24</formula>
    </cfRule>
    <cfRule type="expression" dxfId="5615" priority="71">
      <formula>AND(B$9&gt;=14/24,B$9&lt;20/24)</formula>
    </cfRule>
    <cfRule type="expression" dxfId="5614" priority="72">
      <formula>AND(B$9&gt;=8/24,B$9&lt;14/24)</formula>
    </cfRule>
    <cfRule type="expression" dxfId="5613" priority="73">
      <formula>B$9&lt;8/24</formula>
    </cfRule>
  </conditionalFormatting>
  <conditionalFormatting sqref="B17:K17">
    <cfRule type="expression" dxfId="5612" priority="66">
      <formula>B$9&gt;=20/24</formula>
    </cfRule>
    <cfRule type="expression" dxfId="5611" priority="67">
      <formula>AND(B$9&gt;=14/24,B$9&lt;20/24)</formula>
    </cfRule>
    <cfRule type="expression" dxfId="5610" priority="68">
      <formula>AND(B$9&gt;=8/24,B$9&lt;14/24)</formula>
    </cfRule>
    <cfRule type="expression" dxfId="5609" priority="69">
      <formula>B$9&lt;8/24</formula>
    </cfRule>
  </conditionalFormatting>
  <conditionalFormatting sqref="B13:E13">
    <cfRule type="expression" dxfId="5608" priority="62">
      <formula>B$9&gt;=20/24</formula>
    </cfRule>
    <cfRule type="expression" dxfId="5607" priority="63">
      <formula>AND(B$9&gt;=14/24,B$9&lt;20/24)</formula>
    </cfRule>
    <cfRule type="expression" dxfId="5606" priority="64">
      <formula>AND(B$9&gt;=8/24,B$9&lt;14/24)</formula>
    </cfRule>
    <cfRule type="expression" dxfId="5605" priority="65">
      <formula>B$9&lt;8/24</formula>
    </cfRule>
  </conditionalFormatting>
  <conditionalFormatting sqref="M11:M14 N12:O14 M37:Q37 M16:V32 P14:V14">
    <cfRule type="expression" dxfId="5604" priority="53">
      <formula>M$9&gt;=20/24</formula>
    </cfRule>
    <cfRule type="expression" dxfId="5603" priority="54">
      <formula>AND(M$9&gt;=14/24,M$9&lt;20/24)</formula>
    </cfRule>
    <cfRule type="expression" dxfId="5602" priority="55">
      <formula>AND(M$9&gt;=8/24,M$9&lt;14/24)</formula>
    </cfRule>
    <cfRule type="expression" dxfId="5601" priority="56">
      <formula>M$9&lt;8/24</formula>
    </cfRule>
  </conditionalFormatting>
  <conditionalFormatting sqref="M35:V35">
    <cfRule type="expression" dxfId="5600" priority="49">
      <formula>M$9&gt;=20/24</formula>
    </cfRule>
    <cfRule type="expression" dxfId="5599" priority="50">
      <formula>AND(M$9&gt;=14/24,M$9&lt;20/24)</formula>
    </cfRule>
    <cfRule type="expression" dxfId="5598" priority="51">
      <formula>AND(M$9&gt;=8/24,M$9&lt;14/24)</formula>
    </cfRule>
    <cfRule type="expression" dxfId="5597" priority="52">
      <formula>M$9&lt;8/24</formula>
    </cfRule>
  </conditionalFormatting>
  <conditionalFormatting sqref="M11:M14 N12:O14 M35:Q37 M16:V32 R35:V36 P14:V14">
    <cfRule type="expression" dxfId="5596" priority="48">
      <formula>M11&gt;$AG11</formula>
    </cfRule>
  </conditionalFormatting>
  <conditionalFormatting sqref="M36:V36">
    <cfRule type="expression" dxfId="5595" priority="44">
      <formula>M$9&gt;=20/24</formula>
    </cfRule>
    <cfRule type="expression" dxfId="5594" priority="45">
      <formula>AND(M$9&gt;=14/24,M$9&lt;20/24)</formula>
    </cfRule>
    <cfRule type="expression" dxfId="5593" priority="46">
      <formula>AND(M$9&gt;=8/24,M$9&lt;14/24)</formula>
    </cfRule>
    <cfRule type="expression" dxfId="5592" priority="47">
      <formula>M$9&lt;8/24</formula>
    </cfRule>
  </conditionalFormatting>
  <conditionalFormatting sqref="M34:V34">
    <cfRule type="expression" dxfId="5591" priority="40">
      <formula>M$9&gt;=20/24</formula>
    </cfRule>
    <cfRule type="expression" dxfId="5590" priority="41">
      <formula>AND(M$9&gt;=14/24,M$9&lt;20/24)</formula>
    </cfRule>
    <cfRule type="expression" dxfId="5589" priority="42">
      <formula>AND(M$9&gt;=8/24,M$9&lt;14/24)</formula>
    </cfRule>
    <cfRule type="expression" dxfId="5588" priority="43">
      <formula>M$9&lt;8/24</formula>
    </cfRule>
  </conditionalFormatting>
  <conditionalFormatting sqref="M34:V34">
    <cfRule type="expression" dxfId="5587" priority="39">
      <formula>M34&gt;$AG34</formula>
    </cfRule>
  </conditionalFormatting>
  <conditionalFormatting sqref="M15:V15">
    <cfRule type="expression" dxfId="5586" priority="35">
      <formula>M$9&gt;=20/24</formula>
    </cfRule>
    <cfRule type="expression" dxfId="5585" priority="36">
      <formula>AND(M$9&gt;=14/24,M$9&lt;20/24)</formula>
    </cfRule>
    <cfRule type="expression" dxfId="5584" priority="37">
      <formula>AND(M$9&gt;=8/24,M$9&lt;14/24)</formula>
    </cfRule>
    <cfRule type="expression" dxfId="5583" priority="38">
      <formula>M$9&lt;8/24</formula>
    </cfRule>
  </conditionalFormatting>
  <conditionalFormatting sqref="M15:V15">
    <cfRule type="expression" dxfId="5582" priority="34">
      <formula>M15&gt;$AG15</formula>
    </cfRule>
  </conditionalFormatting>
  <conditionalFormatting sqref="L37 L16:L32 L11:L14">
    <cfRule type="expression" dxfId="5581" priority="25">
      <formula>L$9&gt;=20/24</formula>
    </cfRule>
    <cfRule type="expression" dxfId="5580" priority="26">
      <formula>AND(L$9&gt;=14/24,L$9&lt;20/24)</formula>
    </cfRule>
    <cfRule type="expression" dxfId="5579" priority="27">
      <formula>AND(L$9&gt;=8/24,L$9&lt;14/24)</formula>
    </cfRule>
    <cfRule type="expression" dxfId="5578" priority="28">
      <formula>L$9&lt;8/24</formula>
    </cfRule>
  </conditionalFormatting>
  <conditionalFormatting sqref="L35">
    <cfRule type="expression" dxfId="5577" priority="21">
      <formula>L$9&gt;=20/24</formula>
    </cfRule>
    <cfRule type="expression" dxfId="5576" priority="22">
      <formula>AND(L$9&gt;=14/24,L$9&lt;20/24)</formula>
    </cfRule>
    <cfRule type="expression" dxfId="5575" priority="23">
      <formula>AND(L$9&gt;=8/24,L$9&lt;14/24)</formula>
    </cfRule>
    <cfRule type="expression" dxfId="5574" priority="24">
      <formula>L$9&lt;8/24</formula>
    </cfRule>
  </conditionalFormatting>
  <conditionalFormatting sqref="L16:L32 L35:L37 L11:L14">
    <cfRule type="expression" dxfId="5573" priority="20">
      <formula>L11&gt;$AG11</formula>
    </cfRule>
  </conditionalFormatting>
  <conditionalFormatting sqref="L36">
    <cfRule type="expression" dxfId="5572" priority="16">
      <formula>L$9&gt;=20/24</formula>
    </cfRule>
    <cfRule type="expression" dxfId="5571" priority="17">
      <formula>AND(L$9&gt;=14/24,L$9&lt;20/24)</formula>
    </cfRule>
    <cfRule type="expression" dxfId="5570" priority="18">
      <formula>AND(L$9&gt;=8/24,L$9&lt;14/24)</formula>
    </cfRule>
    <cfRule type="expression" dxfId="5569" priority="19">
      <formula>L$9&lt;8/24</formula>
    </cfRule>
  </conditionalFormatting>
  <conditionalFormatting sqref="L34">
    <cfRule type="expression" dxfId="5568" priority="12">
      <formula>L$9&gt;=20/24</formula>
    </cfRule>
    <cfRule type="expression" dxfId="5567" priority="13">
      <formula>AND(L$9&gt;=14/24,L$9&lt;20/24)</formula>
    </cfRule>
    <cfRule type="expression" dxfId="5566" priority="14">
      <formula>AND(L$9&gt;=8/24,L$9&lt;14/24)</formula>
    </cfRule>
    <cfRule type="expression" dxfId="5565" priority="15">
      <formula>L$9&lt;8/24</formula>
    </cfRule>
  </conditionalFormatting>
  <conditionalFormatting sqref="L34">
    <cfRule type="expression" dxfId="5564" priority="11">
      <formula>L34&gt;$AG34</formula>
    </cfRule>
  </conditionalFormatting>
  <conditionalFormatting sqref="L15">
    <cfRule type="expression" dxfId="5563" priority="7">
      <formula>L$9&gt;=20/24</formula>
    </cfRule>
    <cfRule type="expression" dxfId="5562" priority="8">
      <formula>AND(L$9&gt;=14/24,L$9&lt;20/24)</formula>
    </cfRule>
    <cfRule type="expression" dxfId="5561" priority="9">
      <formula>AND(L$9&gt;=8/24,L$9&lt;14/24)</formula>
    </cfRule>
    <cfRule type="expression" dxfId="5560" priority="10">
      <formula>L$9&lt;8/24</formula>
    </cfRule>
  </conditionalFormatting>
  <conditionalFormatting sqref="L15">
    <cfRule type="expression" dxfId="5559" priority="6">
      <formula>L15&gt;$AG15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2" id="{8F726F11-F1B4-488E-8683-B8993A0E9E59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3" id="{CA6631FF-B5F6-4601-98EF-3F2AF3F36FAA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4" id="{3C3D203A-55F2-4990-8828-5056FFE1FFB5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5" id="{365AFF58-E932-4DA3-8B55-972A06B05113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131" id="{F9430538-27F3-46E6-9987-DD2F1D807CCB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130" id="{8E131437-B0AF-4E01-ACDF-1F299A58ED6D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C42" sqref="C4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4" width="6.28515625" bestFit="1" customWidth="1"/>
    <col min="15" max="15" width="6.425781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2078/08/12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-68.900000000000006</v>
      </c>
      <c r="C5" s="32">
        <f t="shared" ref="C5:AF5" si="0">C68</f>
        <v>-63</v>
      </c>
      <c r="D5" s="32">
        <f t="shared" si="0"/>
        <v>-63</v>
      </c>
      <c r="E5" s="32">
        <f t="shared" si="0"/>
        <v>-58.2</v>
      </c>
      <c r="F5" s="32">
        <f t="shared" si="0"/>
        <v>-53.3</v>
      </c>
      <c r="G5" s="32">
        <f t="shared" si="0"/>
        <v>-40.5</v>
      </c>
      <c r="H5" s="32">
        <f t="shared" si="0"/>
        <v>-40.5</v>
      </c>
      <c r="I5" s="32">
        <f t="shared" si="0"/>
        <v>-25.5</v>
      </c>
      <c r="J5" s="32">
        <f t="shared" si="0"/>
        <v>-25.5</v>
      </c>
      <c r="K5" s="32">
        <f t="shared" si="0"/>
        <v>-77</v>
      </c>
      <c r="L5" s="32">
        <f t="shared" si="0"/>
        <v>-73.599999999999994</v>
      </c>
      <c r="M5" s="32">
        <f t="shared" si="0"/>
        <v>-73.599999999999994</v>
      </c>
      <c r="N5" s="32">
        <f t="shared" si="0"/>
        <v>-56</v>
      </c>
      <c r="O5" s="32">
        <f t="shared" si="0"/>
        <v>-50.4</v>
      </c>
      <c r="P5" s="32">
        <f t="shared" si="0"/>
        <v>-52</v>
      </c>
      <c r="Q5" s="32">
        <f t="shared" si="0"/>
        <v>-60</v>
      </c>
      <c r="R5" s="32">
        <f t="shared" si="0"/>
        <v>-60</v>
      </c>
      <c r="S5" s="32">
        <f t="shared" si="0"/>
        <v>-41</v>
      </c>
      <c r="T5" s="32">
        <f t="shared" si="0"/>
        <v>-57.4</v>
      </c>
      <c r="U5" s="32">
        <f t="shared" si="0"/>
        <v>-87.8</v>
      </c>
      <c r="V5" s="32">
        <f t="shared" si="0"/>
        <v>-76.900000000000006</v>
      </c>
      <c r="W5" s="32">
        <f t="shared" si="0"/>
        <v>-61.2</v>
      </c>
      <c r="X5" s="32">
        <f t="shared" si="0"/>
        <v>-48</v>
      </c>
      <c r="Y5" s="32">
        <f t="shared" si="0"/>
        <v>-74</v>
      </c>
      <c r="Z5" s="32">
        <f t="shared" si="0"/>
        <v>-48</v>
      </c>
      <c r="AA5" s="32">
        <f t="shared" si="0"/>
        <v>-68.5</v>
      </c>
      <c r="AB5" s="32">
        <f t="shared" si="0"/>
        <v>-48</v>
      </c>
      <c r="AC5" s="32">
        <f t="shared" si="0"/>
        <v>-81</v>
      </c>
      <c r="AD5" s="32">
        <f t="shared" si="0"/>
        <v>-41</v>
      </c>
      <c r="AE5" s="32">
        <f t="shared" si="0"/>
        <v>-61.8</v>
      </c>
      <c r="AF5" s="32">
        <f t="shared" si="0"/>
        <v>-74.5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1294MW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Load=791</v>
      </c>
      <c r="B7" s="37">
        <f t="shared" ref="B7:AF7" si="1">B75</f>
        <v>795.54</v>
      </c>
      <c r="C7" s="37">
        <f t="shared" si="1"/>
        <v>793.54</v>
      </c>
      <c r="D7" s="37">
        <f t="shared" si="1"/>
        <v>791.33999999999992</v>
      </c>
      <c r="E7" s="37">
        <f t="shared" si="1"/>
        <v>796.14</v>
      </c>
      <c r="F7" s="37">
        <f t="shared" si="1"/>
        <v>855.83999999999992</v>
      </c>
      <c r="G7" s="37">
        <f t="shared" si="1"/>
        <v>950.43999999999994</v>
      </c>
      <c r="H7" s="37">
        <f t="shared" si="1"/>
        <v>1040.8399999999999</v>
      </c>
      <c r="I7" s="37">
        <f t="shared" si="1"/>
        <v>1121.44</v>
      </c>
      <c r="J7" s="37">
        <f t="shared" si="1"/>
        <v>1238.44</v>
      </c>
      <c r="K7" s="37">
        <f t="shared" si="1"/>
        <v>1285.74</v>
      </c>
      <c r="L7" s="37">
        <f>L75</f>
        <v>1294.1400000000001</v>
      </c>
      <c r="M7" s="37">
        <f t="shared" si="1"/>
        <v>1199.3399999999999</v>
      </c>
      <c r="N7" s="37">
        <f t="shared" si="1"/>
        <v>1159.3399999999999</v>
      </c>
      <c r="O7" s="37">
        <f t="shared" si="1"/>
        <v>1170.3399999999999</v>
      </c>
      <c r="P7" s="37">
        <f t="shared" si="1"/>
        <v>1138.94</v>
      </c>
      <c r="Q7" s="37">
        <f t="shared" si="1"/>
        <v>1056.74</v>
      </c>
      <c r="R7" s="37">
        <f t="shared" si="1"/>
        <v>1066.74</v>
      </c>
      <c r="S7" s="37">
        <f t="shared" si="1"/>
        <v>1075.1399999999999</v>
      </c>
      <c r="T7" s="37">
        <f t="shared" si="1"/>
        <v>1177.0400000000002</v>
      </c>
      <c r="U7" s="37">
        <f t="shared" si="1"/>
        <v>1223.74</v>
      </c>
      <c r="V7" s="37">
        <f t="shared" si="1"/>
        <v>1380.8400000000001</v>
      </c>
      <c r="W7" s="37">
        <f t="shared" si="1"/>
        <v>1433.94</v>
      </c>
      <c r="X7" s="37">
        <f t="shared" si="1"/>
        <v>1443.14</v>
      </c>
      <c r="Y7" s="37">
        <f t="shared" si="1"/>
        <v>1317.14</v>
      </c>
      <c r="Z7" s="37">
        <f t="shared" si="1"/>
        <v>1343.14</v>
      </c>
      <c r="AA7" s="37">
        <f t="shared" si="1"/>
        <v>1201.54</v>
      </c>
      <c r="AB7" s="37">
        <f t="shared" si="1"/>
        <v>1152.04</v>
      </c>
      <c r="AC7" s="37">
        <f t="shared" si="1"/>
        <v>1119.04</v>
      </c>
      <c r="AD7" s="37">
        <f t="shared" si="1"/>
        <v>950.1400000000001</v>
      </c>
      <c r="AE7" s="37">
        <f t="shared" si="1"/>
        <v>895.84</v>
      </c>
      <c r="AF7" s="37">
        <f t="shared" si="1"/>
        <v>894.24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60</v>
      </c>
      <c r="C11" s="49">
        <v>60</v>
      </c>
      <c r="D11" s="50">
        <v>60</v>
      </c>
      <c r="E11" s="50">
        <v>60</v>
      </c>
      <c r="F11" s="50">
        <v>90</v>
      </c>
      <c r="G11" s="50">
        <v>130</v>
      </c>
      <c r="H11" s="50">
        <v>150</v>
      </c>
      <c r="I11" s="50">
        <v>180</v>
      </c>
      <c r="J11" s="50">
        <v>300</v>
      </c>
      <c r="K11" s="50">
        <v>370</v>
      </c>
      <c r="L11" s="51">
        <v>360</v>
      </c>
      <c r="M11" s="51">
        <v>280</v>
      </c>
      <c r="N11" s="51">
        <v>220</v>
      </c>
      <c r="O11" s="51">
        <v>220</v>
      </c>
      <c r="P11" s="51">
        <v>210</v>
      </c>
      <c r="Q11" s="52">
        <v>160</v>
      </c>
      <c r="R11" s="53">
        <v>170</v>
      </c>
      <c r="S11" s="53">
        <v>160</v>
      </c>
      <c r="T11" s="53">
        <v>280</v>
      </c>
      <c r="U11" s="53">
        <v>350</v>
      </c>
      <c r="V11" s="53">
        <v>370</v>
      </c>
      <c r="W11" s="53">
        <v>400</v>
      </c>
      <c r="X11" s="53">
        <v>385</v>
      </c>
      <c r="Y11" s="54">
        <v>300</v>
      </c>
      <c r="Z11" s="54">
        <v>300</v>
      </c>
      <c r="AA11" s="54">
        <v>280</v>
      </c>
      <c r="AB11" s="54">
        <v>210</v>
      </c>
      <c r="AC11" s="49">
        <v>210</v>
      </c>
      <c r="AD11" s="49">
        <v>110</v>
      </c>
      <c r="AE11" s="50">
        <v>90</v>
      </c>
      <c r="AF11" s="50">
        <v>80</v>
      </c>
      <c r="AG11" s="55">
        <v>456</v>
      </c>
      <c r="AH11" s="56">
        <f>MAX(B11:AF11)</f>
        <v>400</v>
      </c>
      <c r="AI11" s="57">
        <f>MIN(B11:AF11)</f>
        <v>60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60">
        <v>40</v>
      </c>
      <c r="C12" s="60">
        <v>40</v>
      </c>
      <c r="D12" s="60">
        <v>40</v>
      </c>
      <c r="E12" s="60">
        <v>40</v>
      </c>
      <c r="F12" s="60">
        <v>40</v>
      </c>
      <c r="G12" s="50">
        <v>40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50">
        <v>60</v>
      </c>
      <c r="S12" s="50">
        <v>60</v>
      </c>
      <c r="T12" s="50">
        <v>60</v>
      </c>
      <c r="U12" s="50">
        <v>60</v>
      </c>
      <c r="V12" s="5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60</v>
      </c>
      <c r="AD12" s="60">
        <v>60</v>
      </c>
      <c r="AE12" s="60">
        <v>60</v>
      </c>
      <c r="AF12" s="50">
        <v>60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40</v>
      </c>
      <c r="AJ12" s="1">
        <f>20*5</f>
        <v>100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60">
        <v>20</v>
      </c>
      <c r="C13" s="60">
        <v>20</v>
      </c>
      <c r="D13" s="60">
        <v>20</v>
      </c>
      <c r="E13" s="60">
        <v>20</v>
      </c>
      <c r="F13" s="60">
        <v>20</v>
      </c>
      <c r="G13" s="50">
        <v>35</v>
      </c>
      <c r="H13" s="50">
        <v>35</v>
      </c>
      <c r="I13" s="50">
        <v>35</v>
      </c>
      <c r="J13" s="50">
        <v>35</v>
      </c>
      <c r="K13" s="50">
        <v>35</v>
      </c>
      <c r="L13" s="50">
        <v>35</v>
      </c>
      <c r="M13" s="50">
        <v>35</v>
      </c>
      <c r="N13" s="50">
        <v>35</v>
      </c>
      <c r="O13" s="50">
        <v>35</v>
      </c>
      <c r="P13" s="50">
        <v>35</v>
      </c>
      <c r="Q13" s="50">
        <v>35</v>
      </c>
      <c r="R13" s="50">
        <v>35</v>
      </c>
      <c r="S13" s="50">
        <v>35</v>
      </c>
      <c r="T13" s="50">
        <v>35</v>
      </c>
      <c r="U13" s="50">
        <v>35</v>
      </c>
      <c r="V13" s="50">
        <v>35</v>
      </c>
      <c r="W13" s="60">
        <v>35</v>
      </c>
      <c r="X13" s="60">
        <v>35</v>
      </c>
      <c r="Y13" s="60">
        <v>35</v>
      </c>
      <c r="Z13" s="60">
        <v>35</v>
      </c>
      <c r="AA13" s="60">
        <v>35</v>
      </c>
      <c r="AB13" s="60">
        <v>35</v>
      </c>
      <c r="AC13" s="60">
        <v>35</v>
      </c>
      <c r="AD13" s="60">
        <v>35</v>
      </c>
      <c r="AE13" s="60">
        <v>35</v>
      </c>
      <c r="AF13" s="60">
        <v>35</v>
      </c>
      <c r="AG13" s="61">
        <v>52.4</v>
      </c>
      <c r="AH13" s="56">
        <f>MAX(B13:AF13)</f>
        <v>35</v>
      </c>
      <c r="AI13" s="57">
        <f>MIN(B13:AF13)</f>
        <v>20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2">
        <v>25</v>
      </c>
      <c r="C14" s="62">
        <v>25</v>
      </c>
      <c r="D14" s="62">
        <v>25</v>
      </c>
      <c r="E14" s="62">
        <v>25</v>
      </c>
      <c r="F14" s="62">
        <v>25</v>
      </c>
      <c r="G14" s="62">
        <v>25</v>
      </c>
      <c r="H14" s="62">
        <v>25</v>
      </c>
      <c r="I14" s="62">
        <v>25</v>
      </c>
      <c r="J14" s="62">
        <v>25</v>
      </c>
      <c r="K14" s="62">
        <v>25</v>
      </c>
      <c r="L14" s="62">
        <v>25</v>
      </c>
      <c r="M14" s="62">
        <v>25</v>
      </c>
      <c r="N14" s="62">
        <v>25</v>
      </c>
      <c r="O14" s="51">
        <v>25</v>
      </c>
      <c r="P14" s="51">
        <v>25</v>
      </c>
      <c r="Q14" s="51">
        <v>25</v>
      </c>
      <c r="R14" s="51">
        <v>25</v>
      </c>
      <c r="S14" s="51">
        <v>25</v>
      </c>
      <c r="T14" s="51">
        <v>25</v>
      </c>
      <c r="U14" s="51">
        <v>25</v>
      </c>
      <c r="V14" s="51">
        <v>25</v>
      </c>
      <c r="W14" s="62">
        <v>25</v>
      </c>
      <c r="X14" s="62">
        <v>25</v>
      </c>
      <c r="Y14" s="62">
        <v>25</v>
      </c>
      <c r="Z14" s="62">
        <v>25</v>
      </c>
      <c r="AA14" s="62">
        <v>25</v>
      </c>
      <c r="AB14" s="62">
        <v>25</v>
      </c>
      <c r="AC14" s="62">
        <v>25</v>
      </c>
      <c r="AD14" s="62">
        <v>25</v>
      </c>
      <c r="AE14" s="62">
        <v>25</v>
      </c>
      <c r="AF14" s="62">
        <v>25</v>
      </c>
      <c r="AG14" s="61">
        <v>50</v>
      </c>
      <c r="AH14" s="56">
        <f t="shared" si="2"/>
        <v>25</v>
      </c>
      <c r="AI14" s="57">
        <f t="shared" si="3"/>
        <v>25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2">
        <v>32.4</v>
      </c>
      <c r="C15" s="62">
        <v>32.4</v>
      </c>
      <c r="D15" s="62">
        <v>32.4</v>
      </c>
      <c r="E15" s="62">
        <v>32.4</v>
      </c>
      <c r="F15" s="62">
        <v>32.4</v>
      </c>
      <c r="G15" s="62">
        <v>32.4</v>
      </c>
      <c r="H15" s="62">
        <v>32.4</v>
      </c>
      <c r="I15" s="62">
        <v>32.4</v>
      </c>
      <c r="J15" s="62">
        <v>32.4</v>
      </c>
      <c r="K15" s="62">
        <v>32.4</v>
      </c>
      <c r="L15" s="62">
        <v>32.4</v>
      </c>
      <c r="M15" s="62">
        <v>30</v>
      </c>
      <c r="N15" s="62">
        <v>31.2</v>
      </c>
      <c r="O15" s="51">
        <v>29.8</v>
      </c>
      <c r="P15" s="51">
        <v>29.1</v>
      </c>
      <c r="Q15" s="51">
        <v>29.1</v>
      </c>
      <c r="R15" s="51">
        <v>29.1</v>
      </c>
      <c r="S15" s="51">
        <v>29.1</v>
      </c>
      <c r="T15" s="51">
        <v>29.1</v>
      </c>
      <c r="U15" s="51">
        <v>33.299999999999997</v>
      </c>
      <c r="V15" s="51">
        <v>36.700000000000003</v>
      </c>
      <c r="W15" s="62">
        <v>36.700000000000003</v>
      </c>
      <c r="X15" s="62">
        <v>36.700000000000003</v>
      </c>
      <c r="Y15" s="62">
        <v>36.700000000000003</v>
      </c>
      <c r="Z15" s="62">
        <v>36.700000000000003</v>
      </c>
      <c r="AA15" s="62">
        <v>36.700000000000003</v>
      </c>
      <c r="AB15" s="62">
        <v>36.700000000000003</v>
      </c>
      <c r="AC15" s="62">
        <v>36.700000000000003</v>
      </c>
      <c r="AD15" s="62">
        <v>36.700000000000003</v>
      </c>
      <c r="AE15" s="62">
        <v>36.700000000000003</v>
      </c>
      <c r="AF15" s="62">
        <v>36.700000000000003</v>
      </c>
      <c r="AG15" s="64">
        <v>45</v>
      </c>
      <c r="AH15" s="56">
        <f t="shared" si="2"/>
        <v>36.700000000000003</v>
      </c>
      <c r="AI15" s="57">
        <f t="shared" si="3"/>
        <v>29.1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65">
        <v>22</v>
      </c>
      <c r="C16" s="65">
        <v>22</v>
      </c>
      <c r="D16" s="65">
        <v>22</v>
      </c>
      <c r="E16" s="65">
        <v>22</v>
      </c>
      <c r="F16" s="65">
        <v>22</v>
      </c>
      <c r="G16" s="65">
        <v>22</v>
      </c>
      <c r="H16" s="65">
        <v>22</v>
      </c>
      <c r="I16" s="65">
        <v>22</v>
      </c>
      <c r="J16" s="65">
        <v>19</v>
      </c>
      <c r="K16" s="65">
        <v>19</v>
      </c>
      <c r="L16" s="65">
        <v>19</v>
      </c>
      <c r="M16" s="65">
        <v>19</v>
      </c>
      <c r="N16" s="65">
        <v>19</v>
      </c>
      <c r="O16" s="51">
        <v>19</v>
      </c>
      <c r="P16" s="51">
        <v>19</v>
      </c>
      <c r="Q16" s="51">
        <v>19</v>
      </c>
      <c r="R16" s="51">
        <v>19</v>
      </c>
      <c r="S16" s="51">
        <v>19</v>
      </c>
      <c r="T16" s="51">
        <v>19</v>
      </c>
      <c r="U16" s="51">
        <v>19</v>
      </c>
      <c r="V16" s="51">
        <v>19</v>
      </c>
      <c r="W16" s="65">
        <v>19</v>
      </c>
      <c r="X16" s="65">
        <v>19</v>
      </c>
      <c r="Y16" s="65">
        <v>19</v>
      </c>
      <c r="Z16" s="65">
        <v>19</v>
      </c>
      <c r="AA16" s="65">
        <v>19</v>
      </c>
      <c r="AB16" s="65">
        <v>19</v>
      </c>
      <c r="AC16" s="65">
        <v>19</v>
      </c>
      <c r="AD16" s="65">
        <v>19</v>
      </c>
      <c r="AE16" s="65">
        <v>19</v>
      </c>
      <c r="AF16" s="65">
        <v>19</v>
      </c>
      <c r="AG16" s="61">
        <v>45</v>
      </c>
      <c r="AH16" s="56">
        <f t="shared" si="2"/>
        <v>22</v>
      </c>
      <c r="AI16" s="57">
        <f t="shared" si="3"/>
        <v>19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62">
        <v>17</v>
      </c>
      <c r="C17" s="62">
        <v>17</v>
      </c>
      <c r="D17" s="62">
        <v>17</v>
      </c>
      <c r="E17" s="62">
        <v>17</v>
      </c>
      <c r="F17" s="62">
        <v>17</v>
      </c>
      <c r="G17" s="62">
        <v>17</v>
      </c>
      <c r="H17" s="62">
        <v>17</v>
      </c>
      <c r="I17" s="62">
        <v>17</v>
      </c>
      <c r="J17" s="62">
        <v>17</v>
      </c>
      <c r="K17" s="62">
        <v>17</v>
      </c>
      <c r="L17" s="62">
        <v>17</v>
      </c>
      <c r="M17" s="62">
        <v>17</v>
      </c>
      <c r="N17" s="62">
        <v>17</v>
      </c>
      <c r="O17" s="62">
        <v>17</v>
      </c>
      <c r="P17" s="62">
        <v>17</v>
      </c>
      <c r="Q17" s="62">
        <v>17</v>
      </c>
      <c r="R17" s="62">
        <v>17</v>
      </c>
      <c r="S17" s="62">
        <v>17</v>
      </c>
      <c r="T17" s="62">
        <v>17</v>
      </c>
      <c r="U17" s="62">
        <v>17</v>
      </c>
      <c r="V17" s="62">
        <v>17</v>
      </c>
      <c r="W17" s="62">
        <v>17</v>
      </c>
      <c r="X17" s="62">
        <v>17</v>
      </c>
      <c r="Y17" s="62">
        <v>17</v>
      </c>
      <c r="Z17" s="62">
        <v>17</v>
      </c>
      <c r="AA17" s="62">
        <v>17</v>
      </c>
      <c r="AB17" s="62">
        <v>17</v>
      </c>
      <c r="AC17" s="62">
        <v>17</v>
      </c>
      <c r="AD17" s="62">
        <v>17</v>
      </c>
      <c r="AE17" s="62">
        <v>17</v>
      </c>
      <c r="AF17" s="62">
        <v>17</v>
      </c>
      <c r="AG17" s="61">
        <v>42</v>
      </c>
      <c r="AH17" s="56">
        <f t="shared" si="2"/>
        <v>17</v>
      </c>
      <c r="AI17" s="57">
        <f t="shared" si="3"/>
        <v>17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1">
        <v>20</v>
      </c>
      <c r="C18" s="51">
        <v>20</v>
      </c>
      <c r="D18" s="51">
        <v>20</v>
      </c>
      <c r="E18" s="51">
        <v>20</v>
      </c>
      <c r="F18" s="51">
        <v>20</v>
      </c>
      <c r="G18" s="51">
        <v>20</v>
      </c>
      <c r="H18" s="51">
        <v>20</v>
      </c>
      <c r="I18" s="51">
        <v>20</v>
      </c>
      <c r="J18" s="51">
        <v>20</v>
      </c>
      <c r="K18" s="51">
        <v>20</v>
      </c>
      <c r="L18" s="51">
        <v>20</v>
      </c>
      <c r="M18" s="51">
        <v>20</v>
      </c>
      <c r="N18" s="51">
        <v>20</v>
      </c>
      <c r="O18" s="51">
        <v>20</v>
      </c>
      <c r="P18" s="51">
        <v>20</v>
      </c>
      <c r="Q18" s="51">
        <v>20</v>
      </c>
      <c r="R18" s="51">
        <v>20</v>
      </c>
      <c r="S18" s="51">
        <v>20</v>
      </c>
      <c r="T18" s="51">
        <v>20</v>
      </c>
      <c r="U18" s="51">
        <v>20</v>
      </c>
      <c r="V18" s="51">
        <v>20</v>
      </c>
      <c r="W18" s="51">
        <v>20</v>
      </c>
      <c r="X18" s="51">
        <v>20</v>
      </c>
      <c r="Y18" s="51">
        <v>20</v>
      </c>
      <c r="Z18" s="51">
        <v>20</v>
      </c>
      <c r="AA18" s="51">
        <v>20</v>
      </c>
      <c r="AB18" s="51">
        <v>20</v>
      </c>
      <c r="AC18" s="51">
        <v>20</v>
      </c>
      <c r="AD18" s="51">
        <v>20</v>
      </c>
      <c r="AE18" s="51">
        <v>20</v>
      </c>
      <c r="AF18" s="51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1">
        <v>17.600000000000001</v>
      </c>
      <c r="C19" s="51">
        <v>17.100000000000001</v>
      </c>
      <c r="D19" s="51">
        <v>17.100000000000001</v>
      </c>
      <c r="E19" s="51">
        <v>17.100000000000001</v>
      </c>
      <c r="F19" s="51">
        <v>17.100000000000001</v>
      </c>
      <c r="G19" s="51">
        <v>17.100000000000001</v>
      </c>
      <c r="H19" s="51">
        <v>17.100000000000001</v>
      </c>
      <c r="I19" s="51">
        <v>17.100000000000001</v>
      </c>
      <c r="J19" s="51">
        <v>17.100000000000001</v>
      </c>
      <c r="K19" s="51">
        <v>17.100000000000001</v>
      </c>
      <c r="L19" s="51">
        <v>17.100000000000001</v>
      </c>
      <c r="M19" s="51">
        <v>17.100000000000001</v>
      </c>
      <c r="N19" s="51">
        <v>17.100000000000001</v>
      </c>
      <c r="O19" s="51">
        <v>16.899999999999999</v>
      </c>
      <c r="P19" s="51">
        <v>16.899999999999999</v>
      </c>
      <c r="Q19" s="51">
        <v>16.899999999999999</v>
      </c>
      <c r="R19" s="51">
        <v>16.899999999999999</v>
      </c>
      <c r="S19" s="51">
        <v>16.899999999999999</v>
      </c>
      <c r="T19" s="51">
        <v>16.899999999999999</v>
      </c>
      <c r="U19" s="51">
        <v>16.899999999999999</v>
      </c>
      <c r="V19" s="51">
        <v>16.899999999999999</v>
      </c>
      <c r="W19" s="51">
        <v>16.899999999999999</v>
      </c>
      <c r="X19" s="51">
        <v>17.600000000000001</v>
      </c>
      <c r="Y19" s="51">
        <v>17.600000000000001</v>
      </c>
      <c r="Z19" s="51">
        <v>17.600000000000001</v>
      </c>
      <c r="AA19" s="51">
        <v>17.600000000000001</v>
      </c>
      <c r="AB19" s="51">
        <v>17.600000000000001</v>
      </c>
      <c r="AC19" s="51">
        <v>17.600000000000001</v>
      </c>
      <c r="AD19" s="51">
        <v>17.600000000000001</v>
      </c>
      <c r="AE19" s="51">
        <v>17.600000000000001</v>
      </c>
      <c r="AF19" s="51">
        <v>17.600000000000001</v>
      </c>
      <c r="AG19" s="61">
        <v>30</v>
      </c>
      <c r="AH19" s="56">
        <f t="shared" si="2"/>
        <v>17.600000000000001</v>
      </c>
      <c r="AI19" s="57">
        <f t="shared" si="3"/>
        <v>16.899999999999999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1">
        <v>6.2</v>
      </c>
      <c r="C20" s="51">
        <v>6.2</v>
      </c>
      <c r="D20" s="51">
        <v>6.2</v>
      </c>
      <c r="E20" s="51">
        <v>6.2</v>
      </c>
      <c r="F20" s="51">
        <v>6.2</v>
      </c>
      <c r="G20" s="51">
        <v>6.2</v>
      </c>
      <c r="H20" s="51">
        <v>6.2</v>
      </c>
      <c r="I20" s="51">
        <v>6.2</v>
      </c>
      <c r="J20" s="51">
        <v>6.2</v>
      </c>
      <c r="K20" s="51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1">
        <v>8.5</v>
      </c>
      <c r="C21" s="51">
        <v>8.5</v>
      </c>
      <c r="D21" s="51">
        <v>8.5</v>
      </c>
      <c r="E21" s="51">
        <v>8.5</v>
      </c>
      <c r="F21" s="51">
        <v>8.5</v>
      </c>
      <c r="G21" s="51">
        <v>8.5</v>
      </c>
      <c r="H21" s="51">
        <v>8.5</v>
      </c>
      <c r="I21" s="51">
        <v>8.5</v>
      </c>
      <c r="J21" s="51">
        <v>8.5</v>
      </c>
      <c r="K21" s="51">
        <v>8.5</v>
      </c>
      <c r="L21" s="51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20.7</v>
      </c>
      <c r="X22" s="51">
        <v>21</v>
      </c>
      <c r="Y22" s="51">
        <v>21</v>
      </c>
      <c r="Z22" s="51">
        <v>21</v>
      </c>
      <c r="AA22" s="51">
        <v>21</v>
      </c>
      <c r="AB22" s="51">
        <v>21</v>
      </c>
      <c r="AC22" s="51">
        <v>21</v>
      </c>
      <c r="AD22" s="51">
        <v>21</v>
      </c>
      <c r="AE22" s="51">
        <v>21</v>
      </c>
      <c r="AF22" s="51">
        <v>21</v>
      </c>
      <c r="AG22" s="61">
        <v>25</v>
      </c>
      <c r="AH22" s="56">
        <f t="shared" si="2"/>
        <v>22</v>
      </c>
      <c r="AI22" s="57">
        <f t="shared" si="3"/>
        <v>20.7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1">
        <v>9</v>
      </c>
      <c r="C23" s="51">
        <v>9</v>
      </c>
      <c r="D23" s="51">
        <v>9</v>
      </c>
      <c r="E23" s="51">
        <v>9</v>
      </c>
      <c r="F23" s="51">
        <v>9</v>
      </c>
      <c r="G23" s="51">
        <v>9</v>
      </c>
      <c r="H23" s="51">
        <v>9</v>
      </c>
      <c r="I23" s="51">
        <v>9</v>
      </c>
      <c r="J23" s="51">
        <v>9</v>
      </c>
      <c r="K23" s="51">
        <v>9</v>
      </c>
      <c r="L23" s="51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1">
        <v>14.2</v>
      </c>
      <c r="C24" s="51">
        <v>14.2</v>
      </c>
      <c r="D24" s="51">
        <v>14.2</v>
      </c>
      <c r="E24" s="51">
        <v>14.2</v>
      </c>
      <c r="F24" s="51">
        <v>14.2</v>
      </c>
      <c r="G24" s="51">
        <v>14.2</v>
      </c>
      <c r="H24" s="51">
        <v>14.2</v>
      </c>
      <c r="I24" s="51">
        <v>14.2</v>
      </c>
      <c r="J24" s="51">
        <v>14.2</v>
      </c>
      <c r="K24" s="51">
        <v>14.2</v>
      </c>
      <c r="L24" s="51">
        <v>14.2</v>
      </c>
      <c r="M24" s="51">
        <v>14.2</v>
      </c>
      <c r="N24" s="51">
        <v>14.2</v>
      </c>
      <c r="O24" s="51">
        <v>14.2</v>
      </c>
      <c r="P24" s="51">
        <v>14.2</v>
      </c>
      <c r="Q24" s="51">
        <v>14.2</v>
      </c>
      <c r="R24" s="51">
        <v>14.2</v>
      </c>
      <c r="S24" s="51">
        <v>14.2</v>
      </c>
      <c r="T24" s="51">
        <v>14.2</v>
      </c>
      <c r="U24" s="51">
        <v>14.2</v>
      </c>
      <c r="V24" s="51">
        <v>14.2</v>
      </c>
      <c r="W24" s="51">
        <v>14.2</v>
      </c>
      <c r="X24" s="51">
        <v>14.2</v>
      </c>
      <c r="Y24" s="51">
        <v>14.2</v>
      </c>
      <c r="Z24" s="51">
        <v>14.2</v>
      </c>
      <c r="AA24" s="51">
        <v>14.2</v>
      </c>
      <c r="AB24" s="51">
        <v>14.2</v>
      </c>
      <c r="AC24" s="51">
        <v>14.2</v>
      </c>
      <c r="AD24" s="51">
        <v>14.2</v>
      </c>
      <c r="AE24" s="51">
        <v>14.2</v>
      </c>
      <c r="AF24" s="51">
        <v>14.2</v>
      </c>
      <c r="AG24" s="61">
        <v>25</v>
      </c>
      <c r="AH24" s="56">
        <f t="shared" si="2"/>
        <v>14.2</v>
      </c>
      <c r="AI24" s="57">
        <f t="shared" si="3"/>
        <v>14.2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1">
        <v>18</v>
      </c>
      <c r="C25" s="51">
        <v>18</v>
      </c>
      <c r="D25" s="51">
        <v>18</v>
      </c>
      <c r="E25" s="51">
        <v>18</v>
      </c>
      <c r="F25" s="51">
        <v>18</v>
      </c>
      <c r="G25" s="51">
        <v>18</v>
      </c>
      <c r="H25" s="51">
        <v>18</v>
      </c>
      <c r="I25" s="51">
        <v>18</v>
      </c>
      <c r="J25" s="51">
        <v>18</v>
      </c>
      <c r="K25" s="51">
        <v>18</v>
      </c>
      <c r="L25" s="51">
        <v>18</v>
      </c>
      <c r="M25" s="51">
        <v>18</v>
      </c>
      <c r="N25" s="51">
        <v>18</v>
      </c>
      <c r="O25" s="51">
        <v>18</v>
      </c>
      <c r="P25" s="51">
        <v>18</v>
      </c>
      <c r="Q25" s="51">
        <v>18</v>
      </c>
      <c r="R25" s="51">
        <v>18</v>
      </c>
      <c r="S25" s="51">
        <v>18</v>
      </c>
      <c r="T25" s="51">
        <v>18</v>
      </c>
      <c r="U25" s="51">
        <v>18</v>
      </c>
      <c r="V25" s="51">
        <v>18</v>
      </c>
      <c r="W25" s="51">
        <v>18</v>
      </c>
      <c r="X25" s="51">
        <v>18</v>
      </c>
      <c r="Y25" s="51">
        <v>18</v>
      </c>
      <c r="Z25" s="51">
        <v>18</v>
      </c>
      <c r="AA25" s="51">
        <v>18</v>
      </c>
      <c r="AB25" s="51">
        <v>18</v>
      </c>
      <c r="AC25" s="51">
        <v>18</v>
      </c>
      <c r="AD25" s="51">
        <v>18</v>
      </c>
      <c r="AE25" s="51">
        <v>18</v>
      </c>
      <c r="AF25" s="51">
        <v>18</v>
      </c>
      <c r="AG25" s="61">
        <v>24.2</v>
      </c>
      <c r="AH25" s="56">
        <f t="shared" si="2"/>
        <v>18</v>
      </c>
      <c r="AI25" s="57">
        <f t="shared" si="3"/>
        <v>18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1">
        <v>4</v>
      </c>
      <c r="C26" s="51">
        <v>4</v>
      </c>
      <c r="D26" s="51">
        <v>4</v>
      </c>
      <c r="E26" s="51">
        <v>4</v>
      </c>
      <c r="F26" s="51">
        <v>4</v>
      </c>
      <c r="G26" s="51">
        <v>4</v>
      </c>
      <c r="H26" s="51">
        <v>4</v>
      </c>
      <c r="I26" s="51">
        <v>4</v>
      </c>
      <c r="J26" s="51">
        <v>4</v>
      </c>
      <c r="K26" s="51">
        <v>4</v>
      </c>
      <c r="L26" s="51">
        <v>11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61">
        <v>20</v>
      </c>
      <c r="AH26" s="56">
        <f>MAX(B26:AF26)</f>
        <v>11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1">
        <v>4</v>
      </c>
      <c r="C27" s="51">
        <v>4</v>
      </c>
      <c r="D27" s="51">
        <v>4</v>
      </c>
      <c r="E27" s="51">
        <v>4</v>
      </c>
      <c r="F27" s="51">
        <v>4</v>
      </c>
      <c r="G27" s="51">
        <v>4</v>
      </c>
      <c r="H27" s="51">
        <v>4</v>
      </c>
      <c r="I27" s="51">
        <v>4</v>
      </c>
      <c r="J27" s="51">
        <v>4</v>
      </c>
      <c r="K27" s="51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1">
        <v>5</v>
      </c>
      <c r="C28" s="51">
        <v>5</v>
      </c>
      <c r="D28" s="51">
        <v>5</v>
      </c>
      <c r="E28" s="51">
        <v>5</v>
      </c>
      <c r="F28" s="51">
        <v>5</v>
      </c>
      <c r="G28" s="51">
        <v>5</v>
      </c>
      <c r="H28" s="51">
        <v>5</v>
      </c>
      <c r="I28" s="51">
        <v>5</v>
      </c>
      <c r="J28" s="51">
        <v>5</v>
      </c>
      <c r="K28" s="51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1">
        <v>6</v>
      </c>
      <c r="C29" s="51">
        <v>6</v>
      </c>
      <c r="D29" s="51">
        <v>6</v>
      </c>
      <c r="E29" s="51">
        <v>6</v>
      </c>
      <c r="F29" s="51">
        <v>6</v>
      </c>
      <c r="G29" s="51">
        <v>6</v>
      </c>
      <c r="H29" s="51">
        <v>6</v>
      </c>
      <c r="I29" s="51">
        <v>6</v>
      </c>
      <c r="J29" s="51">
        <v>6</v>
      </c>
      <c r="K29" s="51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1">
        <v>9</v>
      </c>
      <c r="C34" s="51">
        <v>9</v>
      </c>
      <c r="D34" s="51">
        <v>9</v>
      </c>
      <c r="E34" s="51">
        <v>9</v>
      </c>
      <c r="F34" s="51">
        <v>9</v>
      </c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72">
        <f>43.6+48.9</f>
        <v>92.5</v>
      </c>
      <c r="C37" s="72">
        <f>43.5+49.3</f>
        <v>92.8</v>
      </c>
      <c r="D37" s="63">
        <v>92.4</v>
      </c>
      <c r="E37" s="63">
        <v>92.4</v>
      </c>
      <c r="F37" s="63">
        <v>90.5</v>
      </c>
      <c r="G37" s="63">
        <v>90.4</v>
      </c>
      <c r="H37" s="63">
        <v>90.4</v>
      </c>
      <c r="I37" s="63">
        <v>91.3</v>
      </c>
      <c r="J37" s="63">
        <v>91.4</v>
      </c>
      <c r="K37" s="63">
        <v>89.8</v>
      </c>
      <c r="L37" s="72">
        <v>90.2</v>
      </c>
      <c r="M37" s="72">
        <v>90.2</v>
      </c>
      <c r="N37" s="72">
        <v>90.2</v>
      </c>
      <c r="O37" s="72">
        <f>43.4+47.7</f>
        <v>91.1</v>
      </c>
      <c r="P37" s="72">
        <v>89.9</v>
      </c>
      <c r="Q37" s="72">
        <v>89.9</v>
      </c>
      <c r="R37" s="72">
        <v>89.9</v>
      </c>
      <c r="S37" s="72">
        <v>89.9</v>
      </c>
      <c r="T37" s="72">
        <v>89.9</v>
      </c>
      <c r="U37" s="72">
        <f>41.6+43.8</f>
        <v>85.4</v>
      </c>
      <c r="V37" s="72">
        <f>45.3+40.7</f>
        <v>86</v>
      </c>
      <c r="W37" s="72">
        <v>85.4</v>
      </c>
      <c r="X37" s="72">
        <v>85.4</v>
      </c>
      <c r="Y37" s="72">
        <v>85.4</v>
      </c>
      <c r="Z37" s="72">
        <v>85.4</v>
      </c>
      <c r="AA37" s="72">
        <v>84.6</v>
      </c>
      <c r="AB37" s="72">
        <v>85.4</v>
      </c>
      <c r="AC37" s="72">
        <v>86</v>
      </c>
      <c r="AD37" s="72">
        <v>89.8</v>
      </c>
      <c r="AE37" s="63">
        <v>89.3</v>
      </c>
      <c r="AF37" s="63">
        <v>88.5</v>
      </c>
      <c r="AG37" s="69">
        <v>240</v>
      </c>
      <c r="AH37" s="56">
        <f t="shared" si="2"/>
        <v>92.8</v>
      </c>
      <c r="AI37" s="57">
        <f t="shared" si="3"/>
        <v>84.6</v>
      </c>
      <c r="AK37" s="58"/>
    </row>
    <row r="38" spans="1:88" ht="15.75" thickBot="1" x14ac:dyDescent="0.3">
      <c r="A38" s="73" t="s">
        <v>45</v>
      </c>
      <c r="B38" s="74">
        <f t="shared" ref="B38" si="4">SUM(B11:B36)</f>
        <v>571.9</v>
      </c>
      <c r="C38" s="74">
        <f t="shared" ref="C38:AF38" si="5">SUM(C11:C36)</f>
        <v>571.4</v>
      </c>
      <c r="D38" s="74">
        <f t="shared" si="5"/>
        <v>571.4</v>
      </c>
      <c r="E38" s="74">
        <f t="shared" si="5"/>
        <v>571.4</v>
      </c>
      <c r="F38" s="74">
        <f t="shared" si="5"/>
        <v>601.4</v>
      </c>
      <c r="G38" s="74">
        <f t="shared" si="5"/>
        <v>656.4</v>
      </c>
      <c r="H38" s="74">
        <f t="shared" si="5"/>
        <v>696.4</v>
      </c>
      <c r="I38" s="74">
        <f t="shared" si="5"/>
        <v>726.4</v>
      </c>
      <c r="J38" s="74">
        <f t="shared" si="5"/>
        <v>843.40000000000009</v>
      </c>
      <c r="K38" s="74">
        <f t="shared" si="5"/>
        <v>913.40000000000009</v>
      </c>
      <c r="L38" s="74">
        <f t="shared" si="5"/>
        <v>910.40000000000009</v>
      </c>
      <c r="M38" s="74">
        <f t="shared" si="5"/>
        <v>827</v>
      </c>
      <c r="N38" s="74">
        <f t="shared" si="5"/>
        <v>768.2</v>
      </c>
      <c r="O38" s="74">
        <f t="shared" si="5"/>
        <v>766.59999999999991</v>
      </c>
      <c r="P38" s="74">
        <f t="shared" si="5"/>
        <v>755.9</v>
      </c>
      <c r="Q38" s="74">
        <f t="shared" si="5"/>
        <v>705.9</v>
      </c>
      <c r="R38" s="74">
        <f t="shared" si="5"/>
        <v>715.9</v>
      </c>
      <c r="S38" s="74">
        <f t="shared" si="5"/>
        <v>705.9</v>
      </c>
      <c r="T38" s="74">
        <f t="shared" si="5"/>
        <v>825.90000000000009</v>
      </c>
      <c r="U38" s="74">
        <f t="shared" si="5"/>
        <v>900.1</v>
      </c>
      <c r="V38" s="74">
        <f t="shared" si="5"/>
        <v>923.50000000000011</v>
      </c>
      <c r="W38" s="74">
        <v>952.20000000000016</v>
      </c>
      <c r="X38" s="74">
        <v>953.20000000000016</v>
      </c>
      <c r="Y38" s="74">
        <f t="shared" si="5"/>
        <v>853.20000000000016</v>
      </c>
      <c r="Z38" s="74">
        <f t="shared" si="5"/>
        <v>853.20000000000016</v>
      </c>
      <c r="AA38" s="74">
        <f t="shared" si="5"/>
        <v>833.2</v>
      </c>
      <c r="AB38" s="74">
        <f t="shared" si="5"/>
        <v>763.2</v>
      </c>
      <c r="AC38" s="74">
        <f t="shared" si="5"/>
        <v>763.2</v>
      </c>
      <c r="AD38" s="74">
        <f t="shared" si="5"/>
        <v>663.2</v>
      </c>
      <c r="AE38" s="74">
        <f t="shared" si="5"/>
        <v>643.20000000000005</v>
      </c>
      <c r="AF38" s="74">
        <f t="shared" si="5"/>
        <v>633.20000000000005</v>
      </c>
      <c r="AG38" s="69">
        <f>SUM(AG11:AG37)</f>
        <v>1492.8299999999997</v>
      </c>
      <c r="AH38" s="56">
        <f t="shared" si="2"/>
        <v>953.20000000000016</v>
      </c>
      <c r="AI38" s="57">
        <f t="shared" si="3"/>
        <v>571.4</v>
      </c>
      <c r="AK38" s="58"/>
    </row>
    <row r="39" spans="1:88" x14ac:dyDescent="0.25">
      <c r="A39" s="59" t="s">
        <v>46</v>
      </c>
      <c r="B39" s="51">
        <v>101.6</v>
      </c>
      <c r="C39" s="63">
        <v>111.6</v>
      </c>
      <c r="D39" s="63">
        <v>90.8</v>
      </c>
      <c r="E39" s="63">
        <v>91</v>
      </c>
      <c r="F39" s="63">
        <v>102</v>
      </c>
      <c r="G39" s="63">
        <v>111.4</v>
      </c>
      <c r="H39" s="63">
        <v>136.69999999999999</v>
      </c>
      <c r="I39" s="63">
        <v>146.19999999999999</v>
      </c>
      <c r="J39" s="63">
        <v>146.19999999999999</v>
      </c>
      <c r="K39" s="63">
        <v>146.19999999999999</v>
      </c>
      <c r="L39" s="51">
        <v>147.69999999999999</v>
      </c>
      <c r="M39" s="51">
        <v>147.69999999999999</v>
      </c>
      <c r="N39" s="51">
        <v>147.69999999999999</v>
      </c>
      <c r="O39" s="51">
        <v>148.69999999999999</v>
      </c>
      <c r="P39" s="51">
        <v>148.9</v>
      </c>
      <c r="Q39" s="51">
        <v>148.9</v>
      </c>
      <c r="R39" s="51">
        <v>148.9</v>
      </c>
      <c r="S39" s="51">
        <v>148.69999999999999</v>
      </c>
      <c r="T39" s="51">
        <v>147.6</v>
      </c>
      <c r="U39" s="51">
        <v>147.6</v>
      </c>
      <c r="V39" s="51">
        <v>147.6</v>
      </c>
      <c r="W39" s="51">
        <v>147.6</v>
      </c>
      <c r="X39" s="51">
        <v>147.6</v>
      </c>
      <c r="Y39" s="51">
        <v>147.6</v>
      </c>
      <c r="Z39" s="51">
        <v>147.6</v>
      </c>
      <c r="AA39" s="51">
        <v>147.6</v>
      </c>
      <c r="AB39" s="51">
        <v>147.6</v>
      </c>
      <c r="AC39" s="51">
        <v>147.6</v>
      </c>
      <c r="AD39" s="51">
        <v>111.7</v>
      </c>
      <c r="AE39" s="50">
        <v>101.2</v>
      </c>
      <c r="AF39" s="50">
        <v>112</v>
      </c>
      <c r="AG39" s="64">
        <v>144</v>
      </c>
      <c r="AH39" s="56">
        <f t="shared" si="2"/>
        <v>148.9</v>
      </c>
      <c r="AI39" s="57">
        <f t="shared" si="3"/>
        <v>90.8</v>
      </c>
      <c r="AK39" s="58"/>
    </row>
    <row r="40" spans="1:88" x14ac:dyDescent="0.25">
      <c r="A40" s="68" t="s">
        <v>47</v>
      </c>
      <c r="B40" s="53">
        <v>35.9</v>
      </c>
      <c r="C40" s="63">
        <v>23.3</v>
      </c>
      <c r="D40" s="63">
        <v>30.9</v>
      </c>
      <c r="E40" s="63">
        <v>30.7</v>
      </c>
      <c r="F40" s="63">
        <v>33.799999999999997</v>
      </c>
      <c r="G40" s="63">
        <v>34.1</v>
      </c>
      <c r="H40" s="63">
        <v>44.9</v>
      </c>
      <c r="I40" s="63">
        <v>69.7</v>
      </c>
      <c r="J40" s="63">
        <v>69.7</v>
      </c>
      <c r="K40" s="63">
        <v>69.7</v>
      </c>
      <c r="L40" s="53">
        <v>70.5</v>
      </c>
      <c r="M40" s="53">
        <v>70.5</v>
      </c>
      <c r="N40" s="53">
        <v>70.5</v>
      </c>
      <c r="O40" s="53">
        <v>70.8</v>
      </c>
      <c r="P40" s="53">
        <v>70.8</v>
      </c>
      <c r="Q40" s="53">
        <v>70.8</v>
      </c>
      <c r="R40" s="53">
        <v>70.8</v>
      </c>
      <c r="S40" s="53">
        <v>70.5</v>
      </c>
      <c r="T40" s="53">
        <v>69.900000000000006</v>
      </c>
      <c r="U40" s="53">
        <v>69.900000000000006</v>
      </c>
      <c r="V40" s="53">
        <v>71</v>
      </c>
      <c r="W40" s="53">
        <v>70.3</v>
      </c>
      <c r="X40" s="53">
        <v>70.3</v>
      </c>
      <c r="Y40" s="53">
        <v>70.3</v>
      </c>
      <c r="Z40" s="53">
        <v>70.3</v>
      </c>
      <c r="AA40" s="53">
        <v>70.3</v>
      </c>
      <c r="AB40" s="53">
        <v>70.3</v>
      </c>
      <c r="AC40" s="53">
        <v>70.3</v>
      </c>
      <c r="AD40" s="53">
        <v>47.6</v>
      </c>
      <c r="AE40" s="63">
        <v>45.6</v>
      </c>
      <c r="AF40" s="63">
        <v>44.8</v>
      </c>
      <c r="AG40" s="69">
        <v>70</v>
      </c>
      <c r="AH40" s="56">
        <f t="shared" si="2"/>
        <v>71</v>
      </c>
      <c r="AI40" s="57">
        <f t="shared" si="3"/>
        <v>23.3</v>
      </c>
      <c r="AK40" s="58"/>
    </row>
    <row r="41" spans="1:88" x14ac:dyDescent="0.25">
      <c r="A41" s="68" t="s">
        <v>48</v>
      </c>
      <c r="B41" s="53">
        <v>55.2</v>
      </c>
      <c r="C41" s="63">
        <v>50.4</v>
      </c>
      <c r="D41" s="63">
        <v>51</v>
      </c>
      <c r="E41" s="63">
        <v>51</v>
      </c>
      <c r="F41" s="63">
        <v>51.1</v>
      </c>
      <c r="G41" s="63">
        <v>68.7</v>
      </c>
      <c r="H41" s="63">
        <v>68.8</v>
      </c>
      <c r="I41" s="63">
        <v>69.099999999999994</v>
      </c>
      <c r="J41" s="63">
        <v>69.099999999999994</v>
      </c>
      <c r="K41" s="63">
        <v>69.099999999999994</v>
      </c>
      <c r="L41" s="53">
        <v>68.5</v>
      </c>
      <c r="M41" s="53">
        <v>68.5</v>
      </c>
      <c r="N41" s="53">
        <v>68.5</v>
      </c>
      <c r="O41" s="53">
        <v>68.2</v>
      </c>
      <c r="P41" s="53">
        <v>70.099999999999994</v>
      </c>
      <c r="Q41" s="53">
        <v>70.099999999999994</v>
      </c>
      <c r="R41" s="53">
        <v>70.099999999999994</v>
      </c>
      <c r="S41" s="53">
        <v>70</v>
      </c>
      <c r="T41" s="53">
        <v>70</v>
      </c>
      <c r="U41" s="53">
        <v>70</v>
      </c>
      <c r="V41" s="53">
        <v>70.2</v>
      </c>
      <c r="W41" s="53">
        <v>70</v>
      </c>
      <c r="X41" s="53">
        <v>70</v>
      </c>
      <c r="Y41" s="53">
        <v>70</v>
      </c>
      <c r="Z41" s="53">
        <v>70</v>
      </c>
      <c r="AA41" s="53">
        <v>70</v>
      </c>
      <c r="AB41" s="53">
        <v>70</v>
      </c>
      <c r="AC41" s="53">
        <v>70</v>
      </c>
      <c r="AD41" s="53">
        <v>51.5</v>
      </c>
      <c r="AE41" s="63">
        <v>51.2</v>
      </c>
      <c r="AF41" s="63">
        <v>51.5</v>
      </c>
      <c r="AG41" s="69">
        <v>69</v>
      </c>
      <c r="AH41" s="56">
        <f t="shared" si="2"/>
        <v>70.2</v>
      </c>
      <c r="AI41" s="57">
        <f t="shared" si="3"/>
        <v>50.4</v>
      </c>
      <c r="AK41" s="58"/>
    </row>
    <row r="42" spans="1:88" x14ac:dyDescent="0.25">
      <c r="A42" s="68" t="s">
        <v>49</v>
      </c>
      <c r="B42" s="53">
        <v>39.6</v>
      </c>
      <c r="C42" s="63">
        <v>39.6</v>
      </c>
      <c r="D42" s="63">
        <v>39.6</v>
      </c>
      <c r="E42" s="63">
        <v>39.6</v>
      </c>
      <c r="F42" s="63">
        <v>50.2</v>
      </c>
      <c r="G42" s="63">
        <v>49.7</v>
      </c>
      <c r="H42" s="63">
        <v>59.4</v>
      </c>
      <c r="I42" s="63">
        <v>60.4</v>
      </c>
      <c r="J42" s="63">
        <v>60.4</v>
      </c>
      <c r="K42" s="63">
        <v>60.4</v>
      </c>
      <c r="L42" s="53">
        <v>60.4</v>
      </c>
      <c r="M42" s="53">
        <v>60.4</v>
      </c>
      <c r="N42" s="53">
        <v>60.4</v>
      </c>
      <c r="O42" s="53">
        <v>60</v>
      </c>
      <c r="P42" s="53">
        <v>60.2</v>
      </c>
      <c r="Q42" s="53">
        <v>60.2</v>
      </c>
      <c r="R42" s="53">
        <v>60.2</v>
      </c>
      <c r="S42" s="53">
        <v>60.2</v>
      </c>
      <c r="T42" s="53">
        <v>60.2</v>
      </c>
      <c r="U42" s="53">
        <v>40</v>
      </c>
      <c r="V42" s="53">
        <v>60</v>
      </c>
      <c r="W42" s="53">
        <v>59.7</v>
      </c>
      <c r="X42" s="53">
        <v>59.7</v>
      </c>
      <c r="Y42" s="53">
        <v>59.7</v>
      </c>
      <c r="Z42" s="53">
        <v>59.7</v>
      </c>
      <c r="AA42" s="53">
        <v>59.7</v>
      </c>
      <c r="AB42" s="53">
        <v>59.7</v>
      </c>
      <c r="AC42" s="53">
        <v>59.7</v>
      </c>
      <c r="AD42" s="53">
        <v>41.3</v>
      </c>
      <c r="AE42" s="63">
        <v>40.6</v>
      </c>
      <c r="AF42" s="63">
        <v>51.4</v>
      </c>
      <c r="AG42" s="69">
        <v>60</v>
      </c>
      <c r="AH42" s="56">
        <f t="shared" si="2"/>
        <v>60.4</v>
      </c>
      <c r="AI42" s="57">
        <f t="shared" si="3"/>
        <v>39.6</v>
      </c>
      <c r="AK42" s="58"/>
    </row>
    <row r="43" spans="1:88" x14ac:dyDescent="0.25">
      <c r="A43" s="68" t="s">
        <v>50</v>
      </c>
      <c r="B43" s="53">
        <v>0</v>
      </c>
      <c r="C43" s="63">
        <v>0</v>
      </c>
      <c r="D43" s="63">
        <v>10.4</v>
      </c>
      <c r="E43" s="63">
        <v>10.4</v>
      </c>
      <c r="F43" s="63">
        <v>10.4</v>
      </c>
      <c r="G43" s="63">
        <v>10.4</v>
      </c>
      <c r="H43" s="63">
        <v>14.9</v>
      </c>
      <c r="I43" s="63">
        <v>14.9</v>
      </c>
      <c r="J43" s="63">
        <v>14.9</v>
      </c>
      <c r="K43" s="63">
        <v>14.9</v>
      </c>
      <c r="L43" s="51">
        <v>14.9</v>
      </c>
      <c r="M43" s="51">
        <v>14.9</v>
      </c>
      <c r="N43" s="51">
        <v>14.9</v>
      </c>
      <c r="O43" s="51">
        <v>28.7</v>
      </c>
      <c r="P43" s="51">
        <v>0</v>
      </c>
      <c r="Q43" s="51">
        <v>0</v>
      </c>
      <c r="R43" s="51">
        <v>0</v>
      </c>
      <c r="S43" s="51">
        <v>0</v>
      </c>
      <c r="T43" s="51">
        <v>0</v>
      </c>
      <c r="U43" s="51">
        <v>0</v>
      </c>
      <c r="V43" s="51">
        <v>25</v>
      </c>
      <c r="W43" s="51">
        <v>28.4</v>
      </c>
      <c r="X43" s="51">
        <v>28.4</v>
      </c>
      <c r="Y43" s="51">
        <v>28.4</v>
      </c>
      <c r="Z43" s="51">
        <v>28.4</v>
      </c>
      <c r="AA43" s="51">
        <v>28.4</v>
      </c>
      <c r="AB43" s="51">
        <v>28.4</v>
      </c>
      <c r="AC43" s="51">
        <v>28.4</v>
      </c>
      <c r="AD43" s="53">
        <v>15</v>
      </c>
      <c r="AE43" s="53">
        <v>15</v>
      </c>
      <c r="AF43" s="53">
        <v>15</v>
      </c>
      <c r="AG43" s="69">
        <v>30</v>
      </c>
      <c r="AH43" s="56">
        <f t="shared" si="2"/>
        <v>28.7</v>
      </c>
      <c r="AI43" s="57">
        <f t="shared" si="3"/>
        <v>0</v>
      </c>
      <c r="AK43" s="58"/>
    </row>
    <row r="44" spans="1:88" x14ac:dyDescent="0.25">
      <c r="A44" s="68" t="s">
        <v>51</v>
      </c>
      <c r="B44" s="51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51">
        <v>17</v>
      </c>
      <c r="C45" s="75">
        <v>17</v>
      </c>
      <c r="D45" s="75">
        <v>17</v>
      </c>
      <c r="E45" s="75">
        <v>17</v>
      </c>
      <c r="F45" s="75">
        <v>17</v>
      </c>
      <c r="G45" s="75">
        <v>17</v>
      </c>
      <c r="H45" s="75">
        <v>17</v>
      </c>
      <c r="I45" s="75">
        <v>17</v>
      </c>
      <c r="J45" s="75">
        <v>17</v>
      </c>
      <c r="K45" s="75">
        <v>17</v>
      </c>
      <c r="L45" s="51">
        <v>17</v>
      </c>
      <c r="M45" s="51">
        <v>17</v>
      </c>
      <c r="N45" s="51">
        <v>17</v>
      </c>
      <c r="O45" s="51">
        <v>17</v>
      </c>
      <c r="P45" s="51">
        <v>17.600000000000001</v>
      </c>
      <c r="Q45" s="51">
        <v>17.600000000000001</v>
      </c>
      <c r="R45" s="51">
        <v>17.600000000000001</v>
      </c>
      <c r="S45" s="51">
        <v>17.600000000000001</v>
      </c>
      <c r="T45" s="51">
        <v>17.600000000000001</v>
      </c>
      <c r="U45" s="51">
        <v>17.600000000000001</v>
      </c>
      <c r="V45" s="51">
        <v>17.600000000000001</v>
      </c>
      <c r="W45" s="51">
        <v>17.600000000000001</v>
      </c>
      <c r="X45" s="51">
        <v>17.600000000000001</v>
      </c>
      <c r="Y45" s="51">
        <v>17.600000000000001</v>
      </c>
      <c r="Z45" s="51">
        <v>17.600000000000001</v>
      </c>
      <c r="AA45" s="51">
        <v>17.600000000000001</v>
      </c>
      <c r="AB45" s="51">
        <v>17.600000000000001</v>
      </c>
      <c r="AC45" s="51">
        <v>17.600000000000001</v>
      </c>
      <c r="AD45" s="51">
        <v>17.600000000000001</v>
      </c>
      <c r="AE45" s="51">
        <v>17.600000000000001</v>
      </c>
      <c r="AF45" s="51">
        <v>17.600000000000001</v>
      </c>
      <c r="AG45" s="69">
        <v>24</v>
      </c>
      <c r="AH45" s="56">
        <f t="shared" si="2"/>
        <v>17.600000000000001</v>
      </c>
      <c r="AI45" s="57">
        <f t="shared" si="3"/>
        <v>17</v>
      </c>
      <c r="AK45" s="58"/>
    </row>
    <row r="46" spans="1:88" x14ac:dyDescent="0.25">
      <c r="A46" s="68" t="s">
        <v>53</v>
      </c>
      <c r="B46" s="51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51">
        <v>13.5</v>
      </c>
      <c r="C47" s="51">
        <v>13.5</v>
      </c>
      <c r="D47" s="51">
        <v>13.5</v>
      </c>
      <c r="E47" s="51">
        <v>13.5</v>
      </c>
      <c r="F47" s="51">
        <v>13.5</v>
      </c>
      <c r="G47" s="51">
        <v>13.5</v>
      </c>
      <c r="H47" s="51">
        <v>13.5</v>
      </c>
      <c r="I47" s="51">
        <v>13.5</v>
      </c>
      <c r="J47" s="51">
        <v>13.5</v>
      </c>
      <c r="K47" s="51">
        <v>13.5</v>
      </c>
      <c r="L47" s="51">
        <v>13.5</v>
      </c>
      <c r="M47" s="51">
        <v>13.5</v>
      </c>
      <c r="N47" s="51">
        <v>13.5</v>
      </c>
      <c r="O47" s="51">
        <v>13.5</v>
      </c>
      <c r="P47" s="51">
        <v>13.5</v>
      </c>
      <c r="Q47" s="51">
        <v>13.5</v>
      </c>
      <c r="R47" s="51">
        <v>13.5</v>
      </c>
      <c r="S47" s="51">
        <v>13.5</v>
      </c>
      <c r="T47" s="51">
        <v>13.5</v>
      </c>
      <c r="U47" s="51">
        <v>13.5</v>
      </c>
      <c r="V47" s="51">
        <v>13.5</v>
      </c>
      <c r="W47" s="51">
        <v>13.5</v>
      </c>
      <c r="X47" s="51">
        <v>13.5</v>
      </c>
      <c r="Y47" s="51">
        <v>13.5</v>
      </c>
      <c r="Z47" s="51">
        <v>13.5</v>
      </c>
      <c r="AA47" s="51">
        <v>13.5</v>
      </c>
      <c r="AB47" s="51">
        <v>13.5</v>
      </c>
      <c r="AC47" s="51">
        <v>13.5</v>
      </c>
      <c r="AD47" s="51">
        <v>13.5</v>
      </c>
      <c r="AE47" s="51">
        <v>13.5</v>
      </c>
      <c r="AF47" s="51">
        <v>13.5</v>
      </c>
      <c r="AG47" s="69">
        <v>14.1</v>
      </c>
      <c r="AH47" s="56">
        <f t="shared" si="2"/>
        <v>13.5</v>
      </c>
      <c r="AI47" s="57">
        <f t="shared" si="3"/>
        <v>13.5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51">
        <v>10</v>
      </c>
      <c r="C48" s="75">
        <v>10</v>
      </c>
      <c r="D48" s="75">
        <v>10</v>
      </c>
      <c r="E48" s="75">
        <v>10</v>
      </c>
      <c r="F48" s="75">
        <v>10</v>
      </c>
      <c r="G48" s="75">
        <v>10</v>
      </c>
      <c r="H48" s="75">
        <v>10</v>
      </c>
      <c r="I48" s="75">
        <v>10</v>
      </c>
      <c r="J48" s="75">
        <v>10</v>
      </c>
      <c r="K48" s="75">
        <v>10</v>
      </c>
      <c r="L48" s="51">
        <v>10</v>
      </c>
      <c r="M48" s="51">
        <v>10</v>
      </c>
      <c r="N48" s="51">
        <v>10</v>
      </c>
      <c r="O48" s="51">
        <v>10</v>
      </c>
      <c r="P48" s="51">
        <v>10</v>
      </c>
      <c r="Q48" s="51">
        <v>10</v>
      </c>
      <c r="R48" s="51">
        <v>10</v>
      </c>
      <c r="S48" s="51">
        <v>10</v>
      </c>
      <c r="T48" s="51">
        <v>10</v>
      </c>
      <c r="U48" s="51">
        <v>10</v>
      </c>
      <c r="V48" s="51">
        <v>10</v>
      </c>
      <c r="W48" s="51">
        <v>10</v>
      </c>
      <c r="X48" s="51">
        <v>10</v>
      </c>
      <c r="Y48" s="51">
        <v>10</v>
      </c>
      <c r="Z48" s="51">
        <v>10</v>
      </c>
      <c r="AA48" s="51">
        <v>10</v>
      </c>
      <c r="AB48" s="51">
        <v>10</v>
      </c>
      <c r="AC48" s="51">
        <v>10</v>
      </c>
      <c r="AD48" s="51">
        <v>10</v>
      </c>
      <c r="AE48" s="51">
        <v>10</v>
      </c>
      <c r="AF48" s="51">
        <v>10</v>
      </c>
      <c r="AG48" s="69">
        <v>14</v>
      </c>
      <c r="AH48" s="56">
        <f t="shared" si="2"/>
        <v>10</v>
      </c>
      <c r="AI48" s="57">
        <f t="shared" si="3"/>
        <v>10</v>
      </c>
      <c r="AK48" s="58"/>
    </row>
    <row r="49" spans="1:37" x14ac:dyDescent="0.25">
      <c r="A49" s="68" t="s">
        <v>56</v>
      </c>
      <c r="B49" s="51">
        <v>10</v>
      </c>
      <c r="C49" s="63">
        <v>10</v>
      </c>
      <c r="D49" s="63">
        <v>10</v>
      </c>
      <c r="E49" s="63">
        <v>10</v>
      </c>
      <c r="F49" s="63">
        <v>10</v>
      </c>
      <c r="G49" s="63">
        <v>10</v>
      </c>
      <c r="H49" s="63">
        <v>10</v>
      </c>
      <c r="I49" s="63">
        <v>10</v>
      </c>
      <c r="J49" s="63">
        <v>10</v>
      </c>
      <c r="K49" s="63">
        <v>10</v>
      </c>
      <c r="L49" s="51">
        <v>10</v>
      </c>
      <c r="M49" s="51">
        <v>10</v>
      </c>
      <c r="N49" s="51">
        <v>10</v>
      </c>
      <c r="O49" s="51">
        <v>10</v>
      </c>
      <c r="P49" s="51">
        <v>10</v>
      </c>
      <c r="Q49" s="51">
        <v>10</v>
      </c>
      <c r="R49" s="51">
        <v>10</v>
      </c>
      <c r="S49" s="51">
        <v>10</v>
      </c>
      <c r="T49" s="51">
        <v>10</v>
      </c>
      <c r="U49" s="51">
        <v>10</v>
      </c>
      <c r="V49" s="51">
        <v>10</v>
      </c>
      <c r="W49" s="51">
        <v>10</v>
      </c>
      <c r="X49" s="51">
        <v>10</v>
      </c>
      <c r="Y49" s="51">
        <v>10</v>
      </c>
      <c r="Z49" s="51">
        <v>10</v>
      </c>
      <c r="AA49" s="51">
        <v>10</v>
      </c>
      <c r="AB49" s="51">
        <v>10</v>
      </c>
      <c r="AC49" s="51">
        <v>10</v>
      </c>
      <c r="AD49" s="51">
        <v>10</v>
      </c>
      <c r="AE49" s="51">
        <v>10</v>
      </c>
      <c r="AF49" s="51">
        <v>10</v>
      </c>
      <c r="AG49" s="69">
        <v>10.050000000000001</v>
      </c>
      <c r="AH49" s="56">
        <f t="shared" si="2"/>
        <v>10</v>
      </c>
      <c r="AI49" s="57">
        <f t="shared" si="3"/>
        <v>10</v>
      </c>
      <c r="AK49" s="58"/>
    </row>
    <row r="50" spans="1:37" x14ac:dyDescent="0.25">
      <c r="A50" s="68" t="s">
        <v>57</v>
      </c>
      <c r="B50" s="51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f t="shared" ref="B51" si="6">B199</f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7">T199</f>
        <v>3.54</v>
      </c>
      <c r="U51" s="78">
        <f t="shared" si="7"/>
        <v>3.54</v>
      </c>
      <c r="V51" s="78">
        <f t="shared" si="7"/>
        <v>3.54</v>
      </c>
      <c r="W51" s="78">
        <v>3.54</v>
      </c>
      <c r="X51" s="78">
        <f t="shared" si="7"/>
        <v>3.54</v>
      </c>
      <c r="Y51" s="78">
        <v>3.54</v>
      </c>
      <c r="Z51" s="78">
        <f t="shared" si="7"/>
        <v>3.54</v>
      </c>
      <c r="AA51" s="78">
        <f t="shared" si="7"/>
        <v>3.54</v>
      </c>
      <c r="AB51" s="78">
        <f t="shared" si="7"/>
        <v>3.54</v>
      </c>
      <c r="AC51" s="78">
        <f t="shared" si="7"/>
        <v>3.54</v>
      </c>
      <c r="AD51" s="78">
        <f t="shared" si="7"/>
        <v>3.54</v>
      </c>
      <c r="AE51" s="78">
        <f t="shared" si="7"/>
        <v>3.54</v>
      </c>
      <c r="AF51" s="78">
        <f t="shared" si="7"/>
        <v>3.54</v>
      </c>
      <c r="AG51" s="78">
        <f t="shared" si="7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" si="8">SUM(B39:B51)</f>
        <v>292.53999999999996</v>
      </c>
      <c r="C52" s="74">
        <f t="shared" ref="C52:AF52" si="9">SUM(C39:C51)</f>
        <v>285.14</v>
      </c>
      <c r="D52" s="74">
        <f t="shared" si="9"/>
        <v>282.94</v>
      </c>
      <c r="E52" s="74">
        <f t="shared" si="9"/>
        <v>282.94</v>
      </c>
      <c r="F52" s="74">
        <f t="shared" si="9"/>
        <v>307.74</v>
      </c>
      <c r="G52" s="74">
        <f t="shared" si="9"/>
        <v>334.53999999999996</v>
      </c>
      <c r="H52" s="74">
        <f t="shared" si="9"/>
        <v>384.93999999999994</v>
      </c>
      <c r="I52" s="74">
        <f t="shared" si="9"/>
        <v>420.53999999999996</v>
      </c>
      <c r="J52" s="74">
        <f t="shared" si="9"/>
        <v>420.53999999999996</v>
      </c>
      <c r="K52" s="74">
        <f t="shared" si="9"/>
        <v>420.53999999999996</v>
      </c>
      <c r="L52" s="74">
        <f t="shared" si="9"/>
        <v>422.23999999999995</v>
      </c>
      <c r="M52" s="74">
        <f t="shared" si="9"/>
        <v>422.23999999999995</v>
      </c>
      <c r="N52" s="74">
        <f t="shared" si="9"/>
        <v>422.23999999999995</v>
      </c>
      <c r="O52" s="74">
        <f t="shared" si="9"/>
        <v>436.64</v>
      </c>
      <c r="P52" s="74">
        <f t="shared" si="9"/>
        <v>410.84</v>
      </c>
      <c r="Q52" s="74">
        <f t="shared" si="9"/>
        <v>410.84</v>
      </c>
      <c r="R52" s="74">
        <f t="shared" si="9"/>
        <v>410.84</v>
      </c>
      <c r="S52" s="74">
        <f t="shared" si="9"/>
        <v>410.24</v>
      </c>
      <c r="T52" s="74">
        <f t="shared" si="9"/>
        <v>408.54</v>
      </c>
      <c r="U52" s="74">
        <f t="shared" si="9"/>
        <v>388.34000000000003</v>
      </c>
      <c r="V52" s="74">
        <f t="shared" si="9"/>
        <v>434.64000000000004</v>
      </c>
      <c r="W52" s="74">
        <v>436.84</v>
      </c>
      <c r="X52" s="74">
        <f t="shared" si="9"/>
        <v>436.84</v>
      </c>
      <c r="Y52" s="74">
        <f t="shared" si="9"/>
        <v>436.84</v>
      </c>
      <c r="Z52" s="74">
        <f t="shared" si="9"/>
        <v>436.84</v>
      </c>
      <c r="AA52" s="74">
        <f t="shared" si="9"/>
        <v>436.84</v>
      </c>
      <c r="AB52" s="74">
        <f t="shared" si="9"/>
        <v>436.84</v>
      </c>
      <c r="AC52" s="74">
        <f t="shared" si="9"/>
        <v>436.84</v>
      </c>
      <c r="AD52" s="74">
        <f t="shared" si="9"/>
        <v>327.94000000000005</v>
      </c>
      <c r="AE52" s="74">
        <f t="shared" si="9"/>
        <v>314.44</v>
      </c>
      <c r="AF52" s="74">
        <f t="shared" si="9"/>
        <v>335.54</v>
      </c>
      <c r="AG52" s="79">
        <f>SUM(AG39:AG51)</f>
        <v>489.91</v>
      </c>
      <c r="AH52" s="56">
        <f t="shared" si="2"/>
        <v>436.84</v>
      </c>
      <c r="AI52" s="57">
        <f t="shared" si="3"/>
        <v>282.94</v>
      </c>
      <c r="AK52" s="58"/>
    </row>
    <row r="53" spans="1:37" x14ac:dyDescent="0.25">
      <c r="A53" s="59" t="s">
        <v>60</v>
      </c>
      <c r="B53" s="51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14</v>
      </c>
      <c r="L53" s="80">
        <v>20</v>
      </c>
      <c r="M53" s="80">
        <v>14</v>
      </c>
      <c r="N53" s="80">
        <v>14</v>
      </c>
      <c r="O53" s="80">
        <v>11</v>
      </c>
      <c r="P53" s="51">
        <v>14.8</v>
      </c>
      <c r="Q53" s="51">
        <v>0</v>
      </c>
      <c r="R53" s="51">
        <v>0</v>
      </c>
      <c r="S53" s="51">
        <v>0</v>
      </c>
      <c r="T53" s="51">
        <v>0</v>
      </c>
      <c r="U53" s="51">
        <v>14.5</v>
      </c>
      <c r="V53" s="51">
        <v>60</v>
      </c>
      <c r="W53" s="51">
        <v>59.6</v>
      </c>
      <c r="X53" s="51">
        <v>59.6</v>
      </c>
      <c r="Y53" s="51">
        <v>59.6</v>
      </c>
      <c r="Z53" s="51">
        <v>59.6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60</v>
      </c>
      <c r="AI53" s="57">
        <f t="shared" si="3"/>
        <v>0</v>
      </c>
      <c r="AK53" s="58"/>
    </row>
    <row r="54" spans="1:37" x14ac:dyDescent="0.25">
      <c r="A54" s="68" t="s">
        <v>61</v>
      </c>
      <c r="B54" s="5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10</v>
      </c>
      <c r="L54" s="80">
        <v>11.2</v>
      </c>
      <c r="M54" s="80">
        <v>6.5</v>
      </c>
      <c r="N54" s="80">
        <v>7.3</v>
      </c>
      <c r="O54" s="80">
        <v>4.8</v>
      </c>
      <c r="P54" s="53">
        <v>6.9</v>
      </c>
      <c r="Q54" s="53">
        <v>0</v>
      </c>
      <c r="R54" s="53">
        <v>0</v>
      </c>
      <c r="S54" s="51">
        <v>0</v>
      </c>
      <c r="T54" s="51">
        <v>0</v>
      </c>
      <c r="U54" s="53">
        <v>6.3</v>
      </c>
      <c r="V54" s="53">
        <v>29.1</v>
      </c>
      <c r="W54" s="53">
        <v>30.4</v>
      </c>
      <c r="X54" s="53">
        <v>30.4</v>
      </c>
      <c r="Y54" s="53">
        <v>30.4</v>
      </c>
      <c r="Z54" s="53">
        <v>30.4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30.4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81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4.8</v>
      </c>
      <c r="L55" s="82">
        <v>3.9</v>
      </c>
      <c r="M55" s="82">
        <v>3.2</v>
      </c>
      <c r="N55" s="82">
        <v>3.6</v>
      </c>
      <c r="O55" s="82">
        <v>1.7</v>
      </c>
      <c r="P55" s="81">
        <v>2.5</v>
      </c>
      <c r="Q55" s="81">
        <v>0</v>
      </c>
      <c r="R55" s="81">
        <v>0</v>
      </c>
      <c r="S55" s="51">
        <v>0</v>
      </c>
      <c r="T55" s="51">
        <v>0</v>
      </c>
      <c r="U55" s="81">
        <v>2.2999999999999998</v>
      </c>
      <c r="V55" s="81">
        <v>10.5</v>
      </c>
      <c r="W55" s="81">
        <v>11.1</v>
      </c>
      <c r="X55" s="81">
        <v>11.1</v>
      </c>
      <c r="Y55" s="81">
        <v>11.1</v>
      </c>
      <c r="Z55" s="81">
        <v>11.1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11.1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 t="shared" ref="B56" si="10">SUM(B53:B55)</f>
        <v>0</v>
      </c>
      <c r="C56" s="74">
        <f t="shared" ref="C56:AF56" si="11">SUM(C53:C55)</f>
        <v>0</v>
      </c>
      <c r="D56" s="74">
        <f t="shared" si="11"/>
        <v>0</v>
      </c>
      <c r="E56" s="74">
        <f t="shared" si="11"/>
        <v>0</v>
      </c>
      <c r="F56" s="74">
        <f t="shared" si="11"/>
        <v>0</v>
      </c>
      <c r="G56" s="74">
        <f t="shared" si="11"/>
        <v>0</v>
      </c>
      <c r="H56" s="74">
        <f t="shared" si="11"/>
        <v>0</v>
      </c>
      <c r="I56" s="74">
        <f t="shared" si="11"/>
        <v>0</v>
      </c>
      <c r="J56" s="74">
        <f t="shared" si="11"/>
        <v>0</v>
      </c>
      <c r="K56" s="74">
        <f t="shared" si="11"/>
        <v>28.8</v>
      </c>
      <c r="L56" s="74">
        <f t="shared" si="11"/>
        <v>35.1</v>
      </c>
      <c r="M56" s="74">
        <f t="shared" ref="M56:N56" si="12">SUM(M53:M55)</f>
        <v>23.7</v>
      </c>
      <c r="N56" s="74">
        <f t="shared" si="12"/>
        <v>24.900000000000002</v>
      </c>
      <c r="O56" s="74">
        <f t="shared" si="11"/>
        <v>17.5</v>
      </c>
      <c r="P56" s="74">
        <f t="shared" si="11"/>
        <v>24.200000000000003</v>
      </c>
      <c r="Q56" s="74">
        <f t="shared" si="11"/>
        <v>0</v>
      </c>
      <c r="R56" s="74">
        <f t="shared" si="11"/>
        <v>0</v>
      </c>
      <c r="S56" s="74">
        <f t="shared" si="11"/>
        <v>0</v>
      </c>
      <c r="T56" s="74">
        <f t="shared" si="11"/>
        <v>0</v>
      </c>
      <c r="U56" s="74">
        <f t="shared" si="11"/>
        <v>23.1</v>
      </c>
      <c r="V56" s="74">
        <f t="shared" si="11"/>
        <v>99.6</v>
      </c>
      <c r="W56" s="74">
        <v>101.1</v>
      </c>
      <c r="X56" s="74">
        <f t="shared" si="11"/>
        <v>101.1</v>
      </c>
      <c r="Y56" s="74">
        <f t="shared" si="11"/>
        <v>101.1</v>
      </c>
      <c r="Z56" s="74">
        <f t="shared" si="11"/>
        <v>101.1</v>
      </c>
      <c r="AA56" s="74">
        <f t="shared" si="11"/>
        <v>0</v>
      </c>
      <c r="AB56" s="74">
        <f t="shared" si="11"/>
        <v>0</v>
      </c>
      <c r="AC56" s="74">
        <f t="shared" si="11"/>
        <v>0</v>
      </c>
      <c r="AD56" s="74">
        <f t="shared" si="11"/>
        <v>0</v>
      </c>
      <c r="AE56" s="74">
        <f t="shared" si="11"/>
        <v>0</v>
      </c>
      <c r="AF56" s="74">
        <f t="shared" si="11"/>
        <v>0</v>
      </c>
      <c r="AG56" s="79">
        <f>SUM(AG53:AG55)</f>
        <v>106</v>
      </c>
      <c r="AH56" s="56">
        <f t="shared" si="2"/>
        <v>101.1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-68.900000000000006</v>
      </c>
      <c r="C59" s="53">
        <v>-63</v>
      </c>
      <c r="D59" s="53">
        <v>-63</v>
      </c>
      <c r="E59" s="53">
        <v>-58.2</v>
      </c>
      <c r="F59" s="53">
        <v>-53.3</v>
      </c>
      <c r="G59" s="53">
        <v>-40.5</v>
      </c>
      <c r="H59" s="53">
        <v>-40.5</v>
      </c>
      <c r="I59" s="53">
        <v>-25.5</v>
      </c>
      <c r="J59" s="53">
        <v>-25.5</v>
      </c>
      <c r="K59" s="53">
        <v>-77</v>
      </c>
      <c r="L59" s="53">
        <v>-73.599999999999994</v>
      </c>
      <c r="M59" s="53">
        <v>-73.599999999999994</v>
      </c>
      <c r="N59" s="53">
        <v>-56</v>
      </c>
      <c r="O59" s="53">
        <v>-50.4</v>
      </c>
      <c r="P59" s="53">
        <v>-52</v>
      </c>
      <c r="Q59" s="53">
        <v>-60</v>
      </c>
      <c r="R59" s="53">
        <v>-60</v>
      </c>
      <c r="S59" s="53">
        <v>-41</v>
      </c>
      <c r="T59" s="53">
        <v>-57.4</v>
      </c>
      <c r="U59" s="53">
        <v>-87.8</v>
      </c>
      <c r="V59" s="53">
        <v>-76.900000000000006</v>
      </c>
      <c r="W59" s="85">
        <v>-61.2</v>
      </c>
      <c r="X59" s="85">
        <v>-48</v>
      </c>
      <c r="Y59" s="85">
        <v>-74</v>
      </c>
      <c r="Z59" s="85">
        <v>-48</v>
      </c>
      <c r="AA59" s="85">
        <v>-68.5</v>
      </c>
      <c r="AB59" s="85">
        <v>-48</v>
      </c>
      <c r="AC59" s="85">
        <v>-81</v>
      </c>
      <c r="AD59" s="85">
        <v>-41</v>
      </c>
      <c r="AE59" s="85">
        <v>-61.8</v>
      </c>
      <c r="AF59" s="85">
        <v>-74.5</v>
      </c>
      <c r="AG59" s="86"/>
      <c r="AH59" s="56">
        <f t="shared" si="2"/>
        <v>-25.5</v>
      </c>
      <c r="AI59" s="57">
        <f t="shared" si="3"/>
        <v>-87.8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1">
        <v>0</v>
      </c>
      <c r="M61" s="51">
        <v>0</v>
      </c>
      <c r="N61" s="51">
        <v>0</v>
      </c>
      <c r="O61" s="53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0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53">
        <v>0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1">
        <v>0</v>
      </c>
      <c r="M63" s="51">
        <v>0</v>
      </c>
      <c r="N63" s="51">
        <v>0</v>
      </c>
      <c r="O63" s="53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53">
        <v>0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60">
        <v>0</v>
      </c>
      <c r="M64" s="60">
        <v>0</v>
      </c>
      <c r="N64" s="60">
        <v>0</v>
      </c>
      <c r="O64" s="53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53">
        <v>0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60">
        <v>0</v>
      </c>
      <c r="M65" s="60">
        <v>0</v>
      </c>
      <c r="N65" s="60">
        <v>0</v>
      </c>
      <c r="O65" s="53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53">
        <v>0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53">
        <v>0</v>
      </c>
      <c r="D67" s="53">
        <v>0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1">
        <v>0</v>
      </c>
      <c r="M67" s="51">
        <v>0</v>
      </c>
      <c r="N67" s="51">
        <v>0</v>
      </c>
      <c r="O67" s="53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 t="shared" ref="B68" si="13">SUM(B57:B67)</f>
        <v>-68.900000000000006</v>
      </c>
      <c r="C68" s="74">
        <f t="shared" ref="C68:AF68" si="14">SUM(C57:C67)</f>
        <v>-63</v>
      </c>
      <c r="D68" s="74">
        <f t="shared" si="14"/>
        <v>-63</v>
      </c>
      <c r="E68" s="74">
        <f t="shared" si="14"/>
        <v>-58.2</v>
      </c>
      <c r="F68" s="74">
        <f t="shared" si="14"/>
        <v>-53.3</v>
      </c>
      <c r="G68" s="74">
        <f t="shared" si="14"/>
        <v>-40.5</v>
      </c>
      <c r="H68" s="74">
        <f t="shared" si="14"/>
        <v>-40.5</v>
      </c>
      <c r="I68" s="74">
        <f t="shared" si="14"/>
        <v>-25.5</v>
      </c>
      <c r="J68" s="74">
        <f t="shared" si="14"/>
        <v>-25.5</v>
      </c>
      <c r="K68" s="74">
        <f t="shared" si="14"/>
        <v>-77</v>
      </c>
      <c r="L68" s="74">
        <f t="shared" si="14"/>
        <v>-73.599999999999994</v>
      </c>
      <c r="M68" s="74">
        <f t="shared" si="14"/>
        <v>-73.599999999999994</v>
      </c>
      <c r="N68" s="74">
        <f t="shared" si="14"/>
        <v>-56</v>
      </c>
      <c r="O68" s="74">
        <f t="shared" si="14"/>
        <v>-50.4</v>
      </c>
      <c r="P68" s="74">
        <f t="shared" si="14"/>
        <v>-52</v>
      </c>
      <c r="Q68" s="74">
        <f t="shared" si="14"/>
        <v>-60</v>
      </c>
      <c r="R68" s="74">
        <f t="shared" si="14"/>
        <v>-60</v>
      </c>
      <c r="S68" s="74">
        <f t="shared" si="14"/>
        <v>-41</v>
      </c>
      <c r="T68" s="74">
        <f t="shared" si="14"/>
        <v>-57.4</v>
      </c>
      <c r="U68" s="74">
        <f t="shared" si="14"/>
        <v>-87.8</v>
      </c>
      <c r="V68" s="74">
        <f t="shared" si="14"/>
        <v>-76.900000000000006</v>
      </c>
      <c r="W68" s="74">
        <f t="shared" si="14"/>
        <v>-61.2</v>
      </c>
      <c r="X68" s="74">
        <f t="shared" si="14"/>
        <v>-48</v>
      </c>
      <c r="Y68" s="74">
        <f t="shared" si="14"/>
        <v>-74</v>
      </c>
      <c r="Z68" s="74">
        <f t="shared" si="14"/>
        <v>-48</v>
      </c>
      <c r="AA68" s="74">
        <f t="shared" si="14"/>
        <v>-68.5</v>
      </c>
      <c r="AB68" s="74">
        <f t="shared" si="14"/>
        <v>-48</v>
      </c>
      <c r="AC68" s="74">
        <f t="shared" si="14"/>
        <v>-81</v>
      </c>
      <c r="AD68" s="74">
        <f t="shared" si="14"/>
        <v>-41</v>
      </c>
      <c r="AE68" s="74">
        <f t="shared" si="14"/>
        <v>-61.8</v>
      </c>
      <c r="AF68" s="74">
        <f t="shared" si="14"/>
        <v>-74.5</v>
      </c>
      <c r="AG68" s="79">
        <f>SUM(AG57:AG67)</f>
        <v>0</v>
      </c>
      <c r="AH68" s="56">
        <f t="shared" si="2"/>
        <v>-25.5</v>
      </c>
      <c r="AI68" s="57">
        <f t="shared" si="3"/>
        <v>-87.8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5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 t="shared" ref="B72" si="15">SUM(B69:B71)</f>
        <v>0</v>
      </c>
      <c r="C72" s="74">
        <f t="shared" ref="C72:AF72" si="16">SUM(C69:C71)</f>
        <v>0</v>
      </c>
      <c r="D72" s="74">
        <f t="shared" si="16"/>
        <v>0</v>
      </c>
      <c r="E72" s="74">
        <f t="shared" si="16"/>
        <v>0</v>
      </c>
      <c r="F72" s="74">
        <f t="shared" si="16"/>
        <v>0</v>
      </c>
      <c r="G72" s="74">
        <f t="shared" si="16"/>
        <v>0</v>
      </c>
      <c r="H72" s="74">
        <f t="shared" si="16"/>
        <v>0</v>
      </c>
      <c r="I72" s="74">
        <f t="shared" si="16"/>
        <v>0</v>
      </c>
      <c r="J72" s="74">
        <f t="shared" si="16"/>
        <v>0</v>
      </c>
      <c r="K72" s="74">
        <f t="shared" si="16"/>
        <v>0</v>
      </c>
      <c r="L72" s="74">
        <f t="shared" si="16"/>
        <v>0</v>
      </c>
      <c r="M72" s="74">
        <f t="shared" si="16"/>
        <v>0</v>
      </c>
      <c r="N72" s="74">
        <f t="shared" si="16"/>
        <v>0</v>
      </c>
      <c r="O72" s="74">
        <f t="shared" si="16"/>
        <v>0</v>
      </c>
      <c r="P72" s="74">
        <f t="shared" si="16"/>
        <v>0</v>
      </c>
      <c r="Q72" s="74">
        <f t="shared" si="16"/>
        <v>0</v>
      </c>
      <c r="R72" s="74">
        <f t="shared" si="16"/>
        <v>0</v>
      </c>
      <c r="S72" s="74">
        <f t="shared" si="16"/>
        <v>0</v>
      </c>
      <c r="T72" s="74">
        <f t="shared" si="16"/>
        <v>0</v>
      </c>
      <c r="U72" s="74">
        <f t="shared" si="16"/>
        <v>0</v>
      </c>
      <c r="V72" s="74">
        <f t="shared" si="16"/>
        <v>0</v>
      </c>
      <c r="W72" s="74">
        <f t="shared" si="16"/>
        <v>0</v>
      </c>
      <c r="X72" s="74">
        <f t="shared" si="16"/>
        <v>0</v>
      </c>
      <c r="Y72" s="74">
        <f t="shared" si="16"/>
        <v>0</v>
      </c>
      <c r="Z72" s="74">
        <f t="shared" si="16"/>
        <v>0</v>
      </c>
      <c r="AA72" s="74">
        <f t="shared" si="16"/>
        <v>0</v>
      </c>
      <c r="AB72" s="74">
        <f t="shared" si="16"/>
        <v>0</v>
      </c>
      <c r="AC72" s="74">
        <f t="shared" si="16"/>
        <v>0</v>
      </c>
      <c r="AD72" s="74">
        <f t="shared" si="16"/>
        <v>0</v>
      </c>
      <c r="AE72" s="74">
        <f t="shared" si="16"/>
        <v>0</v>
      </c>
      <c r="AF72" s="74">
        <f t="shared" si="16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 t="shared" ref="B73" si="17">B68+B56+B52+B38+B72</f>
        <v>795.54</v>
      </c>
      <c r="C73" s="90">
        <f t="shared" ref="C73:AG73" si="18">C68+C56+C52+C38+C72</f>
        <v>793.54</v>
      </c>
      <c r="D73" s="90">
        <f t="shared" si="18"/>
        <v>791.33999999999992</v>
      </c>
      <c r="E73" s="90">
        <f t="shared" si="18"/>
        <v>796.14</v>
      </c>
      <c r="F73" s="90">
        <f t="shared" si="18"/>
        <v>855.83999999999992</v>
      </c>
      <c r="G73" s="90">
        <f t="shared" si="18"/>
        <v>950.43999999999994</v>
      </c>
      <c r="H73" s="90">
        <f t="shared" si="18"/>
        <v>1040.8399999999999</v>
      </c>
      <c r="I73" s="90">
        <f t="shared" si="18"/>
        <v>1121.44</v>
      </c>
      <c r="J73" s="90">
        <f t="shared" si="18"/>
        <v>1238.44</v>
      </c>
      <c r="K73" s="90">
        <f t="shared" si="18"/>
        <v>1285.74</v>
      </c>
      <c r="L73" s="90">
        <f t="shared" si="18"/>
        <v>1294.1400000000001</v>
      </c>
      <c r="M73" s="90">
        <f t="shared" si="18"/>
        <v>1199.3399999999999</v>
      </c>
      <c r="N73" s="90">
        <f t="shared" si="18"/>
        <v>1159.3399999999999</v>
      </c>
      <c r="O73" s="90">
        <f t="shared" si="18"/>
        <v>1170.3399999999999</v>
      </c>
      <c r="P73" s="90">
        <f t="shared" si="18"/>
        <v>1138.94</v>
      </c>
      <c r="Q73" s="90">
        <f t="shared" si="18"/>
        <v>1056.74</v>
      </c>
      <c r="R73" s="90">
        <f t="shared" si="18"/>
        <v>1066.74</v>
      </c>
      <c r="S73" s="90">
        <f t="shared" si="18"/>
        <v>1075.1399999999999</v>
      </c>
      <c r="T73" s="90">
        <f t="shared" si="18"/>
        <v>1177.0400000000002</v>
      </c>
      <c r="U73" s="90">
        <f t="shared" si="18"/>
        <v>1223.74</v>
      </c>
      <c r="V73" s="90">
        <f t="shared" si="18"/>
        <v>1380.8400000000001</v>
      </c>
      <c r="W73" s="90">
        <f t="shared" si="18"/>
        <v>1428.94</v>
      </c>
      <c r="X73" s="90">
        <f t="shared" si="18"/>
        <v>1443.14</v>
      </c>
      <c r="Y73" s="90">
        <f t="shared" si="18"/>
        <v>1317.14</v>
      </c>
      <c r="Z73" s="90">
        <f t="shared" si="18"/>
        <v>1343.14</v>
      </c>
      <c r="AA73" s="90">
        <f t="shared" si="18"/>
        <v>1201.54</v>
      </c>
      <c r="AB73" s="90">
        <f t="shared" si="18"/>
        <v>1152.04</v>
      </c>
      <c r="AC73" s="90">
        <f t="shared" si="18"/>
        <v>1119.04</v>
      </c>
      <c r="AD73" s="90">
        <f t="shared" si="18"/>
        <v>950.1400000000001</v>
      </c>
      <c r="AE73" s="90">
        <f t="shared" si="18"/>
        <v>895.84</v>
      </c>
      <c r="AF73" s="90">
        <f t="shared" si="18"/>
        <v>894.24</v>
      </c>
      <c r="AG73" s="90">
        <f t="shared" si="18"/>
        <v>2144.14</v>
      </c>
      <c r="AH73" s="56">
        <f t="shared" si="2"/>
        <v>1443.14</v>
      </c>
      <c r="AI73" s="57">
        <f t="shared" si="3"/>
        <v>791.33999999999992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>
        <v>5</v>
      </c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5</v>
      </c>
      <c r="AI74" s="57">
        <f t="shared" si="3"/>
        <v>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 t="shared" ref="B75" si="19">B72+B68+B56+B52+B38+B74</f>
        <v>795.54</v>
      </c>
      <c r="C75" s="90">
        <f t="shared" ref="C75:AF75" si="20">C72+C68+C56+C52+C38+C74</f>
        <v>793.54</v>
      </c>
      <c r="D75" s="90">
        <f t="shared" si="20"/>
        <v>791.33999999999992</v>
      </c>
      <c r="E75" s="90">
        <f t="shared" si="20"/>
        <v>796.14</v>
      </c>
      <c r="F75" s="90">
        <f t="shared" si="20"/>
        <v>855.83999999999992</v>
      </c>
      <c r="G75" s="90">
        <f t="shared" si="20"/>
        <v>950.43999999999994</v>
      </c>
      <c r="H75" s="90">
        <f t="shared" si="20"/>
        <v>1040.8399999999999</v>
      </c>
      <c r="I75" s="90">
        <f t="shared" si="20"/>
        <v>1121.44</v>
      </c>
      <c r="J75" s="90">
        <f t="shared" si="20"/>
        <v>1238.44</v>
      </c>
      <c r="K75" s="90">
        <f t="shared" si="20"/>
        <v>1285.74</v>
      </c>
      <c r="L75" s="90">
        <f t="shared" si="20"/>
        <v>1294.1400000000001</v>
      </c>
      <c r="M75" s="90">
        <f t="shared" si="20"/>
        <v>1199.3399999999999</v>
      </c>
      <c r="N75" s="90">
        <f t="shared" si="20"/>
        <v>1159.3399999999999</v>
      </c>
      <c r="O75" s="90">
        <f t="shared" si="20"/>
        <v>1170.3399999999999</v>
      </c>
      <c r="P75" s="90">
        <f t="shared" si="20"/>
        <v>1138.94</v>
      </c>
      <c r="Q75" s="90">
        <f t="shared" si="20"/>
        <v>1056.74</v>
      </c>
      <c r="R75" s="90">
        <f t="shared" si="20"/>
        <v>1066.74</v>
      </c>
      <c r="S75" s="90">
        <f t="shared" si="20"/>
        <v>1075.1399999999999</v>
      </c>
      <c r="T75" s="90">
        <f t="shared" si="20"/>
        <v>1177.0400000000002</v>
      </c>
      <c r="U75" s="90">
        <f t="shared" si="20"/>
        <v>1223.74</v>
      </c>
      <c r="V75" s="90">
        <f t="shared" si="20"/>
        <v>1380.8400000000001</v>
      </c>
      <c r="W75" s="90">
        <f t="shared" si="20"/>
        <v>1433.94</v>
      </c>
      <c r="X75" s="90">
        <f t="shared" si="20"/>
        <v>1443.14</v>
      </c>
      <c r="Y75" s="90">
        <f t="shared" si="20"/>
        <v>1317.14</v>
      </c>
      <c r="Z75" s="90">
        <f t="shared" si="20"/>
        <v>1343.14</v>
      </c>
      <c r="AA75" s="90">
        <f t="shared" si="20"/>
        <v>1201.54</v>
      </c>
      <c r="AB75" s="90">
        <f t="shared" si="20"/>
        <v>1152.04</v>
      </c>
      <c r="AC75" s="90">
        <f t="shared" si="20"/>
        <v>1119.04</v>
      </c>
      <c r="AD75" s="90">
        <f t="shared" si="20"/>
        <v>950.1400000000001</v>
      </c>
      <c r="AE75" s="90">
        <f t="shared" si="20"/>
        <v>895.84</v>
      </c>
      <c r="AF75" s="90">
        <f t="shared" si="20"/>
        <v>894.24</v>
      </c>
      <c r="AG75" s="79">
        <f>AG72+AG68+AG56+AG52+AG38+AG74</f>
        <v>2144.14</v>
      </c>
      <c r="AH75" s="56">
        <f t="shared" si="2"/>
        <v>1443.14</v>
      </c>
      <c r="AI75" s="57">
        <f t="shared" si="3"/>
        <v>791.33999999999992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 t="shared" ref="B76" si="21">IF(B60&lt;0,B60*-1,0)</f>
        <v>0</v>
      </c>
      <c r="C76" s="60">
        <f t="shared" ref="C76:AF76" si="22">IF(C60&lt;0,C60*-1,0)</f>
        <v>0</v>
      </c>
      <c r="D76" s="60">
        <f t="shared" si="22"/>
        <v>0</v>
      </c>
      <c r="E76" s="60">
        <f t="shared" si="22"/>
        <v>0</v>
      </c>
      <c r="F76" s="60">
        <f t="shared" si="22"/>
        <v>0</v>
      </c>
      <c r="G76" s="60">
        <f t="shared" si="22"/>
        <v>0</v>
      </c>
      <c r="H76" s="60">
        <f t="shared" si="22"/>
        <v>0</v>
      </c>
      <c r="I76" s="60">
        <f t="shared" si="22"/>
        <v>0</v>
      </c>
      <c r="J76" s="60">
        <f t="shared" si="22"/>
        <v>0</v>
      </c>
      <c r="K76" s="60">
        <f t="shared" si="22"/>
        <v>0</v>
      </c>
      <c r="L76" s="60">
        <f t="shared" si="22"/>
        <v>0</v>
      </c>
      <c r="M76" s="60">
        <f t="shared" si="22"/>
        <v>0</v>
      </c>
      <c r="N76" s="60">
        <f t="shared" si="22"/>
        <v>0</v>
      </c>
      <c r="O76" s="60">
        <f t="shared" si="22"/>
        <v>0</v>
      </c>
      <c r="P76" s="60">
        <f t="shared" si="22"/>
        <v>0</v>
      </c>
      <c r="Q76" s="60">
        <f t="shared" si="22"/>
        <v>0</v>
      </c>
      <c r="R76" s="60">
        <f t="shared" si="22"/>
        <v>0</v>
      </c>
      <c r="S76" s="60">
        <f t="shared" si="22"/>
        <v>0</v>
      </c>
      <c r="T76" s="60">
        <f t="shared" si="22"/>
        <v>0</v>
      </c>
      <c r="U76" s="60">
        <f t="shared" si="22"/>
        <v>0</v>
      </c>
      <c r="V76" s="60">
        <f t="shared" si="22"/>
        <v>0</v>
      </c>
      <c r="W76" s="60">
        <f t="shared" si="22"/>
        <v>0</v>
      </c>
      <c r="X76" s="60">
        <f t="shared" si="22"/>
        <v>0</v>
      </c>
      <c r="Y76" s="60">
        <f t="shared" si="22"/>
        <v>0</v>
      </c>
      <c r="Z76" s="60">
        <f t="shared" si="22"/>
        <v>0</v>
      </c>
      <c r="AA76" s="60">
        <f t="shared" si="22"/>
        <v>0</v>
      </c>
      <c r="AB76" s="60">
        <f t="shared" si="22"/>
        <v>0</v>
      </c>
      <c r="AC76" s="60">
        <f t="shared" si="22"/>
        <v>0</v>
      </c>
      <c r="AD76" s="60">
        <f t="shared" si="22"/>
        <v>0</v>
      </c>
      <c r="AE76" s="60">
        <f t="shared" si="22"/>
        <v>0</v>
      </c>
      <c r="AF76" s="60">
        <f t="shared" si="22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 t="shared" ref="B77" si="23">IF(B58&lt;0,B58*-1,0)</f>
        <v>0</v>
      </c>
      <c r="C77" s="60">
        <f t="shared" ref="C77:AF77" si="24">IF(C58&lt;0,C58*-1,0)</f>
        <v>0</v>
      </c>
      <c r="D77" s="60">
        <f t="shared" si="24"/>
        <v>0</v>
      </c>
      <c r="E77" s="60">
        <f t="shared" si="24"/>
        <v>0</v>
      </c>
      <c r="F77" s="60">
        <f t="shared" si="24"/>
        <v>0</v>
      </c>
      <c r="G77" s="60">
        <f t="shared" si="24"/>
        <v>0</v>
      </c>
      <c r="H77" s="60">
        <f t="shared" si="24"/>
        <v>0</v>
      </c>
      <c r="I77" s="60">
        <f t="shared" si="24"/>
        <v>0</v>
      </c>
      <c r="J77" s="60">
        <f t="shared" si="24"/>
        <v>0</v>
      </c>
      <c r="K77" s="60">
        <f t="shared" si="24"/>
        <v>0</v>
      </c>
      <c r="L77" s="60">
        <f t="shared" si="24"/>
        <v>0</v>
      </c>
      <c r="M77" s="60">
        <f t="shared" si="24"/>
        <v>0</v>
      </c>
      <c r="N77" s="60">
        <f t="shared" si="24"/>
        <v>0</v>
      </c>
      <c r="O77" s="60">
        <f t="shared" si="24"/>
        <v>0</v>
      </c>
      <c r="P77" s="60">
        <f t="shared" si="24"/>
        <v>0</v>
      </c>
      <c r="Q77" s="60">
        <f t="shared" si="24"/>
        <v>0</v>
      </c>
      <c r="R77" s="60">
        <f t="shared" si="24"/>
        <v>0</v>
      </c>
      <c r="S77" s="60">
        <f t="shared" si="24"/>
        <v>0</v>
      </c>
      <c r="T77" s="60">
        <f t="shared" si="24"/>
        <v>0</v>
      </c>
      <c r="U77" s="60">
        <f t="shared" si="24"/>
        <v>0</v>
      </c>
      <c r="V77" s="60">
        <f t="shared" si="24"/>
        <v>0</v>
      </c>
      <c r="W77" s="60">
        <f t="shared" si="24"/>
        <v>0</v>
      </c>
      <c r="X77" s="60">
        <f t="shared" si="24"/>
        <v>0</v>
      </c>
      <c r="Y77" s="60">
        <f t="shared" si="24"/>
        <v>0</v>
      </c>
      <c r="Z77" s="60">
        <f t="shared" si="24"/>
        <v>0</v>
      </c>
      <c r="AA77" s="60">
        <f t="shared" si="24"/>
        <v>0</v>
      </c>
      <c r="AB77" s="60">
        <f t="shared" si="24"/>
        <v>0</v>
      </c>
      <c r="AC77" s="60">
        <f t="shared" si="24"/>
        <v>0</v>
      </c>
      <c r="AD77" s="60">
        <f t="shared" si="24"/>
        <v>0</v>
      </c>
      <c r="AE77" s="60">
        <f t="shared" si="24"/>
        <v>0</v>
      </c>
      <c r="AF77" s="60">
        <f t="shared" si="24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 t="shared" ref="B78" si="25">IF(B61&lt;0,B61*-1,0)</f>
        <v>0</v>
      </c>
      <c r="C78" s="60">
        <f t="shared" ref="C78:AF78" si="26">IF(C61&lt;0,C61*-1,0)</f>
        <v>0</v>
      </c>
      <c r="D78" s="60">
        <f t="shared" si="26"/>
        <v>0</v>
      </c>
      <c r="E78" s="60">
        <f t="shared" si="26"/>
        <v>0</v>
      </c>
      <c r="F78" s="60">
        <f t="shared" si="26"/>
        <v>0</v>
      </c>
      <c r="G78" s="60">
        <f t="shared" si="26"/>
        <v>0</v>
      </c>
      <c r="H78" s="60">
        <f t="shared" si="26"/>
        <v>0</v>
      </c>
      <c r="I78" s="60">
        <f t="shared" si="26"/>
        <v>0</v>
      </c>
      <c r="J78" s="60">
        <f t="shared" si="26"/>
        <v>0</v>
      </c>
      <c r="K78" s="60">
        <f t="shared" si="26"/>
        <v>0</v>
      </c>
      <c r="L78" s="60">
        <f t="shared" si="26"/>
        <v>0</v>
      </c>
      <c r="M78" s="60">
        <f t="shared" si="26"/>
        <v>0</v>
      </c>
      <c r="N78" s="60">
        <f t="shared" si="26"/>
        <v>0</v>
      </c>
      <c r="O78" s="60">
        <f t="shared" si="26"/>
        <v>0</v>
      </c>
      <c r="P78" s="60">
        <f t="shared" si="26"/>
        <v>0</v>
      </c>
      <c r="Q78" s="60">
        <f t="shared" si="26"/>
        <v>0</v>
      </c>
      <c r="R78" s="60">
        <f t="shared" si="26"/>
        <v>0</v>
      </c>
      <c r="S78" s="60">
        <f t="shared" si="26"/>
        <v>0</v>
      </c>
      <c r="T78" s="60">
        <f t="shared" si="26"/>
        <v>0</v>
      </c>
      <c r="U78" s="60">
        <f t="shared" si="26"/>
        <v>0</v>
      </c>
      <c r="V78" s="60">
        <f t="shared" si="26"/>
        <v>0</v>
      </c>
      <c r="W78" s="60">
        <f t="shared" si="26"/>
        <v>0</v>
      </c>
      <c r="X78" s="60">
        <f t="shared" si="26"/>
        <v>0</v>
      </c>
      <c r="Y78" s="60">
        <f t="shared" si="26"/>
        <v>0</v>
      </c>
      <c r="Z78" s="60">
        <f t="shared" si="26"/>
        <v>0</v>
      </c>
      <c r="AA78" s="60">
        <f t="shared" si="26"/>
        <v>0</v>
      </c>
      <c r="AB78" s="60">
        <f t="shared" si="26"/>
        <v>0</v>
      </c>
      <c r="AC78" s="60">
        <f t="shared" si="26"/>
        <v>0</v>
      </c>
      <c r="AD78" s="60">
        <f t="shared" si="26"/>
        <v>0</v>
      </c>
      <c r="AE78" s="60">
        <f t="shared" si="26"/>
        <v>0</v>
      </c>
      <c r="AF78" s="60">
        <f t="shared" si="26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 t="shared" ref="B79" si="27">IF(B59&lt;0,B59*-1,0)</f>
        <v>68.900000000000006</v>
      </c>
      <c r="C79" s="60">
        <f t="shared" ref="C79:AF79" si="28">IF(C59&lt;0,C59*-1,0)</f>
        <v>63</v>
      </c>
      <c r="D79" s="60">
        <f t="shared" si="28"/>
        <v>63</v>
      </c>
      <c r="E79" s="60">
        <f t="shared" si="28"/>
        <v>58.2</v>
      </c>
      <c r="F79" s="60">
        <f t="shared" si="28"/>
        <v>53.3</v>
      </c>
      <c r="G79" s="60">
        <f t="shared" si="28"/>
        <v>40.5</v>
      </c>
      <c r="H79" s="60">
        <f t="shared" si="28"/>
        <v>40.5</v>
      </c>
      <c r="I79" s="60">
        <f t="shared" si="28"/>
        <v>25.5</v>
      </c>
      <c r="J79" s="60">
        <f t="shared" si="28"/>
        <v>25.5</v>
      </c>
      <c r="K79" s="60">
        <f t="shared" si="28"/>
        <v>77</v>
      </c>
      <c r="L79" s="60">
        <f t="shared" si="28"/>
        <v>73.599999999999994</v>
      </c>
      <c r="M79" s="60">
        <f t="shared" si="28"/>
        <v>73.599999999999994</v>
      </c>
      <c r="N79" s="60">
        <f t="shared" si="28"/>
        <v>56</v>
      </c>
      <c r="O79" s="60">
        <f t="shared" si="28"/>
        <v>50.4</v>
      </c>
      <c r="P79" s="60">
        <f t="shared" si="28"/>
        <v>52</v>
      </c>
      <c r="Q79" s="60">
        <f t="shared" si="28"/>
        <v>60</v>
      </c>
      <c r="R79" s="60">
        <f t="shared" si="28"/>
        <v>60</v>
      </c>
      <c r="S79" s="60">
        <f t="shared" si="28"/>
        <v>41</v>
      </c>
      <c r="T79" s="60">
        <f t="shared" si="28"/>
        <v>57.4</v>
      </c>
      <c r="U79" s="60">
        <f t="shared" si="28"/>
        <v>87.8</v>
      </c>
      <c r="V79" s="60">
        <f t="shared" si="28"/>
        <v>76.900000000000006</v>
      </c>
      <c r="W79" s="60">
        <f t="shared" si="28"/>
        <v>61.2</v>
      </c>
      <c r="X79" s="60">
        <f t="shared" si="28"/>
        <v>48</v>
      </c>
      <c r="Y79" s="60">
        <f t="shared" si="28"/>
        <v>74</v>
      </c>
      <c r="Z79" s="60">
        <f t="shared" si="28"/>
        <v>48</v>
      </c>
      <c r="AA79" s="60">
        <f t="shared" si="28"/>
        <v>68.5</v>
      </c>
      <c r="AB79" s="60">
        <f t="shared" si="28"/>
        <v>48</v>
      </c>
      <c r="AC79" s="60">
        <f t="shared" si="28"/>
        <v>81</v>
      </c>
      <c r="AD79" s="60">
        <f t="shared" si="28"/>
        <v>41</v>
      </c>
      <c r="AE79" s="60">
        <f t="shared" si="28"/>
        <v>61.8</v>
      </c>
      <c r="AF79" s="60">
        <f t="shared" si="28"/>
        <v>74.5</v>
      </c>
      <c r="AG79" s="93"/>
      <c r="AH79" s="56">
        <f t="shared" ref="AH79:AH91" si="29">MAX(B79:AF79)</f>
        <v>87.8</v>
      </c>
      <c r="AI79" s="57">
        <f t="shared" ref="AI79:AI91" si="30">MIN(B79:AF79)</f>
        <v>25.5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 t="shared" ref="B80" si="31">IF(B57&lt;0,B57*-1,0)</f>
        <v>0</v>
      </c>
      <c r="C80" s="60">
        <f t="shared" ref="C80:AF80" si="32">IF(C57&lt;0,C57*-1,0)</f>
        <v>0</v>
      </c>
      <c r="D80" s="60">
        <f t="shared" si="32"/>
        <v>0</v>
      </c>
      <c r="E80" s="60">
        <f t="shared" si="32"/>
        <v>0</v>
      </c>
      <c r="F80" s="60">
        <f t="shared" si="32"/>
        <v>0</v>
      </c>
      <c r="G80" s="60">
        <f t="shared" si="32"/>
        <v>0</v>
      </c>
      <c r="H80" s="60">
        <f t="shared" si="32"/>
        <v>0</v>
      </c>
      <c r="I80" s="60">
        <f t="shared" si="32"/>
        <v>0</v>
      </c>
      <c r="J80" s="60">
        <f t="shared" si="32"/>
        <v>0</v>
      </c>
      <c r="K80" s="60">
        <f t="shared" si="32"/>
        <v>0</v>
      </c>
      <c r="L80" s="60">
        <f t="shared" si="32"/>
        <v>0</v>
      </c>
      <c r="M80" s="60">
        <f t="shared" si="32"/>
        <v>0</v>
      </c>
      <c r="N80" s="60">
        <f t="shared" si="32"/>
        <v>0</v>
      </c>
      <c r="O80" s="60">
        <f t="shared" si="32"/>
        <v>0</v>
      </c>
      <c r="P80" s="60">
        <f t="shared" si="32"/>
        <v>0</v>
      </c>
      <c r="Q80" s="60">
        <f t="shared" si="32"/>
        <v>0</v>
      </c>
      <c r="R80" s="60">
        <f t="shared" si="32"/>
        <v>0</v>
      </c>
      <c r="S80" s="60">
        <f t="shared" si="32"/>
        <v>0</v>
      </c>
      <c r="T80" s="60">
        <f t="shared" si="32"/>
        <v>0</v>
      </c>
      <c r="U80" s="60">
        <f t="shared" si="32"/>
        <v>0</v>
      </c>
      <c r="V80" s="60">
        <f t="shared" si="32"/>
        <v>0</v>
      </c>
      <c r="W80" s="60">
        <f t="shared" si="32"/>
        <v>0</v>
      </c>
      <c r="X80" s="60">
        <f t="shared" si="32"/>
        <v>0</v>
      </c>
      <c r="Y80" s="60">
        <f t="shared" si="32"/>
        <v>0</v>
      </c>
      <c r="Z80" s="60">
        <f t="shared" si="32"/>
        <v>0</v>
      </c>
      <c r="AA80" s="60">
        <f t="shared" si="32"/>
        <v>0</v>
      </c>
      <c r="AB80" s="60">
        <f t="shared" si="32"/>
        <v>0</v>
      </c>
      <c r="AC80" s="60">
        <f t="shared" si="32"/>
        <v>0</v>
      </c>
      <c r="AD80" s="60">
        <f t="shared" si="32"/>
        <v>0</v>
      </c>
      <c r="AE80" s="60">
        <f t="shared" si="32"/>
        <v>0</v>
      </c>
      <c r="AF80" s="60">
        <f t="shared" si="32"/>
        <v>0</v>
      </c>
      <c r="AG80" s="93"/>
      <c r="AH80" s="56">
        <f t="shared" si="29"/>
        <v>0</v>
      </c>
      <c r="AI80" s="57">
        <f t="shared" si="30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29"/>
        <v>0</v>
      </c>
      <c r="AI81" s="57">
        <f t="shared" si="30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" si="33">SUM(B76:B81)</f>
        <v>68.900000000000006</v>
      </c>
      <c r="C82" s="74">
        <f t="shared" ref="C82:AG82" si="34">SUM(C76:C81)</f>
        <v>63</v>
      </c>
      <c r="D82" s="74">
        <f t="shared" si="34"/>
        <v>63</v>
      </c>
      <c r="E82" s="74">
        <f t="shared" si="34"/>
        <v>58.2</v>
      </c>
      <c r="F82" s="74">
        <f t="shared" si="34"/>
        <v>53.3</v>
      </c>
      <c r="G82" s="74">
        <f t="shared" si="34"/>
        <v>40.5</v>
      </c>
      <c r="H82" s="74">
        <f t="shared" si="34"/>
        <v>40.5</v>
      </c>
      <c r="I82" s="74">
        <f t="shared" si="34"/>
        <v>25.5</v>
      </c>
      <c r="J82" s="74">
        <f t="shared" si="34"/>
        <v>25.5</v>
      </c>
      <c r="K82" s="74">
        <f t="shared" si="34"/>
        <v>77</v>
      </c>
      <c r="L82" s="74">
        <f t="shared" si="34"/>
        <v>73.599999999999994</v>
      </c>
      <c r="M82" s="74">
        <f t="shared" si="34"/>
        <v>73.599999999999994</v>
      </c>
      <c r="N82" s="74">
        <f t="shared" si="34"/>
        <v>56</v>
      </c>
      <c r="O82" s="74">
        <f t="shared" si="34"/>
        <v>50.4</v>
      </c>
      <c r="P82" s="74">
        <f t="shared" si="34"/>
        <v>52</v>
      </c>
      <c r="Q82" s="74">
        <f t="shared" si="34"/>
        <v>60</v>
      </c>
      <c r="R82" s="74">
        <f t="shared" si="34"/>
        <v>60</v>
      </c>
      <c r="S82" s="74">
        <f t="shared" si="34"/>
        <v>41</v>
      </c>
      <c r="T82" s="74">
        <f t="shared" si="34"/>
        <v>57.4</v>
      </c>
      <c r="U82" s="74">
        <f t="shared" si="34"/>
        <v>87.8</v>
      </c>
      <c r="V82" s="74">
        <f t="shared" si="34"/>
        <v>76.900000000000006</v>
      </c>
      <c r="W82" s="74">
        <f t="shared" si="34"/>
        <v>61.2</v>
      </c>
      <c r="X82" s="74">
        <f t="shared" si="34"/>
        <v>48</v>
      </c>
      <c r="Y82" s="74">
        <f t="shared" si="34"/>
        <v>74</v>
      </c>
      <c r="Z82" s="74">
        <f t="shared" si="34"/>
        <v>48</v>
      </c>
      <c r="AA82" s="74">
        <f t="shared" si="34"/>
        <v>68.5</v>
      </c>
      <c r="AB82" s="74">
        <f t="shared" si="34"/>
        <v>48</v>
      </c>
      <c r="AC82" s="74">
        <f t="shared" si="34"/>
        <v>81</v>
      </c>
      <c r="AD82" s="74">
        <f t="shared" si="34"/>
        <v>41</v>
      </c>
      <c r="AE82" s="74">
        <f t="shared" si="34"/>
        <v>61.8</v>
      </c>
      <c r="AF82" s="74">
        <f t="shared" si="34"/>
        <v>74.5</v>
      </c>
      <c r="AG82" s="79">
        <f t="shared" si="34"/>
        <v>0</v>
      </c>
      <c r="AH82" s="56">
        <f t="shared" si="29"/>
        <v>87.8</v>
      </c>
      <c r="AI82" s="57">
        <f t="shared" si="30"/>
        <v>25.5</v>
      </c>
      <c r="AK82" s="58"/>
    </row>
    <row r="83" spans="1:88" s="1" customFormat="1" ht="15.75" thickBot="1" x14ac:dyDescent="0.3">
      <c r="A83" s="73" t="s">
        <v>87</v>
      </c>
      <c r="B83" s="74">
        <f t="shared" ref="B83" si="35">SUM(B70:B82)</f>
        <v>1728.88</v>
      </c>
      <c r="C83" s="74">
        <f t="shared" ref="C83:AG83" si="36">SUM(C70:C82)</f>
        <v>1713.08</v>
      </c>
      <c r="D83" s="74">
        <f t="shared" si="36"/>
        <v>1708.6799999999998</v>
      </c>
      <c r="E83" s="74">
        <f t="shared" si="36"/>
        <v>1708.68</v>
      </c>
      <c r="F83" s="74">
        <f t="shared" si="36"/>
        <v>1818.2799999999997</v>
      </c>
      <c r="G83" s="74">
        <f t="shared" si="36"/>
        <v>1981.8799999999999</v>
      </c>
      <c r="H83" s="74">
        <f t="shared" si="36"/>
        <v>2162.6799999999998</v>
      </c>
      <c r="I83" s="74">
        <f t="shared" si="36"/>
        <v>2293.88</v>
      </c>
      <c r="J83" s="74">
        <f t="shared" si="36"/>
        <v>2527.88</v>
      </c>
      <c r="K83" s="74">
        <f t="shared" si="36"/>
        <v>2725.48</v>
      </c>
      <c r="L83" s="74">
        <f t="shared" si="36"/>
        <v>2735.48</v>
      </c>
      <c r="M83" s="74">
        <f t="shared" si="36"/>
        <v>2545.8799999999997</v>
      </c>
      <c r="N83" s="74">
        <f t="shared" si="36"/>
        <v>2430.6799999999998</v>
      </c>
      <c r="O83" s="74">
        <f t="shared" si="36"/>
        <v>2441.48</v>
      </c>
      <c r="P83" s="74">
        <f t="shared" si="36"/>
        <v>2381.88</v>
      </c>
      <c r="Q83" s="74">
        <f t="shared" si="36"/>
        <v>2233.48</v>
      </c>
      <c r="R83" s="74">
        <f t="shared" si="36"/>
        <v>2253.48</v>
      </c>
      <c r="S83" s="74">
        <f t="shared" si="36"/>
        <v>2232.2799999999997</v>
      </c>
      <c r="T83" s="74">
        <f t="shared" si="36"/>
        <v>2468.8800000000006</v>
      </c>
      <c r="U83" s="74">
        <f t="shared" si="36"/>
        <v>2623.0800000000004</v>
      </c>
      <c r="V83" s="74">
        <f t="shared" si="36"/>
        <v>2915.4800000000005</v>
      </c>
      <c r="W83" s="74">
        <f t="shared" si="36"/>
        <v>2990.2799999999997</v>
      </c>
      <c r="X83" s="74">
        <f t="shared" si="36"/>
        <v>2982.28</v>
      </c>
      <c r="Y83" s="74">
        <f t="shared" si="36"/>
        <v>2782.28</v>
      </c>
      <c r="Z83" s="74">
        <f t="shared" si="36"/>
        <v>2782.28</v>
      </c>
      <c r="AA83" s="74">
        <f t="shared" si="36"/>
        <v>2540.08</v>
      </c>
      <c r="AB83" s="74">
        <f t="shared" si="36"/>
        <v>2400.08</v>
      </c>
      <c r="AC83" s="74">
        <f t="shared" si="36"/>
        <v>2400.08</v>
      </c>
      <c r="AD83" s="74">
        <f t="shared" si="36"/>
        <v>1982.2800000000002</v>
      </c>
      <c r="AE83" s="74">
        <f t="shared" si="36"/>
        <v>1915.28</v>
      </c>
      <c r="AF83" s="74">
        <f t="shared" si="36"/>
        <v>1937.48</v>
      </c>
      <c r="AG83" s="79">
        <f t="shared" si="36"/>
        <v>4360.08</v>
      </c>
      <c r="AH83" s="56">
        <f t="shared" si="29"/>
        <v>2990.2799999999997</v>
      </c>
      <c r="AI83" s="57">
        <f t="shared" si="30"/>
        <v>1708.6799999999998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6">
        <v>49.96</v>
      </c>
      <c r="C84" s="97">
        <v>49.95</v>
      </c>
      <c r="D84" s="97">
        <v>50.033000000000001</v>
      </c>
      <c r="E84" s="97">
        <v>50.012</v>
      </c>
      <c r="F84" s="97">
        <v>50.094999999999999</v>
      </c>
      <c r="G84" s="97">
        <v>49.988</v>
      </c>
      <c r="H84" s="97">
        <v>49.993000000000002</v>
      </c>
      <c r="I84" s="97">
        <v>50.085000000000001</v>
      </c>
      <c r="J84" s="97">
        <v>49.991</v>
      </c>
      <c r="K84" s="97">
        <v>49.932000000000002</v>
      </c>
      <c r="L84" s="97">
        <v>49.97</v>
      </c>
      <c r="M84" s="97">
        <v>49.97</v>
      </c>
      <c r="N84" s="97">
        <v>49.97</v>
      </c>
      <c r="O84" s="97">
        <v>50.018000000000001</v>
      </c>
      <c r="P84" s="97">
        <v>50.015999999999998</v>
      </c>
      <c r="Q84" s="97">
        <v>50.04</v>
      </c>
      <c r="R84" s="97">
        <v>50.07</v>
      </c>
      <c r="S84" s="97">
        <v>50</v>
      </c>
      <c r="T84" s="97">
        <v>50.110999999999997</v>
      </c>
      <c r="U84" s="97">
        <v>50.029000000000003</v>
      </c>
      <c r="V84" s="97">
        <v>50.061</v>
      </c>
      <c r="W84" s="97">
        <v>50.08</v>
      </c>
      <c r="X84" s="97">
        <v>50.01</v>
      </c>
      <c r="Y84" s="97">
        <v>50</v>
      </c>
      <c r="Z84" s="97">
        <v>49.98</v>
      </c>
      <c r="AA84" s="97">
        <v>49.972000000000001</v>
      </c>
      <c r="AB84" s="97">
        <v>49.930999999999997</v>
      </c>
      <c r="AC84" s="97">
        <v>50.006999999999998</v>
      </c>
      <c r="AD84" s="97">
        <v>50.116</v>
      </c>
      <c r="AE84" s="97">
        <v>49.963999999999999</v>
      </c>
      <c r="AF84" s="96">
        <v>50.036999999999999</v>
      </c>
      <c r="AG84" s="98"/>
      <c r="AH84" s="56">
        <f t="shared" si="29"/>
        <v>50.116</v>
      </c>
      <c r="AI84" s="57">
        <f t="shared" si="30"/>
        <v>49.930999999999997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100">
        <v>129.19999999999999</v>
      </c>
      <c r="C85" s="53">
        <v>129</v>
      </c>
      <c r="D85" s="53">
        <v>128.6</v>
      </c>
      <c r="E85" s="53">
        <v>128.69999999999999</v>
      </c>
      <c r="F85" s="53">
        <v>128.30000000000001</v>
      </c>
      <c r="G85" s="53">
        <v>126</v>
      </c>
      <c r="H85" s="53">
        <v>125.1</v>
      </c>
      <c r="I85" s="53">
        <v>122.9</v>
      </c>
      <c r="J85" s="53">
        <v>123.2</v>
      </c>
      <c r="K85" s="53">
        <v>123.3</v>
      </c>
      <c r="L85" s="53">
        <v>124.1</v>
      </c>
      <c r="M85" s="53">
        <v>124.1</v>
      </c>
      <c r="N85" s="53">
        <v>124.1</v>
      </c>
      <c r="O85" s="53">
        <v>124.5</v>
      </c>
      <c r="P85" s="53">
        <v>125.1</v>
      </c>
      <c r="Q85" s="53">
        <v>126.7</v>
      </c>
      <c r="R85" s="53">
        <v>125.5</v>
      </c>
      <c r="S85" s="53">
        <v>124.36</v>
      </c>
      <c r="T85" s="101">
        <v>124.1</v>
      </c>
      <c r="U85" s="101">
        <v>123.2</v>
      </c>
      <c r="V85" s="101">
        <v>124.9</v>
      </c>
      <c r="W85" s="101">
        <v>124.9</v>
      </c>
      <c r="X85" s="101">
        <v>124.4</v>
      </c>
      <c r="Y85" s="101">
        <v>124.4</v>
      </c>
      <c r="Z85" s="101">
        <v>124.4</v>
      </c>
      <c r="AA85" s="53">
        <v>125.3</v>
      </c>
      <c r="AB85" s="53">
        <v>125.8</v>
      </c>
      <c r="AC85" s="53">
        <v>127.1</v>
      </c>
      <c r="AD85" s="53">
        <v>126.6</v>
      </c>
      <c r="AE85" s="53">
        <v>126.6</v>
      </c>
      <c r="AF85" s="100">
        <v>126.8</v>
      </c>
      <c r="AG85" s="102"/>
      <c r="AH85" s="56">
        <f t="shared" si="29"/>
        <v>129.19999999999999</v>
      </c>
      <c r="AI85" s="57">
        <f t="shared" si="30"/>
        <v>122.9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100">
        <v>132.5</v>
      </c>
      <c r="C86" s="53">
        <v>1312.4</v>
      </c>
      <c r="D86" s="53">
        <v>132.19999999999999</v>
      </c>
      <c r="E86" s="53">
        <v>132.1</v>
      </c>
      <c r="F86" s="53">
        <v>131.69999999999999</v>
      </c>
      <c r="G86" s="53">
        <v>129.80000000000001</v>
      </c>
      <c r="H86" s="53">
        <v>128.6</v>
      </c>
      <c r="I86" s="53">
        <v>126.3</v>
      </c>
      <c r="J86" s="53">
        <v>126.5</v>
      </c>
      <c r="K86" s="53">
        <v>126.6</v>
      </c>
      <c r="L86" s="53">
        <v>126.8</v>
      </c>
      <c r="M86" s="53">
        <v>126.8</v>
      </c>
      <c r="N86" s="53">
        <v>126.8</v>
      </c>
      <c r="O86" s="53">
        <v>127.4</v>
      </c>
      <c r="P86" s="53">
        <v>127.7</v>
      </c>
      <c r="Q86" s="53">
        <v>129</v>
      </c>
      <c r="R86" s="53">
        <v>128.6</v>
      </c>
      <c r="S86" s="53">
        <v>127.8</v>
      </c>
      <c r="T86" s="101">
        <v>127.5</v>
      </c>
      <c r="U86" s="101">
        <v>126.8</v>
      </c>
      <c r="V86" s="101">
        <v>127.8</v>
      </c>
      <c r="W86" s="101">
        <v>127.6</v>
      </c>
      <c r="X86" s="101">
        <v>126.8</v>
      </c>
      <c r="Y86" s="101">
        <v>126.8</v>
      </c>
      <c r="Z86" s="101">
        <v>126.8</v>
      </c>
      <c r="AA86" s="53">
        <v>128</v>
      </c>
      <c r="AB86" s="53">
        <v>128.80000000000001</v>
      </c>
      <c r="AC86" s="53">
        <v>129.6</v>
      </c>
      <c r="AD86" s="53">
        <v>130</v>
      </c>
      <c r="AE86" s="53">
        <v>130.4</v>
      </c>
      <c r="AF86" s="100">
        <v>130.80000000000001</v>
      </c>
      <c r="AG86" s="102"/>
      <c r="AH86" s="56">
        <f t="shared" si="29"/>
        <v>1312.4</v>
      </c>
      <c r="AI86" s="57">
        <f t="shared" si="30"/>
        <v>126.3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100">
        <v>128.1</v>
      </c>
      <c r="C87" s="53">
        <v>128.30000000000001</v>
      </c>
      <c r="D87" s="53">
        <v>128.6</v>
      </c>
      <c r="E87" s="53">
        <v>128.19999999999999</v>
      </c>
      <c r="F87" s="53">
        <v>129.80000000000001</v>
      </c>
      <c r="G87" s="53">
        <v>128.69999999999999</v>
      </c>
      <c r="H87" s="53">
        <v>127.5</v>
      </c>
      <c r="I87" s="53">
        <v>127.5</v>
      </c>
      <c r="J87" s="53"/>
      <c r="K87" s="53">
        <v>126.5</v>
      </c>
      <c r="L87" s="53">
        <v>125.5</v>
      </c>
      <c r="M87" s="53">
        <v>125.5</v>
      </c>
      <c r="N87" s="53">
        <v>125.5</v>
      </c>
      <c r="O87" s="53">
        <v>128.30000000000001</v>
      </c>
      <c r="P87" s="53">
        <v>128.69999999999999</v>
      </c>
      <c r="Q87" s="53">
        <v>130.19999999999999</v>
      </c>
      <c r="R87" s="53">
        <v>130</v>
      </c>
      <c r="S87" s="53">
        <v>128.4</v>
      </c>
      <c r="T87" s="53">
        <v>128.6</v>
      </c>
      <c r="U87" s="53">
        <v>129.19999999999999</v>
      </c>
      <c r="V87" s="53">
        <v>126.6</v>
      </c>
      <c r="W87" s="101">
        <v>128.69999999999999</v>
      </c>
      <c r="X87" s="101">
        <v>131</v>
      </c>
      <c r="Y87" s="101">
        <v>131</v>
      </c>
      <c r="Z87" s="101">
        <v>131</v>
      </c>
      <c r="AA87" s="53">
        <v>129.6</v>
      </c>
      <c r="AB87" s="53">
        <v>129.6</v>
      </c>
      <c r="AC87" s="53">
        <v>129.69999999999999</v>
      </c>
      <c r="AD87" s="53">
        <v>127.7</v>
      </c>
      <c r="AE87" s="53">
        <v>127.4</v>
      </c>
      <c r="AF87" s="100">
        <v>128.5</v>
      </c>
      <c r="AG87" s="102"/>
      <c r="AH87" s="56">
        <f t="shared" si="29"/>
        <v>131</v>
      </c>
      <c r="AI87" s="57">
        <f t="shared" si="30"/>
        <v>125.5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0">
        <v>131.1</v>
      </c>
      <c r="C88" s="53">
        <v>131.4</v>
      </c>
      <c r="D88" s="53">
        <v>131.4</v>
      </c>
      <c r="E88" s="53">
        <v>131.1</v>
      </c>
      <c r="F88" s="53">
        <v>132.30000000000001</v>
      </c>
      <c r="G88" s="53">
        <v>130.9</v>
      </c>
      <c r="H88" s="53">
        <v>130</v>
      </c>
      <c r="I88" s="53">
        <v>129.9</v>
      </c>
      <c r="J88" s="53"/>
      <c r="K88" s="53">
        <v>129.9</v>
      </c>
      <c r="L88" s="53">
        <v>128.19999999999999</v>
      </c>
      <c r="M88" s="53">
        <v>128.19999999999999</v>
      </c>
      <c r="N88" s="53">
        <v>128.19999999999999</v>
      </c>
      <c r="O88" s="53">
        <v>131</v>
      </c>
      <c r="P88" s="53">
        <v>131.19999999999999</v>
      </c>
      <c r="Q88" s="53">
        <v>133.30000000000001</v>
      </c>
      <c r="R88" s="53">
        <v>133</v>
      </c>
      <c r="S88" s="53">
        <v>131.4</v>
      </c>
      <c r="T88" s="53">
        <v>132.69999999999999</v>
      </c>
      <c r="U88" s="53">
        <v>132.6</v>
      </c>
      <c r="V88" s="53">
        <v>130.4</v>
      </c>
      <c r="W88" s="101">
        <v>132.6</v>
      </c>
      <c r="X88" s="101">
        <v>136</v>
      </c>
      <c r="Y88" s="101">
        <v>136</v>
      </c>
      <c r="Z88" s="101">
        <v>136</v>
      </c>
      <c r="AA88" s="53">
        <v>132.1</v>
      </c>
      <c r="AB88" s="53">
        <v>132.1</v>
      </c>
      <c r="AC88" s="53">
        <v>132.4</v>
      </c>
      <c r="AD88" s="53">
        <v>131.5</v>
      </c>
      <c r="AE88" s="53">
        <v>130.69999999999999</v>
      </c>
      <c r="AF88" s="100">
        <v>131.6</v>
      </c>
      <c r="AG88" s="102"/>
      <c r="AH88" s="56">
        <f t="shared" si="29"/>
        <v>136</v>
      </c>
      <c r="AI88" s="57">
        <f t="shared" si="30"/>
        <v>128.19999999999999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4">
        <v>133.4</v>
      </c>
      <c r="C89" s="105">
        <v>134.80000000000001</v>
      </c>
      <c r="D89" s="105">
        <v>133.4</v>
      </c>
      <c r="E89" s="105">
        <v>133.5</v>
      </c>
      <c r="F89" s="105">
        <v>132</v>
      </c>
      <c r="G89" s="105">
        <v>128</v>
      </c>
      <c r="H89" s="105">
        <v>131.6</v>
      </c>
      <c r="I89" s="105">
        <v>130.30000000000001</v>
      </c>
      <c r="J89" s="105">
        <v>132.9</v>
      </c>
      <c r="K89" s="105">
        <v>131.6</v>
      </c>
      <c r="L89" s="105">
        <v>131.1</v>
      </c>
      <c r="M89" s="105">
        <v>131.1</v>
      </c>
      <c r="N89" s="105">
        <v>131.1</v>
      </c>
      <c r="O89" s="105">
        <v>135</v>
      </c>
      <c r="P89" s="105">
        <v>134</v>
      </c>
      <c r="Q89" s="105">
        <v>135.5</v>
      </c>
      <c r="R89" s="105">
        <v>136.30000000000001</v>
      </c>
      <c r="S89" s="105">
        <v>132.6</v>
      </c>
      <c r="T89" s="105">
        <v>132.80000000000001</v>
      </c>
      <c r="U89" s="105">
        <v>132.9</v>
      </c>
      <c r="V89" s="105">
        <v>133.30000000000001</v>
      </c>
      <c r="W89" s="101">
        <v>134.19999999999999</v>
      </c>
      <c r="X89" s="101">
        <v>132</v>
      </c>
      <c r="Y89" s="101">
        <v>132</v>
      </c>
      <c r="Z89" s="101">
        <v>132</v>
      </c>
      <c r="AA89" s="105">
        <v>134.5</v>
      </c>
      <c r="AB89" s="105">
        <v>134.69999999999999</v>
      </c>
      <c r="AC89" s="105">
        <v>135.1</v>
      </c>
      <c r="AD89" s="105">
        <v>134.5</v>
      </c>
      <c r="AE89" s="105">
        <v>134.5</v>
      </c>
      <c r="AF89" s="104">
        <v>132</v>
      </c>
      <c r="AG89" s="106"/>
      <c r="AH89" s="56">
        <f t="shared" si="29"/>
        <v>136.30000000000001</v>
      </c>
      <c r="AI89" s="57">
        <f t="shared" si="30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100">
        <v>133.9</v>
      </c>
      <c r="C90" s="53">
        <v>135.4</v>
      </c>
      <c r="D90" s="53">
        <v>133.1</v>
      </c>
      <c r="E90" s="53">
        <v>132.69999999999999</v>
      </c>
      <c r="F90" s="53">
        <v>130.69999999999999</v>
      </c>
      <c r="G90" s="53">
        <v>127.8</v>
      </c>
      <c r="H90" s="53">
        <v>129.5</v>
      </c>
      <c r="I90" s="53">
        <v>129.4</v>
      </c>
      <c r="J90" s="53">
        <v>130.80000000000001</v>
      </c>
      <c r="K90" s="53">
        <v>129</v>
      </c>
      <c r="L90" s="53">
        <v>128.6</v>
      </c>
      <c r="M90" s="53">
        <v>128.6</v>
      </c>
      <c r="N90" s="53">
        <v>128.6</v>
      </c>
      <c r="O90" s="53">
        <v>134.4</v>
      </c>
      <c r="P90" s="53">
        <v>133.80000000000001</v>
      </c>
      <c r="Q90" s="53">
        <v>132.6</v>
      </c>
      <c r="R90" s="53">
        <v>136</v>
      </c>
      <c r="S90" s="53">
        <v>128</v>
      </c>
      <c r="T90" s="53">
        <v>129.5</v>
      </c>
      <c r="U90" s="53">
        <v>133.19999999999999</v>
      </c>
      <c r="V90" s="53">
        <v>131.69999999999999</v>
      </c>
      <c r="W90" s="101">
        <v>134.30000000000001</v>
      </c>
      <c r="X90" s="101">
        <v>132</v>
      </c>
      <c r="Y90" s="101">
        <v>132</v>
      </c>
      <c r="Z90" s="101">
        <v>132</v>
      </c>
      <c r="AA90" s="53">
        <v>133.30000000000001</v>
      </c>
      <c r="AB90" s="53">
        <v>133.9</v>
      </c>
      <c r="AC90" s="53">
        <v>132.69999999999999</v>
      </c>
      <c r="AD90" s="53">
        <v>133.80000000000001</v>
      </c>
      <c r="AE90" s="53">
        <v>134.30000000000001</v>
      </c>
      <c r="AF90" s="100">
        <v>131.4</v>
      </c>
      <c r="AG90" s="102"/>
      <c r="AH90" s="56">
        <f t="shared" si="29"/>
        <v>136</v>
      </c>
      <c r="AI90" s="57">
        <f t="shared" si="30"/>
        <v>127.8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7">
        <v>67</v>
      </c>
      <c r="C91" s="108">
        <v>67.3</v>
      </c>
      <c r="D91" s="108">
        <v>67.2</v>
      </c>
      <c r="E91" s="108">
        <v>67</v>
      </c>
      <c r="F91" s="108">
        <v>66.8</v>
      </c>
      <c r="G91" s="108">
        <v>65.7</v>
      </c>
      <c r="H91" s="108">
        <v>65.099999999999994</v>
      </c>
      <c r="I91" s="108">
        <v>64.099999999999994</v>
      </c>
      <c r="J91" s="108">
        <v>64.400000000000006</v>
      </c>
      <c r="K91" s="108">
        <v>64.400000000000006</v>
      </c>
      <c r="L91" s="108">
        <v>64.400000000000006</v>
      </c>
      <c r="M91" s="108">
        <v>64.400000000000006</v>
      </c>
      <c r="N91" s="108">
        <v>64.400000000000006</v>
      </c>
      <c r="O91" s="108">
        <v>64.900000000000006</v>
      </c>
      <c r="P91" s="108">
        <v>65.099999999999994</v>
      </c>
      <c r="Q91" s="108">
        <v>65.599999999999994</v>
      </c>
      <c r="R91" s="108">
        <v>65.599999999999994</v>
      </c>
      <c r="S91" s="108">
        <v>64.900000000000006</v>
      </c>
      <c r="T91" s="108">
        <v>65.099999999999994</v>
      </c>
      <c r="U91" s="108">
        <v>64.7</v>
      </c>
      <c r="V91" s="108">
        <v>64.8</v>
      </c>
      <c r="W91" s="108">
        <v>64.900000000000006</v>
      </c>
      <c r="X91" s="108">
        <v>64.400000000000006</v>
      </c>
      <c r="Y91" s="108">
        <v>64.400000000000006</v>
      </c>
      <c r="Z91" s="108">
        <v>64.400000000000006</v>
      </c>
      <c r="AA91" s="108">
        <v>65.099999999999994</v>
      </c>
      <c r="AB91" s="108">
        <v>65.400000000000006</v>
      </c>
      <c r="AC91" s="108">
        <v>65.599999999999994</v>
      </c>
      <c r="AD91" s="108">
        <v>66</v>
      </c>
      <c r="AE91" s="108">
        <v>66.099999999999994</v>
      </c>
      <c r="AF91" s="107">
        <v>66.5</v>
      </c>
      <c r="AG91" s="109"/>
      <c r="AH91" s="56">
        <f t="shared" si="29"/>
        <v>67.3</v>
      </c>
      <c r="AI91" s="57">
        <f t="shared" si="30"/>
        <v>64.099999999999994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5">
        <f t="shared" ref="B93" si="37">SUM(B15,B18,B21:B22,B42,B44:B45,B47,B49,B94:B97,B102,B108,B114,B123,B125,B137,B144,B147:B148,B155,B157,B159,B163:B165,B167:B169,B174,B180:B181,B183:B185,B193,B198)</f>
        <v>145.23999999999998</v>
      </c>
      <c r="C93" s="114">
        <f t="shared" ref="C93:AF93" si="38">SUM(C15,C18,C21:C22,C42,C44:C45,C47,C49,C94:C97,C102,C108,C114,C123,C125,C137,C144,C147:C148,C155,C157,C159,C163:C165,C167:C169,C174,C180:C181,C183:C185,C193,C198)</f>
        <v>140.43999999999997</v>
      </c>
      <c r="D93" s="114">
        <f t="shared" si="38"/>
        <v>140.63999999999999</v>
      </c>
      <c r="E93" s="114">
        <f t="shared" si="38"/>
        <v>147.93999999999997</v>
      </c>
      <c r="F93" s="115">
        <f t="shared" si="38"/>
        <v>174.04000000000002</v>
      </c>
      <c r="G93" s="115">
        <f t="shared" si="38"/>
        <v>198.23999999999998</v>
      </c>
      <c r="H93" s="115">
        <f t="shared" si="38"/>
        <v>237.33999999999997</v>
      </c>
      <c r="I93" s="115">
        <f t="shared" si="38"/>
        <v>305.74</v>
      </c>
      <c r="J93" s="115">
        <f t="shared" si="38"/>
        <v>334.24000000000007</v>
      </c>
      <c r="K93" s="115">
        <f t="shared" si="38"/>
        <v>356.94000000000005</v>
      </c>
      <c r="L93" s="115">
        <f t="shared" si="38"/>
        <v>357.94000000000005</v>
      </c>
      <c r="M93" s="115">
        <f t="shared" si="38"/>
        <v>355.54</v>
      </c>
      <c r="N93" s="115">
        <f t="shared" si="38"/>
        <v>368.34000000000003</v>
      </c>
      <c r="O93" s="115">
        <f t="shared" si="38"/>
        <v>318.64000000000004</v>
      </c>
      <c r="P93" s="115">
        <f t="shared" si="38"/>
        <v>301.54000000000002</v>
      </c>
      <c r="Q93" s="115">
        <f t="shared" si="38"/>
        <v>288.44</v>
      </c>
      <c r="R93" s="115">
        <f t="shared" si="38"/>
        <v>286.74</v>
      </c>
      <c r="S93" s="115">
        <f t="shared" si="38"/>
        <v>290.74</v>
      </c>
      <c r="T93" s="115">
        <f t="shared" si="38"/>
        <v>301.34000000000003</v>
      </c>
      <c r="U93" s="115">
        <f t="shared" si="38"/>
        <v>336.34000000000003</v>
      </c>
      <c r="V93" s="115">
        <f t="shared" si="38"/>
        <v>384.54000000000008</v>
      </c>
      <c r="W93" s="115">
        <f t="shared" si="38"/>
        <v>406.24</v>
      </c>
      <c r="X93" s="115">
        <f t="shared" si="38"/>
        <v>396.84000000000003</v>
      </c>
      <c r="Y93" s="115">
        <f t="shared" si="38"/>
        <v>376.84000000000003</v>
      </c>
      <c r="Z93" s="115">
        <f t="shared" si="38"/>
        <v>366.84000000000003</v>
      </c>
      <c r="AA93" s="115">
        <f t="shared" si="38"/>
        <v>339.34000000000003</v>
      </c>
      <c r="AB93" s="115">
        <f t="shared" si="38"/>
        <v>325.94000000000005</v>
      </c>
      <c r="AC93" s="115">
        <f t="shared" si="38"/>
        <v>302.44000000000005</v>
      </c>
      <c r="AD93" s="115">
        <f t="shared" si="38"/>
        <v>216.43999999999994</v>
      </c>
      <c r="AE93" s="115">
        <f t="shared" si="38"/>
        <v>189.43999999999997</v>
      </c>
      <c r="AF93" s="115">
        <f t="shared" si="38"/>
        <v>170.53999999999994</v>
      </c>
      <c r="AG93" s="116"/>
      <c r="AH93" s="56">
        <f>MAX(B93:AF93)</f>
        <v>406.24</v>
      </c>
      <c r="AI93" s="57">
        <f>MIN(B93:AF93)</f>
        <v>140.43999999999997</v>
      </c>
    </row>
    <row r="94" spans="1:88" x14ac:dyDescent="0.25">
      <c r="A94" s="117" t="s">
        <v>97</v>
      </c>
      <c r="B94" s="119">
        <v>34.1</v>
      </c>
      <c r="C94" s="60">
        <v>37.9</v>
      </c>
      <c r="D94" s="60">
        <v>40.799999999999997</v>
      </c>
      <c r="E94" s="60">
        <v>37.9</v>
      </c>
      <c r="F94" s="118">
        <v>34.9</v>
      </c>
      <c r="G94" s="118">
        <v>37.200000000000003</v>
      </c>
      <c r="H94" s="118">
        <v>40.9</v>
      </c>
      <c r="I94" s="118">
        <v>48.1</v>
      </c>
      <c r="J94" s="118">
        <v>45.8</v>
      </c>
      <c r="K94" s="118">
        <v>43.6</v>
      </c>
      <c r="L94" s="49">
        <v>43.3</v>
      </c>
      <c r="M94" s="49">
        <v>43.3</v>
      </c>
      <c r="N94" s="118">
        <v>61.2</v>
      </c>
      <c r="O94" s="118">
        <v>67.5</v>
      </c>
      <c r="P94" s="118">
        <v>58.6</v>
      </c>
      <c r="Q94" s="118">
        <v>67</v>
      </c>
      <c r="R94" s="118">
        <v>63</v>
      </c>
      <c r="S94" s="118">
        <v>60.5</v>
      </c>
      <c r="T94" s="49">
        <v>49</v>
      </c>
      <c r="U94" s="49">
        <v>50.9</v>
      </c>
      <c r="V94" s="49">
        <v>37.200000000000003</v>
      </c>
      <c r="W94" s="118">
        <v>37.1</v>
      </c>
      <c r="X94" s="118">
        <v>30</v>
      </c>
      <c r="Y94" s="118">
        <v>50</v>
      </c>
      <c r="Z94" s="118">
        <v>66</v>
      </c>
      <c r="AA94" s="49">
        <v>66.900000000000006</v>
      </c>
      <c r="AB94" s="49">
        <v>66.599999999999994</v>
      </c>
      <c r="AC94" s="49">
        <v>61.6</v>
      </c>
      <c r="AD94" s="49">
        <v>54.3</v>
      </c>
      <c r="AE94" s="49">
        <v>52.3</v>
      </c>
      <c r="AF94" s="119">
        <v>47.2</v>
      </c>
      <c r="AG94" s="120">
        <v>75</v>
      </c>
      <c r="AH94" s="56">
        <f t="shared" ref="AH94:AH99" si="39">IF(ABS(MAX(B94:AF94))&gt;ABS(MIN(B94:AF94)),MAX(B94:AF94),MIN(B94:AF94))</f>
        <v>67.5</v>
      </c>
      <c r="AI94" s="121">
        <f t="shared" ref="AI94:AI99" si="40">INDEX($B$9:$AF$9,1,MATCH(AH94,B94:AF94,0))</f>
        <v>0.45833333333333298</v>
      </c>
    </row>
    <row r="95" spans="1:88" x14ac:dyDescent="0.25">
      <c r="A95" s="122" t="s">
        <v>98</v>
      </c>
      <c r="B95" s="123">
        <f>-31.9-38.4</f>
        <v>-70.3</v>
      </c>
      <c r="C95" s="62">
        <f>-33.1-39.7</f>
        <v>-72.800000000000011</v>
      </c>
      <c r="D95" s="62">
        <v>-74.2</v>
      </c>
      <c r="E95" s="62">
        <v>-69.7</v>
      </c>
      <c r="F95" s="62">
        <v>-64.599999999999994</v>
      </c>
      <c r="G95" s="62">
        <v>-60.5</v>
      </c>
      <c r="H95" s="62">
        <v>-55.2</v>
      </c>
      <c r="I95" s="62">
        <v>-34.6</v>
      </c>
      <c r="J95" s="62">
        <v>-25.5</v>
      </c>
      <c r="K95" s="62">
        <v>-18.5</v>
      </c>
      <c r="L95" s="62">
        <v>-14.8</v>
      </c>
      <c r="M95" s="62">
        <v>-14.8</v>
      </c>
      <c r="N95" s="62">
        <v>-29.6</v>
      </c>
      <c r="O95" s="62">
        <v>-36.1</v>
      </c>
      <c r="P95" s="62">
        <v>-37.5</v>
      </c>
      <c r="Q95" s="62">
        <v>-41</v>
      </c>
      <c r="R95" s="62">
        <v>-43</v>
      </c>
      <c r="S95" s="62">
        <v>-44</v>
      </c>
      <c r="T95" s="62">
        <v>-38</v>
      </c>
      <c r="U95" s="62">
        <v>-18</v>
      </c>
      <c r="V95" s="62">
        <v>-8.6999999999999993</v>
      </c>
      <c r="W95" s="62">
        <v>-3</v>
      </c>
      <c r="X95" s="62">
        <v>-2</v>
      </c>
      <c r="Y95" s="62">
        <v>-10</v>
      </c>
      <c r="Z95" s="62">
        <v>-21</v>
      </c>
      <c r="AA95" s="53">
        <v>-25.2</v>
      </c>
      <c r="AB95" s="53">
        <v>-29.6</v>
      </c>
      <c r="AC95" s="53">
        <v>-37.799999999999997</v>
      </c>
      <c r="AD95" s="53">
        <v>-55.4</v>
      </c>
      <c r="AE95" s="53">
        <v>-66.099999999999994</v>
      </c>
      <c r="AF95" s="123">
        <v>-77.900000000000006</v>
      </c>
      <c r="AG95" s="120">
        <v>240</v>
      </c>
      <c r="AH95" s="56">
        <f t="shared" si="39"/>
        <v>-77.900000000000006</v>
      </c>
      <c r="AI95" s="121">
        <f t="shared" si="40"/>
        <v>1</v>
      </c>
    </row>
    <row r="96" spans="1:88" x14ac:dyDescent="0.25">
      <c r="A96" s="122" t="s">
        <v>99</v>
      </c>
      <c r="B96" s="123">
        <v>-7.4</v>
      </c>
      <c r="C96" s="62">
        <v>-9.6</v>
      </c>
      <c r="D96" s="62">
        <v>-10.4</v>
      </c>
      <c r="E96" s="62">
        <v>-11.3</v>
      </c>
      <c r="F96" s="62">
        <v>-4.7</v>
      </c>
      <c r="G96" s="62">
        <v>-10.4</v>
      </c>
      <c r="H96" s="62">
        <v>-8.8000000000000007</v>
      </c>
      <c r="I96" s="62">
        <v>0</v>
      </c>
      <c r="J96" s="62">
        <v>1.4</v>
      </c>
      <c r="K96" s="62">
        <v>15.8</v>
      </c>
      <c r="L96" s="62">
        <v>13.9</v>
      </c>
      <c r="M96" s="62">
        <v>13.9</v>
      </c>
      <c r="N96" s="62">
        <v>23.7</v>
      </c>
      <c r="O96" s="62">
        <v>14.5</v>
      </c>
      <c r="P96" s="62">
        <v>6.2</v>
      </c>
      <c r="Q96" s="62">
        <v>8.6999999999999993</v>
      </c>
      <c r="R96" s="62">
        <v>10</v>
      </c>
      <c r="S96" s="62">
        <v>7.5</v>
      </c>
      <c r="T96" s="62">
        <v>5.5</v>
      </c>
      <c r="U96" s="62">
        <v>12.2</v>
      </c>
      <c r="V96" s="62">
        <v>38.5</v>
      </c>
      <c r="W96" s="62">
        <v>41.7</v>
      </c>
      <c r="X96" s="62">
        <v>39</v>
      </c>
      <c r="Y96" s="62">
        <v>20</v>
      </c>
      <c r="Z96" s="62">
        <v>10</v>
      </c>
      <c r="AA96" s="53">
        <v>4.2</v>
      </c>
      <c r="AB96" s="53">
        <v>7</v>
      </c>
      <c r="AC96" s="53">
        <v>8.4</v>
      </c>
      <c r="AD96" s="53">
        <v>-7.1</v>
      </c>
      <c r="AE96" s="53">
        <v>-12.2</v>
      </c>
      <c r="AF96" s="123">
        <v>-16</v>
      </c>
      <c r="AG96" s="120">
        <v>60</v>
      </c>
      <c r="AH96" s="56">
        <f t="shared" si="39"/>
        <v>41.7</v>
      </c>
      <c r="AI96" s="121">
        <f t="shared" si="40"/>
        <v>0.75</v>
      </c>
    </row>
    <row r="97" spans="1:37" x14ac:dyDescent="0.25">
      <c r="A97" s="124" t="s">
        <v>100</v>
      </c>
      <c r="B97" s="126">
        <v>-9</v>
      </c>
      <c r="C97" s="65">
        <v>-12.9</v>
      </c>
      <c r="D97" s="65">
        <v>-13.4</v>
      </c>
      <c r="E97" s="65">
        <v>-6.8</v>
      </c>
      <c r="F97" s="65">
        <v>0</v>
      </c>
      <c r="G97" s="65">
        <v>24</v>
      </c>
      <c r="H97" s="65">
        <v>42.8</v>
      </c>
      <c r="I97" s="65">
        <v>73.599999999999994</v>
      </c>
      <c r="J97" s="65">
        <v>93.9</v>
      </c>
      <c r="K97" s="65">
        <v>97.4</v>
      </c>
      <c r="L97" s="65">
        <v>96.9</v>
      </c>
      <c r="M97" s="65">
        <v>96.9</v>
      </c>
      <c r="N97" s="65">
        <v>95.6</v>
      </c>
      <c r="O97" s="65">
        <v>57.1</v>
      </c>
      <c r="P97" s="65">
        <v>58.5</v>
      </c>
      <c r="Q97" s="65">
        <v>38</v>
      </c>
      <c r="R97" s="65">
        <v>41</v>
      </c>
      <c r="S97" s="65">
        <v>51</v>
      </c>
      <c r="T97" s="65">
        <v>69.099999999999994</v>
      </c>
      <c r="U97" s="65">
        <v>91.5</v>
      </c>
      <c r="V97" s="65">
        <v>94.4</v>
      </c>
      <c r="W97" s="65">
        <v>108.9</v>
      </c>
      <c r="X97" s="65">
        <v>108</v>
      </c>
      <c r="Y97" s="65">
        <v>95</v>
      </c>
      <c r="Z97" s="65">
        <v>90</v>
      </c>
      <c r="AA97" s="125">
        <v>71.599999999999994</v>
      </c>
      <c r="AB97" s="125">
        <v>60.1</v>
      </c>
      <c r="AC97" s="125">
        <v>48.4</v>
      </c>
      <c r="AD97" s="125">
        <v>21.2</v>
      </c>
      <c r="AE97" s="125">
        <v>12.7</v>
      </c>
      <c r="AF97" s="126">
        <v>3.7</v>
      </c>
      <c r="AG97" s="127">
        <v>120</v>
      </c>
      <c r="AH97" s="56">
        <f t="shared" si="39"/>
        <v>108.9</v>
      </c>
      <c r="AI97" s="121">
        <f t="shared" si="40"/>
        <v>0.75</v>
      </c>
    </row>
    <row r="98" spans="1:37" x14ac:dyDescent="0.25">
      <c r="A98" s="124" t="s">
        <v>101</v>
      </c>
      <c r="B98" s="126">
        <v>9.6999999999999993</v>
      </c>
      <c r="C98" s="65">
        <v>5.9</v>
      </c>
      <c r="D98" s="65">
        <v>9.1</v>
      </c>
      <c r="E98" s="65">
        <v>12.2</v>
      </c>
      <c r="F98" s="65">
        <v>16.8</v>
      </c>
      <c r="G98" s="65">
        <v>33.5</v>
      </c>
      <c r="H98" s="65">
        <v>40</v>
      </c>
      <c r="I98" s="65">
        <v>58.9</v>
      </c>
      <c r="J98" s="65"/>
      <c r="K98" s="65">
        <v>69.2</v>
      </c>
      <c r="L98" s="65">
        <v>70.5</v>
      </c>
      <c r="M98" s="65">
        <v>70.5</v>
      </c>
      <c r="N98" s="65">
        <v>42.5</v>
      </c>
      <c r="O98" s="65">
        <v>45.1</v>
      </c>
      <c r="P98" s="65">
        <v>49.4</v>
      </c>
      <c r="Q98" s="65">
        <v>31</v>
      </c>
      <c r="R98" s="65">
        <v>34</v>
      </c>
      <c r="S98" s="65">
        <v>42.9</v>
      </c>
      <c r="T98" s="65">
        <v>54.4</v>
      </c>
      <c r="U98" s="65">
        <v>65.2</v>
      </c>
      <c r="V98" s="65">
        <v>65.5</v>
      </c>
      <c r="W98" s="65">
        <v>78.7</v>
      </c>
      <c r="X98" s="65">
        <v>79</v>
      </c>
      <c r="Y98" s="65">
        <v>60</v>
      </c>
      <c r="Z98" s="65">
        <v>52</v>
      </c>
      <c r="AA98" s="125">
        <v>49.8</v>
      </c>
      <c r="AB98" s="125">
        <v>44.8</v>
      </c>
      <c r="AC98" s="125">
        <v>35.200000000000003</v>
      </c>
      <c r="AD98" s="125">
        <v>23.8</v>
      </c>
      <c r="AE98" s="125">
        <v>18.7</v>
      </c>
      <c r="AF98" s="126">
        <v>12.6</v>
      </c>
      <c r="AG98" s="127"/>
      <c r="AH98" s="56">
        <f t="shared" si="39"/>
        <v>79</v>
      </c>
      <c r="AI98" s="121">
        <f t="shared" si="40"/>
        <v>0.77083333333333337</v>
      </c>
    </row>
    <row r="99" spans="1:37" ht="15.75" thickBot="1" x14ac:dyDescent="0.3">
      <c r="A99" s="124" t="s">
        <v>102</v>
      </c>
      <c r="B99" s="126">
        <v>53.6</v>
      </c>
      <c r="C99" s="65">
        <v>39.299999999999997</v>
      </c>
      <c r="D99" s="65">
        <v>38.6</v>
      </c>
      <c r="E99" s="65">
        <v>45.8</v>
      </c>
      <c r="F99" s="65">
        <v>48.6</v>
      </c>
      <c r="G99" s="65">
        <v>55.9</v>
      </c>
      <c r="H99" s="65">
        <v>55.2</v>
      </c>
      <c r="I99" s="65">
        <v>57.7</v>
      </c>
      <c r="J99" s="65">
        <v>56</v>
      </c>
      <c r="K99" s="65">
        <v>57.5</v>
      </c>
      <c r="L99" s="65">
        <v>57</v>
      </c>
      <c r="M99" s="65">
        <v>57</v>
      </c>
      <c r="N99" s="65">
        <v>43.5</v>
      </c>
      <c r="O99" s="65">
        <v>37.700000000000003</v>
      </c>
      <c r="P99" s="65">
        <v>48</v>
      </c>
      <c r="Q99" s="65">
        <v>38</v>
      </c>
      <c r="R99" s="65">
        <v>43</v>
      </c>
      <c r="S99" s="65">
        <v>48.4</v>
      </c>
      <c r="T99" s="65">
        <v>52.2</v>
      </c>
      <c r="U99" s="65">
        <v>55</v>
      </c>
      <c r="V99" s="65">
        <v>65.400000000000006</v>
      </c>
      <c r="W99" s="65">
        <v>59.5</v>
      </c>
      <c r="X99" s="65">
        <v>73</v>
      </c>
      <c r="Y99" s="65">
        <v>50</v>
      </c>
      <c r="Z99" s="65">
        <v>36</v>
      </c>
      <c r="AA99" s="125">
        <v>36.200000000000003</v>
      </c>
      <c r="AB99" s="125">
        <v>36.9</v>
      </c>
      <c r="AC99" s="125">
        <v>34.9</v>
      </c>
      <c r="AD99" s="125">
        <v>30.8</v>
      </c>
      <c r="AE99" s="125">
        <v>36.700000000000003</v>
      </c>
      <c r="AF99" s="126">
        <v>44</v>
      </c>
      <c r="AG99" s="128"/>
      <c r="AH99" s="56">
        <f t="shared" si="39"/>
        <v>73</v>
      </c>
      <c r="AI99" s="121">
        <f t="shared" si="40"/>
        <v>0.77083333333333337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41">B101</f>
        <v>9.9</v>
      </c>
      <c r="D101" s="134">
        <f t="shared" si="41"/>
        <v>9.9</v>
      </c>
      <c r="E101" s="134">
        <f t="shared" si="41"/>
        <v>9.9</v>
      </c>
      <c r="F101" s="134">
        <f t="shared" si="41"/>
        <v>9.9</v>
      </c>
      <c r="G101" s="134">
        <f t="shared" si="41"/>
        <v>9.9</v>
      </c>
      <c r="H101" s="134">
        <f t="shared" si="41"/>
        <v>9.9</v>
      </c>
      <c r="I101" s="134">
        <f t="shared" si="41"/>
        <v>9.9</v>
      </c>
      <c r="J101" s="134">
        <f t="shared" si="41"/>
        <v>9.9</v>
      </c>
      <c r="K101" s="134">
        <f t="shared" si="41"/>
        <v>9.9</v>
      </c>
      <c r="L101" s="134">
        <f t="shared" si="41"/>
        <v>9.9</v>
      </c>
      <c r="M101" s="134">
        <f t="shared" si="41"/>
        <v>9.9</v>
      </c>
      <c r="N101" s="134">
        <f t="shared" si="41"/>
        <v>9.9</v>
      </c>
      <c r="O101" s="134">
        <f t="shared" si="41"/>
        <v>9.9</v>
      </c>
      <c r="P101" s="134">
        <f t="shared" si="41"/>
        <v>9.9</v>
      </c>
      <c r="Q101" s="134">
        <f t="shared" si="41"/>
        <v>9.9</v>
      </c>
      <c r="R101" s="134">
        <f t="shared" si="41"/>
        <v>9.9</v>
      </c>
      <c r="S101" s="134">
        <f t="shared" ref="S101:AF106" si="42">R101</f>
        <v>9.9</v>
      </c>
      <c r="T101" s="134">
        <f t="shared" si="42"/>
        <v>9.9</v>
      </c>
      <c r="U101" s="134">
        <f t="shared" si="42"/>
        <v>9.9</v>
      </c>
      <c r="V101" s="134">
        <f t="shared" si="42"/>
        <v>9.9</v>
      </c>
      <c r="W101" s="134">
        <f t="shared" si="42"/>
        <v>9.9</v>
      </c>
      <c r="X101" s="134">
        <f t="shared" si="42"/>
        <v>9.9</v>
      </c>
      <c r="Y101" s="134">
        <f t="shared" si="42"/>
        <v>9.9</v>
      </c>
      <c r="Z101" s="134">
        <f t="shared" si="42"/>
        <v>9.9</v>
      </c>
      <c r="AA101" s="134">
        <f t="shared" si="42"/>
        <v>9.9</v>
      </c>
      <c r="AB101" s="134">
        <f t="shared" si="42"/>
        <v>9.9</v>
      </c>
      <c r="AC101" s="134">
        <f t="shared" si="42"/>
        <v>9.9</v>
      </c>
      <c r="AD101" s="134">
        <f t="shared" si="42"/>
        <v>9.9</v>
      </c>
      <c r="AE101" s="134">
        <f t="shared" si="42"/>
        <v>9.9</v>
      </c>
      <c r="AF101" s="134">
        <f t="shared" si="42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41"/>
        <v>9.6</v>
      </c>
      <c r="D102" s="137">
        <f t="shared" si="41"/>
        <v>9.6</v>
      </c>
      <c r="E102" s="137">
        <f t="shared" si="41"/>
        <v>9.6</v>
      </c>
      <c r="F102" s="137">
        <f t="shared" si="41"/>
        <v>9.6</v>
      </c>
      <c r="G102" s="137">
        <f t="shared" si="41"/>
        <v>9.6</v>
      </c>
      <c r="H102" s="137">
        <f t="shared" si="41"/>
        <v>9.6</v>
      </c>
      <c r="I102" s="137">
        <f t="shared" si="41"/>
        <v>9.6</v>
      </c>
      <c r="J102" s="137">
        <f t="shared" si="41"/>
        <v>9.6</v>
      </c>
      <c r="K102" s="137">
        <f t="shared" si="41"/>
        <v>9.6</v>
      </c>
      <c r="L102" s="137">
        <f t="shared" si="41"/>
        <v>9.6</v>
      </c>
      <c r="M102" s="137">
        <f t="shared" si="41"/>
        <v>9.6</v>
      </c>
      <c r="N102" s="137">
        <f t="shared" si="41"/>
        <v>9.6</v>
      </c>
      <c r="O102" s="137">
        <f t="shared" si="41"/>
        <v>9.6</v>
      </c>
      <c r="P102" s="137">
        <f t="shared" si="41"/>
        <v>9.6</v>
      </c>
      <c r="Q102" s="137">
        <f t="shared" si="41"/>
        <v>9.6</v>
      </c>
      <c r="R102" s="137">
        <f t="shared" si="41"/>
        <v>9.6</v>
      </c>
      <c r="S102" s="137">
        <f t="shared" si="42"/>
        <v>9.6</v>
      </c>
      <c r="T102" s="137">
        <f t="shared" si="42"/>
        <v>9.6</v>
      </c>
      <c r="U102" s="137">
        <f t="shared" si="42"/>
        <v>9.6</v>
      </c>
      <c r="V102" s="137">
        <f t="shared" si="42"/>
        <v>9.6</v>
      </c>
      <c r="W102" s="137">
        <f t="shared" si="42"/>
        <v>9.6</v>
      </c>
      <c r="X102" s="137">
        <f t="shared" si="42"/>
        <v>9.6</v>
      </c>
      <c r="Y102" s="137">
        <f t="shared" si="42"/>
        <v>9.6</v>
      </c>
      <c r="Z102" s="137">
        <f t="shared" si="42"/>
        <v>9.6</v>
      </c>
      <c r="AA102" s="137">
        <f t="shared" si="42"/>
        <v>9.6</v>
      </c>
      <c r="AB102" s="137">
        <f t="shared" si="42"/>
        <v>9.6</v>
      </c>
      <c r="AC102" s="137">
        <f t="shared" si="42"/>
        <v>9.6</v>
      </c>
      <c r="AD102" s="137">
        <f t="shared" si="42"/>
        <v>9.6</v>
      </c>
      <c r="AE102" s="137">
        <f t="shared" si="42"/>
        <v>9.6</v>
      </c>
      <c r="AF102" s="137">
        <f t="shared" si="42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41"/>
        <v>9.98</v>
      </c>
      <c r="D103" s="137">
        <f t="shared" si="41"/>
        <v>9.98</v>
      </c>
      <c r="E103" s="137">
        <f t="shared" si="41"/>
        <v>9.98</v>
      </c>
      <c r="F103" s="137">
        <f t="shared" si="41"/>
        <v>9.98</v>
      </c>
      <c r="G103" s="137">
        <f t="shared" si="41"/>
        <v>9.98</v>
      </c>
      <c r="H103" s="137">
        <f t="shared" si="41"/>
        <v>9.98</v>
      </c>
      <c r="I103" s="137">
        <f t="shared" si="41"/>
        <v>9.98</v>
      </c>
      <c r="J103" s="137">
        <f t="shared" si="41"/>
        <v>9.98</v>
      </c>
      <c r="K103" s="137">
        <f t="shared" si="41"/>
        <v>9.98</v>
      </c>
      <c r="L103" s="137">
        <f t="shared" si="41"/>
        <v>9.98</v>
      </c>
      <c r="M103" s="137">
        <f t="shared" si="41"/>
        <v>9.98</v>
      </c>
      <c r="N103" s="137">
        <f t="shared" si="41"/>
        <v>9.98</v>
      </c>
      <c r="O103" s="137">
        <f t="shared" si="41"/>
        <v>9.98</v>
      </c>
      <c r="P103" s="137">
        <f t="shared" si="41"/>
        <v>9.98</v>
      </c>
      <c r="Q103" s="137">
        <f t="shared" si="41"/>
        <v>9.98</v>
      </c>
      <c r="R103" s="137">
        <f t="shared" si="41"/>
        <v>9.98</v>
      </c>
      <c r="S103" s="137">
        <f t="shared" si="42"/>
        <v>9.98</v>
      </c>
      <c r="T103" s="137">
        <f t="shared" si="42"/>
        <v>9.98</v>
      </c>
      <c r="U103" s="137">
        <f t="shared" si="42"/>
        <v>9.98</v>
      </c>
      <c r="V103" s="137">
        <f t="shared" si="42"/>
        <v>9.98</v>
      </c>
      <c r="W103" s="137">
        <f t="shared" si="42"/>
        <v>9.98</v>
      </c>
      <c r="X103" s="137">
        <f t="shared" si="42"/>
        <v>9.98</v>
      </c>
      <c r="Y103" s="137">
        <f t="shared" si="42"/>
        <v>9.98</v>
      </c>
      <c r="Z103" s="137">
        <f t="shared" si="42"/>
        <v>9.98</v>
      </c>
      <c r="AA103" s="137">
        <f t="shared" si="42"/>
        <v>9.98</v>
      </c>
      <c r="AB103" s="137">
        <f t="shared" si="42"/>
        <v>9.98</v>
      </c>
      <c r="AC103" s="137">
        <f t="shared" si="42"/>
        <v>9.98</v>
      </c>
      <c r="AD103" s="137">
        <f t="shared" si="42"/>
        <v>9.98</v>
      </c>
      <c r="AE103" s="137">
        <f t="shared" si="42"/>
        <v>9.98</v>
      </c>
      <c r="AF103" s="137">
        <f t="shared" si="42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41"/>
        <v>9.1</v>
      </c>
      <c r="D104" s="137">
        <f t="shared" si="41"/>
        <v>9.1</v>
      </c>
      <c r="E104" s="137">
        <f t="shared" si="41"/>
        <v>9.1</v>
      </c>
      <c r="F104" s="137">
        <f t="shared" si="41"/>
        <v>9.1</v>
      </c>
      <c r="G104" s="137">
        <f t="shared" si="41"/>
        <v>9.1</v>
      </c>
      <c r="H104" s="137">
        <f t="shared" si="41"/>
        <v>9.1</v>
      </c>
      <c r="I104" s="137">
        <f t="shared" si="41"/>
        <v>9.1</v>
      </c>
      <c r="J104" s="137">
        <f t="shared" si="41"/>
        <v>9.1</v>
      </c>
      <c r="K104" s="137">
        <f t="shared" si="41"/>
        <v>9.1</v>
      </c>
      <c r="L104" s="137">
        <f t="shared" si="41"/>
        <v>9.1</v>
      </c>
      <c r="M104" s="137">
        <f t="shared" si="41"/>
        <v>9.1</v>
      </c>
      <c r="N104" s="137">
        <f t="shared" si="41"/>
        <v>9.1</v>
      </c>
      <c r="O104" s="137">
        <f t="shared" si="41"/>
        <v>9.1</v>
      </c>
      <c r="P104" s="137">
        <f t="shared" si="41"/>
        <v>9.1</v>
      </c>
      <c r="Q104" s="137">
        <f t="shared" si="41"/>
        <v>9.1</v>
      </c>
      <c r="R104" s="137">
        <f t="shared" si="41"/>
        <v>9.1</v>
      </c>
      <c r="S104" s="137">
        <f t="shared" si="42"/>
        <v>9.1</v>
      </c>
      <c r="T104" s="137">
        <f t="shared" si="42"/>
        <v>9.1</v>
      </c>
      <c r="U104" s="137">
        <f t="shared" si="42"/>
        <v>9.1</v>
      </c>
      <c r="V104" s="137">
        <f t="shared" si="42"/>
        <v>9.1</v>
      </c>
      <c r="W104" s="137">
        <f t="shared" si="42"/>
        <v>9.1</v>
      </c>
      <c r="X104" s="137">
        <f t="shared" si="42"/>
        <v>9.1</v>
      </c>
      <c r="Y104" s="137">
        <f t="shared" si="42"/>
        <v>9.1</v>
      </c>
      <c r="Z104" s="137">
        <f t="shared" si="42"/>
        <v>9.1</v>
      </c>
      <c r="AA104" s="137">
        <f t="shared" si="42"/>
        <v>9.1</v>
      </c>
      <c r="AB104" s="137">
        <f t="shared" si="42"/>
        <v>9.1</v>
      </c>
      <c r="AC104" s="137">
        <f t="shared" si="42"/>
        <v>9.1</v>
      </c>
      <c r="AD104" s="137">
        <f t="shared" si="42"/>
        <v>9.1</v>
      </c>
      <c r="AE104" s="137">
        <f t="shared" si="42"/>
        <v>9.1</v>
      </c>
      <c r="AF104" s="137">
        <f t="shared" si="42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41"/>
        <v>9.18</v>
      </c>
      <c r="D105" s="137">
        <f t="shared" si="41"/>
        <v>9.18</v>
      </c>
      <c r="E105" s="137">
        <f t="shared" si="41"/>
        <v>9.18</v>
      </c>
      <c r="F105" s="137">
        <f t="shared" si="41"/>
        <v>9.18</v>
      </c>
      <c r="G105" s="137">
        <f t="shared" si="41"/>
        <v>9.18</v>
      </c>
      <c r="H105" s="137">
        <f t="shared" si="41"/>
        <v>9.18</v>
      </c>
      <c r="I105" s="137">
        <f t="shared" si="41"/>
        <v>9.18</v>
      </c>
      <c r="J105" s="137">
        <f t="shared" si="41"/>
        <v>9.18</v>
      </c>
      <c r="K105" s="137">
        <f t="shared" si="41"/>
        <v>9.18</v>
      </c>
      <c r="L105" s="137">
        <f t="shared" si="41"/>
        <v>9.18</v>
      </c>
      <c r="M105" s="137">
        <f t="shared" si="41"/>
        <v>9.18</v>
      </c>
      <c r="N105" s="137">
        <f t="shared" si="41"/>
        <v>9.18</v>
      </c>
      <c r="O105" s="137">
        <f t="shared" si="41"/>
        <v>9.18</v>
      </c>
      <c r="P105" s="137">
        <f t="shared" si="41"/>
        <v>9.18</v>
      </c>
      <c r="Q105" s="137">
        <f t="shared" si="41"/>
        <v>9.18</v>
      </c>
      <c r="R105" s="137">
        <f t="shared" si="41"/>
        <v>9.18</v>
      </c>
      <c r="S105" s="137">
        <f t="shared" si="42"/>
        <v>9.18</v>
      </c>
      <c r="T105" s="137">
        <f t="shared" si="42"/>
        <v>9.18</v>
      </c>
      <c r="U105" s="137">
        <f t="shared" si="42"/>
        <v>9.18</v>
      </c>
      <c r="V105" s="137">
        <f t="shared" si="42"/>
        <v>9.18</v>
      </c>
      <c r="W105" s="137">
        <f t="shared" si="42"/>
        <v>9.18</v>
      </c>
      <c r="X105" s="137">
        <f t="shared" si="42"/>
        <v>9.18</v>
      </c>
      <c r="Y105" s="137">
        <f t="shared" si="42"/>
        <v>9.18</v>
      </c>
      <c r="Z105" s="137">
        <f t="shared" si="42"/>
        <v>9.18</v>
      </c>
      <c r="AA105" s="137">
        <f t="shared" si="42"/>
        <v>9.18</v>
      </c>
      <c r="AB105" s="137">
        <f t="shared" si="42"/>
        <v>9.18</v>
      </c>
      <c r="AC105" s="137">
        <f t="shared" si="42"/>
        <v>9.18</v>
      </c>
      <c r="AD105" s="137">
        <f t="shared" si="42"/>
        <v>9.18</v>
      </c>
      <c r="AE105" s="137">
        <f t="shared" si="42"/>
        <v>9.18</v>
      </c>
      <c r="AF105" s="137">
        <f t="shared" si="42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41"/>
        <v>7</v>
      </c>
      <c r="D106" s="137">
        <f t="shared" si="41"/>
        <v>7</v>
      </c>
      <c r="E106" s="137">
        <f t="shared" si="41"/>
        <v>7</v>
      </c>
      <c r="F106" s="137">
        <f t="shared" si="41"/>
        <v>7</v>
      </c>
      <c r="G106" s="137">
        <f t="shared" si="41"/>
        <v>7</v>
      </c>
      <c r="H106" s="137">
        <f t="shared" si="41"/>
        <v>7</v>
      </c>
      <c r="I106" s="137">
        <f t="shared" si="41"/>
        <v>7</v>
      </c>
      <c r="J106" s="137">
        <f t="shared" si="41"/>
        <v>7</v>
      </c>
      <c r="K106" s="137">
        <f t="shared" si="41"/>
        <v>7</v>
      </c>
      <c r="L106" s="137">
        <f t="shared" si="41"/>
        <v>7</v>
      </c>
      <c r="M106" s="137">
        <f t="shared" si="41"/>
        <v>7</v>
      </c>
      <c r="N106" s="137">
        <f t="shared" si="41"/>
        <v>7</v>
      </c>
      <c r="O106" s="137">
        <f t="shared" si="41"/>
        <v>7</v>
      </c>
      <c r="P106" s="137">
        <f t="shared" si="41"/>
        <v>7</v>
      </c>
      <c r="Q106" s="137">
        <f t="shared" si="41"/>
        <v>7</v>
      </c>
      <c r="R106" s="137">
        <f t="shared" si="41"/>
        <v>7</v>
      </c>
      <c r="S106" s="137">
        <f t="shared" si="42"/>
        <v>7</v>
      </c>
      <c r="T106" s="137">
        <f t="shared" si="42"/>
        <v>7</v>
      </c>
      <c r="U106" s="137">
        <f t="shared" si="42"/>
        <v>7</v>
      </c>
      <c r="V106" s="137">
        <f t="shared" si="42"/>
        <v>7</v>
      </c>
      <c r="W106" s="137">
        <f t="shared" si="42"/>
        <v>7</v>
      </c>
      <c r="X106" s="137">
        <f t="shared" si="42"/>
        <v>7</v>
      </c>
      <c r="Y106" s="137">
        <f t="shared" si="42"/>
        <v>7</v>
      </c>
      <c r="Z106" s="137">
        <f t="shared" si="42"/>
        <v>7</v>
      </c>
      <c r="AA106" s="137">
        <f t="shared" si="42"/>
        <v>7</v>
      </c>
      <c r="AB106" s="137">
        <f t="shared" si="42"/>
        <v>7</v>
      </c>
      <c r="AC106" s="137">
        <f t="shared" si="42"/>
        <v>7</v>
      </c>
      <c r="AD106" s="137">
        <f t="shared" si="42"/>
        <v>7</v>
      </c>
      <c r="AE106" s="137">
        <f t="shared" si="42"/>
        <v>7</v>
      </c>
      <c r="AF106" s="137">
        <f t="shared" si="42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43">B108</f>
        <v>2.25</v>
      </c>
      <c r="D108" s="137">
        <f t="shared" si="43"/>
        <v>2.25</v>
      </c>
      <c r="E108" s="137">
        <f t="shared" si="43"/>
        <v>2.25</v>
      </c>
      <c r="F108" s="137">
        <f t="shared" si="43"/>
        <v>2.25</v>
      </c>
      <c r="G108" s="137">
        <f t="shared" si="43"/>
        <v>2.25</v>
      </c>
      <c r="H108" s="137">
        <f t="shared" si="43"/>
        <v>2.25</v>
      </c>
      <c r="I108" s="137">
        <f t="shared" si="43"/>
        <v>2.25</v>
      </c>
      <c r="J108" s="137">
        <f t="shared" si="43"/>
        <v>2.25</v>
      </c>
      <c r="K108" s="137">
        <f t="shared" si="43"/>
        <v>2.25</v>
      </c>
      <c r="L108" s="137">
        <f t="shared" si="43"/>
        <v>2.25</v>
      </c>
      <c r="M108" s="137">
        <f t="shared" si="43"/>
        <v>2.25</v>
      </c>
      <c r="N108" s="137">
        <f t="shared" si="43"/>
        <v>2.25</v>
      </c>
      <c r="O108" s="137">
        <f t="shared" si="43"/>
        <v>2.25</v>
      </c>
      <c r="P108" s="137">
        <f t="shared" si="43"/>
        <v>2.25</v>
      </c>
      <c r="Q108" s="137">
        <f t="shared" si="43"/>
        <v>2.25</v>
      </c>
      <c r="R108" s="137">
        <f t="shared" si="43"/>
        <v>2.25</v>
      </c>
      <c r="S108" s="137">
        <f t="shared" ref="S108:AF109" si="44">R108</f>
        <v>2.25</v>
      </c>
      <c r="T108" s="137">
        <f t="shared" si="44"/>
        <v>2.25</v>
      </c>
      <c r="U108" s="137">
        <f t="shared" si="44"/>
        <v>2.25</v>
      </c>
      <c r="V108" s="137">
        <f t="shared" si="44"/>
        <v>2.25</v>
      </c>
      <c r="W108" s="137">
        <f t="shared" si="44"/>
        <v>2.25</v>
      </c>
      <c r="X108" s="137">
        <f t="shared" si="44"/>
        <v>2.25</v>
      </c>
      <c r="Y108" s="137">
        <f t="shared" si="44"/>
        <v>2.25</v>
      </c>
      <c r="Z108" s="137">
        <f t="shared" si="44"/>
        <v>2.25</v>
      </c>
      <c r="AA108" s="137">
        <f t="shared" si="44"/>
        <v>2.25</v>
      </c>
      <c r="AB108" s="137">
        <f t="shared" si="44"/>
        <v>2.25</v>
      </c>
      <c r="AC108" s="137">
        <f t="shared" si="44"/>
        <v>2.25</v>
      </c>
      <c r="AD108" s="137">
        <f t="shared" si="44"/>
        <v>2.25</v>
      </c>
      <c r="AE108" s="137">
        <f t="shared" si="44"/>
        <v>2.25</v>
      </c>
      <c r="AF108" s="137">
        <f t="shared" si="44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43"/>
        <v>1.64</v>
      </c>
      <c r="D109" s="137">
        <f t="shared" si="43"/>
        <v>1.64</v>
      </c>
      <c r="E109" s="137">
        <f t="shared" si="43"/>
        <v>1.64</v>
      </c>
      <c r="F109" s="137">
        <f t="shared" si="43"/>
        <v>1.64</v>
      </c>
      <c r="G109" s="137">
        <f t="shared" si="43"/>
        <v>1.64</v>
      </c>
      <c r="H109" s="137">
        <f t="shared" si="43"/>
        <v>1.64</v>
      </c>
      <c r="I109" s="137">
        <f t="shared" si="43"/>
        <v>1.64</v>
      </c>
      <c r="J109" s="137">
        <f t="shared" si="43"/>
        <v>1.64</v>
      </c>
      <c r="K109" s="137">
        <f t="shared" si="43"/>
        <v>1.64</v>
      </c>
      <c r="L109" s="137">
        <f t="shared" si="43"/>
        <v>1.64</v>
      </c>
      <c r="M109" s="137">
        <f t="shared" si="43"/>
        <v>1.64</v>
      </c>
      <c r="N109" s="137">
        <f t="shared" si="43"/>
        <v>1.64</v>
      </c>
      <c r="O109" s="137">
        <f t="shared" si="43"/>
        <v>1.64</v>
      </c>
      <c r="P109" s="137">
        <f t="shared" si="43"/>
        <v>1.64</v>
      </c>
      <c r="Q109" s="137">
        <f t="shared" si="43"/>
        <v>1.64</v>
      </c>
      <c r="R109" s="137">
        <f t="shared" si="43"/>
        <v>1.64</v>
      </c>
      <c r="S109" s="137">
        <f t="shared" si="44"/>
        <v>1.64</v>
      </c>
      <c r="T109" s="137">
        <f t="shared" si="44"/>
        <v>1.64</v>
      </c>
      <c r="U109" s="137">
        <f t="shared" si="44"/>
        <v>1.64</v>
      </c>
      <c r="V109" s="137">
        <f t="shared" si="44"/>
        <v>1.64</v>
      </c>
      <c r="W109" s="137">
        <f t="shared" si="44"/>
        <v>1.64</v>
      </c>
      <c r="X109" s="137">
        <f t="shared" si="44"/>
        <v>1.64</v>
      </c>
      <c r="Y109" s="137">
        <f t="shared" si="44"/>
        <v>1.64</v>
      </c>
      <c r="Z109" s="137">
        <f t="shared" si="44"/>
        <v>1.64</v>
      </c>
      <c r="AA109" s="137">
        <f t="shared" si="44"/>
        <v>1.64</v>
      </c>
      <c r="AB109" s="137">
        <f t="shared" si="44"/>
        <v>1.64</v>
      </c>
      <c r="AC109" s="137">
        <f t="shared" si="44"/>
        <v>1.64</v>
      </c>
      <c r="AD109" s="137">
        <f t="shared" si="44"/>
        <v>1.64</v>
      </c>
      <c r="AE109" s="137">
        <f t="shared" si="44"/>
        <v>1.64</v>
      </c>
      <c r="AF109" s="137">
        <f t="shared" si="44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45">B111</f>
        <v>1.62</v>
      </c>
      <c r="D111" s="137">
        <f t="shared" si="45"/>
        <v>1.62</v>
      </c>
      <c r="E111" s="137">
        <f t="shared" si="45"/>
        <v>1.62</v>
      </c>
      <c r="F111" s="137">
        <f t="shared" si="45"/>
        <v>1.62</v>
      </c>
      <c r="G111" s="137">
        <f t="shared" si="45"/>
        <v>1.62</v>
      </c>
      <c r="H111" s="137">
        <f t="shared" si="45"/>
        <v>1.62</v>
      </c>
      <c r="I111" s="137">
        <f t="shared" si="45"/>
        <v>1.62</v>
      </c>
      <c r="J111" s="137">
        <f t="shared" si="45"/>
        <v>1.62</v>
      </c>
      <c r="K111" s="137">
        <f t="shared" si="45"/>
        <v>1.62</v>
      </c>
      <c r="L111" s="137">
        <f t="shared" si="45"/>
        <v>1.62</v>
      </c>
      <c r="M111" s="137">
        <f t="shared" si="45"/>
        <v>1.62</v>
      </c>
      <c r="N111" s="137">
        <f t="shared" si="45"/>
        <v>1.62</v>
      </c>
      <c r="O111" s="137">
        <f t="shared" si="45"/>
        <v>1.62</v>
      </c>
      <c r="P111" s="137">
        <f t="shared" si="45"/>
        <v>1.62</v>
      </c>
      <c r="Q111" s="137">
        <f t="shared" si="45"/>
        <v>1.62</v>
      </c>
      <c r="R111" s="137">
        <f t="shared" si="45"/>
        <v>1.62</v>
      </c>
      <c r="S111" s="137">
        <f t="shared" ref="S111:AF126" si="46">R111</f>
        <v>1.62</v>
      </c>
      <c r="T111" s="137">
        <f t="shared" si="46"/>
        <v>1.62</v>
      </c>
      <c r="U111" s="137">
        <f t="shared" si="46"/>
        <v>1.62</v>
      </c>
      <c r="V111" s="137">
        <f t="shared" si="46"/>
        <v>1.62</v>
      </c>
      <c r="W111" s="137">
        <f t="shared" si="46"/>
        <v>1.62</v>
      </c>
      <c r="X111" s="137">
        <f t="shared" si="46"/>
        <v>1.62</v>
      </c>
      <c r="Y111" s="137">
        <f t="shared" si="46"/>
        <v>1.62</v>
      </c>
      <c r="Z111" s="137">
        <f t="shared" si="46"/>
        <v>1.62</v>
      </c>
      <c r="AA111" s="137">
        <f t="shared" si="46"/>
        <v>1.62</v>
      </c>
      <c r="AB111" s="137">
        <f t="shared" si="46"/>
        <v>1.62</v>
      </c>
      <c r="AC111" s="137">
        <f t="shared" si="46"/>
        <v>1.62</v>
      </c>
      <c r="AD111" s="137">
        <f t="shared" si="46"/>
        <v>1.62</v>
      </c>
      <c r="AE111" s="137">
        <f t="shared" si="46"/>
        <v>1.62</v>
      </c>
      <c r="AF111" s="137">
        <f t="shared" si="46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45"/>
        <v>8.36</v>
      </c>
      <c r="D112" s="137">
        <f t="shared" si="45"/>
        <v>8.36</v>
      </c>
      <c r="E112" s="137">
        <f t="shared" si="45"/>
        <v>8.36</v>
      </c>
      <c r="F112" s="137">
        <f t="shared" si="45"/>
        <v>8.36</v>
      </c>
      <c r="G112" s="137">
        <f t="shared" si="45"/>
        <v>8.36</v>
      </c>
      <c r="H112" s="137">
        <f t="shared" si="45"/>
        <v>8.36</v>
      </c>
      <c r="I112" s="137">
        <f t="shared" si="45"/>
        <v>8.36</v>
      </c>
      <c r="J112" s="137">
        <f t="shared" si="45"/>
        <v>8.36</v>
      </c>
      <c r="K112" s="137">
        <f t="shared" si="45"/>
        <v>8.36</v>
      </c>
      <c r="L112" s="137">
        <f t="shared" si="45"/>
        <v>8.36</v>
      </c>
      <c r="M112" s="137">
        <f t="shared" si="45"/>
        <v>8.36</v>
      </c>
      <c r="N112" s="137">
        <f t="shared" si="45"/>
        <v>8.36</v>
      </c>
      <c r="O112" s="137">
        <f t="shared" si="45"/>
        <v>8.36</v>
      </c>
      <c r="P112" s="137">
        <f t="shared" si="45"/>
        <v>8.36</v>
      </c>
      <c r="Q112" s="137">
        <f t="shared" si="45"/>
        <v>8.36</v>
      </c>
      <c r="R112" s="137">
        <f t="shared" si="45"/>
        <v>8.36</v>
      </c>
      <c r="S112" s="137">
        <f t="shared" si="46"/>
        <v>8.36</v>
      </c>
      <c r="T112" s="137">
        <f t="shared" si="46"/>
        <v>8.36</v>
      </c>
      <c r="U112" s="137">
        <f t="shared" si="46"/>
        <v>8.36</v>
      </c>
      <c r="V112" s="137">
        <f t="shared" si="46"/>
        <v>8.36</v>
      </c>
      <c r="W112" s="137">
        <f t="shared" si="46"/>
        <v>8.36</v>
      </c>
      <c r="X112" s="137">
        <f t="shared" si="46"/>
        <v>8.36</v>
      </c>
      <c r="Y112" s="137">
        <f t="shared" si="46"/>
        <v>8.36</v>
      </c>
      <c r="Z112" s="137">
        <f t="shared" si="46"/>
        <v>8.36</v>
      </c>
      <c r="AA112" s="137">
        <f t="shared" si="46"/>
        <v>8.36</v>
      </c>
      <c r="AB112" s="137">
        <f t="shared" si="46"/>
        <v>8.36</v>
      </c>
      <c r="AC112" s="137">
        <f t="shared" si="46"/>
        <v>8.36</v>
      </c>
      <c r="AD112" s="137">
        <f t="shared" si="46"/>
        <v>8.36</v>
      </c>
      <c r="AE112" s="137">
        <f t="shared" si="46"/>
        <v>8.36</v>
      </c>
      <c r="AF112" s="137">
        <f t="shared" si="46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45"/>
        <v>8</v>
      </c>
      <c r="D113" s="137">
        <f t="shared" si="45"/>
        <v>8</v>
      </c>
      <c r="E113" s="137">
        <f t="shared" si="45"/>
        <v>8</v>
      </c>
      <c r="F113" s="137">
        <f t="shared" si="45"/>
        <v>8</v>
      </c>
      <c r="G113" s="137">
        <f t="shared" si="45"/>
        <v>8</v>
      </c>
      <c r="H113" s="137">
        <f t="shared" si="45"/>
        <v>8</v>
      </c>
      <c r="I113" s="137">
        <v>5.4</v>
      </c>
      <c r="J113" s="137">
        <f t="shared" si="45"/>
        <v>5.4</v>
      </c>
      <c r="K113" s="137">
        <f t="shared" si="45"/>
        <v>5.4</v>
      </c>
      <c r="L113" s="137">
        <f t="shared" si="45"/>
        <v>5.4</v>
      </c>
      <c r="M113" s="137">
        <f t="shared" si="45"/>
        <v>5.4</v>
      </c>
      <c r="N113" s="137">
        <f t="shared" si="45"/>
        <v>5.4</v>
      </c>
      <c r="O113" s="137">
        <f t="shared" si="45"/>
        <v>5.4</v>
      </c>
      <c r="P113" s="137">
        <f t="shared" si="45"/>
        <v>5.4</v>
      </c>
      <c r="Q113" s="137">
        <f t="shared" si="45"/>
        <v>5.4</v>
      </c>
      <c r="R113" s="137">
        <f t="shared" si="45"/>
        <v>5.4</v>
      </c>
      <c r="S113" s="137">
        <f t="shared" si="46"/>
        <v>5.4</v>
      </c>
      <c r="T113" s="137">
        <f t="shared" si="46"/>
        <v>5.4</v>
      </c>
      <c r="U113" s="137">
        <f t="shared" si="46"/>
        <v>5.4</v>
      </c>
      <c r="V113" s="137">
        <f t="shared" si="46"/>
        <v>5.4</v>
      </c>
      <c r="W113" s="137">
        <f t="shared" si="46"/>
        <v>5.4</v>
      </c>
      <c r="X113" s="137">
        <f t="shared" si="46"/>
        <v>5.4</v>
      </c>
      <c r="Y113" s="137">
        <f t="shared" si="46"/>
        <v>5.4</v>
      </c>
      <c r="Z113" s="137">
        <f t="shared" si="46"/>
        <v>5.4</v>
      </c>
      <c r="AA113" s="137">
        <f t="shared" si="46"/>
        <v>5.4</v>
      </c>
      <c r="AB113" s="137">
        <f t="shared" si="46"/>
        <v>5.4</v>
      </c>
      <c r="AC113" s="137">
        <f t="shared" si="46"/>
        <v>5.4</v>
      </c>
      <c r="AD113" s="137">
        <f t="shared" si="46"/>
        <v>5.4</v>
      </c>
      <c r="AE113" s="137">
        <f t="shared" si="46"/>
        <v>5.4</v>
      </c>
      <c r="AF113" s="137">
        <f t="shared" si="46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45"/>
        <v>6.57</v>
      </c>
      <c r="D114" s="137">
        <f t="shared" si="45"/>
        <v>6.57</v>
      </c>
      <c r="E114" s="137">
        <f t="shared" si="45"/>
        <v>6.57</v>
      </c>
      <c r="F114" s="137">
        <f t="shared" si="45"/>
        <v>6.57</v>
      </c>
      <c r="G114" s="137">
        <f t="shared" si="45"/>
        <v>6.57</v>
      </c>
      <c r="H114" s="137">
        <f t="shared" si="45"/>
        <v>6.57</v>
      </c>
      <c r="I114" s="137">
        <f t="shared" si="45"/>
        <v>6.57</v>
      </c>
      <c r="J114" s="137">
        <f t="shared" si="45"/>
        <v>6.57</v>
      </c>
      <c r="K114" s="137">
        <f t="shared" si="45"/>
        <v>6.57</v>
      </c>
      <c r="L114" s="137">
        <f t="shared" si="45"/>
        <v>6.57</v>
      </c>
      <c r="M114" s="137">
        <f t="shared" si="45"/>
        <v>6.57</v>
      </c>
      <c r="N114" s="137">
        <f t="shared" si="45"/>
        <v>6.57</v>
      </c>
      <c r="O114" s="137">
        <f t="shared" si="45"/>
        <v>6.57</v>
      </c>
      <c r="P114" s="137">
        <f t="shared" si="45"/>
        <v>6.57</v>
      </c>
      <c r="Q114" s="137">
        <f t="shared" si="45"/>
        <v>6.57</v>
      </c>
      <c r="R114" s="137">
        <f t="shared" si="45"/>
        <v>6.57</v>
      </c>
      <c r="S114" s="137">
        <f t="shared" si="46"/>
        <v>6.57</v>
      </c>
      <c r="T114" s="137">
        <f t="shared" si="46"/>
        <v>6.57</v>
      </c>
      <c r="U114" s="137">
        <f t="shared" si="46"/>
        <v>6.57</v>
      </c>
      <c r="V114" s="137">
        <f t="shared" si="46"/>
        <v>6.57</v>
      </c>
      <c r="W114" s="137">
        <f t="shared" si="46"/>
        <v>6.57</v>
      </c>
      <c r="X114" s="137">
        <f t="shared" si="46"/>
        <v>6.57</v>
      </c>
      <c r="Y114" s="137">
        <f t="shared" si="46"/>
        <v>6.57</v>
      </c>
      <c r="Z114" s="137">
        <f t="shared" si="46"/>
        <v>6.57</v>
      </c>
      <c r="AA114" s="137">
        <f t="shared" si="46"/>
        <v>6.57</v>
      </c>
      <c r="AB114" s="137">
        <f t="shared" si="46"/>
        <v>6.57</v>
      </c>
      <c r="AC114" s="137">
        <f t="shared" si="46"/>
        <v>6.57</v>
      </c>
      <c r="AD114" s="137">
        <f t="shared" si="46"/>
        <v>6.57</v>
      </c>
      <c r="AE114" s="137">
        <f t="shared" si="46"/>
        <v>6.57</v>
      </c>
      <c r="AF114" s="137">
        <f t="shared" si="46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45"/>
        <v>3.43</v>
      </c>
      <c r="D115" s="137">
        <f t="shared" si="45"/>
        <v>3.43</v>
      </c>
      <c r="E115" s="137">
        <f t="shared" si="45"/>
        <v>3.43</v>
      </c>
      <c r="F115" s="137">
        <f t="shared" si="45"/>
        <v>3.43</v>
      </c>
      <c r="G115" s="137">
        <f t="shared" si="45"/>
        <v>3.43</v>
      </c>
      <c r="H115" s="137">
        <f t="shared" si="45"/>
        <v>3.43</v>
      </c>
      <c r="I115" s="137">
        <f t="shared" si="45"/>
        <v>3.43</v>
      </c>
      <c r="J115" s="137">
        <f t="shared" si="45"/>
        <v>3.43</v>
      </c>
      <c r="K115" s="137">
        <f t="shared" si="45"/>
        <v>3.43</v>
      </c>
      <c r="L115" s="137">
        <f t="shared" si="45"/>
        <v>3.43</v>
      </c>
      <c r="M115" s="137">
        <f t="shared" si="45"/>
        <v>3.43</v>
      </c>
      <c r="N115" s="137">
        <f t="shared" si="45"/>
        <v>3.43</v>
      </c>
      <c r="O115" s="137">
        <f t="shared" si="45"/>
        <v>3.43</v>
      </c>
      <c r="P115" s="137">
        <f t="shared" si="45"/>
        <v>3.43</v>
      </c>
      <c r="Q115" s="137">
        <f t="shared" si="45"/>
        <v>3.43</v>
      </c>
      <c r="R115" s="137">
        <f t="shared" si="45"/>
        <v>3.43</v>
      </c>
      <c r="S115" s="137">
        <f t="shared" si="46"/>
        <v>3.43</v>
      </c>
      <c r="T115" s="137">
        <f t="shared" si="46"/>
        <v>3.43</v>
      </c>
      <c r="U115" s="137">
        <f t="shared" si="46"/>
        <v>3.43</v>
      </c>
      <c r="V115" s="137">
        <f t="shared" si="46"/>
        <v>3.43</v>
      </c>
      <c r="W115" s="137">
        <f t="shared" si="46"/>
        <v>3.43</v>
      </c>
      <c r="X115" s="137">
        <f t="shared" si="46"/>
        <v>3.43</v>
      </c>
      <c r="Y115" s="137">
        <f t="shared" si="46"/>
        <v>3.43</v>
      </c>
      <c r="Z115" s="137">
        <f t="shared" si="46"/>
        <v>3.43</v>
      </c>
      <c r="AA115" s="137">
        <f t="shared" si="46"/>
        <v>3.43</v>
      </c>
      <c r="AB115" s="137">
        <f t="shared" si="46"/>
        <v>3.43</v>
      </c>
      <c r="AC115" s="137">
        <f t="shared" si="46"/>
        <v>3.43</v>
      </c>
      <c r="AD115" s="137">
        <f t="shared" si="46"/>
        <v>3.43</v>
      </c>
      <c r="AE115" s="137">
        <f t="shared" si="46"/>
        <v>3.43</v>
      </c>
      <c r="AF115" s="137">
        <f t="shared" si="46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45"/>
        <v>2.96</v>
      </c>
      <c r="D116" s="137">
        <f t="shared" si="45"/>
        <v>2.96</v>
      </c>
      <c r="E116" s="137">
        <f t="shared" si="45"/>
        <v>2.96</v>
      </c>
      <c r="F116" s="137">
        <f t="shared" si="45"/>
        <v>2.96</v>
      </c>
      <c r="G116" s="137">
        <f t="shared" si="45"/>
        <v>2.96</v>
      </c>
      <c r="H116" s="137">
        <f t="shared" si="45"/>
        <v>2.96</v>
      </c>
      <c r="I116" s="137">
        <f t="shared" si="45"/>
        <v>2.96</v>
      </c>
      <c r="J116" s="137">
        <f t="shared" si="45"/>
        <v>2.96</v>
      </c>
      <c r="K116" s="137">
        <f t="shared" si="45"/>
        <v>2.96</v>
      </c>
      <c r="L116" s="137">
        <f t="shared" si="45"/>
        <v>2.96</v>
      </c>
      <c r="M116" s="137">
        <f t="shared" si="45"/>
        <v>2.96</v>
      </c>
      <c r="N116" s="137">
        <f t="shared" si="45"/>
        <v>2.96</v>
      </c>
      <c r="O116" s="137">
        <f t="shared" si="45"/>
        <v>2.96</v>
      </c>
      <c r="P116" s="137">
        <f t="shared" si="45"/>
        <v>2.96</v>
      </c>
      <c r="Q116" s="137">
        <f t="shared" si="45"/>
        <v>2.96</v>
      </c>
      <c r="R116" s="137">
        <f t="shared" si="45"/>
        <v>2.96</v>
      </c>
      <c r="S116" s="137">
        <f t="shared" si="46"/>
        <v>2.96</v>
      </c>
      <c r="T116" s="137">
        <f t="shared" si="46"/>
        <v>2.96</v>
      </c>
      <c r="U116" s="137">
        <f t="shared" si="46"/>
        <v>2.96</v>
      </c>
      <c r="V116" s="137">
        <f t="shared" si="46"/>
        <v>2.96</v>
      </c>
      <c r="W116" s="137">
        <f t="shared" si="46"/>
        <v>2.96</v>
      </c>
      <c r="X116" s="137">
        <f t="shared" si="46"/>
        <v>2.96</v>
      </c>
      <c r="Y116" s="137">
        <f t="shared" si="46"/>
        <v>2.96</v>
      </c>
      <c r="Z116" s="137">
        <f t="shared" si="46"/>
        <v>2.96</v>
      </c>
      <c r="AA116" s="137">
        <f t="shared" si="46"/>
        <v>2.96</v>
      </c>
      <c r="AB116" s="137">
        <f t="shared" si="46"/>
        <v>2.96</v>
      </c>
      <c r="AC116" s="137">
        <f t="shared" si="46"/>
        <v>2.96</v>
      </c>
      <c r="AD116" s="137">
        <f t="shared" si="46"/>
        <v>2.96</v>
      </c>
      <c r="AE116" s="137">
        <f t="shared" si="46"/>
        <v>2.96</v>
      </c>
      <c r="AF116" s="137">
        <f t="shared" si="46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45"/>
        <v>8</v>
      </c>
      <c r="D117" s="137">
        <f t="shared" si="45"/>
        <v>8</v>
      </c>
      <c r="E117" s="137">
        <f t="shared" si="45"/>
        <v>8</v>
      </c>
      <c r="F117" s="137">
        <f t="shared" si="45"/>
        <v>8</v>
      </c>
      <c r="G117" s="137">
        <f t="shared" si="45"/>
        <v>8</v>
      </c>
      <c r="H117" s="137">
        <f t="shared" si="45"/>
        <v>8</v>
      </c>
      <c r="I117" s="137">
        <f t="shared" si="45"/>
        <v>8</v>
      </c>
      <c r="J117" s="137">
        <f t="shared" si="45"/>
        <v>8</v>
      </c>
      <c r="K117" s="137">
        <f t="shared" si="45"/>
        <v>8</v>
      </c>
      <c r="L117" s="137">
        <f t="shared" si="45"/>
        <v>8</v>
      </c>
      <c r="M117" s="137">
        <f t="shared" si="45"/>
        <v>8</v>
      </c>
      <c r="N117" s="137">
        <f t="shared" si="45"/>
        <v>8</v>
      </c>
      <c r="O117" s="137">
        <f t="shared" si="45"/>
        <v>8</v>
      </c>
      <c r="P117" s="137">
        <f t="shared" si="45"/>
        <v>8</v>
      </c>
      <c r="Q117" s="137">
        <f t="shared" si="45"/>
        <v>8</v>
      </c>
      <c r="R117" s="137">
        <f t="shared" si="45"/>
        <v>8</v>
      </c>
      <c r="S117" s="137">
        <f t="shared" si="46"/>
        <v>8</v>
      </c>
      <c r="T117" s="137">
        <f t="shared" si="46"/>
        <v>8</v>
      </c>
      <c r="U117" s="137">
        <f t="shared" si="46"/>
        <v>8</v>
      </c>
      <c r="V117" s="137">
        <f t="shared" si="46"/>
        <v>8</v>
      </c>
      <c r="W117" s="137">
        <f t="shared" si="46"/>
        <v>8</v>
      </c>
      <c r="X117" s="137">
        <f t="shared" si="46"/>
        <v>8</v>
      </c>
      <c r="Y117" s="137">
        <f t="shared" si="46"/>
        <v>8</v>
      </c>
      <c r="Z117" s="137">
        <f t="shared" si="46"/>
        <v>8</v>
      </c>
      <c r="AA117" s="137">
        <f t="shared" si="46"/>
        <v>8</v>
      </c>
      <c r="AB117" s="137">
        <f t="shared" si="46"/>
        <v>8</v>
      </c>
      <c r="AC117" s="137">
        <f t="shared" si="46"/>
        <v>8</v>
      </c>
      <c r="AD117" s="137">
        <f t="shared" si="46"/>
        <v>8</v>
      </c>
      <c r="AE117" s="137">
        <f t="shared" si="46"/>
        <v>8</v>
      </c>
      <c r="AF117" s="137">
        <f t="shared" si="46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45"/>
        <v>7</v>
      </c>
      <c r="E118" s="137">
        <f t="shared" si="45"/>
        <v>7</v>
      </c>
      <c r="F118" s="137">
        <f t="shared" si="45"/>
        <v>7</v>
      </c>
      <c r="G118" s="137">
        <f t="shared" si="45"/>
        <v>7</v>
      </c>
      <c r="H118" s="137">
        <f t="shared" si="45"/>
        <v>7</v>
      </c>
      <c r="I118" s="137">
        <f t="shared" si="45"/>
        <v>7</v>
      </c>
      <c r="J118" s="137">
        <f t="shared" si="45"/>
        <v>7</v>
      </c>
      <c r="K118" s="137">
        <f t="shared" si="45"/>
        <v>7</v>
      </c>
      <c r="L118" s="137">
        <f t="shared" si="45"/>
        <v>7</v>
      </c>
      <c r="M118" s="137">
        <f t="shared" si="45"/>
        <v>7</v>
      </c>
      <c r="N118" s="137">
        <f t="shared" si="45"/>
        <v>7</v>
      </c>
      <c r="O118" s="137">
        <f t="shared" si="45"/>
        <v>7</v>
      </c>
      <c r="P118" s="137">
        <f t="shared" si="45"/>
        <v>7</v>
      </c>
      <c r="Q118" s="137">
        <f t="shared" si="45"/>
        <v>7</v>
      </c>
      <c r="R118" s="137">
        <f t="shared" si="45"/>
        <v>7</v>
      </c>
      <c r="S118" s="137">
        <f t="shared" si="46"/>
        <v>7</v>
      </c>
      <c r="T118" s="137">
        <f t="shared" si="46"/>
        <v>7</v>
      </c>
      <c r="U118" s="137">
        <f t="shared" si="46"/>
        <v>7</v>
      </c>
      <c r="V118" s="137">
        <f t="shared" si="46"/>
        <v>7</v>
      </c>
      <c r="W118" s="137">
        <f t="shared" si="46"/>
        <v>7</v>
      </c>
      <c r="X118" s="137">
        <f t="shared" si="46"/>
        <v>7</v>
      </c>
      <c r="Y118" s="137">
        <f t="shared" si="46"/>
        <v>7</v>
      </c>
      <c r="Z118" s="137">
        <f t="shared" si="46"/>
        <v>7</v>
      </c>
      <c r="AA118" s="137">
        <f t="shared" si="46"/>
        <v>7</v>
      </c>
      <c r="AB118" s="137">
        <f t="shared" si="46"/>
        <v>7</v>
      </c>
      <c r="AC118" s="137">
        <f t="shared" si="46"/>
        <v>7</v>
      </c>
      <c r="AD118" s="137">
        <f t="shared" si="46"/>
        <v>7</v>
      </c>
      <c r="AE118" s="137">
        <f t="shared" si="46"/>
        <v>7</v>
      </c>
      <c r="AF118" s="137">
        <f t="shared" si="46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47">B119</f>
        <v>3.47</v>
      </c>
      <c r="D119" s="137">
        <f t="shared" si="47"/>
        <v>3.47</v>
      </c>
      <c r="E119" s="137">
        <f t="shared" si="47"/>
        <v>3.47</v>
      </c>
      <c r="F119" s="137">
        <f t="shared" si="47"/>
        <v>3.47</v>
      </c>
      <c r="G119" s="137">
        <f t="shared" si="47"/>
        <v>3.47</v>
      </c>
      <c r="H119" s="137">
        <f t="shared" si="47"/>
        <v>3.47</v>
      </c>
      <c r="I119" s="137">
        <f t="shared" si="47"/>
        <v>3.47</v>
      </c>
      <c r="J119" s="137">
        <f t="shared" si="47"/>
        <v>3.47</v>
      </c>
      <c r="K119" s="137">
        <f t="shared" si="47"/>
        <v>3.47</v>
      </c>
      <c r="L119" s="137">
        <f t="shared" si="47"/>
        <v>3.47</v>
      </c>
      <c r="M119" s="137">
        <f t="shared" si="47"/>
        <v>3.47</v>
      </c>
      <c r="N119" s="137">
        <f t="shared" si="47"/>
        <v>3.47</v>
      </c>
      <c r="O119" s="137">
        <f t="shared" si="47"/>
        <v>3.47</v>
      </c>
      <c r="P119" s="137">
        <f t="shared" si="47"/>
        <v>3.47</v>
      </c>
      <c r="Q119" s="137">
        <f t="shared" si="47"/>
        <v>3.47</v>
      </c>
      <c r="R119" s="137">
        <f t="shared" si="47"/>
        <v>3.47</v>
      </c>
      <c r="S119" s="137">
        <f t="shared" si="46"/>
        <v>3.47</v>
      </c>
      <c r="T119" s="137">
        <f t="shared" si="46"/>
        <v>3.47</v>
      </c>
      <c r="U119" s="137">
        <f t="shared" si="46"/>
        <v>3.47</v>
      </c>
      <c r="V119" s="137">
        <f t="shared" si="46"/>
        <v>3.47</v>
      </c>
      <c r="W119" s="137">
        <f t="shared" si="46"/>
        <v>3.47</v>
      </c>
      <c r="X119" s="137">
        <f t="shared" si="46"/>
        <v>3.47</v>
      </c>
      <c r="Y119" s="137">
        <f t="shared" si="46"/>
        <v>3.47</v>
      </c>
      <c r="Z119" s="137">
        <f t="shared" si="46"/>
        <v>3.47</v>
      </c>
      <c r="AA119" s="137">
        <f t="shared" si="46"/>
        <v>3.47</v>
      </c>
      <c r="AB119" s="137">
        <f t="shared" si="46"/>
        <v>3.47</v>
      </c>
      <c r="AC119" s="137">
        <f t="shared" si="46"/>
        <v>3.47</v>
      </c>
      <c r="AD119" s="137">
        <f t="shared" si="46"/>
        <v>3.47</v>
      </c>
      <c r="AE119" s="137">
        <f t="shared" si="46"/>
        <v>3.47</v>
      </c>
      <c r="AF119" s="137">
        <f t="shared" si="46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47"/>
        <v>2.1</v>
      </c>
      <c r="D120" s="137">
        <f t="shared" si="47"/>
        <v>2.1</v>
      </c>
      <c r="E120" s="137">
        <f t="shared" si="47"/>
        <v>2.1</v>
      </c>
      <c r="F120" s="137">
        <f t="shared" si="47"/>
        <v>2.1</v>
      </c>
      <c r="G120" s="137">
        <f t="shared" si="47"/>
        <v>2.1</v>
      </c>
      <c r="H120" s="137">
        <f t="shared" si="47"/>
        <v>2.1</v>
      </c>
      <c r="I120" s="137">
        <f t="shared" si="47"/>
        <v>2.1</v>
      </c>
      <c r="J120" s="137">
        <f t="shared" si="47"/>
        <v>2.1</v>
      </c>
      <c r="K120" s="137">
        <f t="shared" si="47"/>
        <v>2.1</v>
      </c>
      <c r="L120" s="137">
        <f t="shared" si="47"/>
        <v>2.1</v>
      </c>
      <c r="M120" s="137">
        <f t="shared" si="47"/>
        <v>2.1</v>
      </c>
      <c r="N120" s="137">
        <f t="shared" si="47"/>
        <v>2.1</v>
      </c>
      <c r="O120" s="137">
        <f t="shared" si="47"/>
        <v>2.1</v>
      </c>
      <c r="P120" s="137">
        <f t="shared" si="47"/>
        <v>2.1</v>
      </c>
      <c r="Q120" s="137">
        <f t="shared" si="47"/>
        <v>2.1</v>
      </c>
      <c r="R120" s="137">
        <f t="shared" si="47"/>
        <v>2.1</v>
      </c>
      <c r="S120" s="137">
        <f t="shared" si="46"/>
        <v>2.1</v>
      </c>
      <c r="T120" s="137">
        <f t="shared" si="46"/>
        <v>2.1</v>
      </c>
      <c r="U120" s="137">
        <f t="shared" si="46"/>
        <v>2.1</v>
      </c>
      <c r="V120" s="137">
        <f t="shared" si="46"/>
        <v>2.1</v>
      </c>
      <c r="W120" s="137">
        <f t="shared" si="46"/>
        <v>2.1</v>
      </c>
      <c r="X120" s="137">
        <f t="shared" si="46"/>
        <v>2.1</v>
      </c>
      <c r="Y120" s="137">
        <f t="shared" si="46"/>
        <v>2.1</v>
      </c>
      <c r="Z120" s="137">
        <f t="shared" si="46"/>
        <v>2.1</v>
      </c>
      <c r="AA120" s="137">
        <f t="shared" si="46"/>
        <v>2.1</v>
      </c>
      <c r="AB120" s="137">
        <f t="shared" si="46"/>
        <v>2.1</v>
      </c>
      <c r="AC120" s="137">
        <f t="shared" si="46"/>
        <v>2.1</v>
      </c>
      <c r="AD120" s="137">
        <f t="shared" si="46"/>
        <v>2.1</v>
      </c>
      <c r="AE120" s="137">
        <f t="shared" si="46"/>
        <v>2.1</v>
      </c>
      <c r="AF120" s="137">
        <f t="shared" si="46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47"/>
        <v>9.3000000000000007</v>
      </c>
      <c r="D121" s="137">
        <f t="shared" si="47"/>
        <v>9.3000000000000007</v>
      </c>
      <c r="E121" s="137">
        <f t="shared" si="47"/>
        <v>9.3000000000000007</v>
      </c>
      <c r="F121" s="137">
        <f t="shared" si="47"/>
        <v>9.3000000000000007</v>
      </c>
      <c r="G121" s="137">
        <f t="shared" si="47"/>
        <v>9.3000000000000007</v>
      </c>
      <c r="H121" s="137">
        <f t="shared" si="47"/>
        <v>9.3000000000000007</v>
      </c>
      <c r="I121" s="137">
        <f t="shared" si="47"/>
        <v>9.3000000000000007</v>
      </c>
      <c r="J121" s="137">
        <f t="shared" si="47"/>
        <v>9.3000000000000007</v>
      </c>
      <c r="K121" s="137">
        <f t="shared" si="47"/>
        <v>9.3000000000000007</v>
      </c>
      <c r="L121" s="137">
        <f t="shared" si="47"/>
        <v>9.3000000000000007</v>
      </c>
      <c r="M121" s="137">
        <f t="shared" si="47"/>
        <v>9.3000000000000007</v>
      </c>
      <c r="N121" s="137">
        <f t="shared" si="47"/>
        <v>9.3000000000000007</v>
      </c>
      <c r="O121" s="137">
        <f t="shared" si="47"/>
        <v>9.3000000000000007</v>
      </c>
      <c r="P121" s="137">
        <f t="shared" si="47"/>
        <v>9.3000000000000007</v>
      </c>
      <c r="Q121" s="137">
        <f t="shared" si="47"/>
        <v>9.3000000000000007</v>
      </c>
      <c r="R121" s="137">
        <f t="shared" si="47"/>
        <v>9.3000000000000007</v>
      </c>
      <c r="S121" s="137">
        <f t="shared" si="46"/>
        <v>9.3000000000000007</v>
      </c>
      <c r="T121" s="137">
        <f t="shared" si="46"/>
        <v>9.3000000000000007</v>
      </c>
      <c r="U121" s="137">
        <f t="shared" si="46"/>
        <v>9.3000000000000007</v>
      </c>
      <c r="V121" s="137">
        <f t="shared" si="46"/>
        <v>9.3000000000000007</v>
      </c>
      <c r="W121" s="137">
        <f t="shared" si="46"/>
        <v>9.3000000000000007</v>
      </c>
      <c r="X121" s="137">
        <f t="shared" si="46"/>
        <v>9.3000000000000007</v>
      </c>
      <c r="Y121" s="137">
        <f t="shared" si="46"/>
        <v>9.3000000000000007</v>
      </c>
      <c r="Z121" s="137">
        <f t="shared" si="46"/>
        <v>9.3000000000000007</v>
      </c>
      <c r="AA121" s="137">
        <f t="shared" si="46"/>
        <v>9.3000000000000007</v>
      </c>
      <c r="AB121" s="137">
        <f t="shared" si="46"/>
        <v>9.3000000000000007</v>
      </c>
      <c r="AC121" s="137">
        <f t="shared" si="46"/>
        <v>9.3000000000000007</v>
      </c>
      <c r="AD121" s="137">
        <f t="shared" si="46"/>
        <v>9.3000000000000007</v>
      </c>
      <c r="AE121" s="137">
        <f t="shared" si="46"/>
        <v>9.3000000000000007</v>
      </c>
      <c r="AF121" s="137">
        <f t="shared" si="46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47"/>
        <v>0</v>
      </c>
      <c r="D122" s="137">
        <f t="shared" si="47"/>
        <v>0</v>
      </c>
      <c r="E122" s="137">
        <f t="shared" si="47"/>
        <v>0</v>
      </c>
      <c r="F122" s="137">
        <f t="shared" si="47"/>
        <v>0</v>
      </c>
      <c r="G122" s="137">
        <f t="shared" si="47"/>
        <v>0</v>
      </c>
      <c r="H122" s="137">
        <f t="shared" si="47"/>
        <v>0</v>
      </c>
      <c r="I122" s="137">
        <f t="shared" si="47"/>
        <v>0</v>
      </c>
      <c r="J122" s="137">
        <f t="shared" si="47"/>
        <v>0</v>
      </c>
      <c r="K122" s="137">
        <f t="shared" si="47"/>
        <v>0</v>
      </c>
      <c r="L122" s="137">
        <f t="shared" si="47"/>
        <v>0</v>
      </c>
      <c r="M122" s="137">
        <f t="shared" si="47"/>
        <v>0</v>
      </c>
      <c r="N122" s="137">
        <f t="shared" si="47"/>
        <v>0</v>
      </c>
      <c r="O122" s="137">
        <f t="shared" si="47"/>
        <v>0</v>
      </c>
      <c r="P122" s="137">
        <f t="shared" si="47"/>
        <v>0</v>
      </c>
      <c r="Q122" s="137">
        <f t="shared" si="47"/>
        <v>0</v>
      </c>
      <c r="R122" s="137">
        <f t="shared" si="47"/>
        <v>0</v>
      </c>
      <c r="S122" s="137">
        <f t="shared" si="46"/>
        <v>0</v>
      </c>
      <c r="T122" s="137">
        <f t="shared" si="46"/>
        <v>0</v>
      </c>
      <c r="U122" s="137">
        <f t="shared" si="46"/>
        <v>0</v>
      </c>
      <c r="V122" s="137">
        <f t="shared" si="46"/>
        <v>0</v>
      </c>
      <c r="W122" s="137">
        <f t="shared" si="46"/>
        <v>0</v>
      </c>
      <c r="X122" s="137">
        <f t="shared" si="46"/>
        <v>0</v>
      </c>
      <c r="Y122" s="137">
        <f t="shared" si="46"/>
        <v>0</v>
      </c>
      <c r="Z122" s="137">
        <f t="shared" si="46"/>
        <v>0</v>
      </c>
      <c r="AA122" s="137">
        <f t="shared" si="46"/>
        <v>0</v>
      </c>
      <c r="AB122" s="137">
        <f t="shared" si="46"/>
        <v>0</v>
      </c>
      <c r="AC122" s="137">
        <f t="shared" si="46"/>
        <v>0</v>
      </c>
      <c r="AD122" s="137">
        <f t="shared" si="46"/>
        <v>0</v>
      </c>
      <c r="AE122" s="137">
        <f t="shared" si="46"/>
        <v>0</v>
      </c>
      <c r="AF122" s="137">
        <f t="shared" si="46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47"/>
        <v>0</v>
      </c>
      <c r="D123" s="137">
        <f t="shared" si="47"/>
        <v>0</v>
      </c>
      <c r="E123" s="137">
        <f t="shared" si="47"/>
        <v>0</v>
      </c>
      <c r="F123" s="137">
        <f t="shared" si="47"/>
        <v>0</v>
      </c>
      <c r="G123" s="137">
        <f t="shared" si="47"/>
        <v>0</v>
      </c>
      <c r="H123" s="137">
        <f t="shared" si="47"/>
        <v>0</v>
      </c>
      <c r="I123" s="137">
        <f t="shared" si="47"/>
        <v>0</v>
      </c>
      <c r="J123" s="137">
        <f t="shared" si="47"/>
        <v>0</v>
      </c>
      <c r="K123" s="137">
        <f t="shared" si="47"/>
        <v>0</v>
      </c>
      <c r="L123" s="137">
        <f t="shared" si="47"/>
        <v>0</v>
      </c>
      <c r="M123" s="137">
        <f t="shared" si="47"/>
        <v>0</v>
      </c>
      <c r="N123" s="137">
        <f t="shared" si="47"/>
        <v>0</v>
      </c>
      <c r="O123" s="137">
        <f t="shared" si="47"/>
        <v>0</v>
      </c>
      <c r="P123" s="137">
        <f t="shared" si="47"/>
        <v>0</v>
      </c>
      <c r="Q123" s="137">
        <f t="shared" si="47"/>
        <v>0</v>
      </c>
      <c r="R123" s="137">
        <f t="shared" si="47"/>
        <v>0</v>
      </c>
      <c r="S123" s="137">
        <f t="shared" si="46"/>
        <v>0</v>
      </c>
      <c r="T123" s="137">
        <f t="shared" si="46"/>
        <v>0</v>
      </c>
      <c r="U123" s="137">
        <f t="shared" si="46"/>
        <v>0</v>
      </c>
      <c r="V123" s="137">
        <f t="shared" si="46"/>
        <v>0</v>
      </c>
      <c r="W123" s="137">
        <f t="shared" si="46"/>
        <v>0</v>
      </c>
      <c r="X123" s="137">
        <f t="shared" si="46"/>
        <v>0</v>
      </c>
      <c r="Y123" s="137">
        <f t="shared" si="46"/>
        <v>0</v>
      </c>
      <c r="Z123" s="137">
        <f t="shared" si="46"/>
        <v>0</v>
      </c>
      <c r="AA123" s="137">
        <f t="shared" si="46"/>
        <v>0</v>
      </c>
      <c r="AB123" s="137">
        <f t="shared" si="46"/>
        <v>0</v>
      </c>
      <c r="AC123" s="137">
        <f t="shared" si="46"/>
        <v>0</v>
      </c>
      <c r="AD123" s="137">
        <f t="shared" si="46"/>
        <v>0</v>
      </c>
      <c r="AE123" s="137">
        <f t="shared" si="46"/>
        <v>0</v>
      </c>
      <c r="AF123" s="137">
        <f t="shared" si="46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47"/>
        <v>5</v>
      </c>
      <c r="D124" s="137">
        <f t="shared" si="47"/>
        <v>5</v>
      </c>
      <c r="E124" s="137">
        <f t="shared" si="47"/>
        <v>5</v>
      </c>
      <c r="F124" s="137">
        <f t="shared" si="47"/>
        <v>5</v>
      </c>
      <c r="G124" s="137">
        <f t="shared" si="47"/>
        <v>5</v>
      </c>
      <c r="H124" s="137">
        <f t="shared" si="47"/>
        <v>5</v>
      </c>
      <c r="I124" s="137">
        <f t="shared" si="47"/>
        <v>5</v>
      </c>
      <c r="J124" s="137">
        <f t="shared" si="47"/>
        <v>5</v>
      </c>
      <c r="K124" s="137">
        <f t="shared" si="47"/>
        <v>5</v>
      </c>
      <c r="L124" s="137">
        <f t="shared" si="47"/>
        <v>5</v>
      </c>
      <c r="M124" s="137">
        <f t="shared" si="47"/>
        <v>5</v>
      </c>
      <c r="N124" s="137">
        <f t="shared" si="47"/>
        <v>5</v>
      </c>
      <c r="O124" s="137">
        <f t="shared" si="47"/>
        <v>5</v>
      </c>
      <c r="P124" s="137">
        <f t="shared" si="47"/>
        <v>5</v>
      </c>
      <c r="Q124" s="137">
        <f t="shared" si="47"/>
        <v>5</v>
      </c>
      <c r="R124" s="137">
        <f t="shared" si="47"/>
        <v>5</v>
      </c>
      <c r="S124" s="137">
        <f t="shared" si="46"/>
        <v>5</v>
      </c>
      <c r="T124" s="137">
        <f t="shared" si="46"/>
        <v>5</v>
      </c>
      <c r="U124" s="137">
        <f t="shared" si="46"/>
        <v>5</v>
      </c>
      <c r="V124" s="137">
        <f t="shared" si="46"/>
        <v>5</v>
      </c>
      <c r="W124" s="137">
        <f t="shared" si="46"/>
        <v>5</v>
      </c>
      <c r="X124" s="137">
        <f t="shared" si="46"/>
        <v>5</v>
      </c>
      <c r="Y124" s="137">
        <f t="shared" si="46"/>
        <v>5</v>
      </c>
      <c r="Z124" s="137">
        <f t="shared" si="46"/>
        <v>5</v>
      </c>
      <c r="AA124" s="137">
        <f t="shared" si="46"/>
        <v>5</v>
      </c>
      <c r="AB124" s="137">
        <f t="shared" si="46"/>
        <v>5</v>
      </c>
      <c r="AC124" s="137">
        <f t="shared" si="46"/>
        <v>5</v>
      </c>
      <c r="AD124" s="137">
        <f t="shared" si="46"/>
        <v>5</v>
      </c>
      <c r="AE124" s="137">
        <f t="shared" si="46"/>
        <v>5</v>
      </c>
      <c r="AF124" s="137">
        <f t="shared" si="46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47"/>
        <v>1</v>
      </c>
      <c r="D125" s="137">
        <f t="shared" si="47"/>
        <v>1</v>
      </c>
      <c r="E125" s="137">
        <f t="shared" si="47"/>
        <v>1</v>
      </c>
      <c r="F125" s="137">
        <f t="shared" si="47"/>
        <v>1</v>
      </c>
      <c r="G125" s="137">
        <f t="shared" si="47"/>
        <v>1</v>
      </c>
      <c r="H125" s="137">
        <f t="shared" si="47"/>
        <v>1</v>
      </c>
      <c r="I125" s="137">
        <f t="shared" si="47"/>
        <v>1</v>
      </c>
      <c r="J125" s="137">
        <f t="shared" si="47"/>
        <v>1</v>
      </c>
      <c r="K125" s="137">
        <f t="shared" si="47"/>
        <v>1</v>
      </c>
      <c r="L125" s="137">
        <f t="shared" si="47"/>
        <v>1</v>
      </c>
      <c r="M125" s="137">
        <f t="shared" si="47"/>
        <v>1</v>
      </c>
      <c r="N125" s="137">
        <f t="shared" si="47"/>
        <v>1</v>
      </c>
      <c r="O125" s="137">
        <f t="shared" si="47"/>
        <v>1</v>
      </c>
      <c r="P125" s="137">
        <f t="shared" si="47"/>
        <v>1</v>
      </c>
      <c r="Q125" s="137">
        <f t="shared" si="47"/>
        <v>1</v>
      </c>
      <c r="R125" s="137">
        <f t="shared" si="47"/>
        <v>1</v>
      </c>
      <c r="S125" s="137">
        <f t="shared" si="46"/>
        <v>1</v>
      </c>
      <c r="T125" s="137">
        <f t="shared" si="46"/>
        <v>1</v>
      </c>
      <c r="U125" s="137">
        <f t="shared" si="46"/>
        <v>1</v>
      </c>
      <c r="V125" s="137">
        <f t="shared" si="46"/>
        <v>1</v>
      </c>
      <c r="W125" s="137">
        <f t="shared" si="46"/>
        <v>1</v>
      </c>
      <c r="X125" s="137">
        <f t="shared" si="46"/>
        <v>1</v>
      </c>
      <c r="Y125" s="137">
        <f t="shared" si="46"/>
        <v>1</v>
      </c>
      <c r="Z125" s="137">
        <f t="shared" si="46"/>
        <v>1</v>
      </c>
      <c r="AA125" s="137">
        <f t="shared" si="46"/>
        <v>1</v>
      </c>
      <c r="AB125" s="137">
        <f t="shared" si="46"/>
        <v>1</v>
      </c>
      <c r="AC125" s="137">
        <f t="shared" si="46"/>
        <v>1</v>
      </c>
      <c r="AD125" s="137">
        <f t="shared" si="46"/>
        <v>1</v>
      </c>
      <c r="AE125" s="137">
        <f t="shared" si="46"/>
        <v>1</v>
      </c>
      <c r="AF125" s="137">
        <f t="shared" si="46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47"/>
        <v>1.58</v>
      </c>
      <c r="D126" s="137">
        <f t="shared" si="47"/>
        <v>1.58</v>
      </c>
      <c r="E126" s="137">
        <f t="shared" si="47"/>
        <v>1.58</v>
      </c>
      <c r="F126" s="137">
        <f t="shared" si="47"/>
        <v>1.58</v>
      </c>
      <c r="G126" s="137">
        <f t="shared" si="47"/>
        <v>1.58</v>
      </c>
      <c r="H126" s="137">
        <f t="shared" si="47"/>
        <v>1.58</v>
      </c>
      <c r="I126" s="137">
        <f t="shared" si="47"/>
        <v>1.58</v>
      </c>
      <c r="J126" s="137">
        <f t="shared" si="47"/>
        <v>1.58</v>
      </c>
      <c r="K126" s="137">
        <f t="shared" si="47"/>
        <v>1.58</v>
      </c>
      <c r="L126" s="137">
        <f t="shared" si="47"/>
        <v>1.58</v>
      </c>
      <c r="M126" s="137">
        <f t="shared" si="47"/>
        <v>1.58</v>
      </c>
      <c r="N126" s="137">
        <f t="shared" si="47"/>
        <v>1.58</v>
      </c>
      <c r="O126" s="137">
        <f t="shared" si="47"/>
        <v>1.58</v>
      </c>
      <c r="P126" s="137">
        <f t="shared" si="47"/>
        <v>1.58</v>
      </c>
      <c r="Q126" s="137">
        <f t="shared" si="47"/>
        <v>1.58</v>
      </c>
      <c r="R126" s="137">
        <f t="shared" si="47"/>
        <v>1.58</v>
      </c>
      <c r="S126" s="137">
        <f t="shared" si="46"/>
        <v>1.58</v>
      </c>
      <c r="T126" s="137">
        <f t="shared" si="46"/>
        <v>1.58</v>
      </c>
      <c r="U126" s="137">
        <f t="shared" si="46"/>
        <v>1.58</v>
      </c>
      <c r="V126" s="137">
        <f t="shared" si="46"/>
        <v>1.58</v>
      </c>
      <c r="W126" s="137">
        <f t="shared" si="46"/>
        <v>1.58</v>
      </c>
      <c r="X126" s="137">
        <f t="shared" si="46"/>
        <v>1.58</v>
      </c>
      <c r="Y126" s="137">
        <f t="shared" si="46"/>
        <v>1.58</v>
      </c>
      <c r="Z126" s="137">
        <f t="shared" si="46"/>
        <v>1.58</v>
      </c>
      <c r="AA126" s="137">
        <f t="shared" si="46"/>
        <v>1.58</v>
      </c>
      <c r="AB126" s="137">
        <f t="shared" si="46"/>
        <v>1.58</v>
      </c>
      <c r="AC126" s="137">
        <f t="shared" si="46"/>
        <v>1.58</v>
      </c>
      <c r="AD126" s="137">
        <f t="shared" si="46"/>
        <v>1.58</v>
      </c>
      <c r="AE126" s="137">
        <f t="shared" si="46"/>
        <v>1.58</v>
      </c>
      <c r="AF126" s="137">
        <f t="shared" si="46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47"/>
        <v>1.46</v>
      </c>
      <c r="D127" s="137">
        <f t="shared" si="47"/>
        <v>1.46</v>
      </c>
      <c r="E127" s="137">
        <f t="shared" si="47"/>
        <v>1.46</v>
      </c>
      <c r="F127" s="137">
        <f t="shared" si="47"/>
        <v>1.46</v>
      </c>
      <c r="G127" s="137">
        <f t="shared" si="47"/>
        <v>1.46</v>
      </c>
      <c r="H127" s="137">
        <f t="shared" si="47"/>
        <v>1.46</v>
      </c>
      <c r="I127" s="137">
        <f t="shared" si="47"/>
        <v>1.46</v>
      </c>
      <c r="J127" s="137">
        <f t="shared" si="47"/>
        <v>1.46</v>
      </c>
      <c r="K127" s="137">
        <f t="shared" si="47"/>
        <v>1.46</v>
      </c>
      <c r="L127" s="137">
        <f t="shared" si="47"/>
        <v>1.46</v>
      </c>
      <c r="M127" s="137">
        <f t="shared" si="47"/>
        <v>1.46</v>
      </c>
      <c r="N127" s="137">
        <f t="shared" si="47"/>
        <v>1.46</v>
      </c>
      <c r="O127" s="137">
        <f t="shared" si="47"/>
        <v>1.46</v>
      </c>
      <c r="P127" s="137">
        <f t="shared" si="47"/>
        <v>1.46</v>
      </c>
      <c r="Q127" s="137">
        <f t="shared" si="47"/>
        <v>1.46</v>
      </c>
      <c r="R127" s="137">
        <f t="shared" si="47"/>
        <v>1.46</v>
      </c>
      <c r="S127" s="137">
        <f t="shared" ref="S127:AF128" si="48">R127</f>
        <v>1.46</v>
      </c>
      <c r="T127" s="137">
        <f t="shared" si="48"/>
        <v>1.46</v>
      </c>
      <c r="U127" s="137">
        <f t="shared" si="48"/>
        <v>1.46</v>
      </c>
      <c r="V127" s="137">
        <f t="shared" si="48"/>
        <v>1.46</v>
      </c>
      <c r="W127" s="137">
        <f t="shared" si="48"/>
        <v>1.46</v>
      </c>
      <c r="X127" s="137">
        <f t="shared" si="48"/>
        <v>1.46</v>
      </c>
      <c r="Y127" s="137">
        <f t="shared" si="48"/>
        <v>1.46</v>
      </c>
      <c r="Z127" s="137">
        <f t="shared" si="48"/>
        <v>1.46</v>
      </c>
      <c r="AA127" s="137">
        <f t="shared" si="48"/>
        <v>1.46</v>
      </c>
      <c r="AB127" s="137">
        <f t="shared" si="48"/>
        <v>1.46</v>
      </c>
      <c r="AC127" s="137">
        <f t="shared" si="48"/>
        <v>1.46</v>
      </c>
      <c r="AD127" s="137">
        <f t="shared" si="48"/>
        <v>1.46</v>
      </c>
      <c r="AE127" s="137">
        <f t="shared" si="48"/>
        <v>1.46</v>
      </c>
      <c r="AF127" s="137">
        <f t="shared" si="48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47"/>
        <v>1.48</v>
      </c>
      <c r="D128" s="137">
        <f t="shared" si="47"/>
        <v>1.48</v>
      </c>
      <c r="E128" s="137">
        <f t="shared" si="47"/>
        <v>1.48</v>
      </c>
      <c r="F128" s="137">
        <f t="shared" si="47"/>
        <v>1.48</v>
      </c>
      <c r="G128" s="137">
        <f t="shared" si="47"/>
        <v>1.48</v>
      </c>
      <c r="H128" s="137">
        <f t="shared" si="47"/>
        <v>1.48</v>
      </c>
      <c r="I128" s="137">
        <f t="shared" si="47"/>
        <v>1.48</v>
      </c>
      <c r="J128" s="137">
        <f t="shared" si="47"/>
        <v>1.48</v>
      </c>
      <c r="K128" s="137">
        <f t="shared" si="47"/>
        <v>1.48</v>
      </c>
      <c r="L128" s="137">
        <f t="shared" si="47"/>
        <v>1.48</v>
      </c>
      <c r="M128" s="137">
        <f t="shared" si="47"/>
        <v>1.48</v>
      </c>
      <c r="N128" s="137">
        <f t="shared" si="47"/>
        <v>1.48</v>
      </c>
      <c r="O128" s="137">
        <f t="shared" si="47"/>
        <v>1.48</v>
      </c>
      <c r="P128" s="137">
        <f t="shared" si="47"/>
        <v>1.48</v>
      </c>
      <c r="Q128" s="137">
        <f t="shared" si="47"/>
        <v>1.48</v>
      </c>
      <c r="R128" s="137">
        <f t="shared" si="47"/>
        <v>1.48</v>
      </c>
      <c r="S128" s="137">
        <f t="shared" si="48"/>
        <v>1.48</v>
      </c>
      <c r="T128" s="137">
        <f t="shared" si="48"/>
        <v>1.48</v>
      </c>
      <c r="U128" s="137">
        <f t="shared" si="48"/>
        <v>1.48</v>
      </c>
      <c r="V128" s="137">
        <f t="shared" si="48"/>
        <v>1.48</v>
      </c>
      <c r="W128" s="137">
        <f t="shared" si="48"/>
        <v>1.48</v>
      </c>
      <c r="X128" s="137">
        <f t="shared" si="48"/>
        <v>1.48</v>
      </c>
      <c r="Y128" s="137">
        <f t="shared" si="48"/>
        <v>1.48</v>
      </c>
      <c r="Z128" s="137">
        <f t="shared" si="48"/>
        <v>1.48</v>
      </c>
      <c r="AA128" s="137">
        <f t="shared" si="48"/>
        <v>1.48</v>
      </c>
      <c r="AB128" s="137">
        <f t="shared" si="48"/>
        <v>1.48</v>
      </c>
      <c r="AC128" s="137">
        <f t="shared" si="48"/>
        <v>1.48</v>
      </c>
      <c r="AD128" s="137">
        <f t="shared" si="48"/>
        <v>1.48</v>
      </c>
      <c r="AE128" s="137">
        <f t="shared" si="48"/>
        <v>1.48</v>
      </c>
      <c r="AF128" s="137">
        <f t="shared" si="48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49">B130</f>
        <v>2.2000000000000002</v>
      </c>
      <c r="D130" s="137">
        <f t="shared" si="49"/>
        <v>2.2000000000000002</v>
      </c>
      <c r="E130" s="137">
        <f t="shared" si="49"/>
        <v>2.2000000000000002</v>
      </c>
      <c r="F130" s="137">
        <f t="shared" si="49"/>
        <v>2.2000000000000002</v>
      </c>
      <c r="G130" s="137">
        <f t="shared" si="49"/>
        <v>2.2000000000000002</v>
      </c>
      <c r="H130" s="137">
        <f t="shared" si="49"/>
        <v>2.2000000000000002</v>
      </c>
      <c r="I130" s="137">
        <f t="shared" si="49"/>
        <v>2.2000000000000002</v>
      </c>
      <c r="J130" s="137">
        <f t="shared" si="49"/>
        <v>2.2000000000000002</v>
      </c>
      <c r="K130" s="137">
        <f t="shared" si="49"/>
        <v>2.2000000000000002</v>
      </c>
      <c r="L130" s="137">
        <f t="shared" si="49"/>
        <v>2.2000000000000002</v>
      </c>
      <c r="M130" s="137">
        <f t="shared" si="49"/>
        <v>2.2000000000000002</v>
      </c>
      <c r="N130" s="137">
        <f t="shared" si="49"/>
        <v>2.2000000000000002</v>
      </c>
      <c r="O130" s="137">
        <f t="shared" si="49"/>
        <v>2.2000000000000002</v>
      </c>
      <c r="P130" s="137">
        <f t="shared" si="49"/>
        <v>2.2000000000000002</v>
      </c>
      <c r="Q130" s="137">
        <f t="shared" si="49"/>
        <v>2.2000000000000002</v>
      </c>
      <c r="R130" s="137">
        <f t="shared" si="49"/>
        <v>2.2000000000000002</v>
      </c>
      <c r="S130" s="137">
        <f t="shared" ref="S130:AF137" si="50">R130</f>
        <v>2.2000000000000002</v>
      </c>
      <c r="T130" s="137">
        <f t="shared" si="50"/>
        <v>2.2000000000000002</v>
      </c>
      <c r="U130" s="137">
        <f t="shared" si="50"/>
        <v>2.2000000000000002</v>
      </c>
      <c r="V130" s="137">
        <f t="shared" si="50"/>
        <v>2.2000000000000002</v>
      </c>
      <c r="W130" s="137">
        <f t="shared" si="50"/>
        <v>2.2000000000000002</v>
      </c>
      <c r="X130" s="137">
        <f t="shared" si="50"/>
        <v>2.2000000000000002</v>
      </c>
      <c r="Y130" s="137">
        <f t="shared" si="50"/>
        <v>2.2000000000000002</v>
      </c>
      <c r="Z130" s="137">
        <f t="shared" si="50"/>
        <v>2.2000000000000002</v>
      </c>
      <c r="AA130" s="137">
        <f t="shared" si="50"/>
        <v>2.2000000000000002</v>
      </c>
      <c r="AB130" s="137">
        <f t="shared" si="50"/>
        <v>2.2000000000000002</v>
      </c>
      <c r="AC130" s="137">
        <f t="shared" si="50"/>
        <v>2.2000000000000002</v>
      </c>
      <c r="AD130" s="137">
        <f t="shared" si="50"/>
        <v>2.2000000000000002</v>
      </c>
      <c r="AE130" s="137">
        <f t="shared" si="50"/>
        <v>2.2000000000000002</v>
      </c>
      <c r="AF130" s="137">
        <f t="shared" si="50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49"/>
        <v>2</v>
      </c>
      <c r="D131" s="137">
        <f t="shared" si="49"/>
        <v>2</v>
      </c>
      <c r="E131" s="137">
        <f t="shared" si="49"/>
        <v>2</v>
      </c>
      <c r="F131" s="137">
        <f t="shared" si="49"/>
        <v>2</v>
      </c>
      <c r="G131" s="137">
        <f t="shared" si="49"/>
        <v>2</v>
      </c>
      <c r="H131" s="137">
        <f t="shared" si="49"/>
        <v>2</v>
      </c>
      <c r="I131" s="137">
        <f t="shared" si="49"/>
        <v>2</v>
      </c>
      <c r="J131" s="137">
        <f t="shared" si="49"/>
        <v>2</v>
      </c>
      <c r="K131" s="137">
        <f t="shared" si="49"/>
        <v>2</v>
      </c>
      <c r="L131" s="137">
        <f t="shared" si="49"/>
        <v>2</v>
      </c>
      <c r="M131" s="137">
        <f t="shared" si="49"/>
        <v>2</v>
      </c>
      <c r="N131" s="137">
        <f t="shared" si="49"/>
        <v>2</v>
      </c>
      <c r="O131" s="137">
        <f t="shared" si="49"/>
        <v>2</v>
      </c>
      <c r="P131" s="137">
        <f t="shared" si="49"/>
        <v>2</v>
      </c>
      <c r="Q131" s="137">
        <f t="shared" si="49"/>
        <v>2</v>
      </c>
      <c r="R131" s="137">
        <f t="shared" si="49"/>
        <v>2</v>
      </c>
      <c r="S131" s="137">
        <f t="shared" si="50"/>
        <v>2</v>
      </c>
      <c r="T131" s="137">
        <f t="shared" si="50"/>
        <v>2</v>
      </c>
      <c r="U131" s="137">
        <f t="shared" si="50"/>
        <v>2</v>
      </c>
      <c r="V131" s="137">
        <f t="shared" si="50"/>
        <v>2</v>
      </c>
      <c r="W131" s="137">
        <f t="shared" si="50"/>
        <v>2</v>
      </c>
      <c r="X131" s="137">
        <f t="shared" si="50"/>
        <v>2</v>
      </c>
      <c r="Y131" s="137">
        <f t="shared" si="50"/>
        <v>2</v>
      </c>
      <c r="Z131" s="137">
        <f t="shared" si="50"/>
        <v>2</v>
      </c>
      <c r="AA131" s="137">
        <f t="shared" si="50"/>
        <v>2</v>
      </c>
      <c r="AB131" s="137">
        <f t="shared" si="50"/>
        <v>2</v>
      </c>
      <c r="AC131" s="137">
        <f t="shared" si="50"/>
        <v>2</v>
      </c>
      <c r="AD131" s="137">
        <f t="shared" si="50"/>
        <v>2</v>
      </c>
      <c r="AE131" s="137">
        <f t="shared" si="50"/>
        <v>2</v>
      </c>
      <c r="AF131" s="137">
        <f t="shared" si="50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49"/>
        <v>1.25</v>
      </c>
      <c r="D132" s="137">
        <f t="shared" si="49"/>
        <v>1.25</v>
      </c>
      <c r="E132" s="137">
        <f t="shared" si="49"/>
        <v>1.25</v>
      </c>
      <c r="F132" s="137">
        <f t="shared" si="49"/>
        <v>1.25</v>
      </c>
      <c r="G132" s="137">
        <f t="shared" si="49"/>
        <v>1.25</v>
      </c>
      <c r="H132" s="137">
        <f t="shared" si="49"/>
        <v>1.25</v>
      </c>
      <c r="I132" s="137">
        <f t="shared" si="49"/>
        <v>1.25</v>
      </c>
      <c r="J132" s="137">
        <f t="shared" si="49"/>
        <v>1.25</v>
      </c>
      <c r="K132" s="137">
        <f t="shared" si="49"/>
        <v>1.25</v>
      </c>
      <c r="L132" s="137">
        <f t="shared" si="49"/>
        <v>1.25</v>
      </c>
      <c r="M132" s="137">
        <f t="shared" si="49"/>
        <v>1.25</v>
      </c>
      <c r="N132" s="137">
        <f t="shared" si="49"/>
        <v>1.25</v>
      </c>
      <c r="O132" s="137">
        <f t="shared" si="49"/>
        <v>1.25</v>
      </c>
      <c r="P132" s="137">
        <f t="shared" si="49"/>
        <v>1.25</v>
      </c>
      <c r="Q132" s="137">
        <f t="shared" si="49"/>
        <v>1.25</v>
      </c>
      <c r="R132" s="137">
        <f t="shared" si="49"/>
        <v>1.25</v>
      </c>
      <c r="S132" s="137">
        <f t="shared" si="50"/>
        <v>1.25</v>
      </c>
      <c r="T132" s="137">
        <f t="shared" si="50"/>
        <v>1.25</v>
      </c>
      <c r="U132" s="137">
        <f t="shared" si="50"/>
        <v>1.25</v>
      </c>
      <c r="V132" s="137">
        <f t="shared" si="50"/>
        <v>1.25</v>
      </c>
      <c r="W132" s="137">
        <f t="shared" si="50"/>
        <v>1.25</v>
      </c>
      <c r="X132" s="137">
        <f t="shared" si="50"/>
        <v>1.25</v>
      </c>
      <c r="Y132" s="137">
        <f t="shared" si="50"/>
        <v>1.25</v>
      </c>
      <c r="Z132" s="137">
        <f t="shared" si="50"/>
        <v>1.25</v>
      </c>
      <c r="AA132" s="137">
        <f t="shared" si="50"/>
        <v>1.25</v>
      </c>
      <c r="AB132" s="137">
        <f t="shared" si="50"/>
        <v>1.25</v>
      </c>
      <c r="AC132" s="137">
        <f t="shared" si="50"/>
        <v>1.25</v>
      </c>
      <c r="AD132" s="137">
        <f t="shared" si="50"/>
        <v>1.25</v>
      </c>
      <c r="AE132" s="137">
        <f t="shared" si="50"/>
        <v>1.25</v>
      </c>
      <c r="AF132" s="137">
        <f t="shared" si="50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49"/>
        <v>1.1499999999999999</v>
      </c>
      <c r="D133" s="137">
        <f t="shared" si="49"/>
        <v>1.1499999999999999</v>
      </c>
      <c r="E133" s="137">
        <f t="shared" si="49"/>
        <v>1.1499999999999999</v>
      </c>
      <c r="F133" s="137">
        <f t="shared" si="49"/>
        <v>1.1499999999999999</v>
      </c>
      <c r="G133" s="137">
        <f t="shared" si="49"/>
        <v>1.1499999999999999</v>
      </c>
      <c r="H133" s="137">
        <f t="shared" si="49"/>
        <v>1.1499999999999999</v>
      </c>
      <c r="I133" s="137">
        <f t="shared" si="49"/>
        <v>1.1499999999999999</v>
      </c>
      <c r="J133" s="137">
        <f t="shared" si="49"/>
        <v>1.1499999999999999</v>
      </c>
      <c r="K133" s="137">
        <f t="shared" si="49"/>
        <v>1.1499999999999999</v>
      </c>
      <c r="L133" s="137">
        <f t="shared" si="49"/>
        <v>1.1499999999999999</v>
      </c>
      <c r="M133" s="137">
        <f t="shared" si="49"/>
        <v>1.1499999999999999</v>
      </c>
      <c r="N133" s="137">
        <f t="shared" si="49"/>
        <v>1.1499999999999999</v>
      </c>
      <c r="O133" s="137">
        <f t="shared" si="49"/>
        <v>1.1499999999999999</v>
      </c>
      <c r="P133" s="137">
        <f t="shared" si="49"/>
        <v>1.1499999999999999</v>
      </c>
      <c r="Q133" s="137">
        <f t="shared" si="49"/>
        <v>1.1499999999999999</v>
      </c>
      <c r="R133" s="137">
        <f t="shared" si="49"/>
        <v>1.1499999999999999</v>
      </c>
      <c r="S133" s="137">
        <f t="shared" si="50"/>
        <v>1.1499999999999999</v>
      </c>
      <c r="T133" s="137">
        <f t="shared" si="50"/>
        <v>1.1499999999999999</v>
      </c>
      <c r="U133" s="137">
        <f t="shared" si="50"/>
        <v>1.1499999999999999</v>
      </c>
      <c r="V133" s="137">
        <f t="shared" si="50"/>
        <v>1.1499999999999999</v>
      </c>
      <c r="W133" s="137">
        <f t="shared" si="50"/>
        <v>1.1499999999999999</v>
      </c>
      <c r="X133" s="137">
        <f t="shared" si="50"/>
        <v>1.1499999999999999</v>
      </c>
      <c r="Y133" s="137">
        <f t="shared" si="50"/>
        <v>1.1499999999999999</v>
      </c>
      <c r="Z133" s="137">
        <f t="shared" si="50"/>
        <v>1.1499999999999999</v>
      </c>
      <c r="AA133" s="137">
        <f t="shared" si="50"/>
        <v>1.1499999999999999</v>
      </c>
      <c r="AB133" s="137">
        <f t="shared" si="50"/>
        <v>1.1499999999999999</v>
      </c>
      <c r="AC133" s="137">
        <f t="shared" si="50"/>
        <v>1.1499999999999999</v>
      </c>
      <c r="AD133" s="137">
        <f t="shared" si="50"/>
        <v>1.1499999999999999</v>
      </c>
      <c r="AE133" s="137">
        <f t="shared" si="50"/>
        <v>1.1499999999999999</v>
      </c>
      <c r="AF133" s="137">
        <f t="shared" si="50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49"/>
        <v>2.133</v>
      </c>
      <c r="D134" s="137">
        <f t="shared" si="49"/>
        <v>2.133</v>
      </c>
      <c r="E134" s="137">
        <f t="shared" si="49"/>
        <v>2.133</v>
      </c>
      <c r="F134" s="137">
        <f t="shared" si="49"/>
        <v>2.133</v>
      </c>
      <c r="G134" s="137">
        <f t="shared" si="49"/>
        <v>2.133</v>
      </c>
      <c r="H134" s="137">
        <f t="shared" si="49"/>
        <v>2.133</v>
      </c>
      <c r="I134" s="137">
        <f t="shared" si="49"/>
        <v>2.133</v>
      </c>
      <c r="J134" s="137">
        <f t="shared" si="49"/>
        <v>2.133</v>
      </c>
      <c r="K134" s="137">
        <f t="shared" si="49"/>
        <v>2.133</v>
      </c>
      <c r="L134" s="137">
        <f t="shared" si="49"/>
        <v>2.133</v>
      </c>
      <c r="M134" s="137">
        <f t="shared" si="49"/>
        <v>2.133</v>
      </c>
      <c r="N134" s="137">
        <f t="shared" si="49"/>
        <v>2.133</v>
      </c>
      <c r="O134" s="137">
        <f t="shared" si="49"/>
        <v>2.133</v>
      </c>
      <c r="P134" s="137">
        <f t="shared" si="49"/>
        <v>2.133</v>
      </c>
      <c r="Q134" s="137">
        <f t="shared" si="49"/>
        <v>2.133</v>
      </c>
      <c r="R134" s="137">
        <f t="shared" si="49"/>
        <v>2.133</v>
      </c>
      <c r="S134" s="137">
        <f t="shared" si="50"/>
        <v>2.133</v>
      </c>
      <c r="T134" s="137">
        <f t="shared" si="50"/>
        <v>2.133</v>
      </c>
      <c r="U134" s="137">
        <f t="shared" si="50"/>
        <v>2.133</v>
      </c>
      <c r="V134" s="137">
        <f t="shared" si="50"/>
        <v>2.133</v>
      </c>
      <c r="W134" s="137">
        <f t="shared" si="50"/>
        <v>2.133</v>
      </c>
      <c r="X134" s="137">
        <f t="shared" si="50"/>
        <v>2.133</v>
      </c>
      <c r="Y134" s="137">
        <f t="shared" si="50"/>
        <v>2.133</v>
      </c>
      <c r="Z134" s="137">
        <f t="shared" si="50"/>
        <v>2.133</v>
      </c>
      <c r="AA134" s="137">
        <f t="shared" si="50"/>
        <v>2.133</v>
      </c>
      <c r="AB134" s="137">
        <f t="shared" si="50"/>
        <v>2.133</v>
      </c>
      <c r="AC134" s="137">
        <f t="shared" si="50"/>
        <v>2.133</v>
      </c>
      <c r="AD134" s="137">
        <f t="shared" si="50"/>
        <v>2.133</v>
      </c>
      <c r="AE134" s="137">
        <f t="shared" si="50"/>
        <v>2.133</v>
      </c>
      <c r="AF134" s="137">
        <f t="shared" si="50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49"/>
        <v>2.09</v>
      </c>
      <c r="D135" s="137">
        <f t="shared" si="49"/>
        <v>2.09</v>
      </c>
      <c r="E135" s="137">
        <f t="shared" si="49"/>
        <v>2.09</v>
      </c>
      <c r="F135" s="137">
        <f t="shared" si="49"/>
        <v>2.09</v>
      </c>
      <c r="G135" s="137">
        <f t="shared" si="49"/>
        <v>2.09</v>
      </c>
      <c r="H135" s="137">
        <f t="shared" si="49"/>
        <v>2.09</v>
      </c>
      <c r="I135" s="137">
        <f t="shared" si="49"/>
        <v>2.09</v>
      </c>
      <c r="J135" s="137">
        <f t="shared" si="49"/>
        <v>2.09</v>
      </c>
      <c r="K135" s="137">
        <f t="shared" si="49"/>
        <v>2.09</v>
      </c>
      <c r="L135" s="137">
        <f t="shared" si="49"/>
        <v>2.09</v>
      </c>
      <c r="M135" s="137">
        <f t="shared" si="49"/>
        <v>2.09</v>
      </c>
      <c r="N135" s="137">
        <f t="shared" si="49"/>
        <v>2.09</v>
      </c>
      <c r="O135" s="137">
        <f t="shared" si="49"/>
        <v>2.09</v>
      </c>
      <c r="P135" s="137">
        <f t="shared" si="49"/>
        <v>2.09</v>
      </c>
      <c r="Q135" s="137">
        <f t="shared" si="49"/>
        <v>2.09</v>
      </c>
      <c r="R135" s="137">
        <f t="shared" si="49"/>
        <v>2.09</v>
      </c>
      <c r="S135" s="137">
        <f t="shared" si="50"/>
        <v>2.09</v>
      </c>
      <c r="T135" s="137">
        <f t="shared" si="50"/>
        <v>2.09</v>
      </c>
      <c r="U135" s="137">
        <f t="shared" si="50"/>
        <v>2.09</v>
      </c>
      <c r="V135" s="137">
        <f t="shared" si="50"/>
        <v>2.09</v>
      </c>
      <c r="W135" s="137">
        <f t="shared" si="50"/>
        <v>2.09</v>
      </c>
      <c r="X135" s="137">
        <f t="shared" si="50"/>
        <v>2.09</v>
      </c>
      <c r="Y135" s="137">
        <f t="shared" si="50"/>
        <v>2.09</v>
      </c>
      <c r="Z135" s="137">
        <f t="shared" si="50"/>
        <v>2.09</v>
      </c>
      <c r="AA135" s="137">
        <f t="shared" si="50"/>
        <v>2.09</v>
      </c>
      <c r="AB135" s="137">
        <f t="shared" si="50"/>
        <v>2.09</v>
      </c>
      <c r="AC135" s="137">
        <f t="shared" si="50"/>
        <v>2.09</v>
      </c>
      <c r="AD135" s="137">
        <f t="shared" si="50"/>
        <v>2.09</v>
      </c>
      <c r="AE135" s="137">
        <f t="shared" si="50"/>
        <v>2.09</v>
      </c>
      <c r="AF135" s="137">
        <f t="shared" si="50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49"/>
        <v>1.1399999999999999</v>
      </c>
      <c r="D136" s="137">
        <f t="shared" si="49"/>
        <v>1.1399999999999999</v>
      </c>
      <c r="E136" s="137">
        <f t="shared" si="49"/>
        <v>1.1399999999999999</v>
      </c>
      <c r="F136" s="137">
        <f t="shared" si="49"/>
        <v>1.1399999999999999</v>
      </c>
      <c r="G136" s="137">
        <f t="shared" si="49"/>
        <v>1.1399999999999999</v>
      </c>
      <c r="H136" s="137">
        <f t="shared" si="49"/>
        <v>1.1399999999999999</v>
      </c>
      <c r="I136" s="137">
        <f t="shared" si="49"/>
        <v>1.1399999999999999</v>
      </c>
      <c r="J136" s="137">
        <f t="shared" si="49"/>
        <v>1.1399999999999999</v>
      </c>
      <c r="K136" s="137">
        <f t="shared" si="49"/>
        <v>1.1399999999999999</v>
      </c>
      <c r="L136" s="137">
        <f t="shared" si="49"/>
        <v>1.1399999999999999</v>
      </c>
      <c r="M136" s="137">
        <f t="shared" si="49"/>
        <v>1.1399999999999999</v>
      </c>
      <c r="N136" s="137">
        <f t="shared" si="49"/>
        <v>1.1399999999999999</v>
      </c>
      <c r="O136" s="137">
        <f t="shared" si="49"/>
        <v>1.1399999999999999</v>
      </c>
      <c r="P136" s="137">
        <f t="shared" si="49"/>
        <v>1.1399999999999999</v>
      </c>
      <c r="Q136" s="137">
        <f t="shared" si="49"/>
        <v>1.1399999999999999</v>
      </c>
      <c r="R136" s="137">
        <f t="shared" si="49"/>
        <v>1.1399999999999999</v>
      </c>
      <c r="S136" s="137">
        <f t="shared" si="50"/>
        <v>1.1399999999999999</v>
      </c>
      <c r="T136" s="137">
        <f t="shared" si="50"/>
        <v>1.1399999999999999</v>
      </c>
      <c r="U136" s="137">
        <f t="shared" si="50"/>
        <v>1.1399999999999999</v>
      </c>
      <c r="V136" s="137">
        <f t="shared" si="50"/>
        <v>1.1399999999999999</v>
      </c>
      <c r="W136" s="137">
        <f t="shared" si="50"/>
        <v>1.1399999999999999</v>
      </c>
      <c r="X136" s="137">
        <f t="shared" si="50"/>
        <v>1.1399999999999999</v>
      </c>
      <c r="Y136" s="137">
        <f t="shared" si="50"/>
        <v>1.1399999999999999</v>
      </c>
      <c r="Z136" s="137">
        <f t="shared" si="50"/>
        <v>1.1399999999999999</v>
      </c>
      <c r="AA136" s="137">
        <f t="shared" si="50"/>
        <v>1.1399999999999999</v>
      </c>
      <c r="AB136" s="137">
        <f t="shared" si="50"/>
        <v>1.1399999999999999</v>
      </c>
      <c r="AC136" s="137">
        <f t="shared" si="50"/>
        <v>1.1399999999999999</v>
      </c>
      <c r="AD136" s="137">
        <f t="shared" si="50"/>
        <v>1.1399999999999999</v>
      </c>
      <c r="AE136" s="137">
        <f t="shared" si="50"/>
        <v>1.1399999999999999</v>
      </c>
      <c r="AF136" s="137">
        <f t="shared" si="50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49"/>
        <v>0.82</v>
      </c>
      <c r="D137" s="137">
        <f t="shared" si="49"/>
        <v>0.82</v>
      </c>
      <c r="E137" s="137">
        <f t="shared" si="49"/>
        <v>0.82</v>
      </c>
      <c r="F137" s="137">
        <f t="shared" si="49"/>
        <v>0.82</v>
      </c>
      <c r="G137" s="137">
        <f t="shared" si="49"/>
        <v>0.82</v>
      </c>
      <c r="H137" s="137">
        <f t="shared" si="49"/>
        <v>0.82</v>
      </c>
      <c r="I137" s="137">
        <f t="shared" si="49"/>
        <v>0.82</v>
      </c>
      <c r="J137" s="137">
        <f t="shared" si="49"/>
        <v>0.82</v>
      </c>
      <c r="K137" s="137">
        <f t="shared" si="49"/>
        <v>0.82</v>
      </c>
      <c r="L137" s="137">
        <f t="shared" si="49"/>
        <v>0.82</v>
      </c>
      <c r="M137" s="137">
        <f t="shared" si="49"/>
        <v>0.82</v>
      </c>
      <c r="N137" s="137">
        <f t="shared" si="49"/>
        <v>0.82</v>
      </c>
      <c r="O137" s="137">
        <f t="shared" si="49"/>
        <v>0.82</v>
      </c>
      <c r="P137" s="137">
        <f t="shared" si="49"/>
        <v>0.82</v>
      </c>
      <c r="Q137" s="137">
        <f t="shared" si="49"/>
        <v>0.82</v>
      </c>
      <c r="R137" s="137">
        <f t="shared" si="49"/>
        <v>0.82</v>
      </c>
      <c r="S137" s="137">
        <f t="shared" si="50"/>
        <v>0.82</v>
      </c>
      <c r="T137" s="137">
        <f t="shared" si="50"/>
        <v>0.82</v>
      </c>
      <c r="U137" s="137">
        <f t="shared" si="50"/>
        <v>0.82</v>
      </c>
      <c r="V137" s="137">
        <f t="shared" si="50"/>
        <v>0.82</v>
      </c>
      <c r="W137" s="137">
        <f t="shared" si="50"/>
        <v>0.82</v>
      </c>
      <c r="X137" s="137">
        <f t="shared" si="50"/>
        <v>0.82</v>
      </c>
      <c r="Y137" s="137">
        <f t="shared" si="50"/>
        <v>0.82</v>
      </c>
      <c r="Z137" s="137">
        <f t="shared" si="50"/>
        <v>0.82</v>
      </c>
      <c r="AA137" s="137">
        <f t="shared" si="50"/>
        <v>0.82</v>
      </c>
      <c r="AB137" s="137">
        <f t="shared" si="50"/>
        <v>0.82</v>
      </c>
      <c r="AC137" s="137">
        <f t="shared" si="50"/>
        <v>0.82</v>
      </c>
      <c r="AD137" s="137">
        <f t="shared" si="50"/>
        <v>0.82</v>
      </c>
      <c r="AE137" s="137">
        <f t="shared" si="50"/>
        <v>0.82</v>
      </c>
      <c r="AF137" s="137">
        <f t="shared" si="50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51">B139</f>
        <v>2</v>
      </c>
      <c r="D139" s="137">
        <f t="shared" si="51"/>
        <v>2</v>
      </c>
      <c r="E139" s="137">
        <f t="shared" si="51"/>
        <v>2</v>
      </c>
      <c r="F139" s="137">
        <f t="shared" si="51"/>
        <v>2</v>
      </c>
      <c r="G139" s="137">
        <f t="shared" si="51"/>
        <v>2</v>
      </c>
      <c r="H139" s="137">
        <f t="shared" si="51"/>
        <v>2</v>
      </c>
      <c r="I139" s="137">
        <f t="shared" si="51"/>
        <v>2</v>
      </c>
      <c r="J139" s="137">
        <f t="shared" si="51"/>
        <v>2</v>
      </c>
      <c r="K139" s="137">
        <f t="shared" si="51"/>
        <v>2</v>
      </c>
      <c r="L139" s="137">
        <f t="shared" si="51"/>
        <v>2</v>
      </c>
      <c r="M139" s="137">
        <f t="shared" si="51"/>
        <v>2</v>
      </c>
      <c r="N139" s="137">
        <f t="shared" si="51"/>
        <v>2</v>
      </c>
      <c r="O139" s="137">
        <f t="shared" si="51"/>
        <v>2</v>
      </c>
      <c r="P139" s="137">
        <f t="shared" si="51"/>
        <v>2</v>
      </c>
      <c r="Q139" s="137">
        <f t="shared" si="51"/>
        <v>2</v>
      </c>
      <c r="R139" s="137">
        <f t="shared" si="51"/>
        <v>2</v>
      </c>
      <c r="S139" s="137">
        <f t="shared" ref="S139:AF145" si="52">R139</f>
        <v>2</v>
      </c>
      <c r="T139" s="137">
        <f t="shared" si="52"/>
        <v>2</v>
      </c>
      <c r="U139" s="137">
        <f t="shared" si="52"/>
        <v>2</v>
      </c>
      <c r="V139" s="137">
        <f t="shared" si="52"/>
        <v>2</v>
      </c>
      <c r="W139" s="137">
        <f t="shared" si="52"/>
        <v>2</v>
      </c>
      <c r="X139" s="137">
        <f t="shared" si="52"/>
        <v>2</v>
      </c>
      <c r="Y139" s="137">
        <f t="shared" si="52"/>
        <v>2</v>
      </c>
      <c r="Z139" s="137">
        <f t="shared" si="52"/>
        <v>2</v>
      </c>
      <c r="AA139" s="137">
        <f t="shared" si="52"/>
        <v>2</v>
      </c>
      <c r="AB139" s="137">
        <f t="shared" si="52"/>
        <v>2</v>
      </c>
      <c r="AC139" s="137">
        <f t="shared" si="52"/>
        <v>2</v>
      </c>
      <c r="AD139" s="137">
        <f t="shared" si="52"/>
        <v>2</v>
      </c>
      <c r="AE139" s="137">
        <f t="shared" si="52"/>
        <v>2</v>
      </c>
      <c r="AF139" s="137">
        <f t="shared" si="52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51"/>
        <v>5.61</v>
      </c>
      <c r="D140" s="137">
        <f t="shared" si="51"/>
        <v>5.61</v>
      </c>
      <c r="E140" s="137">
        <f t="shared" si="51"/>
        <v>5.61</v>
      </c>
      <c r="F140" s="137">
        <f t="shared" si="51"/>
        <v>5.61</v>
      </c>
      <c r="G140" s="137">
        <f t="shared" si="51"/>
        <v>5.61</v>
      </c>
      <c r="H140" s="137">
        <f t="shared" si="51"/>
        <v>5.61</v>
      </c>
      <c r="I140" s="137">
        <f t="shared" si="51"/>
        <v>5.61</v>
      </c>
      <c r="J140" s="137">
        <f t="shared" si="51"/>
        <v>5.61</v>
      </c>
      <c r="K140" s="137">
        <f t="shared" si="51"/>
        <v>5.61</v>
      </c>
      <c r="L140" s="137">
        <f t="shared" si="51"/>
        <v>5.61</v>
      </c>
      <c r="M140" s="137">
        <f t="shared" si="51"/>
        <v>5.61</v>
      </c>
      <c r="N140" s="137">
        <f t="shared" si="51"/>
        <v>5.61</v>
      </c>
      <c r="O140" s="137">
        <f t="shared" si="51"/>
        <v>5.61</v>
      </c>
      <c r="P140" s="137">
        <f t="shared" si="51"/>
        <v>5.61</v>
      </c>
      <c r="Q140" s="137">
        <f t="shared" si="51"/>
        <v>5.61</v>
      </c>
      <c r="R140" s="137">
        <f t="shared" si="51"/>
        <v>5.61</v>
      </c>
      <c r="S140" s="137">
        <f t="shared" si="52"/>
        <v>5.61</v>
      </c>
      <c r="T140" s="137">
        <f t="shared" si="52"/>
        <v>5.61</v>
      </c>
      <c r="U140" s="137">
        <f t="shared" si="52"/>
        <v>5.61</v>
      </c>
      <c r="V140" s="137">
        <f t="shared" si="52"/>
        <v>5.61</v>
      </c>
      <c r="W140" s="137">
        <f t="shared" si="52"/>
        <v>5.61</v>
      </c>
      <c r="X140" s="137">
        <f t="shared" si="52"/>
        <v>5.61</v>
      </c>
      <c r="Y140" s="137">
        <f t="shared" si="52"/>
        <v>5.61</v>
      </c>
      <c r="Z140" s="137">
        <f t="shared" si="52"/>
        <v>5.61</v>
      </c>
      <c r="AA140" s="137">
        <f t="shared" si="52"/>
        <v>5.61</v>
      </c>
      <c r="AB140" s="137">
        <f t="shared" si="52"/>
        <v>5.61</v>
      </c>
      <c r="AC140" s="137">
        <f t="shared" si="52"/>
        <v>5.61</v>
      </c>
      <c r="AD140" s="137">
        <f t="shared" si="52"/>
        <v>5.61</v>
      </c>
      <c r="AE140" s="137">
        <f t="shared" si="52"/>
        <v>5.61</v>
      </c>
      <c r="AF140" s="137">
        <f t="shared" si="52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51"/>
        <v>1.25</v>
      </c>
      <c r="D141" s="137">
        <f t="shared" si="51"/>
        <v>1.25</v>
      </c>
      <c r="E141" s="137">
        <f t="shared" si="51"/>
        <v>1.25</v>
      </c>
      <c r="F141" s="137">
        <f t="shared" si="51"/>
        <v>1.25</v>
      </c>
      <c r="G141" s="137">
        <f t="shared" si="51"/>
        <v>1.25</v>
      </c>
      <c r="H141" s="137">
        <f t="shared" si="51"/>
        <v>1.25</v>
      </c>
      <c r="I141" s="137">
        <f t="shared" si="51"/>
        <v>1.25</v>
      </c>
      <c r="J141" s="137">
        <f t="shared" si="51"/>
        <v>1.25</v>
      </c>
      <c r="K141" s="137">
        <f t="shared" si="51"/>
        <v>1.25</v>
      </c>
      <c r="L141" s="137">
        <f t="shared" si="51"/>
        <v>1.25</v>
      </c>
      <c r="M141" s="137">
        <f t="shared" si="51"/>
        <v>1.25</v>
      </c>
      <c r="N141" s="137">
        <f t="shared" si="51"/>
        <v>1.25</v>
      </c>
      <c r="O141" s="137">
        <f t="shared" si="51"/>
        <v>1.25</v>
      </c>
      <c r="P141" s="137">
        <f t="shared" si="51"/>
        <v>1.25</v>
      </c>
      <c r="Q141" s="137">
        <f t="shared" si="51"/>
        <v>1.25</v>
      </c>
      <c r="R141" s="137">
        <f t="shared" si="51"/>
        <v>1.25</v>
      </c>
      <c r="S141" s="137">
        <f t="shared" si="52"/>
        <v>1.25</v>
      </c>
      <c r="T141" s="137">
        <f t="shared" si="52"/>
        <v>1.25</v>
      </c>
      <c r="U141" s="137">
        <f t="shared" si="52"/>
        <v>1.25</v>
      </c>
      <c r="V141" s="137">
        <f t="shared" si="52"/>
        <v>1.25</v>
      </c>
      <c r="W141" s="137">
        <f t="shared" si="52"/>
        <v>1.25</v>
      </c>
      <c r="X141" s="137">
        <f t="shared" si="52"/>
        <v>1.25</v>
      </c>
      <c r="Y141" s="137">
        <f t="shared" si="52"/>
        <v>1.25</v>
      </c>
      <c r="Z141" s="137">
        <f t="shared" si="52"/>
        <v>1.25</v>
      </c>
      <c r="AA141" s="137">
        <f t="shared" si="52"/>
        <v>1.25</v>
      </c>
      <c r="AB141" s="137">
        <f t="shared" si="52"/>
        <v>1.25</v>
      </c>
      <c r="AC141" s="137">
        <f t="shared" si="52"/>
        <v>1.25</v>
      </c>
      <c r="AD141" s="137">
        <f t="shared" si="52"/>
        <v>1.25</v>
      </c>
      <c r="AE141" s="137">
        <f t="shared" si="52"/>
        <v>1.25</v>
      </c>
      <c r="AF141" s="137">
        <f t="shared" si="52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51"/>
        <v>1.25</v>
      </c>
      <c r="D142" s="137">
        <f t="shared" si="51"/>
        <v>1.25</v>
      </c>
      <c r="E142" s="137">
        <f t="shared" si="51"/>
        <v>1.25</v>
      </c>
      <c r="F142" s="137">
        <f t="shared" si="51"/>
        <v>1.25</v>
      </c>
      <c r="G142" s="137">
        <f t="shared" si="51"/>
        <v>1.25</v>
      </c>
      <c r="H142" s="137">
        <f t="shared" si="51"/>
        <v>1.25</v>
      </c>
      <c r="I142" s="137">
        <f t="shared" si="51"/>
        <v>1.25</v>
      </c>
      <c r="J142" s="137">
        <f t="shared" si="51"/>
        <v>1.25</v>
      </c>
      <c r="K142" s="137">
        <f t="shared" si="51"/>
        <v>1.25</v>
      </c>
      <c r="L142" s="137">
        <f t="shared" si="51"/>
        <v>1.25</v>
      </c>
      <c r="M142" s="137">
        <f t="shared" si="51"/>
        <v>1.25</v>
      </c>
      <c r="N142" s="137">
        <f t="shared" si="51"/>
        <v>1.25</v>
      </c>
      <c r="O142" s="137">
        <f t="shared" si="51"/>
        <v>1.25</v>
      </c>
      <c r="P142" s="137">
        <f t="shared" si="51"/>
        <v>1.25</v>
      </c>
      <c r="Q142" s="137">
        <f t="shared" si="51"/>
        <v>1.25</v>
      </c>
      <c r="R142" s="137">
        <f t="shared" si="51"/>
        <v>1.25</v>
      </c>
      <c r="S142" s="137">
        <f t="shared" si="52"/>
        <v>1.25</v>
      </c>
      <c r="T142" s="137">
        <f t="shared" si="52"/>
        <v>1.25</v>
      </c>
      <c r="U142" s="137">
        <f t="shared" si="52"/>
        <v>1.25</v>
      </c>
      <c r="V142" s="137">
        <f t="shared" si="52"/>
        <v>1.25</v>
      </c>
      <c r="W142" s="137">
        <f t="shared" si="52"/>
        <v>1.25</v>
      </c>
      <c r="X142" s="137">
        <f t="shared" si="52"/>
        <v>1.25</v>
      </c>
      <c r="Y142" s="137">
        <f t="shared" si="52"/>
        <v>1.25</v>
      </c>
      <c r="Z142" s="137">
        <f t="shared" si="52"/>
        <v>1.25</v>
      </c>
      <c r="AA142" s="137">
        <f t="shared" si="52"/>
        <v>1.25</v>
      </c>
      <c r="AB142" s="137">
        <f t="shared" si="52"/>
        <v>1.25</v>
      </c>
      <c r="AC142" s="137">
        <f t="shared" si="52"/>
        <v>1.25</v>
      </c>
      <c r="AD142" s="137">
        <f t="shared" si="52"/>
        <v>1.25</v>
      </c>
      <c r="AE142" s="137">
        <f t="shared" si="52"/>
        <v>1.25</v>
      </c>
      <c r="AF142" s="137">
        <f t="shared" si="52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51"/>
        <v>1.46</v>
      </c>
      <c r="D143" s="137">
        <f t="shared" si="51"/>
        <v>1.46</v>
      </c>
      <c r="E143" s="137">
        <f t="shared" si="51"/>
        <v>1.46</v>
      </c>
      <c r="F143" s="137">
        <f t="shared" si="51"/>
        <v>1.46</v>
      </c>
      <c r="G143" s="137">
        <f t="shared" si="51"/>
        <v>1.46</v>
      </c>
      <c r="H143" s="137">
        <f t="shared" si="51"/>
        <v>1.46</v>
      </c>
      <c r="I143" s="137">
        <f t="shared" si="51"/>
        <v>1.46</v>
      </c>
      <c r="J143" s="137">
        <f t="shared" si="51"/>
        <v>1.46</v>
      </c>
      <c r="K143" s="137">
        <f t="shared" si="51"/>
        <v>1.46</v>
      </c>
      <c r="L143" s="137">
        <f t="shared" si="51"/>
        <v>1.46</v>
      </c>
      <c r="M143" s="137">
        <f t="shared" si="51"/>
        <v>1.46</v>
      </c>
      <c r="N143" s="137">
        <f t="shared" si="51"/>
        <v>1.46</v>
      </c>
      <c r="O143" s="137">
        <f t="shared" si="51"/>
        <v>1.46</v>
      </c>
      <c r="P143" s="137">
        <f t="shared" si="51"/>
        <v>1.46</v>
      </c>
      <c r="Q143" s="137">
        <f t="shared" si="51"/>
        <v>1.46</v>
      </c>
      <c r="R143" s="137">
        <f t="shared" si="51"/>
        <v>1.46</v>
      </c>
      <c r="S143" s="137">
        <f t="shared" si="52"/>
        <v>1.46</v>
      </c>
      <c r="T143" s="137">
        <f t="shared" si="52"/>
        <v>1.46</v>
      </c>
      <c r="U143" s="137">
        <f t="shared" si="52"/>
        <v>1.46</v>
      </c>
      <c r="V143" s="137">
        <f t="shared" si="52"/>
        <v>1.46</v>
      </c>
      <c r="W143" s="137">
        <f t="shared" si="52"/>
        <v>1.46</v>
      </c>
      <c r="X143" s="137">
        <f t="shared" si="52"/>
        <v>1.46</v>
      </c>
      <c r="Y143" s="137">
        <f t="shared" si="52"/>
        <v>1.46</v>
      </c>
      <c r="Z143" s="137">
        <f t="shared" si="52"/>
        <v>1.46</v>
      </c>
      <c r="AA143" s="137">
        <f t="shared" si="52"/>
        <v>1.46</v>
      </c>
      <c r="AB143" s="137">
        <f t="shared" si="52"/>
        <v>1.46</v>
      </c>
      <c r="AC143" s="137">
        <f t="shared" si="52"/>
        <v>1.46</v>
      </c>
      <c r="AD143" s="137">
        <f t="shared" si="52"/>
        <v>1.46</v>
      </c>
      <c r="AE143" s="137">
        <f t="shared" si="52"/>
        <v>1.46</v>
      </c>
      <c r="AF143" s="137">
        <f t="shared" si="52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51"/>
        <v>3</v>
      </c>
      <c r="D144" s="137">
        <f t="shared" si="51"/>
        <v>3</v>
      </c>
      <c r="E144" s="137">
        <f t="shared" si="51"/>
        <v>3</v>
      </c>
      <c r="F144" s="137">
        <f t="shared" si="51"/>
        <v>3</v>
      </c>
      <c r="G144" s="137">
        <f t="shared" si="51"/>
        <v>3</v>
      </c>
      <c r="H144" s="137">
        <f t="shared" si="51"/>
        <v>3</v>
      </c>
      <c r="I144" s="137">
        <f t="shared" si="51"/>
        <v>3</v>
      </c>
      <c r="J144" s="137">
        <f t="shared" si="51"/>
        <v>3</v>
      </c>
      <c r="K144" s="137">
        <f t="shared" si="51"/>
        <v>3</v>
      </c>
      <c r="L144" s="137">
        <f t="shared" si="51"/>
        <v>3</v>
      </c>
      <c r="M144" s="137">
        <f t="shared" si="51"/>
        <v>3</v>
      </c>
      <c r="N144" s="137">
        <f t="shared" si="51"/>
        <v>3</v>
      </c>
      <c r="O144" s="137">
        <f t="shared" si="51"/>
        <v>3</v>
      </c>
      <c r="P144" s="137">
        <f t="shared" si="51"/>
        <v>3</v>
      </c>
      <c r="Q144" s="137">
        <f t="shared" si="51"/>
        <v>3</v>
      </c>
      <c r="R144" s="137">
        <f t="shared" si="51"/>
        <v>3</v>
      </c>
      <c r="S144" s="137">
        <f t="shared" si="52"/>
        <v>3</v>
      </c>
      <c r="T144" s="137">
        <f t="shared" si="52"/>
        <v>3</v>
      </c>
      <c r="U144" s="137">
        <f t="shared" si="52"/>
        <v>3</v>
      </c>
      <c r="V144" s="137">
        <f t="shared" si="52"/>
        <v>3</v>
      </c>
      <c r="W144" s="137">
        <f t="shared" si="52"/>
        <v>3</v>
      </c>
      <c r="X144" s="137">
        <f t="shared" si="52"/>
        <v>3</v>
      </c>
      <c r="Y144" s="137">
        <f t="shared" si="52"/>
        <v>3</v>
      </c>
      <c r="Z144" s="137">
        <f t="shared" si="52"/>
        <v>3</v>
      </c>
      <c r="AA144" s="137">
        <f t="shared" si="52"/>
        <v>3</v>
      </c>
      <c r="AB144" s="137">
        <f t="shared" si="52"/>
        <v>3</v>
      </c>
      <c r="AC144" s="137">
        <f t="shared" si="52"/>
        <v>3</v>
      </c>
      <c r="AD144" s="137">
        <f t="shared" si="52"/>
        <v>3</v>
      </c>
      <c r="AE144" s="137">
        <f t="shared" si="52"/>
        <v>3</v>
      </c>
      <c r="AF144" s="137">
        <f t="shared" si="52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51"/>
        <v>3.3</v>
      </c>
      <c r="D145" s="137">
        <f t="shared" si="51"/>
        <v>3.3</v>
      </c>
      <c r="E145" s="137">
        <f t="shared" si="51"/>
        <v>3.3</v>
      </c>
      <c r="F145" s="137">
        <f t="shared" si="51"/>
        <v>3.3</v>
      </c>
      <c r="G145" s="137">
        <f t="shared" si="51"/>
        <v>3.3</v>
      </c>
      <c r="H145" s="137">
        <f t="shared" si="51"/>
        <v>3.3</v>
      </c>
      <c r="I145" s="137">
        <f t="shared" si="51"/>
        <v>3.3</v>
      </c>
      <c r="J145" s="137">
        <f t="shared" si="51"/>
        <v>3.3</v>
      </c>
      <c r="K145" s="137">
        <f t="shared" si="51"/>
        <v>3.3</v>
      </c>
      <c r="L145" s="137">
        <f t="shared" si="51"/>
        <v>3.3</v>
      </c>
      <c r="M145" s="137">
        <f t="shared" si="51"/>
        <v>3.3</v>
      </c>
      <c r="N145" s="137">
        <f t="shared" si="51"/>
        <v>3.3</v>
      </c>
      <c r="O145" s="137">
        <f t="shared" si="51"/>
        <v>3.3</v>
      </c>
      <c r="P145" s="137">
        <f t="shared" si="51"/>
        <v>3.3</v>
      </c>
      <c r="Q145" s="137">
        <f t="shared" si="51"/>
        <v>3.3</v>
      </c>
      <c r="R145" s="137">
        <f t="shared" si="51"/>
        <v>3.3</v>
      </c>
      <c r="S145" s="137">
        <f t="shared" si="52"/>
        <v>3.3</v>
      </c>
      <c r="T145" s="137">
        <f t="shared" si="52"/>
        <v>3.3</v>
      </c>
      <c r="U145" s="137">
        <f t="shared" si="52"/>
        <v>3.3</v>
      </c>
      <c r="V145" s="137">
        <f t="shared" si="52"/>
        <v>3.3</v>
      </c>
      <c r="W145" s="137">
        <f t="shared" si="52"/>
        <v>3.3</v>
      </c>
      <c r="X145" s="137">
        <f t="shared" si="52"/>
        <v>3.3</v>
      </c>
      <c r="Y145" s="137">
        <f t="shared" si="52"/>
        <v>3.3</v>
      </c>
      <c r="Z145" s="137">
        <f t="shared" si="52"/>
        <v>3.3</v>
      </c>
      <c r="AA145" s="137">
        <f t="shared" si="52"/>
        <v>3.3</v>
      </c>
      <c r="AB145" s="137">
        <f t="shared" si="52"/>
        <v>3.3</v>
      </c>
      <c r="AC145" s="137">
        <f t="shared" si="52"/>
        <v>3.3</v>
      </c>
      <c r="AD145" s="137">
        <f t="shared" si="52"/>
        <v>3.3</v>
      </c>
      <c r="AE145" s="137">
        <f t="shared" si="52"/>
        <v>3.3</v>
      </c>
      <c r="AF145" s="137">
        <f t="shared" si="52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53">B147</f>
        <v>1.76</v>
      </c>
      <c r="D147" s="137">
        <f t="shared" si="53"/>
        <v>1.76</v>
      </c>
      <c r="E147" s="137">
        <f t="shared" si="53"/>
        <v>1.76</v>
      </c>
      <c r="F147" s="137">
        <f t="shared" si="53"/>
        <v>1.76</v>
      </c>
      <c r="G147" s="137">
        <f t="shared" si="53"/>
        <v>1.76</v>
      </c>
      <c r="H147" s="137">
        <f t="shared" si="53"/>
        <v>1.76</v>
      </c>
      <c r="I147" s="137">
        <f t="shared" si="53"/>
        <v>1.76</v>
      </c>
      <c r="J147" s="137">
        <f t="shared" si="53"/>
        <v>1.76</v>
      </c>
      <c r="K147" s="137">
        <f t="shared" si="53"/>
        <v>1.76</v>
      </c>
      <c r="L147" s="137">
        <f t="shared" si="53"/>
        <v>1.76</v>
      </c>
      <c r="M147" s="137">
        <f t="shared" si="53"/>
        <v>1.76</v>
      </c>
      <c r="N147" s="137">
        <f t="shared" si="53"/>
        <v>1.76</v>
      </c>
      <c r="O147" s="137">
        <f t="shared" si="53"/>
        <v>1.76</v>
      </c>
      <c r="P147" s="137">
        <f t="shared" si="53"/>
        <v>1.76</v>
      </c>
      <c r="Q147" s="137">
        <f t="shared" si="53"/>
        <v>1.76</v>
      </c>
      <c r="R147" s="137">
        <f t="shared" si="53"/>
        <v>1.76</v>
      </c>
      <c r="S147" s="137">
        <f t="shared" ref="S147:AF148" si="54">R147</f>
        <v>1.76</v>
      </c>
      <c r="T147" s="137">
        <f t="shared" si="54"/>
        <v>1.76</v>
      </c>
      <c r="U147" s="137">
        <f t="shared" si="54"/>
        <v>1.76</v>
      </c>
      <c r="V147" s="137">
        <f t="shared" si="54"/>
        <v>1.76</v>
      </c>
      <c r="W147" s="137">
        <f t="shared" si="54"/>
        <v>1.76</v>
      </c>
      <c r="X147" s="137">
        <f t="shared" si="54"/>
        <v>1.76</v>
      </c>
      <c r="Y147" s="137">
        <f t="shared" si="54"/>
        <v>1.76</v>
      </c>
      <c r="Z147" s="137">
        <f t="shared" si="54"/>
        <v>1.76</v>
      </c>
      <c r="AA147" s="137">
        <f t="shared" si="54"/>
        <v>1.76</v>
      </c>
      <c r="AB147" s="137">
        <f t="shared" si="54"/>
        <v>1.76</v>
      </c>
      <c r="AC147" s="137">
        <f t="shared" si="54"/>
        <v>1.76</v>
      </c>
      <c r="AD147" s="137">
        <f t="shared" si="54"/>
        <v>1.76</v>
      </c>
      <c r="AE147" s="137">
        <f t="shared" si="54"/>
        <v>1.76</v>
      </c>
      <c r="AF147" s="137">
        <f t="shared" si="54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53"/>
        <v>0</v>
      </c>
      <c r="D148" s="137">
        <f t="shared" si="53"/>
        <v>0</v>
      </c>
      <c r="E148" s="137">
        <f t="shared" si="53"/>
        <v>0</v>
      </c>
      <c r="F148" s="137">
        <f t="shared" si="53"/>
        <v>0</v>
      </c>
      <c r="G148" s="137">
        <f t="shared" si="53"/>
        <v>0</v>
      </c>
      <c r="H148" s="137">
        <f t="shared" si="53"/>
        <v>0</v>
      </c>
      <c r="I148" s="137">
        <f t="shared" si="53"/>
        <v>0</v>
      </c>
      <c r="J148" s="137">
        <f t="shared" si="53"/>
        <v>0</v>
      </c>
      <c r="K148" s="137">
        <f t="shared" si="53"/>
        <v>0</v>
      </c>
      <c r="L148" s="137">
        <f t="shared" si="53"/>
        <v>0</v>
      </c>
      <c r="M148" s="137">
        <f t="shared" si="53"/>
        <v>0</v>
      </c>
      <c r="N148" s="137">
        <f t="shared" si="53"/>
        <v>0</v>
      </c>
      <c r="O148" s="137">
        <f t="shared" si="53"/>
        <v>0</v>
      </c>
      <c r="P148" s="137">
        <f t="shared" si="53"/>
        <v>0</v>
      </c>
      <c r="Q148" s="137">
        <f t="shared" si="53"/>
        <v>0</v>
      </c>
      <c r="R148" s="137">
        <f t="shared" si="53"/>
        <v>0</v>
      </c>
      <c r="S148" s="137">
        <f t="shared" si="54"/>
        <v>0</v>
      </c>
      <c r="T148" s="137">
        <f t="shared" si="54"/>
        <v>0</v>
      </c>
      <c r="U148" s="137">
        <f t="shared" si="54"/>
        <v>0</v>
      </c>
      <c r="V148" s="137">
        <f t="shared" si="54"/>
        <v>0</v>
      </c>
      <c r="W148" s="137">
        <f t="shared" si="54"/>
        <v>0</v>
      </c>
      <c r="X148" s="137">
        <f t="shared" si="54"/>
        <v>0</v>
      </c>
      <c r="Y148" s="137">
        <f t="shared" si="54"/>
        <v>0</v>
      </c>
      <c r="Z148" s="137">
        <f t="shared" si="54"/>
        <v>0</v>
      </c>
      <c r="AA148" s="137">
        <f t="shared" si="54"/>
        <v>0</v>
      </c>
      <c r="AB148" s="137">
        <f t="shared" si="54"/>
        <v>0</v>
      </c>
      <c r="AC148" s="137">
        <f t="shared" si="54"/>
        <v>0</v>
      </c>
      <c r="AD148" s="137">
        <f t="shared" si="54"/>
        <v>0</v>
      </c>
      <c r="AE148" s="137">
        <f t="shared" si="54"/>
        <v>0</v>
      </c>
      <c r="AF148" s="137">
        <f t="shared" si="54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55">B150</f>
        <v>0.1</v>
      </c>
      <c r="D150" s="137">
        <f t="shared" si="55"/>
        <v>0.1</v>
      </c>
      <c r="E150" s="137">
        <f t="shared" si="55"/>
        <v>0.1</v>
      </c>
      <c r="F150" s="137">
        <f t="shared" si="55"/>
        <v>0.1</v>
      </c>
      <c r="G150" s="137">
        <f t="shared" si="55"/>
        <v>0.1</v>
      </c>
      <c r="H150" s="137">
        <f t="shared" si="55"/>
        <v>0.1</v>
      </c>
      <c r="I150" s="137">
        <f t="shared" si="55"/>
        <v>0.1</v>
      </c>
      <c r="J150" s="137">
        <f t="shared" si="55"/>
        <v>0.1</v>
      </c>
      <c r="K150" s="137">
        <f t="shared" si="55"/>
        <v>0.1</v>
      </c>
      <c r="L150" s="137">
        <f t="shared" si="55"/>
        <v>0.1</v>
      </c>
      <c r="M150" s="137">
        <f t="shared" si="55"/>
        <v>0.1</v>
      </c>
      <c r="N150" s="137">
        <f t="shared" si="55"/>
        <v>0.1</v>
      </c>
      <c r="O150" s="137">
        <f t="shared" si="55"/>
        <v>0.1</v>
      </c>
      <c r="P150" s="137">
        <f t="shared" si="55"/>
        <v>0.1</v>
      </c>
      <c r="Q150" s="137">
        <f t="shared" si="55"/>
        <v>0.1</v>
      </c>
      <c r="R150" s="137">
        <f t="shared" si="55"/>
        <v>0.1</v>
      </c>
      <c r="S150" s="137">
        <f t="shared" ref="S150:AF153" si="56">R150</f>
        <v>0.1</v>
      </c>
      <c r="T150" s="137">
        <f t="shared" si="56"/>
        <v>0.1</v>
      </c>
      <c r="U150" s="137">
        <f t="shared" si="56"/>
        <v>0.1</v>
      </c>
      <c r="V150" s="137">
        <f t="shared" si="56"/>
        <v>0.1</v>
      </c>
      <c r="W150" s="137">
        <f t="shared" si="56"/>
        <v>0.1</v>
      </c>
      <c r="X150" s="137">
        <f t="shared" si="56"/>
        <v>0.1</v>
      </c>
      <c r="Y150" s="137">
        <f t="shared" si="56"/>
        <v>0.1</v>
      </c>
      <c r="Z150" s="137">
        <f t="shared" si="56"/>
        <v>0.1</v>
      </c>
      <c r="AA150" s="137">
        <f t="shared" si="56"/>
        <v>0.1</v>
      </c>
      <c r="AB150" s="137">
        <f t="shared" si="56"/>
        <v>0.1</v>
      </c>
      <c r="AC150" s="137">
        <f t="shared" si="56"/>
        <v>0.1</v>
      </c>
      <c r="AD150" s="137">
        <f t="shared" si="56"/>
        <v>0.1</v>
      </c>
      <c r="AE150" s="137">
        <f t="shared" si="56"/>
        <v>0.1</v>
      </c>
      <c r="AF150" s="137">
        <f t="shared" si="56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55"/>
        <v>2.0499999999999998</v>
      </c>
      <c r="D151" s="137">
        <f t="shared" si="55"/>
        <v>2.0499999999999998</v>
      </c>
      <c r="E151" s="137">
        <f t="shared" si="55"/>
        <v>2.0499999999999998</v>
      </c>
      <c r="F151" s="137">
        <f t="shared" si="55"/>
        <v>2.0499999999999998</v>
      </c>
      <c r="G151" s="137">
        <f t="shared" si="55"/>
        <v>2.0499999999999998</v>
      </c>
      <c r="H151" s="137">
        <f t="shared" si="55"/>
        <v>2.0499999999999998</v>
      </c>
      <c r="I151" s="137">
        <f t="shared" si="55"/>
        <v>2.0499999999999998</v>
      </c>
      <c r="J151" s="137">
        <f t="shared" si="55"/>
        <v>2.0499999999999998</v>
      </c>
      <c r="K151" s="137">
        <f t="shared" si="55"/>
        <v>2.0499999999999998</v>
      </c>
      <c r="L151" s="137">
        <f t="shared" si="55"/>
        <v>2.0499999999999998</v>
      </c>
      <c r="M151" s="137">
        <f t="shared" si="55"/>
        <v>2.0499999999999998</v>
      </c>
      <c r="N151" s="137">
        <f t="shared" si="55"/>
        <v>2.0499999999999998</v>
      </c>
      <c r="O151" s="137">
        <f t="shared" si="55"/>
        <v>2.0499999999999998</v>
      </c>
      <c r="P151" s="137">
        <f t="shared" si="55"/>
        <v>2.0499999999999998</v>
      </c>
      <c r="Q151" s="137">
        <f t="shared" si="55"/>
        <v>2.0499999999999998</v>
      </c>
      <c r="R151" s="137">
        <f t="shared" si="55"/>
        <v>2.0499999999999998</v>
      </c>
      <c r="S151" s="137">
        <f t="shared" si="56"/>
        <v>2.0499999999999998</v>
      </c>
      <c r="T151" s="137">
        <f t="shared" si="56"/>
        <v>2.0499999999999998</v>
      </c>
      <c r="U151" s="137">
        <f t="shared" si="56"/>
        <v>2.0499999999999998</v>
      </c>
      <c r="V151" s="137">
        <f t="shared" si="56"/>
        <v>2.0499999999999998</v>
      </c>
      <c r="W151" s="137">
        <f t="shared" si="56"/>
        <v>2.0499999999999998</v>
      </c>
      <c r="X151" s="137">
        <f t="shared" si="56"/>
        <v>2.0499999999999998</v>
      </c>
      <c r="Y151" s="137">
        <f t="shared" si="56"/>
        <v>2.0499999999999998</v>
      </c>
      <c r="Z151" s="137">
        <f t="shared" si="56"/>
        <v>2.0499999999999998</v>
      </c>
      <c r="AA151" s="137">
        <f t="shared" si="56"/>
        <v>2.0499999999999998</v>
      </c>
      <c r="AB151" s="137">
        <f t="shared" si="56"/>
        <v>2.0499999999999998</v>
      </c>
      <c r="AC151" s="137">
        <f t="shared" si="56"/>
        <v>2.0499999999999998</v>
      </c>
      <c r="AD151" s="137">
        <f t="shared" si="56"/>
        <v>2.0499999999999998</v>
      </c>
      <c r="AE151" s="137">
        <f t="shared" si="56"/>
        <v>2.0499999999999998</v>
      </c>
      <c r="AF151" s="137">
        <f t="shared" si="56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55"/>
        <v>2.7</v>
      </c>
      <c r="D152" s="137">
        <f t="shared" si="55"/>
        <v>2.7</v>
      </c>
      <c r="E152" s="137">
        <f t="shared" si="55"/>
        <v>2.7</v>
      </c>
      <c r="F152" s="137">
        <f t="shared" si="55"/>
        <v>2.7</v>
      </c>
      <c r="G152" s="137">
        <f t="shared" si="55"/>
        <v>2.7</v>
      </c>
      <c r="H152" s="137">
        <f t="shared" si="55"/>
        <v>2.7</v>
      </c>
      <c r="I152" s="137">
        <f t="shared" si="55"/>
        <v>2.7</v>
      </c>
      <c r="J152" s="137">
        <f t="shared" si="55"/>
        <v>2.7</v>
      </c>
      <c r="K152" s="137">
        <f t="shared" si="55"/>
        <v>2.7</v>
      </c>
      <c r="L152" s="137">
        <f t="shared" si="55"/>
        <v>2.7</v>
      </c>
      <c r="M152" s="137">
        <f t="shared" si="55"/>
        <v>2.7</v>
      </c>
      <c r="N152" s="137">
        <f t="shared" si="55"/>
        <v>2.7</v>
      </c>
      <c r="O152" s="137">
        <f t="shared" si="55"/>
        <v>2.7</v>
      </c>
      <c r="P152" s="137">
        <f t="shared" si="55"/>
        <v>2.7</v>
      </c>
      <c r="Q152" s="137">
        <f t="shared" si="55"/>
        <v>2.7</v>
      </c>
      <c r="R152" s="137">
        <f t="shared" si="55"/>
        <v>2.7</v>
      </c>
      <c r="S152" s="137">
        <f t="shared" si="56"/>
        <v>2.7</v>
      </c>
      <c r="T152" s="137">
        <f t="shared" si="56"/>
        <v>2.7</v>
      </c>
      <c r="U152" s="137">
        <f t="shared" si="56"/>
        <v>2.7</v>
      </c>
      <c r="V152" s="137">
        <f t="shared" si="56"/>
        <v>2.7</v>
      </c>
      <c r="W152" s="137">
        <f t="shared" si="56"/>
        <v>2.7</v>
      </c>
      <c r="X152" s="137">
        <f t="shared" si="56"/>
        <v>2.7</v>
      </c>
      <c r="Y152" s="137">
        <f t="shared" si="56"/>
        <v>2.7</v>
      </c>
      <c r="Z152" s="137">
        <f t="shared" si="56"/>
        <v>2.7</v>
      </c>
      <c r="AA152" s="137">
        <f t="shared" si="56"/>
        <v>2.7</v>
      </c>
      <c r="AB152" s="137">
        <f t="shared" si="56"/>
        <v>2.7</v>
      </c>
      <c r="AC152" s="137">
        <f t="shared" si="56"/>
        <v>2.7</v>
      </c>
      <c r="AD152" s="137">
        <f t="shared" si="56"/>
        <v>2.7</v>
      </c>
      <c r="AE152" s="137">
        <f t="shared" si="56"/>
        <v>2.7</v>
      </c>
      <c r="AF152" s="137">
        <f t="shared" si="56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55"/>
        <v>2.15</v>
      </c>
      <c r="D153" s="137">
        <f t="shared" si="55"/>
        <v>2.15</v>
      </c>
      <c r="E153" s="137">
        <f t="shared" si="55"/>
        <v>2.15</v>
      </c>
      <c r="F153" s="137">
        <f t="shared" si="55"/>
        <v>2.15</v>
      </c>
      <c r="G153" s="137">
        <f t="shared" si="55"/>
        <v>2.15</v>
      </c>
      <c r="H153" s="137">
        <f t="shared" si="55"/>
        <v>2.15</v>
      </c>
      <c r="I153" s="137">
        <f t="shared" si="55"/>
        <v>2.15</v>
      </c>
      <c r="J153" s="137">
        <f t="shared" si="55"/>
        <v>2.15</v>
      </c>
      <c r="K153" s="137">
        <f t="shared" si="55"/>
        <v>2.15</v>
      </c>
      <c r="L153" s="137">
        <f t="shared" si="55"/>
        <v>2.15</v>
      </c>
      <c r="M153" s="137">
        <f t="shared" si="55"/>
        <v>2.15</v>
      </c>
      <c r="N153" s="137">
        <f t="shared" si="55"/>
        <v>2.15</v>
      </c>
      <c r="O153" s="137">
        <f t="shared" si="55"/>
        <v>2.15</v>
      </c>
      <c r="P153" s="137">
        <f t="shared" si="55"/>
        <v>2.15</v>
      </c>
      <c r="Q153" s="137">
        <f t="shared" si="55"/>
        <v>2.15</v>
      </c>
      <c r="R153" s="137">
        <f t="shared" si="55"/>
        <v>2.15</v>
      </c>
      <c r="S153" s="137">
        <f t="shared" si="56"/>
        <v>2.15</v>
      </c>
      <c r="T153" s="137">
        <f t="shared" si="56"/>
        <v>2.15</v>
      </c>
      <c r="U153" s="137">
        <f t="shared" si="56"/>
        <v>2.15</v>
      </c>
      <c r="V153" s="137">
        <f t="shared" si="56"/>
        <v>2.15</v>
      </c>
      <c r="W153" s="137">
        <f t="shared" si="56"/>
        <v>2.15</v>
      </c>
      <c r="X153" s="137">
        <f t="shared" si="56"/>
        <v>2.15</v>
      </c>
      <c r="Y153" s="137">
        <f t="shared" si="56"/>
        <v>2.15</v>
      </c>
      <c r="Z153" s="137">
        <f t="shared" si="56"/>
        <v>2.15</v>
      </c>
      <c r="AA153" s="137">
        <f t="shared" si="56"/>
        <v>2.15</v>
      </c>
      <c r="AB153" s="137">
        <f t="shared" si="56"/>
        <v>2.15</v>
      </c>
      <c r="AC153" s="137">
        <f t="shared" si="56"/>
        <v>2.15</v>
      </c>
      <c r="AD153" s="137">
        <f t="shared" si="56"/>
        <v>2.15</v>
      </c>
      <c r="AE153" s="137">
        <f t="shared" si="56"/>
        <v>2.15</v>
      </c>
      <c r="AF153" s="137">
        <f t="shared" si="56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57">B155</f>
        <v>0.9</v>
      </c>
      <c r="D155" s="137">
        <f t="shared" si="57"/>
        <v>0.9</v>
      </c>
      <c r="E155" s="137">
        <f t="shared" si="57"/>
        <v>0.9</v>
      </c>
      <c r="F155" s="137">
        <f t="shared" si="57"/>
        <v>0.9</v>
      </c>
      <c r="G155" s="137">
        <f t="shared" si="57"/>
        <v>0.9</v>
      </c>
      <c r="H155" s="137">
        <f t="shared" si="57"/>
        <v>0.9</v>
      </c>
      <c r="I155" s="137">
        <f t="shared" si="57"/>
        <v>0.9</v>
      </c>
      <c r="J155" s="137">
        <f t="shared" si="57"/>
        <v>0.9</v>
      </c>
      <c r="K155" s="137">
        <f t="shared" si="57"/>
        <v>0.9</v>
      </c>
      <c r="L155" s="137">
        <f t="shared" si="57"/>
        <v>0.9</v>
      </c>
      <c r="M155" s="137">
        <f t="shared" si="57"/>
        <v>0.9</v>
      </c>
      <c r="N155" s="137">
        <f t="shared" si="57"/>
        <v>0.9</v>
      </c>
      <c r="O155" s="137">
        <f t="shared" si="57"/>
        <v>0.9</v>
      </c>
      <c r="P155" s="137">
        <f t="shared" si="57"/>
        <v>0.9</v>
      </c>
      <c r="Q155" s="137">
        <f t="shared" si="57"/>
        <v>0.9</v>
      </c>
      <c r="R155" s="137">
        <f t="shared" si="57"/>
        <v>0.9</v>
      </c>
      <c r="S155" s="137">
        <f t="shared" ref="R155:AF167" si="58">R155</f>
        <v>0.9</v>
      </c>
      <c r="T155" s="137">
        <f t="shared" si="58"/>
        <v>0.9</v>
      </c>
      <c r="U155" s="137">
        <f t="shared" si="58"/>
        <v>0.9</v>
      </c>
      <c r="V155" s="137">
        <f t="shared" si="58"/>
        <v>0.9</v>
      </c>
      <c r="W155" s="137">
        <f t="shared" si="58"/>
        <v>0.9</v>
      </c>
      <c r="X155" s="137">
        <f t="shared" si="58"/>
        <v>0.9</v>
      </c>
      <c r="Y155" s="137">
        <f t="shared" si="58"/>
        <v>0.9</v>
      </c>
      <c r="Z155" s="137">
        <f t="shared" si="58"/>
        <v>0.9</v>
      </c>
      <c r="AA155" s="137">
        <f t="shared" si="58"/>
        <v>0.9</v>
      </c>
      <c r="AB155" s="137">
        <f t="shared" si="58"/>
        <v>0.9</v>
      </c>
      <c r="AC155" s="137">
        <f t="shared" si="58"/>
        <v>0.9</v>
      </c>
      <c r="AD155" s="137">
        <f t="shared" si="58"/>
        <v>0.9</v>
      </c>
      <c r="AE155" s="137">
        <f t="shared" si="58"/>
        <v>0.9</v>
      </c>
      <c r="AF155" s="137">
        <f t="shared" si="58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57"/>
        <v>1.08</v>
      </c>
      <c r="D156" s="137">
        <f t="shared" si="57"/>
        <v>1.08</v>
      </c>
      <c r="E156" s="137">
        <f t="shared" si="57"/>
        <v>1.08</v>
      </c>
      <c r="F156" s="137">
        <f t="shared" si="57"/>
        <v>1.08</v>
      </c>
      <c r="G156" s="137">
        <f t="shared" si="57"/>
        <v>1.08</v>
      </c>
      <c r="H156" s="137">
        <f t="shared" si="57"/>
        <v>1.08</v>
      </c>
      <c r="I156" s="137">
        <f t="shared" si="57"/>
        <v>1.08</v>
      </c>
      <c r="J156" s="137">
        <f t="shared" si="57"/>
        <v>1.08</v>
      </c>
      <c r="K156" s="137">
        <f t="shared" si="57"/>
        <v>1.08</v>
      </c>
      <c r="L156" s="137">
        <f t="shared" si="57"/>
        <v>1.08</v>
      </c>
      <c r="M156" s="137">
        <f t="shared" si="57"/>
        <v>1.08</v>
      </c>
      <c r="N156" s="137">
        <f t="shared" si="57"/>
        <v>1.08</v>
      </c>
      <c r="O156" s="137">
        <f t="shared" si="57"/>
        <v>1.08</v>
      </c>
      <c r="P156" s="137">
        <f t="shared" si="57"/>
        <v>1.08</v>
      </c>
      <c r="Q156" s="137">
        <f t="shared" si="57"/>
        <v>1.08</v>
      </c>
      <c r="R156" s="137">
        <f t="shared" si="57"/>
        <v>1.08</v>
      </c>
      <c r="S156" s="137">
        <f t="shared" si="58"/>
        <v>1.08</v>
      </c>
      <c r="T156" s="137">
        <f t="shared" si="58"/>
        <v>1.08</v>
      </c>
      <c r="U156" s="137">
        <f t="shared" si="58"/>
        <v>1.08</v>
      </c>
      <c r="V156" s="137">
        <f t="shared" si="58"/>
        <v>1.08</v>
      </c>
      <c r="W156" s="137">
        <f t="shared" si="58"/>
        <v>1.08</v>
      </c>
      <c r="X156" s="137">
        <f t="shared" si="58"/>
        <v>1.08</v>
      </c>
      <c r="Y156" s="137">
        <f t="shared" si="58"/>
        <v>1.08</v>
      </c>
      <c r="Z156" s="137">
        <f t="shared" si="58"/>
        <v>1.08</v>
      </c>
      <c r="AA156" s="137">
        <f t="shared" si="58"/>
        <v>1.08</v>
      </c>
      <c r="AB156" s="137">
        <f t="shared" si="58"/>
        <v>1.08</v>
      </c>
      <c r="AC156" s="137">
        <f t="shared" si="58"/>
        <v>1.08</v>
      </c>
      <c r="AD156" s="137">
        <f t="shared" si="58"/>
        <v>1.08</v>
      </c>
      <c r="AE156" s="137">
        <f t="shared" si="58"/>
        <v>1.08</v>
      </c>
      <c r="AF156" s="137">
        <f t="shared" si="58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57"/>
        <v>2.37</v>
      </c>
      <c r="D157" s="137">
        <f t="shared" si="57"/>
        <v>2.37</v>
      </c>
      <c r="E157" s="137">
        <f t="shared" si="57"/>
        <v>2.37</v>
      </c>
      <c r="F157" s="137">
        <f t="shared" si="57"/>
        <v>2.37</v>
      </c>
      <c r="G157" s="137">
        <f t="shared" si="57"/>
        <v>2.37</v>
      </c>
      <c r="H157" s="137">
        <f t="shared" si="57"/>
        <v>2.37</v>
      </c>
      <c r="I157" s="137">
        <f t="shared" si="57"/>
        <v>2.37</v>
      </c>
      <c r="J157" s="137">
        <f t="shared" si="57"/>
        <v>2.37</v>
      </c>
      <c r="K157" s="137">
        <f t="shared" si="57"/>
        <v>2.37</v>
      </c>
      <c r="L157" s="137">
        <f t="shared" si="57"/>
        <v>2.37</v>
      </c>
      <c r="M157" s="137">
        <f t="shared" si="57"/>
        <v>2.37</v>
      </c>
      <c r="N157" s="137">
        <f t="shared" si="57"/>
        <v>2.37</v>
      </c>
      <c r="O157" s="137">
        <f t="shared" si="57"/>
        <v>2.37</v>
      </c>
      <c r="P157" s="137">
        <f t="shared" si="57"/>
        <v>2.37</v>
      </c>
      <c r="Q157" s="137">
        <f t="shared" si="57"/>
        <v>2.37</v>
      </c>
      <c r="R157" s="137">
        <f t="shared" si="57"/>
        <v>2.37</v>
      </c>
      <c r="S157" s="137">
        <f t="shared" si="58"/>
        <v>2.37</v>
      </c>
      <c r="T157" s="137">
        <f t="shared" si="58"/>
        <v>2.37</v>
      </c>
      <c r="U157" s="137">
        <f t="shared" si="58"/>
        <v>2.37</v>
      </c>
      <c r="V157" s="137">
        <f t="shared" si="58"/>
        <v>2.37</v>
      </c>
      <c r="W157" s="137">
        <f t="shared" si="58"/>
        <v>2.37</v>
      </c>
      <c r="X157" s="137">
        <f t="shared" si="58"/>
        <v>2.37</v>
      </c>
      <c r="Y157" s="137">
        <f t="shared" si="58"/>
        <v>2.37</v>
      </c>
      <c r="Z157" s="137">
        <f t="shared" si="58"/>
        <v>2.37</v>
      </c>
      <c r="AA157" s="137">
        <f t="shared" si="58"/>
        <v>2.37</v>
      </c>
      <c r="AB157" s="137">
        <f t="shared" si="58"/>
        <v>2.37</v>
      </c>
      <c r="AC157" s="137">
        <f t="shared" si="58"/>
        <v>2.37</v>
      </c>
      <c r="AD157" s="137">
        <f t="shared" si="58"/>
        <v>2.37</v>
      </c>
      <c r="AE157" s="137">
        <f t="shared" si="58"/>
        <v>2.37</v>
      </c>
      <c r="AF157" s="137">
        <f t="shared" si="58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57"/>
        <v>1.81</v>
      </c>
      <c r="D158" s="137">
        <f t="shared" si="57"/>
        <v>1.81</v>
      </c>
      <c r="E158" s="137">
        <f t="shared" si="57"/>
        <v>1.81</v>
      </c>
      <c r="F158" s="137">
        <f t="shared" si="57"/>
        <v>1.81</v>
      </c>
      <c r="G158" s="137">
        <f t="shared" si="57"/>
        <v>1.81</v>
      </c>
      <c r="H158" s="137">
        <f t="shared" si="57"/>
        <v>1.81</v>
      </c>
      <c r="I158" s="137">
        <f t="shared" si="57"/>
        <v>1.81</v>
      </c>
      <c r="J158" s="137">
        <f t="shared" si="57"/>
        <v>1.81</v>
      </c>
      <c r="K158" s="137">
        <f t="shared" si="57"/>
        <v>1.81</v>
      </c>
      <c r="L158" s="137">
        <f t="shared" si="57"/>
        <v>1.81</v>
      </c>
      <c r="M158" s="137">
        <f t="shared" si="57"/>
        <v>1.81</v>
      </c>
      <c r="N158" s="137">
        <f t="shared" si="57"/>
        <v>1.81</v>
      </c>
      <c r="O158" s="137">
        <f t="shared" si="57"/>
        <v>1.81</v>
      </c>
      <c r="P158" s="137">
        <f t="shared" si="57"/>
        <v>1.81</v>
      </c>
      <c r="Q158" s="137">
        <f t="shared" si="57"/>
        <v>1.81</v>
      </c>
      <c r="R158" s="137">
        <f t="shared" si="57"/>
        <v>1.81</v>
      </c>
      <c r="S158" s="137">
        <f t="shared" si="58"/>
        <v>1.81</v>
      </c>
      <c r="T158" s="137">
        <f t="shared" si="58"/>
        <v>1.81</v>
      </c>
      <c r="U158" s="137">
        <f t="shared" si="58"/>
        <v>1.81</v>
      </c>
      <c r="V158" s="137">
        <f t="shared" si="58"/>
        <v>1.81</v>
      </c>
      <c r="W158" s="137">
        <f t="shared" si="58"/>
        <v>1.81</v>
      </c>
      <c r="X158" s="137">
        <f t="shared" si="58"/>
        <v>1.81</v>
      </c>
      <c r="Y158" s="137">
        <f t="shared" si="58"/>
        <v>1.81</v>
      </c>
      <c r="Z158" s="137">
        <f t="shared" si="58"/>
        <v>1.81</v>
      </c>
      <c r="AA158" s="137">
        <f t="shared" si="58"/>
        <v>1.81</v>
      </c>
      <c r="AB158" s="137">
        <f t="shared" si="58"/>
        <v>1.81</v>
      </c>
      <c r="AC158" s="137">
        <f t="shared" si="58"/>
        <v>1.81</v>
      </c>
      <c r="AD158" s="137">
        <f t="shared" si="58"/>
        <v>1.81</v>
      </c>
      <c r="AE158" s="137">
        <f t="shared" si="58"/>
        <v>1.81</v>
      </c>
      <c r="AF158" s="137">
        <f t="shared" si="58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57"/>
        <v>1.0900000000000001</v>
      </c>
      <c r="D159" s="137">
        <f t="shared" si="57"/>
        <v>1.0900000000000001</v>
      </c>
      <c r="E159" s="137">
        <f t="shared" si="57"/>
        <v>1.0900000000000001</v>
      </c>
      <c r="F159" s="137">
        <f t="shared" si="57"/>
        <v>1.0900000000000001</v>
      </c>
      <c r="G159" s="137">
        <f t="shared" si="57"/>
        <v>1.0900000000000001</v>
      </c>
      <c r="H159" s="137">
        <f t="shared" si="57"/>
        <v>1.0900000000000001</v>
      </c>
      <c r="I159" s="137">
        <f t="shared" si="57"/>
        <v>1.0900000000000001</v>
      </c>
      <c r="J159" s="137">
        <f t="shared" si="57"/>
        <v>1.0900000000000001</v>
      </c>
      <c r="K159" s="137">
        <f t="shared" si="57"/>
        <v>1.0900000000000001</v>
      </c>
      <c r="L159" s="137">
        <f t="shared" si="57"/>
        <v>1.0900000000000001</v>
      </c>
      <c r="M159" s="137">
        <f t="shared" si="57"/>
        <v>1.0900000000000001</v>
      </c>
      <c r="N159" s="137">
        <f t="shared" si="57"/>
        <v>1.0900000000000001</v>
      </c>
      <c r="O159" s="137">
        <f t="shared" si="57"/>
        <v>1.0900000000000001</v>
      </c>
      <c r="P159" s="137">
        <f t="shared" si="57"/>
        <v>1.0900000000000001</v>
      </c>
      <c r="Q159" s="137">
        <f t="shared" si="57"/>
        <v>1.0900000000000001</v>
      </c>
      <c r="R159" s="137">
        <f t="shared" si="57"/>
        <v>1.0900000000000001</v>
      </c>
      <c r="S159" s="137">
        <f t="shared" si="58"/>
        <v>1.0900000000000001</v>
      </c>
      <c r="T159" s="137">
        <f t="shared" si="58"/>
        <v>1.0900000000000001</v>
      </c>
      <c r="U159" s="137">
        <f t="shared" si="58"/>
        <v>1.0900000000000001</v>
      </c>
      <c r="V159" s="137">
        <f t="shared" si="58"/>
        <v>1.0900000000000001</v>
      </c>
      <c r="W159" s="137">
        <f t="shared" si="58"/>
        <v>1.0900000000000001</v>
      </c>
      <c r="X159" s="137">
        <f t="shared" si="58"/>
        <v>1.0900000000000001</v>
      </c>
      <c r="Y159" s="137">
        <f t="shared" si="58"/>
        <v>1.0900000000000001</v>
      </c>
      <c r="Z159" s="137">
        <f t="shared" si="58"/>
        <v>1.0900000000000001</v>
      </c>
      <c r="AA159" s="137">
        <f t="shared" si="58"/>
        <v>1.0900000000000001</v>
      </c>
      <c r="AB159" s="137">
        <f t="shared" si="58"/>
        <v>1.0900000000000001</v>
      </c>
      <c r="AC159" s="137">
        <f t="shared" si="58"/>
        <v>1.0900000000000001</v>
      </c>
      <c r="AD159" s="137">
        <f t="shared" si="58"/>
        <v>1.0900000000000001</v>
      </c>
      <c r="AE159" s="137">
        <f t="shared" si="58"/>
        <v>1.0900000000000001</v>
      </c>
      <c r="AF159" s="137">
        <f t="shared" si="58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57"/>
        <v>1.58</v>
      </c>
      <c r="D160" s="137">
        <f t="shared" si="57"/>
        <v>1.58</v>
      </c>
      <c r="E160" s="137">
        <f t="shared" si="57"/>
        <v>1.58</v>
      </c>
      <c r="F160" s="137">
        <f t="shared" si="57"/>
        <v>1.58</v>
      </c>
      <c r="G160" s="137">
        <f t="shared" si="57"/>
        <v>1.58</v>
      </c>
      <c r="H160" s="137">
        <f t="shared" si="57"/>
        <v>1.58</v>
      </c>
      <c r="I160" s="137">
        <f t="shared" si="57"/>
        <v>1.58</v>
      </c>
      <c r="J160" s="137">
        <f t="shared" si="57"/>
        <v>1.58</v>
      </c>
      <c r="K160" s="137">
        <f t="shared" si="57"/>
        <v>1.58</v>
      </c>
      <c r="L160" s="137">
        <f t="shared" si="57"/>
        <v>1.58</v>
      </c>
      <c r="M160" s="137">
        <f t="shared" si="57"/>
        <v>1.58</v>
      </c>
      <c r="N160" s="137">
        <f t="shared" si="57"/>
        <v>1.58</v>
      </c>
      <c r="O160" s="137">
        <f t="shared" si="57"/>
        <v>1.58</v>
      </c>
      <c r="P160" s="137">
        <f t="shared" si="57"/>
        <v>1.58</v>
      </c>
      <c r="Q160" s="137">
        <f t="shared" si="57"/>
        <v>1.58</v>
      </c>
      <c r="R160" s="137">
        <f t="shared" si="57"/>
        <v>1.58</v>
      </c>
      <c r="S160" s="137">
        <f t="shared" si="58"/>
        <v>1.58</v>
      </c>
      <c r="T160" s="137">
        <f t="shared" si="58"/>
        <v>1.58</v>
      </c>
      <c r="U160" s="137">
        <f t="shared" si="58"/>
        <v>1.58</v>
      </c>
      <c r="V160" s="137">
        <f t="shared" si="58"/>
        <v>1.58</v>
      </c>
      <c r="W160" s="137">
        <f t="shared" si="58"/>
        <v>1.58</v>
      </c>
      <c r="X160" s="137">
        <f t="shared" si="58"/>
        <v>1.58</v>
      </c>
      <c r="Y160" s="137">
        <f t="shared" si="58"/>
        <v>1.58</v>
      </c>
      <c r="Z160" s="137">
        <f t="shared" si="58"/>
        <v>1.58</v>
      </c>
      <c r="AA160" s="137">
        <f t="shared" si="58"/>
        <v>1.58</v>
      </c>
      <c r="AB160" s="137">
        <f t="shared" si="58"/>
        <v>1.58</v>
      </c>
      <c r="AC160" s="137">
        <f t="shared" si="58"/>
        <v>1.58</v>
      </c>
      <c r="AD160" s="137">
        <f t="shared" si="58"/>
        <v>1.58</v>
      </c>
      <c r="AE160" s="137">
        <f t="shared" si="58"/>
        <v>1.58</v>
      </c>
      <c r="AF160" s="137">
        <f t="shared" si="58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57"/>
        <v>2</v>
      </c>
      <c r="D161" s="137">
        <f t="shared" si="57"/>
        <v>2</v>
      </c>
      <c r="E161" s="137">
        <f t="shared" si="57"/>
        <v>2</v>
      </c>
      <c r="F161" s="137">
        <f t="shared" si="57"/>
        <v>2</v>
      </c>
      <c r="G161" s="137">
        <f t="shared" si="57"/>
        <v>2</v>
      </c>
      <c r="H161" s="137">
        <f t="shared" si="57"/>
        <v>2</v>
      </c>
      <c r="I161" s="137">
        <f t="shared" si="57"/>
        <v>2</v>
      </c>
      <c r="J161" s="137">
        <f t="shared" si="57"/>
        <v>2</v>
      </c>
      <c r="K161" s="137">
        <f t="shared" si="57"/>
        <v>2</v>
      </c>
      <c r="L161" s="137">
        <f t="shared" si="57"/>
        <v>2</v>
      </c>
      <c r="M161" s="137">
        <f t="shared" si="57"/>
        <v>2</v>
      </c>
      <c r="N161" s="137">
        <f t="shared" si="57"/>
        <v>2</v>
      </c>
      <c r="O161" s="137">
        <f t="shared" si="57"/>
        <v>2</v>
      </c>
      <c r="P161" s="137">
        <f t="shared" si="57"/>
        <v>2</v>
      </c>
      <c r="Q161" s="137">
        <f t="shared" si="57"/>
        <v>2</v>
      </c>
      <c r="R161" s="137">
        <f t="shared" si="57"/>
        <v>2</v>
      </c>
      <c r="S161" s="137">
        <f t="shared" si="58"/>
        <v>2</v>
      </c>
      <c r="T161" s="137">
        <f t="shared" si="58"/>
        <v>2</v>
      </c>
      <c r="U161" s="137">
        <f t="shared" si="58"/>
        <v>2</v>
      </c>
      <c r="V161" s="137">
        <f t="shared" si="58"/>
        <v>2</v>
      </c>
      <c r="W161" s="137">
        <f t="shared" si="58"/>
        <v>2</v>
      </c>
      <c r="X161" s="137">
        <f t="shared" si="58"/>
        <v>2</v>
      </c>
      <c r="Y161" s="137">
        <f t="shared" si="58"/>
        <v>2</v>
      </c>
      <c r="Z161" s="137">
        <f t="shared" si="58"/>
        <v>2</v>
      </c>
      <c r="AA161" s="137">
        <f t="shared" si="58"/>
        <v>2</v>
      </c>
      <c r="AB161" s="137">
        <f t="shared" si="58"/>
        <v>2</v>
      </c>
      <c r="AC161" s="137">
        <f t="shared" si="58"/>
        <v>2</v>
      </c>
      <c r="AD161" s="137">
        <f t="shared" si="58"/>
        <v>2</v>
      </c>
      <c r="AE161" s="137">
        <f t="shared" si="58"/>
        <v>2</v>
      </c>
      <c r="AF161" s="137">
        <f t="shared" si="58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57"/>
        <v>0.47</v>
      </c>
      <c r="D162" s="137">
        <f t="shared" si="57"/>
        <v>0.47</v>
      </c>
      <c r="E162" s="137">
        <f t="shared" si="57"/>
        <v>0.47</v>
      </c>
      <c r="F162" s="137">
        <f t="shared" si="57"/>
        <v>0.47</v>
      </c>
      <c r="G162" s="137">
        <f t="shared" si="57"/>
        <v>0.47</v>
      </c>
      <c r="H162" s="137">
        <f t="shared" si="57"/>
        <v>0.47</v>
      </c>
      <c r="I162" s="137">
        <f t="shared" si="57"/>
        <v>0.47</v>
      </c>
      <c r="J162" s="137">
        <f t="shared" si="57"/>
        <v>0.47</v>
      </c>
      <c r="K162" s="137">
        <f t="shared" si="57"/>
        <v>0.47</v>
      </c>
      <c r="L162" s="137">
        <f t="shared" si="57"/>
        <v>0.47</v>
      </c>
      <c r="M162" s="137">
        <f t="shared" si="57"/>
        <v>0.47</v>
      </c>
      <c r="N162" s="137">
        <f t="shared" si="57"/>
        <v>0.47</v>
      </c>
      <c r="O162" s="137">
        <f t="shared" si="57"/>
        <v>0.47</v>
      </c>
      <c r="P162" s="137">
        <f t="shared" si="57"/>
        <v>0.47</v>
      </c>
      <c r="Q162" s="137">
        <f t="shared" si="57"/>
        <v>0.47</v>
      </c>
      <c r="R162" s="137">
        <f t="shared" si="57"/>
        <v>0.47</v>
      </c>
      <c r="S162" s="137">
        <f t="shared" si="58"/>
        <v>0.47</v>
      </c>
      <c r="T162" s="137">
        <f t="shared" si="58"/>
        <v>0.47</v>
      </c>
      <c r="U162" s="137">
        <f t="shared" si="58"/>
        <v>0.47</v>
      </c>
      <c r="V162" s="137">
        <f t="shared" si="58"/>
        <v>0.47</v>
      </c>
      <c r="W162" s="137">
        <f t="shared" si="58"/>
        <v>0.47</v>
      </c>
      <c r="X162" s="137">
        <f t="shared" si="58"/>
        <v>0.47</v>
      </c>
      <c r="Y162" s="137">
        <f t="shared" si="58"/>
        <v>0.47</v>
      </c>
      <c r="Z162" s="137">
        <f t="shared" si="58"/>
        <v>0.47</v>
      </c>
      <c r="AA162" s="137">
        <f t="shared" si="58"/>
        <v>0.47</v>
      </c>
      <c r="AB162" s="137">
        <f t="shared" si="58"/>
        <v>0.47</v>
      </c>
      <c r="AC162" s="137">
        <f t="shared" si="58"/>
        <v>0.47</v>
      </c>
      <c r="AD162" s="137">
        <f t="shared" si="58"/>
        <v>0.47</v>
      </c>
      <c r="AE162" s="137">
        <f t="shared" si="58"/>
        <v>0.47</v>
      </c>
      <c r="AF162" s="137">
        <f t="shared" si="58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57"/>
        <v>0</v>
      </c>
      <c r="D163" s="137">
        <f t="shared" si="57"/>
        <v>0</v>
      </c>
      <c r="E163" s="137">
        <f t="shared" si="57"/>
        <v>0</v>
      </c>
      <c r="F163" s="137">
        <f t="shared" si="57"/>
        <v>0</v>
      </c>
      <c r="G163" s="137">
        <f t="shared" si="57"/>
        <v>0</v>
      </c>
      <c r="H163" s="137">
        <f t="shared" si="57"/>
        <v>0</v>
      </c>
      <c r="I163" s="137">
        <f t="shared" si="57"/>
        <v>0</v>
      </c>
      <c r="J163" s="137">
        <f t="shared" si="57"/>
        <v>0</v>
      </c>
      <c r="K163" s="137">
        <f t="shared" si="57"/>
        <v>0</v>
      </c>
      <c r="L163" s="137">
        <f t="shared" si="57"/>
        <v>0</v>
      </c>
      <c r="M163" s="137">
        <f t="shared" si="57"/>
        <v>0</v>
      </c>
      <c r="N163" s="137">
        <f t="shared" si="57"/>
        <v>0</v>
      </c>
      <c r="O163" s="137">
        <f t="shared" si="57"/>
        <v>0</v>
      </c>
      <c r="P163" s="137">
        <f t="shared" si="57"/>
        <v>0</v>
      </c>
      <c r="Q163" s="137">
        <f t="shared" si="57"/>
        <v>0</v>
      </c>
      <c r="R163" s="137">
        <f t="shared" si="57"/>
        <v>0</v>
      </c>
      <c r="S163" s="137">
        <f t="shared" si="58"/>
        <v>0</v>
      </c>
      <c r="T163" s="137">
        <f t="shared" si="58"/>
        <v>0</v>
      </c>
      <c r="U163" s="137">
        <f t="shared" si="58"/>
        <v>0</v>
      </c>
      <c r="V163" s="137">
        <f t="shared" si="58"/>
        <v>0</v>
      </c>
      <c r="W163" s="137">
        <f t="shared" si="58"/>
        <v>0</v>
      </c>
      <c r="X163" s="137">
        <f t="shared" si="58"/>
        <v>0</v>
      </c>
      <c r="Y163" s="137">
        <f t="shared" si="58"/>
        <v>0</v>
      </c>
      <c r="Z163" s="137">
        <f t="shared" si="58"/>
        <v>0</v>
      </c>
      <c r="AA163" s="137">
        <f t="shared" si="58"/>
        <v>0</v>
      </c>
      <c r="AB163" s="137">
        <f t="shared" si="58"/>
        <v>0</v>
      </c>
      <c r="AC163" s="137">
        <f t="shared" si="58"/>
        <v>0</v>
      </c>
      <c r="AD163" s="137">
        <f t="shared" si="58"/>
        <v>0</v>
      </c>
      <c r="AE163" s="137">
        <f t="shared" si="58"/>
        <v>0</v>
      </c>
      <c r="AF163" s="137">
        <f t="shared" si="58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57"/>
        <v>0</v>
      </c>
      <c r="D164" s="137">
        <f t="shared" si="57"/>
        <v>0</v>
      </c>
      <c r="E164" s="137">
        <f t="shared" si="57"/>
        <v>0</v>
      </c>
      <c r="F164" s="137">
        <f t="shared" si="57"/>
        <v>0</v>
      </c>
      <c r="G164" s="137">
        <f t="shared" si="57"/>
        <v>0</v>
      </c>
      <c r="H164" s="137">
        <f t="shared" si="57"/>
        <v>0</v>
      </c>
      <c r="I164" s="137">
        <f t="shared" si="57"/>
        <v>0</v>
      </c>
      <c r="J164" s="137">
        <f t="shared" si="57"/>
        <v>0</v>
      </c>
      <c r="K164" s="137">
        <f t="shared" si="57"/>
        <v>0</v>
      </c>
      <c r="L164" s="137">
        <f t="shared" si="57"/>
        <v>0</v>
      </c>
      <c r="M164" s="137">
        <f t="shared" si="57"/>
        <v>0</v>
      </c>
      <c r="N164" s="137">
        <f t="shared" si="57"/>
        <v>0</v>
      </c>
      <c r="O164" s="137">
        <f t="shared" si="57"/>
        <v>0</v>
      </c>
      <c r="P164" s="137">
        <f t="shared" si="57"/>
        <v>0</v>
      </c>
      <c r="Q164" s="137">
        <f t="shared" si="57"/>
        <v>0</v>
      </c>
      <c r="R164" s="137">
        <f t="shared" si="58"/>
        <v>0</v>
      </c>
      <c r="S164" s="137">
        <f t="shared" si="58"/>
        <v>0</v>
      </c>
      <c r="T164" s="137">
        <f t="shared" si="58"/>
        <v>0</v>
      </c>
      <c r="U164" s="137">
        <f t="shared" si="58"/>
        <v>0</v>
      </c>
      <c r="V164" s="137">
        <f t="shared" si="58"/>
        <v>0</v>
      </c>
      <c r="W164" s="137">
        <f t="shared" si="58"/>
        <v>0</v>
      </c>
      <c r="X164" s="137">
        <f t="shared" si="58"/>
        <v>0</v>
      </c>
      <c r="Y164" s="137">
        <f t="shared" si="58"/>
        <v>0</v>
      </c>
      <c r="Z164" s="137">
        <f t="shared" si="58"/>
        <v>0</v>
      </c>
      <c r="AA164" s="137">
        <f t="shared" si="58"/>
        <v>0</v>
      </c>
      <c r="AB164" s="137">
        <f t="shared" si="58"/>
        <v>0</v>
      </c>
      <c r="AC164" s="137">
        <f t="shared" si="58"/>
        <v>0</v>
      </c>
      <c r="AD164" s="137">
        <f t="shared" si="58"/>
        <v>0</v>
      </c>
      <c r="AE164" s="137">
        <f t="shared" si="58"/>
        <v>0</v>
      </c>
      <c r="AF164" s="137">
        <f t="shared" si="58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57"/>
        <v>0.8</v>
      </c>
      <c r="D165" s="137">
        <f t="shared" si="57"/>
        <v>0.8</v>
      </c>
      <c r="E165" s="137">
        <f t="shared" si="57"/>
        <v>0.8</v>
      </c>
      <c r="F165" s="137">
        <f t="shared" si="57"/>
        <v>0.8</v>
      </c>
      <c r="G165" s="137">
        <f t="shared" si="57"/>
        <v>0.8</v>
      </c>
      <c r="H165" s="137">
        <f t="shared" si="57"/>
        <v>0.8</v>
      </c>
      <c r="I165" s="137">
        <f t="shared" si="57"/>
        <v>0.8</v>
      </c>
      <c r="J165" s="137">
        <f t="shared" si="57"/>
        <v>0.8</v>
      </c>
      <c r="K165" s="137">
        <f t="shared" si="57"/>
        <v>0.8</v>
      </c>
      <c r="L165" s="137">
        <f t="shared" si="57"/>
        <v>0.8</v>
      </c>
      <c r="M165" s="137">
        <f t="shared" si="57"/>
        <v>0.8</v>
      </c>
      <c r="N165" s="137">
        <f t="shared" si="57"/>
        <v>0.8</v>
      </c>
      <c r="O165" s="137">
        <f t="shared" si="57"/>
        <v>0.8</v>
      </c>
      <c r="P165" s="137">
        <f t="shared" si="57"/>
        <v>0.8</v>
      </c>
      <c r="Q165" s="137">
        <f t="shared" si="57"/>
        <v>0.8</v>
      </c>
      <c r="R165" s="137">
        <f t="shared" si="58"/>
        <v>0.8</v>
      </c>
      <c r="S165" s="137">
        <f t="shared" si="58"/>
        <v>0.8</v>
      </c>
      <c r="T165" s="137">
        <f t="shared" si="58"/>
        <v>0.8</v>
      </c>
      <c r="U165" s="137">
        <f t="shared" si="58"/>
        <v>0.8</v>
      </c>
      <c r="V165" s="137">
        <f t="shared" si="58"/>
        <v>0.8</v>
      </c>
      <c r="W165" s="137">
        <f t="shared" si="58"/>
        <v>0.8</v>
      </c>
      <c r="X165" s="137">
        <f t="shared" si="58"/>
        <v>0.8</v>
      </c>
      <c r="Y165" s="137">
        <f t="shared" si="58"/>
        <v>0.8</v>
      </c>
      <c r="Z165" s="137">
        <f t="shared" si="58"/>
        <v>0.8</v>
      </c>
      <c r="AA165" s="137">
        <f t="shared" si="58"/>
        <v>0.8</v>
      </c>
      <c r="AB165" s="137">
        <f t="shared" si="58"/>
        <v>0.8</v>
      </c>
      <c r="AC165" s="137">
        <f t="shared" si="58"/>
        <v>0.8</v>
      </c>
      <c r="AD165" s="137">
        <f t="shared" si="58"/>
        <v>0.8</v>
      </c>
      <c r="AE165" s="137">
        <f t="shared" si="58"/>
        <v>0.8</v>
      </c>
      <c r="AF165" s="137">
        <f t="shared" si="58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57"/>
        <v>1.5</v>
      </c>
      <c r="D166" s="137">
        <f t="shared" si="57"/>
        <v>1.5</v>
      </c>
      <c r="E166" s="137">
        <f t="shared" si="57"/>
        <v>1.5</v>
      </c>
      <c r="F166" s="137">
        <f t="shared" si="57"/>
        <v>1.5</v>
      </c>
      <c r="G166" s="137">
        <f t="shared" si="57"/>
        <v>1.5</v>
      </c>
      <c r="H166" s="137">
        <f t="shared" si="57"/>
        <v>1.5</v>
      </c>
      <c r="I166" s="137">
        <f t="shared" si="57"/>
        <v>1.5</v>
      </c>
      <c r="J166" s="137">
        <f t="shared" si="57"/>
        <v>1.5</v>
      </c>
      <c r="K166" s="137">
        <f t="shared" si="57"/>
        <v>1.5</v>
      </c>
      <c r="L166" s="137">
        <f t="shared" si="57"/>
        <v>1.5</v>
      </c>
      <c r="M166" s="137">
        <f t="shared" si="57"/>
        <v>1.5</v>
      </c>
      <c r="N166" s="137">
        <f t="shared" si="57"/>
        <v>1.5</v>
      </c>
      <c r="O166" s="137">
        <f t="shared" si="57"/>
        <v>1.5</v>
      </c>
      <c r="P166" s="137">
        <f t="shared" si="57"/>
        <v>1.5</v>
      </c>
      <c r="Q166" s="137">
        <f t="shared" si="57"/>
        <v>1.5</v>
      </c>
      <c r="R166" s="137">
        <f t="shared" si="58"/>
        <v>1.5</v>
      </c>
      <c r="S166" s="137">
        <f t="shared" si="58"/>
        <v>1.5</v>
      </c>
      <c r="T166" s="137">
        <f t="shared" si="58"/>
        <v>1.5</v>
      </c>
      <c r="U166" s="137">
        <f t="shared" si="58"/>
        <v>1.5</v>
      </c>
      <c r="V166" s="137">
        <f t="shared" si="58"/>
        <v>1.5</v>
      </c>
      <c r="W166" s="137">
        <f t="shared" si="58"/>
        <v>1.5</v>
      </c>
      <c r="X166" s="137">
        <f t="shared" si="58"/>
        <v>1.5</v>
      </c>
      <c r="Y166" s="137">
        <f t="shared" si="58"/>
        <v>1.5</v>
      </c>
      <c r="Z166" s="137">
        <f t="shared" si="58"/>
        <v>1.5</v>
      </c>
      <c r="AA166" s="137">
        <f t="shared" si="58"/>
        <v>1.5</v>
      </c>
      <c r="AB166" s="137">
        <f t="shared" si="58"/>
        <v>1.5</v>
      </c>
      <c r="AC166" s="137">
        <f t="shared" si="58"/>
        <v>1.5</v>
      </c>
      <c r="AD166" s="137">
        <f t="shared" si="58"/>
        <v>1.5</v>
      </c>
      <c r="AE166" s="137">
        <f t="shared" si="58"/>
        <v>1.5</v>
      </c>
      <c r="AF166" s="137">
        <f t="shared" si="58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57"/>
        <v>1</v>
      </c>
      <c r="D167" s="137">
        <f t="shared" si="57"/>
        <v>1</v>
      </c>
      <c r="E167" s="137">
        <f t="shared" si="57"/>
        <v>1</v>
      </c>
      <c r="F167" s="137">
        <f t="shared" si="57"/>
        <v>1</v>
      </c>
      <c r="G167" s="137">
        <f t="shared" si="57"/>
        <v>1</v>
      </c>
      <c r="H167" s="137">
        <f t="shared" si="57"/>
        <v>1</v>
      </c>
      <c r="I167" s="137">
        <f t="shared" si="57"/>
        <v>1</v>
      </c>
      <c r="J167" s="137">
        <f t="shared" si="57"/>
        <v>1</v>
      </c>
      <c r="K167" s="137">
        <f t="shared" si="57"/>
        <v>1</v>
      </c>
      <c r="L167" s="137">
        <f t="shared" si="57"/>
        <v>1</v>
      </c>
      <c r="M167" s="137">
        <f t="shared" si="57"/>
        <v>1</v>
      </c>
      <c r="N167" s="137">
        <f t="shared" si="57"/>
        <v>1</v>
      </c>
      <c r="O167" s="137">
        <f t="shared" si="57"/>
        <v>1</v>
      </c>
      <c r="P167" s="137">
        <f t="shared" si="57"/>
        <v>1</v>
      </c>
      <c r="Q167" s="137">
        <f t="shared" si="57"/>
        <v>1</v>
      </c>
      <c r="R167" s="137">
        <f t="shared" si="58"/>
        <v>1</v>
      </c>
      <c r="S167" s="137">
        <f t="shared" si="58"/>
        <v>1</v>
      </c>
      <c r="T167" s="137">
        <f t="shared" si="58"/>
        <v>1</v>
      </c>
      <c r="U167" s="137">
        <f t="shared" si="58"/>
        <v>1</v>
      </c>
      <c r="V167" s="137">
        <f t="shared" si="58"/>
        <v>1</v>
      </c>
      <c r="W167" s="137">
        <f t="shared" si="58"/>
        <v>1</v>
      </c>
      <c r="X167" s="137">
        <f t="shared" si="58"/>
        <v>1</v>
      </c>
      <c r="Y167" s="137">
        <f t="shared" si="58"/>
        <v>1</v>
      </c>
      <c r="Z167" s="137">
        <f t="shared" si="58"/>
        <v>1</v>
      </c>
      <c r="AA167" s="137">
        <f t="shared" si="58"/>
        <v>1</v>
      </c>
      <c r="AB167" s="137">
        <f t="shared" si="58"/>
        <v>1</v>
      </c>
      <c r="AC167" s="137">
        <f t="shared" si="58"/>
        <v>1</v>
      </c>
      <c r="AD167" s="137">
        <f t="shared" si="58"/>
        <v>1</v>
      </c>
      <c r="AE167" s="137">
        <f t="shared" si="58"/>
        <v>1</v>
      </c>
      <c r="AF167" s="137">
        <f t="shared" si="58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59">B169</f>
        <v>1</v>
      </c>
      <c r="D169" s="137">
        <f t="shared" si="59"/>
        <v>1</v>
      </c>
      <c r="E169" s="137">
        <f t="shared" si="59"/>
        <v>1</v>
      </c>
      <c r="F169" s="137">
        <f t="shared" si="59"/>
        <v>1</v>
      </c>
      <c r="G169" s="137">
        <f t="shared" si="59"/>
        <v>1</v>
      </c>
      <c r="H169" s="137">
        <f t="shared" si="59"/>
        <v>1</v>
      </c>
      <c r="I169" s="137">
        <f t="shared" si="59"/>
        <v>1</v>
      </c>
      <c r="J169" s="137">
        <f t="shared" si="59"/>
        <v>1</v>
      </c>
      <c r="K169" s="137">
        <f t="shared" si="59"/>
        <v>1</v>
      </c>
      <c r="L169" s="137">
        <f t="shared" si="59"/>
        <v>1</v>
      </c>
      <c r="M169" s="137">
        <f t="shared" si="59"/>
        <v>1</v>
      </c>
      <c r="N169" s="137">
        <f t="shared" si="59"/>
        <v>1</v>
      </c>
      <c r="O169" s="137">
        <f t="shared" si="59"/>
        <v>1</v>
      </c>
      <c r="P169" s="137">
        <f t="shared" si="59"/>
        <v>1</v>
      </c>
      <c r="Q169" s="137">
        <f t="shared" si="59"/>
        <v>1</v>
      </c>
      <c r="R169" s="137">
        <f t="shared" si="59"/>
        <v>1</v>
      </c>
      <c r="S169" s="137">
        <f t="shared" ref="R169:AF176" si="60">R169</f>
        <v>1</v>
      </c>
      <c r="T169" s="137">
        <f t="shared" si="60"/>
        <v>1</v>
      </c>
      <c r="U169" s="137">
        <f t="shared" si="60"/>
        <v>1</v>
      </c>
      <c r="V169" s="137">
        <f t="shared" si="60"/>
        <v>1</v>
      </c>
      <c r="W169" s="137">
        <f t="shared" si="60"/>
        <v>1</v>
      </c>
      <c r="X169" s="137">
        <f t="shared" si="60"/>
        <v>1</v>
      </c>
      <c r="Y169" s="137">
        <f t="shared" si="60"/>
        <v>1</v>
      </c>
      <c r="Z169" s="137">
        <f t="shared" si="60"/>
        <v>1</v>
      </c>
      <c r="AA169" s="137">
        <f t="shared" si="60"/>
        <v>1</v>
      </c>
      <c r="AB169" s="137">
        <f t="shared" si="60"/>
        <v>1</v>
      </c>
      <c r="AC169" s="137">
        <f t="shared" si="60"/>
        <v>1</v>
      </c>
      <c r="AD169" s="137">
        <f t="shared" si="60"/>
        <v>1</v>
      </c>
      <c r="AE169" s="137">
        <f t="shared" si="60"/>
        <v>1</v>
      </c>
      <c r="AF169" s="137">
        <f t="shared" si="60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59"/>
        <v>0.42</v>
      </c>
      <c r="D170" s="137">
        <f t="shared" si="59"/>
        <v>0.42</v>
      </c>
      <c r="E170" s="137">
        <f t="shared" si="59"/>
        <v>0.42</v>
      </c>
      <c r="F170" s="137">
        <f t="shared" si="59"/>
        <v>0.42</v>
      </c>
      <c r="G170" s="137">
        <f t="shared" si="59"/>
        <v>0.42</v>
      </c>
      <c r="H170" s="137">
        <f t="shared" si="59"/>
        <v>0.42</v>
      </c>
      <c r="I170" s="137">
        <f t="shared" si="59"/>
        <v>0.42</v>
      </c>
      <c r="J170" s="137">
        <f t="shared" si="59"/>
        <v>0.42</v>
      </c>
      <c r="K170" s="137">
        <f t="shared" si="59"/>
        <v>0.42</v>
      </c>
      <c r="L170" s="137">
        <f t="shared" si="59"/>
        <v>0.42</v>
      </c>
      <c r="M170" s="137">
        <f t="shared" si="59"/>
        <v>0.42</v>
      </c>
      <c r="N170" s="137">
        <f t="shared" si="59"/>
        <v>0.42</v>
      </c>
      <c r="O170" s="137">
        <f t="shared" si="59"/>
        <v>0.42</v>
      </c>
      <c r="P170" s="137">
        <f t="shared" si="59"/>
        <v>0.42</v>
      </c>
      <c r="Q170" s="137">
        <f t="shared" si="59"/>
        <v>0.42</v>
      </c>
      <c r="R170" s="137">
        <f t="shared" si="60"/>
        <v>0.42</v>
      </c>
      <c r="S170" s="137">
        <f t="shared" si="60"/>
        <v>0.42</v>
      </c>
      <c r="T170" s="137">
        <f t="shared" si="60"/>
        <v>0.42</v>
      </c>
      <c r="U170" s="137">
        <f t="shared" si="60"/>
        <v>0.42</v>
      </c>
      <c r="V170" s="137">
        <f t="shared" si="60"/>
        <v>0.42</v>
      </c>
      <c r="W170" s="137">
        <f t="shared" si="60"/>
        <v>0.42</v>
      </c>
      <c r="X170" s="137">
        <f t="shared" si="60"/>
        <v>0.42</v>
      </c>
      <c r="Y170" s="137">
        <f t="shared" si="60"/>
        <v>0.42</v>
      </c>
      <c r="Z170" s="137">
        <f t="shared" si="60"/>
        <v>0.42</v>
      </c>
      <c r="AA170" s="137">
        <f t="shared" si="60"/>
        <v>0.42</v>
      </c>
      <c r="AB170" s="137">
        <f t="shared" si="60"/>
        <v>0.42</v>
      </c>
      <c r="AC170" s="137">
        <f t="shared" si="60"/>
        <v>0.42</v>
      </c>
      <c r="AD170" s="137">
        <f t="shared" si="60"/>
        <v>0.42</v>
      </c>
      <c r="AE170" s="137">
        <f t="shared" si="60"/>
        <v>0.42</v>
      </c>
      <c r="AF170" s="137">
        <f t="shared" si="60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59"/>
        <v>0.46</v>
      </c>
      <c r="D171" s="137">
        <f t="shared" si="59"/>
        <v>0.46</v>
      </c>
      <c r="E171" s="137">
        <f t="shared" si="59"/>
        <v>0.46</v>
      </c>
      <c r="F171" s="137">
        <f t="shared" si="59"/>
        <v>0.46</v>
      </c>
      <c r="G171" s="137">
        <f t="shared" si="59"/>
        <v>0.46</v>
      </c>
      <c r="H171" s="137">
        <f t="shared" si="59"/>
        <v>0.46</v>
      </c>
      <c r="I171" s="137">
        <f t="shared" si="59"/>
        <v>0.46</v>
      </c>
      <c r="J171" s="137">
        <f t="shared" si="59"/>
        <v>0.46</v>
      </c>
      <c r="K171" s="137">
        <f t="shared" si="59"/>
        <v>0.46</v>
      </c>
      <c r="L171" s="137">
        <f t="shared" si="59"/>
        <v>0.46</v>
      </c>
      <c r="M171" s="137">
        <f t="shared" si="59"/>
        <v>0.46</v>
      </c>
      <c r="N171" s="137">
        <f t="shared" si="59"/>
        <v>0.46</v>
      </c>
      <c r="O171" s="137">
        <f t="shared" si="59"/>
        <v>0.46</v>
      </c>
      <c r="P171" s="137">
        <f t="shared" si="59"/>
        <v>0.46</v>
      </c>
      <c r="Q171" s="137">
        <f t="shared" si="59"/>
        <v>0.46</v>
      </c>
      <c r="R171" s="137">
        <f t="shared" si="60"/>
        <v>0.46</v>
      </c>
      <c r="S171" s="137">
        <f t="shared" si="60"/>
        <v>0.46</v>
      </c>
      <c r="T171" s="137">
        <f t="shared" si="60"/>
        <v>0.46</v>
      </c>
      <c r="U171" s="137">
        <f t="shared" si="60"/>
        <v>0.46</v>
      </c>
      <c r="V171" s="137">
        <f t="shared" si="60"/>
        <v>0.46</v>
      </c>
      <c r="W171" s="137">
        <f t="shared" si="60"/>
        <v>0.46</v>
      </c>
      <c r="X171" s="137">
        <f t="shared" si="60"/>
        <v>0.46</v>
      </c>
      <c r="Y171" s="137">
        <f t="shared" si="60"/>
        <v>0.46</v>
      </c>
      <c r="Z171" s="137">
        <f t="shared" si="60"/>
        <v>0.46</v>
      </c>
      <c r="AA171" s="137">
        <f t="shared" si="60"/>
        <v>0.46</v>
      </c>
      <c r="AB171" s="137">
        <f t="shared" si="60"/>
        <v>0.46</v>
      </c>
      <c r="AC171" s="137">
        <f t="shared" si="60"/>
        <v>0.46</v>
      </c>
      <c r="AD171" s="137">
        <f t="shared" si="60"/>
        <v>0.46</v>
      </c>
      <c r="AE171" s="137">
        <f t="shared" si="60"/>
        <v>0.46</v>
      </c>
      <c r="AF171" s="137">
        <f t="shared" si="60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59"/>
        <v>0.85</v>
      </c>
      <c r="D172" s="137">
        <f t="shared" si="59"/>
        <v>0.85</v>
      </c>
      <c r="E172" s="137">
        <f t="shared" si="59"/>
        <v>0.85</v>
      </c>
      <c r="F172" s="137">
        <f t="shared" si="59"/>
        <v>0.85</v>
      </c>
      <c r="G172" s="137">
        <f t="shared" si="59"/>
        <v>0.85</v>
      </c>
      <c r="H172" s="137">
        <f t="shared" si="59"/>
        <v>0.85</v>
      </c>
      <c r="I172" s="137">
        <f t="shared" si="59"/>
        <v>0.85</v>
      </c>
      <c r="J172" s="137">
        <f t="shared" si="59"/>
        <v>0.85</v>
      </c>
      <c r="K172" s="137">
        <f t="shared" si="59"/>
        <v>0.85</v>
      </c>
      <c r="L172" s="137">
        <f t="shared" si="59"/>
        <v>0.85</v>
      </c>
      <c r="M172" s="137">
        <f t="shared" si="59"/>
        <v>0.85</v>
      </c>
      <c r="N172" s="137">
        <f t="shared" si="59"/>
        <v>0.85</v>
      </c>
      <c r="O172" s="137">
        <f t="shared" si="59"/>
        <v>0.85</v>
      </c>
      <c r="P172" s="137">
        <f t="shared" si="59"/>
        <v>0.85</v>
      </c>
      <c r="Q172" s="137">
        <f t="shared" si="59"/>
        <v>0.85</v>
      </c>
      <c r="R172" s="137">
        <f t="shared" si="60"/>
        <v>0.85</v>
      </c>
      <c r="S172" s="137">
        <f t="shared" si="60"/>
        <v>0.85</v>
      </c>
      <c r="T172" s="137">
        <f t="shared" si="60"/>
        <v>0.85</v>
      </c>
      <c r="U172" s="137">
        <f t="shared" si="60"/>
        <v>0.85</v>
      </c>
      <c r="V172" s="137">
        <f t="shared" si="60"/>
        <v>0.85</v>
      </c>
      <c r="W172" s="137">
        <f t="shared" si="60"/>
        <v>0.85</v>
      </c>
      <c r="X172" s="137">
        <f t="shared" si="60"/>
        <v>0.85</v>
      </c>
      <c r="Y172" s="137">
        <f t="shared" si="60"/>
        <v>0.85</v>
      </c>
      <c r="Z172" s="137">
        <f t="shared" si="60"/>
        <v>0.85</v>
      </c>
      <c r="AA172" s="137">
        <f t="shared" si="60"/>
        <v>0.85</v>
      </c>
      <c r="AB172" s="137">
        <f t="shared" si="60"/>
        <v>0.85</v>
      </c>
      <c r="AC172" s="137">
        <f t="shared" si="60"/>
        <v>0.85</v>
      </c>
      <c r="AD172" s="137">
        <f t="shared" si="60"/>
        <v>0.85</v>
      </c>
      <c r="AE172" s="137">
        <f t="shared" si="60"/>
        <v>0.85</v>
      </c>
      <c r="AF172" s="137">
        <f t="shared" si="60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59"/>
        <v>0.9</v>
      </c>
      <c r="D173" s="137">
        <f t="shared" si="59"/>
        <v>0.9</v>
      </c>
      <c r="E173" s="137">
        <f t="shared" si="59"/>
        <v>0.9</v>
      </c>
      <c r="F173" s="137">
        <f t="shared" si="59"/>
        <v>0.9</v>
      </c>
      <c r="G173" s="137">
        <f t="shared" si="59"/>
        <v>0.9</v>
      </c>
      <c r="H173" s="137">
        <f t="shared" si="59"/>
        <v>0.9</v>
      </c>
      <c r="I173" s="137">
        <f t="shared" si="59"/>
        <v>0.9</v>
      </c>
      <c r="J173" s="137">
        <f t="shared" si="59"/>
        <v>0.9</v>
      </c>
      <c r="K173" s="137">
        <f t="shared" si="59"/>
        <v>0.9</v>
      </c>
      <c r="L173" s="137">
        <f t="shared" si="59"/>
        <v>0.9</v>
      </c>
      <c r="M173" s="137">
        <f t="shared" si="59"/>
        <v>0.9</v>
      </c>
      <c r="N173" s="137">
        <f t="shared" si="59"/>
        <v>0.9</v>
      </c>
      <c r="O173" s="137">
        <f t="shared" si="59"/>
        <v>0.9</v>
      </c>
      <c r="P173" s="137">
        <f t="shared" si="59"/>
        <v>0.9</v>
      </c>
      <c r="Q173" s="137">
        <f t="shared" si="59"/>
        <v>0.9</v>
      </c>
      <c r="R173" s="137">
        <f t="shared" si="60"/>
        <v>0.9</v>
      </c>
      <c r="S173" s="137">
        <f t="shared" si="60"/>
        <v>0.9</v>
      </c>
      <c r="T173" s="137">
        <f t="shared" si="60"/>
        <v>0.9</v>
      </c>
      <c r="U173" s="137">
        <f t="shared" si="60"/>
        <v>0.9</v>
      </c>
      <c r="V173" s="137">
        <f t="shared" si="60"/>
        <v>0.9</v>
      </c>
      <c r="W173" s="137">
        <f t="shared" si="60"/>
        <v>0.9</v>
      </c>
      <c r="X173" s="137">
        <f t="shared" si="60"/>
        <v>0.9</v>
      </c>
      <c r="Y173" s="137">
        <f t="shared" si="60"/>
        <v>0.9</v>
      </c>
      <c r="Z173" s="137">
        <f t="shared" si="60"/>
        <v>0.9</v>
      </c>
      <c r="AA173" s="137">
        <f t="shared" si="60"/>
        <v>0.9</v>
      </c>
      <c r="AB173" s="137">
        <f t="shared" si="60"/>
        <v>0.9</v>
      </c>
      <c r="AC173" s="137">
        <f t="shared" si="60"/>
        <v>0.9</v>
      </c>
      <c r="AD173" s="137">
        <f t="shared" si="60"/>
        <v>0.9</v>
      </c>
      <c r="AE173" s="137">
        <f t="shared" si="60"/>
        <v>0.9</v>
      </c>
      <c r="AF173" s="137">
        <f t="shared" si="60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59"/>
        <v>0.44</v>
      </c>
      <c r="D174" s="137">
        <f t="shared" si="59"/>
        <v>0.44</v>
      </c>
      <c r="E174" s="137">
        <f t="shared" si="59"/>
        <v>0.44</v>
      </c>
      <c r="F174" s="137">
        <f t="shared" si="59"/>
        <v>0.44</v>
      </c>
      <c r="G174" s="137">
        <f t="shared" si="59"/>
        <v>0.44</v>
      </c>
      <c r="H174" s="137">
        <f t="shared" si="59"/>
        <v>0.44</v>
      </c>
      <c r="I174" s="137">
        <f t="shared" si="59"/>
        <v>0.44</v>
      </c>
      <c r="J174" s="137">
        <f t="shared" si="59"/>
        <v>0.44</v>
      </c>
      <c r="K174" s="137">
        <f t="shared" si="59"/>
        <v>0.44</v>
      </c>
      <c r="L174" s="137">
        <f t="shared" si="59"/>
        <v>0.44</v>
      </c>
      <c r="M174" s="137">
        <f t="shared" si="59"/>
        <v>0.44</v>
      </c>
      <c r="N174" s="137">
        <f t="shared" si="59"/>
        <v>0.44</v>
      </c>
      <c r="O174" s="137">
        <f t="shared" si="59"/>
        <v>0.44</v>
      </c>
      <c r="P174" s="137">
        <f t="shared" si="59"/>
        <v>0.44</v>
      </c>
      <c r="Q174" s="137">
        <f t="shared" si="59"/>
        <v>0.44</v>
      </c>
      <c r="R174" s="137">
        <f t="shared" si="60"/>
        <v>0.44</v>
      </c>
      <c r="S174" s="137">
        <f t="shared" si="60"/>
        <v>0.44</v>
      </c>
      <c r="T174" s="137">
        <f t="shared" si="60"/>
        <v>0.44</v>
      </c>
      <c r="U174" s="137">
        <f t="shared" si="60"/>
        <v>0.44</v>
      </c>
      <c r="V174" s="137">
        <f t="shared" si="60"/>
        <v>0.44</v>
      </c>
      <c r="W174" s="137">
        <f t="shared" si="60"/>
        <v>0.44</v>
      </c>
      <c r="X174" s="137">
        <f t="shared" si="60"/>
        <v>0.44</v>
      </c>
      <c r="Y174" s="137">
        <f t="shared" si="60"/>
        <v>0.44</v>
      </c>
      <c r="Z174" s="137">
        <f t="shared" si="60"/>
        <v>0.44</v>
      </c>
      <c r="AA174" s="137">
        <f t="shared" si="60"/>
        <v>0.44</v>
      </c>
      <c r="AB174" s="137">
        <f t="shared" si="60"/>
        <v>0.44</v>
      </c>
      <c r="AC174" s="137">
        <f t="shared" si="60"/>
        <v>0.44</v>
      </c>
      <c r="AD174" s="137">
        <f t="shared" si="60"/>
        <v>0.44</v>
      </c>
      <c r="AE174" s="137">
        <f t="shared" si="60"/>
        <v>0.44</v>
      </c>
      <c r="AF174" s="137">
        <f t="shared" si="60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59"/>
        <v>2.1</v>
      </c>
      <c r="D175" s="137">
        <f t="shared" si="59"/>
        <v>2.1</v>
      </c>
      <c r="E175" s="137">
        <f t="shared" si="59"/>
        <v>2.1</v>
      </c>
      <c r="F175" s="137">
        <f t="shared" si="59"/>
        <v>2.1</v>
      </c>
      <c r="G175" s="137">
        <f t="shared" si="59"/>
        <v>2.1</v>
      </c>
      <c r="H175" s="137">
        <f t="shared" si="59"/>
        <v>2.1</v>
      </c>
      <c r="I175" s="137">
        <f t="shared" si="59"/>
        <v>2.1</v>
      </c>
      <c r="J175" s="137">
        <f t="shared" si="59"/>
        <v>2.1</v>
      </c>
      <c r="K175" s="137">
        <f t="shared" si="59"/>
        <v>2.1</v>
      </c>
      <c r="L175" s="137">
        <f t="shared" si="59"/>
        <v>2.1</v>
      </c>
      <c r="M175" s="137">
        <f t="shared" si="59"/>
        <v>2.1</v>
      </c>
      <c r="N175" s="137">
        <f t="shared" si="59"/>
        <v>2.1</v>
      </c>
      <c r="O175" s="137">
        <f t="shared" si="59"/>
        <v>2.1</v>
      </c>
      <c r="P175" s="137">
        <f t="shared" si="59"/>
        <v>2.1</v>
      </c>
      <c r="Q175" s="137">
        <f t="shared" si="59"/>
        <v>2.1</v>
      </c>
      <c r="R175" s="137">
        <f t="shared" si="60"/>
        <v>2.1</v>
      </c>
      <c r="S175" s="137">
        <f t="shared" si="60"/>
        <v>2.1</v>
      </c>
      <c r="T175" s="137">
        <f t="shared" si="60"/>
        <v>2.1</v>
      </c>
      <c r="U175" s="137">
        <f t="shared" si="60"/>
        <v>2.1</v>
      </c>
      <c r="V175" s="137">
        <f t="shared" si="60"/>
        <v>2.1</v>
      </c>
      <c r="W175" s="137">
        <f t="shared" si="60"/>
        <v>2.1</v>
      </c>
      <c r="X175" s="137">
        <f t="shared" si="60"/>
        <v>2.1</v>
      </c>
      <c r="Y175" s="137">
        <f t="shared" si="60"/>
        <v>2.1</v>
      </c>
      <c r="Z175" s="137">
        <f t="shared" si="60"/>
        <v>2.1</v>
      </c>
      <c r="AA175" s="137">
        <f t="shared" si="60"/>
        <v>2.1</v>
      </c>
      <c r="AB175" s="137">
        <f t="shared" si="60"/>
        <v>2.1</v>
      </c>
      <c r="AC175" s="137">
        <f t="shared" si="60"/>
        <v>2.1</v>
      </c>
      <c r="AD175" s="137">
        <f t="shared" si="60"/>
        <v>2.1</v>
      </c>
      <c r="AE175" s="137">
        <f t="shared" si="60"/>
        <v>2.1</v>
      </c>
      <c r="AF175" s="137">
        <f t="shared" si="60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59"/>
        <v>0.9</v>
      </c>
      <c r="D176" s="137">
        <f t="shared" si="59"/>
        <v>0.9</v>
      </c>
      <c r="E176" s="137">
        <f t="shared" si="59"/>
        <v>0.9</v>
      </c>
      <c r="F176" s="137">
        <f t="shared" si="59"/>
        <v>0.9</v>
      </c>
      <c r="G176" s="137">
        <f t="shared" si="59"/>
        <v>0.9</v>
      </c>
      <c r="H176" s="137">
        <f t="shared" si="59"/>
        <v>0.9</v>
      </c>
      <c r="I176" s="137">
        <f t="shared" si="59"/>
        <v>0.9</v>
      </c>
      <c r="J176" s="137">
        <f t="shared" si="59"/>
        <v>0.9</v>
      </c>
      <c r="K176" s="137">
        <f t="shared" si="59"/>
        <v>0.9</v>
      </c>
      <c r="L176" s="137">
        <f t="shared" si="59"/>
        <v>0.9</v>
      </c>
      <c r="M176" s="137">
        <f t="shared" si="59"/>
        <v>0.9</v>
      </c>
      <c r="N176" s="137">
        <f t="shared" si="59"/>
        <v>0.9</v>
      </c>
      <c r="O176" s="137">
        <f t="shared" si="59"/>
        <v>0.9</v>
      </c>
      <c r="P176" s="137">
        <f t="shared" si="59"/>
        <v>0.9</v>
      </c>
      <c r="Q176" s="137">
        <f t="shared" si="59"/>
        <v>0.9</v>
      </c>
      <c r="R176" s="137">
        <f t="shared" si="60"/>
        <v>0.9</v>
      </c>
      <c r="S176" s="137">
        <f t="shared" si="60"/>
        <v>0.9</v>
      </c>
      <c r="T176" s="137">
        <f t="shared" si="60"/>
        <v>0.9</v>
      </c>
      <c r="U176" s="137">
        <f t="shared" si="60"/>
        <v>0.9</v>
      </c>
      <c r="V176" s="137">
        <f t="shared" si="60"/>
        <v>0.9</v>
      </c>
      <c r="W176" s="137">
        <f t="shared" si="60"/>
        <v>0.9</v>
      </c>
      <c r="X176" s="137">
        <f t="shared" si="60"/>
        <v>0.9</v>
      </c>
      <c r="Y176" s="137">
        <f t="shared" si="60"/>
        <v>0.9</v>
      </c>
      <c r="Z176" s="137">
        <f t="shared" si="60"/>
        <v>0.9</v>
      </c>
      <c r="AA176" s="137">
        <f t="shared" si="60"/>
        <v>0.9</v>
      </c>
      <c r="AB176" s="137">
        <f t="shared" si="60"/>
        <v>0.9</v>
      </c>
      <c r="AC176" s="137">
        <f t="shared" si="60"/>
        <v>0.9</v>
      </c>
      <c r="AD176" s="137">
        <f t="shared" si="60"/>
        <v>0.9</v>
      </c>
      <c r="AE176" s="137">
        <f t="shared" si="60"/>
        <v>0.9</v>
      </c>
      <c r="AF176" s="137">
        <f t="shared" si="60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61">B178</f>
        <v>0.57999999999999996</v>
      </c>
      <c r="D178" s="137">
        <f t="shared" si="61"/>
        <v>0.57999999999999996</v>
      </c>
      <c r="E178" s="137">
        <f t="shared" si="61"/>
        <v>0.57999999999999996</v>
      </c>
      <c r="F178" s="137">
        <f t="shared" si="61"/>
        <v>0.57999999999999996</v>
      </c>
      <c r="G178" s="137">
        <f t="shared" si="61"/>
        <v>0.57999999999999996</v>
      </c>
      <c r="H178" s="137">
        <f t="shared" si="61"/>
        <v>0.57999999999999996</v>
      </c>
      <c r="I178" s="137">
        <f t="shared" si="61"/>
        <v>0.57999999999999996</v>
      </c>
      <c r="J178" s="137">
        <f t="shared" si="61"/>
        <v>0.57999999999999996</v>
      </c>
      <c r="K178" s="137">
        <f t="shared" si="61"/>
        <v>0.57999999999999996</v>
      </c>
      <c r="L178" s="137">
        <f t="shared" si="61"/>
        <v>0.57999999999999996</v>
      </c>
      <c r="M178" s="137">
        <f t="shared" si="61"/>
        <v>0.57999999999999996</v>
      </c>
      <c r="N178" s="137">
        <f t="shared" si="61"/>
        <v>0.57999999999999996</v>
      </c>
      <c r="O178" s="137">
        <f t="shared" si="61"/>
        <v>0.57999999999999996</v>
      </c>
      <c r="P178" s="137">
        <f t="shared" si="61"/>
        <v>0.57999999999999996</v>
      </c>
      <c r="Q178" s="137">
        <f t="shared" si="61"/>
        <v>0.57999999999999996</v>
      </c>
      <c r="R178" s="137">
        <f t="shared" si="61"/>
        <v>0.57999999999999996</v>
      </c>
      <c r="S178" s="137">
        <f t="shared" ref="R178:AF190" si="62">R178</f>
        <v>0.57999999999999996</v>
      </c>
      <c r="T178" s="137">
        <f t="shared" si="62"/>
        <v>0.57999999999999996</v>
      </c>
      <c r="U178" s="137">
        <f t="shared" si="62"/>
        <v>0.57999999999999996</v>
      </c>
      <c r="V178" s="137">
        <f t="shared" si="62"/>
        <v>0.57999999999999996</v>
      </c>
      <c r="W178" s="137">
        <f t="shared" si="62"/>
        <v>0.57999999999999996</v>
      </c>
      <c r="X178" s="137">
        <f t="shared" si="62"/>
        <v>0.57999999999999996</v>
      </c>
      <c r="Y178" s="137">
        <f t="shared" si="62"/>
        <v>0.57999999999999996</v>
      </c>
      <c r="Z178" s="137">
        <f t="shared" si="62"/>
        <v>0.57999999999999996</v>
      </c>
      <c r="AA178" s="137">
        <f t="shared" si="62"/>
        <v>0.57999999999999996</v>
      </c>
      <c r="AB178" s="137">
        <f t="shared" si="62"/>
        <v>0.57999999999999996</v>
      </c>
      <c r="AC178" s="137">
        <f t="shared" si="62"/>
        <v>0.57999999999999996</v>
      </c>
      <c r="AD178" s="137">
        <f t="shared" si="62"/>
        <v>0.57999999999999996</v>
      </c>
      <c r="AE178" s="137">
        <f t="shared" si="62"/>
        <v>0.57999999999999996</v>
      </c>
      <c r="AF178" s="137">
        <f t="shared" si="62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61"/>
        <v>0.8</v>
      </c>
      <c r="D179" s="137">
        <f t="shared" si="61"/>
        <v>0.8</v>
      </c>
      <c r="E179" s="137">
        <f t="shared" si="61"/>
        <v>0.8</v>
      </c>
      <c r="F179" s="137">
        <f t="shared" si="61"/>
        <v>0.8</v>
      </c>
      <c r="G179" s="137">
        <f t="shared" si="61"/>
        <v>0.8</v>
      </c>
      <c r="H179" s="137">
        <f t="shared" si="61"/>
        <v>0.8</v>
      </c>
      <c r="I179" s="137">
        <f t="shared" si="61"/>
        <v>0.8</v>
      </c>
      <c r="J179" s="137">
        <f t="shared" si="61"/>
        <v>0.8</v>
      </c>
      <c r="K179" s="137">
        <f t="shared" si="61"/>
        <v>0.8</v>
      </c>
      <c r="L179" s="137">
        <f t="shared" si="61"/>
        <v>0.8</v>
      </c>
      <c r="M179" s="137">
        <f t="shared" si="61"/>
        <v>0.8</v>
      </c>
      <c r="N179" s="137">
        <f t="shared" si="61"/>
        <v>0.8</v>
      </c>
      <c r="O179" s="137">
        <f t="shared" si="61"/>
        <v>0.8</v>
      </c>
      <c r="P179" s="137">
        <f t="shared" si="61"/>
        <v>0.8</v>
      </c>
      <c r="Q179" s="137">
        <f t="shared" si="61"/>
        <v>0.8</v>
      </c>
      <c r="R179" s="137">
        <f t="shared" si="61"/>
        <v>0.8</v>
      </c>
      <c r="S179" s="137">
        <f t="shared" si="62"/>
        <v>0.8</v>
      </c>
      <c r="T179" s="137">
        <f t="shared" si="62"/>
        <v>0.8</v>
      </c>
      <c r="U179" s="137">
        <f t="shared" si="62"/>
        <v>0.8</v>
      </c>
      <c r="V179" s="137">
        <f t="shared" si="62"/>
        <v>0.8</v>
      </c>
      <c r="W179" s="137">
        <f t="shared" si="62"/>
        <v>0.8</v>
      </c>
      <c r="X179" s="137">
        <f t="shared" si="62"/>
        <v>0.8</v>
      </c>
      <c r="Y179" s="137">
        <f t="shared" si="62"/>
        <v>0.8</v>
      </c>
      <c r="Z179" s="137">
        <f t="shared" si="62"/>
        <v>0.8</v>
      </c>
      <c r="AA179" s="137">
        <f t="shared" si="62"/>
        <v>0.8</v>
      </c>
      <c r="AB179" s="137">
        <f t="shared" si="62"/>
        <v>0.8</v>
      </c>
      <c r="AC179" s="137">
        <f t="shared" si="62"/>
        <v>0.8</v>
      </c>
      <c r="AD179" s="137">
        <f t="shared" si="62"/>
        <v>0.8</v>
      </c>
      <c r="AE179" s="137">
        <f t="shared" si="62"/>
        <v>0.8</v>
      </c>
      <c r="AF179" s="137">
        <f t="shared" si="62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61"/>
        <v>0</v>
      </c>
      <c r="D180" s="137">
        <f t="shared" si="61"/>
        <v>0</v>
      </c>
      <c r="E180" s="137">
        <f t="shared" si="61"/>
        <v>0</v>
      </c>
      <c r="F180" s="137">
        <f t="shared" si="61"/>
        <v>0</v>
      </c>
      <c r="G180" s="137">
        <f t="shared" si="61"/>
        <v>0</v>
      </c>
      <c r="H180" s="137">
        <f t="shared" si="61"/>
        <v>0</v>
      </c>
      <c r="I180" s="137">
        <f t="shared" si="61"/>
        <v>0</v>
      </c>
      <c r="J180" s="137">
        <f t="shared" si="61"/>
        <v>0</v>
      </c>
      <c r="K180" s="137">
        <f t="shared" si="61"/>
        <v>0</v>
      </c>
      <c r="L180" s="137">
        <f t="shared" si="61"/>
        <v>0</v>
      </c>
      <c r="M180" s="137">
        <f t="shared" si="61"/>
        <v>0</v>
      </c>
      <c r="N180" s="137">
        <f t="shared" si="61"/>
        <v>0</v>
      </c>
      <c r="O180" s="137">
        <f t="shared" si="61"/>
        <v>0</v>
      </c>
      <c r="P180" s="137">
        <f t="shared" si="61"/>
        <v>0</v>
      </c>
      <c r="Q180" s="137">
        <f t="shared" si="61"/>
        <v>0</v>
      </c>
      <c r="R180" s="137">
        <f t="shared" si="61"/>
        <v>0</v>
      </c>
      <c r="S180" s="137">
        <f t="shared" si="62"/>
        <v>0</v>
      </c>
      <c r="T180" s="137">
        <f t="shared" si="62"/>
        <v>0</v>
      </c>
      <c r="U180" s="137">
        <f t="shared" si="62"/>
        <v>0</v>
      </c>
      <c r="V180" s="137">
        <f t="shared" si="62"/>
        <v>0</v>
      </c>
      <c r="W180" s="137">
        <f t="shared" si="62"/>
        <v>0</v>
      </c>
      <c r="X180" s="137">
        <f t="shared" si="62"/>
        <v>0</v>
      </c>
      <c r="Y180" s="137">
        <f t="shared" si="62"/>
        <v>0</v>
      </c>
      <c r="Z180" s="137">
        <f t="shared" si="62"/>
        <v>0</v>
      </c>
      <c r="AA180" s="137">
        <f t="shared" si="62"/>
        <v>0</v>
      </c>
      <c r="AB180" s="137">
        <f t="shared" si="62"/>
        <v>0</v>
      </c>
      <c r="AC180" s="137">
        <f t="shared" si="62"/>
        <v>0</v>
      </c>
      <c r="AD180" s="137">
        <f t="shared" si="62"/>
        <v>0</v>
      </c>
      <c r="AE180" s="137">
        <f t="shared" si="62"/>
        <v>0</v>
      </c>
      <c r="AF180" s="137">
        <f t="shared" si="62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61"/>
        <v>0.6</v>
      </c>
      <c r="D181" s="137">
        <f t="shared" si="61"/>
        <v>0.6</v>
      </c>
      <c r="E181" s="137">
        <f t="shared" si="61"/>
        <v>0.6</v>
      </c>
      <c r="F181" s="137">
        <f t="shared" si="61"/>
        <v>0.6</v>
      </c>
      <c r="G181" s="137">
        <f t="shared" si="61"/>
        <v>0.6</v>
      </c>
      <c r="H181" s="137">
        <f t="shared" si="61"/>
        <v>0.6</v>
      </c>
      <c r="I181" s="137">
        <f t="shared" si="61"/>
        <v>0.6</v>
      </c>
      <c r="J181" s="137">
        <f t="shared" si="61"/>
        <v>0.6</v>
      </c>
      <c r="K181" s="137">
        <f t="shared" si="61"/>
        <v>0.6</v>
      </c>
      <c r="L181" s="137">
        <f t="shared" si="61"/>
        <v>0.6</v>
      </c>
      <c r="M181" s="137">
        <f t="shared" si="61"/>
        <v>0.6</v>
      </c>
      <c r="N181" s="137">
        <f t="shared" si="61"/>
        <v>0.6</v>
      </c>
      <c r="O181" s="137">
        <f t="shared" si="61"/>
        <v>0.6</v>
      </c>
      <c r="P181" s="137">
        <f t="shared" si="61"/>
        <v>0.6</v>
      </c>
      <c r="Q181" s="137">
        <f t="shared" si="61"/>
        <v>0.6</v>
      </c>
      <c r="R181" s="137">
        <f t="shared" si="61"/>
        <v>0.6</v>
      </c>
      <c r="S181" s="137">
        <f t="shared" si="62"/>
        <v>0.6</v>
      </c>
      <c r="T181" s="137">
        <f t="shared" si="62"/>
        <v>0.6</v>
      </c>
      <c r="U181" s="137">
        <f t="shared" si="62"/>
        <v>0.6</v>
      </c>
      <c r="V181" s="137">
        <f t="shared" si="62"/>
        <v>0.6</v>
      </c>
      <c r="W181" s="137">
        <f t="shared" si="62"/>
        <v>0.6</v>
      </c>
      <c r="X181" s="137">
        <f t="shared" si="62"/>
        <v>0.6</v>
      </c>
      <c r="Y181" s="137">
        <f t="shared" si="62"/>
        <v>0.6</v>
      </c>
      <c r="Z181" s="137">
        <f t="shared" si="62"/>
        <v>0.6</v>
      </c>
      <c r="AA181" s="137">
        <f t="shared" si="62"/>
        <v>0.6</v>
      </c>
      <c r="AB181" s="137">
        <f t="shared" si="62"/>
        <v>0.6</v>
      </c>
      <c r="AC181" s="137">
        <f t="shared" si="62"/>
        <v>0.6</v>
      </c>
      <c r="AD181" s="137">
        <f t="shared" si="62"/>
        <v>0.6</v>
      </c>
      <c r="AE181" s="137">
        <f t="shared" si="62"/>
        <v>0.6</v>
      </c>
      <c r="AF181" s="137">
        <f t="shared" si="62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61"/>
        <v>0.6</v>
      </c>
      <c r="D182" s="137">
        <f t="shared" si="61"/>
        <v>0.6</v>
      </c>
      <c r="E182" s="137">
        <f t="shared" si="61"/>
        <v>0.6</v>
      </c>
      <c r="F182" s="137">
        <f t="shared" si="61"/>
        <v>0.6</v>
      </c>
      <c r="G182" s="137">
        <f t="shared" si="61"/>
        <v>0.6</v>
      </c>
      <c r="H182" s="137">
        <f t="shared" si="61"/>
        <v>0.6</v>
      </c>
      <c r="I182" s="137">
        <f t="shared" si="61"/>
        <v>0.6</v>
      </c>
      <c r="J182" s="137">
        <f t="shared" si="61"/>
        <v>0.6</v>
      </c>
      <c r="K182" s="137">
        <f t="shared" si="61"/>
        <v>0.6</v>
      </c>
      <c r="L182" s="137">
        <f t="shared" si="61"/>
        <v>0.6</v>
      </c>
      <c r="M182" s="137">
        <f t="shared" si="61"/>
        <v>0.6</v>
      </c>
      <c r="N182" s="137">
        <f t="shared" si="61"/>
        <v>0.6</v>
      </c>
      <c r="O182" s="137">
        <f t="shared" si="61"/>
        <v>0.6</v>
      </c>
      <c r="P182" s="137">
        <f t="shared" si="61"/>
        <v>0.6</v>
      </c>
      <c r="Q182" s="137">
        <f t="shared" si="61"/>
        <v>0.6</v>
      </c>
      <c r="R182" s="137">
        <f t="shared" si="61"/>
        <v>0.6</v>
      </c>
      <c r="S182" s="137">
        <f t="shared" si="62"/>
        <v>0.6</v>
      </c>
      <c r="T182" s="137">
        <f t="shared" si="62"/>
        <v>0.6</v>
      </c>
      <c r="U182" s="137">
        <f t="shared" si="62"/>
        <v>0.6</v>
      </c>
      <c r="V182" s="137">
        <f t="shared" si="62"/>
        <v>0.6</v>
      </c>
      <c r="W182" s="137">
        <f t="shared" si="62"/>
        <v>0.6</v>
      </c>
      <c r="X182" s="137">
        <f t="shared" si="62"/>
        <v>0.6</v>
      </c>
      <c r="Y182" s="137">
        <f t="shared" si="62"/>
        <v>0.6</v>
      </c>
      <c r="Z182" s="137">
        <f t="shared" si="62"/>
        <v>0.6</v>
      </c>
      <c r="AA182" s="137">
        <f t="shared" si="62"/>
        <v>0.6</v>
      </c>
      <c r="AB182" s="137">
        <f t="shared" si="62"/>
        <v>0.6</v>
      </c>
      <c r="AC182" s="137">
        <f t="shared" si="62"/>
        <v>0.6</v>
      </c>
      <c r="AD182" s="137">
        <f t="shared" si="62"/>
        <v>0.6</v>
      </c>
      <c r="AE182" s="137">
        <f t="shared" si="62"/>
        <v>0.6</v>
      </c>
      <c r="AF182" s="137">
        <f t="shared" si="62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61"/>
        <v>0.35</v>
      </c>
      <c r="D183" s="137">
        <f t="shared" si="61"/>
        <v>0.35</v>
      </c>
      <c r="E183" s="137">
        <f t="shared" si="61"/>
        <v>0.35</v>
      </c>
      <c r="F183" s="137">
        <f t="shared" si="61"/>
        <v>0.35</v>
      </c>
      <c r="G183" s="137">
        <f t="shared" si="61"/>
        <v>0.35</v>
      </c>
      <c r="H183" s="137">
        <f t="shared" si="61"/>
        <v>0.35</v>
      </c>
      <c r="I183" s="137">
        <f t="shared" si="61"/>
        <v>0.35</v>
      </c>
      <c r="J183" s="137">
        <f t="shared" si="61"/>
        <v>0.35</v>
      </c>
      <c r="K183" s="137">
        <f t="shared" si="61"/>
        <v>0.35</v>
      </c>
      <c r="L183" s="137">
        <f t="shared" si="61"/>
        <v>0.35</v>
      </c>
      <c r="M183" s="137">
        <f t="shared" si="61"/>
        <v>0.35</v>
      </c>
      <c r="N183" s="137">
        <f t="shared" si="61"/>
        <v>0.35</v>
      </c>
      <c r="O183" s="137">
        <f t="shared" si="61"/>
        <v>0.35</v>
      </c>
      <c r="P183" s="137">
        <f t="shared" si="61"/>
        <v>0.35</v>
      </c>
      <c r="Q183" s="137">
        <f t="shared" si="61"/>
        <v>0.35</v>
      </c>
      <c r="R183" s="137">
        <f t="shared" si="61"/>
        <v>0.35</v>
      </c>
      <c r="S183" s="137">
        <f t="shared" si="62"/>
        <v>0.35</v>
      </c>
      <c r="T183" s="137">
        <f t="shared" si="62"/>
        <v>0.35</v>
      </c>
      <c r="U183" s="137">
        <f t="shared" si="62"/>
        <v>0.35</v>
      </c>
      <c r="V183" s="137">
        <f t="shared" si="62"/>
        <v>0.35</v>
      </c>
      <c r="W183" s="137">
        <f t="shared" si="62"/>
        <v>0.35</v>
      </c>
      <c r="X183" s="137">
        <f t="shared" si="62"/>
        <v>0.35</v>
      </c>
      <c r="Y183" s="137">
        <f t="shared" si="62"/>
        <v>0.35</v>
      </c>
      <c r="Z183" s="137">
        <f t="shared" si="62"/>
        <v>0.35</v>
      </c>
      <c r="AA183" s="137">
        <f t="shared" si="62"/>
        <v>0.35</v>
      </c>
      <c r="AB183" s="137">
        <f t="shared" si="62"/>
        <v>0.35</v>
      </c>
      <c r="AC183" s="137">
        <f t="shared" si="62"/>
        <v>0.35</v>
      </c>
      <c r="AD183" s="137">
        <f t="shared" si="62"/>
        <v>0.35</v>
      </c>
      <c r="AE183" s="137">
        <f t="shared" si="62"/>
        <v>0.35</v>
      </c>
      <c r="AF183" s="137">
        <f t="shared" si="62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61"/>
        <v>0.28999999999999998</v>
      </c>
      <c r="D184" s="137">
        <f t="shared" si="61"/>
        <v>0.28999999999999998</v>
      </c>
      <c r="E184" s="137">
        <f t="shared" si="61"/>
        <v>0.28999999999999998</v>
      </c>
      <c r="F184" s="137">
        <f t="shared" si="61"/>
        <v>0.28999999999999998</v>
      </c>
      <c r="G184" s="137">
        <f t="shared" si="61"/>
        <v>0.28999999999999998</v>
      </c>
      <c r="H184" s="137">
        <f t="shared" si="61"/>
        <v>0.28999999999999998</v>
      </c>
      <c r="I184" s="137">
        <f t="shared" si="61"/>
        <v>0.28999999999999998</v>
      </c>
      <c r="J184" s="137">
        <f t="shared" si="61"/>
        <v>0.28999999999999998</v>
      </c>
      <c r="K184" s="137">
        <f t="shared" si="61"/>
        <v>0.28999999999999998</v>
      </c>
      <c r="L184" s="137">
        <f t="shared" si="61"/>
        <v>0.28999999999999998</v>
      </c>
      <c r="M184" s="137">
        <f t="shared" si="61"/>
        <v>0.28999999999999998</v>
      </c>
      <c r="N184" s="137">
        <f t="shared" si="61"/>
        <v>0.28999999999999998</v>
      </c>
      <c r="O184" s="137">
        <f t="shared" si="61"/>
        <v>0.28999999999999998</v>
      </c>
      <c r="P184" s="137">
        <f t="shared" si="61"/>
        <v>0.28999999999999998</v>
      </c>
      <c r="Q184" s="137">
        <f t="shared" si="61"/>
        <v>0.28999999999999998</v>
      </c>
      <c r="R184" s="137">
        <f t="shared" si="61"/>
        <v>0.28999999999999998</v>
      </c>
      <c r="S184" s="137">
        <f t="shared" si="62"/>
        <v>0.28999999999999998</v>
      </c>
      <c r="T184" s="137">
        <f t="shared" si="62"/>
        <v>0.28999999999999998</v>
      </c>
      <c r="U184" s="137">
        <f t="shared" si="62"/>
        <v>0.28999999999999998</v>
      </c>
      <c r="V184" s="137">
        <f t="shared" si="62"/>
        <v>0.28999999999999998</v>
      </c>
      <c r="W184" s="137">
        <f t="shared" si="62"/>
        <v>0.28999999999999998</v>
      </c>
      <c r="X184" s="137">
        <f t="shared" si="62"/>
        <v>0.28999999999999998</v>
      </c>
      <c r="Y184" s="137">
        <f t="shared" si="62"/>
        <v>0.28999999999999998</v>
      </c>
      <c r="Z184" s="137">
        <f t="shared" si="62"/>
        <v>0.28999999999999998</v>
      </c>
      <c r="AA184" s="137">
        <f t="shared" si="62"/>
        <v>0.28999999999999998</v>
      </c>
      <c r="AB184" s="137">
        <f t="shared" si="62"/>
        <v>0.28999999999999998</v>
      </c>
      <c r="AC184" s="137">
        <f t="shared" si="62"/>
        <v>0.28999999999999998</v>
      </c>
      <c r="AD184" s="137">
        <f t="shared" si="62"/>
        <v>0.28999999999999998</v>
      </c>
      <c r="AE184" s="137">
        <f t="shared" si="62"/>
        <v>0.28999999999999998</v>
      </c>
      <c r="AF184" s="137">
        <f t="shared" si="62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61"/>
        <v>0.06</v>
      </c>
      <c r="D185" s="137">
        <f t="shared" si="61"/>
        <v>0.06</v>
      </c>
      <c r="E185" s="137">
        <f t="shared" si="61"/>
        <v>0.06</v>
      </c>
      <c r="F185" s="137">
        <f t="shared" si="61"/>
        <v>0.06</v>
      </c>
      <c r="G185" s="137">
        <f t="shared" si="61"/>
        <v>0.06</v>
      </c>
      <c r="H185" s="137">
        <f t="shared" si="61"/>
        <v>0.06</v>
      </c>
      <c r="I185" s="137">
        <f t="shared" si="61"/>
        <v>0.06</v>
      </c>
      <c r="J185" s="137">
        <f t="shared" si="61"/>
        <v>0.06</v>
      </c>
      <c r="K185" s="137">
        <f t="shared" si="61"/>
        <v>0.06</v>
      </c>
      <c r="L185" s="137">
        <f t="shared" si="61"/>
        <v>0.06</v>
      </c>
      <c r="M185" s="137">
        <f t="shared" si="61"/>
        <v>0.06</v>
      </c>
      <c r="N185" s="137">
        <f t="shared" si="61"/>
        <v>0.06</v>
      </c>
      <c r="O185" s="137">
        <f t="shared" si="61"/>
        <v>0.06</v>
      </c>
      <c r="P185" s="137">
        <f t="shared" si="61"/>
        <v>0.06</v>
      </c>
      <c r="Q185" s="137">
        <f t="shared" si="61"/>
        <v>0.06</v>
      </c>
      <c r="R185" s="137">
        <f t="shared" si="61"/>
        <v>0.06</v>
      </c>
      <c r="S185" s="137">
        <f t="shared" si="62"/>
        <v>0.06</v>
      </c>
      <c r="T185" s="137">
        <f t="shared" si="62"/>
        <v>0.06</v>
      </c>
      <c r="U185" s="137">
        <f t="shared" si="62"/>
        <v>0.06</v>
      </c>
      <c r="V185" s="137">
        <f t="shared" si="62"/>
        <v>0.06</v>
      </c>
      <c r="W185" s="137">
        <f t="shared" si="62"/>
        <v>0.06</v>
      </c>
      <c r="X185" s="137">
        <f t="shared" si="62"/>
        <v>0.06</v>
      </c>
      <c r="Y185" s="137">
        <f t="shared" si="62"/>
        <v>0.06</v>
      </c>
      <c r="Z185" s="137">
        <f t="shared" si="62"/>
        <v>0.06</v>
      </c>
      <c r="AA185" s="137">
        <f t="shared" si="62"/>
        <v>0.06</v>
      </c>
      <c r="AB185" s="137">
        <f t="shared" si="62"/>
        <v>0.06</v>
      </c>
      <c r="AC185" s="137">
        <f t="shared" si="62"/>
        <v>0.06</v>
      </c>
      <c r="AD185" s="137">
        <f t="shared" si="62"/>
        <v>0.06</v>
      </c>
      <c r="AE185" s="137">
        <f t="shared" si="62"/>
        <v>0.06</v>
      </c>
      <c r="AF185" s="137">
        <f t="shared" si="62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61"/>
        <v>0.11</v>
      </c>
      <c r="D186" s="137">
        <f t="shared" si="61"/>
        <v>0.11</v>
      </c>
      <c r="E186" s="137">
        <f t="shared" si="61"/>
        <v>0.11</v>
      </c>
      <c r="F186" s="137">
        <f t="shared" si="61"/>
        <v>0.11</v>
      </c>
      <c r="G186" s="137">
        <f t="shared" si="61"/>
        <v>0.11</v>
      </c>
      <c r="H186" s="137">
        <f t="shared" si="61"/>
        <v>0.11</v>
      </c>
      <c r="I186" s="137">
        <f t="shared" si="61"/>
        <v>0.11</v>
      </c>
      <c r="J186" s="137">
        <f t="shared" si="61"/>
        <v>0.11</v>
      </c>
      <c r="K186" s="137">
        <f t="shared" si="61"/>
        <v>0.11</v>
      </c>
      <c r="L186" s="137">
        <f t="shared" si="61"/>
        <v>0.11</v>
      </c>
      <c r="M186" s="137">
        <f t="shared" si="61"/>
        <v>0.11</v>
      </c>
      <c r="N186" s="137">
        <f t="shared" si="61"/>
        <v>0.11</v>
      </c>
      <c r="O186" s="137">
        <f t="shared" si="61"/>
        <v>0.11</v>
      </c>
      <c r="P186" s="137">
        <f t="shared" si="61"/>
        <v>0.11</v>
      </c>
      <c r="Q186" s="137">
        <f t="shared" si="61"/>
        <v>0.11</v>
      </c>
      <c r="R186" s="137">
        <f t="shared" si="61"/>
        <v>0.11</v>
      </c>
      <c r="S186" s="137">
        <f t="shared" si="62"/>
        <v>0.11</v>
      </c>
      <c r="T186" s="137">
        <f t="shared" si="62"/>
        <v>0.11</v>
      </c>
      <c r="U186" s="137">
        <f t="shared" si="62"/>
        <v>0.11</v>
      </c>
      <c r="V186" s="137">
        <f t="shared" si="62"/>
        <v>0.11</v>
      </c>
      <c r="W186" s="137">
        <f t="shared" si="62"/>
        <v>0.11</v>
      </c>
      <c r="X186" s="137">
        <f t="shared" si="62"/>
        <v>0.11</v>
      </c>
      <c r="Y186" s="137">
        <f t="shared" si="62"/>
        <v>0.11</v>
      </c>
      <c r="Z186" s="137">
        <f t="shared" si="62"/>
        <v>0.11</v>
      </c>
      <c r="AA186" s="137">
        <f t="shared" si="62"/>
        <v>0.11</v>
      </c>
      <c r="AB186" s="137">
        <f t="shared" si="62"/>
        <v>0.11</v>
      </c>
      <c r="AC186" s="137">
        <f t="shared" si="62"/>
        <v>0.11</v>
      </c>
      <c r="AD186" s="137">
        <f t="shared" si="62"/>
        <v>0.11</v>
      </c>
      <c r="AE186" s="137">
        <f t="shared" si="62"/>
        <v>0.11</v>
      </c>
      <c r="AF186" s="137">
        <f t="shared" si="62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61"/>
        <v>0.1</v>
      </c>
      <c r="D187" s="137">
        <f t="shared" si="61"/>
        <v>0.1</v>
      </c>
      <c r="E187" s="137">
        <f t="shared" si="61"/>
        <v>0.1</v>
      </c>
      <c r="F187" s="137">
        <f t="shared" si="61"/>
        <v>0.1</v>
      </c>
      <c r="G187" s="137">
        <f t="shared" si="61"/>
        <v>0.1</v>
      </c>
      <c r="H187" s="137">
        <f t="shared" si="61"/>
        <v>0.1</v>
      </c>
      <c r="I187" s="137">
        <f t="shared" si="61"/>
        <v>0.1</v>
      </c>
      <c r="J187" s="137">
        <f t="shared" si="61"/>
        <v>0.1</v>
      </c>
      <c r="K187" s="137">
        <f t="shared" si="61"/>
        <v>0.1</v>
      </c>
      <c r="L187" s="137">
        <f t="shared" si="61"/>
        <v>0.1</v>
      </c>
      <c r="M187" s="137">
        <f t="shared" si="61"/>
        <v>0.1</v>
      </c>
      <c r="N187" s="137">
        <f t="shared" si="61"/>
        <v>0.1</v>
      </c>
      <c r="O187" s="137">
        <f t="shared" si="61"/>
        <v>0.1</v>
      </c>
      <c r="P187" s="137">
        <f t="shared" si="61"/>
        <v>0.1</v>
      </c>
      <c r="Q187" s="137">
        <f t="shared" si="61"/>
        <v>0.1</v>
      </c>
      <c r="R187" s="137">
        <f t="shared" si="62"/>
        <v>0.1</v>
      </c>
      <c r="S187" s="137">
        <f t="shared" si="62"/>
        <v>0.1</v>
      </c>
      <c r="T187" s="137">
        <f t="shared" si="62"/>
        <v>0.1</v>
      </c>
      <c r="U187" s="137">
        <f t="shared" si="62"/>
        <v>0.1</v>
      </c>
      <c r="V187" s="137">
        <f t="shared" si="62"/>
        <v>0.1</v>
      </c>
      <c r="W187" s="137">
        <f t="shared" si="62"/>
        <v>0.1</v>
      </c>
      <c r="X187" s="137">
        <f t="shared" si="62"/>
        <v>0.1</v>
      </c>
      <c r="Y187" s="137">
        <f t="shared" si="62"/>
        <v>0.1</v>
      </c>
      <c r="Z187" s="137">
        <f t="shared" si="62"/>
        <v>0.1</v>
      </c>
      <c r="AA187" s="137">
        <f t="shared" si="62"/>
        <v>0.1</v>
      </c>
      <c r="AB187" s="137">
        <f t="shared" si="62"/>
        <v>0.1</v>
      </c>
      <c r="AC187" s="137">
        <f t="shared" si="62"/>
        <v>0.1</v>
      </c>
      <c r="AD187" s="137">
        <f t="shared" si="62"/>
        <v>0.1</v>
      </c>
      <c r="AE187" s="137">
        <f t="shared" si="62"/>
        <v>0.1</v>
      </c>
      <c r="AF187" s="137">
        <f t="shared" si="62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61"/>
        <v>0.09</v>
      </c>
      <c r="D188" s="137">
        <f t="shared" si="61"/>
        <v>0.09</v>
      </c>
      <c r="E188" s="137">
        <f t="shared" si="61"/>
        <v>0.09</v>
      </c>
      <c r="F188" s="137">
        <f t="shared" si="61"/>
        <v>0.09</v>
      </c>
      <c r="G188" s="137">
        <f t="shared" si="61"/>
        <v>0.09</v>
      </c>
      <c r="H188" s="137">
        <f t="shared" si="61"/>
        <v>0.09</v>
      </c>
      <c r="I188" s="137">
        <f t="shared" si="61"/>
        <v>0.09</v>
      </c>
      <c r="J188" s="137">
        <f t="shared" si="61"/>
        <v>0.09</v>
      </c>
      <c r="K188" s="137">
        <f t="shared" si="61"/>
        <v>0.09</v>
      </c>
      <c r="L188" s="137">
        <f t="shared" si="61"/>
        <v>0.09</v>
      </c>
      <c r="M188" s="137">
        <f t="shared" si="61"/>
        <v>0.09</v>
      </c>
      <c r="N188" s="137">
        <f t="shared" si="61"/>
        <v>0.09</v>
      </c>
      <c r="O188" s="137">
        <f t="shared" si="61"/>
        <v>0.09</v>
      </c>
      <c r="P188" s="137">
        <f t="shared" si="61"/>
        <v>0.09</v>
      </c>
      <c r="Q188" s="137">
        <f t="shared" si="61"/>
        <v>0.09</v>
      </c>
      <c r="R188" s="137">
        <f t="shared" si="62"/>
        <v>0.09</v>
      </c>
      <c r="S188" s="137">
        <f t="shared" si="62"/>
        <v>0.09</v>
      </c>
      <c r="T188" s="137">
        <f t="shared" si="62"/>
        <v>0.09</v>
      </c>
      <c r="U188" s="137">
        <f t="shared" si="62"/>
        <v>0.09</v>
      </c>
      <c r="V188" s="137">
        <f t="shared" si="62"/>
        <v>0.09</v>
      </c>
      <c r="W188" s="137">
        <f t="shared" si="62"/>
        <v>0.09</v>
      </c>
      <c r="X188" s="137">
        <f t="shared" si="62"/>
        <v>0.09</v>
      </c>
      <c r="Y188" s="137">
        <f t="shared" si="62"/>
        <v>0.09</v>
      </c>
      <c r="Z188" s="137">
        <f t="shared" si="62"/>
        <v>0.09</v>
      </c>
      <c r="AA188" s="137">
        <f t="shared" si="62"/>
        <v>0.09</v>
      </c>
      <c r="AB188" s="137">
        <f t="shared" si="62"/>
        <v>0.09</v>
      </c>
      <c r="AC188" s="137">
        <f t="shared" si="62"/>
        <v>0.09</v>
      </c>
      <c r="AD188" s="137">
        <f t="shared" si="62"/>
        <v>0.09</v>
      </c>
      <c r="AE188" s="137">
        <f t="shared" si="62"/>
        <v>0.09</v>
      </c>
      <c r="AF188" s="137">
        <f t="shared" si="62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61"/>
        <v>0.04</v>
      </c>
      <c r="D189" s="137">
        <f t="shared" si="61"/>
        <v>0.04</v>
      </c>
      <c r="E189" s="137">
        <f t="shared" si="61"/>
        <v>0.04</v>
      </c>
      <c r="F189" s="137">
        <f t="shared" si="61"/>
        <v>0.04</v>
      </c>
      <c r="G189" s="137">
        <f t="shared" si="61"/>
        <v>0.04</v>
      </c>
      <c r="H189" s="137">
        <f t="shared" si="61"/>
        <v>0.04</v>
      </c>
      <c r="I189" s="137">
        <f t="shared" si="61"/>
        <v>0.04</v>
      </c>
      <c r="J189" s="137">
        <f t="shared" si="61"/>
        <v>0.04</v>
      </c>
      <c r="K189" s="137">
        <f t="shared" si="61"/>
        <v>0.04</v>
      </c>
      <c r="L189" s="137">
        <f t="shared" si="61"/>
        <v>0.04</v>
      </c>
      <c r="M189" s="137">
        <f t="shared" si="61"/>
        <v>0.04</v>
      </c>
      <c r="N189" s="137">
        <f t="shared" si="61"/>
        <v>0.04</v>
      </c>
      <c r="O189" s="137">
        <f t="shared" si="61"/>
        <v>0.04</v>
      </c>
      <c r="P189" s="137">
        <f t="shared" si="61"/>
        <v>0.04</v>
      </c>
      <c r="Q189" s="137">
        <f t="shared" si="61"/>
        <v>0.04</v>
      </c>
      <c r="R189" s="137">
        <f t="shared" si="62"/>
        <v>0.04</v>
      </c>
      <c r="S189" s="137">
        <f t="shared" si="62"/>
        <v>0.04</v>
      </c>
      <c r="T189" s="137">
        <f t="shared" si="62"/>
        <v>0.04</v>
      </c>
      <c r="U189" s="137">
        <f t="shared" si="62"/>
        <v>0.04</v>
      </c>
      <c r="V189" s="137">
        <f t="shared" si="62"/>
        <v>0.04</v>
      </c>
      <c r="W189" s="137">
        <f t="shared" si="62"/>
        <v>0.04</v>
      </c>
      <c r="X189" s="137">
        <f t="shared" si="62"/>
        <v>0.04</v>
      </c>
      <c r="Y189" s="137">
        <f t="shared" si="62"/>
        <v>0.04</v>
      </c>
      <c r="Z189" s="137">
        <f t="shared" si="62"/>
        <v>0.04</v>
      </c>
      <c r="AA189" s="137">
        <f t="shared" si="62"/>
        <v>0.04</v>
      </c>
      <c r="AB189" s="137">
        <f t="shared" si="62"/>
        <v>0.04</v>
      </c>
      <c r="AC189" s="137">
        <f t="shared" si="62"/>
        <v>0.04</v>
      </c>
      <c r="AD189" s="137">
        <f t="shared" si="62"/>
        <v>0.04</v>
      </c>
      <c r="AE189" s="137">
        <f t="shared" si="62"/>
        <v>0.04</v>
      </c>
      <c r="AF189" s="137">
        <f t="shared" si="62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61"/>
        <v>2.3E-2</v>
      </c>
      <c r="E190" s="137">
        <f t="shared" si="61"/>
        <v>2.3E-2</v>
      </c>
      <c r="F190" s="137">
        <f t="shared" si="61"/>
        <v>2.3E-2</v>
      </c>
      <c r="G190" s="137">
        <f t="shared" si="61"/>
        <v>2.3E-2</v>
      </c>
      <c r="H190" s="137">
        <f t="shared" si="61"/>
        <v>2.3E-2</v>
      </c>
      <c r="I190" s="137">
        <f t="shared" si="61"/>
        <v>2.3E-2</v>
      </c>
      <c r="J190" s="137">
        <f t="shared" si="61"/>
        <v>2.3E-2</v>
      </c>
      <c r="K190" s="137">
        <f t="shared" si="61"/>
        <v>2.3E-2</v>
      </c>
      <c r="L190" s="137">
        <f t="shared" si="61"/>
        <v>2.3E-2</v>
      </c>
      <c r="M190" s="137">
        <f t="shared" si="61"/>
        <v>2.3E-2</v>
      </c>
      <c r="N190" s="137">
        <f t="shared" si="61"/>
        <v>2.3E-2</v>
      </c>
      <c r="O190" s="137">
        <f t="shared" si="61"/>
        <v>2.3E-2</v>
      </c>
      <c r="P190" s="137">
        <f t="shared" si="61"/>
        <v>2.3E-2</v>
      </c>
      <c r="Q190" s="137">
        <f t="shared" si="61"/>
        <v>2.3E-2</v>
      </c>
      <c r="R190" s="137">
        <f t="shared" si="62"/>
        <v>2.3E-2</v>
      </c>
      <c r="S190" s="137">
        <f t="shared" si="62"/>
        <v>2.3E-2</v>
      </c>
      <c r="T190" s="137">
        <f t="shared" si="62"/>
        <v>2.3E-2</v>
      </c>
      <c r="U190" s="137">
        <f t="shared" si="62"/>
        <v>2.3E-2</v>
      </c>
      <c r="V190" s="137">
        <f t="shared" si="62"/>
        <v>2.3E-2</v>
      </c>
      <c r="W190" s="137">
        <f t="shared" si="62"/>
        <v>2.3E-2</v>
      </c>
      <c r="X190" s="137">
        <f t="shared" si="62"/>
        <v>2.3E-2</v>
      </c>
      <c r="Y190" s="137">
        <f t="shared" si="62"/>
        <v>2.3E-2</v>
      </c>
      <c r="Z190" s="137">
        <f t="shared" si="62"/>
        <v>2.3E-2</v>
      </c>
      <c r="AA190" s="137">
        <f t="shared" si="62"/>
        <v>2.3E-2</v>
      </c>
      <c r="AB190" s="137">
        <f t="shared" si="62"/>
        <v>2.3E-2</v>
      </c>
      <c r="AC190" s="137">
        <f t="shared" si="62"/>
        <v>2.3E-2</v>
      </c>
      <c r="AD190" s="137">
        <f t="shared" si="62"/>
        <v>2.3E-2</v>
      </c>
      <c r="AE190" s="137">
        <f t="shared" si="62"/>
        <v>2.3E-2</v>
      </c>
      <c r="AF190" s="137">
        <f t="shared" si="62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63">SUM(B101:B190)</f>
        <v>194.70600000000002</v>
      </c>
      <c r="C191" s="141">
        <f t="shared" si="63"/>
        <v>194.70600000000002</v>
      </c>
      <c r="D191" s="141">
        <f t="shared" si="63"/>
        <v>194.70600000000002</v>
      </c>
      <c r="E191" s="141">
        <f t="shared" si="63"/>
        <v>194.70600000000002</v>
      </c>
      <c r="F191" s="141">
        <f t="shared" si="63"/>
        <v>194.70600000000002</v>
      </c>
      <c r="G191" s="141">
        <f t="shared" si="63"/>
        <v>194.70600000000002</v>
      </c>
      <c r="H191" s="141">
        <f t="shared" si="63"/>
        <v>194.70600000000002</v>
      </c>
      <c r="I191" s="141">
        <f t="shared" si="63"/>
        <v>192.10600000000005</v>
      </c>
      <c r="J191" s="141">
        <f t="shared" si="63"/>
        <v>192.10600000000005</v>
      </c>
      <c r="K191" s="141">
        <f t="shared" si="63"/>
        <v>192.10600000000005</v>
      </c>
      <c r="L191" s="141">
        <f t="shared" si="63"/>
        <v>192.10600000000005</v>
      </c>
      <c r="M191" s="141">
        <f t="shared" si="63"/>
        <v>192.10600000000005</v>
      </c>
      <c r="N191" s="141">
        <f t="shared" si="63"/>
        <v>192.10600000000005</v>
      </c>
      <c r="O191" s="141">
        <f t="shared" si="63"/>
        <v>192.10600000000005</v>
      </c>
      <c r="P191" s="141">
        <f t="shared" si="63"/>
        <v>192.10600000000005</v>
      </c>
      <c r="Q191" s="141">
        <f t="shared" si="63"/>
        <v>192.10600000000005</v>
      </c>
      <c r="R191" s="141">
        <f t="shared" si="63"/>
        <v>192.10600000000005</v>
      </c>
      <c r="S191" s="141">
        <f t="shared" si="63"/>
        <v>192.10600000000005</v>
      </c>
      <c r="T191" s="141">
        <f t="shared" si="63"/>
        <v>192.10600000000005</v>
      </c>
      <c r="U191" s="141">
        <f t="shared" si="63"/>
        <v>192.10600000000005</v>
      </c>
      <c r="V191" s="141">
        <f t="shared" si="63"/>
        <v>192.10600000000005</v>
      </c>
      <c r="W191" s="141">
        <f t="shared" si="63"/>
        <v>192.10600000000005</v>
      </c>
      <c r="X191" s="141">
        <f t="shared" si="63"/>
        <v>192.10600000000005</v>
      </c>
      <c r="Y191" s="141">
        <f t="shared" si="63"/>
        <v>192.10600000000005</v>
      </c>
      <c r="Z191" s="141">
        <f t="shared" si="63"/>
        <v>192.10600000000005</v>
      </c>
      <c r="AA191" s="141">
        <f t="shared" si="63"/>
        <v>192.10600000000005</v>
      </c>
      <c r="AB191" s="141">
        <f t="shared" si="63"/>
        <v>192.10600000000005</v>
      </c>
      <c r="AC191" s="141">
        <f t="shared" si="63"/>
        <v>192.10600000000005</v>
      </c>
      <c r="AD191" s="141">
        <f t="shared" si="63"/>
        <v>192.10600000000005</v>
      </c>
      <c r="AE191" s="141">
        <f t="shared" si="63"/>
        <v>192.10600000000005</v>
      </c>
      <c r="AF191" s="141">
        <f t="shared" si="63"/>
        <v>192.10600000000005</v>
      </c>
      <c r="AG191" s="142">
        <f t="shared" si="63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64">B193</f>
        <v>0.3</v>
      </c>
      <c r="D193" s="143">
        <f t="shared" si="64"/>
        <v>0.3</v>
      </c>
      <c r="E193" s="143">
        <f t="shared" si="64"/>
        <v>0.3</v>
      </c>
      <c r="F193" s="143">
        <f t="shared" si="64"/>
        <v>0.3</v>
      </c>
      <c r="G193" s="143">
        <f t="shared" si="64"/>
        <v>0.3</v>
      </c>
      <c r="H193" s="143">
        <f t="shared" si="64"/>
        <v>0.3</v>
      </c>
      <c r="I193" s="143">
        <f t="shared" si="64"/>
        <v>0.3</v>
      </c>
      <c r="J193" s="143">
        <f t="shared" si="64"/>
        <v>0.3</v>
      </c>
      <c r="K193" s="143">
        <f t="shared" si="64"/>
        <v>0.3</v>
      </c>
      <c r="L193" s="143">
        <f t="shared" si="64"/>
        <v>0.3</v>
      </c>
      <c r="M193" s="143">
        <f t="shared" si="64"/>
        <v>0.3</v>
      </c>
      <c r="N193" s="143">
        <f t="shared" si="64"/>
        <v>0.3</v>
      </c>
      <c r="O193" s="143">
        <f t="shared" si="64"/>
        <v>0.3</v>
      </c>
      <c r="P193" s="143">
        <f t="shared" si="64"/>
        <v>0.3</v>
      </c>
      <c r="Q193" s="143">
        <f t="shared" si="64"/>
        <v>0.3</v>
      </c>
      <c r="R193" s="143">
        <f t="shared" si="64"/>
        <v>0.3</v>
      </c>
      <c r="S193" s="143">
        <f t="shared" ref="S193:AF198" si="65">R193</f>
        <v>0.3</v>
      </c>
      <c r="T193" s="143">
        <f t="shared" si="65"/>
        <v>0.3</v>
      </c>
      <c r="U193" s="143">
        <f t="shared" si="65"/>
        <v>0.3</v>
      </c>
      <c r="V193" s="143">
        <f t="shared" si="65"/>
        <v>0.3</v>
      </c>
      <c r="W193" s="143">
        <f t="shared" si="65"/>
        <v>0.3</v>
      </c>
      <c r="X193" s="143">
        <f t="shared" si="65"/>
        <v>0.3</v>
      </c>
      <c r="Y193" s="143">
        <f t="shared" si="65"/>
        <v>0.3</v>
      </c>
      <c r="Z193" s="143">
        <f t="shared" si="65"/>
        <v>0.3</v>
      </c>
      <c r="AA193" s="143">
        <f t="shared" si="65"/>
        <v>0.3</v>
      </c>
      <c r="AB193" s="143">
        <f t="shared" si="65"/>
        <v>0.3</v>
      </c>
      <c r="AC193" s="143">
        <f t="shared" si="65"/>
        <v>0.3</v>
      </c>
      <c r="AD193" s="143">
        <f t="shared" si="65"/>
        <v>0.3</v>
      </c>
      <c r="AE193" s="143">
        <f t="shared" si="65"/>
        <v>0.3</v>
      </c>
      <c r="AF193" s="143">
        <f t="shared" si="65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64"/>
        <v>0.4</v>
      </c>
      <c r="D194" s="137">
        <f t="shared" si="64"/>
        <v>0.4</v>
      </c>
      <c r="E194" s="137">
        <f t="shared" si="64"/>
        <v>0.4</v>
      </c>
      <c r="F194" s="137">
        <f t="shared" si="64"/>
        <v>0.4</v>
      </c>
      <c r="G194" s="137">
        <f t="shared" si="64"/>
        <v>0.4</v>
      </c>
      <c r="H194" s="137">
        <f t="shared" si="64"/>
        <v>0.4</v>
      </c>
      <c r="I194" s="137">
        <f t="shared" si="64"/>
        <v>0.4</v>
      </c>
      <c r="J194" s="137">
        <f t="shared" si="64"/>
        <v>0.4</v>
      </c>
      <c r="K194" s="137">
        <f t="shared" si="64"/>
        <v>0.4</v>
      </c>
      <c r="L194" s="137">
        <f t="shared" si="64"/>
        <v>0.4</v>
      </c>
      <c r="M194" s="137">
        <f t="shared" si="64"/>
        <v>0.4</v>
      </c>
      <c r="N194" s="137">
        <f t="shared" si="64"/>
        <v>0.4</v>
      </c>
      <c r="O194" s="137">
        <f t="shared" si="64"/>
        <v>0.4</v>
      </c>
      <c r="P194" s="137">
        <f t="shared" si="64"/>
        <v>0.4</v>
      </c>
      <c r="Q194" s="137">
        <f t="shared" si="64"/>
        <v>0.4</v>
      </c>
      <c r="R194" s="137">
        <f t="shared" si="64"/>
        <v>0.4</v>
      </c>
      <c r="S194" s="137">
        <f t="shared" si="65"/>
        <v>0.4</v>
      </c>
      <c r="T194" s="137">
        <f t="shared" si="65"/>
        <v>0.4</v>
      </c>
      <c r="U194" s="137">
        <f t="shared" si="65"/>
        <v>0.4</v>
      </c>
      <c r="V194" s="137">
        <f>U194</f>
        <v>0.4</v>
      </c>
      <c r="W194" s="137">
        <f>V194</f>
        <v>0.4</v>
      </c>
      <c r="X194" s="137">
        <f t="shared" si="65"/>
        <v>0.4</v>
      </c>
      <c r="Y194" s="137">
        <f t="shared" si="65"/>
        <v>0.4</v>
      </c>
      <c r="Z194" s="137">
        <f t="shared" si="65"/>
        <v>0.4</v>
      </c>
      <c r="AA194" s="137">
        <f t="shared" si="65"/>
        <v>0.4</v>
      </c>
      <c r="AB194" s="137">
        <f t="shared" si="65"/>
        <v>0.4</v>
      </c>
      <c r="AC194" s="137">
        <f t="shared" si="65"/>
        <v>0.4</v>
      </c>
      <c r="AD194" s="137">
        <f t="shared" si="65"/>
        <v>0.4</v>
      </c>
      <c r="AE194" s="137">
        <f t="shared" si="65"/>
        <v>0.4</v>
      </c>
      <c r="AF194" s="137">
        <f t="shared" si="65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64"/>
        <v>1.5</v>
      </c>
      <c r="D195" s="137">
        <f t="shared" si="64"/>
        <v>1.5</v>
      </c>
      <c r="E195" s="137">
        <f t="shared" si="64"/>
        <v>1.5</v>
      </c>
      <c r="F195" s="137">
        <f t="shared" si="64"/>
        <v>1.5</v>
      </c>
      <c r="G195" s="137">
        <f t="shared" si="64"/>
        <v>1.5</v>
      </c>
      <c r="H195" s="137">
        <f t="shared" si="64"/>
        <v>1.5</v>
      </c>
      <c r="I195" s="137">
        <f t="shared" si="64"/>
        <v>1.5</v>
      </c>
      <c r="J195" s="137">
        <f t="shared" si="64"/>
        <v>1.5</v>
      </c>
      <c r="K195" s="137">
        <f t="shared" si="64"/>
        <v>1.5</v>
      </c>
      <c r="L195" s="137">
        <f t="shared" si="64"/>
        <v>1.5</v>
      </c>
      <c r="M195" s="137">
        <f t="shared" si="64"/>
        <v>1.5</v>
      </c>
      <c r="N195" s="137">
        <f t="shared" si="64"/>
        <v>1.5</v>
      </c>
      <c r="O195" s="137">
        <f t="shared" si="64"/>
        <v>1.5</v>
      </c>
      <c r="P195" s="137">
        <f t="shared" si="64"/>
        <v>1.5</v>
      </c>
      <c r="Q195" s="137">
        <f t="shared" si="64"/>
        <v>1.5</v>
      </c>
      <c r="R195" s="137">
        <f t="shared" si="64"/>
        <v>1.5</v>
      </c>
      <c r="S195" s="137">
        <f t="shared" si="65"/>
        <v>1.5</v>
      </c>
      <c r="T195" s="137">
        <f t="shared" si="65"/>
        <v>1.5</v>
      </c>
      <c r="U195" s="137">
        <f t="shared" si="65"/>
        <v>1.5</v>
      </c>
      <c r="V195" s="137">
        <f t="shared" si="65"/>
        <v>1.5</v>
      </c>
      <c r="W195" s="137">
        <f t="shared" si="65"/>
        <v>1.5</v>
      </c>
      <c r="X195" s="137">
        <f t="shared" si="65"/>
        <v>1.5</v>
      </c>
      <c r="Y195" s="137">
        <f t="shared" si="65"/>
        <v>1.5</v>
      </c>
      <c r="Z195" s="137">
        <f t="shared" si="65"/>
        <v>1.5</v>
      </c>
      <c r="AA195" s="137">
        <f t="shared" si="65"/>
        <v>1.5</v>
      </c>
      <c r="AB195" s="137">
        <f t="shared" si="65"/>
        <v>1.5</v>
      </c>
      <c r="AC195" s="137">
        <f t="shared" si="65"/>
        <v>1.5</v>
      </c>
      <c r="AD195" s="137">
        <f t="shared" si="65"/>
        <v>1.5</v>
      </c>
      <c r="AE195" s="137">
        <f t="shared" si="65"/>
        <v>1.5</v>
      </c>
      <c r="AF195" s="137">
        <f t="shared" si="65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64"/>
        <v>0.3</v>
      </c>
      <c r="D196" s="137">
        <f t="shared" si="64"/>
        <v>0.3</v>
      </c>
      <c r="E196" s="137">
        <f t="shared" si="64"/>
        <v>0.3</v>
      </c>
      <c r="F196" s="137">
        <f t="shared" si="64"/>
        <v>0.3</v>
      </c>
      <c r="G196" s="137">
        <f t="shared" si="64"/>
        <v>0.3</v>
      </c>
      <c r="H196" s="137">
        <f t="shared" si="64"/>
        <v>0.3</v>
      </c>
      <c r="I196" s="137">
        <f t="shared" si="64"/>
        <v>0.3</v>
      </c>
      <c r="J196" s="137">
        <f t="shared" si="64"/>
        <v>0.3</v>
      </c>
      <c r="K196" s="137">
        <f t="shared" si="64"/>
        <v>0.3</v>
      </c>
      <c r="L196" s="137">
        <f t="shared" si="64"/>
        <v>0.3</v>
      </c>
      <c r="M196" s="137">
        <f t="shared" si="64"/>
        <v>0.3</v>
      </c>
      <c r="N196" s="137">
        <f t="shared" si="64"/>
        <v>0.3</v>
      </c>
      <c r="O196" s="137">
        <f t="shared" si="64"/>
        <v>0.3</v>
      </c>
      <c r="P196" s="137">
        <f t="shared" si="64"/>
        <v>0.3</v>
      </c>
      <c r="Q196" s="137">
        <f t="shared" si="64"/>
        <v>0.3</v>
      </c>
      <c r="R196" s="137">
        <f t="shared" si="64"/>
        <v>0.3</v>
      </c>
      <c r="S196" s="137">
        <f t="shared" si="65"/>
        <v>0.3</v>
      </c>
      <c r="T196" s="137">
        <f t="shared" si="65"/>
        <v>0.3</v>
      </c>
      <c r="U196" s="137">
        <f t="shared" si="65"/>
        <v>0.3</v>
      </c>
      <c r="V196" s="137">
        <f t="shared" si="65"/>
        <v>0.3</v>
      </c>
      <c r="W196" s="137">
        <f t="shared" si="65"/>
        <v>0.3</v>
      </c>
      <c r="X196" s="137">
        <f t="shared" si="65"/>
        <v>0.3</v>
      </c>
      <c r="Y196" s="137">
        <f t="shared" si="65"/>
        <v>0.3</v>
      </c>
      <c r="Z196" s="137">
        <f t="shared" si="65"/>
        <v>0.3</v>
      </c>
      <c r="AA196" s="137">
        <f t="shared" si="65"/>
        <v>0.3</v>
      </c>
      <c r="AB196" s="137">
        <f t="shared" si="65"/>
        <v>0.3</v>
      </c>
      <c r="AC196" s="137">
        <f t="shared" si="65"/>
        <v>0.3</v>
      </c>
      <c r="AD196" s="137">
        <f t="shared" si="65"/>
        <v>0.3</v>
      </c>
      <c r="AE196" s="137">
        <f t="shared" si="65"/>
        <v>0.3</v>
      </c>
      <c r="AF196" s="137">
        <f t="shared" si="65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64"/>
        <v>0.4</v>
      </c>
      <c r="D197" s="137">
        <f t="shared" si="64"/>
        <v>0.4</v>
      </c>
      <c r="E197" s="137">
        <f t="shared" si="64"/>
        <v>0.4</v>
      </c>
      <c r="F197" s="137">
        <f t="shared" si="64"/>
        <v>0.4</v>
      </c>
      <c r="G197" s="137">
        <f t="shared" si="64"/>
        <v>0.4</v>
      </c>
      <c r="H197" s="137">
        <f t="shared" si="64"/>
        <v>0.4</v>
      </c>
      <c r="I197" s="137">
        <f t="shared" si="64"/>
        <v>0.4</v>
      </c>
      <c r="J197" s="137">
        <f t="shared" si="64"/>
        <v>0.4</v>
      </c>
      <c r="K197" s="137">
        <f t="shared" si="64"/>
        <v>0.4</v>
      </c>
      <c r="L197" s="137">
        <f t="shared" si="64"/>
        <v>0.4</v>
      </c>
      <c r="M197" s="137">
        <f t="shared" si="64"/>
        <v>0.4</v>
      </c>
      <c r="N197" s="137">
        <f t="shared" si="64"/>
        <v>0.4</v>
      </c>
      <c r="O197" s="137">
        <f t="shared" si="64"/>
        <v>0.4</v>
      </c>
      <c r="P197" s="137">
        <f t="shared" si="64"/>
        <v>0.4</v>
      </c>
      <c r="Q197" s="137">
        <f t="shared" si="64"/>
        <v>0.4</v>
      </c>
      <c r="R197" s="137">
        <f t="shared" si="64"/>
        <v>0.4</v>
      </c>
      <c r="S197" s="137">
        <f t="shared" si="65"/>
        <v>0.4</v>
      </c>
      <c r="T197" s="137">
        <f t="shared" si="65"/>
        <v>0.4</v>
      </c>
      <c r="U197" s="137">
        <f t="shared" si="65"/>
        <v>0.4</v>
      </c>
      <c r="V197" s="137">
        <f t="shared" si="65"/>
        <v>0.4</v>
      </c>
      <c r="W197" s="137">
        <f t="shared" si="65"/>
        <v>0.4</v>
      </c>
      <c r="X197" s="137">
        <f t="shared" si="65"/>
        <v>0.4</v>
      </c>
      <c r="Y197" s="137">
        <f t="shared" si="65"/>
        <v>0.4</v>
      </c>
      <c r="Z197" s="137">
        <f t="shared" si="65"/>
        <v>0.4</v>
      </c>
      <c r="AA197" s="137">
        <f t="shared" si="65"/>
        <v>0.4</v>
      </c>
      <c r="AB197" s="137">
        <f t="shared" si="65"/>
        <v>0.4</v>
      </c>
      <c r="AC197" s="137">
        <f t="shared" si="65"/>
        <v>0.4</v>
      </c>
      <c r="AD197" s="137">
        <f t="shared" si="65"/>
        <v>0.4</v>
      </c>
      <c r="AE197" s="137">
        <f t="shared" si="65"/>
        <v>0.4</v>
      </c>
      <c r="AF197" s="137">
        <f t="shared" si="65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64"/>
        <v>0.64</v>
      </c>
      <c r="D198" s="146">
        <f t="shared" si="64"/>
        <v>0.64</v>
      </c>
      <c r="E198" s="146">
        <f t="shared" si="64"/>
        <v>0.64</v>
      </c>
      <c r="F198" s="146">
        <f t="shared" si="64"/>
        <v>0.64</v>
      </c>
      <c r="G198" s="146">
        <f t="shared" si="64"/>
        <v>0.64</v>
      </c>
      <c r="H198" s="146">
        <f t="shared" si="64"/>
        <v>0.64</v>
      </c>
      <c r="I198" s="146">
        <f t="shared" si="64"/>
        <v>0.64</v>
      </c>
      <c r="J198" s="146">
        <f t="shared" si="64"/>
        <v>0.64</v>
      </c>
      <c r="K198" s="146">
        <f t="shared" si="64"/>
        <v>0.64</v>
      </c>
      <c r="L198" s="146">
        <f t="shared" si="64"/>
        <v>0.64</v>
      </c>
      <c r="M198" s="146">
        <f t="shared" si="64"/>
        <v>0.64</v>
      </c>
      <c r="N198" s="146">
        <f t="shared" si="64"/>
        <v>0.64</v>
      </c>
      <c r="O198" s="146">
        <f t="shared" si="64"/>
        <v>0.64</v>
      </c>
      <c r="P198" s="146">
        <f t="shared" si="64"/>
        <v>0.64</v>
      </c>
      <c r="Q198" s="146">
        <f t="shared" si="64"/>
        <v>0.64</v>
      </c>
      <c r="R198" s="146">
        <f t="shared" si="64"/>
        <v>0.64</v>
      </c>
      <c r="S198" s="146">
        <f t="shared" si="65"/>
        <v>0.64</v>
      </c>
      <c r="T198" s="146">
        <f t="shared" si="65"/>
        <v>0.64</v>
      </c>
      <c r="U198" s="146">
        <f t="shared" si="65"/>
        <v>0.64</v>
      </c>
      <c r="V198" s="146">
        <f t="shared" si="65"/>
        <v>0.64</v>
      </c>
      <c r="W198" s="146">
        <f t="shared" si="65"/>
        <v>0.64</v>
      </c>
      <c r="X198" s="146">
        <f t="shared" si="65"/>
        <v>0.64</v>
      </c>
      <c r="Y198" s="146">
        <f t="shared" si="65"/>
        <v>0.64</v>
      </c>
      <c r="Z198" s="146">
        <f t="shared" si="65"/>
        <v>0.64</v>
      </c>
      <c r="AA198" s="146">
        <f t="shared" si="65"/>
        <v>0.64</v>
      </c>
      <c r="AB198" s="146">
        <f t="shared" si="65"/>
        <v>0.64</v>
      </c>
      <c r="AC198" s="146">
        <f t="shared" si="65"/>
        <v>0.64</v>
      </c>
      <c r="AD198" s="146">
        <f t="shared" si="65"/>
        <v>0.64</v>
      </c>
      <c r="AE198" s="146">
        <f t="shared" si="65"/>
        <v>0.64</v>
      </c>
      <c r="AF198" s="146">
        <f t="shared" si="65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66">SUM(C193:C198)</f>
        <v>3.54</v>
      </c>
      <c r="D199" s="149">
        <f t="shared" si="66"/>
        <v>3.54</v>
      </c>
      <c r="E199" s="149">
        <f t="shared" si="66"/>
        <v>3.54</v>
      </c>
      <c r="F199" s="149">
        <f t="shared" si="66"/>
        <v>3.54</v>
      </c>
      <c r="G199" s="149">
        <f t="shared" si="66"/>
        <v>3.54</v>
      </c>
      <c r="H199" s="149">
        <f t="shared" si="66"/>
        <v>3.54</v>
      </c>
      <c r="I199" s="149">
        <f t="shared" si="66"/>
        <v>3.54</v>
      </c>
      <c r="J199" s="149">
        <f t="shared" si="66"/>
        <v>3.54</v>
      </c>
      <c r="K199" s="149">
        <f t="shared" si="66"/>
        <v>3.54</v>
      </c>
      <c r="L199" s="149">
        <f>SUM(L193:L198)</f>
        <v>3.54</v>
      </c>
      <c r="M199" s="149">
        <f t="shared" ref="M199:R199" si="67">SUM(M193:M198)</f>
        <v>3.54</v>
      </c>
      <c r="N199" s="149">
        <f t="shared" si="67"/>
        <v>3.54</v>
      </c>
      <c r="O199" s="149">
        <f t="shared" si="67"/>
        <v>3.54</v>
      </c>
      <c r="P199" s="149">
        <f t="shared" si="67"/>
        <v>3.54</v>
      </c>
      <c r="Q199" s="149">
        <f t="shared" si="67"/>
        <v>3.54</v>
      </c>
      <c r="R199" s="149">
        <f t="shared" si="67"/>
        <v>3.54</v>
      </c>
      <c r="S199" s="149">
        <f>SUM(S193:S198)</f>
        <v>3.54</v>
      </c>
      <c r="T199" s="149">
        <f t="shared" ref="T199:AG199" si="68">SUM(T193:T198)</f>
        <v>3.54</v>
      </c>
      <c r="U199" s="149">
        <f t="shared" si="68"/>
        <v>3.54</v>
      </c>
      <c r="V199" s="149">
        <f t="shared" si="68"/>
        <v>3.54</v>
      </c>
      <c r="W199" s="149">
        <f t="shared" si="68"/>
        <v>3.54</v>
      </c>
      <c r="X199" s="149">
        <f t="shared" si="68"/>
        <v>3.54</v>
      </c>
      <c r="Y199" s="149">
        <f t="shared" si="68"/>
        <v>3.54</v>
      </c>
      <c r="Z199" s="149">
        <f t="shared" si="68"/>
        <v>3.54</v>
      </c>
      <c r="AA199" s="149">
        <f t="shared" si="68"/>
        <v>3.54</v>
      </c>
      <c r="AB199" s="149">
        <f t="shared" si="68"/>
        <v>3.54</v>
      </c>
      <c r="AC199" s="149">
        <f t="shared" si="68"/>
        <v>3.54</v>
      </c>
      <c r="AD199" s="149">
        <f t="shared" si="68"/>
        <v>3.54</v>
      </c>
      <c r="AE199" s="149">
        <f t="shared" si="68"/>
        <v>3.54</v>
      </c>
      <c r="AF199" s="149">
        <f t="shared" si="68"/>
        <v>3.54</v>
      </c>
      <c r="AG199" s="150">
        <f t="shared" si="68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1294.1400000000001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12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2078/08/12)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2078/08/12)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69">B75</f>
        <v>795.54</v>
      </c>
      <c r="U213" s="173">
        <f t="shared" si="69"/>
        <v>793.54</v>
      </c>
      <c r="V213" s="173">
        <f t="shared" si="69"/>
        <v>791.33999999999992</v>
      </c>
      <c r="W213" s="173">
        <f t="shared" si="69"/>
        <v>796.14</v>
      </c>
      <c r="X213" s="173">
        <f t="shared" si="69"/>
        <v>855.83999999999992</v>
      </c>
      <c r="Y213" s="173">
        <f t="shared" si="69"/>
        <v>950.43999999999994</v>
      </c>
      <c r="Z213" s="173">
        <f t="shared" si="69"/>
        <v>1040.8399999999999</v>
      </c>
      <c r="AA213" s="173">
        <f t="shared" si="69"/>
        <v>1121.44</v>
      </c>
      <c r="AB213" s="173">
        <f t="shared" si="69"/>
        <v>1238.44</v>
      </c>
      <c r="AC213" s="173">
        <f t="shared" si="69"/>
        <v>1285.74</v>
      </c>
      <c r="AD213" s="173">
        <f t="shared" si="69"/>
        <v>1294.1400000000001</v>
      </c>
      <c r="AE213" s="173">
        <f t="shared" si="69"/>
        <v>1199.3399999999999</v>
      </c>
      <c r="AF213" s="173">
        <f t="shared" si="69"/>
        <v>1159.3399999999999</v>
      </c>
      <c r="AG213" s="173">
        <f t="shared" si="69"/>
        <v>1170.3399999999999</v>
      </c>
      <c r="AH213" s="173">
        <f t="shared" si="69"/>
        <v>1138.94</v>
      </c>
      <c r="AI213" s="173">
        <f t="shared" si="69"/>
        <v>1056.74</v>
      </c>
      <c r="AJ213" s="173">
        <f t="shared" si="69"/>
        <v>1066.74</v>
      </c>
      <c r="AK213" s="173">
        <f t="shared" si="69"/>
        <v>1075.1399999999999</v>
      </c>
      <c r="AL213" s="173">
        <f t="shared" si="69"/>
        <v>1177.0400000000002</v>
      </c>
      <c r="AM213" s="173">
        <f t="shared" si="69"/>
        <v>1223.74</v>
      </c>
      <c r="AN213" s="173">
        <f t="shared" si="69"/>
        <v>1380.8400000000001</v>
      </c>
      <c r="AO213" s="173">
        <f t="shared" si="69"/>
        <v>1433.94</v>
      </c>
      <c r="AP213" s="173">
        <f t="shared" si="69"/>
        <v>1443.14</v>
      </c>
      <c r="AQ213" s="173">
        <f t="shared" si="69"/>
        <v>1317.14</v>
      </c>
      <c r="AR213" s="173">
        <f t="shared" si="69"/>
        <v>1343.14</v>
      </c>
      <c r="AS213" s="173">
        <f t="shared" si="69"/>
        <v>1201.54</v>
      </c>
      <c r="AT213" s="173">
        <f t="shared" si="69"/>
        <v>1152.04</v>
      </c>
      <c r="AU213" s="173">
        <f t="shared" si="69"/>
        <v>1119.04</v>
      </c>
      <c r="AV213" s="173">
        <f t="shared" si="69"/>
        <v>950.1400000000001</v>
      </c>
      <c r="AW213" s="173">
        <f t="shared" si="69"/>
        <v>895.84</v>
      </c>
      <c r="AX213" s="173">
        <f t="shared" si="69"/>
        <v>894.24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70">B198</f>
        <v>0.64</v>
      </c>
      <c r="C234" s="176">
        <f t="shared" si="70"/>
        <v>0.64</v>
      </c>
      <c r="D234" s="176">
        <f t="shared" si="70"/>
        <v>0.64</v>
      </c>
      <c r="E234" s="176">
        <f t="shared" si="70"/>
        <v>0.64</v>
      </c>
      <c r="F234" s="176">
        <f t="shared" si="70"/>
        <v>0.64</v>
      </c>
      <c r="G234" s="176">
        <f t="shared" si="70"/>
        <v>0.64</v>
      </c>
      <c r="H234" s="176">
        <f t="shared" si="70"/>
        <v>0.64</v>
      </c>
      <c r="I234" s="176">
        <f t="shared" si="70"/>
        <v>0.64</v>
      </c>
      <c r="J234" s="176">
        <f t="shared" si="70"/>
        <v>0.64</v>
      </c>
      <c r="K234" s="176">
        <f t="shared" si="70"/>
        <v>0.64</v>
      </c>
      <c r="L234" s="176">
        <f t="shared" si="70"/>
        <v>0.64</v>
      </c>
      <c r="M234" s="176">
        <f t="shared" si="70"/>
        <v>0.64</v>
      </c>
      <c r="N234" s="176">
        <f t="shared" si="70"/>
        <v>0.64</v>
      </c>
      <c r="O234" s="176">
        <f t="shared" si="70"/>
        <v>0.64</v>
      </c>
      <c r="P234" s="176">
        <f t="shared" si="70"/>
        <v>0.64</v>
      </c>
      <c r="Q234" s="176">
        <f t="shared" si="70"/>
        <v>0.64</v>
      </c>
      <c r="R234" s="176">
        <f t="shared" si="70"/>
        <v>0.64</v>
      </c>
      <c r="S234" s="176">
        <f t="shared" si="70"/>
        <v>0.64</v>
      </c>
      <c r="T234" s="176">
        <f t="shared" si="70"/>
        <v>0.64</v>
      </c>
      <c r="U234" s="176">
        <f t="shared" si="70"/>
        <v>0.64</v>
      </c>
      <c r="V234" s="176">
        <f t="shared" si="70"/>
        <v>0.64</v>
      </c>
      <c r="W234" s="176">
        <f t="shared" si="70"/>
        <v>0.64</v>
      </c>
      <c r="X234" s="176">
        <f t="shared" si="70"/>
        <v>0.64</v>
      </c>
      <c r="Y234" s="176">
        <f t="shared" si="70"/>
        <v>0.64</v>
      </c>
      <c r="Z234" s="176">
        <f t="shared" si="70"/>
        <v>0.64</v>
      </c>
      <c r="AA234" s="176">
        <f t="shared" si="70"/>
        <v>0.64</v>
      </c>
      <c r="AB234" s="176">
        <f t="shared" si="70"/>
        <v>0.64</v>
      </c>
      <c r="AC234" s="176">
        <f t="shared" si="70"/>
        <v>0.64</v>
      </c>
      <c r="AD234" s="176">
        <f t="shared" si="70"/>
        <v>0.64</v>
      </c>
      <c r="AE234" s="176">
        <f t="shared" si="70"/>
        <v>0.64</v>
      </c>
      <c r="AF234" s="176">
        <f t="shared" si="70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71">IF(C202&lt;100,"",C202-520)</f>
        <v/>
      </c>
      <c r="D235" s="120" t="str">
        <f t="shared" si="71"/>
        <v/>
      </c>
      <c r="E235" s="120" t="str">
        <f t="shared" si="71"/>
        <v/>
      </c>
      <c r="F235" s="120" t="str">
        <f t="shared" si="71"/>
        <v/>
      </c>
      <c r="G235" s="120" t="str">
        <f t="shared" si="71"/>
        <v/>
      </c>
      <c r="H235" s="120" t="str">
        <f t="shared" si="71"/>
        <v/>
      </c>
      <c r="I235" s="120" t="str">
        <f t="shared" si="71"/>
        <v/>
      </c>
      <c r="J235" s="120" t="str">
        <f t="shared" si="71"/>
        <v/>
      </c>
      <c r="K235" s="120" t="str">
        <f t="shared" si="71"/>
        <v/>
      </c>
      <c r="L235" s="120" t="str">
        <f t="shared" si="71"/>
        <v/>
      </c>
      <c r="M235" s="120" t="str">
        <f t="shared" si="71"/>
        <v/>
      </c>
      <c r="N235" s="120" t="str">
        <f t="shared" si="71"/>
        <v/>
      </c>
      <c r="O235" s="120" t="str">
        <f t="shared" si="71"/>
        <v/>
      </c>
      <c r="P235" s="120" t="str">
        <f t="shared" si="71"/>
        <v/>
      </c>
      <c r="Q235" s="120" t="str">
        <f t="shared" si="71"/>
        <v/>
      </c>
      <c r="R235" s="120" t="str">
        <f t="shared" si="71"/>
        <v/>
      </c>
      <c r="S235" s="120" t="str">
        <f t="shared" si="71"/>
        <v/>
      </c>
      <c r="T235" s="120" t="str">
        <f t="shared" si="71"/>
        <v/>
      </c>
      <c r="U235" s="120" t="str">
        <f t="shared" si="71"/>
        <v/>
      </c>
      <c r="V235" s="120" t="str">
        <f t="shared" si="71"/>
        <v/>
      </c>
      <c r="W235" s="120" t="str">
        <f t="shared" si="71"/>
        <v/>
      </c>
      <c r="X235" s="120" t="str">
        <f t="shared" si="71"/>
        <v/>
      </c>
      <c r="Y235" s="120" t="str">
        <f t="shared" si="71"/>
        <v/>
      </c>
      <c r="Z235" s="120" t="str">
        <f t="shared" si="71"/>
        <v/>
      </c>
      <c r="AA235" s="120" t="str">
        <f t="shared" si="71"/>
        <v/>
      </c>
      <c r="AB235" s="120" t="str">
        <f t="shared" si="71"/>
        <v/>
      </c>
      <c r="AC235" s="120" t="str">
        <f t="shared" si="71"/>
        <v/>
      </c>
      <c r="AD235" s="120" t="str">
        <f t="shared" si="71"/>
        <v/>
      </c>
      <c r="AE235" s="120" t="str">
        <f t="shared" si="71"/>
        <v/>
      </c>
      <c r="AF235" s="120" t="str">
        <f t="shared" si="71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72">IF(B203&lt;100,"",B203-620)</f>
        <v/>
      </c>
      <c r="C236" s="120" t="str">
        <f t="shared" si="72"/>
        <v/>
      </c>
      <c r="D236" s="120" t="str">
        <f t="shared" si="72"/>
        <v/>
      </c>
      <c r="E236" s="120" t="str">
        <f t="shared" si="72"/>
        <v/>
      </c>
      <c r="F236" s="120" t="str">
        <f t="shared" si="72"/>
        <v/>
      </c>
      <c r="G236" s="120" t="str">
        <f t="shared" si="72"/>
        <v/>
      </c>
      <c r="H236" s="120" t="str">
        <f t="shared" si="72"/>
        <v/>
      </c>
      <c r="I236" s="120" t="str">
        <f t="shared" si="72"/>
        <v/>
      </c>
      <c r="J236" s="120" t="str">
        <f t="shared" si="72"/>
        <v/>
      </c>
      <c r="K236" s="120" t="str">
        <f t="shared" si="72"/>
        <v/>
      </c>
      <c r="L236" s="120" t="str">
        <f t="shared" si="72"/>
        <v/>
      </c>
      <c r="M236" s="120" t="str">
        <f t="shared" si="72"/>
        <v/>
      </c>
      <c r="N236" s="120" t="str">
        <f t="shared" si="72"/>
        <v/>
      </c>
      <c r="O236" s="120" t="str">
        <f t="shared" si="72"/>
        <v/>
      </c>
      <c r="P236" s="120" t="str">
        <f t="shared" si="72"/>
        <v/>
      </c>
      <c r="Q236" s="120" t="str">
        <f t="shared" si="72"/>
        <v/>
      </c>
      <c r="R236" s="120" t="str">
        <f t="shared" si="72"/>
        <v/>
      </c>
      <c r="S236" s="120" t="str">
        <f t="shared" si="72"/>
        <v/>
      </c>
      <c r="T236" s="120" t="str">
        <f t="shared" si="72"/>
        <v/>
      </c>
      <c r="U236" s="120" t="str">
        <f t="shared" si="72"/>
        <v/>
      </c>
      <c r="V236" s="120" t="str">
        <f t="shared" si="72"/>
        <v/>
      </c>
      <c r="W236" s="120" t="str">
        <f t="shared" si="72"/>
        <v/>
      </c>
      <c r="X236" s="120" t="str">
        <f t="shared" si="72"/>
        <v/>
      </c>
      <c r="Y236" s="120" t="str">
        <f t="shared" si="72"/>
        <v/>
      </c>
      <c r="Z236" s="120" t="str">
        <f t="shared" si="72"/>
        <v/>
      </c>
      <c r="AA236" s="120" t="str">
        <f t="shared" si="72"/>
        <v/>
      </c>
      <c r="AB236" s="120" t="str">
        <f t="shared" si="72"/>
        <v/>
      </c>
      <c r="AC236" s="120" t="str">
        <f t="shared" si="72"/>
        <v/>
      </c>
      <c r="AD236" s="120" t="str">
        <f t="shared" si="72"/>
        <v/>
      </c>
      <c r="AE236" s="120" t="str">
        <f t="shared" si="72"/>
        <v/>
      </c>
      <c r="AF236" s="120" t="str">
        <f t="shared" si="72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73">IF(B204&lt;100,"",B204-330)</f>
        <v/>
      </c>
      <c r="C237" s="120" t="str">
        <f t="shared" si="73"/>
        <v/>
      </c>
      <c r="D237" s="120" t="str">
        <f t="shared" si="73"/>
        <v/>
      </c>
      <c r="E237" s="120" t="str">
        <f t="shared" si="73"/>
        <v/>
      </c>
      <c r="F237" s="120" t="str">
        <f t="shared" si="73"/>
        <v/>
      </c>
      <c r="G237" s="120" t="str">
        <f t="shared" si="73"/>
        <v/>
      </c>
      <c r="H237" s="120" t="str">
        <f t="shared" si="73"/>
        <v/>
      </c>
      <c r="I237" s="120" t="str">
        <f t="shared" si="73"/>
        <v/>
      </c>
      <c r="J237" s="120" t="str">
        <f t="shared" si="73"/>
        <v/>
      </c>
      <c r="K237" s="120" t="str">
        <f t="shared" si="73"/>
        <v/>
      </c>
      <c r="L237" s="120" t="str">
        <f t="shared" si="73"/>
        <v/>
      </c>
      <c r="M237" s="120" t="str">
        <f t="shared" si="73"/>
        <v/>
      </c>
      <c r="N237" s="120" t="str">
        <f t="shared" si="73"/>
        <v/>
      </c>
      <c r="O237" s="120" t="str">
        <f t="shared" si="73"/>
        <v/>
      </c>
      <c r="P237" s="120" t="str">
        <f t="shared" si="73"/>
        <v/>
      </c>
      <c r="Q237" s="120" t="str">
        <f t="shared" si="73"/>
        <v/>
      </c>
      <c r="R237" s="120" t="str">
        <f t="shared" si="73"/>
        <v/>
      </c>
      <c r="S237" s="120" t="str">
        <f t="shared" si="73"/>
        <v/>
      </c>
      <c r="T237" s="120" t="str">
        <f t="shared" si="73"/>
        <v/>
      </c>
      <c r="U237" s="120" t="str">
        <f t="shared" si="73"/>
        <v/>
      </c>
      <c r="V237" s="120" t="str">
        <f t="shared" si="73"/>
        <v/>
      </c>
      <c r="W237" s="120" t="str">
        <f t="shared" si="73"/>
        <v/>
      </c>
      <c r="X237" s="120" t="str">
        <f t="shared" si="73"/>
        <v/>
      </c>
      <c r="Y237" s="120" t="str">
        <f t="shared" si="73"/>
        <v/>
      </c>
      <c r="Z237" s="120" t="str">
        <f t="shared" si="73"/>
        <v/>
      </c>
      <c r="AA237" s="120" t="str">
        <f t="shared" si="73"/>
        <v/>
      </c>
      <c r="AB237" s="120" t="str">
        <f t="shared" si="73"/>
        <v/>
      </c>
      <c r="AC237" s="120" t="str">
        <f t="shared" si="73"/>
        <v/>
      </c>
      <c r="AD237" s="120" t="str">
        <f t="shared" si="73"/>
        <v/>
      </c>
      <c r="AE237" s="120" t="str">
        <f t="shared" si="73"/>
        <v/>
      </c>
      <c r="AF237" s="120" t="str">
        <f t="shared" si="73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74">IF(C205&lt;100,"",C205-1500)</f>
        <v/>
      </c>
      <c r="D238" s="120" t="str">
        <f t="shared" si="74"/>
        <v/>
      </c>
      <c r="E238" s="120" t="str">
        <f t="shared" si="74"/>
        <v/>
      </c>
      <c r="F238" s="120" t="str">
        <f t="shared" si="74"/>
        <v/>
      </c>
      <c r="G238" s="120" t="str">
        <f t="shared" si="74"/>
        <v/>
      </c>
      <c r="H238" s="120" t="str">
        <f t="shared" si="74"/>
        <v/>
      </c>
      <c r="I238" s="120" t="str">
        <f t="shared" si="74"/>
        <v/>
      </c>
      <c r="J238" s="120" t="str">
        <f t="shared" si="74"/>
        <v/>
      </c>
      <c r="K238" s="120" t="str">
        <f t="shared" si="74"/>
        <v/>
      </c>
      <c r="L238" s="120" t="str">
        <f t="shared" si="74"/>
        <v/>
      </c>
      <c r="M238" s="120" t="str">
        <f t="shared" si="74"/>
        <v/>
      </c>
      <c r="N238" s="120" t="str">
        <f t="shared" si="74"/>
        <v/>
      </c>
      <c r="O238" s="120" t="str">
        <f t="shared" si="74"/>
        <v/>
      </c>
      <c r="P238" s="120" t="str">
        <f t="shared" si="74"/>
        <v/>
      </c>
      <c r="Q238" s="120" t="str">
        <f t="shared" si="74"/>
        <v/>
      </c>
      <c r="R238" s="120" t="str">
        <f t="shared" si="74"/>
        <v/>
      </c>
      <c r="S238" s="120" t="str">
        <f t="shared" si="74"/>
        <v/>
      </c>
      <c r="T238" s="120" t="str">
        <f t="shared" si="74"/>
        <v/>
      </c>
      <c r="U238" s="120" t="str">
        <f t="shared" si="74"/>
        <v/>
      </c>
      <c r="V238" s="120" t="str">
        <f t="shared" si="74"/>
        <v/>
      </c>
      <c r="W238" s="120" t="str">
        <f t="shared" si="74"/>
        <v/>
      </c>
      <c r="X238" s="120" t="str">
        <f t="shared" si="74"/>
        <v/>
      </c>
      <c r="Y238" s="120" t="str">
        <f t="shared" si="74"/>
        <v/>
      </c>
      <c r="Z238" s="120" t="str">
        <f t="shared" si="74"/>
        <v/>
      </c>
      <c r="AA238" s="120" t="str">
        <f t="shared" si="74"/>
        <v/>
      </c>
      <c r="AB238" s="120" t="str">
        <f t="shared" si="74"/>
        <v/>
      </c>
      <c r="AC238" s="120" t="str">
        <f t="shared" si="74"/>
        <v/>
      </c>
      <c r="AD238" s="120" t="str">
        <f t="shared" si="74"/>
        <v/>
      </c>
      <c r="AE238" s="120" t="str">
        <f t="shared" si="74"/>
        <v/>
      </c>
      <c r="AF238" s="120" t="str">
        <f t="shared" si="74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0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552" priority="396">
      <formula>S$9&gt;=20/24</formula>
    </cfRule>
    <cfRule type="expression" dxfId="5551" priority="397">
      <formula>AND(S$9&gt;=14/24,S$9&lt;20/24)</formula>
    </cfRule>
    <cfRule type="expression" dxfId="5550" priority="398">
      <formula>AND(S$9&gt;=8/24,S$9&lt;14/24)</formula>
    </cfRule>
    <cfRule type="expression" dxfId="5549" priority="399">
      <formula>S$9&lt;8/24</formula>
    </cfRule>
  </conditionalFormatting>
  <conditionalFormatting sqref="B8:AF10 AA81:AF81 C81:Q81 C82:AF82 C193:AF199 C68:AF72 T212:AX212 AD40:AD43 AA84:AF91 C74:AF78 C80:AF80 C57:K61 L11:N13 C56:AF56 L58:N61 O58:Q67 L39:R42 O45:R48 R60:R67 L37:T37 S40:U41 O16:V16 O12:V14 R58:V59 W85:Z91 O11:AD11 V40:AC42 W18:AF30 AE43:AF43 L53:AF55">
    <cfRule type="expression" dxfId="5548" priority="392">
      <formula>B$9&gt;=20/24</formula>
    </cfRule>
    <cfRule type="expression" dxfId="5547" priority="393">
      <formula>AND(B$9&gt;=14/24,B$9&lt;20/24)</formula>
    </cfRule>
    <cfRule type="expression" dxfId="5546" priority="394">
      <formula>AND(B$9&gt;=8/24,B$9&lt;14/24)</formula>
    </cfRule>
    <cfRule type="expression" dxfId="5545" priority="395">
      <formula>B$9&lt;8/24</formula>
    </cfRule>
  </conditionalFormatting>
  <conditionalFormatting sqref="B191:AF191">
    <cfRule type="expression" dxfId="5544" priority="388">
      <formula>B$9&gt;=20/24</formula>
    </cfRule>
    <cfRule type="expression" dxfId="5543" priority="389">
      <formula>AND(B$9&gt;=14/24,B$9&lt;20/24)</formula>
    </cfRule>
    <cfRule type="expression" dxfId="5542" priority="390">
      <formula>AND(B$9&gt;=8/24,B$9&lt;14/24)</formula>
    </cfRule>
    <cfRule type="expression" dxfId="5541" priority="391">
      <formula>B$9&lt;8/24</formula>
    </cfRule>
  </conditionalFormatting>
  <conditionalFormatting sqref="AL4:AL6">
    <cfRule type="iconSet" priority="387">
      <iconSet iconSet="3TrafficLights2" reverse="1">
        <cfvo type="percent" val="0"/>
        <cfvo type="num" val="1"/>
        <cfvo type="num" val="1"/>
      </iconSet>
    </cfRule>
  </conditionalFormatting>
  <conditionalFormatting sqref="L57:Q57">
    <cfRule type="expression" dxfId="5540" priority="383">
      <formula>L$9&gt;=20/24</formula>
    </cfRule>
    <cfRule type="expression" dxfId="5539" priority="384">
      <formula>AND(L$9&gt;=14/24,L$9&lt;20/24)</formula>
    </cfRule>
    <cfRule type="expression" dxfId="5538" priority="385">
      <formula>AND(L$9&gt;=8/24,L$9&lt;14/24)</formula>
    </cfRule>
    <cfRule type="expression" dxfId="5537" priority="386">
      <formula>L$9&lt;8/24</formula>
    </cfRule>
  </conditionalFormatting>
  <conditionalFormatting sqref="L43:R43">
    <cfRule type="expression" dxfId="5536" priority="379">
      <formula>L$9&gt;=20/24</formula>
    </cfRule>
    <cfRule type="expression" dxfId="5535" priority="380">
      <formula>AND(L$9&gt;=14/24,L$9&lt;20/24)</formula>
    </cfRule>
    <cfRule type="expression" dxfId="5534" priority="381">
      <formula>AND(L$9&gt;=8/24,L$9&lt;14/24)</formula>
    </cfRule>
    <cfRule type="expression" dxfId="5533" priority="382">
      <formula>L$9&lt;8/24</formula>
    </cfRule>
  </conditionalFormatting>
  <conditionalFormatting sqref="S39:AD39">
    <cfRule type="expression" dxfId="5532" priority="371">
      <formula>S$9&gt;=20/24</formula>
    </cfRule>
    <cfRule type="expression" dxfId="5531" priority="372">
      <formula>AND(S$9&gt;=14/24,S$9&lt;20/24)</formula>
    </cfRule>
    <cfRule type="expression" dxfId="5530" priority="373">
      <formula>AND(S$9&gt;=8/24,S$9&lt;14/24)</formula>
    </cfRule>
    <cfRule type="expression" dxfId="5529" priority="374">
      <formula>S$9&lt;8/24</formula>
    </cfRule>
  </conditionalFormatting>
  <conditionalFormatting sqref="R57:AF57">
    <cfRule type="expression" dxfId="5528" priority="367">
      <formula>R$9&gt;=20/24</formula>
    </cfRule>
    <cfRule type="expression" dxfId="5527" priority="368">
      <formula>AND(R$9&gt;=14/24,R$9&lt;20/24)</formula>
    </cfRule>
    <cfRule type="expression" dxfId="5526" priority="369">
      <formula>AND(R$9&gt;=8/24,R$9&lt;14/24)</formula>
    </cfRule>
    <cfRule type="expression" dxfId="5525" priority="370">
      <formula>R$9&lt;8/24</formula>
    </cfRule>
  </conditionalFormatting>
  <conditionalFormatting sqref="R81:Z81">
    <cfRule type="expression" dxfId="5524" priority="363">
      <formula>R$9&gt;=20/24</formula>
    </cfRule>
    <cfRule type="expression" dxfId="5523" priority="364">
      <formula>AND(R$9&gt;=14/24,R$9&lt;20/24)</formula>
    </cfRule>
    <cfRule type="expression" dxfId="5522" priority="365">
      <formula>AND(R$9&gt;=8/24,R$9&lt;14/24)</formula>
    </cfRule>
    <cfRule type="expression" dxfId="5521" priority="366">
      <formula>R$9&lt;8/24</formula>
    </cfRule>
  </conditionalFormatting>
  <conditionalFormatting sqref="T84:Z84">
    <cfRule type="expression" dxfId="5520" priority="359">
      <formula>T$9&gt;=20/24</formula>
    </cfRule>
    <cfRule type="expression" dxfId="5519" priority="360">
      <formula>AND(T$9&gt;=14/24,T$9&lt;20/24)</formula>
    </cfRule>
    <cfRule type="expression" dxfId="5518" priority="361">
      <formula>AND(T$9&gt;=8/24,T$9&lt;14/24)</formula>
    </cfRule>
    <cfRule type="expression" dxfId="5517" priority="362">
      <formula>T$9&lt;8/24</formula>
    </cfRule>
  </conditionalFormatting>
  <conditionalFormatting sqref="L49:V49">
    <cfRule type="expression" dxfId="5516" priority="351">
      <formula>L$9&gt;=20/24</formula>
    </cfRule>
    <cfRule type="expression" dxfId="5515" priority="352">
      <formula>AND(L$9&gt;=14/24,L$9&lt;20/24)</formula>
    </cfRule>
    <cfRule type="expression" dxfId="5514" priority="353">
      <formula>AND(L$9&gt;=8/24,L$9&lt;14/24)</formula>
    </cfRule>
    <cfRule type="expression" dxfId="5513" priority="354">
      <formula>L$9&lt;8/24</formula>
    </cfRule>
  </conditionalFormatting>
  <conditionalFormatting sqref="L50:R50">
    <cfRule type="expression" dxfId="5512" priority="347">
      <formula>L$9&gt;=20/24</formula>
    </cfRule>
    <cfRule type="expression" dxfId="5511" priority="348">
      <formula>AND(L$9&gt;=14/24,L$9&lt;20/24)</formula>
    </cfRule>
    <cfRule type="expression" dxfId="5510" priority="349">
      <formula>AND(L$9&gt;=8/24,L$9&lt;14/24)</formula>
    </cfRule>
    <cfRule type="expression" dxfId="5509" priority="350">
      <formula>L$9&lt;8/24</formula>
    </cfRule>
  </conditionalFormatting>
  <conditionalFormatting sqref="L45:R48">
    <cfRule type="expression" dxfId="5508" priority="343">
      <formula>L$9&gt;=20/24</formula>
    </cfRule>
    <cfRule type="expression" dxfId="5507" priority="344">
      <formula>AND(L$9&gt;=14/24,L$9&lt;20/24)</formula>
    </cfRule>
    <cfRule type="expression" dxfId="5506" priority="345">
      <formula>AND(L$9&gt;=8/24,L$9&lt;14/24)</formula>
    </cfRule>
    <cfRule type="expression" dxfId="5505" priority="346">
      <formula>L$9&lt;8/24</formula>
    </cfRule>
  </conditionalFormatting>
  <conditionalFormatting sqref="U37:AD37">
    <cfRule type="expression" dxfId="5504" priority="339">
      <formula>U$9&gt;=20/24</formula>
    </cfRule>
    <cfRule type="expression" dxfId="5503" priority="340">
      <formula>AND(U$9&gt;=14/24,U$9&lt;20/24)</formula>
    </cfRule>
    <cfRule type="expression" dxfId="5502" priority="341">
      <formula>AND(U$9&gt;=8/24,U$9&lt;14/24)</formula>
    </cfRule>
    <cfRule type="expression" dxfId="5501" priority="342">
      <formula>U$9&lt;8/24</formula>
    </cfRule>
  </conditionalFormatting>
  <conditionalFormatting sqref="W31:AF32 W35:AF35">
    <cfRule type="expression" dxfId="5500" priority="335">
      <formula>W$9&gt;=20/24</formula>
    </cfRule>
    <cfRule type="expression" dxfId="5499" priority="336">
      <formula>AND(W$9&gt;=14/24,W$9&lt;20/24)</formula>
    </cfRule>
    <cfRule type="expression" dxfId="5498" priority="337">
      <formula>AND(W$9&gt;=8/24,W$9&lt;14/24)</formula>
    </cfRule>
    <cfRule type="expression" dxfId="5497" priority="338">
      <formula>W$9&lt;8/24</formula>
    </cfRule>
  </conditionalFormatting>
  <conditionalFormatting sqref="S42:U43 V43:AC43 S45:AF48">
    <cfRule type="expression" dxfId="5496" priority="331">
      <formula>S$9&gt;=20/24</formula>
    </cfRule>
    <cfRule type="expression" dxfId="5495" priority="332">
      <formula>AND(S$9&gt;=14/24,S$9&lt;20/24)</formula>
    </cfRule>
    <cfRule type="expression" dxfId="5494" priority="333">
      <formula>AND(S$9&gt;=8/24,S$9&lt;14/24)</formula>
    </cfRule>
    <cfRule type="expression" dxfId="5493" priority="334">
      <formula>S$9&lt;8/24</formula>
    </cfRule>
  </conditionalFormatting>
  <conditionalFormatting sqref="S49:AF49">
    <cfRule type="expression" dxfId="5492" priority="327">
      <formula>S$9&gt;=20/24</formula>
    </cfRule>
    <cfRule type="expression" dxfId="5491" priority="328">
      <formula>AND(S$9&gt;=14/24,S$9&lt;20/24)</formula>
    </cfRule>
    <cfRule type="expression" dxfId="5490" priority="329">
      <formula>AND(S$9&gt;=8/24,S$9&lt;14/24)</formula>
    </cfRule>
    <cfRule type="expression" dxfId="5489" priority="330">
      <formula>S$9&lt;8/24</formula>
    </cfRule>
  </conditionalFormatting>
  <conditionalFormatting sqref="S50:AF50">
    <cfRule type="expression" dxfId="5488" priority="323">
      <formula>S$9&gt;=20/24</formula>
    </cfRule>
    <cfRule type="expression" dxfId="5487" priority="324">
      <formula>AND(S$9&gt;=14/24,S$9&lt;20/24)</formula>
    </cfRule>
    <cfRule type="expression" dxfId="5486" priority="325">
      <formula>AND(S$9&gt;=8/24,S$9&lt;14/24)</formula>
    </cfRule>
    <cfRule type="expression" dxfId="5485" priority="326">
      <formula>S$9&lt;8/24</formula>
    </cfRule>
  </conditionalFormatting>
  <conditionalFormatting sqref="S60:AF67">
    <cfRule type="expression" dxfId="5484" priority="319">
      <formula>S$9&gt;=20/24</formula>
    </cfRule>
    <cfRule type="expression" dxfId="5483" priority="320">
      <formula>AND(S$9&gt;=14/24,S$9&lt;20/24)</formula>
    </cfRule>
    <cfRule type="expression" dxfId="5482" priority="321">
      <formula>AND(S$9&gt;=8/24,S$9&lt;14/24)</formula>
    </cfRule>
    <cfRule type="expression" dxfId="5481" priority="322">
      <formula>S$9&lt;8/24</formula>
    </cfRule>
  </conditionalFormatting>
  <conditionalFormatting sqref="AA94:AF97">
    <cfRule type="expression" dxfId="5480" priority="315">
      <formula>AA$9&gt;=20/24</formula>
    </cfRule>
    <cfRule type="expression" dxfId="5479" priority="316">
      <formula>AND(AA$9&gt;=14/24,AA$9&lt;20/24)</formula>
    </cfRule>
    <cfRule type="expression" dxfId="5478" priority="317">
      <formula>AND(AA$9&gt;=8/24,AA$9&lt;14/24)</formula>
    </cfRule>
    <cfRule type="expression" dxfId="5477" priority="318">
      <formula>AA$9&lt;8/24</formula>
    </cfRule>
  </conditionalFormatting>
  <conditionalFormatting sqref="C62:K67">
    <cfRule type="expression" dxfId="5476" priority="311">
      <formula>C$9&gt;=20/24</formula>
    </cfRule>
    <cfRule type="expression" dxfId="5475" priority="312">
      <formula>AND(C$9&gt;=14/24,C$9&lt;20/24)</formula>
    </cfRule>
    <cfRule type="expression" dxfId="5474" priority="313">
      <formula>AND(C$9&gt;=8/24,C$9&lt;14/24)</formula>
    </cfRule>
    <cfRule type="expression" dxfId="5473" priority="314">
      <formula>C$9&lt;8/24</formula>
    </cfRule>
  </conditionalFormatting>
  <conditionalFormatting sqref="T94:Z97">
    <cfRule type="expression" dxfId="5472" priority="307">
      <formula>T$9&gt;=20/24</formula>
    </cfRule>
    <cfRule type="expression" dxfId="5471" priority="308">
      <formula>AND(T$9&gt;=14/24,T$9&lt;20/24)</formula>
    </cfRule>
    <cfRule type="expression" dxfId="5470" priority="309">
      <formula>AND(T$9&gt;=8/24,T$9&lt;14/24)</formula>
    </cfRule>
    <cfRule type="expression" dxfId="5469" priority="310">
      <formula>T$9&lt;8/24</formula>
    </cfRule>
  </conditionalFormatting>
  <conditionalFormatting sqref="AG51 G12:N13 C45:P46 L47:P47 C48:P50 O16:V16 O12:V14 D37:AF37 D11:AF11 AF12 W18:AF32 W35:AF36 Q45:AF50 C38:AF43 C51:AF56">
    <cfRule type="expression" dxfId="5468" priority="306">
      <formula>C11&gt;$AG11</formula>
    </cfRule>
  </conditionalFormatting>
  <conditionalFormatting sqref="A100:A156 A84:A97 A11:A14 A16:A32 A45:A72 A80:A82 A74:A78 A35:A43 A169:A200">
    <cfRule type="expression" dxfId="5467" priority="305">
      <formula>$AH11=0</formula>
    </cfRule>
  </conditionalFormatting>
  <conditionalFormatting sqref="AA98:AF98">
    <cfRule type="expression" dxfId="5466" priority="301">
      <formula>AA$9&gt;=20/24</formula>
    </cfRule>
    <cfRule type="expression" dxfId="5465" priority="302">
      <formula>AND(AA$9&gt;=14/24,AA$9&lt;20/24)</formula>
    </cfRule>
    <cfRule type="expression" dxfId="5464" priority="303">
      <formula>AND(AA$9&gt;=8/24,AA$9&lt;14/24)</formula>
    </cfRule>
    <cfRule type="expression" dxfId="5463" priority="304">
      <formula>AA$9&lt;8/24</formula>
    </cfRule>
  </conditionalFormatting>
  <conditionalFormatting sqref="T98:Z98">
    <cfRule type="expression" dxfId="5462" priority="297">
      <formula>T$9&gt;=20/24</formula>
    </cfRule>
    <cfRule type="expression" dxfId="5461" priority="298">
      <formula>AND(T$9&gt;=14/24,T$9&lt;20/24)</formula>
    </cfRule>
    <cfRule type="expression" dxfId="5460" priority="299">
      <formula>AND(T$9&gt;=8/24,T$9&lt;14/24)</formula>
    </cfRule>
    <cfRule type="expression" dxfId="5459" priority="300">
      <formula>T$9&lt;8/24</formula>
    </cfRule>
  </conditionalFormatting>
  <conditionalFormatting sqref="A98">
    <cfRule type="expression" dxfId="5458" priority="296">
      <formula>$AH98=0</formula>
    </cfRule>
  </conditionalFormatting>
  <conditionalFormatting sqref="W36:AF36">
    <cfRule type="expression" dxfId="5457" priority="292">
      <formula>W$9&gt;=20/24</formula>
    </cfRule>
    <cfRule type="expression" dxfId="5456" priority="293">
      <formula>AND(W$9&gt;=14/24,W$9&lt;20/24)</formula>
    </cfRule>
    <cfRule type="expression" dxfId="5455" priority="294">
      <formula>AND(W$9&gt;=8/24,W$9&lt;14/24)</formula>
    </cfRule>
    <cfRule type="expression" dxfId="5454" priority="295">
      <formula>W$9&lt;8/24</formula>
    </cfRule>
  </conditionalFormatting>
  <conditionalFormatting sqref="W36:AF36">
    <cfRule type="expression" dxfId="5453" priority="288">
      <formula>W$9&gt;=20/24</formula>
    </cfRule>
    <cfRule type="expression" dxfId="5452" priority="289">
      <formula>AND(W$9&gt;=14/24,W$9&lt;20/24)</formula>
    </cfRule>
    <cfRule type="expression" dxfId="5451" priority="290">
      <formula>AND(W$9&gt;=8/24,W$9&lt;14/24)</formula>
    </cfRule>
    <cfRule type="expression" dxfId="5450" priority="291">
      <formula>W$9&lt;8/24</formula>
    </cfRule>
  </conditionalFormatting>
  <conditionalFormatting sqref="L62:N67">
    <cfRule type="expression" dxfId="5449" priority="276">
      <formula>L$9&gt;=20/24</formula>
    </cfRule>
    <cfRule type="expression" dxfId="5448" priority="277">
      <formula>AND(L$9&gt;=14/24,L$9&lt;20/24)</formula>
    </cfRule>
    <cfRule type="expression" dxfId="5447" priority="278">
      <formula>AND(L$9&gt;=8/24,L$9&lt;14/24)</formula>
    </cfRule>
    <cfRule type="expression" dxfId="5446" priority="279">
      <formula>L$9&lt;8/24</formula>
    </cfRule>
  </conditionalFormatting>
  <conditionalFormatting sqref="AL32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W34:AF34">
    <cfRule type="expression" dxfId="5445" priority="263">
      <formula>W$9&gt;=20/24</formula>
    </cfRule>
    <cfRule type="expression" dxfId="5444" priority="264">
      <formula>AND(W$9&gt;=14/24,W$9&lt;20/24)</formula>
    </cfRule>
    <cfRule type="expression" dxfId="5443" priority="265">
      <formula>AND(W$9&gt;=8/24,W$9&lt;14/24)</formula>
    </cfRule>
    <cfRule type="expression" dxfId="5442" priority="266">
      <formula>W$9&lt;8/24</formula>
    </cfRule>
  </conditionalFormatting>
  <conditionalFormatting sqref="W34:AF34">
    <cfRule type="expression" dxfId="5441" priority="262">
      <formula>W34&gt;$AG34</formula>
    </cfRule>
  </conditionalFormatting>
  <conditionalFormatting sqref="A34">
    <cfRule type="expression" dxfId="5440" priority="261">
      <formula>$AH34=0</formula>
    </cfRule>
  </conditionalFormatting>
  <conditionalFormatting sqref="C83:AF83">
    <cfRule type="expression" dxfId="5439" priority="257">
      <formula>C$9&gt;=20/24</formula>
    </cfRule>
    <cfRule type="expression" dxfId="5438" priority="258">
      <formula>AND(C$9&gt;=14/24,C$9&lt;20/24)</formula>
    </cfRule>
    <cfRule type="expression" dxfId="5437" priority="259">
      <formula>AND(C$9&gt;=8/24,C$9&lt;14/24)</formula>
    </cfRule>
    <cfRule type="expression" dxfId="5436" priority="260">
      <formula>C$9&lt;8/24</formula>
    </cfRule>
  </conditionalFormatting>
  <conditionalFormatting sqref="A83">
    <cfRule type="expression" dxfId="5435" priority="256">
      <formula>$AH83=0</formula>
    </cfRule>
  </conditionalFormatting>
  <conditionalFormatting sqref="O15:V15">
    <cfRule type="expression" dxfId="5434" priority="248">
      <formula>O$9&gt;=20/24</formula>
    </cfRule>
    <cfRule type="expression" dxfId="5433" priority="249">
      <formula>AND(O$9&gt;=14/24,O$9&lt;20/24)</formula>
    </cfRule>
    <cfRule type="expression" dxfId="5432" priority="250">
      <formula>AND(O$9&gt;=8/24,O$9&lt;14/24)</formula>
    </cfRule>
    <cfRule type="expression" dxfId="5431" priority="251">
      <formula>O$9&lt;8/24</formula>
    </cfRule>
  </conditionalFormatting>
  <conditionalFormatting sqref="O15:V15">
    <cfRule type="expression" dxfId="5430" priority="247">
      <formula>O15&gt;$AG15</formula>
    </cfRule>
  </conditionalFormatting>
  <conditionalFormatting sqref="A15">
    <cfRule type="expression" dxfId="5429" priority="246">
      <formula>$AH15=0</formula>
    </cfRule>
  </conditionalFormatting>
  <conditionalFormatting sqref="A163:A168">
    <cfRule type="expression" dxfId="5428" priority="245">
      <formula>$AH163=0</formula>
    </cfRule>
  </conditionalFormatting>
  <conditionalFormatting sqref="A157:A162">
    <cfRule type="expression" dxfId="5427" priority="244">
      <formula>$AH157=0</formula>
    </cfRule>
  </conditionalFormatting>
  <conditionalFormatting sqref="L44:R44">
    <cfRule type="expression" dxfId="5426" priority="236">
      <formula>L$9&gt;=20/24</formula>
    </cfRule>
    <cfRule type="expression" dxfId="5425" priority="237">
      <formula>AND(L$9&gt;=14/24,L$9&lt;20/24)</formula>
    </cfRule>
    <cfRule type="expression" dxfId="5424" priority="238">
      <formula>AND(L$9&gt;=8/24,L$9&lt;14/24)</formula>
    </cfRule>
    <cfRule type="expression" dxfId="5423" priority="239">
      <formula>L$9&lt;8/24</formula>
    </cfRule>
  </conditionalFormatting>
  <conditionalFormatting sqref="S44:AF44">
    <cfRule type="expression" dxfId="5422" priority="232">
      <formula>S$9&gt;=20/24</formula>
    </cfRule>
    <cfRule type="expression" dxfId="5421" priority="233">
      <formula>AND(S$9&gt;=14/24,S$9&lt;20/24)</formula>
    </cfRule>
    <cfRule type="expression" dxfId="5420" priority="234">
      <formula>AND(S$9&gt;=8/24,S$9&lt;14/24)</formula>
    </cfRule>
    <cfRule type="expression" dxfId="5419" priority="235">
      <formula>S$9&lt;8/24</formula>
    </cfRule>
  </conditionalFormatting>
  <conditionalFormatting sqref="C44:AF44">
    <cfRule type="expression" dxfId="5418" priority="231">
      <formula>C44&gt;$AG44</formula>
    </cfRule>
  </conditionalFormatting>
  <conditionalFormatting sqref="A44">
    <cfRule type="expression" dxfId="5417" priority="230">
      <formula>$AH44=0</formula>
    </cfRule>
  </conditionalFormatting>
  <conditionalFormatting sqref="C79:AF79">
    <cfRule type="expression" dxfId="5416" priority="226">
      <formula>C$9&gt;=20/24</formula>
    </cfRule>
    <cfRule type="expression" dxfId="5415" priority="227">
      <formula>AND(C$9&gt;=14/24,C$9&lt;20/24)</formula>
    </cfRule>
    <cfRule type="expression" dxfId="5414" priority="228">
      <formula>AND(C$9&gt;=8/24,C$9&lt;14/24)</formula>
    </cfRule>
    <cfRule type="expression" dxfId="5413" priority="229">
      <formula>C$9&lt;8/24</formula>
    </cfRule>
  </conditionalFormatting>
  <conditionalFormatting sqref="A79">
    <cfRule type="expression" dxfId="5412" priority="225">
      <formula>$AH79=0</formula>
    </cfRule>
  </conditionalFormatting>
  <conditionalFormatting sqref="C73:AG73">
    <cfRule type="expression" dxfId="5411" priority="221">
      <formula>C$9&gt;=20/24</formula>
    </cfRule>
    <cfRule type="expression" dxfId="5410" priority="222">
      <formula>AND(C$9&gt;=14/24,C$9&lt;20/24)</formula>
    </cfRule>
    <cfRule type="expression" dxfId="5409" priority="223">
      <formula>AND(C$9&gt;=8/24,C$9&lt;14/24)</formula>
    </cfRule>
    <cfRule type="expression" dxfId="5408" priority="224">
      <formula>C$9&lt;8/24</formula>
    </cfRule>
  </conditionalFormatting>
  <conditionalFormatting sqref="A73">
    <cfRule type="expression" dxfId="5407" priority="220">
      <formula>$AH73=0</formula>
    </cfRule>
  </conditionalFormatting>
  <conditionalFormatting sqref="AL34:AL35 AL7:AL31">
    <cfRule type="iconSet" priority="402">
      <iconSet iconSet="3TrafficLights2" reverse="1">
        <cfvo type="percent" val="0"/>
        <cfvo type="num" val="1"/>
        <cfvo type="num" val="1"/>
      </iconSet>
    </cfRule>
  </conditionalFormatting>
  <conditionalFormatting sqref="T85:V91">
    <cfRule type="expression" dxfId="5406" priority="212">
      <formula>T$9&gt;=20/24</formula>
    </cfRule>
    <cfRule type="expression" dxfId="5405" priority="213">
      <formula>AND(T$9&gt;=14/24,T$9&lt;20/24)</formula>
    </cfRule>
    <cfRule type="expression" dxfId="5404" priority="214">
      <formula>AND(T$9&gt;=8/24,T$9&lt;14/24)</formula>
    </cfRule>
    <cfRule type="expression" dxfId="5403" priority="215">
      <formula>T$9&lt;8/24</formula>
    </cfRule>
  </conditionalFormatting>
  <conditionalFormatting sqref="R85:S91 C84:Q91">
    <cfRule type="expression" dxfId="5402" priority="208">
      <formula>C$9&gt;=20/24</formula>
    </cfRule>
    <cfRule type="expression" dxfId="5401" priority="209">
      <formula>AND(C$9&gt;=14/24,C$9&lt;20/24)</formula>
    </cfRule>
    <cfRule type="expression" dxfId="5400" priority="210">
      <formula>AND(C$9&gt;=8/24,C$9&lt;14/24)</formula>
    </cfRule>
    <cfRule type="expression" dxfId="5399" priority="211">
      <formula>C$9&lt;8/24</formula>
    </cfRule>
  </conditionalFormatting>
  <conditionalFormatting sqref="R84:S84">
    <cfRule type="expression" dxfId="5398" priority="204">
      <formula>R$9&gt;=20/24</formula>
    </cfRule>
    <cfRule type="expression" dxfId="5397" priority="205">
      <formula>AND(R$9&gt;=14/24,R$9&lt;20/24)</formula>
    </cfRule>
    <cfRule type="expression" dxfId="5396" priority="206">
      <formula>AND(R$9&gt;=8/24,R$9&lt;14/24)</formula>
    </cfRule>
    <cfRule type="expression" dxfId="5395" priority="207">
      <formula>R$9&lt;8/24</formula>
    </cfRule>
  </conditionalFormatting>
  <conditionalFormatting sqref="C94:E94 C95:M97">
    <cfRule type="expression" dxfId="5394" priority="200">
      <formula>C$9&gt;=20/24</formula>
    </cfRule>
    <cfRule type="expression" dxfId="5393" priority="201">
      <formula>AND(C$9&gt;=14/24,C$9&lt;20/24)</formula>
    </cfRule>
    <cfRule type="expression" dxfId="5392" priority="202">
      <formula>AND(C$9&gt;=8/24,C$9&lt;14/24)</formula>
    </cfRule>
    <cfRule type="expression" dxfId="5391" priority="203">
      <formula>C$9&lt;8/24</formula>
    </cfRule>
  </conditionalFormatting>
  <conditionalFormatting sqref="N94:Q97">
    <cfRule type="expression" dxfId="5390" priority="196">
      <formula>N$9&gt;=20/24</formula>
    </cfRule>
    <cfRule type="expression" dxfId="5389" priority="197">
      <formula>AND(N$9&gt;=14/24,N$9&lt;20/24)</formula>
    </cfRule>
    <cfRule type="expression" dxfId="5388" priority="198">
      <formula>AND(N$9&gt;=8/24,N$9&lt;14/24)</formula>
    </cfRule>
    <cfRule type="expression" dxfId="5387" priority="199">
      <formula>N$9&lt;8/24</formula>
    </cfRule>
  </conditionalFormatting>
  <conditionalFormatting sqref="R94:S97">
    <cfRule type="expression" dxfId="5386" priority="192">
      <formula>R$9&gt;=20/24</formula>
    </cfRule>
    <cfRule type="expression" dxfId="5385" priority="193">
      <formula>AND(R$9&gt;=14/24,R$9&lt;20/24)</formula>
    </cfRule>
    <cfRule type="expression" dxfId="5384" priority="194">
      <formula>AND(R$9&gt;=8/24,R$9&lt;14/24)</formula>
    </cfRule>
    <cfRule type="expression" dxfId="5383" priority="195">
      <formula>R$9&lt;8/24</formula>
    </cfRule>
  </conditionalFormatting>
  <conditionalFormatting sqref="C98:M98">
    <cfRule type="expression" dxfId="5382" priority="188">
      <formula>C$9&gt;=20/24</formula>
    </cfRule>
    <cfRule type="expression" dxfId="5381" priority="189">
      <formula>AND(C$9&gt;=14/24,C$9&lt;20/24)</formula>
    </cfRule>
    <cfRule type="expression" dxfId="5380" priority="190">
      <formula>AND(C$9&gt;=8/24,C$9&lt;14/24)</formula>
    </cfRule>
    <cfRule type="expression" dxfId="5379" priority="191">
      <formula>C$9&lt;8/24</formula>
    </cfRule>
  </conditionalFormatting>
  <conditionalFormatting sqref="N98:Q98">
    <cfRule type="expression" dxfId="5378" priority="184">
      <formula>N$9&gt;=20/24</formula>
    </cfRule>
    <cfRule type="expression" dxfId="5377" priority="185">
      <formula>AND(N$9&gt;=14/24,N$9&lt;20/24)</formula>
    </cfRule>
    <cfRule type="expression" dxfId="5376" priority="186">
      <formula>AND(N$9&gt;=8/24,N$9&lt;14/24)</formula>
    </cfRule>
    <cfRule type="expression" dxfId="5375" priority="187">
      <formula>N$9&lt;8/24</formula>
    </cfRule>
  </conditionalFormatting>
  <conditionalFormatting sqref="R98:S98">
    <cfRule type="expression" dxfId="5374" priority="180">
      <formula>R$9&gt;=20/24</formula>
    </cfRule>
    <cfRule type="expression" dxfId="5373" priority="181">
      <formula>AND(R$9&gt;=14/24,R$9&lt;20/24)</formula>
    </cfRule>
    <cfRule type="expression" dxfId="5372" priority="182">
      <formula>AND(R$9&gt;=8/24,R$9&lt;14/24)</formula>
    </cfRule>
    <cfRule type="expression" dxfId="5371" priority="183">
      <formula>R$9&lt;8/24</formula>
    </cfRule>
  </conditionalFormatting>
  <conditionalFormatting sqref="L94:M94">
    <cfRule type="expression" dxfId="5370" priority="176">
      <formula>L$9&gt;=20/24</formula>
    </cfRule>
    <cfRule type="expression" dxfId="5369" priority="177">
      <formula>AND(L$9&gt;=14/24,L$9&lt;20/24)</formula>
    </cfRule>
    <cfRule type="expression" dxfId="5368" priority="178">
      <formula>AND(L$9&gt;=8/24,L$9&lt;14/24)</formula>
    </cfRule>
    <cfRule type="expression" dxfId="5367" priority="179">
      <formula>L$9&lt;8/24</formula>
    </cfRule>
  </conditionalFormatting>
  <conditionalFormatting sqref="F94:K94">
    <cfRule type="expression" dxfId="5366" priority="172">
      <formula>F$9&gt;=20/24</formula>
    </cfRule>
    <cfRule type="expression" dxfId="5365" priority="173">
      <formula>AND(F$9&gt;=14/24,F$9&lt;20/24)</formula>
    </cfRule>
    <cfRule type="expression" dxfId="5364" priority="174">
      <formula>AND(F$9&gt;=8/24,F$9&lt;14/24)</formula>
    </cfRule>
    <cfRule type="expression" dxfId="5363" priority="175">
      <formula>F$9&lt;8/24</formula>
    </cfRule>
  </conditionalFormatting>
  <conditionalFormatting sqref="T94:V94">
    <cfRule type="expression" dxfId="5362" priority="168">
      <formula>T$9&gt;=20/24</formula>
    </cfRule>
    <cfRule type="expression" dxfId="5361" priority="169">
      <formula>AND(T$9&gt;=14/24,T$9&lt;20/24)</formula>
    </cfRule>
    <cfRule type="expression" dxfId="5360" priority="170">
      <formula>AND(T$9&gt;=8/24,T$9&lt;14/24)</formula>
    </cfRule>
    <cfRule type="expression" dxfId="5359" priority="171">
      <formula>T$9&lt;8/24</formula>
    </cfRule>
  </conditionalFormatting>
  <conditionalFormatting sqref="N94:S94">
    <cfRule type="expression" dxfId="5358" priority="164">
      <formula>N$9&gt;=20/24</formula>
    </cfRule>
    <cfRule type="expression" dxfId="5357" priority="165">
      <formula>AND(N$9&gt;=14/24,N$9&lt;20/24)</formula>
    </cfRule>
    <cfRule type="expression" dxfId="5356" priority="166">
      <formula>AND(N$9&gt;=8/24,N$9&lt;14/24)</formula>
    </cfRule>
    <cfRule type="expression" dxfId="5355" priority="167">
      <formula>N$9&lt;8/24</formula>
    </cfRule>
  </conditionalFormatting>
  <conditionalFormatting sqref="AA99:AF99">
    <cfRule type="expression" dxfId="5354" priority="160">
      <formula>AA$9&gt;=20/24</formula>
    </cfRule>
    <cfRule type="expression" dxfId="5353" priority="161">
      <formula>AND(AA$9&gt;=14/24,AA$9&lt;20/24)</formula>
    </cfRule>
    <cfRule type="expression" dxfId="5352" priority="162">
      <formula>AND(AA$9&gt;=8/24,AA$9&lt;14/24)</formula>
    </cfRule>
    <cfRule type="expression" dxfId="5351" priority="163">
      <formula>AA$9&lt;8/24</formula>
    </cfRule>
  </conditionalFormatting>
  <conditionalFormatting sqref="T99:Z99">
    <cfRule type="expression" dxfId="5350" priority="156">
      <formula>T$9&gt;=20/24</formula>
    </cfRule>
    <cfRule type="expression" dxfId="5349" priority="157">
      <formula>AND(T$9&gt;=14/24,T$9&lt;20/24)</formula>
    </cfRule>
    <cfRule type="expression" dxfId="5348" priority="158">
      <formula>AND(T$9&gt;=8/24,T$9&lt;14/24)</formula>
    </cfRule>
    <cfRule type="expression" dxfId="5347" priority="159">
      <formula>T$9&lt;8/24</formula>
    </cfRule>
  </conditionalFormatting>
  <conditionalFormatting sqref="A99">
    <cfRule type="expression" dxfId="5346" priority="155">
      <formula>$AH99=0</formula>
    </cfRule>
  </conditionalFormatting>
  <conditionalFormatting sqref="C99:M99">
    <cfRule type="expression" dxfId="5345" priority="151">
      <formula>C$9&gt;=20/24</formula>
    </cfRule>
    <cfRule type="expression" dxfId="5344" priority="152">
      <formula>AND(C$9&gt;=14/24,C$9&lt;20/24)</formula>
    </cfRule>
    <cfRule type="expression" dxfId="5343" priority="153">
      <formula>AND(C$9&gt;=8/24,C$9&lt;14/24)</formula>
    </cfRule>
    <cfRule type="expression" dxfId="5342" priority="154">
      <formula>C$9&lt;8/24</formula>
    </cfRule>
  </conditionalFormatting>
  <conditionalFormatting sqref="N99:Q99">
    <cfRule type="expression" dxfId="5341" priority="147">
      <formula>N$9&gt;=20/24</formula>
    </cfRule>
    <cfRule type="expression" dxfId="5340" priority="148">
      <formula>AND(N$9&gt;=14/24,N$9&lt;20/24)</formula>
    </cfRule>
    <cfRule type="expression" dxfId="5339" priority="149">
      <formula>AND(N$9&gt;=8/24,N$9&lt;14/24)</formula>
    </cfRule>
    <cfRule type="expression" dxfId="5338" priority="150">
      <formula>N$9&lt;8/24</formula>
    </cfRule>
  </conditionalFormatting>
  <conditionalFormatting sqref="R99:S99">
    <cfRule type="expression" dxfId="5337" priority="143">
      <formula>R$9&gt;=20/24</formula>
    </cfRule>
    <cfRule type="expression" dxfId="5336" priority="144">
      <formula>AND(R$9&gt;=14/24,R$9&lt;20/24)</formula>
    </cfRule>
    <cfRule type="expression" dxfId="5335" priority="145">
      <formula>AND(R$9&gt;=8/24,R$9&lt;14/24)</formula>
    </cfRule>
    <cfRule type="expression" dxfId="5334" priority="146">
      <formula>R$9&lt;8/24</formula>
    </cfRule>
  </conditionalFormatting>
  <conditionalFormatting sqref="W12:AE16 AF13:AF16">
    <cfRule type="expression" dxfId="5333" priority="139">
      <formula>W$9&gt;=20/24</formula>
    </cfRule>
    <cfRule type="expression" dxfId="5332" priority="140">
      <formula>AND(W$9&gt;=14/24,W$9&lt;20/24)</formula>
    </cfRule>
    <cfRule type="expression" dxfId="5331" priority="141">
      <formula>AND(W$9&gt;=8/24,W$9&lt;14/24)</formula>
    </cfRule>
    <cfRule type="expression" dxfId="5330" priority="142">
      <formula>W$9&lt;8/24</formula>
    </cfRule>
  </conditionalFormatting>
  <conditionalFormatting sqref="W17:AF17">
    <cfRule type="expression" dxfId="5329" priority="135">
      <formula>W$9&gt;=20/24</formula>
    </cfRule>
    <cfRule type="expression" dxfId="5328" priority="136">
      <formula>AND(W$9&gt;=14/24,W$9&lt;20/24)</formula>
    </cfRule>
    <cfRule type="expression" dxfId="5327" priority="137">
      <formula>AND(W$9&gt;=8/24,W$9&lt;14/24)</formula>
    </cfRule>
    <cfRule type="expression" dxfId="5326" priority="138">
      <formula>W$9&lt;8/24</formula>
    </cfRule>
  </conditionalFormatting>
  <conditionalFormatting sqref="W12:AE13 AF13">
    <cfRule type="expression" dxfId="5325" priority="131">
      <formula>W$9&gt;=20/24</formula>
    </cfRule>
    <cfRule type="expression" dxfId="5324" priority="132">
      <formula>AND(W$9&gt;=14/24,W$9&lt;20/24)</formula>
    </cfRule>
    <cfRule type="expression" dxfId="5323" priority="133">
      <formula>AND(W$9&gt;=8/24,W$9&lt;14/24)</formula>
    </cfRule>
    <cfRule type="expression" dxfId="5322" priority="134">
      <formula>W$9&lt;8/24</formula>
    </cfRule>
  </conditionalFormatting>
  <conditionalFormatting sqref="AL33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B84:B91 B74:B78 B80:B82 B40:B43 B53:B72 B11:C11 B18:N25 B27:N30 B26:T26">
    <cfRule type="expression" dxfId="5321" priority="116">
      <formula>B$9&gt;=20/24</formula>
    </cfRule>
    <cfRule type="expression" dxfId="5320" priority="117">
      <formula>AND(B$9&gt;=14/24,B$9&lt;20/24)</formula>
    </cfRule>
    <cfRule type="expression" dxfId="5319" priority="118">
      <formula>AND(B$9&gt;=8/24,B$9&lt;14/24)</formula>
    </cfRule>
    <cfRule type="expression" dxfId="5318" priority="119">
      <formula>B$9&lt;8/24</formula>
    </cfRule>
  </conditionalFormatting>
  <conditionalFormatting sqref="B39">
    <cfRule type="expression" dxfId="5317" priority="112">
      <formula>B$9&gt;=20/24</formula>
    </cfRule>
    <cfRule type="expression" dxfId="5316" priority="113">
      <formula>AND(B$9&gt;=14/24,B$9&lt;20/24)</formula>
    </cfRule>
    <cfRule type="expression" dxfId="5315" priority="114">
      <formula>AND(B$9&gt;=8/24,B$9&lt;14/24)</formula>
    </cfRule>
    <cfRule type="expression" dxfId="5314" priority="115">
      <formula>B$9&lt;8/24</formula>
    </cfRule>
  </conditionalFormatting>
  <conditionalFormatting sqref="B37:C37">
    <cfRule type="expression" dxfId="5313" priority="108">
      <formula>B$9&gt;=20/24</formula>
    </cfRule>
    <cfRule type="expression" dxfId="5312" priority="109">
      <formula>AND(B$9&gt;=14/24,B$9&lt;20/24)</formula>
    </cfRule>
    <cfRule type="expression" dxfId="5311" priority="110">
      <formula>AND(B$9&gt;=8/24,B$9&lt;14/24)</formula>
    </cfRule>
    <cfRule type="expression" dxfId="5310" priority="111">
      <formula>B$9&lt;8/24</formula>
    </cfRule>
  </conditionalFormatting>
  <conditionalFormatting sqref="B31:N32 B35:N35">
    <cfRule type="expression" dxfId="5309" priority="104">
      <formula>B$9&gt;=20/24</formula>
    </cfRule>
    <cfRule type="expression" dxfId="5308" priority="105">
      <formula>AND(B$9&gt;=14/24,B$9&lt;20/24)</formula>
    </cfRule>
    <cfRule type="expression" dxfId="5307" priority="106">
      <formula>AND(B$9&gt;=8/24,B$9&lt;14/24)</formula>
    </cfRule>
    <cfRule type="expression" dxfId="5306" priority="107">
      <formula>B$9&lt;8/24</formula>
    </cfRule>
  </conditionalFormatting>
  <conditionalFormatting sqref="B45:B48 C47:K47">
    <cfRule type="expression" dxfId="5305" priority="100">
      <formula>B$9&gt;=20/24</formula>
    </cfRule>
    <cfRule type="expression" dxfId="5304" priority="101">
      <formula>AND(B$9&gt;=14/24,B$9&lt;20/24)</formula>
    </cfRule>
    <cfRule type="expression" dxfId="5303" priority="102">
      <formula>AND(B$9&gt;=8/24,B$9&lt;14/24)</formula>
    </cfRule>
    <cfRule type="expression" dxfId="5302" priority="103">
      <formula>B$9&lt;8/24</formula>
    </cfRule>
  </conditionalFormatting>
  <conditionalFormatting sqref="B49">
    <cfRule type="expression" dxfId="5301" priority="96">
      <formula>B$9&gt;=20/24</formula>
    </cfRule>
    <cfRule type="expression" dxfId="5300" priority="97">
      <formula>AND(B$9&gt;=14/24,B$9&lt;20/24)</formula>
    </cfRule>
    <cfRule type="expression" dxfId="5299" priority="98">
      <formula>AND(B$9&gt;=8/24,B$9&lt;14/24)</formula>
    </cfRule>
    <cfRule type="expression" dxfId="5298" priority="99">
      <formula>B$9&lt;8/24</formula>
    </cfRule>
  </conditionalFormatting>
  <conditionalFormatting sqref="B50">
    <cfRule type="expression" dxfId="5297" priority="92">
      <formula>B$9&gt;=20/24</formula>
    </cfRule>
    <cfRule type="expression" dxfId="5296" priority="93">
      <formula>AND(B$9&gt;=14/24,B$9&lt;20/24)</formula>
    </cfRule>
    <cfRule type="expression" dxfId="5295" priority="94">
      <formula>AND(B$9&gt;=8/24,B$9&lt;14/24)</formula>
    </cfRule>
    <cfRule type="expression" dxfId="5294" priority="95">
      <formula>B$9&lt;8/24</formula>
    </cfRule>
  </conditionalFormatting>
  <conditionalFormatting sqref="B94:B97">
    <cfRule type="expression" dxfId="5293" priority="88">
      <formula>B$9&gt;=20/24</formula>
    </cfRule>
    <cfRule type="expression" dxfId="5292" priority="89">
      <formula>AND(B$9&gt;=14/24,B$9&lt;20/24)</formula>
    </cfRule>
    <cfRule type="expression" dxfId="5291" priority="90">
      <formula>AND(B$9&gt;=8/24,B$9&lt;14/24)</formula>
    </cfRule>
    <cfRule type="expression" dxfId="5290" priority="91">
      <formula>B$9&lt;8/24</formula>
    </cfRule>
  </conditionalFormatting>
  <conditionalFormatting sqref="B35:B43 B45:B56 B11:C11 C35:C37 B18:N25 D35:N36 C47:K47 B27:N32 B26:T26">
    <cfRule type="expression" dxfId="5289" priority="87">
      <formula>B11&gt;$AG11</formula>
    </cfRule>
  </conditionalFormatting>
  <conditionalFormatting sqref="B98">
    <cfRule type="expression" dxfId="5288" priority="83">
      <formula>B$9&gt;=20/24</formula>
    </cfRule>
    <cfRule type="expression" dxfId="5287" priority="84">
      <formula>AND(B$9&gt;=14/24,B$9&lt;20/24)</formula>
    </cfRule>
    <cfRule type="expression" dxfId="5286" priority="85">
      <formula>AND(B$9&gt;=8/24,B$9&lt;14/24)</formula>
    </cfRule>
    <cfRule type="expression" dxfId="5285" priority="86">
      <formula>B$9&lt;8/24</formula>
    </cfRule>
  </conditionalFormatting>
  <conditionalFormatting sqref="B36:N36">
    <cfRule type="expression" dxfId="5284" priority="79">
      <formula>B$9&gt;=20/24</formula>
    </cfRule>
    <cfRule type="expression" dxfId="5283" priority="80">
      <formula>AND(B$9&gt;=14/24,B$9&lt;20/24)</formula>
    </cfRule>
    <cfRule type="expression" dxfId="5282" priority="81">
      <formula>AND(B$9&gt;=8/24,B$9&lt;14/24)</formula>
    </cfRule>
    <cfRule type="expression" dxfId="5281" priority="82">
      <formula>B$9&lt;8/24</formula>
    </cfRule>
  </conditionalFormatting>
  <conditionalFormatting sqref="B36:N36">
    <cfRule type="expression" dxfId="5280" priority="75">
      <formula>B$9&gt;=20/24</formula>
    </cfRule>
    <cfRule type="expression" dxfId="5279" priority="76">
      <formula>AND(B$9&gt;=14/24,B$9&lt;20/24)</formula>
    </cfRule>
    <cfRule type="expression" dxfId="5278" priority="77">
      <formula>AND(B$9&gt;=8/24,B$9&lt;14/24)</formula>
    </cfRule>
    <cfRule type="expression" dxfId="5277" priority="78">
      <formula>B$9&lt;8/24</formula>
    </cfRule>
  </conditionalFormatting>
  <conditionalFormatting sqref="B34:N34">
    <cfRule type="expression" dxfId="5276" priority="71">
      <formula>B$9&gt;=20/24</formula>
    </cfRule>
    <cfRule type="expression" dxfId="5275" priority="72">
      <formula>AND(B$9&gt;=14/24,B$9&lt;20/24)</formula>
    </cfRule>
    <cfRule type="expression" dxfId="5274" priority="73">
      <formula>AND(B$9&gt;=8/24,B$9&lt;14/24)</formula>
    </cfRule>
    <cfRule type="expression" dxfId="5273" priority="74">
      <formula>B$9&lt;8/24</formula>
    </cfRule>
  </conditionalFormatting>
  <conditionalFormatting sqref="B34:N34">
    <cfRule type="expression" dxfId="5272" priority="70">
      <formula>B34&gt;$AG34</formula>
    </cfRule>
  </conditionalFormatting>
  <conditionalFormatting sqref="B83">
    <cfRule type="expression" dxfId="5271" priority="66">
      <formula>B$9&gt;=20/24</formula>
    </cfRule>
    <cfRule type="expression" dxfId="5270" priority="67">
      <formula>AND(B$9&gt;=14/24,B$9&lt;20/24)</formula>
    </cfRule>
    <cfRule type="expression" dxfId="5269" priority="68">
      <formula>AND(B$9&gt;=8/24,B$9&lt;14/24)</formula>
    </cfRule>
    <cfRule type="expression" dxfId="5268" priority="69">
      <formula>B$9&lt;8/24</formula>
    </cfRule>
  </conditionalFormatting>
  <conditionalFormatting sqref="B44">
    <cfRule type="expression" dxfId="5267" priority="62">
      <formula>B$9&gt;=20/24</formula>
    </cfRule>
    <cfRule type="expression" dxfId="5266" priority="63">
      <formula>AND(B$9&gt;=14/24,B$9&lt;20/24)</formula>
    </cfRule>
    <cfRule type="expression" dxfId="5265" priority="64">
      <formula>AND(B$9&gt;=8/24,B$9&lt;14/24)</formula>
    </cfRule>
    <cfRule type="expression" dxfId="5264" priority="65">
      <formula>B$9&lt;8/24</formula>
    </cfRule>
  </conditionalFormatting>
  <conditionalFormatting sqref="B44">
    <cfRule type="expression" dxfId="5263" priority="61">
      <formula>B44&gt;$AG44</formula>
    </cfRule>
  </conditionalFormatting>
  <conditionalFormatting sqref="B79">
    <cfRule type="expression" dxfId="5262" priority="57">
      <formula>B$9&gt;=20/24</formula>
    </cfRule>
    <cfRule type="expression" dxfId="5261" priority="58">
      <formula>AND(B$9&gt;=14/24,B$9&lt;20/24)</formula>
    </cfRule>
    <cfRule type="expression" dxfId="5260" priority="59">
      <formula>AND(B$9&gt;=8/24,B$9&lt;14/24)</formula>
    </cfRule>
    <cfRule type="expression" dxfId="5259" priority="60">
      <formula>B$9&lt;8/24</formula>
    </cfRule>
  </conditionalFormatting>
  <conditionalFormatting sqref="B73">
    <cfRule type="expression" dxfId="5258" priority="53">
      <formula>B$9&gt;=20/24</formula>
    </cfRule>
    <cfRule type="expression" dxfId="5257" priority="54">
      <formula>AND(B$9&gt;=14/24,B$9&lt;20/24)</formula>
    </cfRule>
    <cfRule type="expression" dxfId="5256" priority="55">
      <formula>AND(B$9&gt;=8/24,B$9&lt;14/24)</formula>
    </cfRule>
    <cfRule type="expression" dxfId="5255" priority="56">
      <formula>B$9&lt;8/24</formula>
    </cfRule>
  </conditionalFormatting>
  <conditionalFormatting sqref="B99">
    <cfRule type="expression" dxfId="5254" priority="49">
      <formula>B$9&gt;=20/24</formula>
    </cfRule>
    <cfRule type="expression" dxfId="5253" priority="50">
      <formula>AND(B$9&gt;=14/24,B$9&lt;20/24)</formula>
    </cfRule>
    <cfRule type="expression" dxfId="5252" priority="51">
      <formula>AND(B$9&gt;=8/24,B$9&lt;14/24)</formula>
    </cfRule>
    <cfRule type="expression" dxfId="5251" priority="52">
      <formula>B$9&lt;8/24</formula>
    </cfRule>
  </conditionalFormatting>
  <conditionalFormatting sqref="B12:F14 G14:N14 B15:N16">
    <cfRule type="expression" dxfId="5250" priority="45">
      <formula>B$9&gt;=20/24</formula>
    </cfRule>
    <cfRule type="expression" dxfId="5249" priority="46">
      <formula>AND(B$9&gt;=14/24,B$9&lt;20/24)</formula>
    </cfRule>
    <cfRule type="expression" dxfId="5248" priority="47">
      <formula>AND(B$9&gt;=8/24,B$9&lt;14/24)</formula>
    </cfRule>
    <cfRule type="expression" dxfId="5247" priority="48">
      <formula>B$9&lt;8/24</formula>
    </cfRule>
  </conditionalFormatting>
  <conditionalFormatting sqref="B17:N17">
    <cfRule type="expression" dxfId="5246" priority="41">
      <formula>B$9&gt;=20/24</formula>
    </cfRule>
    <cfRule type="expression" dxfId="5245" priority="42">
      <formula>AND(B$9&gt;=14/24,B$9&lt;20/24)</formula>
    </cfRule>
    <cfRule type="expression" dxfId="5244" priority="43">
      <formula>AND(B$9&gt;=8/24,B$9&lt;14/24)</formula>
    </cfRule>
    <cfRule type="expression" dxfId="5243" priority="44">
      <formula>B$9&lt;8/24</formula>
    </cfRule>
  </conditionalFormatting>
  <conditionalFormatting sqref="B12:F13">
    <cfRule type="expression" dxfId="5242" priority="37">
      <formula>B$9&gt;=20/24</formula>
    </cfRule>
    <cfRule type="expression" dxfId="5241" priority="38">
      <formula>AND(B$9&gt;=14/24,B$9&lt;20/24)</formula>
    </cfRule>
    <cfRule type="expression" dxfId="5240" priority="39">
      <formula>AND(B$9&gt;=8/24,B$9&lt;14/24)</formula>
    </cfRule>
    <cfRule type="expression" dxfId="5239" priority="40">
      <formula>B$9&lt;8/24</formula>
    </cfRule>
  </conditionalFormatting>
  <conditionalFormatting sqref="O18:U25 O27:U30 U26 V18:V30">
    <cfRule type="expression" dxfId="5238" priority="28">
      <formula>O$9&gt;=20/24</formula>
    </cfRule>
    <cfRule type="expression" dxfId="5237" priority="29">
      <formula>AND(O$9&gt;=14/24,O$9&lt;20/24)</formula>
    </cfRule>
    <cfRule type="expression" dxfId="5236" priority="30">
      <formula>AND(O$9&gt;=8/24,O$9&lt;14/24)</formula>
    </cfRule>
    <cfRule type="expression" dxfId="5235" priority="31">
      <formula>O$9&lt;8/24</formula>
    </cfRule>
  </conditionalFormatting>
  <conditionalFormatting sqref="O31:V32 O35:V35">
    <cfRule type="expression" dxfId="5234" priority="24">
      <formula>O$9&gt;=20/24</formula>
    </cfRule>
    <cfRule type="expression" dxfId="5233" priority="25">
      <formula>AND(O$9&gt;=14/24,O$9&lt;20/24)</formula>
    </cfRule>
    <cfRule type="expression" dxfId="5232" priority="26">
      <formula>AND(O$9&gt;=8/24,O$9&lt;14/24)</formula>
    </cfRule>
    <cfRule type="expression" dxfId="5231" priority="27">
      <formula>O$9&lt;8/24</formula>
    </cfRule>
  </conditionalFormatting>
  <conditionalFormatting sqref="O18:U25 O27:U32 U26 O35:V36 V18:V32">
    <cfRule type="expression" dxfId="5230" priority="23">
      <formula>O18&gt;$AG18</formula>
    </cfRule>
  </conditionalFormatting>
  <conditionalFormatting sqref="O36:V36">
    <cfRule type="expression" dxfId="5229" priority="19">
      <formula>O$9&gt;=20/24</formula>
    </cfRule>
    <cfRule type="expression" dxfId="5228" priority="20">
      <formula>AND(O$9&gt;=14/24,O$9&lt;20/24)</formula>
    </cfRule>
    <cfRule type="expression" dxfId="5227" priority="21">
      <formula>AND(O$9&gt;=8/24,O$9&lt;14/24)</formula>
    </cfRule>
    <cfRule type="expression" dxfId="5226" priority="22">
      <formula>O$9&lt;8/24</formula>
    </cfRule>
  </conditionalFormatting>
  <conditionalFormatting sqref="O36:V36">
    <cfRule type="expression" dxfId="5225" priority="15">
      <formula>O$9&gt;=20/24</formula>
    </cfRule>
    <cfRule type="expression" dxfId="5224" priority="16">
      <formula>AND(O$9&gt;=14/24,O$9&lt;20/24)</formula>
    </cfRule>
    <cfRule type="expression" dxfId="5223" priority="17">
      <formula>AND(O$9&gt;=8/24,O$9&lt;14/24)</formula>
    </cfRule>
    <cfRule type="expression" dxfId="5222" priority="18">
      <formula>O$9&lt;8/24</formula>
    </cfRule>
  </conditionalFormatting>
  <conditionalFormatting sqref="O34:V34">
    <cfRule type="expression" dxfId="5221" priority="11">
      <formula>O$9&gt;=20/24</formula>
    </cfRule>
    <cfRule type="expression" dxfId="5220" priority="12">
      <formula>AND(O$9&gt;=14/24,O$9&lt;20/24)</formula>
    </cfRule>
    <cfRule type="expression" dxfId="5219" priority="13">
      <formula>AND(O$9&gt;=8/24,O$9&lt;14/24)</formula>
    </cfRule>
    <cfRule type="expression" dxfId="5218" priority="14">
      <formula>O$9&lt;8/24</formula>
    </cfRule>
  </conditionalFormatting>
  <conditionalFormatting sqref="O34:V34">
    <cfRule type="expression" dxfId="5217" priority="10">
      <formula>O34&gt;$AG34</formula>
    </cfRule>
  </conditionalFormatting>
  <conditionalFormatting sqref="O17:V17">
    <cfRule type="expression" dxfId="5216" priority="6">
      <formula>O$9&gt;=20/24</formula>
    </cfRule>
    <cfRule type="expression" dxfId="5215" priority="7">
      <formula>AND(O$9&gt;=14/24,O$9&lt;20/24)</formula>
    </cfRule>
    <cfRule type="expression" dxfId="5214" priority="8">
      <formula>AND(O$9&gt;=8/24,O$9&lt;14/24)</formula>
    </cfRule>
    <cfRule type="expression" dxfId="5213" priority="9">
      <formula>O$9&lt;8/24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3" id="{56CB68A8-7B19-44D6-A9D5-3610B5282A01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4" id="{9DA09D24-CF27-4B01-AE6C-3D129A6F8229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5" id="{20E674C5-60C6-406F-BD20-2DD4D5D27CBC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6" id="{09A0BD60-D3C5-43BB-AB8C-C5C144BE5A3C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122" id="{FC486376-249A-4D57-9653-1BAA703E24D1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121" id="{944C8B15-5CBA-49E6-8EC8-6F3D793257E7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AJ20" sqref="AJ2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2078/08/13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-55</v>
      </c>
      <c r="C5" s="32">
        <f t="shared" ref="C5:AF5" si="0">C68</f>
        <v>-83.1</v>
      </c>
      <c r="D5" s="32">
        <f t="shared" si="0"/>
        <v>-56</v>
      </c>
      <c r="E5" s="32">
        <f t="shared" si="0"/>
        <v>-52</v>
      </c>
      <c r="F5" s="32">
        <f t="shared" si="0"/>
        <v>-48</v>
      </c>
      <c r="G5" s="32">
        <f t="shared" si="0"/>
        <v>-53</v>
      </c>
      <c r="H5" s="32">
        <f t="shared" si="0"/>
        <v>-68</v>
      </c>
      <c r="I5" s="32">
        <f t="shared" si="0"/>
        <v>-78</v>
      </c>
      <c r="J5" s="32">
        <f t="shared" si="0"/>
        <v>-77.8</v>
      </c>
      <c r="K5" s="32">
        <f t="shared" si="0"/>
        <v>-50</v>
      </c>
      <c r="L5" s="32">
        <f t="shared" si="0"/>
        <v>-52</v>
      </c>
      <c r="M5" s="32">
        <f t="shared" si="0"/>
        <v>-60</v>
      </c>
      <c r="N5" s="32">
        <f t="shared" si="0"/>
        <v>-50</v>
      </c>
      <c r="O5" s="32">
        <f t="shared" si="0"/>
        <v>-61.7</v>
      </c>
      <c r="P5" s="32">
        <f t="shared" si="0"/>
        <v>-43</v>
      </c>
      <c r="Q5" s="32">
        <f t="shared" si="0"/>
        <v>-50</v>
      </c>
      <c r="R5" s="32">
        <f t="shared" si="0"/>
        <v>-40</v>
      </c>
      <c r="S5" s="32">
        <f t="shared" si="0"/>
        <v>-63.2</v>
      </c>
      <c r="T5" s="32">
        <f t="shared" si="0"/>
        <v>-58</v>
      </c>
      <c r="U5" s="32">
        <f t="shared" si="0"/>
        <v>-44</v>
      </c>
      <c r="V5" s="32">
        <f t="shared" si="0"/>
        <v>-39</v>
      </c>
      <c r="W5" s="32">
        <f t="shared" si="0"/>
        <v>-60.2</v>
      </c>
      <c r="X5" s="32">
        <f t="shared" si="0"/>
        <v>-84</v>
      </c>
      <c r="Y5" s="32">
        <f t="shared" si="0"/>
        <v>-94</v>
      </c>
      <c r="Z5" s="32">
        <f t="shared" si="0"/>
        <v>-45.5</v>
      </c>
      <c r="AA5" s="32">
        <f t="shared" si="0"/>
        <v>-42</v>
      </c>
      <c r="AB5" s="32">
        <f t="shared" si="0"/>
        <v>-52</v>
      </c>
      <c r="AC5" s="32">
        <f t="shared" si="0"/>
        <v>-47.7</v>
      </c>
      <c r="AD5" s="32">
        <f t="shared" si="0"/>
        <v>-53</v>
      </c>
      <c r="AE5" s="32">
        <f t="shared" si="0"/>
        <v>-45</v>
      </c>
      <c r="AF5" s="32">
        <f t="shared" si="0"/>
        <v>-60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1375MW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Load=822</v>
      </c>
      <c r="B7" s="37">
        <f t="shared" ref="B7:AF7" si="1">B75</f>
        <v>866.94</v>
      </c>
      <c r="C7" s="37">
        <f t="shared" si="1"/>
        <v>821.74</v>
      </c>
      <c r="D7" s="37">
        <f t="shared" si="1"/>
        <v>839.14</v>
      </c>
      <c r="E7" s="37">
        <f t="shared" si="1"/>
        <v>859.54</v>
      </c>
      <c r="F7" s="37">
        <f t="shared" si="1"/>
        <v>914.94</v>
      </c>
      <c r="G7" s="37">
        <f t="shared" si="1"/>
        <v>983.94</v>
      </c>
      <c r="H7" s="37">
        <f t="shared" si="1"/>
        <v>1081.44</v>
      </c>
      <c r="I7" s="37">
        <f t="shared" si="1"/>
        <v>1136.6400000000001</v>
      </c>
      <c r="J7" s="37">
        <f t="shared" si="1"/>
        <v>1268.54</v>
      </c>
      <c r="K7" s="37">
        <f t="shared" si="1"/>
        <v>1347.64</v>
      </c>
      <c r="L7" s="37">
        <f>L75</f>
        <v>1374.64</v>
      </c>
      <c r="M7" s="37">
        <f t="shared" si="1"/>
        <v>1302.1400000000001</v>
      </c>
      <c r="N7" s="37">
        <f t="shared" si="1"/>
        <v>1223.3400000000001</v>
      </c>
      <c r="O7" s="37">
        <f t="shared" si="1"/>
        <v>1181.24</v>
      </c>
      <c r="P7" s="37">
        <f t="shared" si="1"/>
        <v>1161.54</v>
      </c>
      <c r="Q7" s="37">
        <f t="shared" si="1"/>
        <v>1114.54</v>
      </c>
      <c r="R7" s="37">
        <f t="shared" si="1"/>
        <v>1092.94</v>
      </c>
      <c r="S7" s="37">
        <f t="shared" si="1"/>
        <v>1113.8399999999999</v>
      </c>
      <c r="T7" s="37">
        <f t="shared" si="1"/>
        <v>1137.1399999999999</v>
      </c>
      <c r="U7" s="37">
        <f t="shared" si="1"/>
        <v>1253.74</v>
      </c>
      <c r="V7" s="37">
        <f t="shared" si="1"/>
        <v>1378.44</v>
      </c>
      <c r="W7" s="37">
        <f t="shared" si="1"/>
        <v>1452.74</v>
      </c>
      <c r="X7" s="37">
        <f t="shared" si="1"/>
        <v>1429.34</v>
      </c>
      <c r="Y7" s="37">
        <f t="shared" si="1"/>
        <v>1338.34</v>
      </c>
      <c r="Z7" s="37">
        <f t="shared" si="1"/>
        <v>1288.6399999999999</v>
      </c>
      <c r="AA7" s="37">
        <f t="shared" si="1"/>
        <v>1240.6400000000001</v>
      </c>
      <c r="AB7" s="37">
        <f t="shared" si="1"/>
        <v>1136.8399999999999</v>
      </c>
      <c r="AC7" s="37">
        <f t="shared" si="1"/>
        <v>1094.04</v>
      </c>
      <c r="AD7" s="37">
        <f t="shared" si="1"/>
        <v>930.34</v>
      </c>
      <c r="AE7" s="37">
        <f t="shared" si="1"/>
        <v>926.24</v>
      </c>
      <c r="AF7" s="37">
        <f t="shared" si="1"/>
        <v>902.74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50</v>
      </c>
      <c r="C11" s="50">
        <v>50</v>
      </c>
      <c r="D11" s="50">
        <v>50</v>
      </c>
      <c r="E11" s="50">
        <v>50</v>
      </c>
      <c r="F11" s="50">
        <v>50</v>
      </c>
      <c r="G11" s="50">
        <v>100</v>
      </c>
      <c r="H11" s="50">
        <v>170</v>
      </c>
      <c r="I11" s="50">
        <v>240</v>
      </c>
      <c r="J11" s="50">
        <v>340</v>
      </c>
      <c r="K11" s="50">
        <v>360</v>
      </c>
      <c r="L11" s="51">
        <v>375</v>
      </c>
      <c r="M11" s="51">
        <v>340</v>
      </c>
      <c r="N11" s="51">
        <v>270</v>
      </c>
      <c r="O11" s="51">
        <v>240</v>
      </c>
      <c r="P11" s="51">
        <v>220</v>
      </c>
      <c r="Q11" s="52">
        <v>180</v>
      </c>
      <c r="R11" s="53">
        <v>170</v>
      </c>
      <c r="S11" s="53">
        <v>220</v>
      </c>
      <c r="T11" s="53">
        <v>230</v>
      </c>
      <c r="U11" s="53">
        <v>310</v>
      </c>
      <c r="V11" s="53">
        <v>363</v>
      </c>
      <c r="W11" s="53">
        <v>426</v>
      </c>
      <c r="X11" s="53">
        <v>426</v>
      </c>
      <c r="Y11" s="54">
        <v>345</v>
      </c>
      <c r="Z11" s="54">
        <v>270</v>
      </c>
      <c r="AA11" s="49">
        <v>270</v>
      </c>
      <c r="AB11" s="49">
        <v>180</v>
      </c>
      <c r="AC11" s="49">
        <v>170</v>
      </c>
      <c r="AD11" s="49">
        <v>80</v>
      </c>
      <c r="AE11" s="50">
        <v>60</v>
      </c>
      <c r="AF11" s="50">
        <v>60</v>
      </c>
      <c r="AG11" s="55">
        <v>456</v>
      </c>
      <c r="AH11" s="56">
        <f>MAX(B11:AF11)</f>
        <v>426</v>
      </c>
      <c r="AI11" s="57">
        <f>MIN(B11:AF11)</f>
        <v>50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60</v>
      </c>
      <c r="C12" s="50">
        <v>55</v>
      </c>
      <c r="D12" s="50">
        <v>60</v>
      </c>
      <c r="E12" s="50">
        <v>60</v>
      </c>
      <c r="F12" s="50">
        <v>60</v>
      </c>
      <c r="G12" s="50">
        <v>60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50">
        <v>60</v>
      </c>
      <c r="S12" s="50">
        <v>60</v>
      </c>
      <c r="T12" s="50">
        <v>60</v>
      </c>
      <c r="U12" s="5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55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60">
        <v>35</v>
      </c>
      <c r="C13" s="60">
        <v>35</v>
      </c>
      <c r="D13" s="60">
        <v>35</v>
      </c>
      <c r="E13" s="60">
        <v>35</v>
      </c>
      <c r="F13" s="60">
        <v>35</v>
      </c>
      <c r="G13" s="60">
        <v>35</v>
      </c>
      <c r="H13" s="60">
        <v>35</v>
      </c>
      <c r="I13" s="60">
        <v>35</v>
      </c>
      <c r="J13" s="60">
        <v>35</v>
      </c>
      <c r="K13" s="60">
        <v>35</v>
      </c>
      <c r="L13" s="50">
        <v>35</v>
      </c>
      <c r="M13" s="50">
        <v>35</v>
      </c>
      <c r="N13" s="50">
        <v>35</v>
      </c>
      <c r="O13" s="50">
        <v>35</v>
      </c>
      <c r="P13" s="50">
        <v>35</v>
      </c>
      <c r="Q13" s="50">
        <v>35</v>
      </c>
      <c r="R13" s="50">
        <v>35</v>
      </c>
      <c r="S13" s="50">
        <v>35</v>
      </c>
      <c r="T13" s="50">
        <v>35</v>
      </c>
      <c r="U13" s="50">
        <v>35</v>
      </c>
      <c r="V13" s="50">
        <v>35</v>
      </c>
      <c r="W13" s="60">
        <v>35</v>
      </c>
      <c r="X13" s="60">
        <v>35</v>
      </c>
      <c r="Y13" s="60">
        <v>35</v>
      </c>
      <c r="Z13" s="60">
        <v>35</v>
      </c>
      <c r="AA13" s="51">
        <v>35</v>
      </c>
      <c r="AB13" s="51">
        <v>35</v>
      </c>
      <c r="AC13" s="51">
        <v>35</v>
      </c>
      <c r="AD13" s="51">
        <v>35</v>
      </c>
      <c r="AE13" s="51">
        <v>35</v>
      </c>
      <c r="AF13" s="51">
        <v>35</v>
      </c>
      <c r="AG13" s="61">
        <v>52.4</v>
      </c>
      <c r="AH13" s="56">
        <f>MAX(B13:AF13)</f>
        <v>35</v>
      </c>
      <c r="AI13" s="57">
        <f>MIN(B13:AF13)</f>
        <v>35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2">
        <v>25</v>
      </c>
      <c r="C14" s="62">
        <v>25</v>
      </c>
      <c r="D14" s="62">
        <v>25</v>
      </c>
      <c r="E14" s="62">
        <v>25</v>
      </c>
      <c r="F14" s="62">
        <v>25</v>
      </c>
      <c r="G14" s="62">
        <v>25</v>
      </c>
      <c r="H14" s="62">
        <v>25</v>
      </c>
      <c r="I14" s="62">
        <v>25</v>
      </c>
      <c r="J14" s="62">
        <v>25</v>
      </c>
      <c r="K14" s="62">
        <v>25</v>
      </c>
      <c r="L14" s="51">
        <v>25</v>
      </c>
      <c r="M14" s="51">
        <v>25</v>
      </c>
      <c r="N14" s="51">
        <v>25</v>
      </c>
      <c r="O14" s="51">
        <v>25</v>
      </c>
      <c r="P14" s="51">
        <v>25</v>
      </c>
      <c r="Q14" s="51">
        <v>25</v>
      </c>
      <c r="R14" s="51">
        <v>25</v>
      </c>
      <c r="S14" s="51">
        <v>25</v>
      </c>
      <c r="T14" s="51">
        <v>25</v>
      </c>
      <c r="U14" s="51">
        <v>25</v>
      </c>
      <c r="V14" s="51">
        <v>25</v>
      </c>
      <c r="W14" s="62">
        <v>25</v>
      </c>
      <c r="X14" s="62">
        <v>25</v>
      </c>
      <c r="Y14" s="62">
        <v>25</v>
      </c>
      <c r="Z14" s="62">
        <v>25</v>
      </c>
      <c r="AA14" s="51">
        <v>25</v>
      </c>
      <c r="AB14" s="51">
        <v>25</v>
      </c>
      <c r="AC14" s="51">
        <v>25</v>
      </c>
      <c r="AD14" s="51">
        <v>25</v>
      </c>
      <c r="AE14" s="51">
        <v>25</v>
      </c>
      <c r="AF14" s="51">
        <v>25</v>
      </c>
      <c r="AG14" s="61">
        <v>50</v>
      </c>
      <c r="AH14" s="56">
        <f t="shared" si="2"/>
        <v>25</v>
      </c>
      <c r="AI14" s="57">
        <f t="shared" si="3"/>
        <v>25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2">
        <v>36.700000000000003</v>
      </c>
      <c r="C15" s="62">
        <v>34</v>
      </c>
      <c r="D15" s="62">
        <v>32.4</v>
      </c>
      <c r="E15" s="62">
        <v>32.4</v>
      </c>
      <c r="F15" s="62">
        <v>32.4</v>
      </c>
      <c r="G15" s="62">
        <v>32.4</v>
      </c>
      <c r="H15" s="62">
        <v>32.4</v>
      </c>
      <c r="I15" s="62">
        <v>32.4</v>
      </c>
      <c r="J15" s="62">
        <v>32.4</v>
      </c>
      <c r="K15" s="62">
        <v>32.4</v>
      </c>
      <c r="L15" s="51">
        <v>32.4</v>
      </c>
      <c r="M15" s="51">
        <v>32.4</v>
      </c>
      <c r="N15" s="51">
        <v>32.4</v>
      </c>
      <c r="O15" s="51">
        <v>30.3</v>
      </c>
      <c r="P15" s="51">
        <v>30.3</v>
      </c>
      <c r="Q15" s="51">
        <v>30.3</v>
      </c>
      <c r="R15" s="51">
        <v>30.3</v>
      </c>
      <c r="S15" s="51">
        <v>30.3</v>
      </c>
      <c r="T15" s="51">
        <v>32.799999999999997</v>
      </c>
      <c r="U15" s="51">
        <v>32.799999999999997</v>
      </c>
      <c r="V15" s="51">
        <v>32.799999999999997</v>
      </c>
      <c r="W15" s="62">
        <v>35.9</v>
      </c>
      <c r="X15" s="62">
        <v>35.9</v>
      </c>
      <c r="Y15" s="62">
        <v>35.9</v>
      </c>
      <c r="Z15" s="62">
        <v>35.9</v>
      </c>
      <c r="AA15" s="51">
        <v>35.9</v>
      </c>
      <c r="AB15" s="51">
        <v>35.9</v>
      </c>
      <c r="AC15" s="51">
        <v>35.9</v>
      </c>
      <c r="AD15" s="51">
        <v>35.9</v>
      </c>
      <c r="AE15" s="51">
        <v>35.9</v>
      </c>
      <c r="AF15" s="51">
        <v>35.9</v>
      </c>
      <c r="AG15" s="64">
        <v>45</v>
      </c>
      <c r="AH15" s="56">
        <f t="shared" si="2"/>
        <v>36.700000000000003</v>
      </c>
      <c r="AI15" s="57">
        <f t="shared" si="3"/>
        <v>30.3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65">
        <v>19</v>
      </c>
      <c r="C16" s="65">
        <v>19</v>
      </c>
      <c r="D16" s="65">
        <v>19</v>
      </c>
      <c r="E16" s="65">
        <v>19</v>
      </c>
      <c r="F16" s="65">
        <v>19</v>
      </c>
      <c r="G16" s="65">
        <v>19</v>
      </c>
      <c r="H16" s="65">
        <v>19</v>
      </c>
      <c r="I16" s="65">
        <v>19</v>
      </c>
      <c r="J16" s="65">
        <v>19</v>
      </c>
      <c r="K16" s="65">
        <v>19</v>
      </c>
      <c r="L16" s="51">
        <v>19</v>
      </c>
      <c r="M16" s="51">
        <v>19</v>
      </c>
      <c r="N16" s="51">
        <v>19</v>
      </c>
      <c r="O16" s="51">
        <v>19</v>
      </c>
      <c r="P16" s="51">
        <v>19</v>
      </c>
      <c r="Q16" s="51">
        <v>19</v>
      </c>
      <c r="R16" s="51">
        <v>19</v>
      </c>
      <c r="S16" s="51">
        <v>19</v>
      </c>
      <c r="T16" s="51">
        <v>19</v>
      </c>
      <c r="U16" s="51">
        <v>19</v>
      </c>
      <c r="V16" s="51">
        <v>19</v>
      </c>
      <c r="W16" s="65">
        <v>21</v>
      </c>
      <c r="X16" s="65">
        <v>21</v>
      </c>
      <c r="Y16" s="65">
        <v>21</v>
      </c>
      <c r="Z16" s="65">
        <v>21</v>
      </c>
      <c r="AA16" s="51">
        <v>21</v>
      </c>
      <c r="AB16" s="51">
        <v>21</v>
      </c>
      <c r="AC16" s="51">
        <v>21</v>
      </c>
      <c r="AD16" s="51">
        <v>21</v>
      </c>
      <c r="AE16" s="51">
        <v>21</v>
      </c>
      <c r="AF16" s="51">
        <v>21</v>
      </c>
      <c r="AG16" s="61">
        <v>45</v>
      </c>
      <c r="AH16" s="56">
        <f t="shared" si="2"/>
        <v>21</v>
      </c>
      <c r="AI16" s="57">
        <f t="shared" si="3"/>
        <v>19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62">
        <v>17</v>
      </c>
      <c r="C17" s="62">
        <v>17</v>
      </c>
      <c r="D17" s="62">
        <v>17</v>
      </c>
      <c r="E17" s="62">
        <v>17</v>
      </c>
      <c r="F17" s="62">
        <v>17</v>
      </c>
      <c r="G17" s="62">
        <v>17</v>
      </c>
      <c r="H17" s="62">
        <v>17</v>
      </c>
      <c r="I17" s="62">
        <v>17</v>
      </c>
      <c r="J17" s="62">
        <v>17</v>
      </c>
      <c r="K17" s="62">
        <v>17</v>
      </c>
      <c r="L17" s="51">
        <v>17</v>
      </c>
      <c r="M17" s="51">
        <v>17</v>
      </c>
      <c r="N17" s="51">
        <v>17</v>
      </c>
      <c r="O17" s="51">
        <v>17</v>
      </c>
      <c r="P17" s="51">
        <v>17</v>
      </c>
      <c r="Q17" s="51">
        <v>17</v>
      </c>
      <c r="R17" s="51">
        <v>17</v>
      </c>
      <c r="S17" s="51">
        <v>17</v>
      </c>
      <c r="T17" s="51">
        <v>17</v>
      </c>
      <c r="U17" s="51">
        <v>17</v>
      </c>
      <c r="V17" s="51">
        <v>17</v>
      </c>
      <c r="W17" s="62">
        <v>17</v>
      </c>
      <c r="X17" s="62">
        <v>17</v>
      </c>
      <c r="Y17" s="62">
        <v>17</v>
      </c>
      <c r="Z17" s="62">
        <v>17</v>
      </c>
      <c r="AA17" s="62">
        <v>17</v>
      </c>
      <c r="AB17" s="62">
        <v>17</v>
      </c>
      <c r="AC17" s="62">
        <v>17</v>
      </c>
      <c r="AD17" s="62">
        <v>17</v>
      </c>
      <c r="AE17" s="62">
        <v>17</v>
      </c>
      <c r="AF17" s="62">
        <v>17</v>
      </c>
      <c r="AG17" s="61">
        <v>42</v>
      </c>
      <c r="AH17" s="56">
        <f t="shared" si="2"/>
        <v>17</v>
      </c>
      <c r="AI17" s="57">
        <f t="shared" si="3"/>
        <v>17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1">
        <v>20</v>
      </c>
      <c r="C18" s="51">
        <v>20</v>
      </c>
      <c r="D18" s="51">
        <v>20</v>
      </c>
      <c r="E18" s="51">
        <v>20</v>
      </c>
      <c r="F18" s="51">
        <v>20</v>
      </c>
      <c r="G18" s="51">
        <v>20</v>
      </c>
      <c r="H18" s="51">
        <v>20</v>
      </c>
      <c r="I18" s="51">
        <v>20</v>
      </c>
      <c r="J18" s="51">
        <v>20</v>
      </c>
      <c r="K18" s="51">
        <v>20</v>
      </c>
      <c r="L18" s="51">
        <v>20</v>
      </c>
      <c r="M18" s="51">
        <v>20</v>
      </c>
      <c r="N18" s="51">
        <v>20</v>
      </c>
      <c r="O18" s="51">
        <v>20</v>
      </c>
      <c r="P18" s="51">
        <v>20</v>
      </c>
      <c r="Q18" s="51">
        <v>20</v>
      </c>
      <c r="R18" s="51">
        <v>20</v>
      </c>
      <c r="S18" s="51">
        <v>20</v>
      </c>
      <c r="T18" s="51">
        <v>20</v>
      </c>
      <c r="U18" s="51">
        <v>20</v>
      </c>
      <c r="V18" s="51">
        <v>20</v>
      </c>
      <c r="W18" s="51">
        <v>20</v>
      </c>
      <c r="X18" s="51">
        <v>20</v>
      </c>
      <c r="Y18" s="51">
        <v>20</v>
      </c>
      <c r="Z18" s="51">
        <v>20</v>
      </c>
      <c r="AA18" s="51">
        <v>20</v>
      </c>
      <c r="AB18" s="51">
        <v>20</v>
      </c>
      <c r="AC18" s="51">
        <v>20</v>
      </c>
      <c r="AD18" s="51">
        <v>20</v>
      </c>
      <c r="AE18" s="51">
        <v>20</v>
      </c>
      <c r="AF18" s="51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1">
        <v>17.600000000000001</v>
      </c>
      <c r="C19" s="51">
        <v>17.600000000000001</v>
      </c>
      <c r="D19" s="51">
        <v>17.600000000000001</v>
      </c>
      <c r="E19" s="51">
        <v>17.600000000000001</v>
      </c>
      <c r="F19" s="51">
        <v>17.600000000000001</v>
      </c>
      <c r="G19" s="51">
        <v>17.600000000000001</v>
      </c>
      <c r="H19" s="51">
        <v>17.600000000000001</v>
      </c>
      <c r="I19" s="51">
        <v>17.600000000000001</v>
      </c>
      <c r="J19" s="51">
        <v>17.600000000000001</v>
      </c>
      <c r="K19" s="51">
        <v>17.600000000000001</v>
      </c>
      <c r="L19" s="51">
        <v>17.600000000000001</v>
      </c>
      <c r="M19" s="51">
        <v>17.600000000000001</v>
      </c>
      <c r="N19" s="51">
        <v>17.600000000000001</v>
      </c>
      <c r="O19" s="51">
        <v>16.399999999999999</v>
      </c>
      <c r="P19" s="51">
        <v>16.399999999999999</v>
      </c>
      <c r="Q19" s="51">
        <v>16.399999999999999</v>
      </c>
      <c r="R19" s="51">
        <v>16.399999999999999</v>
      </c>
      <c r="S19" s="51">
        <v>16.399999999999999</v>
      </c>
      <c r="T19" s="51">
        <v>16.399999999999999</v>
      </c>
      <c r="U19" s="51">
        <v>16.399999999999999</v>
      </c>
      <c r="V19" s="51">
        <v>16.399999999999999</v>
      </c>
      <c r="W19" s="51">
        <v>16.399999999999999</v>
      </c>
      <c r="X19" s="51">
        <v>16.399999999999999</v>
      </c>
      <c r="Y19" s="51">
        <v>16.399999999999999</v>
      </c>
      <c r="Z19" s="51">
        <v>16.399999999999999</v>
      </c>
      <c r="AA19" s="51">
        <v>16.399999999999999</v>
      </c>
      <c r="AB19" s="51">
        <v>16.399999999999999</v>
      </c>
      <c r="AC19" s="51">
        <v>16.399999999999999</v>
      </c>
      <c r="AD19" s="51">
        <v>16.399999999999999</v>
      </c>
      <c r="AE19" s="51">
        <v>16.399999999999999</v>
      </c>
      <c r="AF19" s="51">
        <v>16.399999999999999</v>
      </c>
      <c r="AG19" s="61">
        <v>30</v>
      </c>
      <c r="AH19" s="56">
        <f t="shared" si="2"/>
        <v>17.600000000000001</v>
      </c>
      <c r="AI19" s="57">
        <f t="shared" si="3"/>
        <v>16.399999999999999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1">
        <v>6.2</v>
      </c>
      <c r="C20" s="51">
        <v>6.2</v>
      </c>
      <c r="D20" s="51">
        <v>6.2</v>
      </c>
      <c r="E20" s="51">
        <v>6.2</v>
      </c>
      <c r="F20" s="51">
        <v>6.2</v>
      </c>
      <c r="G20" s="51">
        <v>6.2</v>
      </c>
      <c r="H20" s="51">
        <v>6.2</v>
      </c>
      <c r="I20" s="51">
        <v>6.2</v>
      </c>
      <c r="J20" s="51">
        <v>6.2</v>
      </c>
      <c r="K20" s="51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1">
        <v>8.5</v>
      </c>
      <c r="C21" s="51">
        <v>8.5</v>
      </c>
      <c r="D21" s="51">
        <v>8.5</v>
      </c>
      <c r="E21" s="51">
        <v>8.5</v>
      </c>
      <c r="F21" s="51">
        <v>8.5</v>
      </c>
      <c r="G21" s="51">
        <v>8.5</v>
      </c>
      <c r="H21" s="51">
        <v>8.5</v>
      </c>
      <c r="I21" s="51">
        <v>8.5</v>
      </c>
      <c r="J21" s="51">
        <v>8.5</v>
      </c>
      <c r="K21" s="51">
        <v>8.5</v>
      </c>
      <c r="L21" s="51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1">
        <v>21</v>
      </c>
      <c r="C22" s="51">
        <v>21</v>
      </c>
      <c r="D22" s="51">
        <v>21</v>
      </c>
      <c r="E22" s="51">
        <v>21</v>
      </c>
      <c r="F22" s="51">
        <v>21</v>
      </c>
      <c r="G22" s="51">
        <v>21</v>
      </c>
      <c r="H22" s="51">
        <v>21</v>
      </c>
      <c r="I22" s="51">
        <v>21</v>
      </c>
      <c r="J22" s="51">
        <v>21</v>
      </c>
      <c r="K22" s="51">
        <v>21</v>
      </c>
      <c r="L22" s="51">
        <v>21</v>
      </c>
      <c r="M22" s="51">
        <v>21</v>
      </c>
      <c r="N22" s="51">
        <v>21</v>
      </c>
      <c r="O22" s="51">
        <v>21</v>
      </c>
      <c r="P22" s="51">
        <v>21</v>
      </c>
      <c r="Q22" s="51">
        <v>21</v>
      </c>
      <c r="R22" s="51">
        <v>21</v>
      </c>
      <c r="S22" s="51">
        <v>21</v>
      </c>
      <c r="T22" s="51">
        <v>21</v>
      </c>
      <c r="U22" s="51">
        <v>21</v>
      </c>
      <c r="V22" s="51">
        <v>21</v>
      </c>
      <c r="W22" s="51">
        <v>21</v>
      </c>
      <c r="X22" s="51">
        <v>21</v>
      </c>
      <c r="Y22" s="51">
        <v>21</v>
      </c>
      <c r="Z22" s="51">
        <v>21</v>
      </c>
      <c r="AA22" s="51">
        <v>21</v>
      </c>
      <c r="AB22" s="51">
        <v>21</v>
      </c>
      <c r="AC22" s="51">
        <v>21</v>
      </c>
      <c r="AD22" s="51">
        <v>21</v>
      </c>
      <c r="AE22" s="51">
        <v>21</v>
      </c>
      <c r="AF22" s="51">
        <v>21</v>
      </c>
      <c r="AG22" s="61">
        <v>25</v>
      </c>
      <c r="AH22" s="56">
        <f t="shared" si="2"/>
        <v>21</v>
      </c>
      <c r="AI22" s="57">
        <f t="shared" si="3"/>
        <v>21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1">
        <v>9</v>
      </c>
      <c r="C23" s="51">
        <v>9</v>
      </c>
      <c r="D23" s="51">
        <v>9</v>
      </c>
      <c r="E23" s="51">
        <v>9</v>
      </c>
      <c r="F23" s="51">
        <v>9</v>
      </c>
      <c r="G23" s="51">
        <v>9</v>
      </c>
      <c r="H23" s="51">
        <v>9</v>
      </c>
      <c r="I23" s="51">
        <v>9</v>
      </c>
      <c r="J23" s="51">
        <v>9</v>
      </c>
      <c r="K23" s="51">
        <v>9</v>
      </c>
      <c r="L23" s="51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1">
        <v>14.2</v>
      </c>
      <c r="C24" s="51">
        <v>14.2</v>
      </c>
      <c r="D24" s="51">
        <v>14.2</v>
      </c>
      <c r="E24" s="51">
        <v>14.2</v>
      </c>
      <c r="F24" s="51">
        <v>13</v>
      </c>
      <c r="G24" s="51">
        <v>13</v>
      </c>
      <c r="H24" s="51">
        <v>13</v>
      </c>
      <c r="I24" s="51">
        <v>13</v>
      </c>
      <c r="J24" s="51">
        <v>13</v>
      </c>
      <c r="K24" s="51">
        <v>13</v>
      </c>
      <c r="L24" s="51">
        <v>13</v>
      </c>
      <c r="M24" s="51">
        <v>13</v>
      </c>
      <c r="N24" s="51">
        <v>13</v>
      </c>
      <c r="O24" s="51">
        <v>13</v>
      </c>
      <c r="P24" s="51">
        <v>13</v>
      </c>
      <c r="Q24" s="51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13</v>
      </c>
      <c r="X24" s="51">
        <v>13</v>
      </c>
      <c r="Y24" s="51">
        <v>13</v>
      </c>
      <c r="Z24" s="51">
        <v>13</v>
      </c>
      <c r="AA24" s="51">
        <v>13</v>
      </c>
      <c r="AB24" s="51">
        <v>13</v>
      </c>
      <c r="AC24" s="51">
        <v>13</v>
      </c>
      <c r="AD24" s="51">
        <v>13</v>
      </c>
      <c r="AE24" s="51">
        <v>13</v>
      </c>
      <c r="AF24" s="51">
        <v>13</v>
      </c>
      <c r="AG24" s="61">
        <v>25</v>
      </c>
      <c r="AH24" s="56">
        <f t="shared" si="2"/>
        <v>14.2</v>
      </c>
      <c r="AI24" s="57">
        <f t="shared" si="3"/>
        <v>13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1">
        <v>18</v>
      </c>
      <c r="C25" s="51">
        <v>18</v>
      </c>
      <c r="D25" s="51">
        <v>18</v>
      </c>
      <c r="E25" s="51">
        <v>18</v>
      </c>
      <c r="F25" s="51">
        <v>18</v>
      </c>
      <c r="G25" s="51">
        <v>18</v>
      </c>
      <c r="H25" s="51">
        <v>18</v>
      </c>
      <c r="I25" s="51">
        <v>18</v>
      </c>
      <c r="J25" s="51">
        <v>18</v>
      </c>
      <c r="K25" s="51">
        <v>18</v>
      </c>
      <c r="L25" s="51">
        <v>18</v>
      </c>
      <c r="M25" s="51">
        <v>18</v>
      </c>
      <c r="N25" s="51">
        <v>18</v>
      </c>
      <c r="O25" s="51">
        <v>18</v>
      </c>
      <c r="P25" s="51">
        <v>18</v>
      </c>
      <c r="Q25" s="51">
        <v>18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18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1">
        <v>4</v>
      </c>
      <c r="C26" s="51">
        <v>4</v>
      </c>
      <c r="D26" s="51">
        <v>4</v>
      </c>
      <c r="E26" s="51">
        <v>4</v>
      </c>
      <c r="F26" s="51">
        <v>4</v>
      </c>
      <c r="G26" s="51">
        <v>4</v>
      </c>
      <c r="H26" s="51">
        <v>4</v>
      </c>
      <c r="I26" s="51">
        <v>4</v>
      </c>
      <c r="J26" s="51">
        <v>11</v>
      </c>
      <c r="K26" s="51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13</v>
      </c>
      <c r="X26" s="51">
        <v>13</v>
      </c>
      <c r="Y26" s="51">
        <v>13</v>
      </c>
      <c r="Z26" s="51">
        <v>13</v>
      </c>
      <c r="AA26" s="51">
        <v>13</v>
      </c>
      <c r="AB26" s="51">
        <v>13</v>
      </c>
      <c r="AC26" s="51">
        <v>4</v>
      </c>
      <c r="AD26" s="51">
        <v>4</v>
      </c>
      <c r="AE26" s="51">
        <v>4</v>
      </c>
      <c r="AF26" s="51">
        <v>4</v>
      </c>
      <c r="AG26" s="61">
        <v>20</v>
      </c>
      <c r="AH26" s="56">
        <f>MAX(B26:AF26)</f>
        <v>13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1">
        <v>4</v>
      </c>
      <c r="C27" s="51">
        <v>4</v>
      </c>
      <c r="D27" s="51">
        <v>4</v>
      </c>
      <c r="E27" s="51">
        <v>4</v>
      </c>
      <c r="F27" s="51">
        <v>4</v>
      </c>
      <c r="G27" s="51">
        <v>4</v>
      </c>
      <c r="H27" s="51">
        <v>4</v>
      </c>
      <c r="I27" s="51">
        <v>4</v>
      </c>
      <c r="J27" s="51">
        <v>4</v>
      </c>
      <c r="K27" s="51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1">
        <v>5</v>
      </c>
      <c r="C28" s="51">
        <v>5</v>
      </c>
      <c r="D28" s="51">
        <v>5</v>
      </c>
      <c r="E28" s="51">
        <v>5</v>
      </c>
      <c r="F28" s="51">
        <v>5</v>
      </c>
      <c r="G28" s="51">
        <v>5</v>
      </c>
      <c r="H28" s="51">
        <v>5</v>
      </c>
      <c r="I28" s="51">
        <v>5</v>
      </c>
      <c r="J28" s="51">
        <v>5</v>
      </c>
      <c r="K28" s="51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1">
        <v>6</v>
      </c>
      <c r="C29" s="51">
        <v>6</v>
      </c>
      <c r="D29" s="51">
        <v>6</v>
      </c>
      <c r="E29" s="51">
        <v>6</v>
      </c>
      <c r="F29" s="51">
        <v>6</v>
      </c>
      <c r="G29" s="51">
        <v>6</v>
      </c>
      <c r="H29" s="51">
        <v>6</v>
      </c>
      <c r="I29" s="51">
        <v>6</v>
      </c>
      <c r="J29" s="51">
        <v>6</v>
      </c>
      <c r="K29" s="51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1">
        <v>9</v>
      </c>
      <c r="C34" s="51">
        <v>9</v>
      </c>
      <c r="D34" s="51">
        <v>9</v>
      </c>
      <c r="E34" s="51">
        <v>9</v>
      </c>
      <c r="F34" s="51">
        <v>9</v>
      </c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63">
        <v>88.5</v>
      </c>
      <c r="C37" s="63">
        <v>90.9</v>
      </c>
      <c r="D37" s="63">
        <v>90.9</v>
      </c>
      <c r="E37" s="63">
        <v>90.9</v>
      </c>
      <c r="F37" s="63">
        <v>90.9</v>
      </c>
      <c r="G37" s="63">
        <v>90.9</v>
      </c>
      <c r="H37" s="63">
        <v>88.7</v>
      </c>
      <c r="I37" s="63">
        <v>88.7</v>
      </c>
      <c r="J37" s="63">
        <v>88.7</v>
      </c>
      <c r="K37" s="63">
        <v>88.7</v>
      </c>
      <c r="L37" s="72">
        <v>88.7</v>
      </c>
      <c r="M37" s="72">
        <f>47+42</f>
        <v>89</v>
      </c>
      <c r="N37" s="72">
        <f>46+42</f>
        <v>88</v>
      </c>
      <c r="O37" s="72">
        <f>42+46.3</f>
        <v>88.3</v>
      </c>
      <c r="P37" s="72">
        <f>42+47</f>
        <v>89</v>
      </c>
      <c r="Q37" s="72">
        <f>45+42</f>
        <v>87</v>
      </c>
      <c r="R37" s="72">
        <f>45+42</f>
        <v>87</v>
      </c>
      <c r="S37" s="72">
        <f>46.5+42</f>
        <v>88.5</v>
      </c>
      <c r="T37" s="72">
        <v>86</v>
      </c>
      <c r="U37" s="72">
        <v>86</v>
      </c>
      <c r="V37" s="72">
        <v>86</v>
      </c>
      <c r="W37" s="72">
        <v>80.2</v>
      </c>
      <c r="X37" s="72">
        <v>80.2</v>
      </c>
      <c r="Y37" s="72">
        <v>80.2</v>
      </c>
      <c r="Z37" s="72">
        <v>80.2</v>
      </c>
      <c r="AA37" s="72">
        <v>81.2</v>
      </c>
      <c r="AB37" s="72">
        <v>81.2</v>
      </c>
      <c r="AC37" s="72">
        <v>81.2</v>
      </c>
      <c r="AD37" s="72">
        <v>81.2</v>
      </c>
      <c r="AE37" s="72">
        <v>85</v>
      </c>
      <c r="AF37" s="72">
        <v>86.7</v>
      </c>
      <c r="AG37" s="69">
        <v>240</v>
      </c>
      <c r="AH37" s="56">
        <f t="shared" si="2"/>
        <v>90.9</v>
      </c>
      <c r="AI37" s="57">
        <f t="shared" si="3"/>
        <v>80.2</v>
      </c>
      <c r="AK37" s="58"/>
    </row>
    <row r="38" spans="1:88" ht="15.75" thickBot="1" x14ac:dyDescent="0.3">
      <c r="A38" s="73" t="s">
        <v>45</v>
      </c>
      <c r="B38" s="74">
        <f t="shared" ref="B38:AF38" si="4">SUM(B11:B36)</f>
        <v>597.20000000000005</v>
      </c>
      <c r="C38" s="74">
        <f t="shared" si="4"/>
        <v>589.5</v>
      </c>
      <c r="D38" s="74">
        <f t="shared" si="4"/>
        <v>592.9</v>
      </c>
      <c r="E38" s="74">
        <f t="shared" si="4"/>
        <v>592.9</v>
      </c>
      <c r="F38" s="74">
        <f t="shared" si="4"/>
        <v>591.70000000000005</v>
      </c>
      <c r="G38" s="74">
        <f t="shared" si="4"/>
        <v>641.70000000000005</v>
      </c>
      <c r="H38" s="74">
        <f t="shared" si="4"/>
        <v>711.7</v>
      </c>
      <c r="I38" s="74">
        <f t="shared" si="4"/>
        <v>781.7</v>
      </c>
      <c r="J38" s="74">
        <f t="shared" si="4"/>
        <v>888.7</v>
      </c>
      <c r="K38" s="74">
        <f t="shared" si="4"/>
        <v>908.7</v>
      </c>
      <c r="L38" s="74">
        <f t="shared" si="4"/>
        <v>923.7</v>
      </c>
      <c r="M38" s="74">
        <f t="shared" si="4"/>
        <v>888.7</v>
      </c>
      <c r="N38" s="74">
        <f t="shared" si="4"/>
        <v>818.7</v>
      </c>
      <c r="O38" s="74">
        <f t="shared" si="4"/>
        <v>785.4</v>
      </c>
      <c r="P38" s="74">
        <f t="shared" si="4"/>
        <v>765.4</v>
      </c>
      <c r="Q38" s="74">
        <f t="shared" si="4"/>
        <v>725.4</v>
      </c>
      <c r="R38" s="74">
        <f t="shared" si="4"/>
        <v>710.4</v>
      </c>
      <c r="S38" s="74">
        <f t="shared" si="4"/>
        <v>760.4</v>
      </c>
      <c r="T38" s="74">
        <f t="shared" si="4"/>
        <v>772.9</v>
      </c>
      <c r="U38" s="74">
        <f t="shared" si="4"/>
        <v>852.9</v>
      </c>
      <c r="V38" s="74">
        <f t="shared" si="4"/>
        <v>905.9</v>
      </c>
      <c r="W38" s="74">
        <v>976</v>
      </c>
      <c r="X38" s="74">
        <f t="shared" si="4"/>
        <v>976</v>
      </c>
      <c r="Y38" s="74">
        <f t="shared" si="4"/>
        <v>895</v>
      </c>
      <c r="Z38" s="74">
        <f t="shared" si="4"/>
        <v>820</v>
      </c>
      <c r="AA38" s="74">
        <f t="shared" si="4"/>
        <v>820</v>
      </c>
      <c r="AB38" s="74">
        <f t="shared" si="4"/>
        <v>730</v>
      </c>
      <c r="AC38" s="74">
        <f t="shared" si="4"/>
        <v>711</v>
      </c>
      <c r="AD38" s="74">
        <f t="shared" si="4"/>
        <v>621</v>
      </c>
      <c r="AE38" s="74">
        <f t="shared" si="4"/>
        <v>601</v>
      </c>
      <c r="AF38" s="74">
        <f t="shared" si="4"/>
        <v>601</v>
      </c>
      <c r="AG38" s="69">
        <f>SUM(AG11:AG37)</f>
        <v>1492.8299999999997</v>
      </c>
      <c r="AH38" s="56">
        <f t="shared" si="2"/>
        <v>976</v>
      </c>
      <c r="AI38" s="57">
        <f t="shared" si="3"/>
        <v>589.5</v>
      </c>
      <c r="AK38" s="58"/>
    </row>
    <row r="39" spans="1:88" x14ac:dyDescent="0.25">
      <c r="A39" s="59" t="s">
        <v>46</v>
      </c>
      <c r="B39" s="50">
        <v>101.5</v>
      </c>
      <c r="C39" s="63">
        <v>101.4</v>
      </c>
      <c r="D39" s="63">
        <v>101.6</v>
      </c>
      <c r="E39" s="63">
        <v>111.6</v>
      </c>
      <c r="F39" s="63">
        <v>121.5</v>
      </c>
      <c r="G39" s="63">
        <v>131.5</v>
      </c>
      <c r="H39" s="63">
        <v>145.6</v>
      </c>
      <c r="I39" s="63">
        <v>145.6</v>
      </c>
      <c r="J39" s="63">
        <v>145.5</v>
      </c>
      <c r="K39" s="63">
        <v>148.5</v>
      </c>
      <c r="L39" s="51">
        <v>145.80000000000001</v>
      </c>
      <c r="M39" s="51">
        <v>145.80000000000001</v>
      </c>
      <c r="N39" s="51">
        <v>145.80000000000001</v>
      </c>
      <c r="O39" s="51">
        <v>147.19999999999999</v>
      </c>
      <c r="P39" s="51">
        <v>147.19999999999999</v>
      </c>
      <c r="Q39" s="51">
        <v>147.19999999999999</v>
      </c>
      <c r="R39" s="51">
        <v>147</v>
      </c>
      <c r="S39" s="51">
        <v>142.6</v>
      </c>
      <c r="T39" s="51">
        <v>147.19999999999999</v>
      </c>
      <c r="U39" s="51">
        <v>147.19999999999999</v>
      </c>
      <c r="V39" s="51">
        <v>147.69999999999999</v>
      </c>
      <c r="W39" s="51">
        <v>147.6</v>
      </c>
      <c r="X39" s="51">
        <v>147.6</v>
      </c>
      <c r="Y39" s="51">
        <v>147.6</v>
      </c>
      <c r="Z39" s="51">
        <v>147.6</v>
      </c>
      <c r="AA39" s="51">
        <v>147.69999999999999</v>
      </c>
      <c r="AB39" s="51">
        <v>141.4</v>
      </c>
      <c r="AC39" s="51">
        <v>141.5</v>
      </c>
      <c r="AD39" s="51">
        <v>131.6</v>
      </c>
      <c r="AE39" s="50">
        <v>131.5</v>
      </c>
      <c r="AF39" s="50">
        <v>131.5</v>
      </c>
      <c r="AG39" s="64">
        <v>144</v>
      </c>
      <c r="AH39" s="56">
        <f t="shared" si="2"/>
        <v>148.5</v>
      </c>
      <c r="AI39" s="57">
        <f t="shared" si="3"/>
        <v>101.4</v>
      </c>
      <c r="AK39" s="58"/>
    </row>
    <row r="40" spans="1:88" x14ac:dyDescent="0.25">
      <c r="A40" s="68" t="s">
        <v>47</v>
      </c>
      <c r="B40" s="63">
        <v>45</v>
      </c>
      <c r="C40" s="63">
        <v>44.8</v>
      </c>
      <c r="D40" s="63">
        <v>51</v>
      </c>
      <c r="E40" s="63">
        <v>60</v>
      </c>
      <c r="F40" s="63">
        <v>60.5</v>
      </c>
      <c r="G40" s="63">
        <v>61</v>
      </c>
      <c r="H40" s="63">
        <v>71</v>
      </c>
      <c r="I40" s="63">
        <v>69</v>
      </c>
      <c r="J40" s="63">
        <v>70.5</v>
      </c>
      <c r="K40" s="63">
        <v>68.8</v>
      </c>
      <c r="L40" s="53">
        <v>70.5</v>
      </c>
      <c r="M40" s="53">
        <v>70.5</v>
      </c>
      <c r="N40" s="53">
        <v>70.5</v>
      </c>
      <c r="O40" s="53">
        <v>71.3</v>
      </c>
      <c r="P40" s="53">
        <v>71.3</v>
      </c>
      <c r="Q40" s="53">
        <v>71.3</v>
      </c>
      <c r="R40" s="53">
        <v>72</v>
      </c>
      <c r="S40" s="53">
        <v>69.7</v>
      </c>
      <c r="T40" s="53">
        <v>71</v>
      </c>
      <c r="U40" s="53">
        <v>71</v>
      </c>
      <c r="V40" s="53">
        <v>71</v>
      </c>
      <c r="W40" s="53">
        <v>71.099999999999994</v>
      </c>
      <c r="X40" s="53">
        <v>71.099999999999994</v>
      </c>
      <c r="Y40" s="53">
        <v>71.099999999999994</v>
      </c>
      <c r="Z40" s="53">
        <v>71.099999999999994</v>
      </c>
      <c r="AA40" s="53">
        <v>70.400000000000006</v>
      </c>
      <c r="AB40" s="53">
        <v>70.8</v>
      </c>
      <c r="AC40" s="53">
        <v>70</v>
      </c>
      <c r="AD40" s="53">
        <v>52</v>
      </c>
      <c r="AE40" s="63">
        <v>50</v>
      </c>
      <c r="AF40" s="63">
        <v>50</v>
      </c>
      <c r="AG40" s="69">
        <v>70</v>
      </c>
      <c r="AH40" s="56">
        <f t="shared" si="2"/>
        <v>72</v>
      </c>
      <c r="AI40" s="57">
        <f t="shared" si="3"/>
        <v>44.8</v>
      </c>
      <c r="AK40" s="58"/>
    </row>
    <row r="41" spans="1:88" x14ac:dyDescent="0.25">
      <c r="A41" s="68" t="s">
        <v>48</v>
      </c>
      <c r="B41" s="63">
        <v>51.5</v>
      </c>
      <c r="C41" s="63">
        <v>51.9</v>
      </c>
      <c r="D41" s="63">
        <v>45</v>
      </c>
      <c r="E41" s="63">
        <v>40</v>
      </c>
      <c r="F41" s="63">
        <v>61.6</v>
      </c>
      <c r="G41" s="63">
        <v>62</v>
      </c>
      <c r="H41" s="63">
        <v>70.8</v>
      </c>
      <c r="I41" s="63">
        <v>69</v>
      </c>
      <c r="J41" s="63">
        <v>69.7</v>
      </c>
      <c r="K41" s="63">
        <v>69</v>
      </c>
      <c r="L41" s="53">
        <v>69</v>
      </c>
      <c r="M41" s="53">
        <v>69</v>
      </c>
      <c r="N41" s="53">
        <v>69</v>
      </c>
      <c r="O41" s="53">
        <v>69.599999999999994</v>
      </c>
      <c r="P41" s="53">
        <v>69.599999999999994</v>
      </c>
      <c r="Q41" s="53">
        <v>69.599999999999994</v>
      </c>
      <c r="R41" s="53">
        <v>69.5</v>
      </c>
      <c r="S41" s="53">
        <v>70.099999999999994</v>
      </c>
      <c r="T41" s="53">
        <v>70</v>
      </c>
      <c r="U41" s="53">
        <v>70</v>
      </c>
      <c r="V41" s="53">
        <v>70</v>
      </c>
      <c r="W41" s="53">
        <v>69.599999999999994</v>
      </c>
      <c r="X41" s="53">
        <v>69.599999999999994</v>
      </c>
      <c r="Y41" s="53">
        <v>69.599999999999994</v>
      </c>
      <c r="Z41" s="53">
        <v>69.599999999999994</v>
      </c>
      <c r="AA41" s="53">
        <v>69.2</v>
      </c>
      <c r="AB41" s="53">
        <v>69.599999999999994</v>
      </c>
      <c r="AC41" s="53">
        <v>69</v>
      </c>
      <c r="AD41" s="53">
        <v>55</v>
      </c>
      <c r="AE41" s="63">
        <v>65</v>
      </c>
      <c r="AF41" s="63">
        <v>56.5</v>
      </c>
      <c r="AG41" s="69">
        <v>69</v>
      </c>
      <c r="AH41" s="56">
        <f t="shared" si="2"/>
        <v>70.8</v>
      </c>
      <c r="AI41" s="57">
        <f t="shared" si="3"/>
        <v>40</v>
      </c>
      <c r="AK41" s="58"/>
    </row>
    <row r="42" spans="1:88" x14ac:dyDescent="0.25">
      <c r="A42" s="68" t="s">
        <v>49</v>
      </c>
      <c r="B42" s="63">
        <v>51.4</v>
      </c>
      <c r="C42" s="63">
        <v>42.1</v>
      </c>
      <c r="D42" s="63">
        <v>42.6</v>
      </c>
      <c r="E42" s="63">
        <v>45</v>
      </c>
      <c r="F42" s="63">
        <v>54.9</v>
      </c>
      <c r="G42" s="63">
        <v>56</v>
      </c>
      <c r="H42" s="63">
        <v>61</v>
      </c>
      <c r="I42" s="63">
        <v>60</v>
      </c>
      <c r="J42" s="63">
        <v>62</v>
      </c>
      <c r="K42" s="63">
        <v>62</v>
      </c>
      <c r="L42" s="53">
        <v>62</v>
      </c>
      <c r="M42" s="53">
        <v>62</v>
      </c>
      <c r="N42" s="53">
        <v>62</v>
      </c>
      <c r="O42" s="53">
        <v>62</v>
      </c>
      <c r="P42" s="53">
        <v>62</v>
      </c>
      <c r="Q42" s="53">
        <v>62</v>
      </c>
      <c r="R42" s="53">
        <v>60.3</v>
      </c>
      <c r="S42" s="53">
        <v>60.5</v>
      </c>
      <c r="T42" s="53">
        <v>60.3</v>
      </c>
      <c r="U42" s="53">
        <v>60.3</v>
      </c>
      <c r="V42" s="53">
        <v>60.3</v>
      </c>
      <c r="W42" s="53">
        <v>60.3</v>
      </c>
      <c r="X42" s="53">
        <v>60.3</v>
      </c>
      <c r="Y42" s="53">
        <v>60.3</v>
      </c>
      <c r="Z42" s="53">
        <v>60.3</v>
      </c>
      <c r="AA42" s="53">
        <v>60.3</v>
      </c>
      <c r="AB42" s="53">
        <v>60.3</v>
      </c>
      <c r="AC42" s="53">
        <v>61</v>
      </c>
      <c r="AD42" s="53">
        <v>50</v>
      </c>
      <c r="AE42" s="63">
        <v>50</v>
      </c>
      <c r="AF42" s="63">
        <v>50</v>
      </c>
      <c r="AG42" s="69">
        <v>60</v>
      </c>
      <c r="AH42" s="56">
        <f t="shared" si="2"/>
        <v>62</v>
      </c>
      <c r="AI42" s="57">
        <f t="shared" si="3"/>
        <v>42.1</v>
      </c>
      <c r="AK42" s="58"/>
    </row>
    <row r="43" spans="1:88" x14ac:dyDescent="0.25">
      <c r="A43" s="68" t="s">
        <v>50</v>
      </c>
      <c r="B43" s="53">
        <v>15</v>
      </c>
      <c r="C43" s="63">
        <v>14.8</v>
      </c>
      <c r="D43" s="63">
        <v>14.8</v>
      </c>
      <c r="E43" s="63">
        <v>14.8</v>
      </c>
      <c r="F43" s="63">
        <v>25.5</v>
      </c>
      <c r="G43" s="63">
        <v>25</v>
      </c>
      <c r="H43" s="63">
        <v>29.6</v>
      </c>
      <c r="I43" s="63">
        <v>29.6</v>
      </c>
      <c r="J43" s="63">
        <v>29.6</v>
      </c>
      <c r="K43" s="63">
        <v>29.6</v>
      </c>
      <c r="L43" s="51">
        <v>29.6</v>
      </c>
      <c r="M43" s="51">
        <v>29.6</v>
      </c>
      <c r="N43" s="51">
        <v>29.6</v>
      </c>
      <c r="O43" s="51">
        <v>29.3</v>
      </c>
      <c r="P43" s="51">
        <v>29.3</v>
      </c>
      <c r="Q43" s="51">
        <v>29.3</v>
      </c>
      <c r="R43" s="51">
        <v>14</v>
      </c>
      <c r="S43" s="51">
        <v>14</v>
      </c>
      <c r="T43" s="51">
        <v>14</v>
      </c>
      <c r="U43" s="51">
        <v>14</v>
      </c>
      <c r="V43" s="51">
        <v>14</v>
      </c>
      <c r="W43" s="51">
        <v>29.6</v>
      </c>
      <c r="X43" s="51">
        <v>29.6</v>
      </c>
      <c r="Y43" s="51">
        <v>29.6</v>
      </c>
      <c r="Z43" s="51">
        <v>29.6</v>
      </c>
      <c r="AA43" s="53">
        <v>29.5</v>
      </c>
      <c r="AB43" s="53">
        <v>29.5</v>
      </c>
      <c r="AC43" s="53">
        <v>29.5</v>
      </c>
      <c r="AD43" s="53">
        <v>14</v>
      </c>
      <c r="AE43" s="63">
        <v>14</v>
      </c>
      <c r="AF43" s="63">
        <v>14</v>
      </c>
      <c r="AG43" s="69">
        <v>30</v>
      </c>
      <c r="AH43" s="56">
        <f t="shared" si="2"/>
        <v>29.6</v>
      </c>
      <c r="AI43" s="57">
        <f t="shared" si="3"/>
        <v>14</v>
      </c>
      <c r="AK43" s="58"/>
    </row>
    <row r="44" spans="1:88" x14ac:dyDescent="0.25">
      <c r="A44" s="68" t="s">
        <v>51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51">
        <v>17.600000000000001</v>
      </c>
      <c r="C45" s="51">
        <v>17.600000000000001</v>
      </c>
      <c r="D45" s="51">
        <v>10</v>
      </c>
      <c r="E45" s="51">
        <v>10</v>
      </c>
      <c r="F45" s="51">
        <v>10</v>
      </c>
      <c r="G45" s="75">
        <v>17</v>
      </c>
      <c r="H45" s="75">
        <v>17</v>
      </c>
      <c r="I45" s="75">
        <v>17</v>
      </c>
      <c r="J45" s="75">
        <v>17</v>
      </c>
      <c r="K45" s="75">
        <v>17</v>
      </c>
      <c r="L45" s="51">
        <v>17</v>
      </c>
      <c r="M45" s="51">
        <v>17</v>
      </c>
      <c r="N45" s="51">
        <v>17</v>
      </c>
      <c r="O45" s="51">
        <v>17</v>
      </c>
      <c r="P45" s="51">
        <v>17</v>
      </c>
      <c r="Q45" s="51">
        <v>17</v>
      </c>
      <c r="R45" s="51">
        <v>17</v>
      </c>
      <c r="S45" s="51">
        <v>17</v>
      </c>
      <c r="T45" s="51">
        <v>17</v>
      </c>
      <c r="U45" s="51">
        <v>17</v>
      </c>
      <c r="V45" s="51">
        <v>17</v>
      </c>
      <c r="W45" s="51">
        <v>17</v>
      </c>
      <c r="X45" s="51">
        <v>17</v>
      </c>
      <c r="Y45" s="51">
        <v>17</v>
      </c>
      <c r="Z45" s="51">
        <v>17</v>
      </c>
      <c r="AA45" s="51">
        <v>17</v>
      </c>
      <c r="AB45" s="51">
        <v>17</v>
      </c>
      <c r="AC45" s="51">
        <v>17</v>
      </c>
      <c r="AD45" s="51">
        <v>17</v>
      </c>
      <c r="AE45" s="51">
        <v>17</v>
      </c>
      <c r="AF45" s="51">
        <v>17</v>
      </c>
      <c r="AG45" s="69">
        <v>24</v>
      </c>
      <c r="AH45" s="56">
        <f t="shared" si="2"/>
        <v>17.600000000000001</v>
      </c>
      <c r="AI45" s="57">
        <f t="shared" si="3"/>
        <v>10</v>
      </c>
      <c r="AK45" s="58"/>
    </row>
    <row r="46" spans="1:88" x14ac:dyDescent="0.25">
      <c r="A46" s="68" t="s">
        <v>53</v>
      </c>
      <c r="B46" s="51">
        <v>0</v>
      </c>
      <c r="C46" s="51">
        <v>0</v>
      </c>
      <c r="D46" s="51">
        <v>0</v>
      </c>
      <c r="E46" s="51">
        <v>0</v>
      </c>
      <c r="F46" s="51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51">
        <v>13.5</v>
      </c>
      <c r="C47" s="51">
        <v>13.5</v>
      </c>
      <c r="D47" s="51">
        <v>8</v>
      </c>
      <c r="E47" s="51">
        <v>8</v>
      </c>
      <c r="F47" s="51">
        <v>8</v>
      </c>
      <c r="G47" s="63">
        <v>13.5</v>
      </c>
      <c r="H47" s="63">
        <v>13.5</v>
      </c>
      <c r="I47" s="63">
        <v>13.5</v>
      </c>
      <c r="J47" s="63">
        <v>13.5</v>
      </c>
      <c r="K47" s="63">
        <v>13.5</v>
      </c>
      <c r="L47" s="51">
        <v>13.5</v>
      </c>
      <c r="M47" s="51">
        <v>13.5</v>
      </c>
      <c r="N47" s="51">
        <v>13.5</v>
      </c>
      <c r="O47" s="51">
        <v>13.5</v>
      </c>
      <c r="P47" s="51">
        <v>13.5</v>
      </c>
      <c r="Q47" s="51">
        <v>13.5</v>
      </c>
      <c r="R47" s="51">
        <v>13.5</v>
      </c>
      <c r="S47" s="51">
        <v>13.5</v>
      </c>
      <c r="T47" s="51">
        <v>13.5</v>
      </c>
      <c r="U47" s="51">
        <v>13.5</v>
      </c>
      <c r="V47" s="51">
        <v>13.5</v>
      </c>
      <c r="W47" s="51">
        <v>13.5</v>
      </c>
      <c r="X47" s="51">
        <v>13.5</v>
      </c>
      <c r="Y47" s="51">
        <v>13.5</v>
      </c>
      <c r="Z47" s="51">
        <v>13.5</v>
      </c>
      <c r="AA47" s="51">
        <v>13.5</v>
      </c>
      <c r="AB47" s="51">
        <v>13.5</v>
      </c>
      <c r="AC47" s="51">
        <v>13.5</v>
      </c>
      <c r="AD47" s="51">
        <v>13.5</v>
      </c>
      <c r="AE47" s="51">
        <v>13.5</v>
      </c>
      <c r="AF47" s="51">
        <v>13.5</v>
      </c>
      <c r="AG47" s="69">
        <v>14.1</v>
      </c>
      <c r="AH47" s="56">
        <f t="shared" si="2"/>
        <v>13.5</v>
      </c>
      <c r="AI47" s="57">
        <f t="shared" si="3"/>
        <v>8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51">
        <v>9.5</v>
      </c>
      <c r="C48" s="51">
        <v>9.5</v>
      </c>
      <c r="D48" s="51">
        <v>9.5</v>
      </c>
      <c r="E48" s="51">
        <v>9.5</v>
      </c>
      <c r="F48" s="51">
        <v>9.5</v>
      </c>
      <c r="G48" s="51">
        <v>9.5</v>
      </c>
      <c r="H48" s="51">
        <v>9.5</v>
      </c>
      <c r="I48" s="51">
        <v>9.5</v>
      </c>
      <c r="J48" s="51">
        <v>9.5</v>
      </c>
      <c r="K48" s="51">
        <v>9.5</v>
      </c>
      <c r="L48" s="51">
        <v>9.5</v>
      </c>
      <c r="M48" s="51">
        <v>9.5</v>
      </c>
      <c r="N48" s="51">
        <v>9.5</v>
      </c>
      <c r="O48" s="51">
        <v>9.5</v>
      </c>
      <c r="P48" s="51">
        <v>9.5</v>
      </c>
      <c r="Q48" s="51">
        <v>9.5</v>
      </c>
      <c r="R48" s="51">
        <v>9.5</v>
      </c>
      <c r="S48" s="51">
        <v>9.5</v>
      </c>
      <c r="T48" s="51">
        <v>9.5</v>
      </c>
      <c r="U48" s="51">
        <v>9.5</v>
      </c>
      <c r="V48" s="51">
        <v>9.5</v>
      </c>
      <c r="W48" s="51">
        <v>9.5</v>
      </c>
      <c r="X48" s="51">
        <v>9.5</v>
      </c>
      <c r="Y48" s="51">
        <v>9.5</v>
      </c>
      <c r="Z48" s="51">
        <v>9.5</v>
      </c>
      <c r="AA48" s="51">
        <v>9.5</v>
      </c>
      <c r="AB48" s="51">
        <v>9.5</v>
      </c>
      <c r="AC48" s="51">
        <v>9.5</v>
      </c>
      <c r="AD48" s="51">
        <v>9.5</v>
      </c>
      <c r="AE48" s="51">
        <v>9.5</v>
      </c>
      <c r="AF48" s="51">
        <v>9.5</v>
      </c>
      <c r="AG48" s="69">
        <v>14</v>
      </c>
      <c r="AH48" s="56">
        <f t="shared" si="2"/>
        <v>9.5</v>
      </c>
      <c r="AI48" s="57">
        <f t="shared" si="3"/>
        <v>9.5</v>
      </c>
      <c r="AK48" s="58"/>
    </row>
    <row r="49" spans="1:37" x14ac:dyDescent="0.25">
      <c r="A49" s="68" t="s">
        <v>56</v>
      </c>
      <c r="B49" s="51">
        <v>10</v>
      </c>
      <c r="C49" s="51">
        <v>10</v>
      </c>
      <c r="D49" s="51">
        <v>10</v>
      </c>
      <c r="E49" s="51">
        <v>10</v>
      </c>
      <c r="F49" s="51">
        <v>10</v>
      </c>
      <c r="G49" s="51">
        <v>10</v>
      </c>
      <c r="H49" s="51">
        <v>10</v>
      </c>
      <c r="I49" s="51">
        <v>10</v>
      </c>
      <c r="J49" s="51">
        <v>10</v>
      </c>
      <c r="K49" s="51">
        <v>10</v>
      </c>
      <c r="L49" s="51">
        <v>10</v>
      </c>
      <c r="M49" s="51">
        <v>10</v>
      </c>
      <c r="N49" s="51">
        <v>10</v>
      </c>
      <c r="O49" s="51">
        <v>10</v>
      </c>
      <c r="P49" s="51">
        <v>10</v>
      </c>
      <c r="Q49" s="51">
        <v>10</v>
      </c>
      <c r="R49" s="51">
        <v>10</v>
      </c>
      <c r="S49" s="51">
        <v>10</v>
      </c>
      <c r="T49" s="51">
        <v>10</v>
      </c>
      <c r="U49" s="51">
        <v>10</v>
      </c>
      <c r="V49" s="51">
        <v>10</v>
      </c>
      <c r="W49" s="51">
        <v>10</v>
      </c>
      <c r="X49" s="51">
        <v>10</v>
      </c>
      <c r="Y49" s="51">
        <v>10</v>
      </c>
      <c r="Z49" s="51">
        <v>10</v>
      </c>
      <c r="AA49" s="51">
        <v>10</v>
      </c>
      <c r="AB49" s="51">
        <v>10</v>
      </c>
      <c r="AC49" s="51">
        <v>10</v>
      </c>
      <c r="AD49" s="51">
        <v>10</v>
      </c>
      <c r="AE49" s="51">
        <v>10</v>
      </c>
      <c r="AF49" s="51">
        <v>10</v>
      </c>
      <c r="AG49" s="69">
        <v>10.050000000000001</v>
      </c>
      <c r="AH49" s="56">
        <f t="shared" si="2"/>
        <v>10</v>
      </c>
      <c r="AI49" s="57">
        <f t="shared" si="3"/>
        <v>10</v>
      </c>
      <c r="AK49" s="58"/>
    </row>
    <row r="50" spans="1:37" x14ac:dyDescent="0.25">
      <c r="A50" s="68" t="s">
        <v>57</v>
      </c>
      <c r="B50" s="51">
        <v>6.2</v>
      </c>
      <c r="C50" s="51">
        <v>6.2</v>
      </c>
      <c r="D50" s="51">
        <v>6.2</v>
      </c>
      <c r="E50" s="51">
        <v>6.2</v>
      </c>
      <c r="F50" s="51">
        <v>6.2</v>
      </c>
      <c r="G50" s="51">
        <v>6.2</v>
      </c>
      <c r="H50" s="51">
        <v>6.2</v>
      </c>
      <c r="I50" s="51">
        <v>6.2</v>
      </c>
      <c r="J50" s="51">
        <v>6.2</v>
      </c>
      <c r="K50" s="51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f t="shared" ref="B51" si="5">B199</f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6">T199</f>
        <v>3.54</v>
      </c>
      <c r="U51" s="78">
        <f t="shared" si="6"/>
        <v>3.54</v>
      </c>
      <c r="V51" s="78">
        <f t="shared" si="6"/>
        <v>3.54</v>
      </c>
      <c r="W51" s="78">
        <v>3.54</v>
      </c>
      <c r="X51" s="78">
        <f t="shared" si="6"/>
        <v>3.54</v>
      </c>
      <c r="Y51" s="78">
        <v>3.54</v>
      </c>
      <c r="Z51" s="78">
        <f t="shared" si="6"/>
        <v>3.54</v>
      </c>
      <c r="AA51" s="78">
        <f t="shared" si="6"/>
        <v>3.54</v>
      </c>
      <c r="AB51" s="78">
        <f t="shared" si="6"/>
        <v>3.54</v>
      </c>
      <c r="AC51" s="78">
        <f t="shared" si="6"/>
        <v>3.54</v>
      </c>
      <c r="AD51" s="78">
        <f t="shared" si="6"/>
        <v>3.54</v>
      </c>
      <c r="AE51" s="78">
        <f t="shared" si="6"/>
        <v>3.54</v>
      </c>
      <c r="AF51" s="78">
        <f t="shared" si="6"/>
        <v>3.54</v>
      </c>
      <c r="AG51" s="78">
        <f t="shared" si="6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7">SUM(B39:B51)</f>
        <v>324.74</v>
      </c>
      <c r="C52" s="74">
        <f t="shared" si="7"/>
        <v>315.34000000000003</v>
      </c>
      <c r="D52" s="74">
        <f t="shared" si="7"/>
        <v>302.24</v>
      </c>
      <c r="E52" s="74">
        <f t="shared" si="7"/>
        <v>318.64000000000004</v>
      </c>
      <c r="F52" s="74">
        <f t="shared" si="7"/>
        <v>371.24</v>
      </c>
      <c r="G52" s="74">
        <f t="shared" si="7"/>
        <v>395.24</v>
      </c>
      <c r="H52" s="74">
        <f t="shared" si="7"/>
        <v>437.74</v>
      </c>
      <c r="I52" s="74">
        <f t="shared" si="7"/>
        <v>432.94000000000005</v>
      </c>
      <c r="J52" s="74">
        <f t="shared" si="7"/>
        <v>437.04</v>
      </c>
      <c r="K52" s="74">
        <f t="shared" si="7"/>
        <v>437.64000000000004</v>
      </c>
      <c r="L52" s="74">
        <f t="shared" si="7"/>
        <v>436.64000000000004</v>
      </c>
      <c r="M52" s="74">
        <f t="shared" si="7"/>
        <v>436.64000000000004</v>
      </c>
      <c r="N52" s="74">
        <f t="shared" si="7"/>
        <v>436.64000000000004</v>
      </c>
      <c r="O52" s="74">
        <f t="shared" si="7"/>
        <v>439.14000000000004</v>
      </c>
      <c r="P52" s="74">
        <f t="shared" si="7"/>
        <v>439.14000000000004</v>
      </c>
      <c r="Q52" s="74">
        <f t="shared" si="7"/>
        <v>439.14000000000004</v>
      </c>
      <c r="R52" s="74">
        <f t="shared" si="7"/>
        <v>422.54</v>
      </c>
      <c r="S52" s="74">
        <f t="shared" si="7"/>
        <v>416.64</v>
      </c>
      <c r="T52" s="74">
        <f t="shared" si="7"/>
        <v>422.24</v>
      </c>
      <c r="U52" s="74">
        <f t="shared" si="7"/>
        <v>422.24</v>
      </c>
      <c r="V52" s="74">
        <f t="shared" si="7"/>
        <v>422.74</v>
      </c>
      <c r="W52" s="74">
        <v>437.94</v>
      </c>
      <c r="X52" s="74">
        <f t="shared" si="7"/>
        <v>437.94</v>
      </c>
      <c r="Y52" s="74">
        <f t="shared" si="7"/>
        <v>437.94</v>
      </c>
      <c r="Z52" s="74">
        <f t="shared" si="7"/>
        <v>437.94</v>
      </c>
      <c r="AA52" s="74">
        <f t="shared" si="7"/>
        <v>436.84000000000003</v>
      </c>
      <c r="AB52" s="74">
        <f t="shared" si="7"/>
        <v>431.34</v>
      </c>
      <c r="AC52" s="74">
        <f t="shared" si="7"/>
        <v>430.74</v>
      </c>
      <c r="AD52" s="74">
        <f t="shared" si="7"/>
        <v>362.34000000000003</v>
      </c>
      <c r="AE52" s="74">
        <f t="shared" si="7"/>
        <v>370.24</v>
      </c>
      <c r="AF52" s="74">
        <f t="shared" si="7"/>
        <v>361.74</v>
      </c>
      <c r="AG52" s="79">
        <f>SUM(AG39:AG51)</f>
        <v>489.91</v>
      </c>
      <c r="AH52" s="56">
        <f t="shared" si="2"/>
        <v>439.14000000000004</v>
      </c>
      <c r="AI52" s="57">
        <f t="shared" si="3"/>
        <v>302.24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13.9</v>
      </c>
      <c r="K53" s="63">
        <v>30</v>
      </c>
      <c r="L53" s="80">
        <v>39.5</v>
      </c>
      <c r="M53" s="80">
        <v>15</v>
      </c>
      <c r="N53" s="80">
        <v>11</v>
      </c>
      <c r="O53" s="80">
        <v>11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14</v>
      </c>
      <c r="V53" s="51">
        <v>60.1</v>
      </c>
      <c r="W53" s="51">
        <v>59.4</v>
      </c>
      <c r="X53" s="51">
        <v>59.9</v>
      </c>
      <c r="Y53" s="51">
        <v>59.9</v>
      </c>
      <c r="Z53" s="51">
        <v>40</v>
      </c>
      <c r="AA53" s="51">
        <v>14.3</v>
      </c>
      <c r="AB53" s="51">
        <v>13.6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60.1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6.7</v>
      </c>
      <c r="K54" s="63">
        <v>14.8</v>
      </c>
      <c r="L54" s="80">
        <v>19.8</v>
      </c>
      <c r="M54" s="80">
        <v>15.8</v>
      </c>
      <c r="N54" s="80">
        <v>5</v>
      </c>
      <c r="O54" s="80">
        <v>5.3</v>
      </c>
      <c r="P54" s="53">
        <v>0</v>
      </c>
      <c r="Q54" s="53">
        <v>0</v>
      </c>
      <c r="R54" s="51">
        <v>0</v>
      </c>
      <c r="S54" s="51">
        <v>0</v>
      </c>
      <c r="T54" s="51">
        <v>0</v>
      </c>
      <c r="U54" s="53">
        <v>6.3</v>
      </c>
      <c r="V54" s="53">
        <v>21</v>
      </c>
      <c r="W54" s="53">
        <v>29</v>
      </c>
      <c r="X54" s="53">
        <v>28.9</v>
      </c>
      <c r="Y54" s="53">
        <v>28.9</v>
      </c>
      <c r="Z54" s="53">
        <v>26.5</v>
      </c>
      <c r="AA54" s="53">
        <v>8.4</v>
      </c>
      <c r="AB54" s="53">
        <v>10.199999999999999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29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6.5</v>
      </c>
      <c r="L55" s="82">
        <v>7</v>
      </c>
      <c r="M55" s="82">
        <v>6</v>
      </c>
      <c r="N55" s="82">
        <v>2</v>
      </c>
      <c r="O55" s="82">
        <v>2.1</v>
      </c>
      <c r="P55" s="81">
        <v>0</v>
      </c>
      <c r="Q55" s="81">
        <v>0</v>
      </c>
      <c r="R55" s="51">
        <v>0</v>
      </c>
      <c r="S55" s="51">
        <v>0</v>
      </c>
      <c r="T55" s="51">
        <v>0</v>
      </c>
      <c r="U55" s="81">
        <v>2.2999999999999998</v>
      </c>
      <c r="V55" s="81">
        <v>7.7</v>
      </c>
      <c r="W55" s="81">
        <v>10.6</v>
      </c>
      <c r="X55" s="81">
        <v>10.6</v>
      </c>
      <c r="Y55" s="81">
        <v>10.6</v>
      </c>
      <c r="Z55" s="81">
        <v>9.6999999999999993</v>
      </c>
      <c r="AA55" s="81">
        <v>3.1</v>
      </c>
      <c r="AB55" s="81">
        <v>3.7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10.6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8">SUM(C53:C55)</f>
        <v>0</v>
      </c>
      <c r="D56" s="74">
        <f t="shared" si="8"/>
        <v>0</v>
      </c>
      <c r="E56" s="74">
        <f t="shared" si="8"/>
        <v>0</v>
      </c>
      <c r="F56" s="74">
        <f t="shared" si="8"/>
        <v>0</v>
      </c>
      <c r="G56" s="74">
        <f t="shared" si="8"/>
        <v>0</v>
      </c>
      <c r="H56" s="74">
        <f t="shared" si="8"/>
        <v>0</v>
      </c>
      <c r="I56" s="74">
        <f t="shared" si="8"/>
        <v>0</v>
      </c>
      <c r="J56" s="74">
        <f t="shared" si="8"/>
        <v>20.6</v>
      </c>
      <c r="K56" s="74">
        <f t="shared" si="8"/>
        <v>51.3</v>
      </c>
      <c r="L56" s="74">
        <f t="shared" si="8"/>
        <v>66.3</v>
      </c>
      <c r="M56" s="74">
        <f t="shared" si="8"/>
        <v>36.799999999999997</v>
      </c>
      <c r="N56" s="74">
        <f t="shared" si="8"/>
        <v>18</v>
      </c>
      <c r="O56" s="74">
        <f t="shared" si="8"/>
        <v>18.400000000000002</v>
      </c>
      <c r="P56" s="74">
        <f t="shared" si="8"/>
        <v>0</v>
      </c>
      <c r="Q56" s="74">
        <f t="shared" si="8"/>
        <v>0</v>
      </c>
      <c r="R56" s="74">
        <f t="shared" si="8"/>
        <v>0</v>
      </c>
      <c r="S56" s="74">
        <f t="shared" si="8"/>
        <v>0</v>
      </c>
      <c r="T56" s="74">
        <f t="shared" si="8"/>
        <v>0</v>
      </c>
      <c r="U56" s="74">
        <f t="shared" si="8"/>
        <v>22.6</v>
      </c>
      <c r="V56" s="74">
        <f t="shared" si="8"/>
        <v>88.8</v>
      </c>
      <c r="W56" s="74">
        <v>99</v>
      </c>
      <c r="X56" s="74">
        <f t="shared" si="8"/>
        <v>99.399999999999991</v>
      </c>
      <c r="Y56" s="74">
        <f t="shared" si="8"/>
        <v>99.399999999999991</v>
      </c>
      <c r="Z56" s="74">
        <f t="shared" si="8"/>
        <v>76.2</v>
      </c>
      <c r="AA56" s="74">
        <f t="shared" si="8"/>
        <v>25.800000000000004</v>
      </c>
      <c r="AB56" s="74">
        <f t="shared" si="8"/>
        <v>27.499999999999996</v>
      </c>
      <c r="AC56" s="74">
        <f t="shared" si="8"/>
        <v>0</v>
      </c>
      <c r="AD56" s="74">
        <f t="shared" si="8"/>
        <v>0</v>
      </c>
      <c r="AE56" s="74">
        <f t="shared" si="8"/>
        <v>0</v>
      </c>
      <c r="AF56" s="74">
        <f t="shared" si="8"/>
        <v>0</v>
      </c>
      <c r="AG56" s="79">
        <f>SUM(AG53:AG55)</f>
        <v>106</v>
      </c>
      <c r="AH56" s="56">
        <f t="shared" si="2"/>
        <v>99.399999999999991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84">
        <v>0</v>
      </c>
      <c r="X58" s="84">
        <v>0</v>
      </c>
      <c r="Y58" s="84">
        <v>0</v>
      </c>
      <c r="Z58" s="84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-55</v>
      </c>
      <c r="C59" s="53">
        <v>-83.1</v>
      </c>
      <c r="D59" s="53">
        <v>-56</v>
      </c>
      <c r="E59" s="53">
        <v>-52</v>
      </c>
      <c r="F59" s="53">
        <v>-48</v>
      </c>
      <c r="G59" s="51">
        <v>-53</v>
      </c>
      <c r="H59" s="51">
        <v>-68</v>
      </c>
      <c r="I59" s="51">
        <v>-78</v>
      </c>
      <c r="J59" s="51">
        <v>-77.8</v>
      </c>
      <c r="K59" s="51">
        <v>-50</v>
      </c>
      <c r="L59" s="53">
        <v>-52</v>
      </c>
      <c r="M59" s="53">
        <v>-60</v>
      </c>
      <c r="N59" s="53">
        <v>-50</v>
      </c>
      <c r="O59" s="53">
        <v>-61.7</v>
      </c>
      <c r="P59" s="53">
        <v>-43</v>
      </c>
      <c r="Q59" s="53">
        <v>-50</v>
      </c>
      <c r="R59" s="53">
        <v>-40</v>
      </c>
      <c r="S59" s="53">
        <v>-63.2</v>
      </c>
      <c r="T59" s="53">
        <v>-58</v>
      </c>
      <c r="U59" s="53">
        <v>-44</v>
      </c>
      <c r="V59" s="53">
        <v>-39</v>
      </c>
      <c r="W59" s="85">
        <v>-60.2</v>
      </c>
      <c r="X59" s="85">
        <v>-84</v>
      </c>
      <c r="Y59" s="85">
        <v>-94</v>
      </c>
      <c r="Z59" s="85">
        <v>-45.5</v>
      </c>
      <c r="AA59" s="53">
        <v>-42</v>
      </c>
      <c r="AB59" s="53">
        <v>-52</v>
      </c>
      <c r="AC59" s="53">
        <v>-47.7</v>
      </c>
      <c r="AD59" s="53">
        <v>-53</v>
      </c>
      <c r="AE59" s="53">
        <v>-45</v>
      </c>
      <c r="AF59" s="53">
        <v>-60</v>
      </c>
      <c r="AG59" s="86"/>
      <c r="AH59" s="56">
        <f t="shared" si="2"/>
        <v>-39</v>
      </c>
      <c r="AI59" s="57">
        <f t="shared" si="3"/>
        <v>-94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53">
        <v>0</v>
      </c>
      <c r="P61" s="53">
        <v>0</v>
      </c>
      <c r="Q61" s="53">
        <v>0</v>
      </c>
      <c r="R61" s="53">
        <v>0</v>
      </c>
      <c r="S61" s="53">
        <v>0</v>
      </c>
      <c r="T61" s="53">
        <v>0</v>
      </c>
      <c r="U61" s="53">
        <v>0</v>
      </c>
      <c r="V61" s="53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53">
        <v>0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0">
        <v>0</v>
      </c>
      <c r="N67" s="60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-55</v>
      </c>
      <c r="C68" s="74">
        <f t="shared" ref="C68:AF68" si="9">SUM(C57:C67)</f>
        <v>-83.1</v>
      </c>
      <c r="D68" s="74">
        <f t="shared" si="9"/>
        <v>-56</v>
      </c>
      <c r="E68" s="74">
        <f t="shared" si="9"/>
        <v>-52</v>
      </c>
      <c r="F68" s="74">
        <f t="shared" si="9"/>
        <v>-48</v>
      </c>
      <c r="G68" s="74">
        <f t="shared" si="9"/>
        <v>-53</v>
      </c>
      <c r="H68" s="74">
        <f t="shared" si="9"/>
        <v>-68</v>
      </c>
      <c r="I68" s="74">
        <f t="shared" si="9"/>
        <v>-78</v>
      </c>
      <c r="J68" s="74">
        <f t="shared" si="9"/>
        <v>-77.8</v>
      </c>
      <c r="K68" s="74">
        <f t="shared" si="9"/>
        <v>-50</v>
      </c>
      <c r="L68" s="74">
        <f t="shared" si="9"/>
        <v>-52</v>
      </c>
      <c r="M68" s="74">
        <f t="shared" si="9"/>
        <v>-60</v>
      </c>
      <c r="N68" s="74">
        <f t="shared" si="9"/>
        <v>-50</v>
      </c>
      <c r="O68" s="74">
        <f t="shared" si="9"/>
        <v>-61.7</v>
      </c>
      <c r="P68" s="74">
        <f t="shared" si="9"/>
        <v>-43</v>
      </c>
      <c r="Q68" s="74">
        <f t="shared" si="9"/>
        <v>-50</v>
      </c>
      <c r="R68" s="74">
        <f t="shared" si="9"/>
        <v>-40</v>
      </c>
      <c r="S68" s="74">
        <f t="shared" si="9"/>
        <v>-63.2</v>
      </c>
      <c r="T68" s="74">
        <f t="shared" si="9"/>
        <v>-58</v>
      </c>
      <c r="U68" s="74">
        <f t="shared" si="9"/>
        <v>-44</v>
      </c>
      <c r="V68" s="74">
        <f t="shared" si="9"/>
        <v>-39</v>
      </c>
      <c r="W68" s="74">
        <f t="shared" si="9"/>
        <v>-60.2</v>
      </c>
      <c r="X68" s="74">
        <f t="shared" si="9"/>
        <v>-84</v>
      </c>
      <c r="Y68" s="74">
        <f t="shared" si="9"/>
        <v>-94</v>
      </c>
      <c r="Z68" s="74">
        <f t="shared" si="9"/>
        <v>-45.5</v>
      </c>
      <c r="AA68" s="74">
        <f t="shared" si="9"/>
        <v>-42</v>
      </c>
      <c r="AB68" s="74">
        <f t="shared" si="9"/>
        <v>-52</v>
      </c>
      <c r="AC68" s="74">
        <f t="shared" si="9"/>
        <v>-47.7</v>
      </c>
      <c r="AD68" s="74">
        <f t="shared" si="9"/>
        <v>-53</v>
      </c>
      <c r="AE68" s="74">
        <f t="shared" si="9"/>
        <v>-45</v>
      </c>
      <c r="AF68" s="74">
        <f t="shared" si="9"/>
        <v>-60</v>
      </c>
      <c r="AG68" s="79">
        <f>SUM(AG57:AG67)</f>
        <v>0</v>
      </c>
      <c r="AH68" s="56">
        <f t="shared" si="2"/>
        <v>-39</v>
      </c>
      <c r="AI68" s="57">
        <f t="shared" si="3"/>
        <v>-94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10">SUM(C69:C71)</f>
        <v>0</v>
      </c>
      <c r="D72" s="74">
        <f t="shared" si="10"/>
        <v>0</v>
      </c>
      <c r="E72" s="74">
        <f t="shared" si="10"/>
        <v>0</v>
      </c>
      <c r="F72" s="74">
        <f t="shared" si="10"/>
        <v>0</v>
      </c>
      <c r="G72" s="74">
        <f t="shared" si="10"/>
        <v>0</v>
      </c>
      <c r="H72" s="74">
        <f t="shared" si="10"/>
        <v>0</v>
      </c>
      <c r="I72" s="74">
        <f t="shared" si="10"/>
        <v>0</v>
      </c>
      <c r="J72" s="74">
        <f t="shared" si="10"/>
        <v>0</v>
      </c>
      <c r="K72" s="74">
        <f t="shared" si="10"/>
        <v>0</v>
      </c>
      <c r="L72" s="74">
        <f t="shared" si="10"/>
        <v>0</v>
      </c>
      <c r="M72" s="74">
        <f t="shared" si="10"/>
        <v>0</v>
      </c>
      <c r="N72" s="74">
        <f t="shared" si="10"/>
        <v>0</v>
      </c>
      <c r="O72" s="74">
        <f t="shared" si="10"/>
        <v>0</v>
      </c>
      <c r="P72" s="74">
        <f t="shared" si="10"/>
        <v>0</v>
      </c>
      <c r="Q72" s="74">
        <f t="shared" si="10"/>
        <v>0</v>
      </c>
      <c r="R72" s="74">
        <f t="shared" si="10"/>
        <v>0</v>
      </c>
      <c r="S72" s="74">
        <f t="shared" si="10"/>
        <v>0</v>
      </c>
      <c r="T72" s="74">
        <f t="shared" si="10"/>
        <v>0</v>
      </c>
      <c r="U72" s="74">
        <f t="shared" si="10"/>
        <v>0</v>
      </c>
      <c r="V72" s="74">
        <f t="shared" si="10"/>
        <v>0</v>
      </c>
      <c r="W72" s="74">
        <f t="shared" si="10"/>
        <v>0</v>
      </c>
      <c r="X72" s="74">
        <f t="shared" si="10"/>
        <v>0</v>
      </c>
      <c r="Y72" s="74">
        <f t="shared" si="10"/>
        <v>0</v>
      </c>
      <c r="Z72" s="74">
        <f t="shared" si="10"/>
        <v>0</v>
      </c>
      <c r="AA72" s="74">
        <f t="shared" si="10"/>
        <v>0</v>
      </c>
      <c r="AB72" s="74">
        <f t="shared" si="10"/>
        <v>0</v>
      </c>
      <c r="AC72" s="74">
        <f t="shared" si="10"/>
        <v>0</v>
      </c>
      <c r="AD72" s="74">
        <f t="shared" si="10"/>
        <v>0</v>
      </c>
      <c r="AE72" s="74">
        <f t="shared" si="10"/>
        <v>0</v>
      </c>
      <c r="AF72" s="74">
        <f t="shared" si="10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866.94</v>
      </c>
      <c r="C73" s="90">
        <f t="shared" ref="C73:AG73" si="11">C68+C56+C52+C38+C72</f>
        <v>821.74</v>
      </c>
      <c r="D73" s="90">
        <f t="shared" si="11"/>
        <v>839.14</v>
      </c>
      <c r="E73" s="90">
        <f t="shared" si="11"/>
        <v>859.54</v>
      </c>
      <c r="F73" s="90">
        <f t="shared" si="11"/>
        <v>914.94</v>
      </c>
      <c r="G73" s="90">
        <f t="shared" si="11"/>
        <v>983.94</v>
      </c>
      <c r="H73" s="90">
        <f t="shared" si="11"/>
        <v>1081.44</v>
      </c>
      <c r="I73" s="90">
        <f t="shared" si="11"/>
        <v>1136.6400000000001</v>
      </c>
      <c r="J73" s="90">
        <f t="shared" si="11"/>
        <v>1268.54</v>
      </c>
      <c r="K73" s="90">
        <f t="shared" si="11"/>
        <v>1347.64</v>
      </c>
      <c r="L73" s="90">
        <f t="shared" si="11"/>
        <v>1374.64</v>
      </c>
      <c r="M73" s="90">
        <f t="shared" si="11"/>
        <v>1302.1400000000001</v>
      </c>
      <c r="N73" s="90">
        <f t="shared" si="11"/>
        <v>1223.3400000000001</v>
      </c>
      <c r="O73" s="90">
        <f t="shared" si="11"/>
        <v>1181.24</v>
      </c>
      <c r="P73" s="90">
        <f t="shared" si="11"/>
        <v>1161.54</v>
      </c>
      <c r="Q73" s="90">
        <f t="shared" si="11"/>
        <v>1114.54</v>
      </c>
      <c r="R73" s="90">
        <f t="shared" si="11"/>
        <v>1092.94</v>
      </c>
      <c r="S73" s="90">
        <f t="shared" si="11"/>
        <v>1113.8399999999999</v>
      </c>
      <c r="T73" s="90">
        <f t="shared" si="11"/>
        <v>1137.1399999999999</v>
      </c>
      <c r="U73" s="90">
        <f t="shared" si="11"/>
        <v>1253.74</v>
      </c>
      <c r="V73" s="90">
        <f t="shared" si="11"/>
        <v>1378.44</v>
      </c>
      <c r="W73" s="90">
        <f t="shared" si="11"/>
        <v>1452.74</v>
      </c>
      <c r="X73" s="90">
        <f t="shared" si="11"/>
        <v>1429.34</v>
      </c>
      <c r="Y73" s="90">
        <f t="shared" si="11"/>
        <v>1338.34</v>
      </c>
      <c r="Z73" s="90">
        <f t="shared" si="11"/>
        <v>1288.6399999999999</v>
      </c>
      <c r="AA73" s="90">
        <f t="shared" si="11"/>
        <v>1240.6400000000001</v>
      </c>
      <c r="AB73" s="90">
        <f t="shared" si="11"/>
        <v>1136.8399999999999</v>
      </c>
      <c r="AC73" s="90">
        <f t="shared" si="11"/>
        <v>1094.04</v>
      </c>
      <c r="AD73" s="90">
        <f t="shared" si="11"/>
        <v>930.34</v>
      </c>
      <c r="AE73" s="90">
        <f t="shared" si="11"/>
        <v>926.24</v>
      </c>
      <c r="AF73" s="90">
        <f t="shared" si="11"/>
        <v>902.74</v>
      </c>
      <c r="AG73" s="90">
        <f t="shared" si="11"/>
        <v>2144.14</v>
      </c>
      <c r="AH73" s="56">
        <f t="shared" si="2"/>
        <v>1452.74</v>
      </c>
      <c r="AI73" s="57">
        <f t="shared" si="3"/>
        <v>821.74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866.94</v>
      </c>
      <c r="C75" s="90">
        <f t="shared" ref="C75:AF75" si="12">C72+C68+C56+C52+C38+C74</f>
        <v>821.74</v>
      </c>
      <c r="D75" s="90">
        <f t="shared" si="12"/>
        <v>839.14</v>
      </c>
      <c r="E75" s="90">
        <f t="shared" si="12"/>
        <v>859.54</v>
      </c>
      <c r="F75" s="90">
        <f t="shared" si="12"/>
        <v>914.94</v>
      </c>
      <c r="G75" s="90">
        <f t="shared" si="12"/>
        <v>983.94</v>
      </c>
      <c r="H75" s="90">
        <f t="shared" si="12"/>
        <v>1081.44</v>
      </c>
      <c r="I75" s="90">
        <f t="shared" si="12"/>
        <v>1136.6400000000001</v>
      </c>
      <c r="J75" s="90">
        <f t="shared" si="12"/>
        <v>1268.54</v>
      </c>
      <c r="K75" s="90">
        <f t="shared" si="12"/>
        <v>1347.64</v>
      </c>
      <c r="L75" s="90">
        <f t="shared" si="12"/>
        <v>1374.64</v>
      </c>
      <c r="M75" s="90">
        <f t="shared" si="12"/>
        <v>1302.1400000000001</v>
      </c>
      <c r="N75" s="90">
        <f t="shared" si="12"/>
        <v>1223.3400000000001</v>
      </c>
      <c r="O75" s="90">
        <f t="shared" si="12"/>
        <v>1181.24</v>
      </c>
      <c r="P75" s="90">
        <f t="shared" si="12"/>
        <v>1161.54</v>
      </c>
      <c r="Q75" s="90">
        <f t="shared" si="12"/>
        <v>1114.54</v>
      </c>
      <c r="R75" s="90">
        <f t="shared" si="12"/>
        <v>1092.94</v>
      </c>
      <c r="S75" s="90">
        <f t="shared" si="12"/>
        <v>1113.8399999999999</v>
      </c>
      <c r="T75" s="90">
        <f t="shared" si="12"/>
        <v>1137.1399999999999</v>
      </c>
      <c r="U75" s="90">
        <f t="shared" si="12"/>
        <v>1253.74</v>
      </c>
      <c r="V75" s="90">
        <f t="shared" si="12"/>
        <v>1378.44</v>
      </c>
      <c r="W75" s="90">
        <f t="shared" si="12"/>
        <v>1452.74</v>
      </c>
      <c r="X75" s="90">
        <f t="shared" si="12"/>
        <v>1429.34</v>
      </c>
      <c r="Y75" s="90">
        <f t="shared" si="12"/>
        <v>1338.34</v>
      </c>
      <c r="Z75" s="90">
        <f t="shared" si="12"/>
        <v>1288.6399999999999</v>
      </c>
      <c r="AA75" s="90">
        <f t="shared" si="12"/>
        <v>1240.6400000000001</v>
      </c>
      <c r="AB75" s="90">
        <f t="shared" si="12"/>
        <v>1136.8399999999999</v>
      </c>
      <c r="AC75" s="90">
        <f t="shared" si="12"/>
        <v>1094.04</v>
      </c>
      <c r="AD75" s="90">
        <f t="shared" si="12"/>
        <v>930.34</v>
      </c>
      <c r="AE75" s="90">
        <f t="shared" si="12"/>
        <v>926.24</v>
      </c>
      <c r="AF75" s="90">
        <f t="shared" si="12"/>
        <v>902.74</v>
      </c>
      <c r="AG75" s="79">
        <f>AG72+AG68+AG56+AG52+AG38+AG74</f>
        <v>2144.14</v>
      </c>
      <c r="AH75" s="56">
        <f t="shared" si="2"/>
        <v>1452.74</v>
      </c>
      <c r="AI75" s="57">
        <f t="shared" si="3"/>
        <v>821.74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3">IF(C60&lt;0,C60*-1,0)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4">IF(C58&lt;0,C58*-1,0)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5">IF(C61&lt;0,C61*-1,0)</f>
        <v>0</v>
      </c>
      <c r="D78" s="60">
        <f t="shared" si="15"/>
        <v>0</v>
      </c>
      <c r="E78" s="60">
        <f t="shared" si="15"/>
        <v>0</v>
      </c>
      <c r="F78" s="60">
        <f t="shared" si="15"/>
        <v>0</v>
      </c>
      <c r="G78" s="60">
        <f t="shared" si="15"/>
        <v>0</v>
      </c>
      <c r="H78" s="60">
        <f t="shared" si="15"/>
        <v>0</v>
      </c>
      <c r="I78" s="60">
        <f t="shared" si="15"/>
        <v>0</v>
      </c>
      <c r="J78" s="60">
        <f t="shared" si="15"/>
        <v>0</v>
      </c>
      <c r="K78" s="60">
        <f t="shared" si="15"/>
        <v>0</v>
      </c>
      <c r="L78" s="60">
        <f t="shared" si="15"/>
        <v>0</v>
      </c>
      <c r="M78" s="60">
        <f t="shared" si="15"/>
        <v>0</v>
      </c>
      <c r="N78" s="60">
        <f t="shared" si="15"/>
        <v>0</v>
      </c>
      <c r="O78" s="60">
        <f t="shared" si="15"/>
        <v>0</v>
      </c>
      <c r="P78" s="60">
        <f t="shared" si="15"/>
        <v>0</v>
      </c>
      <c r="Q78" s="60">
        <f t="shared" si="15"/>
        <v>0</v>
      </c>
      <c r="R78" s="60">
        <f t="shared" si="15"/>
        <v>0</v>
      </c>
      <c r="S78" s="60">
        <f t="shared" si="15"/>
        <v>0</v>
      </c>
      <c r="T78" s="60">
        <f t="shared" si="15"/>
        <v>0</v>
      </c>
      <c r="U78" s="60">
        <f t="shared" si="15"/>
        <v>0</v>
      </c>
      <c r="V78" s="60">
        <f t="shared" si="15"/>
        <v>0</v>
      </c>
      <c r="W78" s="60">
        <f t="shared" si="15"/>
        <v>0</v>
      </c>
      <c r="X78" s="60">
        <f t="shared" si="15"/>
        <v>0</v>
      </c>
      <c r="Y78" s="60">
        <f t="shared" si="15"/>
        <v>0</v>
      </c>
      <c r="Z78" s="60">
        <f t="shared" si="15"/>
        <v>0</v>
      </c>
      <c r="AA78" s="60">
        <f t="shared" si="15"/>
        <v>0</v>
      </c>
      <c r="AB78" s="60">
        <f t="shared" si="15"/>
        <v>0</v>
      </c>
      <c r="AC78" s="60">
        <f t="shared" si="15"/>
        <v>0</v>
      </c>
      <c r="AD78" s="60">
        <f t="shared" si="15"/>
        <v>0</v>
      </c>
      <c r="AE78" s="60">
        <f t="shared" si="15"/>
        <v>0</v>
      </c>
      <c r="AF78" s="60">
        <f t="shared" si="15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55</v>
      </c>
      <c r="C79" s="60">
        <f t="shared" ref="C79:AF79" si="16">IF(C59&lt;0,C59*-1,0)</f>
        <v>83.1</v>
      </c>
      <c r="D79" s="60">
        <f t="shared" si="16"/>
        <v>56</v>
      </c>
      <c r="E79" s="60">
        <f t="shared" si="16"/>
        <v>52</v>
      </c>
      <c r="F79" s="60">
        <f t="shared" si="16"/>
        <v>48</v>
      </c>
      <c r="G79" s="60">
        <f t="shared" si="16"/>
        <v>53</v>
      </c>
      <c r="H79" s="60">
        <f t="shared" si="16"/>
        <v>68</v>
      </c>
      <c r="I79" s="60">
        <f t="shared" si="16"/>
        <v>78</v>
      </c>
      <c r="J79" s="60">
        <f t="shared" si="16"/>
        <v>77.8</v>
      </c>
      <c r="K79" s="60">
        <f t="shared" si="16"/>
        <v>50</v>
      </c>
      <c r="L79" s="60">
        <f t="shared" si="16"/>
        <v>52</v>
      </c>
      <c r="M79" s="60">
        <f t="shared" si="16"/>
        <v>60</v>
      </c>
      <c r="N79" s="60">
        <f t="shared" si="16"/>
        <v>50</v>
      </c>
      <c r="O79" s="60">
        <f t="shared" si="16"/>
        <v>61.7</v>
      </c>
      <c r="P79" s="60">
        <f t="shared" si="16"/>
        <v>43</v>
      </c>
      <c r="Q79" s="60">
        <f t="shared" si="16"/>
        <v>50</v>
      </c>
      <c r="R79" s="60">
        <f t="shared" si="16"/>
        <v>40</v>
      </c>
      <c r="S79" s="60">
        <f t="shared" si="16"/>
        <v>63.2</v>
      </c>
      <c r="T79" s="60">
        <f t="shared" si="16"/>
        <v>58</v>
      </c>
      <c r="U79" s="60">
        <f t="shared" si="16"/>
        <v>44</v>
      </c>
      <c r="V79" s="60">
        <f t="shared" si="16"/>
        <v>39</v>
      </c>
      <c r="W79" s="60">
        <f t="shared" si="16"/>
        <v>60.2</v>
      </c>
      <c r="X79" s="60">
        <f t="shared" si="16"/>
        <v>84</v>
      </c>
      <c r="Y79" s="60">
        <f t="shared" si="16"/>
        <v>94</v>
      </c>
      <c r="Z79" s="60">
        <f t="shared" si="16"/>
        <v>45.5</v>
      </c>
      <c r="AA79" s="60">
        <f t="shared" si="16"/>
        <v>42</v>
      </c>
      <c r="AB79" s="60">
        <f t="shared" si="16"/>
        <v>52</v>
      </c>
      <c r="AC79" s="60">
        <f t="shared" si="16"/>
        <v>47.7</v>
      </c>
      <c r="AD79" s="60">
        <f t="shared" si="16"/>
        <v>53</v>
      </c>
      <c r="AE79" s="60">
        <f t="shared" si="16"/>
        <v>45</v>
      </c>
      <c r="AF79" s="60">
        <f t="shared" si="16"/>
        <v>60</v>
      </c>
      <c r="AG79" s="93"/>
      <c r="AH79" s="56">
        <f t="shared" ref="AH79:AH91" si="17">MAX(B79:AF79)</f>
        <v>94</v>
      </c>
      <c r="AI79" s="57">
        <f t="shared" ref="AI79:AI91" si="18">MIN(B79:AF79)</f>
        <v>39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19">IF(C57&lt;0,C57*-1,0)</f>
        <v>0</v>
      </c>
      <c r="D80" s="60">
        <f t="shared" si="19"/>
        <v>0</v>
      </c>
      <c r="E80" s="60">
        <f t="shared" si="19"/>
        <v>0</v>
      </c>
      <c r="F80" s="60">
        <f t="shared" si="19"/>
        <v>0</v>
      </c>
      <c r="G80" s="60">
        <f t="shared" si="19"/>
        <v>0</v>
      </c>
      <c r="H80" s="60">
        <f t="shared" si="19"/>
        <v>0</v>
      </c>
      <c r="I80" s="60">
        <f t="shared" si="19"/>
        <v>0</v>
      </c>
      <c r="J80" s="60">
        <f t="shared" si="19"/>
        <v>0</v>
      </c>
      <c r="K80" s="60">
        <f t="shared" si="19"/>
        <v>0</v>
      </c>
      <c r="L80" s="60">
        <f t="shared" si="19"/>
        <v>0</v>
      </c>
      <c r="M80" s="60">
        <f t="shared" si="19"/>
        <v>0</v>
      </c>
      <c r="N80" s="60">
        <f t="shared" si="19"/>
        <v>0</v>
      </c>
      <c r="O80" s="60">
        <f t="shared" si="19"/>
        <v>0</v>
      </c>
      <c r="P80" s="60">
        <f t="shared" si="19"/>
        <v>0</v>
      </c>
      <c r="Q80" s="60">
        <f t="shared" si="19"/>
        <v>0</v>
      </c>
      <c r="R80" s="60">
        <f t="shared" si="19"/>
        <v>0</v>
      </c>
      <c r="S80" s="60">
        <f t="shared" si="19"/>
        <v>0</v>
      </c>
      <c r="T80" s="60">
        <f t="shared" si="19"/>
        <v>0</v>
      </c>
      <c r="U80" s="60">
        <f t="shared" si="19"/>
        <v>0</v>
      </c>
      <c r="V80" s="60">
        <f t="shared" si="19"/>
        <v>0</v>
      </c>
      <c r="W80" s="60">
        <f t="shared" si="19"/>
        <v>0</v>
      </c>
      <c r="X80" s="60">
        <f t="shared" si="19"/>
        <v>0</v>
      </c>
      <c r="Y80" s="60">
        <f t="shared" si="19"/>
        <v>0</v>
      </c>
      <c r="Z80" s="60">
        <f t="shared" si="19"/>
        <v>0</v>
      </c>
      <c r="AA80" s="60">
        <f t="shared" si="19"/>
        <v>0</v>
      </c>
      <c r="AB80" s="60">
        <f t="shared" si="19"/>
        <v>0</v>
      </c>
      <c r="AC80" s="60">
        <f t="shared" si="19"/>
        <v>0</v>
      </c>
      <c r="AD80" s="60">
        <f t="shared" si="19"/>
        <v>0</v>
      </c>
      <c r="AE80" s="60">
        <f t="shared" si="19"/>
        <v>0</v>
      </c>
      <c r="AF80" s="60">
        <f t="shared" si="19"/>
        <v>0</v>
      </c>
      <c r="AG80" s="93"/>
      <c r="AH80" s="56">
        <f t="shared" si="17"/>
        <v>0</v>
      </c>
      <c r="AI80" s="57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7"/>
        <v>0</v>
      </c>
      <c r="AI81" s="57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20">SUM(B76:B81)</f>
        <v>55</v>
      </c>
      <c r="C82" s="74">
        <f t="shared" si="20"/>
        <v>83.1</v>
      </c>
      <c r="D82" s="74">
        <f t="shared" si="20"/>
        <v>56</v>
      </c>
      <c r="E82" s="74">
        <f t="shared" si="20"/>
        <v>52</v>
      </c>
      <c r="F82" s="74">
        <f t="shared" si="20"/>
        <v>48</v>
      </c>
      <c r="G82" s="74">
        <f t="shared" si="20"/>
        <v>53</v>
      </c>
      <c r="H82" s="74">
        <f t="shared" si="20"/>
        <v>68</v>
      </c>
      <c r="I82" s="74">
        <f t="shared" si="20"/>
        <v>78</v>
      </c>
      <c r="J82" s="74">
        <f t="shared" si="20"/>
        <v>77.8</v>
      </c>
      <c r="K82" s="74">
        <f t="shared" si="20"/>
        <v>50</v>
      </c>
      <c r="L82" s="74">
        <f t="shared" si="20"/>
        <v>52</v>
      </c>
      <c r="M82" s="74">
        <f t="shared" si="20"/>
        <v>60</v>
      </c>
      <c r="N82" s="74">
        <f t="shared" si="20"/>
        <v>50</v>
      </c>
      <c r="O82" s="74">
        <f t="shared" si="20"/>
        <v>61.7</v>
      </c>
      <c r="P82" s="74">
        <f t="shared" si="20"/>
        <v>43</v>
      </c>
      <c r="Q82" s="74">
        <f t="shared" si="20"/>
        <v>50</v>
      </c>
      <c r="R82" s="74">
        <f t="shared" si="20"/>
        <v>40</v>
      </c>
      <c r="S82" s="74">
        <f t="shared" si="20"/>
        <v>63.2</v>
      </c>
      <c r="T82" s="74">
        <f t="shared" si="20"/>
        <v>58</v>
      </c>
      <c r="U82" s="74">
        <f t="shared" si="20"/>
        <v>44</v>
      </c>
      <c r="V82" s="74">
        <f t="shared" si="20"/>
        <v>39</v>
      </c>
      <c r="W82" s="74">
        <f t="shared" si="20"/>
        <v>60.2</v>
      </c>
      <c r="X82" s="74">
        <f t="shared" si="20"/>
        <v>84</v>
      </c>
      <c r="Y82" s="74">
        <f t="shared" si="20"/>
        <v>94</v>
      </c>
      <c r="Z82" s="74">
        <f t="shared" si="20"/>
        <v>45.5</v>
      </c>
      <c r="AA82" s="74">
        <f t="shared" si="20"/>
        <v>42</v>
      </c>
      <c r="AB82" s="74">
        <f t="shared" si="20"/>
        <v>52</v>
      </c>
      <c r="AC82" s="74">
        <f t="shared" si="20"/>
        <v>47.7</v>
      </c>
      <c r="AD82" s="74">
        <f t="shared" si="20"/>
        <v>53</v>
      </c>
      <c r="AE82" s="74">
        <f t="shared" si="20"/>
        <v>45</v>
      </c>
      <c r="AF82" s="74">
        <f t="shared" si="20"/>
        <v>60</v>
      </c>
      <c r="AG82" s="79">
        <f t="shared" si="20"/>
        <v>0</v>
      </c>
      <c r="AH82" s="56">
        <f t="shared" si="17"/>
        <v>94</v>
      </c>
      <c r="AI82" s="57">
        <f t="shared" si="18"/>
        <v>39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1">SUM(B70:B82)</f>
        <v>1843.88</v>
      </c>
      <c r="C83" s="74">
        <f t="shared" si="21"/>
        <v>1809.6799999999998</v>
      </c>
      <c r="D83" s="74">
        <f t="shared" si="21"/>
        <v>1790.28</v>
      </c>
      <c r="E83" s="74">
        <f t="shared" si="21"/>
        <v>1823.08</v>
      </c>
      <c r="F83" s="74">
        <f t="shared" si="21"/>
        <v>1925.88</v>
      </c>
      <c r="G83" s="74">
        <f t="shared" si="21"/>
        <v>2073.88</v>
      </c>
      <c r="H83" s="74">
        <f t="shared" si="21"/>
        <v>2298.88</v>
      </c>
      <c r="I83" s="74">
        <f t="shared" si="21"/>
        <v>2429.2800000000002</v>
      </c>
      <c r="J83" s="74">
        <f t="shared" si="21"/>
        <v>2692.6800000000003</v>
      </c>
      <c r="K83" s="74">
        <f t="shared" si="21"/>
        <v>2795.28</v>
      </c>
      <c r="L83" s="74">
        <f t="shared" si="21"/>
        <v>2853.28</v>
      </c>
      <c r="M83" s="74">
        <f t="shared" si="21"/>
        <v>2724.28</v>
      </c>
      <c r="N83" s="74">
        <f t="shared" si="21"/>
        <v>2546.6800000000003</v>
      </c>
      <c r="O83" s="74">
        <f t="shared" si="21"/>
        <v>2485.8799999999997</v>
      </c>
      <c r="P83" s="74">
        <f t="shared" si="21"/>
        <v>2409.08</v>
      </c>
      <c r="Q83" s="74">
        <f t="shared" si="21"/>
        <v>2329.08</v>
      </c>
      <c r="R83" s="74">
        <f t="shared" si="21"/>
        <v>2265.88</v>
      </c>
      <c r="S83" s="74">
        <f t="shared" si="21"/>
        <v>2354.0799999999995</v>
      </c>
      <c r="T83" s="74">
        <f t="shared" si="21"/>
        <v>2390.2799999999997</v>
      </c>
      <c r="U83" s="74">
        <f t="shared" si="21"/>
        <v>2595.48</v>
      </c>
      <c r="V83" s="74">
        <f t="shared" si="21"/>
        <v>2834.88</v>
      </c>
      <c r="W83" s="74">
        <f t="shared" si="21"/>
        <v>3025.8799999999997</v>
      </c>
      <c r="X83" s="74">
        <f t="shared" si="21"/>
        <v>3026.68</v>
      </c>
      <c r="Y83" s="74">
        <f t="shared" si="21"/>
        <v>2864.68</v>
      </c>
      <c r="Z83" s="74">
        <f t="shared" si="21"/>
        <v>2668.2799999999997</v>
      </c>
      <c r="AA83" s="74">
        <f t="shared" si="21"/>
        <v>2565.2800000000002</v>
      </c>
      <c r="AB83" s="74">
        <f t="shared" si="21"/>
        <v>2377.6799999999998</v>
      </c>
      <c r="AC83" s="74">
        <f t="shared" si="21"/>
        <v>2283.4799999999996</v>
      </c>
      <c r="AD83" s="74">
        <f t="shared" si="21"/>
        <v>1966.68</v>
      </c>
      <c r="AE83" s="74">
        <f t="shared" si="21"/>
        <v>1942.48</v>
      </c>
      <c r="AF83" s="74">
        <f t="shared" si="21"/>
        <v>1925.48</v>
      </c>
      <c r="AG83" s="79">
        <f t="shared" si="21"/>
        <v>4360.08</v>
      </c>
      <c r="AH83" s="56">
        <f t="shared" si="17"/>
        <v>3026.68</v>
      </c>
      <c r="AI83" s="57">
        <f t="shared" si="18"/>
        <v>1790.28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49.988</v>
      </c>
      <c r="C84" s="97">
        <v>50.003999999999998</v>
      </c>
      <c r="D84" s="97">
        <v>49.985999999999997</v>
      </c>
      <c r="E84" s="97">
        <v>50.8</v>
      </c>
      <c r="F84" s="97">
        <v>49.99</v>
      </c>
      <c r="G84" s="97">
        <v>50.036000000000001</v>
      </c>
      <c r="H84" s="97">
        <v>49.91</v>
      </c>
      <c r="I84" s="97">
        <v>49.85</v>
      </c>
      <c r="J84" s="97">
        <v>49.798000000000002</v>
      </c>
      <c r="K84" s="97">
        <v>50</v>
      </c>
      <c r="L84" s="97">
        <v>49.97</v>
      </c>
      <c r="M84" s="97">
        <v>50.040999999999997</v>
      </c>
      <c r="N84" s="97">
        <v>49.984999999999999</v>
      </c>
      <c r="O84" s="97">
        <v>50.012</v>
      </c>
      <c r="P84" s="97">
        <v>50.113</v>
      </c>
      <c r="Q84" s="97">
        <v>49.985999999999997</v>
      </c>
      <c r="R84" s="97">
        <v>50.04</v>
      </c>
      <c r="S84" s="97">
        <v>50.037999999999997</v>
      </c>
      <c r="T84" s="97">
        <v>49.97</v>
      </c>
      <c r="U84" s="97">
        <v>49.957999999999998</v>
      </c>
      <c r="V84" s="97">
        <v>50.078000000000003</v>
      </c>
      <c r="W84" s="97">
        <v>50.06</v>
      </c>
      <c r="X84" s="97">
        <v>50.026000000000003</v>
      </c>
      <c r="Y84" s="97">
        <v>50.057000000000002</v>
      </c>
      <c r="Z84" s="97">
        <v>50.054000000000002</v>
      </c>
      <c r="AA84" s="97">
        <v>50.01</v>
      </c>
      <c r="AB84" s="97">
        <v>50</v>
      </c>
      <c r="AC84" s="97">
        <v>49.917999999999999</v>
      </c>
      <c r="AD84" s="97">
        <v>50.051000000000002</v>
      </c>
      <c r="AE84" s="97">
        <v>50.03</v>
      </c>
      <c r="AF84" s="96">
        <v>49.987000000000002</v>
      </c>
      <c r="AG84" s="98"/>
      <c r="AH84" s="56">
        <f t="shared" si="17"/>
        <v>50.8</v>
      </c>
      <c r="AI84" s="57">
        <f t="shared" si="18"/>
        <v>49.798000000000002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127</v>
      </c>
      <c r="C85" s="53">
        <v>128.4</v>
      </c>
      <c r="D85" s="53">
        <v>128</v>
      </c>
      <c r="E85" s="53">
        <v>128</v>
      </c>
      <c r="F85" s="53">
        <v>127</v>
      </c>
      <c r="G85" s="53">
        <v>127</v>
      </c>
      <c r="H85" s="53">
        <v>124.6</v>
      </c>
      <c r="I85" s="53">
        <v>124</v>
      </c>
      <c r="J85" s="53">
        <v>123.8</v>
      </c>
      <c r="K85" s="53">
        <v>122</v>
      </c>
      <c r="L85" s="53">
        <v>122.8</v>
      </c>
      <c r="M85" s="53">
        <v>124.2</v>
      </c>
      <c r="N85" s="53">
        <v>124</v>
      </c>
      <c r="O85" s="53">
        <v>125</v>
      </c>
      <c r="P85" s="53">
        <v>124.8</v>
      </c>
      <c r="Q85" s="53">
        <v>125.3</v>
      </c>
      <c r="R85" s="53">
        <v>122.7</v>
      </c>
      <c r="S85" s="53">
        <v>123</v>
      </c>
      <c r="T85" s="101">
        <v>124</v>
      </c>
      <c r="U85" s="101">
        <v>124.2</v>
      </c>
      <c r="V85" s="101">
        <v>124.4</v>
      </c>
      <c r="W85" s="101">
        <v>124.2</v>
      </c>
      <c r="X85" s="101">
        <v>125.8</v>
      </c>
      <c r="Y85" s="101">
        <v>126.9</v>
      </c>
      <c r="Z85" s="101">
        <v>126.1</v>
      </c>
      <c r="AA85" s="53">
        <v>125.5</v>
      </c>
      <c r="AB85" s="53">
        <v>126.3</v>
      </c>
      <c r="AC85" s="53">
        <v>125.6</v>
      </c>
      <c r="AD85" s="53">
        <v>127</v>
      </c>
      <c r="AE85" s="53">
        <v>126</v>
      </c>
      <c r="AF85" s="100">
        <v>126</v>
      </c>
      <c r="AG85" s="102"/>
      <c r="AH85" s="56">
        <f t="shared" si="17"/>
        <v>128.4</v>
      </c>
      <c r="AI85" s="57">
        <f t="shared" si="18"/>
        <v>122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131.1</v>
      </c>
      <c r="C86" s="53">
        <v>131.9</v>
      </c>
      <c r="D86" s="53">
        <v>132</v>
      </c>
      <c r="E86" s="53">
        <v>132</v>
      </c>
      <c r="F86" s="53">
        <v>131</v>
      </c>
      <c r="G86" s="53">
        <v>131</v>
      </c>
      <c r="H86" s="53">
        <v>128</v>
      </c>
      <c r="I86" s="53">
        <v>127</v>
      </c>
      <c r="J86" s="53">
        <v>127</v>
      </c>
      <c r="K86" s="53">
        <v>125.6</v>
      </c>
      <c r="L86" s="53">
        <v>126.1</v>
      </c>
      <c r="M86" s="53">
        <v>127</v>
      </c>
      <c r="N86" s="53">
        <v>126.8</v>
      </c>
      <c r="O86" s="53">
        <v>127.5</v>
      </c>
      <c r="P86" s="53">
        <v>127.6</v>
      </c>
      <c r="Q86" s="53">
        <v>127.9</v>
      </c>
      <c r="R86" s="53">
        <v>126.5</v>
      </c>
      <c r="S86" s="53">
        <v>126.4</v>
      </c>
      <c r="T86" s="101">
        <v>127</v>
      </c>
      <c r="U86" s="101">
        <v>127</v>
      </c>
      <c r="V86" s="101">
        <v>127.1</v>
      </c>
      <c r="W86" s="101">
        <v>126.7</v>
      </c>
      <c r="X86" s="101">
        <v>128.30000000000001</v>
      </c>
      <c r="Y86" s="101">
        <v>129.1</v>
      </c>
      <c r="Z86" s="101">
        <v>128.5</v>
      </c>
      <c r="AA86" s="53">
        <v>128.1</v>
      </c>
      <c r="AB86" s="53">
        <v>129.19999999999999</v>
      </c>
      <c r="AC86" s="53">
        <v>128.5</v>
      </c>
      <c r="AD86" s="53">
        <v>130.6</v>
      </c>
      <c r="AE86" s="53">
        <v>130</v>
      </c>
      <c r="AF86" s="100">
        <v>130</v>
      </c>
      <c r="AG86" s="102"/>
      <c r="AH86" s="56">
        <f t="shared" si="17"/>
        <v>132</v>
      </c>
      <c r="AI86" s="57">
        <f t="shared" si="18"/>
        <v>125.6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128.19999999999999</v>
      </c>
      <c r="C87" s="53">
        <v>129.4</v>
      </c>
      <c r="D87" s="53">
        <v>130</v>
      </c>
      <c r="E87" s="53">
        <v>130</v>
      </c>
      <c r="F87" s="53">
        <v>126</v>
      </c>
      <c r="G87" s="53">
        <v>129</v>
      </c>
      <c r="H87" s="53">
        <v>126.7</v>
      </c>
      <c r="I87" s="53">
        <v>129</v>
      </c>
      <c r="J87" s="53">
        <v>127</v>
      </c>
      <c r="K87" s="53">
        <v>129</v>
      </c>
      <c r="L87" s="53">
        <v>124.7</v>
      </c>
      <c r="M87" s="53">
        <v>129</v>
      </c>
      <c r="N87" s="53">
        <v>129.6</v>
      </c>
      <c r="O87" s="53">
        <v>126.3</v>
      </c>
      <c r="P87" s="53">
        <v>130.6</v>
      </c>
      <c r="Q87" s="53">
        <v>130.4</v>
      </c>
      <c r="R87" s="53">
        <v>127</v>
      </c>
      <c r="S87" s="53">
        <v>126.5</v>
      </c>
      <c r="T87" s="53">
        <v>128</v>
      </c>
      <c r="U87" s="53">
        <v>128.19999999999999</v>
      </c>
      <c r="V87" s="53">
        <v>125.7</v>
      </c>
      <c r="W87" s="101">
        <v>127.8</v>
      </c>
      <c r="X87" s="101">
        <v>130</v>
      </c>
      <c r="Y87" s="101">
        <v>131.1</v>
      </c>
      <c r="Z87" s="101">
        <v>128.6</v>
      </c>
      <c r="AA87" s="53">
        <v>130.1</v>
      </c>
      <c r="AB87" s="53">
        <v>130.1</v>
      </c>
      <c r="AC87" s="53">
        <v>127.5</v>
      </c>
      <c r="AD87" s="53">
        <v>129</v>
      </c>
      <c r="AE87" s="53">
        <v>128</v>
      </c>
      <c r="AF87" s="100">
        <v>129</v>
      </c>
      <c r="AG87" s="102"/>
      <c r="AH87" s="56">
        <f t="shared" si="17"/>
        <v>131.1</v>
      </c>
      <c r="AI87" s="57">
        <f t="shared" si="18"/>
        <v>124.7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131.69999999999999</v>
      </c>
      <c r="C88" s="53">
        <v>132.5</v>
      </c>
      <c r="D88" s="53">
        <v>132.80000000000001</v>
      </c>
      <c r="E88" s="53">
        <v>132</v>
      </c>
      <c r="F88" s="53">
        <v>129</v>
      </c>
      <c r="G88" s="53">
        <v>131.6</v>
      </c>
      <c r="H88" s="53">
        <v>129</v>
      </c>
      <c r="I88" s="53">
        <v>130</v>
      </c>
      <c r="J88" s="53">
        <v>130</v>
      </c>
      <c r="K88" s="53">
        <v>132</v>
      </c>
      <c r="L88" s="53">
        <v>128.4</v>
      </c>
      <c r="M88" s="53">
        <v>132.4</v>
      </c>
      <c r="N88" s="53">
        <v>132.9</v>
      </c>
      <c r="O88" s="53">
        <v>130.80000000000001</v>
      </c>
      <c r="P88" s="53">
        <v>134.6</v>
      </c>
      <c r="Q88" s="53">
        <v>135</v>
      </c>
      <c r="R88" s="53">
        <v>132</v>
      </c>
      <c r="S88" s="53">
        <v>130.9</v>
      </c>
      <c r="T88" s="53">
        <v>132</v>
      </c>
      <c r="U88" s="53">
        <v>132</v>
      </c>
      <c r="V88" s="53">
        <v>129.30000000000001</v>
      </c>
      <c r="W88" s="101">
        <v>131.9</v>
      </c>
      <c r="X88" s="101">
        <v>136.30000000000001</v>
      </c>
      <c r="Y88" s="101">
        <v>135.80000000000001</v>
      </c>
      <c r="Z88" s="101">
        <v>132.4</v>
      </c>
      <c r="AA88" s="53">
        <v>134.4</v>
      </c>
      <c r="AB88" s="53">
        <v>134.5</v>
      </c>
      <c r="AC88" s="53">
        <v>130.69999999999999</v>
      </c>
      <c r="AD88" s="53">
        <v>132.5</v>
      </c>
      <c r="AE88" s="53">
        <v>132</v>
      </c>
      <c r="AF88" s="100">
        <v>131</v>
      </c>
      <c r="AG88" s="102"/>
      <c r="AH88" s="56">
        <f t="shared" si="17"/>
        <v>136.30000000000001</v>
      </c>
      <c r="AI88" s="57">
        <f t="shared" si="18"/>
        <v>128.4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133.69999999999999</v>
      </c>
      <c r="C89" s="105">
        <v>134.9</v>
      </c>
      <c r="D89" s="105">
        <v>133.5</v>
      </c>
      <c r="E89" s="105">
        <v>133.5</v>
      </c>
      <c r="F89" s="105">
        <v>133</v>
      </c>
      <c r="G89" s="105">
        <v>133.5</v>
      </c>
      <c r="H89" s="105">
        <v>134</v>
      </c>
      <c r="I89" s="105">
        <v>132</v>
      </c>
      <c r="J89" s="105">
        <v>133</v>
      </c>
      <c r="K89" s="105">
        <v>130.80000000000001</v>
      </c>
      <c r="L89" s="105">
        <v>132.9</v>
      </c>
      <c r="M89" s="105">
        <v>134</v>
      </c>
      <c r="N89" s="105">
        <v>131.6</v>
      </c>
      <c r="O89" s="105">
        <v>132.30000000000001</v>
      </c>
      <c r="P89" s="105">
        <v>135.30000000000001</v>
      </c>
      <c r="Q89" s="105">
        <v>133.80000000000001</v>
      </c>
      <c r="R89" s="105">
        <v>129</v>
      </c>
      <c r="S89" s="105">
        <v>133.4</v>
      </c>
      <c r="T89" s="105">
        <v>132</v>
      </c>
      <c r="U89" s="105">
        <v>135.1</v>
      </c>
      <c r="V89" s="105">
        <v>134</v>
      </c>
      <c r="W89" s="101">
        <v>133.19999999999999</v>
      </c>
      <c r="X89" s="101">
        <v>136.30000000000001</v>
      </c>
      <c r="Y89" s="101">
        <v>137.5</v>
      </c>
      <c r="Z89" s="101">
        <v>132.69999999999999</v>
      </c>
      <c r="AA89" s="105">
        <v>135.6</v>
      </c>
      <c r="AB89" s="105">
        <v>134.80000000000001</v>
      </c>
      <c r="AC89" s="105">
        <v>134.6</v>
      </c>
      <c r="AD89" s="105">
        <v>134.80000000000001</v>
      </c>
      <c r="AE89" s="105">
        <v>131</v>
      </c>
      <c r="AF89" s="104">
        <v>131</v>
      </c>
      <c r="AG89" s="106"/>
      <c r="AH89" s="56">
        <f t="shared" si="17"/>
        <v>137.5</v>
      </c>
      <c r="AI89" s="57">
        <f t="shared" si="18"/>
        <v>129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133.80000000000001</v>
      </c>
      <c r="C90" s="53">
        <v>134.6</v>
      </c>
      <c r="D90" s="53">
        <v>133</v>
      </c>
      <c r="E90" s="53">
        <v>133</v>
      </c>
      <c r="F90" s="53">
        <v>132.80000000000001</v>
      </c>
      <c r="G90" s="53">
        <v>132.80000000000001</v>
      </c>
      <c r="H90" s="53">
        <v>131.5</v>
      </c>
      <c r="I90" s="53">
        <v>130.69999999999999</v>
      </c>
      <c r="J90" s="53">
        <v>132</v>
      </c>
      <c r="K90" s="53">
        <v>127.8</v>
      </c>
      <c r="L90" s="53">
        <v>130.6</v>
      </c>
      <c r="M90" s="53">
        <v>131</v>
      </c>
      <c r="N90" s="53">
        <v>129.4</v>
      </c>
      <c r="O90" s="53">
        <v>130.1</v>
      </c>
      <c r="P90" s="53">
        <v>135.19999999999999</v>
      </c>
      <c r="Q90" s="53">
        <v>133.30000000000001</v>
      </c>
      <c r="R90" s="53">
        <v>122.9</v>
      </c>
      <c r="S90" s="53">
        <v>134.4</v>
      </c>
      <c r="T90" s="53">
        <v>128</v>
      </c>
      <c r="U90" s="53">
        <v>134</v>
      </c>
      <c r="V90" s="53">
        <v>133.30000000000001</v>
      </c>
      <c r="W90" s="101">
        <v>132</v>
      </c>
      <c r="X90" s="101">
        <v>134.1</v>
      </c>
      <c r="Y90" s="101">
        <v>137.30000000000001</v>
      </c>
      <c r="Z90" s="101">
        <v>133.30000000000001</v>
      </c>
      <c r="AA90" s="53">
        <v>137</v>
      </c>
      <c r="AB90" s="53">
        <v>133</v>
      </c>
      <c r="AC90" s="53">
        <v>132.80000000000001</v>
      </c>
      <c r="AD90" s="53">
        <v>132.5</v>
      </c>
      <c r="AE90" s="53">
        <v>129</v>
      </c>
      <c r="AF90" s="100">
        <v>129.5</v>
      </c>
      <c r="AG90" s="102"/>
      <c r="AH90" s="56">
        <f t="shared" si="17"/>
        <v>137.30000000000001</v>
      </c>
      <c r="AI90" s="57">
        <f t="shared" si="18"/>
        <v>122.9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66.7</v>
      </c>
      <c r="C91" s="108">
        <v>67.3</v>
      </c>
      <c r="D91" s="108">
        <v>67</v>
      </c>
      <c r="E91" s="108">
        <v>66.8</v>
      </c>
      <c r="F91" s="108">
        <v>66.7</v>
      </c>
      <c r="G91" s="108">
        <v>66.400000000000006</v>
      </c>
      <c r="H91" s="108">
        <v>65</v>
      </c>
      <c r="I91" s="108">
        <v>64.599999999999994</v>
      </c>
      <c r="J91" s="108">
        <v>64.8</v>
      </c>
      <c r="K91" s="108">
        <v>64</v>
      </c>
      <c r="L91" s="108">
        <v>64.5</v>
      </c>
      <c r="M91" s="108">
        <v>64.7</v>
      </c>
      <c r="N91" s="108">
        <v>64.599999999999994</v>
      </c>
      <c r="O91" s="108">
        <v>64.900000000000006</v>
      </c>
      <c r="P91" s="108">
        <v>65.099999999999994</v>
      </c>
      <c r="Q91" s="108">
        <v>65</v>
      </c>
      <c r="R91" s="108">
        <v>64.400000000000006</v>
      </c>
      <c r="S91" s="108">
        <v>64.400000000000006</v>
      </c>
      <c r="T91" s="108">
        <v>64.7</v>
      </c>
      <c r="U91" s="108">
        <v>64.7</v>
      </c>
      <c r="V91" s="108">
        <v>64.599999999999994</v>
      </c>
      <c r="W91" s="108">
        <v>64.400000000000006</v>
      </c>
      <c r="X91" s="108">
        <v>65.3</v>
      </c>
      <c r="Y91" s="108">
        <v>65.5</v>
      </c>
      <c r="Z91" s="108">
        <v>65.400000000000006</v>
      </c>
      <c r="AA91" s="108">
        <v>65.2</v>
      </c>
      <c r="AB91" s="108">
        <v>165.6</v>
      </c>
      <c r="AC91" s="108">
        <v>65</v>
      </c>
      <c r="AD91" s="108">
        <v>66</v>
      </c>
      <c r="AE91" s="108">
        <v>65.900000000000006</v>
      </c>
      <c r="AF91" s="107">
        <v>66</v>
      </c>
      <c r="AG91" s="109"/>
      <c r="AH91" s="56">
        <f t="shared" si="17"/>
        <v>165.6</v>
      </c>
      <c r="AI91" s="57">
        <f t="shared" si="18"/>
        <v>64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161.04</v>
      </c>
      <c r="C93" s="114">
        <f t="shared" ref="C93:AF93" si="22">SUM(C15,C18,C21:C22,C42,C44:C45,C47,C49,C94:C97,C102,C108,C114,C123,C125,C137,C144,C147:C148,C155,C157,C159,C163:C165,C167:C169,C174,C180:C181,C183:C185,C193,C198)</f>
        <v>152.93999999999997</v>
      </c>
      <c r="D93" s="114">
        <f t="shared" si="22"/>
        <v>142.33999999999997</v>
      </c>
      <c r="E93" s="114">
        <f t="shared" si="22"/>
        <v>152.23999999999998</v>
      </c>
      <c r="F93" s="115">
        <f t="shared" si="22"/>
        <v>184.23999999999998</v>
      </c>
      <c r="G93" s="115">
        <f t="shared" si="22"/>
        <v>219.73999999999995</v>
      </c>
      <c r="H93" s="115">
        <f t="shared" si="22"/>
        <v>256.24</v>
      </c>
      <c r="I93" s="115">
        <f t="shared" si="22"/>
        <v>304.54000000000002</v>
      </c>
      <c r="J93" s="115">
        <f t="shared" si="22"/>
        <v>345.14000000000004</v>
      </c>
      <c r="K93" s="115">
        <f t="shared" si="22"/>
        <v>370.54000000000008</v>
      </c>
      <c r="L93" s="115">
        <f t="shared" si="22"/>
        <v>357.24</v>
      </c>
      <c r="M93" s="115">
        <f t="shared" si="22"/>
        <v>324.24</v>
      </c>
      <c r="N93" s="115">
        <f t="shared" si="22"/>
        <v>333.24</v>
      </c>
      <c r="O93" s="115">
        <f t="shared" si="22"/>
        <v>322.54000000000002</v>
      </c>
      <c r="P93" s="115">
        <f t="shared" si="22"/>
        <v>299.14000000000004</v>
      </c>
      <c r="Q93" s="115">
        <f t="shared" si="22"/>
        <v>297.44000000000005</v>
      </c>
      <c r="R93" s="115">
        <f t="shared" si="22"/>
        <v>290.64</v>
      </c>
      <c r="S93" s="115">
        <f t="shared" si="22"/>
        <v>299.74000000000007</v>
      </c>
      <c r="T93" s="115">
        <f t="shared" si="22"/>
        <v>310.24</v>
      </c>
      <c r="U93" s="115">
        <f t="shared" si="22"/>
        <v>353.54</v>
      </c>
      <c r="V93" s="115">
        <f t="shared" si="22"/>
        <v>390.74</v>
      </c>
      <c r="W93" s="115">
        <f t="shared" si="22"/>
        <v>416.94000000000005</v>
      </c>
      <c r="X93" s="115">
        <f t="shared" si="22"/>
        <v>409.14000000000004</v>
      </c>
      <c r="Y93" s="115">
        <f t="shared" si="22"/>
        <v>388.94</v>
      </c>
      <c r="Z93" s="115">
        <f t="shared" si="22"/>
        <v>373.53999999999996</v>
      </c>
      <c r="AA93" s="115">
        <f t="shared" si="22"/>
        <v>353.84000000000003</v>
      </c>
      <c r="AB93" s="115">
        <f t="shared" si="22"/>
        <v>321.24</v>
      </c>
      <c r="AC93" s="115">
        <f t="shared" si="22"/>
        <v>299.14000000000004</v>
      </c>
      <c r="AD93" s="115">
        <f t="shared" si="22"/>
        <v>230.23999999999998</v>
      </c>
      <c r="AE93" s="115">
        <f t="shared" si="22"/>
        <v>191.44</v>
      </c>
      <c r="AF93" s="115">
        <f t="shared" si="22"/>
        <v>172.44</v>
      </c>
      <c r="AG93" s="116"/>
      <c r="AH93" s="56">
        <f>MAX(B93:AF93)</f>
        <v>416.94000000000005</v>
      </c>
      <c r="AI93" s="57">
        <f>MIN(B93:AF93)</f>
        <v>142.33999999999997</v>
      </c>
    </row>
    <row r="94" spans="1:88" x14ac:dyDescent="0.25">
      <c r="A94" s="117" t="s">
        <v>97</v>
      </c>
      <c r="B94" s="60">
        <v>50.8</v>
      </c>
      <c r="C94" s="60">
        <v>52</v>
      </c>
      <c r="D94" s="60">
        <v>45</v>
      </c>
      <c r="E94" s="60">
        <v>48.7</v>
      </c>
      <c r="F94" s="118">
        <v>59.7</v>
      </c>
      <c r="G94" s="118">
        <v>57.8</v>
      </c>
      <c r="H94" s="118">
        <v>59.4</v>
      </c>
      <c r="I94" s="118">
        <v>47.5</v>
      </c>
      <c r="J94" s="118">
        <v>46</v>
      </c>
      <c r="K94" s="118">
        <v>41.9</v>
      </c>
      <c r="L94" s="49">
        <v>40</v>
      </c>
      <c r="M94" s="118">
        <v>53</v>
      </c>
      <c r="N94" s="118">
        <v>56</v>
      </c>
      <c r="O94" s="118">
        <v>64.400000000000006</v>
      </c>
      <c r="P94" s="118">
        <v>62</v>
      </c>
      <c r="Q94" s="118">
        <v>71</v>
      </c>
      <c r="R94" s="118">
        <v>57.8</v>
      </c>
      <c r="S94" s="118">
        <v>62.1</v>
      </c>
      <c r="T94" s="49">
        <v>58</v>
      </c>
      <c r="U94" s="49">
        <v>50.3</v>
      </c>
      <c r="V94" s="49">
        <v>33.6</v>
      </c>
      <c r="W94" s="118">
        <v>27.3</v>
      </c>
      <c r="X94" s="118">
        <v>40.299999999999997</v>
      </c>
      <c r="Y94" s="118">
        <v>50.8</v>
      </c>
      <c r="Z94" s="118">
        <v>60.6</v>
      </c>
      <c r="AA94" s="49">
        <v>74</v>
      </c>
      <c r="AB94" s="49">
        <v>78.099999999999994</v>
      </c>
      <c r="AC94" s="49">
        <v>78.599999999999994</v>
      </c>
      <c r="AD94" s="49">
        <v>63.3</v>
      </c>
      <c r="AE94" s="49">
        <v>59.4</v>
      </c>
      <c r="AF94" s="119">
        <v>57.7</v>
      </c>
      <c r="AG94" s="120">
        <v>75</v>
      </c>
      <c r="AH94" s="56">
        <f t="shared" ref="AH94:AH99" si="23">IF(ABS(MAX(B94:AF94))&gt;ABS(MIN(B94:AF94)),MAX(B94:AF94),MIN(B94:AF94))</f>
        <v>78.599999999999994</v>
      </c>
      <c r="AI94" s="121">
        <f t="shared" ref="AI94:AI99" si="24">INDEX($B$9:$AF$9,1,MATCH(AH94,B94:AF94,0))</f>
        <v>0.875</v>
      </c>
    </row>
    <row r="95" spans="1:88" x14ac:dyDescent="0.25">
      <c r="A95" s="122" t="s">
        <v>98</v>
      </c>
      <c r="B95" s="62">
        <v>-79.900000000000006</v>
      </c>
      <c r="C95" s="62">
        <v>-76.8</v>
      </c>
      <c r="D95" s="62">
        <v>-76</v>
      </c>
      <c r="E95" s="62">
        <v>-74</v>
      </c>
      <c r="F95" s="62">
        <v>-70.900000000000006</v>
      </c>
      <c r="G95" s="62">
        <v>-62</v>
      </c>
      <c r="H95" s="62">
        <v>-54.5</v>
      </c>
      <c r="I95" s="62">
        <v>-32</v>
      </c>
      <c r="J95" s="62">
        <v>-24.4</v>
      </c>
      <c r="K95" s="62">
        <v>-11.2</v>
      </c>
      <c r="L95" s="62">
        <v>-18</v>
      </c>
      <c r="M95" s="62">
        <v>-33</v>
      </c>
      <c r="N95" s="62">
        <v>-26</v>
      </c>
      <c r="O95" s="62">
        <v>-31.3</v>
      </c>
      <c r="P95" s="62">
        <v>-40</v>
      </c>
      <c r="Q95" s="62">
        <v>-40</v>
      </c>
      <c r="R95" s="62">
        <v>-40</v>
      </c>
      <c r="S95" s="62">
        <v>-37</v>
      </c>
      <c r="T95" s="62">
        <v>-33</v>
      </c>
      <c r="U95" s="62">
        <v>-20.100000000000001</v>
      </c>
      <c r="V95" s="62">
        <v>-4</v>
      </c>
      <c r="W95" s="62">
        <v>6</v>
      </c>
      <c r="X95" s="62">
        <v>3</v>
      </c>
      <c r="Y95" s="62">
        <v>-5</v>
      </c>
      <c r="Z95" s="62">
        <v>-6.8</v>
      </c>
      <c r="AA95" s="53">
        <v>-17</v>
      </c>
      <c r="AB95" s="53">
        <v>-30.2</v>
      </c>
      <c r="AC95" s="53">
        <v>-39.700000000000003</v>
      </c>
      <c r="AD95" s="53">
        <v>-55.7</v>
      </c>
      <c r="AE95" s="53">
        <v>-70</v>
      </c>
      <c r="AF95" s="123">
        <v>-75</v>
      </c>
      <c r="AG95" s="120">
        <v>240</v>
      </c>
      <c r="AH95" s="56">
        <f t="shared" si="23"/>
        <v>-79.900000000000006</v>
      </c>
      <c r="AI95" s="121">
        <f t="shared" si="24"/>
        <v>4.1666666666666664E-2</v>
      </c>
    </row>
    <row r="96" spans="1:88" x14ac:dyDescent="0.25">
      <c r="A96" s="122" t="s">
        <v>99</v>
      </c>
      <c r="B96" s="62">
        <v>-18.600000000000001</v>
      </c>
      <c r="C96" s="62">
        <v>-12.1</v>
      </c>
      <c r="D96" s="62">
        <v>-14</v>
      </c>
      <c r="E96" s="62">
        <v>-16.399999999999999</v>
      </c>
      <c r="F96" s="62">
        <v>-9</v>
      </c>
      <c r="G96" s="62">
        <v>-7.8</v>
      </c>
      <c r="H96" s="62">
        <v>-9.6</v>
      </c>
      <c r="I96" s="62">
        <v>-1.9</v>
      </c>
      <c r="J96" s="62">
        <v>12.4</v>
      </c>
      <c r="K96" s="62">
        <v>23.1</v>
      </c>
      <c r="L96" s="62">
        <v>21</v>
      </c>
      <c r="M96" s="62">
        <v>10</v>
      </c>
      <c r="N96" s="62">
        <v>9</v>
      </c>
      <c r="O96" s="62">
        <v>11.9</v>
      </c>
      <c r="P96" s="62">
        <v>3</v>
      </c>
      <c r="Q96" s="62">
        <v>1.3</v>
      </c>
      <c r="R96" s="62">
        <v>0</v>
      </c>
      <c r="S96" s="62">
        <v>-0.6</v>
      </c>
      <c r="T96" s="62">
        <v>1.3</v>
      </c>
      <c r="U96" s="62">
        <v>12.4</v>
      </c>
      <c r="V96" s="62">
        <v>40.200000000000003</v>
      </c>
      <c r="W96" s="62">
        <v>45.6</v>
      </c>
      <c r="X96" s="62">
        <v>41.1</v>
      </c>
      <c r="Y96" s="62">
        <v>47.4</v>
      </c>
      <c r="Z96" s="62">
        <v>30.6</v>
      </c>
      <c r="AA96" s="53">
        <v>14.6</v>
      </c>
      <c r="AB96" s="53">
        <v>10.3</v>
      </c>
      <c r="AC96" s="53">
        <v>1.9</v>
      </c>
      <c r="AD96" s="53">
        <v>0.3</v>
      </c>
      <c r="AE96" s="53">
        <v>-13.7</v>
      </c>
      <c r="AF96" s="123">
        <v>-14.4</v>
      </c>
      <c r="AG96" s="120">
        <v>60</v>
      </c>
      <c r="AH96" s="56">
        <f t="shared" si="23"/>
        <v>47.4</v>
      </c>
      <c r="AI96" s="121">
        <f t="shared" si="24"/>
        <v>0.79166666666666663</v>
      </c>
    </row>
    <row r="97" spans="1:37" x14ac:dyDescent="0.25">
      <c r="A97" s="124" t="s">
        <v>100</v>
      </c>
      <c r="B97" s="65">
        <v>-4.8</v>
      </c>
      <c r="C97" s="65">
        <v>-11.7</v>
      </c>
      <c r="D97" s="65">
        <v>0</v>
      </c>
      <c r="E97" s="65">
        <v>4.2</v>
      </c>
      <c r="F97" s="65">
        <v>4.8</v>
      </c>
      <c r="G97" s="65">
        <v>18.5</v>
      </c>
      <c r="H97" s="65">
        <v>42.7</v>
      </c>
      <c r="I97" s="65">
        <v>73.7</v>
      </c>
      <c r="J97" s="65">
        <v>91.9</v>
      </c>
      <c r="K97" s="65">
        <v>97.5</v>
      </c>
      <c r="L97" s="65">
        <v>95</v>
      </c>
      <c r="M97" s="65">
        <v>75</v>
      </c>
      <c r="N97" s="65">
        <v>75</v>
      </c>
      <c r="O97" s="65">
        <v>60.4</v>
      </c>
      <c r="P97" s="65">
        <v>57</v>
      </c>
      <c r="Q97" s="65">
        <v>48</v>
      </c>
      <c r="R97" s="65">
        <v>57.4</v>
      </c>
      <c r="S97" s="65">
        <v>59.6</v>
      </c>
      <c r="T97" s="65">
        <v>66</v>
      </c>
      <c r="U97" s="65">
        <v>93</v>
      </c>
      <c r="V97" s="65">
        <v>103</v>
      </c>
      <c r="W97" s="65">
        <v>117</v>
      </c>
      <c r="X97" s="65">
        <v>103.7</v>
      </c>
      <c r="Y97" s="65">
        <v>74.7</v>
      </c>
      <c r="Z97" s="65">
        <v>68.099999999999994</v>
      </c>
      <c r="AA97" s="125">
        <v>61.2</v>
      </c>
      <c r="AB97" s="125">
        <v>42</v>
      </c>
      <c r="AC97" s="125">
        <v>36.6</v>
      </c>
      <c r="AD97" s="125">
        <v>11.6</v>
      </c>
      <c r="AE97" s="125">
        <v>5</v>
      </c>
      <c r="AF97" s="126">
        <v>-6.6</v>
      </c>
      <c r="AG97" s="127">
        <v>120</v>
      </c>
      <c r="AH97" s="56">
        <f t="shared" si="23"/>
        <v>117</v>
      </c>
      <c r="AI97" s="121">
        <f t="shared" si="24"/>
        <v>0.75</v>
      </c>
    </row>
    <row r="98" spans="1:37" x14ac:dyDescent="0.25">
      <c r="A98" s="124" t="s">
        <v>101</v>
      </c>
      <c r="B98" s="65">
        <v>7.6</v>
      </c>
      <c r="C98" s="65">
        <v>2.6</v>
      </c>
      <c r="D98" s="65">
        <v>10.7</v>
      </c>
      <c r="E98" s="65">
        <v>10.8</v>
      </c>
      <c r="F98" s="65">
        <v>9.8000000000000007</v>
      </c>
      <c r="G98" s="65">
        <v>21.5</v>
      </c>
      <c r="H98" s="65">
        <v>33</v>
      </c>
      <c r="I98" s="65">
        <v>53.6</v>
      </c>
      <c r="J98" s="65">
        <v>61.3</v>
      </c>
      <c r="K98" s="65">
        <v>69.099999999999994</v>
      </c>
      <c r="L98" s="65">
        <v>67</v>
      </c>
      <c r="M98" s="65">
        <v>57</v>
      </c>
      <c r="N98" s="65">
        <v>59</v>
      </c>
      <c r="O98" s="65">
        <v>43.5</v>
      </c>
      <c r="P98" s="65">
        <v>47</v>
      </c>
      <c r="Q98" s="65">
        <v>39</v>
      </c>
      <c r="R98" s="65">
        <v>47.4</v>
      </c>
      <c r="S98" s="65">
        <v>44.5</v>
      </c>
      <c r="T98" s="65">
        <v>49</v>
      </c>
      <c r="U98" s="65">
        <v>66.5</v>
      </c>
      <c r="V98" s="65">
        <v>71</v>
      </c>
      <c r="W98" s="65">
        <v>78.7</v>
      </c>
      <c r="X98" s="65">
        <v>67.3</v>
      </c>
      <c r="Y98" s="65">
        <v>50.1</v>
      </c>
      <c r="Z98" s="65">
        <v>43.4</v>
      </c>
      <c r="AA98" s="125">
        <v>41</v>
      </c>
      <c r="AB98" s="125">
        <v>31.8</v>
      </c>
      <c r="AC98" s="125">
        <v>26.5</v>
      </c>
      <c r="AD98" s="125">
        <v>16</v>
      </c>
      <c r="AE98" s="125">
        <v>14</v>
      </c>
      <c r="AF98" s="126">
        <v>4.4000000000000004</v>
      </c>
      <c r="AG98" s="127"/>
      <c r="AH98" s="56">
        <f t="shared" si="23"/>
        <v>78.7</v>
      </c>
      <c r="AI98" s="121">
        <f t="shared" si="24"/>
        <v>0.75</v>
      </c>
    </row>
    <row r="99" spans="1:37" ht="15.75" thickBot="1" x14ac:dyDescent="0.3">
      <c r="A99" s="124" t="s">
        <v>102</v>
      </c>
      <c r="B99" s="65">
        <v>40</v>
      </c>
      <c r="C99" s="65">
        <v>38.200000000000003</v>
      </c>
      <c r="D99" s="65">
        <v>45</v>
      </c>
      <c r="E99" s="65">
        <v>38.4</v>
      </c>
      <c r="F99" s="65">
        <v>38</v>
      </c>
      <c r="G99" s="65">
        <v>38.1</v>
      </c>
      <c r="H99" s="65">
        <v>43</v>
      </c>
      <c r="I99" s="65">
        <v>49</v>
      </c>
      <c r="J99" s="65">
        <v>56.7</v>
      </c>
      <c r="K99" s="65">
        <v>60.7</v>
      </c>
      <c r="L99" s="65">
        <v>60</v>
      </c>
      <c r="M99" s="65">
        <v>47</v>
      </c>
      <c r="N99" s="65">
        <v>48</v>
      </c>
      <c r="O99" s="65">
        <v>42</v>
      </c>
      <c r="P99" s="65">
        <v>27</v>
      </c>
      <c r="Q99" s="65">
        <v>31.5</v>
      </c>
      <c r="R99" s="65">
        <v>48</v>
      </c>
      <c r="S99" s="65">
        <v>39.4</v>
      </c>
      <c r="T99" s="65">
        <v>50</v>
      </c>
      <c r="U99" s="65">
        <v>54.1</v>
      </c>
      <c r="V99" s="65">
        <v>70.099999999999994</v>
      </c>
      <c r="W99" s="65">
        <v>73.5</v>
      </c>
      <c r="X99" s="65">
        <v>60.7</v>
      </c>
      <c r="Y99" s="65">
        <v>51.7</v>
      </c>
      <c r="Z99" s="65">
        <v>40</v>
      </c>
      <c r="AA99" s="125">
        <v>25</v>
      </c>
      <c r="AB99" s="125">
        <v>20.7</v>
      </c>
      <c r="AC99" s="125">
        <v>17.2</v>
      </c>
      <c r="AD99" s="125">
        <v>22.8</v>
      </c>
      <c r="AE99" s="125">
        <v>36.700000000000003</v>
      </c>
      <c r="AF99" s="126">
        <v>33</v>
      </c>
      <c r="AG99" s="128"/>
      <c r="AH99" s="56">
        <f t="shared" si="23"/>
        <v>73.5</v>
      </c>
      <c r="AI99" s="121">
        <f t="shared" si="24"/>
        <v>0.75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5">B101</f>
        <v>9.9</v>
      </c>
      <c r="D101" s="134">
        <f t="shared" si="25"/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ref="S101:AF106" si="26">R101</f>
        <v>9.9</v>
      </c>
      <c r="T101" s="134">
        <f t="shared" si="26"/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5"/>
        <v>9.6</v>
      </c>
      <c r="D102" s="137">
        <f t="shared" si="25"/>
        <v>9.6</v>
      </c>
      <c r="E102" s="137">
        <f t="shared" si="25"/>
        <v>9.6</v>
      </c>
      <c r="F102" s="137">
        <f t="shared" si="25"/>
        <v>9.6</v>
      </c>
      <c r="G102" s="137">
        <f t="shared" si="25"/>
        <v>9.6</v>
      </c>
      <c r="H102" s="137">
        <f t="shared" si="25"/>
        <v>9.6</v>
      </c>
      <c r="I102" s="137">
        <f t="shared" si="25"/>
        <v>9.6</v>
      </c>
      <c r="J102" s="137">
        <f t="shared" si="25"/>
        <v>9.6</v>
      </c>
      <c r="K102" s="137">
        <f t="shared" si="25"/>
        <v>9.6</v>
      </c>
      <c r="L102" s="137">
        <f t="shared" si="25"/>
        <v>9.6</v>
      </c>
      <c r="M102" s="137">
        <f t="shared" si="25"/>
        <v>9.6</v>
      </c>
      <c r="N102" s="137">
        <f t="shared" si="25"/>
        <v>9.6</v>
      </c>
      <c r="O102" s="137">
        <f t="shared" si="25"/>
        <v>9.6</v>
      </c>
      <c r="P102" s="137">
        <f t="shared" si="25"/>
        <v>9.6</v>
      </c>
      <c r="Q102" s="137">
        <f t="shared" si="25"/>
        <v>9.6</v>
      </c>
      <c r="R102" s="137">
        <f t="shared" si="25"/>
        <v>9.6</v>
      </c>
      <c r="S102" s="137">
        <f t="shared" si="26"/>
        <v>9.6</v>
      </c>
      <c r="T102" s="137">
        <f t="shared" si="26"/>
        <v>9.6</v>
      </c>
      <c r="U102" s="137">
        <f t="shared" si="26"/>
        <v>9.6</v>
      </c>
      <c r="V102" s="137">
        <f t="shared" si="26"/>
        <v>9.6</v>
      </c>
      <c r="W102" s="137">
        <f t="shared" si="26"/>
        <v>9.6</v>
      </c>
      <c r="X102" s="137">
        <f t="shared" si="26"/>
        <v>9.6</v>
      </c>
      <c r="Y102" s="137">
        <f t="shared" si="26"/>
        <v>9.6</v>
      </c>
      <c r="Z102" s="137">
        <f t="shared" si="26"/>
        <v>9.6</v>
      </c>
      <c r="AA102" s="137">
        <f t="shared" si="26"/>
        <v>9.6</v>
      </c>
      <c r="AB102" s="137">
        <f t="shared" si="26"/>
        <v>9.6</v>
      </c>
      <c r="AC102" s="137">
        <f t="shared" si="26"/>
        <v>9.6</v>
      </c>
      <c r="AD102" s="137">
        <f t="shared" si="26"/>
        <v>9.6</v>
      </c>
      <c r="AE102" s="137">
        <f t="shared" si="26"/>
        <v>9.6</v>
      </c>
      <c r="AF102" s="137">
        <f t="shared" si="26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5"/>
        <v>9.98</v>
      </c>
      <c r="D103" s="137">
        <f t="shared" si="25"/>
        <v>9.98</v>
      </c>
      <c r="E103" s="137">
        <f t="shared" si="25"/>
        <v>9.98</v>
      </c>
      <c r="F103" s="137">
        <f t="shared" si="25"/>
        <v>9.98</v>
      </c>
      <c r="G103" s="137">
        <f t="shared" si="25"/>
        <v>9.98</v>
      </c>
      <c r="H103" s="137">
        <f t="shared" si="25"/>
        <v>9.98</v>
      </c>
      <c r="I103" s="137">
        <f t="shared" si="25"/>
        <v>9.98</v>
      </c>
      <c r="J103" s="137">
        <f t="shared" si="25"/>
        <v>9.98</v>
      </c>
      <c r="K103" s="137">
        <f t="shared" si="25"/>
        <v>9.98</v>
      </c>
      <c r="L103" s="137">
        <f t="shared" si="25"/>
        <v>9.98</v>
      </c>
      <c r="M103" s="137">
        <f t="shared" si="25"/>
        <v>9.98</v>
      </c>
      <c r="N103" s="137">
        <f t="shared" si="25"/>
        <v>9.98</v>
      </c>
      <c r="O103" s="137">
        <f t="shared" si="25"/>
        <v>9.98</v>
      </c>
      <c r="P103" s="137">
        <f t="shared" si="25"/>
        <v>9.98</v>
      </c>
      <c r="Q103" s="137">
        <f t="shared" si="25"/>
        <v>9.98</v>
      </c>
      <c r="R103" s="137">
        <f t="shared" si="25"/>
        <v>9.98</v>
      </c>
      <c r="S103" s="137">
        <f t="shared" si="26"/>
        <v>9.98</v>
      </c>
      <c r="T103" s="137">
        <f t="shared" si="26"/>
        <v>9.98</v>
      </c>
      <c r="U103" s="137">
        <f t="shared" si="26"/>
        <v>9.98</v>
      </c>
      <c r="V103" s="137">
        <f t="shared" si="26"/>
        <v>9.98</v>
      </c>
      <c r="W103" s="137">
        <f t="shared" si="26"/>
        <v>9.98</v>
      </c>
      <c r="X103" s="137">
        <f t="shared" si="26"/>
        <v>9.98</v>
      </c>
      <c r="Y103" s="137">
        <f t="shared" si="26"/>
        <v>9.98</v>
      </c>
      <c r="Z103" s="137">
        <f t="shared" si="26"/>
        <v>9.98</v>
      </c>
      <c r="AA103" s="137">
        <f t="shared" si="26"/>
        <v>9.98</v>
      </c>
      <c r="AB103" s="137">
        <f t="shared" si="26"/>
        <v>9.98</v>
      </c>
      <c r="AC103" s="137">
        <f t="shared" si="26"/>
        <v>9.98</v>
      </c>
      <c r="AD103" s="137">
        <f t="shared" si="26"/>
        <v>9.98</v>
      </c>
      <c r="AE103" s="137">
        <f t="shared" si="26"/>
        <v>9.98</v>
      </c>
      <c r="AF103" s="137">
        <f t="shared" si="26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5"/>
        <v>9.1</v>
      </c>
      <c r="D104" s="137">
        <f t="shared" si="25"/>
        <v>9.1</v>
      </c>
      <c r="E104" s="137">
        <f t="shared" si="25"/>
        <v>9.1</v>
      </c>
      <c r="F104" s="137">
        <f t="shared" si="25"/>
        <v>9.1</v>
      </c>
      <c r="G104" s="137">
        <f t="shared" si="25"/>
        <v>9.1</v>
      </c>
      <c r="H104" s="137">
        <f t="shared" si="25"/>
        <v>9.1</v>
      </c>
      <c r="I104" s="137">
        <f t="shared" si="25"/>
        <v>9.1</v>
      </c>
      <c r="J104" s="137">
        <f t="shared" si="25"/>
        <v>9.1</v>
      </c>
      <c r="K104" s="137">
        <f t="shared" si="25"/>
        <v>9.1</v>
      </c>
      <c r="L104" s="137">
        <f t="shared" si="25"/>
        <v>9.1</v>
      </c>
      <c r="M104" s="137">
        <f t="shared" si="25"/>
        <v>9.1</v>
      </c>
      <c r="N104" s="137">
        <f t="shared" si="25"/>
        <v>9.1</v>
      </c>
      <c r="O104" s="137">
        <f t="shared" si="25"/>
        <v>9.1</v>
      </c>
      <c r="P104" s="137">
        <f t="shared" si="25"/>
        <v>9.1</v>
      </c>
      <c r="Q104" s="137">
        <f t="shared" si="25"/>
        <v>9.1</v>
      </c>
      <c r="R104" s="137">
        <f t="shared" si="25"/>
        <v>9.1</v>
      </c>
      <c r="S104" s="137">
        <f t="shared" si="26"/>
        <v>9.1</v>
      </c>
      <c r="T104" s="137">
        <f t="shared" si="26"/>
        <v>9.1</v>
      </c>
      <c r="U104" s="137">
        <f t="shared" si="26"/>
        <v>9.1</v>
      </c>
      <c r="V104" s="137">
        <f t="shared" si="26"/>
        <v>9.1</v>
      </c>
      <c r="W104" s="137" t="s">
        <v>252</v>
      </c>
      <c r="X104" s="137" t="str">
        <f t="shared" si="26"/>
        <v>*</v>
      </c>
      <c r="Y104" s="137" t="str">
        <f t="shared" si="26"/>
        <v>*</v>
      </c>
      <c r="Z104" s="137" t="str">
        <f t="shared" si="26"/>
        <v>*</v>
      </c>
      <c r="AA104" s="137" t="str">
        <f t="shared" si="26"/>
        <v>*</v>
      </c>
      <c r="AB104" s="137" t="str">
        <f t="shared" si="26"/>
        <v>*</v>
      </c>
      <c r="AC104" s="137" t="str">
        <f t="shared" si="26"/>
        <v>*</v>
      </c>
      <c r="AD104" s="137" t="str">
        <f t="shared" si="26"/>
        <v>*</v>
      </c>
      <c r="AE104" s="137" t="str">
        <f t="shared" si="26"/>
        <v>*</v>
      </c>
      <c r="AF104" s="137" t="str">
        <f t="shared" si="26"/>
        <v>*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5"/>
        <v>9.18</v>
      </c>
      <c r="D105" s="137">
        <f t="shared" si="25"/>
        <v>9.18</v>
      </c>
      <c r="E105" s="137">
        <f t="shared" si="25"/>
        <v>9.18</v>
      </c>
      <c r="F105" s="137">
        <f t="shared" si="25"/>
        <v>9.18</v>
      </c>
      <c r="G105" s="137">
        <f t="shared" si="25"/>
        <v>9.18</v>
      </c>
      <c r="H105" s="137">
        <f t="shared" si="25"/>
        <v>9.18</v>
      </c>
      <c r="I105" s="137">
        <f t="shared" si="25"/>
        <v>9.18</v>
      </c>
      <c r="J105" s="137">
        <f t="shared" si="25"/>
        <v>9.18</v>
      </c>
      <c r="K105" s="137">
        <f t="shared" si="25"/>
        <v>9.18</v>
      </c>
      <c r="L105" s="137">
        <f t="shared" si="25"/>
        <v>9.18</v>
      </c>
      <c r="M105" s="137">
        <f t="shared" si="25"/>
        <v>9.18</v>
      </c>
      <c r="N105" s="137">
        <f t="shared" si="25"/>
        <v>9.18</v>
      </c>
      <c r="O105" s="137">
        <f t="shared" si="25"/>
        <v>9.18</v>
      </c>
      <c r="P105" s="137">
        <f t="shared" si="25"/>
        <v>9.18</v>
      </c>
      <c r="Q105" s="137">
        <f t="shared" si="25"/>
        <v>9.18</v>
      </c>
      <c r="R105" s="137">
        <f t="shared" si="25"/>
        <v>9.18</v>
      </c>
      <c r="S105" s="137">
        <f t="shared" si="26"/>
        <v>9.18</v>
      </c>
      <c r="T105" s="137">
        <f t="shared" si="26"/>
        <v>9.18</v>
      </c>
      <c r="U105" s="137">
        <f t="shared" si="26"/>
        <v>9.18</v>
      </c>
      <c r="V105" s="137">
        <f t="shared" si="26"/>
        <v>9.18</v>
      </c>
      <c r="W105" s="137">
        <f t="shared" si="26"/>
        <v>9.18</v>
      </c>
      <c r="X105" s="137">
        <f t="shared" si="26"/>
        <v>9.18</v>
      </c>
      <c r="Y105" s="137">
        <f t="shared" si="26"/>
        <v>9.18</v>
      </c>
      <c r="Z105" s="137">
        <f t="shared" si="26"/>
        <v>9.18</v>
      </c>
      <c r="AA105" s="137">
        <f t="shared" si="26"/>
        <v>9.18</v>
      </c>
      <c r="AB105" s="137">
        <f t="shared" si="26"/>
        <v>9.18</v>
      </c>
      <c r="AC105" s="137">
        <f t="shared" si="26"/>
        <v>9.18</v>
      </c>
      <c r="AD105" s="137">
        <f t="shared" si="26"/>
        <v>9.18</v>
      </c>
      <c r="AE105" s="137">
        <f t="shared" si="26"/>
        <v>9.18</v>
      </c>
      <c r="AF105" s="137">
        <f t="shared" si="26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5"/>
        <v>7</v>
      </c>
      <c r="D106" s="137">
        <f t="shared" si="25"/>
        <v>7</v>
      </c>
      <c r="E106" s="137">
        <f t="shared" si="25"/>
        <v>7</v>
      </c>
      <c r="F106" s="137">
        <f t="shared" si="25"/>
        <v>7</v>
      </c>
      <c r="G106" s="137">
        <f t="shared" si="25"/>
        <v>7</v>
      </c>
      <c r="H106" s="137">
        <f t="shared" si="25"/>
        <v>7</v>
      </c>
      <c r="I106" s="137">
        <f t="shared" si="25"/>
        <v>7</v>
      </c>
      <c r="J106" s="137">
        <f t="shared" si="25"/>
        <v>7</v>
      </c>
      <c r="K106" s="137">
        <f t="shared" si="25"/>
        <v>7</v>
      </c>
      <c r="L106" s="137">
        <f t="shared" si="25"/>
        <v>7</v>
      </c>
      <c r="M106" s="137">
        <f t="shared" si="25"/>
        <v>7</v>
      </c>
      <c r="N106" s="137">
        <f t="shared" si="25"/>
        <v>7</v>
      </c>
      <c r="O106" s="137">
        <f t="shared" si="25"/>
        <v>7</v>
      </c>
      <c r="P106" s="137">
        <f t="shared" si="25"/>
        <v>7</v>
      </c>
      <c r="Q106" s="137">
        <f t="shared" si="25"/>
        <v>7</v>
      </c>
      <c r="R106" s="137">
        <f t="shared" si="25"/>
        <v>7</v>
      </c>
      <c r="S106" s="137">
        <f t="shared" si="26"/>
        <v>7</v>
      </c>
      <c r="T106" s="137">
        <f t="shared" si="26"/>
        <v>7</v>
      </c>
      <c r="U106" s="137">
        <f t="shared" si="26"/>
        <v>7</v>
      </c>
      <c r="V106" s="137">
        <f t="shared" si="26"/>
        <v>7</v>
      </c>
      <c r="W106" s="137">
        <f t="shared" si="26"/>
        <v>7</v>
      </c>
      <c r="X106" s="137">
        <f t="shared" si="26"/>
        <v>7</v>
      </c>
      <c r="Y106" s="137">
        <f t="shared" si="26"/>
        <v>7</v>
      </c>
      <c r="Z106" s="137">
        <f t="shared" si="26"/>
        <v>7</v>
      </c>
      <c r="AA106" s="137">
        <f t="shared" si="26"/>
        <v>7</v>
      </c>
      <c r="AB106" s="137">
        <f t="shared" si="26"/>
        <v>7</v>
      </c>
      <c r="AC106" s="137">
        <f t="shared" si="26"/>
        <v>7</v>
      </c>
      <c r="AD106" s="137">
        <f t="shared" si="26"/>
        <v>7</v>
      </c>
      <c r="AE106" s="137">
        <f t="shared" si="26"/>
        <v>7</v>
      </c>
      <c r="AF106" s="137">
        <f t="shared" si="26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7">B108</f>
        <v>2.25</v>
      </c>
      <c r="D108" s="137">
        <f t="shared" si="27"/>
        <v>2.25</v>
      </c>
      <c r="E108" s="137">
        <f t="shared" si="27"/>
        <v>2.25</v>
      </c>
      <c r="F108" s="137">
        <f t="shared" si="27"/>
        <v>2.25</v>
      </c>
      <c r="G108" s="137">
        <f t="shared" si="27"/>
        <v>2.25</v>
      </c>
      <c r="H108" s="137">
        <f t="shared" si="27"/>
        <v>2.25</v>
      </c>
      <c r="I108" s="137">
        <f t="shared" si="27"/>
        <v>2.25</v>
      </c>
      <c r="J108" s="137">
        <f t="shared" si="27"/>
        <v>2.25</v>
      </c>
      <c r="K108" s="137">
        <f t="shared" si="27"/>
        <v>2.25</v>
      </c>
      <c r="L108" s="137">
        <f t="shared" si="27"/>
        <v>2.25</v>
      </c>
      <c r="M108" s="137">
        <f t="shared" si="27"/>
        <v>2.25</v>
      </c>
      <c r="N108" s="137">
        <f t="shared" si="27"/>
        <v>2.25</v>
      </c>
      <c r="O108" s="137">
        <f t="shared" si="27"/>
        <v>2.25</v>
      </c>
      <c r="P108" s="137">
        <f t="shared" si="27"/>
        <v>2.25</v>
      </c>
      <c r="Q108" s="137">
        <f t="shared" si="27"/>
        <v>2.25</v>
      </c>
      <c r="R108" s="137">
        <f t="shared" si="27"/>
        <v>2.25</v>
      </c>
      <c r="S108" s="137">
        <f t="shared" ref="S108:AF109" si="28">R108</f>
        <v>2.25</v>
      </c>
      <c r="T108" s="137">
        <f t="shared" si="28"/>
        <v>2.25</v>
      </c>
      <c r="U108" s="137">
        <f t="shared" si="28"/>
        <v>2.25</v>
      </c>
      <c r="V108" s="137">
        <f t="shared" si="28"/>
        <v>2.25</v>
      </c>
      <c r="W108" s="137">
        <f t="shared" si="28"/>
        <v>2.25</v>
      </c>
      <c r="X108" s="137">
        <f t="shared" si="28"/>
        <v>2.25</v>
      </c>
      <c r="Y108" s="137">
        <f t="shared" si="28"/>
        <v>2.25</v>
      </c>
      <c r="Z108" s="137">
        <f t="shared" si="28"/>
        <v>2.25</v>
      </c>
      <c r="AA108" s="137">
        <f t="shared" si="28"/>
        <v>2.25</v>
      </c>
      <c r="AB108" s="137">
        <f t="shared" si="28"/>
        <v>2.25</v>
      </c>
      <c r="AC108" s="137">
        <f t="shared" si="28"/>
        <v>2.25</v>
      </c>
      <c r="AD108" s="137">
        <f t="shared" si="28"/>
        <v>2.25</v>
      </c>
      <c r="AE108" s="137">
        <f t="shared" si="28"/>
        <v>2.25</v>
      </c>
      <c r="AF108" s="137">
        <f t="shared" si="28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7"/>
        <v>1.64</v>
      </c>
      <c r="D109" s="137">
        <f t="shared" si="27"/>
        <v>1.64</v>
      </c>
      <c r="E109" s="137">
        <f t="shared" si="27"/>
        <v>1.64</v>
      </c>
      <c r="F109" s="137">
        <f t="shared" si="27"/>
        <v>1.64</v>
      </c>
      <c r="G109" s="137">
        <f t="shared" si="27"/>
        <v>1.64</v>
      </c>
      <c r="H109" s="137">
        <f t="shared" si="27"/>
        <v>1.64</v>
      </c>
      <c r="I109" s="137">
        <f t="shared" si="27"/>
        <v>1.64</v>
      </c>
      <c r="J109" s="137">
        <f t="shared" si="27"/>
        <v>1.64</v>
      </c>
      <c r="K109" s="137">
        <f t="shared" si="27"/>
        <v>1.64</v>
      </c>
      <c r="L109" s="137">
        <f t="shared" si="27"/>
        <v>1.64</v>
      </c>
      <c r="M109" s="137">
        <f t="shared" si="27"/>
        <v>1.64</v>
      </c>
      <c r="N109" s="137">
        <f t="shared" si="27"/>
        <v>1.64</v>
      </c>
      <c r="O109" s="137">
        <f t="shared" si="27"/>
        <v>1.64</v>
      </c>
      <c r="P109" s="137">
        <f t="shared" si="27"/>
        <v>1.64</v>
      </c>
      <c r="Q109" s="137">
        <f t="shared" si="27"/>
        <v>1.64</v>
      </c>
      <c r="R109" s="137">
        <f t="shared" si="27"/>
        <v>1.64</v>
      </c>
      <c r="S109" s="137">
        <f t="shared" si="28"/>
        <v>1.64</v>
      </c>
      <c r="T109" s="137">
        <f t="shared" si="28"/>
        <v>1.64</v>
      </c>
      <c r="U109" s="137">
        <f t="shared" si="28"/>
        <v>1.64</v>
      </c>
      <c r="V109" s="137">
        <f t="shared" si="28"/>
        <v>1.64</v>
      </c>
      <c r="W109" s="137">
        <f t="shared" si="28"/>
        <v>1.64</v>
      </c>
      <c r="X109" s="137">
        <f t="shared" si="28"/>
        <v>1.64</v>
      </c>
      <c r="Y109" s="137">
        <f t="shared" si="28"/>
        <v>1.64</v>
      </c>
      <c r="Z109" s="137">
        <f t="shared" si="28"/>
        <v>1.64</v>
      </c>
      <c r="AA109" s="137">
        <f t="shared" si="28"/>
        <v>1.64</v>
      </c>
      <c r="AB109" s="137">
        <f t="shared" si="28"/>
        <v>1.64</v>
      </c>
      <c r="AC109" s="137">
        <f t="shared" si="28"/>
        <v>1.64</v>
      </c>
      <c r="AD109" s="137">
        <f t="shared" si="28"/>
        <v>1.64</v>
      </c>
      <c r="AE109" s="137">
        <f t="shared" si="28"/>
        <v>1.64</v>
      </c>
      <c r="AF109" s="137">
        <f t="shared" si="28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29">B111</f>
        <v>1.62</v>
      </c>
      <c r="D111" s="137">
        <f t="shared" si="29"/>
        <v>1.62</v>
      </c>
      <c r="E111" s="137">
        <f t="shared" si="29"/>
        <v>1.62</v>
      </c>
      <c r="F111" s="137">
        <f t="shared" si="29"/>
        <v>1.62</v>
      </c>
      <c r="G111" s="137">
        <f t="shared" si="29"/>
        <v>1.62</v>
      </c>
      <c r="H111" s="137">
        <f t="shared" si="29"/>
        <v>1.62</v>
      </c>
      <c r="I111" s="137">
        <f t="shared" si="29"/>
        <v>1.62</v>
      </c>
      <c r="J111" s="137">
        <f t="shared" si="29"/>
        <v>1.62</v>
      </c>
      <c r="K111" s="137">
        <f t="shared" si="29"/>
        <v>1.62</v>
      </c>
      <c r="L111" s="137">
        <f t="shared" si="29"/>
        <v>1.62</v>
      </c>
      <c r="M111" s="137">
        <f t="shared" si="29"/>
        <v>1.62</v>
      </c>
      <c r="N111" s="137">
        <f t="shared" si="29"/>
        <v>1.62</v>
      </c>
      <c r="O111" s="137">
        <f t="shared" si="29"/>
        <v>1.62</v>
      </c>
      <c r="P111" s="137">
        <f t="shared" si="29"/>
        <v>1.62</v>
      </c>
      <c r="Q111" s="137">
        <f t="shared" si="29"/>
        <v>1.62</v>
      </c>
      <c r="R111" s="137">
        <f t="shared" si="29"/>
        <v>1.62</v>
      </c>
      <c r="S111" s="137">
        <f t="shared" ref="S111:AF126" si="30">R111</f>
        <v>1.62</v>
      </c>
      <c r="T111" s="137">
        <f t="shared" si="30"/>
        <v>1.62</v>
      </c>
      <c r="U111" s="137">
        <f t="shared" si="30"/>
        <v>1.62</v>
      </c>
      <c r="V111" s="137">
        <f t="shared" si="30"/>
        <v>1.62</v>
      </c>
      <c r="W111" s="137">
        <f t="shared" si="30"/>
        <v>1.62</v>
      </c>
      <c r="X111" s="137">
        <f t="shared" si="30"/>
        <v>1.62</v>
      </c>
      <c r="Y111" s="137">
        <f t="shared" si="30"/>
        <v>1.62</v>
      </c>
      <c r="Z111" s="137">
        <f t="shared" si="30"/>
        <v>1.62</v>
      </c>
      <c r="AA111" s="137">
        <f t="shared" si="30"/>
        <v>1.62</v>
      </c>
      <c r="AB111" s="137">
        <f t="shared" si="30"/>
        <v>1.62</v>
      </c>
      <c r="AC111" s="137">
        <f t="shared" si="30"/>
        <v>1.62</v>
      </c>
      <c r="AD111" s="137">
        <f t="shared" si="30"/>
        <v>1.62</v>
      </c>
      <c r="AE111" s="137">
        <f t="shared" si="30"/>
        <v>1.62</v>
      </c>
      <c r="AF111" s="137">
        <f t="shared" si="30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29"/>
        <v>8.36</v>
      </c>
      <c r="D112" s="137">
        <f t="shared" si="29"/>
        <v>8.36</v>
      </c>
      <c r="E112" s="137">
        <f t="shared" si="29"/>
        <v>8.36</v>
      </c>
      <c r="F112" s="137">
        <f t="shared" si="29"/>
        <v>8.36</v>
      </c>
      <c r="G112" s="137">
        <f t="shared" si="29"/>
        <v>8.36</v>
      </c>
      <c r="H112" s="137">
        <f t="shared" si="29"/>
        <v>8.36</v>
      </c>
      <c r="I112" s="137">
        <f t="shared" si="29"/>
        <v>8.36</v>
      </c>
      <c r="J112" s="137">
        <f t="shared" si="29"/>
        <v>8.36</v>
      </c>
      <c r="K112" s="137">
        <f t="shared" si="29"/>
        <v>8.36</v>
      </c>
      <c r="L112" s="137">
        <f t="shared" si="29"/>
        <v>8.36</v>
      </c>
      <c r="M112" s="137">
        <f t="shared" si="29"/>
        <v>8.36</v>
      </c>
      <c r="N112" s="137">
        <f t="shared" si="29"/>
        <v>8.36</v>
      </c>
      <c r="O112" s="137">
        <f t="shared" si="29"/>
        <v>8.36</v>
      </c>
      <c r="P112" s="137">
        <f t="shared" si="29"/>
        <v>8.36</v>
      </c>
      <c r="Q112" s="137">
        <f t="shared" si="29"/>
        <v>8.36</v>
      </c>
      <c r="R112" s="137">
        <f t="shared" si="29"/>
        <v>8.36</v>
      </c>
      <c r="S112" s="137">
        <f t="shared" si="30"/>
        <v>8.36</v>
      </c>
      <c r="T112" s="137">
        <f t="shared" si="30"/>
        <v>8.36</v>
      </c>
      <c r="U112" s="137">
        <f t="shared" si="30"/>
        <v>8.36</v>
      </c>
      <c r="V112" s="137">
        <f t="shared" si="30"/>
        <v>8.36</v>
      </c>
      <c r="W112" s="137">
        <f t="shared" si="30"/>
        <v>8.36</v>
      </c>
      <c r="X112" s="137">
        <f t="shared" si="30"/>
        <v>8.36</v>
      </c>
      <c r="Y112" s="137">
        <f t="shared" si="30"/>
        <v>8.36</v>
      </c>
      <c r="Z112" s="137">
        <f t="shared" si="30"/>
        <v>8.36</v>
      </c>
      <c r="AA112" s="137">
        <f t="shared" si="30"/>
        <v>8.36</v>
      </c>
      <c r="AB112" s="137">
        <f t="shared" si="30"/>
        <v>8.36</v>
      </c>
      <c r="AC112" s="137">
        <f t="shared" si="30"/>
        <v>8.36</v>
      </c>
      <c r="AD112" s="137">
        <f t="shared" si="30"/>
        <v>8.36</v>
      </c>
      <c r="AE112" s="137">
        <f t="shared" si="30"/>
        <v>8.36</v>
      </c>
      <c r="AF112" s="137">
        <f t="shared" si="30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29"/>
        <v>8</v>
      </c>
      <c r="D113" s="137">
        <f t="shared" si="29"/>
        <v>8</v>
      </c>
      <c r="E113" s="137">
        <f t="shared" si="29"/>
        <v>8</v>
      </c>
      <c r="F113" s="137">
        <f t="shared" si="29"/>
        <v>8</v>
      </c>
      <c r="G113" s="137">
        <f t="shared" si="29"/>
        <v>8</v>
      </c>
      <c r="H113" s="137">
        <f t="shared" si="29"/>
        <v>8</v>
      </c>
      <c r="I113" s="137">
        <v>5.4</v>
      </c>
      <c r="J113" s="137">
        <f t="shared" si="29"/>
        <v>5.4</v>
      </c>
      <c r="K113" s="137">
        <f t="shared" si="29"/>
        <v>5.4</v>
      </c>
      <c r="L113" s="137">
        <f t="shared" si="29"/>
        <v>5.4</v>
      </c>
      <c r="M113" s="137">
        <f t="shared" si="29"/>
        <v>5.4</v>
      </c>
      <c r="N113" s="137">
        <f t="shared" si="29"/>
        <v>5.4</v>
      </c>
      <c r="O113" s="137">
        <f t="shared" si="29"/>
        <v>5.4</v>
      </c>
      <c r="P113" s="137">
        <f t="shared" si="29"/>
        <v>5.4</v>
      </c>
      <c r="Q113" s="137">
        <f t="shared" si="29"/>
        <v>5.4</v>
      </c>
      <c r="R113" s="137">
        <f t="shared" si="29"/>
        <v>5.4</v>
      </c>
      <c r="S113" s="137">
        <f t="shared" si="30"/>
        <v>5.4</v>
      </c>
      <c r="T113" s="137">
        <f t="shared" si="30"/>
        <v>5.4</v>
      </c>
      <c r="U113" s="137">
        <f t="shared" si="30"/>
        <v>5.4</v>
      </c>
      <c r="V113" s="137">
        <f t="shared" si="30"/>
        <v>5.4</v>
      </c>
      <c r="W113" s="137">
        <f t="shared" si="30"/>
        <v>5.4</v>
      </c>
      <c r="X113" s="137">
        <f t="shared" si="30"/>
        <v>5.4</v>
      </c>
      <c r="Y113" s="137">
        <f t="shared" si="30"/>
        <v>5.4</v>
      </c>
      <c r="Z113" s="137">
        <f t="shared" si="30"/>
        <v>5.4</v>
      </c>
      <c r="AA113" s="137">
        <f t="shared" si="30"/>
        <v>5.4</v>
      </c>
      <c r="AB113" s="137">
        <f t="shared" si="30"/>
        <v>5.4</v>
      </c>
      <c r="AC113" s="137">
        <f t="shared" si="30"/>
        <v>5.4</v>
      </c>
      <c r="AD113" s="137">
        <f t="shared" si="30"/>
        <v>5.4</v>
      </c>
      <c r="AE113" s="137">
        <f t="shared" si="30"/>
        <v>5.4</v>
      </c>
      <c r="AF113" s="137">
        <f t="shared" si="30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29"/>
        <v>6.57</v>
      </c>
      <c r="D114" s="137">
        <f t="shared" si="29"/>
        <v>6.57</v>
      </c>
      <c r="E114" s="137">
        <f t="shared" si="29"/>
        <v>6.57</v>
      </c>
      <c r="F114" s="137">
        <f t="shared" si="29"/>
        <v>6.57</v>
      </c>
      <c r="G114" s="137">
        <f t="shared" si="29"/>
        <v>6.57</v>
      </c>
      <c r="H114" s="137">
        <f t="shared" si="29"/>
        <v>6.57</v>
      </c>
      <c r="I114" s="137">
        <f t="shared" si="29"/>
        <v>6.57</v>
      </c>
      <c r="J114" s="137">
        <f t="shared" si="29"/>
        <v>6.57</v>
      </c>
      <c r="K114" s="137">
        <f t="shared" si="29"/>
        <v>6.57</v>
      </c>
      <c r="L114" s="137">
        <f t="shared" si="29"/>
        <v>6.57</v>
      </c>
      <c r="M114" s="137">
        <f t="shared" si="29"/>
        <v>6.57</v>
      </c>
      <c r="N114" s="137">
        <f t="shared" si="29"/>
        <v>6.57</v>
      </c>
      <c r="O114" s="137">
        <f t="shared" si="29"/>
        <v>6.57</v>
      </c>
      <c r="P114" s="137">
        <f t="shared" si="29"/>
        <v>6.57</v>
      </c>
      <c r="Q114" s="137">
        <f t="shared" si="29"/>
        <v>6.57</v>
      </c>
      <c r="R114" s="137">
        <f t="shared" si="29"/>
        <v>6.57</v>
      </c>
      <c r="S114" s="137">
        <f t="shared" si="30"/>
        <v>6.57</v>
      </c>
      <c r="T114" s="137">
        <f t="shared" si="30"/>
        <v>6.57</v>
      </c>
      <c r="U114" s="137">
        <f t="shared" si="30"/>
        <v>6.57</v>
      </c>
      <c r="V114" s="137">
        <f t="shared" si="30"/>
        <v>6.57</v>
      </c>
      <c r="W114" s="137">
        <f t="shared" si="30"/>
        <v>6.57</v>
      </c>
      <c r="X114" s="137">
        <f t="shared" si="30"/>
        <v>6.57</v>
      </c>
      <c r="Y114" s="137">
        <f t="shared" si="30"/>
        <v>6.57</v>
      </c>
      <c r="Z114" s="137">
        <f t="shared" si="30"/>
        <v>6.57</v>
      </c>
      <c r="AA114" s="137">
        <f t="shared" si="30"/>
        <v>6.57</v>
      </c>
      <c r="AB114" s="137">
        <f t="shared" si="30"/>
        <v>6.57</v>
      </c>
      <c r="AC114" s="137">
        <f t="shared" si="30"/>
        <v>6.57</v>
      </c>
      <c r="AD114" s="137">
        <f t="shared" si="30"/>
        <v>6.57</v>
      </c>
      <c r="AE114" s="137">
        <f t="shared" si="30"/>
        <v>6.57</v>
      </c>
      <c r="AF114" s="137">
        <f t="shared" si="30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29"/>
        <v>3.43</v>
      </c>
      <c r="D115" s="137">
        <f t="shared" si="29"/>
        <v>3.43</v>
      </c>
      <c r="E115" s="137">
        <f t="shared" si="29"/>
        <v>3.43</v>
      </c>
      <c r="F115" s="137">
        <f t="shared" si="29"/>
        <v>3.43</v>
      </c>
      <c r="G115" s="137">
        <f t="shared" si="29"/>
        <v>3.43</v>
      </c>
      <c r="H115" s="137">
        <f t="shared" si="29"/>
        <v>3.43</v>
      </c>
      <c r="I115" s="137">
        <f t="shared" si="29"/>
        <v>3.43</v>
      </c>
      <c r="J115" s="137">
        <f t="shared" si="29"/>
        <v>3.43</v>
      </c>
      <c r="K115" s="137">
        <f t="shared" si="29"/>
        <v>3.43</v>
      </c>
      <c r="L115" s="137">
        <f t="shared" si="29"/>
        <v>3.43</v>
      </c>
      <c r="M115" s="137">
        <f t="shared" si="29"/>
        <v>3.43</v>
      </c>
      <c r="N115" s="137">
        <f t="shared" si="29"/>
        <v>3.43</v>
      </c>
      <c r="O115" s="137">
        <f t="shared" si="29"/>
        <v>3.43</v>
      </c>
      <c r="P115" s="137">
        <f t="shared" si="29"/>
        <v>3.43</v>
      </c>
      <c r="Q115" s="137">
        <f t="shared" si="29"/>
        <v>3.43</v>
      </c>
      <c r="R115" s="137">
        <f t="shared" si="29"/>
        <v>3.43</v>
      </c>
      <c r="S115" s="137">
        <f t="shared" si="30"/>
        <v>3.43</v>
      </c>
      <c r="T115" s="137">
        <f t="shared" si="30"/>
        <v>3.43</v>
      </c>
      <c r="U115" s="137">
        <f t="shared" si="30"/>
        <v>3.43</v>
      </c>
      <c r="V115" s="137">
        <f t="shared" si="30"/>
        <v>3.43</v>
      </c>
      <c r="W115" s="137">
        <f t="shared" si="30"/>
        <v>3.43</v>
      </c>
      <c r="X115" s="137">
        <f t="shared" si="30"/>
        <v>3.43</v>
      </c>
      <c r="Y115" s="137">
        <f t="shared" si="30"/>
        <v>3.43</v>
      </c>
      <c r="Z115" s="137">
        <f t="shared" si="30"/>
        <v>3.43</v>
      </c>
      <c r="AA115" s="137">
        <f t="shared" si="30"/>
        <v>3.43</v>
      </c>
      <c r="AB115" s="137">
        <f t="shared" si="30"/>
        <v>3.43</v>
      </c>
      <c r="AC115" s="137">
        <f t="shared" si="30"/>
        <v>3.43</v>
      </c>
      <c r="AD115" s="137">
        <f t="shared" si="30"/>
        <v>3.43</v>
      </c>
      <c r="AE115" s="137">
        <f t="shared" si="30"/>
        <v>3.43</v>
      </c>
      <c r="AF115" s="137">
        <f t="shared" si="30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29"/>
        <v>2.96</v>
      </c>
      <c r="D116" s="137">
        <f t="shared" si="29"/>
        <v>2.96</v>
      </c>
      <c r="E116" s="137">
        <f t="shared" si="29"/>
        <v>2.96</v>
      </c>
      <c r="F116" s="137">
        <f t="shared" si="29"/>
        <v>2.96</v>
      </c>
      <c r="G116" s="137">
        <f t="shared" si="29"/>
        <v>2.96</v>
      </c>
      <c r="H116" s="137">
        <f t="shared" si="29"/>
        <v>2.96</v>
      </c>
      <c r="I116" s="137">
        <f t="shared" si="29"/>
        <v>2.96</v>
      </c>
      <c r="J116" s="137">
        <f t="shared" si="29"/>
        <v>2.96</v>
      </c>
      <c r="K116" s="137">
        <f t="shared" si="29"/>
        <v>2.96</v>
      </c>
      <c r="L116" s="137">
        <f t="shared" si="29"/>
        <v>2.96</v>
      </c>
      <c r="M116" s="137">
        <f t="shared" si="29"/>
        <v>2.96</v>
      </c>
      <c r="N116" s="137">
        <f t="shared" si="29"/>
        <v>2.96</v>
      </c>
      <c r="O116" s="137">
        <f t="shared" si="29"/>
        <v>2.96</v>
      </c>
      <c r="P116" s="137">
        <f t="shared" si="29"/>
        <v>2.96</v>
      </c>
      <c r="Q116" s="137">
        <f t="shared" si="29"/>
        <v>2.96</v>
      </c>
      <c r="R116" s="137">
        <f t="shared" si="29"/>
        <v>2.96</v>
      </c>
      <c r="S116" s="137">
        <f t="shared" si="30"/>
        <v>2.96</v>
      </c>
      <c r="T116" s="137">
        <f t="shared" si="30"/>
        <v>2.96</v>
      </c>
      <c r="U116" s="137">
        <f t="shared" si="30"/>
        <v>2.96</v>
      </c>
      <c r="V116" s="137">
        <f t="shared" si="30"/>
        <v>2.96</v>
      </c>
      <c r="W116" s="137">
        <f t="shared" si="30"/>
        <v>2.96</v>
      </c>
      <c r="X116" s="137">
        <f t="shared" si="30"/>
        <v>2.96</v>
      </c>
      <c r="Y116" s="137">
        <f t="shared" si="30"/>
        <v>2.96</v>
      </c>
      <c r="Z116" s="137">
        <f t="shared" si="30"/>
        <v>2.96</v>
      </c>
      <c r="AA116" s="137">
        <f t="shared" si="30"/>
        <v>2.96</v>
      </c>
      <c r="AB116" s="137">
        <f t="shared" si="30"/>
        <v>2.96</v>
      </c>
      <c r="AC116" s="137">
        <f t="shared" si="30"/>
        <v>2.96</v>
      </c>
      <c r="AD116" s="137">
        <f t="shared" si="30"/>
        <v>2.96</v>
      </c>
      <c r="AE116" s="137">
        <f t="shared" si="30"/>
        <v>2.96</v>
      </c>
      <c r="AF116" s="137">
        <f t="shared" si="30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29"/>
        <v>8</v>
      </c>
      <c r="D117" s="137">
        <f t="shared" si="29"/>
        <v>8</v>
      </c>
      <c r="E117" s="137">
        <f t="shared" si="29"/>
        <v>8</v>
      </c>
      <c r="F117" s="137">
        <f t="shared" si="29"/>
        <v>8</v>
      </c>
      <c r="G117" s="137">
        <f t="shared" si="29"/>
        <v>8</v>
      </c>
      <c r="H117" s="137">
        <f t="shared" si="29"/>
        <v>8</v>
      </c>
      <c r="I117" s="137">
        <f t="shared" si="29"/>
        <v>8</v>
      </c>
      <c r="J117" s="137">
        <f t="shared" si="29"/>
        <v>8</v>
      </c>
      <c r="K117" s="137">
        <f t="shared" si="29"/>
        <v>8</v>
      </c>
      <c r="L117" s="137">
        <f t="shared" si="29"/>
        <v>8</v>
      </c>
      <c r="M117" s="137">
        <f t="shared" si="29"/>
        <v>8</v>
      </c>
      <c r="N117" s="137">
        <f t="shared" si="29"/>
        <v>8</v>
      </c>
      <c r="O117" s="137">
        <f t="shared" si="29"/>
        <v>8</v>
      </c>
      <c r="P117" s="137">
        <f t="shared" si="29"/>
        <v>8</v>
      </c>
      <c r="Q117" s="137">
        <f t="shared" si="29"/>
        <v>8</v>
      </c>
      <c r="R117" s="137">
        <f t="shared" si="29"/>
        <v>8</v>
      </c>
      <c r="S117" s="137">
        <f t="shared" si="30"/>
        <v>8</v>
      </c>
      <c r="T117" s="137">
        <f t="shared" si="30"/>
        <v>8</v>
      </c>
      <c r="U117" s="137">
        <f t="shared" si="30"/>
        <v>8</v>
      </c>
      <c r="V117" s="137">
        <f t="shared" si="30"/>
        <v>8</v>
      </c>
      <c r="W117" s="137">
        <f t="shared" si="30"/>
        <v>8</v>
      </c>
      <c r="X117" s="137">
        <f t="shared" si="30"/>
        <v>8</v>
      </c>
      <c r="Y117" s="137">
        <f t="shared" si="30"/>
        <v>8</v>
      </c>
      <c r="Z117" s="137">
        <f t="shared" si="30"/>
        <v>8</v>
      </c>
      <c r="AA117" s="137">
        <f t="shared" si="30"/>
        <v>8</v>
      </c>
      <c r="AB117" s="137">
        <f t="shared" si="30"/>
        <v>8</v>
      </c>
      <c r="AC117" s="137">
        <f t="shared" si="30"/>
        <v>8</v>
      </c>
      <c r="AD117" s="137">
        <f t="shared" si="30"/>
        <v>8</v>
      </c>
      <c r="AE117" s="137">
        <f t="shared" si="30"/>
        <v>8</v>
      </c>
      <c r="AF117" s="137">
        <f t="shared" si="30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29"/>
        <v>7</v>
      </c>
      <c r="E118" s="137">
        <f t="shared" si="29"/>
        <v>7</v>
      </c>
      <c r="F118" s="137">
        <f t="shared" si="29"/>
        <v>7</v>
      </c>
      <c r="G118" s="137">
        <f t="shared" si="29"/>
        <v>7</v>
      </c>
      <c r="H118" s="137">
        <f t="shared" si="29"/>
        <v>7</v>
      </c>
      <c r="I118" s="137">
        <f t="shared" si="29"/>
        <v>7</v>
      </c>
      <c r="J118" s="137">
        <f t="shared" si="29"/>
        <v>7</v>
      </c>
      <c r="K118" s="137">
        <f t="shared" si="29"/>
        <v>7</v>
      </c>
      <c r="L118" s="137">
        <f t="shared" si="29"/>
        <v>7</v>
      </c>
      <c r="M118" s="137">
        <f t="shared" si="29"/>
        <v>7</v>
      </c>
      <c r="N118" s="137">
        <f t="shared" si="29"/>
        <v>7</v>
      </c>
      <c r="O118" s="137">
        <f t="shared" si="29"/>
        <v>7</v>
      </c>
      <c r="P118" s="137">
        <f t="shared" si="29"/>
        <v>7</v>
      </c>
      <c r="Q118" s="137">
        <f t="shared" si="29"/>
        <v>7</v>
      </c>
      <c r="R118" s="137">
        <f t="shared" si="29"/>
        <v>7</v>
      </c>
      <c r="S118" s="137">
        <f t="shared" si="30"/>
        <v>7</v>
      </c>
      <c r="T118" s="137">
        <f t="shared" si="30"/>
        <v>7</v>
      </c>
      <c r="U118" s="137">
        <f t="shared" si="30"/>
        <v>7</v>
      </c>
      <c r="V118" s="137">
        <f t="shared" si="30"/>
        <v>7</v>
      </c>
      <c r="W118" s="137">
        <f t="shared" si="30"/>
        <v>7</v>
      </c>
      <c r="X118" s="137">
        <f t="shared" si="30"/>
        <v>7</v>
      </c>
      <c r="Y118" s="137">
        <f t="shared" si="30"/>
        <v>7</v>
      </c>
      <c r="Z118" s="137">
        <f t="shared" si="30"/>
        <v>7</v>
      </c>
      <c r="AA118" s="137">
        <f t="shared" si="30"/>
        <v>7</v>
      </c>
      <c r="AB118" s="137">
        <f t="shared" si="30"/>
        <v>7</v>
      </c>
      <c r="AC118" s="137">
        <f t="shared" si="30"/>
        <v>7</v>
      </c>
      <c r="AD118" s="137">
        <f t="shared" si="30"/>
        <v>7</v>
      </c>
      <c r="AE118" s="137">
        <f t="shared" si="30"/>
        <v>7</v>
      </c>
      <c r="AF118" s="137">
        <f t="shared" si="30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1">B119</f>
        <v>3.47</v>
      </c>
      <c r="D119" s="137">
        <f t="shared" si="31"/>
        <v>3.47</v>
      </c>
      <c r="E119" s="137">
        <f t="shared" si="31"/>
        <v>3.47</v>
      </c>
      <c r="F119" s="137">
        <f t="shared" si="31"/>
        <v>3.47</v>
      </c>
      <c r="G119" s="137">
        <f t="shared" si="31"/>
        <v>3.47</v>
      </c>
      <c r="H119" s="137">
        <f t="shared" si="31"/>
        <v>3.47</v>
      </c>
      <c r="I119" s="137">
        <f t="shared" si="31"/>
        <v>3.47</v>
      </c>
      <c r="J119" s="137">
        <f t="shared" si="31"/>
        <v>3.47</v>
      </c>
      <c r="K119" s="137">
        <f t="shared" si="31"/>
        <v>3.47</v>
      </c>
      <c r="L119" s="137">
        <f t="shared" si="31"/>
        <v>3.47</v>
      </c>
      <c r="M119" s="137">
        <f t="shared" si="31"/>
        <v>3.47</v>
      </c>
      <c r="N119" s="137">
        <f t="shared" si="31"/>
        <v>3.47</v>
      </c>
      <c r="O119" s="137">
        <f t="shared" si="31"/>
        <v>3.47</v>
      </c>
      <c r="P119" s="137">
        <f t="shared" si="31"/>
        <v>3.47</v>
      </c>
      <c r="Q119" s="137">
        <f t="shared" si="31"/>
        <v>3.47</v>
      </c>
      <c r="R119" s="137">
        <f t="shared" si="31"/>
        <v>3.47</v>
      </c>
      <c r="S119" s="137">
        <f t="shared" si="30"/>
        <v>3.47</v>
      </c>
      <c r="T119" s="137">
        <f t="shared" si="30"/>
        <v>3.47</v>
      </c>
      <c r="U119" s="137">
        <f t="shared" si="30"/>
        <v>3.47</v>
      </c>
      <c r="V119" s="137">
        <f t="shared" si="30"/>
        <v>3.47</v>
      </c>
      <c r="W119" s="137">
        <f t="shared" si="30"/>
        <v>3.47</v>
      </c>
      <c r="X119" s="137">
        <f t="shared" si="30"/>
        <v>3.47</v>
      </c>
      <c r="Y119" s="137">
        <f t="shared" si="30"/>
        <v>3.47</v>
      </c>
      <c r="Z119" s="137">
        <f t="shared" si="30"/>
        <v>3.47</v>
      </c>
      <c r="AA119" s="137">
        <f t="shared" si="30"/>
        <v>3.47</v>
      </c>
      <c r="AB119" s="137">
        <f t="shared" si="30"/>
        <v>3.47</v>
      </c>
      <c r="AC119" s="137">
        <f t="shared" si="30"/>
        <v>3.47</v>
      </c>
      <c r="AD119" s="137">
        <f t="shared" si="30"/>
        <v>3.47</v>
      </c>
      <c r="AE119" s="137">
        <f t="shared" si="30"/>
        <v>3.47</v>
      </c>
      <c r="AF119" s="137">
        <f t="shared" si="30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1"/>
        <v>2.1</v>
      </c>
      <c r="D120" s="137">
        <f t="shared" si="31"/>
        <v>2.1</v>
      </c>
      <c r="E120" s="137">
        <f t="shared" si="31"/>
        <v>2.1</v>
      </c>
      <c r="F120" s="137">
        <f t="shared" si="31"/>
        <v>2.1</v>
      </c>
      <c r="G120" s="137">
        <f t="shared" si="31"/>
        <v>2.1</v>
      </c>
      <c r="H120" s="137">
        <f t="shared" si="31"/>
        <v>2.1</v>
      </c>
      <c r="I120" s="137">
        <f t="shared" si="31"/>
        <v>2.1</v>
      </c>
      <c r="J120" s="137">
        <f t="shared" si="31"/>
        <v>2.1</v>
      </c>
      <c r="K120" s="137">
        <f t="shared" si="31"/>
        <v>2.1</v>
      </c>
      <c r="L120" s="137">
        <f t="shared" si="31"/>
        <v>2.1</v>
      </c>
      <c r="M120" s="137">
        <f t="shared" si="31"/>
        <v>2.1</v>
      </c>
      <c r="N120" s="137">
        <f t="shared" si="31"/>
        <v>2.1</v>
      </c>
      <c r="O120" s="137">
        <f t="shared" si="31"/>
        <v>2.1</v>
      </c>
      <c r="P120" s="137">
        <f t="shared" si="31"/>
        <v>2.1</v>
      </c>
      <c r="Q120" s="137">
        <f t="shared" si="31"/>
        <v>2.1</v>
      </c>
      <c r="R120" s="137">
        <f t="shared" si="31"/>
        <v>2.1</v>
      </c>
      <c r="S120" s="137">
        <f t="shared" si="30"/>
        <v>2.1</v>
      </c>
      <c r="T120" s="137">
        <f t="shared" si="30"/>
        <v>2.1</v>
      </c>
      <c r="U120" s="137">
        <f t="shared" si="30"/>
        <v>2.1</v>
      </c>
      <c r="V120" s="137">
        <f t="shared" si="30"/>
        <v>2.1</v>
      </c>
      <c r="W120" s="137">
        <f t="shared" si="30"/>
        <v>2.1</v>
      </c>
      <c r="X120" s="137">
        <f t="shared" si="30"/>
        <v>2.1</v>
      </c>
      <c r="Y120" s="137">
        <f t="shared" si="30"/>
        <v>2.1</v>
      </c>
      <c r="Z120" s="137">
        <f t="shared" si="30"/>
        <v>2.1</v>
      </c>
      <c r="AA120" s="137">
        <f t="shared" si="30"/>
        <v>2.1</v>
      </c>
      <c r="AB120" s="137">
        <f t="shared" si="30"/>
        <v>2.1</v>
      </c>
      <c r="AC120" s="137">
        <f t="shared" si="30"/>
        <v>2.1</v>
      </c>
      <c r="AD120" s="137">
        <f t="shared" si="30"/>
        <v>2.1</v>
      </c>
      <c r="AE120" s="137">
        <f t="shared" si="30"/>
        <v>2.1</v>
      </c>
      <c r="AF120" s="137">
        <f t="shared" si="30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1"/>
        <v>9.3000000000000007</v>
      </c>
      <c r="D121" s="137">
        <f t="shared" si="31"/>
        <v>9.3000000000000007</v>
      </c>
      <c r="E121" s="137">
        <f t="shared" si="31"/>
        <v>9.3000000000000007</v>
      </c>
      <c r="F121" s="137">
        <f t="shared" si="31"/>
        <v>9.3000000000000007</v>
      </c>
      <c r="G121" s="137">
        <f t="shared" si="31"/>
        <v>9.3000000000000007</v>
      </c>
      <c r="H121" s="137">
        <f t="shared" si="31"/>
        <v>9.3000000000000007</v>
      </c>
      <c r="I121" s="137">
        <f t="shared" si="31"/>
        <v>9.3000000000000007</v>
      </c>
      <c r="J121" s="137">
        <f t="shared" si="31"/>
        <v>9.3000000000000007</v>
      </c>
      <c r="K121" s="137">
        <f t="shared" si="31"/>
        <v>9.3000000000000007</v>
      </c>
      <c r="L121" s="137">
        <f t="shared" si="31"/>
        <v>9.3000000000000007</v>
      </c>
      <c r="M121" s="137">
        <f t="shared" si="31"/>
        <v>9.3000000000000007</v>
      </c>
      <c r="N121" s="137">
        <f t="shared" si="31"/>
        <v>9.3000000000000007</v>
      </c>
      <c r="O121" s="137">
        <f t="shared" si="31"/>
        <v>9.3000000000000007</v>
      </c>
      <c r="P121" s="137">
        <f t="shared" si="31"/>
        <v>9.3000000000000007</v>
      </c>
      <c r="Q121" s="137">
        <f t="shared" si="31"/>
        <v>9.3000000000000007</v>
      </c>
      <c r="R121" s="137">
        <f t="shared" si="31"/>
        <v>9.3000000000000007</v>
      </c>
      <c r="S121" s="137">
        <f t="shared" si="30"/>
        <v>9.3000000000000007</v>
      </c>
      <c r="T121" s="137">
        <f t="shared" si="30"/>
        <v>9.3000000000000007</v>
      </c>
      <c r="U121" s="137">
        <f t="shared" si="30"/>
        <v>9.3000000000000007</v>
      </c>
      <c r="V121" s="137">
        <f t="shared" si="30"/>
        <v>9.3000000000000007</v>
      </c>
      <c r="W121" s="137">
        <f t="shared" si="30"/>
        <v>9.3000000000000007</v>
      </c>
      <c r="X121" s="137">
        <f t="shared" si="30"/>
        <v>9.3000000000000007</v>
      </c>
      <c r="Y121" s="137">
        <f t="shared" si="30"/>
        <v>9.3000000000000007</v>
      </c>
      <c r="Z121" s="137">
        <f t="shared" si="30"/>
        <v>9.3000000000000007</v>
      </c>
      <c r="AA121" s="137">
        <f t="shared" si="30"/>
        <v>9.3000000000000007</v>
      </c>
      <c r="AB121" s="137">
        <f t="shared" si="30"/>
        <v>9.3000000000000007</v>
      </c>
      <c r="AC121" s="137">
        <f t="shared" si="30"/>
        <v>9.3000000000000007</v>
      </c>
      <c r="AD121" s="137">
        <f t="shared" si="30"/>
        <v>9.3000000000000007</v>
      </c>
      <c r="AE121" s="137">
        <f t="shared" si="30"/>
        <v>9.3000000000000007</v>
      </c>
      <c r="AF121" s="137">
        <f t="shared" si="30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1"/>
        <v>0</v>
      </c>
      <c r="D122" s="137">
        <f t="shared" si="31"/>
        <v>0</v>
      </c>
      <c r="E122" s="137">
        <f t="shared" si="31"/>
        <v>0</v>
      </c>
      <c r="F122" s="137">
        <f t="shared" si="31"/>
        <v>0</v>
      </c>
      <c r="G122" s="137">
        <f t="shared" si="31"/>
        <v>0</v>
      </c>
      <c r="H122" s="137">
        <f t="shared" si="31"/>
        <v>0</v>
      </c>
      <c r="I122" s="137">
        <f t="shared" si="31"/>
        <v>0</v>
      </c>
      <c r="J122" s="137">
        <f t="shared" si="31"/>
        <v>0</v>
      </c>
      <c r="K122" s="137">
        <f t="shared" si="31"/>
        <v>0</v>
      </c>
      <c r="L122" s="137">
        <f t="shared" si="31"/>
        <v>0</v>
      </c>
      <c r="M122" s="137">
        <f t="shared" si="31"/>
        <v>0</v>
      </c>
      <c r="N122" s="137">
        <f t="shared" si="31"/>
        <v>0</v>
      </c>
      <c r="O122" s="137">
        <f t="shared" si="31"/>
        <v>0</v>
      </c>
      <c r="P122" s="137">
        <f t="shared" si="31"/>
        <v>0</v>
      </c>
      <c r="Q122" s="137">
        <f t="shared" si="31"/>
        <v>0</v>
      </c>
      <c r="R122" s="137">
        <f t="shared" si="31"/>
        <v>0</v>
      </c>
      <c r="S122" s="137">
        <f t="shared" si="30"/>
        <v>0</v>
      </c>
      <c r="T122" s="137">
        <f t="shared" si="30"/>
        <v>0</v>
      </c>
      <c r="U122" s="137">
        <f t="shared" si="30"/>
        <v>0</v>
      </c>
      <c r="V122" s="137">
        <f t="shared" si="30"/>
        <v>0</v>
      </c>
      <c r="W122" s="137">
        <f t="shared" si="30"/>
        <v>0</v>
      </c>
      <c r="X122" s="137">
        <f t="shared" si="30"/>
        <v>0</v>
      </c>
      <c r="Y122" s="137">
        <f t="shared" si="30"/>
        <v>0</v>
      </c>
      <c r="Z122" s="137">
        <f t="shared" si="30"/>
        <v>0</v>
      </c>
      <c r="AA122" s="137">
        <f t="shared" si="30"/>
        <v>0</v>
      </c>
      <c r="AB122" s="137">
        <f t="shared" si="30"/>
        <v>0</v>
      </c>
      <c r="AC122" s="137">
        <f t="shared" si="30"/>
        <v>0</v>
      </c>
      <c r="AD122" s="137">
        <f t="shared" si="30"/>
        <v>0</v>
      </c>
      <c r="AE122" s="137">
        <f t="shared" si="30"/>
        <v>0</v>
      </c>
      <c r="AF122" s="137">
        <f t="shared" si="30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1"/>
        <v>0</v>
      </c>
      <c r="D123" s="137">
        <f t="shared" si="31"/>
        <v>0</v>
      </c>
      <c r="E123" s="137">
        <f t="shared" si="31"/>
        <v>0</v>
      </c>
      <c r="F123" s="137">
        <f t="shared" si="31"/>
        <v>0</v>
      </c>
      <c r="G123" s="137">
        <f t="shared" si="31"/>
        <v>0</v>
      </c>
      <c r="H123" s="137">
        <f t="shared" si="31"/>
        <v>0</v>
      </c>
      <c r="I123" s="137">
        <f t="shared" si="31"/>
        <v>0</v>
      </c>
      <c r="J123" s="137">
        <f t="shared" si="31"/>
        <v>0</v>
      </c>
      <c r="K123" s="137">
        <f t="shared" si="31"/>
        <v>0</v>
      </c>
      <c r="L123" s="137">
        <f t="shared" si="31"/>
        <v>0</v>
      </c>
      <c r="M123" s="137">
        <f t="shared" si="31"/>
        <v>0</v>
      </c>
      <c r="N123" s="137">
        <f t="shared" si="31"/>
        <v>0</v>
      </c>
      <c r="O123" s="137">
        <f t="shared" si="31"/>
        <v>0</v>
      </c>
      <c r="P123" s="137">
        <f t="shared" si="31"/>
        <v>0</v>
      </c>
      <c r="Q123" s="137">
        <f t="shared" si="31"/>
        <v>0</v>
      </c>
      <c r="R123" s="137">
        <f t="shared" si="31"/>
        <v>0</v>
      </c>
      <c r="S123" s="137">
        <f t="shared" si="30"/>
        <v>0</v>
      </c>
      <c r="T123" s="137">
        <f t="shared" si="30"/>
        <v>0</v>
      </c>
      <c r="U123" s="137">
        <f t="shared" si="30"/>
        <v>0</v>
      </c>
      <c r="V123" s="137">
        <f t="shared" si="30"/>
        <v>0</v>
      </c>
      <c r="W123" s="137">
        <f t="shared" si="30"/>
        <v>0</v>
      </c>
      <c r="X123" s="137">
        <f t="shared" si="30"/>
        <v>0</v>
      </c>
      <c r="Y123" s="137">
        <f t="shared" si="30"/>
        <v>0</v>
      </c>
      <c r="Z123" s="137">
        <f t="shared" si="30"/>
        <v>0</v>
      </c>
      <c r="AA123" s="137">
        <f t="shared" si="30"/>
        <v>0</v>
      </c>
      <c r="AB123" s="137">
        <f t="shared" si="30"/>
        <v>0</v>
      </c>
      <c r="AC123" s="137">
        <f t="shared" si="30"/>
        <v>0</v>
      </c>
      <c r="AD123" s="137">
        <f t="shared" si="30"/>
        <v>0</v>
      </c>
      <c r="AE123" s="137">
        <f t="shared" si="30"/>
        <v>0</v>
      </c>
      <c r="AF123" s="137">
        <f t="shared" si="30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1"/>
        <v>5</v>
      </c>
      <c r="D124" s="137">
        <f t="shared" si="31"/>
        <v>5</v>
      </c>
      <c r="E124" s="137">
        <f t="shared" si="31"/>
        <v>5</v>
      </c>
      <c r="F124" s="137">
        <f t="shared" si="31"/>
        <v>5</v>
      </c>
      <c r="G124" s="137">
        <f t="shared" si="31"/>
        <v>5</v>
      </c>
      <c r="H124" s="137">
        <f t="shared" si="31"/>
        <v>5</v>
      </c>
      <c r="I124" s="137">
        <f t="shared" si="31"/>
        <v>5</v>
      </c>
      <c r="J124" s="137">
        <f t="shared" si="31"/>
        <v>5</v>
      </c>
      <c r="K124" s="137">
        <f t="shared" si="31"/>
        <v>5</v>
      </c>
      <c r="L124" s="137">
        <f t="shared" si="31"/>
        <v>5</v>
      </c>
      <c r="M124" s="137">
        <f t="shared" si="31"/>
        <v>5</v>
      </c>
      <c r="N124" s="137">
        <f t="shared" si="31"/>
        <v>5</v>
      </c>
      <c r="O124" s="137">
        <f t="shared" si="31"/>
        <v>5</v>
      </c>
      <c r="P124" s="137">
        <f t="shared" si="31"/>
        <v>5</v>
      </c>
      <c r="Q124" s="137">
        <f t="shared" si="31"/>
        <v>5</v>
      </c>
      <c r="R124" s="137">
        <f t="shared" si="31"/>
        <v>5</v>
      </c>
      <c r="S124" s="137">
        <f t="shared" si="30"/>
        <v>5</v>
      </c>
      <c r="T124" s="137">
        <f t="shared" si="30"/>
        <v>5</v>
      </c>
      <c r="U124" s="137">
        <f t="shared" si="30"/>
        <v>5</v>
      </c>
      <c r="V124" s="137">
        <f t="shared" si="30"/>
        <v>5</v>
      </c>
      <c r="W124" s="137">
        <f t="shared" si="30"/>
        <v>5</v>
      </c>
      <c r="X124" s="137">
        <f t="shared" si="30"/>
        <v>5</v>
      </c>
      <c r="Y124" s="137">
        <f t="shared" si="30"/>
        <v>5</v>
      </c>
      <c r="Z124" s="137">
        <f t="shared" si="30"/>
        <v>5</v>
      </c>
      <c r="AA124" s="137">
        <f t="shared" si="30"/>
        <v>5</v>
      </c>
      <c r="AB124" s="137">
        <f t="shared" si="30"/>
        <v>5</v>
      </c>
      <c r="AC124" s="137">
        <f t="shared" si="30"/>
        <v>5</v>
      </c>
      <c r="AD124" s="137">
        <f t="shared" si="30"/>
        <v>5</v>
      </c>
      <c r="AE124" s="137">
        <f t="shared" si="30"/>
        <v>5</v>
      </c>
      <c r="AF124" s="137">
        <f t="shared" si="30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1"/>
        <v>1</v>
      </c>
      <c r="D125" s="137">
        <f t="shared" si="31"/>
        <v>1</v>
      </c>
      <c r="E125" s="137">
        <f t="shared" si="31"/>
        <v>1</v>
      </c>
      <c r="F125" s="137">
        <f t="shared" si="31"/>
        <v>1</v>
      </c>
      <c r="G125" s="137">
        <f t="shared" si="31"/>
        <v>1</v>
      </c>
      <c r="H125" s="137">
        <f t="shared" si="31"/>
        <v>1</v>
      </c>
      <c r="I125" s="137">
        <f t="shared" si="31"/>
        <v>1</v>
      </c>
      <c r="J125" s="137">
        <f t="shared" si="31"/>
        <v>1</v>
      </c>
      <c r="K125" s="137">
        <f t="shared" si="31"/>
        <v>1</v>
      </c>
      <c r="L125" s="137">
        <f t="shared" si="31"/>
        <v>1</v>
      </c>
      <c r="M125" s="137">
        <f t="shared" si="31"/>
        <v>1</v>
      </c>
      <c r="N125" s="137">
        <f t="shared" si="31"/>
        <v>1</v>
      </c>
      <c r="O125" s="137">
        <f t="shared" si="31"/>
        <v>1</v>
      </c>
      <c r="P125" s="137">
        <f t="shared" si="31"/>
        <v>1</v>
      </c>
      <c r="Q125" s="137">
        <f t="shared" si="31"/>
        <v>1</v>
      </c>
      <c r="R125" s="137">
        <f t="shared" si="31"/>
        <v>1</v>
      </c>
      <c r="S125" s="137">
        <f t="shared" si="30"/>
        <v>1</v>
      </c>
      <c r="T125" s="137">
        <f t="shared" si="30"/>
        <v>1</v>
      </c>
      <c r="U125" s="137">
        <f t="shared" si="30"/>
        <v>1</v>
      </c>
      <c r="V125" s="137">
        <f t="shared" si="30"/>
        <v>1</v>
      </c>
      <c r="W125" s="137">
        <f t="shared" si="30"/>
        <v>1</v>
      </c>
      <c r="X125" s="137">
        <f t="shared" si="30"/>
        <v>1</v>
      </c>
      <c r="Y125" s="137">
        <f t="shared" si="30"/>
        <v>1</v>
      </c>
      <c r="Z125" s="137">
        <f t="shared" si="30"/>
        <v>1</v>
      </c>
      <c r="AA125" s="137">
        <f t="shared" si="30"/>
        <v>1</v>
      </c>
      <c r="AB125" s="137">
        <f t="shared" si="30"/>
        <v>1</v>
      </c>
      <c r="AC125" s="137">
        <f t="shared" si="30"/>
        <v>1</v>
      </c>
      <c r="AD125" s="137">
        <f t="shared" si="30"/>
        <v>1</v>
      </c>
      <c r="AE125" s="137">
        <f t="shared" si="30"/>
        <v>1</v>
      </c>
      <c r="AF125" s="137">
        <f t="shared" si="30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1"/>
        <v>1.58</v>
      </c>
      <c r="D126" s="137">
        <f t="shared" si="31"/>
        <v>1.58</v>
      </c>
      <c r="E126" s="137">
        <f t="shared" si="31"/>
        <v>1.58</v>
      </c>
      <c r="F126" s="137">
        <f t="shared" si="31"/>
        <v>1.58</v>
      </c>
      <c r="G126" s="137">
        <f t="shared" si="31"/>
        <v>1.58</v>
      </c>
      <c r="H126" s="137">
        <f t="shared" si="31"/>
        <v>1.58</v>
      </c>
      <c r="I126" s="137">
        <f t="shared" si="31"/>
        <v>1.58</v>
      </c>
      <c r="J126" s="137">
        <f t="shared" si="31"/>
        <v>1.58</v>
      </c>
      <c r="K126" s="137">
        <f t="shared" si="31"/>
        <v>1.58</v>
      </c>
      <c r="L126" s="137">
        <f t="shared" si="31"/>
        <v>1.58</v>
      </c>
      <c r="M126" s="137">
        <f t="shared" si="31"/>
        <v>1.58</v>
      </c>
      <c r="N126" s="137">
        <f t="shared" si="31"/>
        <v>1.58</v>
      </c>
      <c r="O126" s="137">
        <f t="shared" si="31"/>
        <v>1.58</v>
      </c>
      <c r="P126" s="137">
        <f t="shared" si="31"/>
        <v>1.58</v>
      </c>
      <c r="Q126" s="137">
        <f t="shared" si="31"/>
        <v>1.58</v>
      </c>
      <c r="R126" s="137">
        <f t="shared" si="31"/>
        <v>1.58</v>
      </c>
      <c r="S126" s="137">
        <f t="shared" si="30"/>
        <v>1.58</v>
      </c>
      <c r="T126" s="137">
        <f t="shared" si="30"/>
        <v>1.58</v>
      </c>
      <c r="U126" s="137">
        <f t="shared" si="30"/>
        <v>1.58</v>
      </c>
      <c r="V126" s="137">
        <f t="shared" si="30"/>
        <v>1.58</v>
      </c>
      <c r="W126" s="137">
        <f t="shared" si="30"/>
        <v>1.58</v>
      </c>
      <c r="X126" s="137">
        <f t="shared" si="30"/>
        <v>1.58</v>
      </c>
      <c r="Y126" s="137">
        <f t="shared" si="30"/>
        <v>1.58</v>
      </c>
      <c r="Z126" s="137">
        <f t="shared" si="30"/>
        <v>1.58</v>
      </c>
      <c r="AA126" s="137">
        <f t="shared" si="30"/>
        <v>1.58</v>
      </c>
      <c r="AB126" s="137">
        <f t="shared" si="30"/>
        <v>1.58</v>
      </c>
      <c r="AC126" s="137">
        <f t="shared" si="30"/>
        <v>1.58</v>
      </c>
      <c r="AD126" s="137">
        <f t="shared" si="30"/>
        <v>1.58</v>
      </c>
      <c r="AE126" s="137">
        <f t="shared" si="30"/>
        <v>1.58</v>
      </c>
      <c r="AF126" s="137">
        <f t="shared" si="30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1"/>
        <v>1.46</v>
      </c>
      <c r="D127" s="137">
        <f t="shared" si="31"/>
        <v>1.46</v>
      </c>
      <c r="E127" s="137">
        <f t="shared" si="31"/>
        <v>1.46</v>
      </c>
      <c r="F127" s="137">
        <f t="shared" si="31"/>
        <v>1.46</v>
      </c>
      <c r="G127" s="137">
        <f t="shared" si="31"/>
        <v>1.46</v>
      </c>
      <c r="H127" s="137">
        <f t="shared" si="31"/>
        <v>1.46</v>
      </c>
      <c r="I127" s="137">
        <f t="shared" si="31"/>
        <v>1.46</v>
      </c>
      <c r="J127" s="137">
        <f t="shared" si="31"/>
        <v>1.46</v>
      </c>
      <c r="K127" s="137">
        <f t="shared" si="31"/>
        <v>1.46</v>
      </c>
      <c r="L127" s="137">
        <f t="shared" si="31"/>
        <v>1.46</v>
      </c>
      <c r="M127" s="137">
        <f t="shared" si="31"/>
        <v>1.46</v>
      </c>
      <c r="N127" s="137">
        <f t="shared" si="31"/>
        <v>1.46</v>
      </c>
      <c r="O127" s="137">
        <f t="shared" si="31"/>
        <v>1.46</v>
      </c>
      <c r="P127" s="137">
        <f t="shared" si="31"/>
        <v>1.46</v>
      </c>
      <c r="Q127" s="137">
        <f t="shared" si="31"/>
        <v>1.46</v>
      </c>
      <c r="R127" s="137">
        <f t="shared" si="31"/>
        <v>1.46</v>
      </c>
      <c r="S127" s="137">
        <f t="shared" ref="S127:AF128" si="32">R127</f>
        <v>1.46</v>
      </c>
      <c r="T127" s="137">
        <f t="shared" si="32"/>
        <v>1.46</v>
      </c>
      <c r="U127" s="137">
        <f t="shared" si="32"/>
        <v>1.46</v>
      </c>
      <c r="V127" s="137">
        <f t="shared" si="32"/>
        <v>1.46</v>
      </c>
      <c r="W127" s="137">
        <f t="shared" si="32"/>
        <v>1.46</v>
      </c>
      <c r="X127" s="137">
        <f t="shared" si="32"/>
        <v>1.46</v>
      </c>
      <c r="Y127" s="137">
        <f t="shared" si="32"/>
        <v>1.46</v>
      </c>
      <c r="Z127" s="137">
        <f t="shared" si="32"/>
        <v>1.46</v>
      </c>
      <c r="AA127" s="137">
        <f t="shared" si="32"/>
        <v>1.46</v>
      </c>
      <c r="AB127" s="137">
        <f t="shared" si="32"/>
        <v>1.46</v>
      </c>
      <c r="AC127" s="137">
        <f t="shared" si="32"/>
        <v>1.46</v>
      </c>
      <c r="AD127" s="137">
        <f t="shared" si="32"/>
        <v>1.46</v>
      </c>
      <c r="AE127" s="137">
        <f t="shared" si="32"/>
        <v>1.46</v>
      </c>
      <c r="AF127" s="137">
        <f t="shared" si="32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1"/>
        <v>1.48</v>
      </c>
      <c r="D128" s="137">
        <f t="shared" si="31"/>
        <v>1.48</v>
      </c>
      <c r="E128" s="137">
        <f t="shared" si="31"/>
        <v>1.48</v>
      </c>
      <c r="F128" s="137">
        <f t="shared" si="31"/>
        <v>1.48</v>
      </c>
      <c r="G128" s="137">
        <f t="shared" si="31"/>
        <v>1.48</v>
      </c>
      <c r="H128" s="137">
        <f t="shared" si="31"/>
        <v>1.48</v>
      </c>
      <c r="I128" s="137">
        <f t="shared" si="31"/>
        <v>1.48</v>
      </c>
      <c r="J128" s="137">
        <f t="shared" si="31"/>
        <v>1.48</v>
      </c>
      <c r="K128" s="137">
        <f t="shared" si="31"/>
        <v>1.48</v>
      </c>
      <c r="L128" s="137">
        <f t="shared" si="31"/>
        <v>1.48</v>
      </c>
      <c r="M128" s="137">
        <f t="shared" si="31"/>
        <v>1.48</v>
      </c>
      <c r="N128" s="137">
        <f t="shared" si="31"/>
        <v>1.48</v>
      </c>
      <c r="O128" s="137">
        <f t="shared" si="31"/>
        <v>1.48</v>
      </c>
      <c r="P128" s="137">
        <f t="shared" si="31"/>
        <v>1.48</v>
      </c>
      <c r="Q128" s="137">
        <f t="shared" si="31"/>
        <v>1.48</v>
      </c>
      <c r="R128" s="137">
        <f t="shared" si="31"/>
        <v>1.48</v>
      </c>
      <c r="S128" s="137">
        <f t="shared" si="32"/>
        <v>1.48</v>
      </c>
      <c r="T128" s="137">
        <f t="shared" si="32"/>
        <v>1.48</v>
      </c>
      <c r="U128" s="137">
        <f t="shared" si="32"/>
        <v>1.48</v>
      </c>
      <c r="V128" s="137">
        <f t="shared" si="32"/>
        <v>1.48</v>
      </c>
      <c r="W128" s="137">
        <f t="shared" si="32"/>
        <v>1.48</v>
      </c>
      <c r="X128" s="137">
        <f t="shared" si="32"/>
        <v>1.48</v>
      </c>
      <c r="Y128" s="137">
        <f t="shared" si="32"/>
        <v>1.48</v>
      </c>
      <c r="Z128" s="137">
        <f t="shared" si="32"/>
        <v>1.48</v>
      </c>
      <c r="AA128" s="137">
        <f t="shared" si="32"/>
        <v>1.48</v>
      </c>
      <c r="AB128" s="137">
        <f t="shared" si="32"/>
        <v>1.48</v>
      </c>
      <c r="AC128" s="137">
        <f t="shared" si="32"/>
        <v>1.48</v>
      </c>
      <c r="AD128" s="137">
        <f t="shared" si="32"/>
        <v>1.48</v>
      </c>
      <c r="AE128" s="137">
        <f t="shared" si="32"/>
        <v>1.48</v>
      </c>
      <c r="AF128" s="137">
        <f t="shared" si="32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3">B130</f>
        <v>2.2000000000000002</v>
      </c>
      <c r="D130" s="137">
        <f t="shared" si="33"/>
        <v>2.2000000000000002</v>
      </c>
      <c r="E130" s="137">
        <f t="shared" si="33"/>
        <v>2.2000000000000002</v>
      </c>
      <c r="F130" s="137">
        <f t="shared" si="33"/>
        <v>2.2000000000000002</v>
      </c>
      <c r="G130" s="137">
        <f t="shared" si="33"/>
        <v>2.2000000000000002</v>
      </c>
      <c r="H130" s="137">
        <f t="shared" si="33"/>
        <v>2.2000000000000002</v>
      </c>
      <c r="I130" s="137">
        <f t="shared" si="33"/>
        <v>2.2000000000000002</v>
      </c>
      <c r="J130" s="137">
        <f t="shared" si="33"/>
        <v>2.2000000000000002</v>
      </c>
      <c r="K130" s="137">
        <f t="shared" si="33"/>
        <v>2.2000000000000002</v>
      </c>
      <c r="L130" s="137">
        <f t="shared" si="33"/>
        <v>2.2000000000000002</v>
      </c>
      <c r="M130" s="137">
        <f t="shared" si="33"/>
        <v>2.2000000000000002</v>
      </c>
      <c r="N130" s="137">
        <f t="shared" si="33"/>
        <v>2.2000000000000002</v>
      </c>
      <c r="O130" s="137">
        <f t="shared" si="33"/>
        <v>2.2000000000000002</v>
      </c>
      <c r="P130" s="137">
        <f t="shared" si="33"/>
        <v>2.2000000000000002</v>
      </c>
      <c r="Q130" s="137">
        <f t="shared" si="33"/>
        <v>2.2000000000000002</v>
      </c>
      <c r="R130" s="137">
        <f t="shared" si="33"/>
        <v>2.2000000000000002</v>
      </c>
      <c r="S130" s="137">
        <f t="shared" ref="S130:AF137" si="34">R130</f>
        <v>2.2000000000000002</v>
      </c>
      <c r="T130" s="137">
        <f t="shared" si="34"/>
        <v>2.2000000000000002</v>
      </c>
      <c r="U130" s="137">
        <f t="shared" si="34"/>
        <v>2.2000000000000002</v>
      </c>
      <c r="V130" s="137">
        <f t="shared" si="34"/>
        <v>2.2000000000000002</v>
      </c>
      <c r="W130" s="137">
        <f t="shared" si="34"/>
        <v>2.2000000000000002</v>
      </c>
      <c r="X130" s="137">
        <f t="shared" si="34"/>
        <v>2.2000000000000002</v>
      </c>
      <c r="Y130" s="137">
        <f t="shared" si="34"/>
        <v>2.2000000000000002</v>
      </c>
      <c r="Z130" s="137">
        <f t="shared" si="34"/>
        <v>2.2000000000000002</v>
      </c>
      <c r="AA130" s="137">
        <f t="shared" si="34"/>
        <v>2.2000000000000002</v>
      </c>
      <c r="AB130" s="137">
        <f t="shared" si="34"/>
        <v>2.2000000000000002</v>
      </c>
      <c r="AC130" s="137">
        <f t="shared" si="34"/>
        <v>2.2000000000000002</v>
      </c>
      <c r="AD130" s="137">
        <f t="shared" si="34"/>
        <v>2.2000000000000002</v>
      </c>
      <c r="AE130" s="137">
        <f t="shared" si="34"/>
        <v>2.2000000000000002</v>
      </c>
      <c r="AF130" s="137">
        <f t="shared" si="34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3"/>
        <v>2</v>
      </c>
      <c r="D131" s="137">
        <f t="shared" si="33"/>
        <v>2</v>
      </c>
      <c r="E131" s="137">
        <f t="shared" si="33"/>
        <v>2</v>
      </c>
      <c r="F131" s="137">
        <f t="shared" si="33"/>
        <v>2</v>
      </c>
      <c r="G131" s="137">
        <f t="shared" si="33"/>
        <v>2</v>
      </c>
      <c r="H131" s="137">
        <f t="shared" si="33"/>
        <v>2</v>
      </c>
      <c r="I131" s="137">
        <f t="shared" si="33"/>
        <v>2</v>
      </c>
      <c r="J131" s="137">
        <f t="shared" si="33"/>
        <v>2</v>
      </c>
      <c r="K131" s="137">
        <f t="shared" si="33"/>
        <v>2</v>
      </c>
      <c r="L131" s="137">
        <f t="shared" si="33"/>
        <v>2</v>
      </c>
      <c r="M131" s="137">
        <f t="shared" si="33"/>
        <v>2</v>
      </c>
      <c r="N131" s="137">
        <f t="shared" si="33"/>
        <v>2</v>
      </c>
      <c r="O131" s="137">
        <f t="shared" si="33"/>
        <v>2</v>
      </c>
      <c r="P131" s="137">
        <f t="shared" si="33"/>
        <v>2</v>
      </c>
      <c r="Q131" s="137">
        <f t="shared" si="33"/>
        <v>2</v>
      </c>
      <c r="R131" s="137">
        <f t="shared" si="33"/>
        <v>2</v>
      </c>
      <c r="S131" s="137">
        <f t="shared" si="34"/>
        <v>2</v>
      </c>
      <c r="T131" s="137">
        <f t="shared" si="34"/>
        <v>2</v>
      </c>
      <c r="U131" s="137">
        <f t="shared" si="34"/>
        <v>2</v>
      </c>
      <c r="V131" s="137">
        <f t="shared" si="34"/>
        <v>2</v>
      </c>
      <c r="W131" s="137">
        <f t="shared" si="34"/>
        <v>2</v>
      </c>
      <c r="X131" s="137">
        <f t="shared" si="34"/>
        <v>2</v>
      </c>
      <c r="Y131" s="137">
        <f t="shared" si="34"/>
        <v>2</v>
      </c>
      <c r="Z131" s="137">
        <f t="shared" si="34"/>
        <v>2</v>
      </c>
      <c r="AA131" s="137">
        <f t="shared" si="34"/>
        <v>2</v>
      </c>
      <c r="AB131" s="137">
        <f t="shared" si="34"/>
        <v>2</v>
      </c>
      <c r="AC131" s="137">
        <f t="shared" si="34"/>
        <v>2</v>
      </c>
      <c r="AD131" s="137">
        <f t="shared" si="34"/>
        <v>2</v>
      </c>
      <c r="AE131" s="137">
        <f t="shared" si="34"/>
        <v>2</v>
      </c>
      <c r="AF131" s="137">
        <f t="shared" si="34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3"/>
        <v>1.25</v>
      </c>
      <c r="D132" s="137">
        <f t="shared" si="33"/>
        <v>1.25</v>
      </c>
      <c r="E132" s="137">
        <f t="shared" si="33"/>
        <v>1.25</v>
      </c>
      <c r="F132" s="137">
        <f t="shared" si="33"/>
        <v>1.25</v>
      </c>
      <c r="G132" s="137">
        <f t="shared" si="33"/>
        <v>1.25</v>
      </c>
      <c r="H132" s="137">
        <f t="shared" si="33"/>
        <v>1.25</v>
      </c>
      <c r="I132" s="137">
        <f t="shared" si="33"/>
        <v>1.25</v>
      </c>
      <c r="J132" s="137">
        <f t="shared" si="33"/>
        <v>1.25</v>
      </c>
      <c r="K132" s="137">
        <f t="shared" si="33"/>
        <v>1.25</v>
      </c>
      <c r="L132" s="137">
        <f t="shared" si="33"/>
        <v>1.25</v>
      </c>
      <c r="M132" s="137">
        <f t="shared" si="33"/>
        <v>1.25</v>
      </c>
      <c r="N132" s="137">
        <f t="shared" si="33"/>
        <v>1.25</v>
      </c>
      <c r="O132" s="137">
        <f t="shared" si="33"/>
        <v>1.25</v>
      </c>
      <c r="P132" s="137">
        <f t="shared" si="33"/>
        <v>1.25</v>
      </c>
      <c r="Q132" s="137">
        <f t="shared" si="33"/>
        <v>1.25</v>
      </c>
      <c r="R132" s="137">
        <f t="shared" si="33"/>
        <v>1.25</v>
      </c>
      <c r="S132" s="137">
        <f t="shared" si="34"/>
        <v>1.25</v>
      </c>
      <c r="T132" s="137">
        <f t="shared" si="34"/>
        <v>1.25</v>
      </c>
      <c r="U132" s="137">
        <f t="shared" si="34"/>
        <v>1.25</v>
      </c>
      <c r="V132" s="137">
        <f t="shared" si="34"/>
        <v>1.25</v>
      </c>
      <c r="W132" s="137">
        <f t="shared" si="34"/>
        <v>1.25</v>
      </c>
      <c r="X132" s="137">
        <f t="shared" si="34"/>
        <v>1.25</v>
      </c>
      <c r="Y132" s="137">
        <f t="shared" si="34"/>
        <v>1.25</v>
      </c>
      <c r="Z132" s="137">
        <f t="shared" si="34"/>
        <v>1.25</v>
      </c>
      <c r="AA132" s="137">
        <f t="shared" si="34"/>
        <v>1.25</v>
      </c>
      <c r="AB132" s="137">
        <f t="shared" si="34"/>
        <v>1.25</v>
      </c>
      <c r="AC132" s="137">
        <f t="shared" si="34"/>
        <v>1.25</v>
      </c>
      <c r="AD132" s="137">
        <f t="shared" si="34"/>
        <v>1.25</v>
      </c>
      <c r="AE132" s="137">
        <f t="shared" si="34"/>
        <v>1.25</v>
      </c>
      <c r="AF132" s="137">
        <f t="shared" si="34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3"/>
        <v>1.1499999999999999</v>
      </c>
      <c r="D133" s="137">
        <f t="shared" si="33"/>
        <v>1.1499999999999999</v>
      </c>
      <c r="E133" s="137">
        <f t="shared" si="33"/>
        <v>1.1499999999999999</v>
      </c>
      <c r="F133" s="137">
        <f t="shared" si="33"/>
        <v>1.1499999999999999</v>
      </c>
      <c r="G133" s="137">
        <f t="shared" si="33"/>
        <v>1.1499999999999999</v>
      </c>
      <c r="H133" s="137">
        <f t="shared" si="33"/>
        <v>1.1499999999999999</v>
      </c>
      <c r="I133" s="137">
        <f t="shared" si="33"/>
        <v>1.1499999999999999</v>
      </c>
      <c r="J133" s="137">
        <f t="shared" si="33"/>
        <v>1.1499999999999999</v>
      </c>
      <c r="K133" s="137">
        <f t="shared" si="33"/>
        <v>1.1499999999999999</v>
      </c>
      <c r="L133" s="137">
        <f t="shared" si="33"/>
        <v>1.1499999999999999</v>
      </c>
      <c r="M133" s="137">
        <f t="shared" si="33"/>
        <v>1.1499999999999999</v>
      </c>
      <c r="N133" s="137">
        <f t="shared" si="33"/>
        <v>1.1499999999999999</v>
      </c>
      <c r="O133" s="137">
        <f t="shared" si="33"/>
        <v>1.1499999999999999</v>
      </c>
      <c r="P133" s="137">
        <f t="shared" si="33"/>
        <v>1.1499999999999999</v>
      </c>
      <c r="Q133" s="137">
        <f t="shared" si="33"/>
        <v>1.1499999999999999</v>
      </c>
      <c r="R133" s="137">
        <f t="shared" si="33"/>
        <v>1.1499999999999999</v>
      </c>
      <c r="S133" s="137">
        <f t="shared" si="34"/>
        <v>1.1499999999999999</v>
      </c>
      <c r="T133" s="137">
        <f t="shared" si="34"/>
        <v>1.1499999999999999</v>
      </c>
      <c r="U133" s="137">
        <f t="shared" si="34"/>
        <v>1.1499999999999999</v>
      </c>
      <c r="V133" s="137">
        <f t="shared" si="34"/>
        <v>1.1499999999999999</v>
      </c>
      <c r="W133" s="137">
        <f t="shared" si="34"/>
        <v>1.1499999999999999</v>
      </c>
      <c r="X133" s="137">
        <f t="shared" si="34"/>
        <v>1.1499999999999999</v>
      </c>
      <c r="Y133" s="137">
        <f t="shared" si="34"/>
        <v>1.1499999999999999</v>
      </c>
      <c r="Z133" s="137">
        <f t="shared" si="34"/>
        <v>1.1499999999999999</v>
      </c>
      <c r="AA133" s="137">
        <f t="shared" si="34"/>
        <v>1.1499999999999999</v>
      </c>
      <c r="AB133" s="137">
        <f t="shared" si="34"/>
        <v>1.1499999999999999</v>
      </c>
      <c r="AC133" s="137">
        <f t="shared" si="34"/>
        <v>1.1499999999999999</v>
      </c>
      <c r="AD133" s="137">
        <f t="shared" si="34"/>
        <v>1.1499999999999999</v>
      </c>
      <c r="AE133" s="137">
        <f t="shared" si="34"/>
        <v>1.1499999999999999</v>
      </c>
      <c r="AF133" s="137">
        <f t="shared" si="34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3"/>
        <v>2.133</v>
      </c>
      <c r="D134" s="137">
        <f t="shared" si="33"/>
        <v>2.133</v>
      </c>
      <c r="E134" s="137">
        <f t="shared" si="33"/>
        <v>2.133</v>
      </c>
      <c r="F134" s="137">
        <f t="shared" si="33"/>
        <v>2.133</v>
      </c>
      <c r="G134" s="137">
        <f t="shared" si="33"/>
        <v>2.133</v>
      </c>
      <c r="H134" s="137">
        <f t="shared" si="33"/>
        <v>2.133</v>
      </c>
      <c r="I134" s="137">
        <f t="shared" si="33"/>
        <v>2.133</v>
      </c>
      <c r="J134" s="137">
        <f t="shared" si="33"/>
        <v>2.133</v>
      </c>
      <c r="K134" s="137">
        <f t="shared" si="33"/>
        <v>2.133</v>
      </c>
      <c r="L134" s="137">
        <f t="shared" si="33"/>
        <v>2.133</v>
      </c>
      <c r="M134" s="137">
        <f t="shared" si="33"/>
        <v>2.133</v>
      </c>
      <c r="N134" s="137">
        <f t="shared" si="33"/>
        <v>2.133</v>
      </c>
      <c r="O134" s="137">
        <f t="shared" si="33"/>
        <v>2.133</v>
      </c>
      <c r="P134" s="137">
        <f t="shared" si="33"/>
        <v>2.133</v>
      </c>
      <c r="Q134" s="137">
        <f t="shared" si="33"/>
        <v>2.133</v>
      </c>
      <c r="R134" s="137">
        <f t="shared" si="33"/>
        <v>2.133</v>
      </c>
      <c r="S134" s="137">
        <f t="shared" si="34"/>
        <v>2.133</v>
      </c>
      <c r="T134" s="137">
        <f t="shared" si="34"/>
        <v>2.133</v>
      </c>
      <c r="U134" s="137">
        <f t="shared" si="34"/>
        <v>2.133</v>
      </c>
      <c r="V134" s="137">
        <f t="shared" si="34"/>
        <v>2.133</v>
      </c>
      <c r="W134" s="137">
        <f t="shared" si="34"/>
        <v>2.133</v>
      </c>
      <c r="X134" s="137">
        <f t="shared" si="34"/>
        <v>2.133</v>
      </c>
      <c r="Y134" s="137">
        <f t="shared" si="34"/>
        <v>2.133</v>
      </c>
      <c r="Z134" s="137">
        <f t="shared" si="34"/>
        <v>2.133</v>
      </c>
      <c r="AA134" s="137">
        <f t="shared" si="34"/>
        <v>2.133</v>
      </c>
      <c r="AB134" s="137">
        <f t="shared" si="34"/>
        <v>2.133</v>
      </c>
      <c r="AC134" s="137">
        <f t="shared" si="34"/>
        <v>2.133</v>
      </c>
      <c r="AD134" s="137">
        <f t="shared" si="34"/>
        <v>2.133</v>
      </c>
      <c r="AE134" s="137">
        <f t="shared" si="34"/>
        <v>2.133</v>
      </c>
      <c r="AF134" s="137">
        <f t="shared" si="34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3"/>
        <v>2.09</v>
      </c>
      <c r="D135" s="137">
        <f t="shared" si="33"/>
        <v>2.09</v>
      </c>
      <c r="E135" s="137">
        <f t="shared" si="33"/>
        <v>2.09</v>
      </c>
      <c r="F135" s="137">
        <f t="shared" si="33"/>
        <v>2.09</v>
      </c>
      <c r="G135" s="137">
        <f t="shared" si="33"/>
        <v>2.09</v>
      </c>
      <c r="H135" s="137">
        <f t="shared" si="33"/>
        <v>2.09</v>
      </c>
      <c r="I135" s="137">
        <f t="shared" si="33"/>
        <v>2.09</v>
      </c>
      <c r="J135" s="137">
        <f t="shared" si="33"/>
        <v>2.09</v>
      </c>
      <c r="K135" s="137">
        <f t="shared" si="33"/>
        <v>2.09</v>
      </c>
      <c r="L135" s="137">
        <f t="shared" si="33"/>
        <v>2.09</v>
      </c>
      <c r="M135" s="137">
        <f t="shared" si="33"/>
        <v>2.09</v>
      </c>
      <c r="N135" s="137">
        <f t="shared" si="33"/>
        <v>2.09</v>
      </c>
      <c r="O135" s="137">
        <f t="shared" si="33"/>
        <v>2.09</v>
      </c>
      <c r="P135" s="137">
        <f t="shared" si="33"/>
        <v>2.09</v>
      </c>
      <c r="Q135" s="137">
        <f t="shared" si="33"/>
        <v>2.09</v>
      </c>
      <c r="R135" s="137">
        <f t="shared" si="33"/>
        <v>2.09</v>
      </c>
      <c r="S135" s="137">
        <f t="shared" si="34"/>
        <v>2.09</v>
      </c>
      <c r="T135" s="137">
        <f t="shared" si="34"/>
        <v>2.09</v>
      </c>
      <c r="U135" s="137">
        <f t="shared" si="34"/>
        <v>2.09</v>
      </c>
      <c r="V135" s="137">
        <f t="shared" si="34"/>
        <v>2.09</v>
      </c>
      <c r="W135" s="137">
        <f t="shared" si="34"/>
        <v>2.09</v>
      </c>
      <c r="X135" s="137">
        <f t="shared" si="34"/>
        <v>2.09</v>
      </c>
      <c r="Y135" s="137">
        <f t="shared" si="34"/>
        <v>2.09</v>
      </c>
      <c r="Z135" s="137">
        <f t="shared" si="34"/>
        <v>2.09</v>
      </c>
      <c r="AA135" s="137">
        <f t="shared" si="34"/>
        <v>2.09</v>
      </c>
      <c r="AB135" s="137">
        <f t="shared" si="34"/>
        <v>2.09</v>
      </c>
      <c r="AC135" s="137">
        <f t="shared" si="34"/>
        <v>2.09</v>
      </c>
      <c r="AD135" s="137">
        <f t="shared" si="34"/>
        <v>2.09</v>
      </c>
      <c r="AE135" s="137">
        <f t="shared" si="34"/>
        <v>2.09</v>
      </c>
      <c r="AF135" s="137">
        <f t="shared" si="34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3"/>
        <v>1.1399999999999999</v>
      </c>
      <c r="D136" s="137">
        <f t="shared" si="33"/>
        <v>1.1399999999999999</v>
      </c>
      <c r="E136" s="137">
        <f t="shared" si="33"/>
        <v>1.1399999999999999</v>
      </c>
      <c r="F136" s="137">
        <f t="shared" si="33"/>
        <v>1.1399999999999999</v>
      </c>
      <c r="G136" s="137">
        <f t="shared" si="33"/>
        <v>1.1399999999999999</v>
      </c>
      <c r="H136" s="137">
        <f t="shared" si="33"/>
        <v>1.1399999999999999</v>
      </c>
      <c r="I136" s="137">
        <f t="shared" si="33"/>
        <v>1.1399999999999999</v>
      </c>
      <c r="J136" s="137">
        <f t="shared" si="33"/>
        <v>1.1399999999999999</v>
      </c>
      <c r="K136" s="137">
        <f t="shared" si="33"/>
        <v>1.1399999999999999</v>
      </c>
      <c r="L136" s="137">
        <f t="shared" si="33"/>
        <v>1.1399999999999999</v>
      </c>
      <c r="M136" s="137">
        <f t="shared" si="33"/>
        <v>1.1399999999999999</v>
      </c>
      <c r="N136" s="137">
        <f t="shared" si="33"/>
        <v>1.1399999999999999</v>
      </c>
      <c r="O136" s="137">
        <f t="shared" si="33"/>
        <v>1.1399999999999999</v>
      </c>
      <c r="P136" s="137">
        <f t="shared" si="33"/>
        <v>1.1399999999999999</v>
      </c>
      <c r="Q136" s="137">
        <f t="shared" si="33"/>
        <v>1.1399999999999999</v>
      </c>
      <c r="R136" s="137">
        <f t="shared" si="33"/>
        <v>1.1399999999999999</v>
      </c>
      <c r="S136" s="137">
        <f t="shared" si="34"/>
        <v>1.1399999999999999</v>
      </c>
      <c r="T136" s="137">
        <f t="shared" si="34"/>
        <v>1.1399999999999999</v>
      </c>
      <c r="U136" s="137">
        <f t="shared" si="34"/>
        <v>1.1399999999999999</v>
      </c>
      <c r="V136" s="137">
        <f t="shared" si="34"/>
        <v>1.1399999999999999</v>
      </c>
      <c r="W136" s="137">
        <f t="shared" si="34"/>
        <v>1.1399999999999999</v>
      </c>
      <c r="X136" s="137">
        <f t="shared" si="34"/>
        <v>1.1399999999999999</v>
      </c>
      <c r="Y136" s="137">
        <f t="shared" si="34"/>
        <v>1.1399999999999999</v>
      </c>
      <c r="Z136" s="137">
        <f t="shared" si="34"/>
        <v>1.1399999999999999</v>
      </c>
      <c r="AA136" s="137">
        <f t="shared" si="34"/>
        <v>1.1399999999999999</v>
      </c>
      <c r="AB136" s="137">
        <f t="shared" si="34"/>
        <v>1.1399999999999999</v>
      </c>
      <c r="AC136" s="137">
        <f t="shared" si="34"/>
        <v>1.1399999999999999</v>
      </c>
      <c r="AD136" s="137">
        <f t="shared" si="34"/>
        <v>1.1399999999999999</v>
      </c>
      <c r="AE136" s="137">
        <f t="shared" si="34"/>
        <v>1.1399999999999999</v>
      </c>
      <c r="AF136" s="137">
        <f t="shared" si="34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3"/>
        <v>0.82</v>
      </c>
      <c r="D137" s="137">
        <f t="shared" si="33"/>
        <v>0.82</v>
      </c>
      <c r="E137" s="137">
        <f t="shared" si="33"/>
        <v>0.82</v>
      </c>
      <c r="F137" s="137">
        <f t="shared" si="33"/>
        <v>0.82</v>
      </c>
      <c r="G137" s="137">
        <f t="shared" si="33"/>
        <v>0.82</v>
      </c>
      <c r="H137" s="137">
        <f t="shared" si="33"/>
        <v>0.82</v>
      </c>
      <c r="I137" s="137">
        <f t="shared" si="33"/>
        <v>0.82</v>
      </c>
      <c r="J137" s="137">
        <f t="shared" si="33"/>
        <v>0.82</v>
      </c>
      <c r="K137" s="137">
        <f t="shared" si="33"/>
        <v>0.82</v>
      </c>
      <c r="L137" s="137">
        <f t="shared" si="33"/>
        <v>0.82</v>
      </c>
      <c r="M137" s="137">
        <f t="shared" si="33"/>
        <v>0.82</v>
      </c>
      <c r="N137" s="137">
        <f t="shared" si="33"/>
        <v>0.82</v>
      </c>
      <c r="O137" s="137">
        <f t="shared" si="33"/>
        <v>0.82</v>
      </c>
      <c r="P137" s="137">
        <f t="shared" si="33"/>
        <v>0.82</v>
      </c>
      <c r="Q137" s="137">
        <f t="shared" si="33"/>
        <v>0.82</v>
      </c>
      <c r="R137" s="137">
        <f t="shared" si="33"/>
        <v>0.82</v>
      </c>
      <c r="S137" s="137">
        <f t="shared" si="34"/>
        <v>0.82</v>
      </c>
      <c r="T137" s="137">
        <f t="shared" si="34"/>
        <v>0.82</v>
      </c>
      <c r="U137" s="137">
        <f t="shared" si="34"/>
        <v>0.82</v>
      </c>
      <c r="V137" s="137">
        <f t="shared" si="34"/>
        <v>0.82</v>
      </c>
      <c r="W137" s="137">
        <f t="shared" si="34"/>
        <v>0.82</v>
      </c>
      <c r="X137" s="137">
        <f t="shared" si="34"/>
        <v>0.82</v>
      </c>
      <c r="Y137" s="137">
        <f t="shared" si="34"/>
        <v>0.82</v>
      </c>
      <c r="Z137" s="137">
        <f t="shared" si="34"/>
        <v>0.82</v>
      </c>
      <c r="AA137" s="137">
        <f t="shared" si="34"/>
        <v>0.82</v>
      </c>
      <c r="AB137" s="137">
        <f t="shared" si="34"/>
        <v>0.82</v>
      </c>
      <c r="AC137" s="137">
        <f t="shared" si="34"/>
        <v>0.82</v>
      </c>
      <c r="AD137" s="137">
        <f t="shared" si="34"/>
        <v>0.82</v>
      </c>
      <c r="AE137" s="137">
        <f t="shared" si="34"/>
        <v>0.82</v>
      </c>
      <c r="AF137" s="137">
        <f t="shared" si="34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5">B139</f>
        <v>2</v>
      </c>
      <c r="D139" s="137">
        <f t="shared" si="35"/>
        <v>2</v>
      </c>
      <c r="E139" s="137">
        <f t="shared" si="35"/>
        <v>2</v>
      </c>
      <c r="F139" s="137">
        <f t="shared" si="35"/>
        <v>2</v>
      </c>
      <c r="G139" s="137">
        <f t="shared" si="35"/>
        <v>2</v>
      </c>
      <c r="H139" s="137">
        <f t="shared" si="35"/>
        <v>2</v>
      </c>
      <c r="I139" s="137">
        <f t="shared" si="35"/>
        <v>2</v>
      </c>
      <c r="J139" s="137">
        <f t="shared" si="35"/>
        <v>2</v>
      </c>
      <c r="K139" s="137">
        <f t="shared" si="35"/>
        <v>2</v>
      </c>
      <c r="L139" s="137">
        <f t="shared" si="35"/>
        <v>2</v>
      </c>
      <c r="M139" s="137">
        <f t="shared" si="35"/>
        <v>2</v>
      </c>
      <c r="N139" s="137">
        <f t="shared" si="35"/>
        <v>2</v>
      </c>
      <c r="O139" s="137">
        <f t="shared" si="35"/>
        <v>2</v>
      </c>
      <c r="P139" s="137">
        <f t="shared" si="35"/>
        <v>2</v>
      </c>
      <c r="Q139" s="137">
        <f t="shared" si="35"/>
        <v>2</v>
      </c>
      <c r="R139" s="137">
        <f t="shared" si="35"/>
        <v>2</v>
      </c>
      <c r="S139" s="137">
        <f t="shared" ref="S139:AF145" si="36">R139</f>
        <v>2</v>
      </c>
      <c r="T139" s="137">
        <f t="shared" si="36"/>
        <v>2</v>
      </c>
      <c r="U139" s="137">
        <f t="shared" si="36"/>
        <v>2</v>
      </c>
      <c r="V139" s="137">
        <f t="shared" si="36"/>
        <v>2</v>
      </c>
      <c r="W139" s="137">
        <f t="shared" si="36"/>
        <v>2</v>
      </c>
      <c r="X139" s="137">
        <f t="shared" si="36"/>
        <v>2</v>
      </c>
      <c r="Y139" s="137">
        <f t="shared" si="36"/>
        <v>2</v>
      </c>
      <c r="Z139" s="137">
        <f t="shared" si="36"/>
        <v>2</v>
      </c>
      <c r="AA139" s="137">
        <f t="shared" si="36"/>
        <v>2</v>
      </c>
      <c r="AB139" s="137">
        <f t="shared" si="36"/>
        <v>2</v>
      </c>
      <c r="AC139" s="137">
        <f t="shared" si="36"/>
        <v>2</v>
      </c>
      <c r="AD139" s="137">
        <f t="shared" si="36"/>
        <v>2</v>
      </c>
      <c r="AE139" s="137">
        <f t="shared" si="36"/>
        <v>2</v>
      </c>
      <c r="AF139" s="137">
        <f t="shared" si="36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5"/>
        <v>5.61</v>
      </c>
      <c r="D140" s="137">
        <f t="shared" si="35"/>
        <v>5.61</v>
      </c>
      <c r="E140" s="137">
        <f t="shared" si="35"/>
        <v>5.61</v>
      </c>
      <c r="F140" s="137">
        <f t="shared" si="35"/>
        <v>5.61</v>
      </c>
      <c r="G140" s="137">
        <f t="shared" si="35"/>
        <v>5.61</v>
      </c>
      <c r="H140" s="137">
        <f t="shared" si="35"/>
        <v>5.61</v>
      </c>
      <c r="I140" s="137">
        <f t="shared" si="35"/>
        <v>5.61</v>
      </c>
      <c r="J140" s="137">
        <f t="shared" si="35"/>
        <v>5.61</v>
      </c>
      <c r="K140" s="137">
        <f t="shared" si="35"/>
        <v>5.61</v>
      </c>
      <c r="L140" s="137">
        <f t="shared" si="35"/>
        <v>5.61</v>
      </c>
      <c r="M140" s="137">
        <f t="shared" si="35"/>
        <v>5.61</v>
      </c>
      <c r="N140" s="137">
        <f t="shared" si="35"/>
        <v>5.61</v>
      </c>
      <c r="O140" s="137">
        <f t="shared" si="35"/>
        <v>5.61</v>
      </c>
      <c r="P140" s="137">
        <f t="shared" si="35"/>
        <v>5.61</v>
      </c>
      <c r="Q140" s="137">
        <f t="shared" si="35"/>
        <v>5.61</v>
      </c>
      <c r="R140" s="137">
        <f t="shared" si="35"/>
        <v>5.61</v>
      </c>
      <c r="S140" s="137">
        <f t="shared" si="36"/>
        <v>5.61</v>
      </c>
      <c r="T140" s="137">
        <f t="shared" si="36"/>
        <v>5.61</v>
      </c>
      <c r="U140" s="137">
        <f t="shared" si="36"/>
        <v>5.61</v>
      </c>
      <c r="V140" s="137">
        <f t="shared" si="36"/>
        <v>5.61</v>
      </c>
      <c r="W140" s="137">
        <f t="shared" si="36"/>
        <v>5.61</v>
      </c>
      <c r="X140" s="137">
        <f t="shared" si="36"/>
        <v>5.61</v>
      </c>
      <c r="Y140" s="137">
        <f t="shared" si="36"/>
        <v>5.61</v>
      </c>
      <c r="Z140" s="137">
        <f t="shared" si="36"/>
        <v>5.61</v>
      </c>
      <c r="AA140" s="137">
        <f t="shared" si="36"/>
        <v>5.61</v>
      </c>
      <c r="AB140" s="137">
        <f t="shared" si="36"/>
        <v>5.61</v>
      </c>
      <c r="AC140" s="137">
        <f t="shared" si="36"/>
        <v>5.61</v>
      </c>
      <c r="AD140" s="137">
        <f t="shared" si="36"/>
        <v>5.61</v>
      </c>
      <c r="AE140" s="137">
        <f t="shared" si="36"/>
        <v>5.61</v>
      </c>
      <c r="AF140" s="137">
        <f t="shared" si="36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5"/>
        <v>1.25</v>
      </c>
      <c r="D141" s="137">
        <f t="shared" si="35"/>
        <v>1.25</v>
      </c>
      <c r="E141" s="137">
        <f t="shared" si="35"/>
        <v>1.25</v>
      </c>
      <c r="F141" s="137">
        <f t="shared" si="35"/>
        <v>1.25</v>
      </c>
      <c r="G141" s="137">
        <f t="shared" si="35"/>
        <v>1.25</v>
      </c>
      <c r="H141" s="137">
        <f t="shared" si="35"/>
        <v>1.25</v>
      </c>
      <c r="I141" s="137">
        <f t="shared" si="35"/>
        <v>1.25</v>
      </c>
      <c r="J141" s="137">
        <f t="shared" si="35"/>
        <v>1.25</v>
      </c>
      <c r="K141" s="137">
        <f t="shared" si="35"/>
        <v>1.25</v>
      </c>
      <c r="L141" s="137">
        <f t="shared" si="35"/>
        <v>1.25</v>
      </c>
      <c r="M141" s="137">
        <f t="shared" si="35"/>
        <v>1.25</v>
      </c>
      <c r="N141" s="137">
        <f t="shared" si="35"/>
        <v>1.25</v>
      </c>
      <c r="O141" s="137">
        <f t="shared" si="35"/>
        <v>1.25</v>
      </c>
      <c r="P141" s="137">
        <f t="shared" si="35"/>
        <v>1.25</v>
      </c>
      <c r="Q141" s="137">
        <f t="shared" si="35"/>
        <v>1.25</v>
      </c>
      <c r="R141" s="137">
        <f t="shared" si="35"/>
        <v>1.25</v>
      </c>
      <c r="S141" s="137">
        <f t="shared" si="36"/>
        <v>1.25</v>
      </c>
      <c r="T141" s="137">
        <f t="shared" si="36"/>
        <v>1.25</v>
      </c>
      <c r="U141" s="137">
        <f t="shared" si="36"/>
        <v>1.25</v>
      </c>
      <c r="V141" s="137">
        <f t="shared" si="36"/>
        <v>1.25</v>
      </c>
      <c r="W141" s="137">
        <f t="shared" si="36"/>
        <v>1.25</v>
      </c>
      <c r="X141" s="137">
        <f t="shared" si="36"/>
        <v>1.25</v>
      </c>
      <c r="Y141" s="137">
        <f t="shared" si="36"/>
        <v>1.25</v>
      </c>
      <c r="Z141" s="137">
        <f t="shared" si="36"/>
        <v>1.25</v>
      </c>
      <c r="AA141" s="137">
        <f t="shared" si="36"/>
        <v>1.25</v>
      </c>
      <c r="AB141" s="137">
        <f t="shared" si="36"/>
        <v>1.25</v>
      </c>
      <c r="AC141" s="137">
        <f t="shared" si="36"/>
        <v>1.25</v>
      </c>
      <c r="AD141" s="137">
        <f t="shared" si="36"/>
        <v>1.25</v>
      </c>
      <c r="AE141" s="137">
        <f t="shared" si="36"/>
        <v>1.25</v>
      </c>
      <c r="AF141" s="137">
        <f t="shared" si="36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5"/>
        <v>1.25</v>
      </c>
      <c r="D142" s="137">
        <f t="shared" si="35"/>
        <v>1.25</v>
      </c>
      <c r="E142" s="137">
        <f t="shared" si="35"/>
        <v>1.25</v>
      </c>
      <c r="F142" s="137">
        <f t="shared" si="35"/>
        <v>1.25</v>
      </c>
      <c r="G142" s="137">
        <f t="shared" si="35"/>
        <v>1.25</v>
      </c>
      <c r="H142" s="137">
        <f t="shared" si="35"/>
        <v>1.25</v>
      </c>
      <c r="I142" s="137">
        <f t="shared" si="35"/>
        <v>1.25</v>
      </c>
      <c r="J142" s="137">
        <f t="shared" si="35"/>
        <v>1.25</v>
      </c>
      <c r="K142" s="137">
        <f t="shared" si="35"/>
        <v>1.25</v>
      </c>
      <c r="L142" s="137">
        <f t="shared" si="35"/>
        <v>1.25</v>
      </c>
      <c r="M142" s="137">
        <f t="shared" si="35"/>
        <v>1.25</v>
      </c>
      <c r="N142" s="137">
        <f t="shared" si="35"/>
        <v>1.25</v>
      </c>
      <c r="O142" s="137">
        <f t="shared" si="35"/>
        <v>1.25</v>
      </c>
      <c r="P142" s="137">
        <f t="shared" si="35"/>
        <v>1.25</v>
      </c>
      <c r="Q142" s="137">
        <f t="shared" si="35"/>
        <v>1.25</v>
      </c>
      <c r="R142" s="137">
        <f t="shared" si="35"/>
        <v>1.25</v>
      </c>
      <c r="S142" s="137">
        <f t="shared" si="36"/>
        <v>1.25</v>
      </c>
      <c r="T142" s="137">
        <f t="shared" si="36"/>
        <v>1.25</v>
      </c>
      <c r="U142" s="137">
        <f t="shared" si="36"/>
        <v>1.25</v>
      </c>
      <c r="V142" s="137">
        <f t="shared" si="36"/>
        <v>1.25</v>
      </c>
      <c r="W142" s="137">
        <f t="shared" si="36"/>
        <v>1.25</v>
      </c>
      <c r="X142" s="137">
        <f t="shared" si="36"/>
        <v>1.25</v>
      </c>
      <c r="Y142" s="137">
        <f t="shared" si="36"/>
        <v>1.25</v>
      </c>
      <c r="Z142" s="137">
        <f t="shared" si="36"/>
        <v>1.25</v>
      </c>
      <c r="AA142" s="137">
        <f t="shared" si="36"/>
        <v>1.25</v>
      </c>
      <c r="AB142" s="137">
        <f t="shared" si="36"/>
        <v>1.25</v>
      </c>
      <c r="AC142" s="137">
        <f t="shared" si="36"/>
        <v>1.25</v>
      </c>
      <c r="AD142" s="137">
        <f t="shared" si="36"/>
        <v>1.25</v>
      </c>
      <c r="AE142" s="137">
        <f t="shared" si="36"/>
        <v>1.25</v>
      </c>
      <c r="AF142" s="137">
        <f t="shared" si="36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5"/>
        <v>1.46</v>
      </c>
      <c r="D143" s="137">
        <f t="shared" si="35"/>
        <v>1.46</v>
      </c>
      <c r="E143" s="137">
        <f t="shared" si="35"/>
        <v>1.46</v>
      </c>
      <c r="F143" s="137">
        <f t="shared" si="35"/>
        <v>1.46</v>
      </c>
      <c r="G143" s="137">
        <f t="shared" si="35"/>
        <v>1.46</v>
      </c>
      <c r="H143" s="137">
        <f t="shared" si="35"/>
        <v>1.46</v>
      </c>
      <c r="I143" s="137">
        <f t="shared" si="35"/>
        <v>1.46</v>
      </c>
      <c r="J143" s="137">
        <f t="shared" si="35"/>
        <v>1.46</v>
      </c>
      <c r="K143" s="137">
        <f t="shared" si="35"/>
        <v>1.46</v>
      </c>
      <c r="L143" s="137">
        <f t="shared" si="35"/>
        <v>1.46</v>
      </c>
      <c r="M143" s="137">
        <f t="shared" si="35"/>
        <v>1.46</v>
      </c>
      <c r="N143" s="137">
        <f t="shared" si="35"/>
        <v>1.46</v>
      </c>
      <c r="O143" s="137">
        <f t="shared" si="35"/>
        <v>1.46</v>
      </c>
      <c r="P143" s="137">
        <f t="shared" si="35"/>
        <v>1.46</v>
      </c>
      <c r="Q143" s="137">
        <f t="shared" si="35"/>
        <v>1.46</v>
      </c>
      <c r="R143" s="137">
        <f t="shared" si="35"/>
        <v>1.46</v>
      </c>
      <c r="S143" s="137">
        <f t="shared" si="36"/>
        <v>1.46</v>
      </c>
      <c r="T143" s="137">
        <f t="shared" si="36"/>
        <v>1.46</v>
      </c>
      <c r="U143" s="137">
        <f t="shared" si="36"/>
        <v>1.46</v>
      </c>
      <c r="V143" s="137">
        <f t="shared" si="36"/>
        <v>1.46</v>
      </c>
      <c r="W143" s="137">
        <f t="shared" si="36"/>
        <v>1.46</v>
      </c>
      <c r="X143" s="137">
        <f t="shared" si="36"/>
        <v>1.46</v>
      </c>
      <c r="Y143" s="137">
        <f t="shared" si="36"/>
        <v>1.46</v>
      </c>
      <c r="Z143" s="137">
        <f t="shared" si="36"/>
        <v>1.46</v>
      </c>
      <c r="AA143" s="137">
        <f t="shared" si="36"/>
        <v>1.46</v>
      </c>
      <c r="AB143" s="137">
        <f t="shared" si="36"/>
        <v>1.46</v>
      </c>
      <c r="AC143" s="137">
        <f t="shared" si="36"/>
        <v>1.46</v>
      </c>
      <c r="AD143" s="137">
        <f t="shared" si="36"/>
        <v>1.46</v>
      </c>
      <c r="AE143" s="137">
        <f t="shared" si="36"/>
        <v>1.46</v>
      </c>
      <c r="AF143" s="137">
        <f t="shared" si="36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5"/>
        <v>3</v>
      </c>
      <c r="D144" s="137">
        <f t="shared" si="35"/>
        <v>3</v>
      </c>
      <c r="E144" s="137">
        <f t="shared" si="35"/>
        <v>3</v>
      </c>
      <c r="F144" s="137">
        <f t="shared" si="35"/>
        <v>3</v>
      </c>
      <c r="G144" s="137">
        <f t="shared" si="35"/>
        <v>3</v>
      </c>
      <c r="H144" s="137">
        <f t="shared" si="35"/>
        <v>3</v>
      </c>
      <c r="I144" s="137">
        <f t="shared" si="35"/>
        <v>3</v>
      </c>
      <c r="J144" s="137">
        <f t="shared" si="35"/>
        <v>3</v>
      </c>
      <c r="K144" s="137">
        <f t="shared" si="35"/>
        <v>3</v>
      </c>
      <c r="L144" s="137">
        <f t="shared" si="35"/>
        <v>3</v>
      </c>
      <c r="M144" s="137">
        <f t="shared" si="35"/>
        <v>3</v>
      </c>
      <c r="N144" s="137">
        <f t="shared" si="35"/>
        <v>3</v>
      </c>
      <c r="O144" s="137">
        <f t="shared" si="35"/>
        <v>3</v>
      </c>
      <c r="P144" s="137">
        <f t="shared" si="35"/>
        <v>3</v>
      </c>
      <c r="Q144" s="137">
        <f t="shared" si="35"/>
        <v>3</v>
      </c>
      <c r="R144" s="137">
        <f t="shared" si="35"/>
        <v>3</v>
      </c>
      <c r="S144" s="137">
        <f t="shared" si="36"/>
        <v>3</v>
      </c>
      <c r="T144" s="137">
        <f t="shared" si="36"/>
        <v>3</v>
      </c>
      <c r="U144" s="137">
        <f t="shared" si="36"/>
        <v>3</v>
      </c>
      <c r="V144" s="137">
        <f t="shared" si="36"/>
        <v>3</v>
      </c>
      <c r="W144" s="137">
        <f t="shared" si="36"/>
        <v>3</v>
      </c>
      <c r="X144" s="137">
        <f t="shared" si="36"/>
        <v>3</v>
      </c>
      <c r="Y144" s="137">
        <f t="shared" si="36"/>
        <v>3</v>
      </c>
      <c r="Z144" s="137">
        <f t="shared" si="36"/>
        <v>3</v>
      </c>
      <c r="AA144" s="137">
        <f t="shared" si="36"/>
        <v>3</v>
      </c>
      <c r="AB144" s="137">
        <f t="shared" si="36"/>
        <v>3</v>
      </c>
      <c r="AC144" s="137">
        <f t="shared" si="36"/>
        <v>3</v>
      </c>
      <c r="AD144" s="137">
        <f t="shared" si="36"/>
        <v>3</v>
      </c>
      <c r="AE144" s="137">
        <f t="shared" si="36"/>
        <v>3</v>
      </c>
      <c r="AF144" s="137">
        <f t="shared" si="36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5"/>
        <v>3.3</v>
      </c>
      <c r="D145" s="137">
        <f t="shared" si="35"/>
        <v>3.3</v>
      </c>
      <c r="E145" s="137">
        <f t="shared" si="35"/>
        <v>3.3</v>
      </c>
      <c r="F145" s="137">
        <f t="shared" si="35"/>
        <v>3.3</v>
      </c>
      <c r="G145" s="137">
        <f t="shared" si="35"/>
        <v>3.3</v>
      </c>
      <c r="H145" s="137">
        <f t="shared" si="35"/>
        <v>3.3</v>
      </c>
      <c r="I145" s="137">
        <f t="shared" si="35"/>
        <v>3.3</v>
      </c>
      <c r="J145" s="137">
        <f t="shared" si="35"/>
        <v>3.3</v>
      </c>
      <c r="K145" s="137">
        <f t="shared" si="35"/>
        <v>3.3</v>
      </c>
      <c r="L145" s="137">
        <f t="shared" si="35"/>
        <v>3.3</v>
      </c>
      <c r="M145" s="137">
        <f t="shared" si="35"/>
        <v>3.3</v>
      </c>
      <c r="N145" s="137">
        <f t="shared" si="35"/>
        <v>3.3</v>
      </c>
      <c r="O145" s="137">
        <f t="shared" si="35"/>
        <v>3.3</v>
      </c>
      <c r="P145" s="137">
        <f t="shared" si="35"/>
        <v>3.3</v>
      </c>
      <c r="Q145" s="137">
        <f t="shared" si="35"/>
        <v>3.3</v>
      </c>
      <c r="R145" s="137">
        <f t="shared" si="35"/>
        <v>3.3</v>
      </c>
      <c r="S145" s="137">
        <f t="shared" si="36"/>
        <v>3.3</v>
      </c>
      <c r="T145" s="137">
        <f t="shared" si="36"/>
        <v>3.3</v>
      </c>
      <c r="U145" s="137">
        <f t="shared" si="36"/>
        <v>3.3</v>
      </c>
      <c r="V145" s="137">
        <f t="shared" si="36"/>
        <v>3.3</v>
      </c>
      <c r="W145" s="137">
        <f t="shared" si="36"/>
        <v>3.3</v>
      </c>
      <c r="X145" s="137">
        <f t="shared" si="36"/>
        <v>3.3</v>
      </c>
      <c r="Y145" s="137">
        <f t="shared" si="36"/>
        <v>3.3</v>
      </c>
      <c r="Z145" s="137">
        <f t="shared" si="36"/>
        <v>3.3</v>
      </c>
      <c r="AA145" s="137">
        <f t="shared" si="36"/>
        <v>3.3</v>
      </c>
      <c r="AB145" s="137">
        <f t="shared" si="36"/>
        <v>3.3</v>
      </c>
      <c r="AC145" s="137">
        <f t="shared" si="36"/>
        <v>3.3</v>
      </c>
      <c r="AD145" s="137">
        <f t="shared" si="36"/>
        <v>3.3</v>
      </c>
      <c r="AE145" s="137">
        <f t="shared" si="36"/>
        <v>3.3</v>
      </c>
      <c r="AF145" s="137">
        <f t="shared" si="36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7">B147</f>
        <v>1.76</v>
      </c>
      <c r="D147" s="137">
        <f t="shared" si="37"/>
        <v>1.76</v>
      </c>
      <c r="E147" s="137">
        <f t="shared" si="37"/>
        <v>1.76</v>
      </c>
      <c r="F147" s="137">
        <f t="shared" si="37"/>
        <v>1.76</v>
      </c>
      <c r="G147" s="137">
        <f t="shared" si="37"/>
        <v>1.76</v>
      </c>
      <c r="H147" s="137">
        <f t="shared" si="37"/>
        <v>1.76</v>
      </c>
      <c r="I147" s="137">
        <f t="shared" si="37"/>
        <v>1.76</v>
      </c>
      <c r="J147" s="137">
        <f t="shared" si="37"/>
        <v>1.76</v>
      </c>
      <c r="K147" s="137">
        <f t="shared" si="37"/>
        <v>1.76</v>
      </c>
      <c r="L147" s="137">
        <f t="shared" si="37"/>
        <v>1.76</v>
      </c>
      <c r="M147" s="137">
        <f t="shared" si="37"/>
        <v>1.76</v>
      </c>
      <c r="N147" s="137">
        <f t="shared" si="37"/>
        <v>1.76</v>
      </c>
      <c r="O147" s="137">
        <f t="shared" si="37"/>
        <v>1.76</v>
      </c>
      <c r="P147" s="137">
        <f t="shared" si="37"/>
        <v>1.76</v>
      </c>
      <c r="Q147" s="137">
        <f t="shared" si="37"/>
        <v>1.76</v>
      </c>
      <c r="R147" s="137">
        <f t="shared" si="37"/>
        <v>1.76</v>
      </c>
      <c r="S147" s="137">
        <f t="shared" ref="S147:AF148" si="38">R147</f>
        <v>1.76</v>
      </c>
      <c r="T147" s="137">
        <f t="shared" si="38"/>
        <v>1.76</v>
      </c>
      <c r="U147" s="137">
        <f t="shared" si="38"/>
        <v>1.76</v>
      </c>
      <c r="V147" s="137">
        <f t="shared" si="38"/>
        <v>1.76</v>
      </c>
      <c r="W147" s="137">
        <f t="shared" si="38"/>
        <v>1.76</v>
      </c>
      <c r="X147" s="137">
        <f t="shared" si="38"/>
        <v>1.76</v>
      </c>
      <c r="Y147" s="137">
        <f t="shared" si="38"/>
        <v>1.76</v>
      </c>
      <c r="Z147" s="137">
        <f t="shared" si="38"/>
        <v>1.76</v>
      </c>
      <c r="AA147" s="137">
        <f t="shared" si="38"/>
        <v>1.76</v>
      </c>
      <c r="AB147" s="137">
        <f t="shared" si="38"/>
        <v>1.76</v>
      </c>
      <c r="AC147" s="137">
        <f t="shared" si="38"/>
        <v>1.76</v>
      </c>
      <c r="AD147" s="137">
        <f t="shared" si="38"/>
        <v>1.76</v>
      </c>
      <c r="AE147" s="137">
        <f t="shared" si="38"/>
        <v>1.76</v>
      </c>
      <c r="AF147" s="137">
        <f t="shared" si="38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7"/>
        <v>0</v>
      </c>
      <c r="D148" s="137">
        <f t="shared" si="37"/>
        <v>0</v>
      </c>
      <c r="E148" s="137">
        <f t="shared" si="37"/>
        <v>0</v>
      </c>
      <c r="F148" s="137">
        <f t="shared" si="37"/>
        <v>0</v>
      </c>
      <c r="G148" s="137">
        <f t="shared" si="37"/>
        <v>0</v>
      </c>
      <c r="H148" s="137">
        <f t="shared" si="37"/>
        <v>0</v>
      </c>
      <c r="I148" s="137">
        <f t="shared" si="37"/>
        <v>0</v>
      </c>
      <c r="J148" s="137">
        <f t="shared" si="37"/>
        <v>0</v>
      </c>
      <c r="K148" s="137">
        <f t="shared" si="37"/>
        <v>0</v>
      </c>
      <c r="L148" s="137">
        <f t="shared" si="37"/>
        <v>0</v>
      </c>
      <c r="M148" s="137">
        <f t="shared" si="37"/>
        <v>0</v>
      </c>
      <c r="N148" s="137">
        <f t="shared" si="37"/>
        <v>0</v>
      </c>
      <c r="O148" s="137">
        <f t="shared" si="37"/>
        <v>0</v>
      </c>
      <c r="P148" s="137">
        <f t="shared" si="37"/>
        <v>0</v>
      </c>
      <c r="Q148" s="137">
        <f t="shared" si="37"/>
        <v>0</v>
      </c>
      <c r="R148" s="137">
        <f t="shared" si="37"/>
        <v>0</v>
      </c>
      <c r="S148" s="137">
        <f t="shared" si="38"/>
        <v>0</v>
      </c>
      <c r="T148" s="137">
        <f t="shared" si="38"/>
        <v>0</v>
      </c>
      <c r="U148" s="137">
        <f t="shared" si="38"/>
        <v>0</v>
      </c>
      <c r="V148" s="137">
        <f t="shared" si="38"/>
        <v>0</v>
      </c>
      <c r="W148" s="137">
        <f t="shared" si="38"/>
        <v>0</v>
      </c>
      <c r="X148" s="137">
        <f t="shared" si="38"/>
        <v>0</v>
      </c>
      <c r="Y148" s="137">
        <f t="shared" si="38"/>
        <v>0</v>
      </c>
      <c r="Z148" s="137">
        <f t="shared" si="38"/>
        <v>0</v>
      </c>
      <c r="AA148" s="137">
        <f t="shared" si="38"/>
        <v>0</v>
      </c>
      <c r="AB148" s="137">
        <f t="shared" si="38"/>
        <v>0</v>
      </c>
      <c r="AC148" s="137">
        <f t="shared" si="38"/>
        <v>0</v>
      </c>
      <c r="AD148" s="137">
        <f t="shared" si="38"/>
        <v>0</v>
      </c>
      <c r="AE148" s="137">
        <f t="shared" si="38"/>
        <v>0</v>
      </c>
      <c r="AF148" s="137">
        <f t="shared" si="38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39">B150</f>
        <v>0.1</v>
      </c>
      <c r="D150" s="137">
        <f t="shared" si="39"/>
        <v>0.1</v>
      </c>
      <c r="E150" s="137">
        <f t="shared" si="39"/>
        <v>0.1</v>
      </c>
      <c r="F150" s="137">
        <f t="shared" si="39"/>
        <v>0.1</v>
      </c>
      <c r="G150" s="137">
        <f t="shared" si="39"/>
        <v>0.1</v>
      </c>
      <c r="H150" s="137">
        <f t="shared" si="39"/>
        <v>0.1</v>
      </c>
      <c r="I150" s="137">
        <f t="shared" si="39"/>
        <v>0.1</v>
      </c>
      <c r="J150" s="137">
        <f t="shared" si="39"/>
        <v>0.1</v>
      </c>
      <c r="K150" s="137">
        <f t="shared" si="39"/>
        <v>0.1</v>
      </c>
      <c r="L150" s="137">
        <f t="shared" si="39"/>
        <v>0.1</v>
      </c>
      <c r="M150" s="137">
        <f t="shared" si="39"/>
        <v>0.1</v>
      </c>
      <c r="N150" s="137">
        <f t="shared" si="39"/>
        <v>0.1</v>
      </c>
      <c r="O150" s="137">
        <f t="shared" si="39"/>
        <v>0.1</v>
      </c>
      <c r="P150" s="137">
        <f t="shared" si="39"/>
        <v>0.1</v>
      </c>
      <c r="Q150" s="137">
        <f t="shared" si="39"/>
        <v>0.1</v>
      </c>
      <c r="R150" s="137">
        <f t="shared" si="39"/>
        <v>0.1</v>
      </c>
      <c r="S150" s="137">
        <f t="shared" ref="S150:AF153" si="40">R150</f>
        <v>0.1</v>
      </c>
      <c r="T150" s="137">
        <f t="shared" si="40"/>
        <v>0.1</v>
      </c>
      <c r="U150" s="137">
        <f t="shared" si="40"/>
        <v>0.1</v>
      </c>
      <c r="V150" s="137">
        <f t="shared" si="40"/>
        <v>0.1</v>
      </c>
      <c r="W150" s="137">
        <f t="shared" si="40"/>
        <v>0.1</v>
      </c>
      <c r="X150" s="137">
        <f t="shared" si="40"/>
        <v>0.1</v>
      </c>
      <c r="Y150" s="137">
        <f t="shared" si="40"/>
        <v>0.1</v>
      </c>
      <c r="Z150" s="137">
        <f t="shared" si="40"/>
        <v>0.1</v>
      </c>
      <c r="AA150" s="137">
        <f t="shared" si="40"/>
        <v>0.1</v>
      </c>
      <c r="AB150" s="137">
        <f t="shared" si="40"/>
        <v>0.1</v>
      </c>
      <c r="AC150" s="137">
        <f t="shared" si="40"/>
        <v>0.1</v>
      </c>
      <c r="AD150" s="137">
        <f t="shared" si="40"/>
        <v>0.1</v>
      </c>
      <c r="AE150" s="137">
        <f t="shared" si="40"/>
        <v>0.1</v>
      </c>
      <c r="AF150" s="137">
        <f t="shared" si="40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39"/>
        <v>2.0499999999999998</v>
      </c>
      <c r="D151" s="137">
        <f t="shared" si="39"/>
        <v>2.0499999999999998</v>
      </c>
      <c r="E151" s="137">
        <f t="shared" si="39"/>
        <v>2.0499999999999998</v>
      </c>
      <c r="F151" s="137">
        <f t="shared" si="39"/>
        <v>2.0499999999999998</v>
      </c>
      <c r="G151" s="137">
        <f t="shared" si="39"/>
        <v>2.0499999999999998</v>
      </c>
      <c r="H151" s="137">
        <f t="shared" si="39"/>
        <v>2.0499999999999998</v>
      </c>
      <c r="I151" s="137">
        <f t="shared" si="39"/>
        <v>2.0499999999999998</v>
      </c>
      <c r="J151" s="137">
        <f t="shared" si="39"/>
        <v>2.0499999999999998</v>
      </c>
      <c r="K151" s="137">
        <f t="shared" si="39"/>
        <v>2.0499999999999998</v>
      </c>
      <c r="L151" s="137">
        <f t="shared" si="39"/>
        <v>2.0499999999999998</v>
      </c>
      <c r="M151" s="137">
        <f t="shared" si="39"/>
        <v>2.0499999999999998</v>
      </c>
      <c r="N151" s="137">
        <f t="shared" si="39"/>
        <v>2.0499999999999998</v>
      </c>
      <c r="O151" s="137">
        <f t="shared" si="39"/>
        <v>2.0499999999999998</v>
      </c>
      <c r="P151" s="137">
        <f t="shared" si="39"/>
        <v>2.0499999999999998</v>
      </c>
      <c r="Q151" s="137">
        <f t="shared" si="39"/>
        <v>2.0499999999999998</v>
      </c>
      <c r="R151" s="137">
        <f t="shared" si="39"/>
        <v>2.0499999999999998</v>
      </c>
      <c r="S151" s="137">
        <f t="shared" si="40"/>
        <v>2.0499999999999998</v>
      </c>
      <c r="T151" s="137">
        <f t="shared" si="40"/>
        <v>2.0499999999999998</v>
      </c>
      <c r="U151" s="137">
        <f t="shared" si="40"/>
        <v>2.0499999999999998</v>
      </c>
      <c r="V151" s="137">
        <f t="shared" si="40"/>
        <v>2.0499999999999998</v>
      </c>
      <c r="W151" s="137">
        <f t="shared" si="40"/>
        <v>2.0499999999999998</v>
      </c>
      <c r="X151" s="137">
        <f t="shared" si="40"/>
        <v>2.0499999999999998</v>
      </c>
      <c r="Y151" s="137">
        <f t="shared" si="40"/>
        <v>2.0499999999999998</v>
      </c>
      <c r="Z151" s="137">
        <f t="shared" si="40"/>
        <v>2.0499999999999998</v>
      </c>
      <c r="AA151" s="137">
        <f t="shared" si="40"/>
        <v>2.0499999999999998</v>
      </c>
      <c r="AB151" s="137">
        <f t="shared" si="40"/>
        <v>2.0499999999999998</v>
      </c>
      <c r="AC151" s="137">
        <f t="shared" si="40"/>
        <v>2.0499999999999998</v>
      </c>
      <c r="AD151" s="137">
        <f t="shared" si="40"/>
        <v>2.0499999999999998</v>
      </c>
      <c r="AE151" s="137">
        <f t="shared" si="40"/>
        <v>2.0499999999999998</v>
      </c>
      <c r="AF151" s="137">
        <f t="shared" si="40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39"/>
        <v>2.7</v>
      </c>
      <c r="D152" s="137">
        <f t="shared" si="39"/>
        <v>2.7</v>
      </c>
      <c r="E152" s="137">
        <f t="shared" si="39"/>
        <v>2.7</v>
      </c>
      <c r="F152" s="137">
        <f t="shared" si="39"/>
        <v>2.7</v>
      </c>
      <c r="G152" s="137">
        <f t="shared" si="39"/>
        <v>2.7</v>
      </c>
      <c r="H152" s="137">
        <f t="shared" si="39"/>
        <v>2.7</v>
      </c>
      <c r="I152" s="137">
        <f t="shared" si="39"/>
        <v>2.7</v>
      </c>
      <c r="J152" s="137">
        <f t="shared" si="39"/>
        <v>2.7</v>
      </c>
      <c r="K152" s="137">
        <f t="shared" si="39"/>
        <v>2.7</v>
      </c>
      <c r="L152" s="137">
        <f t="shared" si="39"/>
        <v>2.7</v>
      </c>
      <c r="M152" s="137">
        <f t="shared" si="39"/>
        <v>2.7</v>
      </c>
      <c r="N152" s="137">
        <f t="shared" si="39"/>
        <v>2.7</v>
      </c>
      <c r="O152" s="137">
        <f t="shared" si="39"/>
        <v>2.7</v>
      </c>
      <c r="P152" s="137">
        <f t="shared" si="39"/>
        <v>2.7</v>
      </c>
      <c r="Q152" s="137">
        <f t="shared" si="39"/>
        <v>2.7</v>
      </c>
      <c r="R152" s="137">
        <f t="shared" si="39"/>
        <v>2.7</v>
      </c>
      <c r="S152" s="137">
        <f t="shared" si="40"/>
        <v>2.7</v>
      </c>
      <c r="T152" s="137">
        <f t="shared" si="40"/>
        <v>2.7</v>
      </c>
      <c r="U152" s="137">
        <f t="shared" si="40"/>
        <v>2.7</v>
      </c>
      <c r="V152" s="137">
        <f t="shared" si="40"/>
        <v>2.7</v>
      </c>
      <c r="W152" s="137">
        <f t="shared" si="40"/>
        <v>2.7</v>
      </c>
      <c r="X152" s="137">
        <f t="shared" si="40"/>
        <v>2.7</v>
      </c>
      <c r="Y152" s="137">
        <f t="shared" si="40"/>
        <v>2.7</v>
      </c>
      <c r="Z152" s="137">
        <f t="shared" si="40"/>
        <v>2.7</v>
      </c>
      <c r="AA152" s="137">
        <f t="shared" si="40"/>
        <v>2.7</v>
      </c>
      <c r="AB152" s="137">
        <f t="shared" si="40"/>
        <v>2.7</v>
      </c>
      <c r="AC152" s="137">
        <f t="shared" si="40"/>
        <v>2.7</v>
      </c>
      <c r="AD152" s="137">
        <f t="shared" si="40"/>
        <v>2.7</v>
      </c>
      <c r="AE152" s="137">
        <f t="shared" si="40"/>
        <v>2.7</v>
      </c>
      <c r="AF152" s="137">
        <f t="shared" si="40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39"/>
        <v>2.15</v>
      </c>
      <c r="D153" s="137">
        <f t="shared" si="39"/>
        <v>2.15</v>
      </c>
      <c r="E153" s="137">
        <f t="shared" si="39"/>
        <v>2.15</v>
      </c>
      <c r="F153" s="137">
        <f t="shared" si="39"/>
        <v>2.15</v>
      </c>
      <c r="G153" s="137">
        <f t="shared" si="39"/>
        <v>2.15</v>
      </c>
      <c r="H153" s="137">
        <f t="shared" si="39"/>
        <v>2.15</v>
      </c>
      <c r="I153" s="137">
        <f t="shared" si="39"/>
        <v>2.15</v>
      </c>
      <c r="J153" s="137">
        <f t="shared" si="39"/>
        <v>2.15</v>
      </c>
      <c r="K153" s="137">
        <f t="shared" si="39"/>
        <v>2.15</v>
      </c>
      <c r="L153" s="137">
        <f t="shared" si="39"/>
        <v>2.15</v>
      </c>
      <c r="M153" s="137">
        <f t="shared" si="39"/>
        <v>2.15</v>
      </c>
      <c r="N153" s="137">
        <f t="shared" si="39"/>
        <v>2.15</v>
      </c>
      <c r="O153" s="137">
        <f t="shared" si="39"/>
        <v>2.15</v>
      </c>
      <c r="P153" s="137">
        <f t="shared" si="39"/>
        <v>2.15</v>
      </c>
      <c r="Q153" s="137">
        <f t="shared" si="39"/>
        <v>2.15</v>
      </c>
      <c r="R153" s="137">
        <f t="shared" si="39"/>
        <v>2.15</v>
      </c>
      <c r="S153" s="137">
        <f t="shared" si="40"/>
        <v>2.15</v>
      </c>
      <c r="T153" s="137">
        <f t="shared" si="40"/>
        <v>2.15</v>
      </c>
      <c r="U153" s="137">
        <f t="shared" si="40"/>
        <v>2.15</v>
      </c>
      <c r="V153" s="137">
        <f t="shared" si="40"/>
        <v>2.15</v>
      </c>
      <c r="W153" s="137">
        <f t="shared" si="40"/>
        <v>2.15</v>
      </c>
      <c r="X153" s="137">
        <f t="shared" si="40"/>
        <v>2.15</v>
      </c>
      <c r="Y153" s="137">
        <f t="shared" si="40"/>
        <v>2.15</v>
      </c>
      <c r="Z153" s="137">
        <f t="shared" si="40"/>
        <v>2.15</v>
      </c>
      <c r="AA153" s="137">
        <f t="shared" si="40"/>
        <v>2.15</v>
      </c>
      <c r="AB153" s="137">
        <f t="shared" si="40"/>
        <v>2.15</v>
      </c>
      <c r="AC153" s="137">
        <f t="shared" si="40"/>
        <v>2.15</v>
      </c>
      <c r="AD153" s="137">
        <f t="shared" si="40"/>
        <v>2.15</v>
      </c>
      <c r="AE153" s="137">
        <f t="shared" si="40"/>
        <v>2.15</v>
      </c>
      <c r="AF153" s="137">
        <f t="shared" si="40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1">B155</f>
        <v>0.9</v>
      </c>
      <c r="D155" s="137">
        <f t="shared" si="41"/>
        <v>0.9</v>
      </c>
      <c r="E155" s="137">
        <f t="shared" si="41"/>
        <v>0.9</v>
      </c>
      <c r="F155" s="137">
        <f t="shared" si="41"/>
        <v>0.9</v>
      </c>
      <c r="G155" s="137">
        <f t="shared" si="41"/>
        <v>0.9</v>
      </c>
      <c r="H155" s="137">
        <f t="shared" si="41"/>
        <v>0.9</v>
      </c>
      <c r="I155" s="137">
        <f t="shared" si="41"/>
        <v>0.9</v>
      </c>
      <c r="J155" s="137">
        <f t="shared" si="41"/>
        <v>0.9</v>
      </c>
      <c r="K155" s="137">
        <f t="shared" si="41"/>
        <v>0.9</v>
      </c>
      <c r="L155" s="137">
        <f t="shared" si="41"/>
        <v>0.9</v>
      </c>
      <c r="M155" s="137">
        <f t="shared" si="41"/>
        <v>0.9</v>
      </c>
      <c r="N155" s="137">
        <f t="shared" si="41"/>
        <v>0.9</v>
      </c>
      <c r="O155" s="137">
        <f t="shared" si="41"/>
        <v>0.9</v>
      </c>
      <c r="P155" s="137">
        <f t="shared" si="41"/>
        <v>0.9</v>
      </c>
      <c r="Q155" s="137">
        <f t="shared" si="41"/>
        <v>0.9</v>
      </c>
      <c r="R155" s="137">
        <f t="shared" si="41"/>
        <v>0.9</v>
      </c>
      <c r="S155" s="137">
        <f t="shared" ref="R155:AF167" si="42">R155</f>
        <v>0.9</v>
      </c>
      <c r="T155" s="137">
        <f t="shared" si="42"/>
        <v>0.9</v>
      </c>
      <c r="U155" s="137">
        <f t="shared" si="42"/>
        <v>0.9</v>
      </c>
      <c r="V155" s="137">
        <f t="shared" si="42"/>
        <v>0.9</v>
      </c>
      <c r="W155" s="137">
        <f t="shared" si="42"/>
        <v>0.9</v>
      </c>
      <c r="X155" s="137">
        <f t="shared" si="42"/>
        <v>0.9</v>
      </c>
      <c r="Y155" s="137">
        <f t="shared" si="42"/>
        <v>0.9</v>
      </c>
      <c r="Z155" s="137">
        <f t="shared" si="42"/>
        <v>0.9</v>
      </c>
      <c r="AA155" s="137">
        <f t="shared" si="42"/>
        <v>0.9</v>
      </c>
      <c r="AB155" s="137">
        <f t="shared" si="42"/>
        <v>0.9</v>
      </c>
      <c r="AC155" s="137">
        <f t="shared" si="42"/>
        <v>0.9</v>
      </c>
      <c r="AD155" s="137">
        <f t="shared" si="42"/>
        <v>0.9</v>
      </c>
      <c r="AE155" s="137">
        <f t="shared" si="42"/>
        <v>0.9</v>
      </c>
      <c r="AF155" s="137">
        <f t="shared" si="42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1"/>
        <v>1.08</v>
      </c>
      <c r="D156" s="137">
        <f t="shared" si="41"/>
        <v>1.08</v>
      </c>
      <c r="E156" s="137">
        <f t="shared" si="41"/>
        <v>1.08</v>
      </c>
      <c r="F156" s="137">
        <f t="shared" si="41"/>
        <v>1.08</v>
      </c>
      <c r="G156" s="137">
        <f t="shared" si="41"/>
        <v>1.08</v>
      </c>
      <c r="H156" s="137">
        <f t="shared" si="41"/>
        <v>1.08</v>
      </c>
      <c r="I156" s="137">
        <f t="shared" si="41"/>
        <v>1.08</v>
      </c>
      <c r="J156" s="137">
        <f t="shared" si="41"/>
        <v>1.08</v>
      </c>
      <c r="K156" s="137">
        <f t="shared" si="41"/>
        <v>1.08</v>
      </c>
      <c r="L156" s="137">
        <f t="shared" si="41"/>
        <v>1.08</v>
      </c>
      <c r="M156" s="137">
        <f t="shared" si="41"/>
        <v>1.08</v>
      </c>
      <c r="N156" s="137">
        <f t="shared" si="41"/>
        <v>1.08</v>
      </c>
      <c r="O156" s="137">
        <f t="shared" si="41"/>
        <v>1.08</v>
      </c>
      <c r="P156" s="137">
        <f t="shared" si="41"/>
        <v>1.08</v>
      </c>
      <c r="Q156" s="137">
        <f t="shared" si="41"/>
        <v>1.08</v>
      </c>
      <c r="R156" s="137">
        <f t="shared" si="41"/>
        <v>1.08</v>
      </c>
      <c r="S156" s="137">
        <f t="shared" si="42"/>
        <v>1.08</v>
      </c>
      <c r="T156" s="137">
        <f t="shared" si="42"/>
        <v>1.08</v>
      </c>
      <c r="U156" s="137">
        <f t="shared" si="42"/>
        <v>1.08</v>
      </c>
      <c r="V156" s="137">
        <f t="shared" si="42"/>
        <v>1.08</v>
      </c>
      <c r="W156" s="137">
        <f t="shared" si="42"/>
        <v>1.08</v>
      </c>
      <c r="X156" s="137">
        <f t="shared" si="42"/>
        <v>1.08</v>
      </c>
      <c r="Y156" s="137">
        <f t="shared" si="42"/>
        <v>1.08</v>
      </c>
      <c r="Z156" s="137">
        <f t="shared" si="42"/>
        <v>1.08</v>
      </c>
      <c r="AA156" s="137">
        <f t="shared" si="42"/>
        <v>1.08</v>
      </c>
      <c r="AB156" s="137">
        <f t="shared" si="42"/>
        <v>1.08</v>
      </c>
      <c r="AC156" s="137">
        <f t="shared" si="42"/>
        <v>1.08</v>
      </c>
      <c r="AD156" s="137">
        <f t="shared" si="42"/>
        <v>1.08</v>
      </c>
      <c r="AE156" s="137">
        <f t="shared" si="42"/>
        <v>1.08</v>
      </c>
      <c r="AF156" s="137">
        <f t="shared" si="42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1"/>
        <v>2.37</v>
      </c>
      <c r="D157" s="137">
        <f t="shared" si="41"/>
        <v>2.37</v>
      </c>
      <c r="E157" s="137">
        <f t="shared" si="41"/>
        <v>2.37</v>
      </c>
      <c r="F157" s="137">
        <f t="shared" si="41"/>
        <v>2.37</v>
      </c>
      <c r="G157" s="137">
        <f t="shared" si="41"/>
        <v>2.37</v>
      </c>
      <c r="H157" s="137">
        <f t="shared" si="41"/>
        <v>2.37</v>
      </c>
      <c r="I157" s="137">
        <f t="shared" si="41"/>
        <v>2.37</v>
      </c>
      <c r="J157" s="137">
        <f t="shared" si="41"/>
        <v>2.37</v>
      </c>
      <c r="K157" s="137">
        <f t="shared" si="41"/>
        <v>2.37</v>
      </c>
      <c r="L157" s="137">
        <f t="shared" si="41"/>
        <v>2.37</v>
      </c>
      <c r="M157" s="137">
        <f t="shared" si="41"/>
        <v>2.37</v>
      </c>
      <c r="N157" s="137">
        <f t="shared" si="41"/>
        <v>2.37</v>
      </c>
      <c r="O157" s="137">
        <f t="shared" si="41"/>
        <v>2.37</v>
      </c>
      <c r="P157" s="137">
        <f t="shared" si="41"/>
        <v>2.37</v>
      </c>
      <c r="Q157" s="137">
        <f t="shared" si="41"/>
        <v>2.37</v>
      </c>
      <c r="R157" s="137">
        <f t="shared" si="41"/>
        <v>2.37</v>
      </c>
      <c r="S157" s="137">
        <f t="shared" si="42"/>
        <v>2.37</v>
      </c>
      <c r="T157" s="137">
        <f t="shared" si="42"/>
        <v>2.37</v>
      </c>
      <c r="U157" s="137">
        <f t="shared" si="42"/>
        <v>2.37</v>
      </c>
      <c r="V157" s="137">
        <f t="shared" si="42"/>
        <v>2.37</v>
      </c>
      <c r="W157" s="137">
        <f t="shared" si="42"/>
        <v>2.37</v>
      </c>
      <c r="X157" s="137">
        <f t="shared" si="42"/>
        <v>2.37</v>
      </c>
      <c r="Y157" s="137">
        <f t="shared" si="42"/>
        <v>2.37</v>
      </c>
      <c r="Z157" s="137">
        <f t="shared" si="42"/>
        <v>2.37</v>
      </c>
      <c r="AA157" s="137">
        <f t="shared" si="42"/>
        <v>2.37</v>
      </c>
      <c r="AB157" s="137">
        <f t="shared" si="42"/>
        <v>2.37</v>
      </c>
      <c r="AC157" s="137">
        <f t="shared" si="42"/>
        <v>2.37</v>
      </c>
      <c r="AD157" s="137">
        <f t="shared" si="42"/>
        <v>2.37</v>
      </c>
      <c r="AE157" s="137">
        <f t="shared" si="42"/>
        <v>2.37</v>
      </c>
      <c r="AF157" s="137">
        <f t="shared" si="42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1"/>
        <v>1.81</v>
      </c>
      <c r="D158" s="137">
        <f t="shared" si="41"/>
        <v>1.81</v>
      </c>
      <c r="E158" s="137">
        <f t="shared" si="41"/>
        <v>1.81</v>
      </c>
      <c r="F158" s="137">
        <f t="shared" si="41"/>
        <v>1.81</v>
      </c>
      <c r="G158" s="137">
        <f t="shared" si="41"/>
        <v>1.81</v>
      </c>
      <c r="H158" s="137">
        <f t="shared" si="41"/>
        <v>1.81</v>
      </c>
      <c r="I158" s="137">
        <f t="shared" si="41"/>
        <v>1.81</v>
      </c>
      <c r="J158" s="137">
        <f t="shared" si="41"/>
        <v>1.81</v>
      </c>
      <c r="K158" s="137">
        <f t="shared" si="41"/>
        <v>1.81</v>
      </c>
      <c r="L158" s="137">
        <f t="shared" si="41"/>
        <v>1.81</v>
      </c>
      <c r="M158" s="137">
        <f t="shared" si="41"/>
        <v>1.81</v>
      </c>
      <c r="N158" s="137">
        <f t="shared" si="41"/>
        <v>1.81</v>
      </c>
      <c r="O158" s="137">
        <f t="shared" si="41"/>
        <v>1.81</v>
      </c>
      <c r="P158" s="137">
        <f t="shared" si="41"/>
        <v>1.81</v>
      </c>
      <c r="Q158" s="137">
        <f t="shared" si="41"/>
        <v>1.81</v>
      </c>
      <c r="R158" s="137">
        <f t="shared" si="41"/>
        <v>1.81</v>
      </c>
      <c r="S158" s="137">
        <f t="shared" si="42"/>
        <v>1.81</v>
      </c>
      <c r="T158" s="137">
        <f t="shared" si="42"/>
        <v>1.81</v>
      </c>
      <c r="U158" s="137">
        <f t="shared" si="42"/>
        <v>1.81</v>
      </c>
      <c r="V158" s="137">
        <f t="shared" si="42"/>
        <v>1.81</v>
      </c>
      <c r="W158" s="137">
        <f t="shared" si="42"/>
        <v>1.81</v>
      </c>
      <c r="X158" s="137">
        <f t="shared" si="42"/>
        <v>1.81</v>
      </c>
      <c r="Y158" s="137">
        <f t="shared" si="42"/>
        <v>1.81</v>
      </c>
      <c r="Z158" s="137">
        <f t="shared" si="42"/>
        <v>1.81</v>
      </c>
      <c r="AA158" s="137">
        <f t="shared" si="42"/>
        <v>1.81</v>
      </c>
      <c r="AB158" s="137">
        <f t="shared" si="42"/>
        <v>1.81</v>
      </c>
      <c r="AC158" s="137">
        <f t="shared" si="42"/>
        <v>1.81</v>
      </c>
      <c r="AD158" s="137">
        <f t="shared" si="42"/>
        <v>1.81</v>
      </c>
      <c r="AE158" s="137">
        <f t="shared" si="42"/>
        <v>1.81</v>
      </c>
      <c r="AF158" s="137">
        <f t="shared" si="42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1"/>
        <v>1.0900000000000001</v>
      </c>
      <c r="D159" s="137">
        <f t="shared" si="41"/>
        <v>1.0900000000000001</v>
      </c>
      <c r="E159" s="137">
        <f t="shared" si="41"/>
        <v>1.0900000000000001</v>
      </c>
      <c r="F159" s="137">
        <f t="shared" si="41"/>
        <v>1.0900000000000001</v>
      </c>
      <c r="G159" s="137">
        <f t="shared" si="41"/>
        <v>1.0900000000000001</v>
      </c>
      <c r="H159" s="137">
        <f t="shared" si="41"/>
        <v>1.0900000000000001</v>
      </c>
      <c r="I159" s="137">
        <f t="shared" si="41"/>
        <v>1.0900000000000001</v>
      </c>
      <c r="J159" s="137">
        <f t="shared" si="41"/>
        <v>1.0900000000000001</v>
      </c>
      <c r="K159" s="137">
        <f t="shared" si="41"/>
        <v>1.0900000000000001</v>
      </c>
      <c r="L159" s="137">
        <f t="shared" si="41"/>
        <v>1.0900000000000001</v>
      </c>
      <c r="M159" s="137">
        <f t="shared" si="41"/>
        <v>1.0900000000000001</v>
      </c>
      <c r="N159" s="137">
        <f t="shared" si="41"/>
        <v>1.0900000000000001</v>
      </c>
      <c r="O159" s="137">
        <f t="shared" si="41"/>
        <v>1.0900000000000001</v>
      </c>
      <c r="P159" s="137">
        <f t="shared" si="41"/>
        <v>1.0900000000000001</v>
      </c>
      <c r="Q159" s="137">
        <f t="shared" si="41"/>
        <v>1.0900000000000001</v>
      </c>
      <c r="R159" s="137">
        <f t="shared" si="41"/>
        <v>1.0900000000000001</v>
      </c>
      <c r="S159" s="137">
        <f t="shared" si="42"/>
        <v>1.0900000000000001</v>
      </c>
      <c r="T159" s="137">
        <f t="shared" si="42"/>
        <v>1.0900000000000001</v>
      </c>
      <c r="U159" s="137">
        <f t="shared" si="42"/>
        <v>1.0900000000000001</v>
      </c>
      <c r="V159" s="137">
        <f t="shared" si="42"/>
        <v>1.0900000000000001</v>
      </c>
      <c r="W159" s="137">
        <f t="shared" si="42"/>
        <v>1.0900000000000001</v>
      </c>
      <c r="X159" s="137">
        <f t="shared" si="42"/>
        <v>1.0900000000000001</v>
      </c>
      <c r="Y159" s="137">
        <f t="shared" si="42"/>
        <v>1.0900000000000001</v>
      </c>
      <c r="Z159" s="137">
        <f t="shared" si="42"/>
        <v>1.0900000000000001</v>
      </c>
      <c r="AA159" s="137">
        <f t="shared" si="42"/>
        <v>1.0900000000000001</v>
      </c>
      <c r="AB159" s="137">
        <f t="shared" si="42"/>
        <v>1.0900000000000001</v>
      </c>
      <c r="AC159" s="137">
        <f t="shared" si="42"/>
        <v>1.0900000000000001</v>
      </c>
      <c r="AD159" s="137">
        <f t="shared" si="42"/>
        <v>1.0900000000000001</v>
      </c>
      <c r="AE159" s="137">
        <f t="shared" si="42"/>
        <v>1.0900000000000001</v>
      </c>
      <c r="AF159" s="137">
        <f t="shared" si="42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1"/>
        <v>1.58</v>
      </c>
      <c r="D160" s="137">
        <f t="shared" si="41"/>
        <v>1.58</v>
      </c>
      <c r="E160" s="137">
        <f t="shared" si="41"/>
        <v>1.58</v>
      </c>
      <c r="F160" s="137">
        <f t="shared" si="41"/>
        <v>1.58</v>
      </c>
      <c r="G160" s="137">
        <f t="shared" si="41"/>
        <v>1.58</v>
      </c>
      <c r="H160" s="137">
        <f t="shared" si="41"/>
        <v>1.58</v>
      </c>
      <c r="I160" s="137">
        <f t="shared" si="41"/>
        <v>1.58</v>
      </c>
      <c r="J160" s="137">
        <f t="shared" si="41"/>
        <v>1.58</v>
      </c>
      <c r="K160" s="137">
        <f t="shared" si="41"/>
        <v>1.58</v>
      </c>
      <c r="L160" s="137">
        <f t="shared" si="41"/>
        <v>1.58</v>
      </c>
      <c r="M160" s="137">
        <f t="shared" si="41"/>
        <v>1.58</v>
      </c>
      <c r="N160" s="137">
        <f t="shared" si="41"/>
        <v>1.58</v>
      </c>
      <c r="O160" s="137">
        <f t="shared" si="41"/>
        <v>1.58</v>
      </c>
      <c r="P160" s="137">
        <f t="shared" si="41"/>
        <v>1.58</v>
      </c>
      <c r="Q160" s="137">
        <f t="shared" si="41"/>
        <v>1.58</v>
      </c>
      <c r="R160" s="137">
        <f t="shared" si="41"/>
        <v>1.58</v>
      </c>
      <c r="S160" s="137">
        <f t="shared" si="42"/>
        <v>1.58</v>
      </c>
      <c r="T160" s="137">
        <f t="shared" si="42"/>
        <v>1.58</v>
      </c>
      <c r="U160" s="137">
        <f t="shared" si="42"/>
        <v>1.58</v>
      </c>
      <c r="V160" s="137">
        <f t="shared" si="42"/>
        <v>1.58</v>
      </c>
      <c r="W160" s="137">
        <f t="shared" si="42"/>
        <v>1.58</v>
      </c>
      <c r="X160" s="137">
        <f t="shared" si="42"/>
        <v>1.58</v>
      </c>
      <c r="Y160" s="137">
        <f t="shared" si="42"/>
        <v>1.58</v>
      </c>
      <c r="Z160" s="137">
        <f t="shared" si="42"/>
        <v>1.58</v>
      </c>
      <c r="AA160" s="137">
        <f t="shared" si="42"/>
        <v>1.58</v>
      </c>
      <c r="AB160" s="137">
        <f t="shared" si="42"/>
        <v>1.58</v>
      </c>
      <c r="AC160" s="137">
        <f t="shared" si="42"/>
        <v>1.58</v>
      </c>
      <c r="AD160" s="137">
        <f t="shared" si="42"/>
        <v>1.58</v>
      </c>
      <c r="AE160" s="137">
        <f t="shared" si="42"/>
        <v>1.58</v>
      </c>
      <c r="AF160" s="137">
        <f t="shared" si="42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1"/>
        <v>2</v>
      </c>
      <c r="D161" s="137">
        <f t="shared" si="41"/>
        <v>2</v>
      </c>
      <c r="E161" s="137">
        <f t="shared" si="41"/>
        <v>2</v>
      </c>
      <c r="F161" s="137">
        <f t="shared" si="41"/>
        <v>2</v>
      </c>
      <c r="G161" s="137">
        <f t="shared" si="41"/>
        <v>2</v>
      </c>
      <c r="H161" s="137">
        <f t="shared" si="41"/>
        <v>2</v>
      </c>
      <c r="I161" s="137">
        <f t="shared" si="41"/>
        <v>2</v>
      </c>
      <c r="J161" s="137">
        <f t="shared" si="41"/>
        <v>2</v>
      </c>
      <c r="K161" s="137">
        <f t="shared" si="41"/>
        <v>2</v>
      </c>
      <c r="L161" s="137">
        <f t="shared" si="41"/>
        <v>2</v>
      </c>
      <c r="M161" s="137">
        <f t="shared" si="41"/>
        <v>2</v>
      </c>
      <c r="N161" s="137">
        <f t="shared" si="41"/>
        <v>2</v>
      </c>
      <c r="O161" s="137">
        <f t="shared" si="41"/>
        <v>2</v>
      </c>
      <c r="P161" s="137">
        <f t="shared" si="41"/>
        <v>2</v>
      </c>
      <c r="Q161" s="137">
        <f t="shared" si="41"/>
        <v>2</v>
      </c>
      <c r="R161" s="137">
        <f t="shared" si="41"/>
        <v>2</v>
      </c>
      <c r="S161" s="137">
        <f t="shared" si="42"/>
        <v>2</v>
      </c>
      <c r="T161" s="137">
        <f t="shared" si="42"/>
        <v>2</v>
      </c>
      <c r="U161" s="137">
        <f t="shared" si="42"/>
        <v>2</v>
      </c>
      <c r="V161" s="137">
        <f t="shared" si="42"/>
        <v>2</v>
      </c>
      <c r="W161" s="137">
        <f t="shared" si="42"/>
        <v>2</v>
      </c>
      <c r="X161" s="137">
        <f t="shared" si="42"/>
        <v>2</v>
      </c>
      <c r="Y161" s="137">
        <f t="shared" si="42"/>
        <v>2</v>
      </c>
      <c r="Z161" s="137">
        <f t="shared" si="42"/>
        <v>2</v>
      </c>
      <c r="AA161" s="137">
        <f t="shared" si="42"/>
        <v>2</v>
      </c>
      <c r="AB161" s="137">
        <f t="shared" si="42"/>
        <v>2</v>
      </c>
      <c r="AC161" s="137">
        <f t="shared" si="42"/>
        <v>2</v>
      </c>
      <c r="AD161" s="137">
        <f t="shared" si="42"/>
        <v>2</v>
      </c>
      <c r="AE161" s="137">
        <f t="shared" si="42"/>
        <v>2</v>
      </c>
      <c r="AF161" s="137">
        <f t="shared" si="42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1"/>
        <v>0.47</v>
      </c>
      <c r="D162" s="137">
        <f t="shared" si="41"/>
        <v>0.47</v>
      </c>
      <c r="E162" s="137">
        <f t="shared" si="41"/>
        <v>0.47</v>
      </c>
      <c r="F162" s="137">
        <f t="shared" si="41"/>
        <v>0.47</v>
      </c>
      <c r="G162" s="137">
        <f t="shared" si="41"/>
        <v>0.47</v>
      </c>
      <c r="H162" s="137">
        <f t="shared" si="41"/>
        <v>0.47</v>
      </c>
      <c r="I162" s="137">
        <f t="shared" si="41"/>
        <v>0.47</v>
      </c>
      <c r="J162" s="137">
        <f t="shared" si="41"/>
        <v>0.47</v>
      </c>
      <c r="K162" s="137">
        <f t="shared" si="41"/>
        <v>0.47</v>
      </c>
      <c r="L162" s="137">
        <f t="shared" si="41"/>
        <v>0.47</v>
      </c>
      <c r="M162" s="137">
        <f t="shared" si="41"/>
        <v>0.47</v>
      </c>
      <c r="N162" s="137">
        <f t="shared" si="41"/>
        <v>0.47</v>
      </c>
      <c r="O162" s="137">
        <f t="shared" si="41"/>
        <v>0.47</v>
      </c>
      <c r="P162" s="137">
        <f t="shared" si="41"/>
        <v>0.47</v>
      </c>
      <c r="Q162" s="137">
        <f t="shared" si="41"/>
        <v>0.47</v>
      </c>
      <c r="R162" s="137">
        <f t="shared" si="41"/>
        <v>0.47</v>
      </c>
      <c r="S162" s="137">
        <f t="shared" si="42"/>
        <v>0.47</v>
      </c>
      <c r="T162" s="137">
        <f t="shared" si="42"/>
        <v>0.47</v>
      </c>
      <c r="U162" s="137">
        <f t="shared" si="42"/>
        <v>0.47</v>
      </c>
      <c r="V162" s="137">
        <f t="shared" si="42"/>
        <v>0.47</v>
      </c>
      <c r="W162" s="137">
        <f t="shared" si="42"/>
        <v>0.47</v>
      </c>
      <c r="X162" s="137">
        <f t="shared" si="42"/>
        <v>0.47</v>
      </c>
      <c r="Y162" s="137">
        <f t="shared" si="42"/>
        <v>0.47</v>
      </c>
      <c r="Z162" s="137">
        <f t="shared" si="42"/>
        <v>0.47</v>
      </c>
      <c r="AA162" s="137">
        <f t="shared" si="42"/>
        <v>0.47</v>
      </c>
      <c r="AB162" s="137">
        <f t="shared" si="42"/>
        <v>0.47</v>
      </c>
      <c r="AC162" s="137">
        <f t="shared" si="42"/>
        <v>0.47</v>
      </c>
      <c r="AD162" s="137">
        <f t="shared" si="42"/>
        <v>0.47</v>
      </c>
      <c r="AE162" s="137">
        <f t="shared" si="42"/>
        <v>0.47</v>
      </c>
      <c r="AF162" s="137">
        <f t="shared" si="42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1"/>
        <v>0</v>
      </c>
      <c r="D163" s="137">
        <f t="shared" si="41"/>
        <v>0</v>
      </c>
      <c r="E163" s="137">
        <f t="shared" si="41"/>
        <v>0</v>
      </c>
      <c r="F163" s="137">
        <f t="shared" si="41"/>
        <v>0</v>
      </c>
      <c r="G163" s="137">
        <f t="shared" si="41"/>
        <v>0</v>
      </c>
      <c r="H163" s="137">
        <f t="shared" si="41"/>
        <v>0</v>
      </c>
      <c r="I163" s="137">
        <f t="shared" si="41"/>
        <v>0</v>
      </c>
      <c r="J163" s="137">
        <f t="shared" si="41"/>
        <v>0</v>
      </c>
      <c r="K163" s="137">
        <f t="shared" si="41"/>
        <v>0</v>
      </c>
      <c r="L163" s="137">
        <f t="shared" si="41"/>
        <v>0</v>
      </c>
      <c r="M163" s="137">
        <f t="shared" si="41"/>
        <v>0</v>
      </c>
      <c r="N163" s="137">
        <f t="shared" si="41"/>
        <v>0</v>
      </c>
      <c r="O163" s="137">
        <f t="shared" si="41"/>
        <v>0</v>
      </c>
      <c r="P163" s="137">
        <f t="shared" si="41"/>
        <v>0</v>
      </c>
      <c r="Q163" s="137">
        <f t="shared" si="41"/>
        <v>0</v>
      </c>
      <c r="R163" s="137">
        <f t="shared" si="41"/>
        <v>0</v>
      </c>
      <c r="S163" s="137">
        <f t="shared" si="42"/>
        <v>0</v>
      </c>
      <c r="T163" s="137">
        <f t="shared" si="42"/>
        <v>0</v>
      </c>
      <c r="U163" s="137">
        <f t="shared" si="42"/>
        <v>0</v>
      </c>
      <c r="V163" s="137">
        <f t="shared" si="42"/>
        <v>0</v>
      </c>
      <c r="W163" s="137">
        <f t="shared" si="42"/>
        <v>0</v>
      </c>
      <c r="X163" s="137">
        <f t="shared" si="42"/>
        <v>0</v>
      </c>
      <c r="Y163" s="137">
        <f t="shared" si="42"/>
        <v>0</v>
      </c>
      <c r="Z163" s="137">
        <f t="shared" si="42"/>
        <v>0</v>
      </c>
      <c r="AA163" s="137">
        <f t="shared" si="42"/>
        <v>0</v>
      </c>
      <c r="AB163" s="137">
        <f t="shared" si="42"/>
        <v>0</v>
      </c>
      <c r="AC163" s="137">
        <f t="shared" si="42"/>
        <v>0</v>
      </c>
      <c r="AD163" s="137">
        <f t="shared" si="42"/>
        <v>0</v>
      </c>
      <c r="AE163" s="137">
        <f t="shared" si="42"/>
        <v>0</v>
      </c>
      <c r="AF163" s="137">
        <f t="shared" si="42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1"/>
        <v>0</v>
      </c>
      <c r="D164" s="137">
        <f t="shared" si="41"/>
        <v>0</v>
      </c>
      <c r="E164" s="137">
        <f t="shared" si="41"/>
        <v>0</v>
      </c>
      <c r="F164" s="137">
        <f t="shared" si="41"/>
        <v>0</v>
      </c>
      <c r="G164" s="137">
        <f t="shared" si="41"/>
        <v>0</v>
      </c>
      <c r="H164" s="137">
        <f t="shared" si="41"/>
        <v>0</v>
      </c>
      <c r="I164" s="137">
        <f t="shared" si="41"/>
        <v>0</v>
      </c>
      <c r="J164" s="137">
        <f t="shared" si="41"/>
        <v>0</v>
      </c>
      <c r="K164" s="137">
        <f t="shared" si="41"/>
        <v>0</v>
      </c>
      <c r="L164" s="137">
        <f t="shared" si="41"/>
        <v>0</v>
      </c>
      <c r="M164" s="137">
        <f t="shared" si="41"/>
        <v>0</v>
      </c>
      <c r="N164" s="137">
        <f t="shared" si="41"/>
        <v>0</v>
      </c>
      <c r="O164" s="137">
        <f t="shared" si="41"/>
        <v>0</v>
      </c>
      <c r="P164" s="137">
        <f t="shared" si="41"/>
        <v>0</v>
      </c>
      <c r="Q164" s="137">
        <f t="shared" si="41"/>
        <v>0</v>
      </c>
      <c r="R164" s="137">
        <f t="shared" si="42"/>
        <v>0</v>
      </c>
      <c r="S164" s="137">
        <f t="shared" si="42"/>
        <v>0</v>
      </c>
      <c r="T164" s="137">
        <f t="shared" si="42"/>
        <v>0</v>
      </c>
      <c r="U164" s="137">
        <f t="shared" si="42"/>
        <v>0</v>
      </c>
      <c r="V164" s="137">
        <f t="shared" si="42"/>
        <v>0</v>
      </c>
      <c r="W164" s="137">
        <f t="shared" si="42"/>
        <v>0</v>
      </c>
      <c r="X164" s="137">
        <f t="shared" si="42"/>
        <v>0</v>
      </c>
      <c r="Y164" s="137">
        <f t="shared" si="42"/>
        <v>0</v>
      </c>
      <c r="Z164" s="137">
        <f t="shared" si="42"/>
        <v>0</v>
      </c>
      <c r="AA164" s="137">
        <f t="shared" si="42"/>
        <v>0</v>
      </c>
      <c r="AB164" s="137">
        <f t="shared" si="42"/>
        <v>0</v>
      </c>
      <c r="AC164" s="137">
        <f t="shared" si="42"/>
        <v>0</v>
      </c>
      <c r="AD164" s="137">
        <f t="shared" si="42"/>
        <v>0</v>
      </c>
      <c r="AE164" s="137">
        <f t="shared" si="42"/>
        <v>0</v>
      </c>
      <c r="AF164" s="137">
        <f t="shared" si="42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1"/>
        <v>0.8</v>
      </c>
      <c r="D165" s="137">
        <f t="shared" si="41"/>
        <v>0.8</v>
      </c>
      <c r="E165" s="137">
        <f t="shared" si="41"/>
        <v>0.8</v>
      </c>
      <c r="F165" s="137">
        <f t="shared" si="41"/>
        <v>0.8</v>
      </c>
      <c r="G165" s="137">
        <f t="shared" si="41"/>
        <v>0.8</v>
      </c>
      <c r="H165" s="137">
        <f t="shared" si="41"/>
        <v>0.8</v>
      </c>
      <c r="I165" s="137">
        <f t="shared" si="41"/>
        <v>0.8</v>
      </c>
      <c r="J165" s="137">
        <f t="shared" si="41"/>
        <v>0.8</v>
      </c>
      <c r="K165" s="137">
        <f t="shared" si="41"/>
        <v>0.8</v>
      </c>
      <c r="L165" s="137">
        <f t="shared" si="41"/>
        <v>0.8</v>
      </c>
      <c r="M165" s="137">
        <f t="shared" si="41"/>
        <v>0.8</v>
      </c>
      <c r="N165" s="137">
        <f t="shared" si="41"/>
        <v>0.8</v>
      </c>
      <c r="O165" s="137">
        <f t="shared" si="41"/>
        <v>0.8</v>
      </c>
      <c r="P165" s="137">
        <f t="shared" si="41"/>
        <v>0.8</v>
      </c>
      <c r="Q165" s="137">
        <f t="shared" si="41"/>
        <v>0.8</v>
      </c>
      <c r="R165" s="137">
        <f t="shared" si="42"/>
        <v>0.8</v>
      </c>
      <c r="S165" s="137">
        <f t="shared" si="42"/>
        <v>0.8</v>
      </c>
      <c r="T165" s="137">
        <f t="shared" si="42"/>
        <v>0.8</v>
      </c>
      <c r="U165" s="137">
        <f t="shared" si="42"/>
        <v>0.8</v>
      </c>
      <c r="V165" s="137">
        <f t="shared" si="42"/>
        <v>0.8</v>
      </c>
      <c r="W165" s="137">
        <f t="shared" si="42"/>
        <v>0.8</v>
      </c>
      <c r="X165" s="137">
        <f t="shared" si="42"/>
        <v>0.8</v>
      </c>
      <c r="Y165" s="137">
        <f t="shared" si="42"/>
        <v>0.8</v>
      </c>
      <c r="Z165" s="137">
        <f t="shared" si="42"/>
        <v>0.8</v>
      </c>
      <c r="AA165" s="137">
        <f t="shared" si="42"/>
        <v>0.8</v>
      </c>
      <c r="AB165" s="137">
        <f t="shared" si="42"/>
        <v>0.8</v>
      </c>
      <c r="AC165" s="137">
        <f t="shared" si="42"/>
        <v>0.8</v>
      </c>
      <c r="AD165" s="137">
        <f t="shared" si="42"/>
        <v>0.8</v>
      </c>
      <c r="AE165" s="137">
        <f t="shared" si="42"/>
        <v>0.8</v>
      </c>
      <c r="AF165" s="137">
        <f t="shared" si="42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1"/>
        <v>1.5</v>
      </c>
      <c r="D166" s="137">
        <f t="shared" si="41"/>
        <v>1.5</v>
      </c>
      <c r="E166" s="137">
        <f t="shared" si="41"/>
        <v>1.5</v>
      </c>
      <c r="F166" s="137">
        <f t="shared" si="41"/>
        <v>1.5</v>
      </c>
      <c r="G166" s="137">
        <f t="shared" si="41"/>
        <v>1.5</v>
      </c>
      <c r="H166" s="137">
        <f t="shared" si="41"/>
        <v>1.5</v>
      </c>
      <c r="I166" s="137">
        <f t="shared" si="41"/>
        <v>1.5</v>
      </c>
      <c r="J166" s="137">
        <f t="shared" si="41"/>
        <v>1.5</v>
      </c>
      <c r="K166" s="137">
        <f t="shared" si="41"/>
        <v>1.5</v>
      </c>
      <c r="L166" s="137">
        <f t="shared" si="41"/>
        <v>1.5</v>
      </c>
      <c r="M166" s="137">
        <f t="shared" si="41"/>
        <v>1.5</v>
      </c>
      <c r="N166" s="137">
        <f t="shared" si="41"/>
        <v>1.5</v>
      </c>
      <c r="O166" s="137">
        <f t="shared" si="41"/>
        <v>1.5</v>
      </c>
      <c r="P166" s="137">
        <f t="shared" si="41"/>
        <v>1.5</v>
      </c>
      <c r="Q166" s="137">
        <f t="shared" si="41"/>
        <v>1.5</v>
      </c>
      <c r="R166" s="137">
        <f t="shared" si="42"/>
        <v>1.5</v>
      </c>
      <c r="S166" s="137">
        <f t="shared" si="42"/>
        <v>1.5</v>
      </c>
      <c r="T166" s="137">
        <f t="shared" si="42"/>
        <v>1.5</v>
      </c>
      <c r="U166" s="137">
        <f t="shared" si="42"/>
        <v>1.5</v>
      </c>
      <c r="V166" s="137">
        <f t="shared" si="42"/>
        <v>1.5</v>
      </c>
      <c r="W166" s="137">
        <f t="shared" si="42"/>
        <v>1.5</v>
      </c>
      <c r="X166" s="137">
        <f t="shared" si="42"/>
        <v>1.5</v>
      </c>
      <c r="Y166" s="137">
        <f t="shared" si="42"/>
        <v>1.5</v>
      </c>
      <c r="Z166" s="137">
        <f t="shared" si="42"/>
        <v>1.5</v>
      </c>
      <c r="AA166" s="137">
        <f t="shared" si="42"/>
        <v>1.5</v>
      </c>
      <c r="AB166" s="137">
        <f t="shared" si="42"/>
        <v>1.5</v>
      </c>
      <c r="AC166" s="137">
        <f t="shared" si="42"/>
        <v>1.5</v>
      </c>
      <c r="AD166" s="137">
        <f t="shared" si="42"/>
        <v>1.5</v>
      </c>
      <c r="AE166" s="137">
        <f t="shared" si="42"/>
        <v>1.5</v>
      </c>
      <c r="AF166" s="137">
        <f t="shared" si="42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1"/>
        <v>1</v>
      </c>
      <c r="D167" s="137">
        <f t="shared" si="41"/>
        <v>1</v>
      </c>
      <c r="E167" s="137">
        <f t="shared" si="41"/>
        <v>1</v>
      </c>
      <c r="F167" s="137">
        <f t="shared" si="41"/>
        <v>1</v>
      </c>
      <c r="G167" s="137">
        <f t="shared" si="41"/>
        <v>1</v>
      </c>
      <c r="H167" s="137">
        <f t="shared" si="41"/>
        <v>1</v>
      </c>
      <c r="I167" s="137">
        <f t="shared" si="41"/>
        <v>1</v>
      </c>
      <c r="J167" s="137">
        <f t="shared" si="41"/>
        <v>1</v>
      </c>
      <c r="K167" s="137">
        <f t="shared" si="41"/>
        <v>1</v>
      </c>
      <c r="L167" s="137">
        <f t="shared" si="41"/>
        <v>1</v>
      </c>
      <c r="M167" s="137">
        <f t="shared" si="41"/>
        <v>1</v>
      </c>
      <c r="N167" s="137">
        <f t="shared" si="41"/>
        <v>1</v>
      </c>
      <c r="O167" s="137">
        <f t="shared" si="41"/>
        <v>1</v>
      </c>
      <c r="P167" s="137">
        <f t="shared" si="41"/>
        <v>1</v>
      </c>
      <c r="Q167" s="137">
        <f t="shared" si="41"/>
        <v>1</v>
      </c>
      <c r="R167" s="137">
        <f t="shared" si="42"/>
        <v>1</v>
      </c>
      <c r="S167" s="137">
        <f t="shared" si="42"/>
        <v>1</v>
      </c>
      <c r="T167" s="137">
        <f t="shared" si="42"/>
        <v>1</v>
      </c>
      <c r="U167" s="137">
        <f t="shared" si="42"/>
        <v>1</v>
      </c>
      <c r="V167" s="137">
        <f t="shared" si="42"/>
        <v>1</v>
      </c>
      <c r="W167" s="137">
        <f t="shared" si="42"/>
        <v>1</v>
      </c>
      <c r="X167" s="137">
        <f t="shared" si="42"/>
        <v>1</v>
      </c>
      <c r="Y167" s="137">
        <f t="shared" si="42"/>
        <v>1</v>
      </c>
      <c r="Z167" s="137">
        <f t="shared" si="42"/>
        <v>1</v>
      </c>
      <c r="AA167" s="137">
        <f t="shared" si="42"/>
        <v>1</v>
      </c>
      <c r="AB167" s="137">
        <f t="shared" si="42"/>
        <v>1</v>
      </c>
      <c r="AC167" s="137">
        <f t="shared" si="42"/>
        <v>1</v>
      </c>
      <c r="AD167" s="137">
        <f t="shared" si="42"/>
        <v>1</v>
      </c>
      <c r="AE167" s="137">
        <f t="shared" si="42"/>
        <v>1</v>
      </c>
      <c r="AF167" s="137">
        <f t="shared" si="42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3">B169</f>
        <v>1</v>
      </c>
      <c r="D169" s="137">
        <f t="shared" si="43"/>
        <v>1</v>
      </c>
      <c r="E169" s="137">
        <f t="shared" si="43"/>
        <v>1</v>
      </c>
      <c r="F169" s="137">
        <f t="shared" si="43"/>
        <v>1</v>
      </c>
      <c r="G169" s="137">
        <f t="shared" si="43"/>
        <v>1</v>
      </c>
      <c r="H169" s="137">
        <f t="shared" si="43"/>
        <v>1</v>
      </c>
      <c r="I169" s="137">
        <f t="shared" si="43"/>
        <v>1</v>
      </c>
      <c r="J169" s="137">
        <f t="shared" si="43"/>
        <v>1</v>
      </c>
      <c r="K169" s="137">
        <f t="shared" si="43"/>
        <v>1</v>
      </c>
      <c r="L169" s="137">
        <f t="shared" si="43"/>
        <v>1</v>
      </c>
      <c r="M169" s="137">
        <f t="shared" si="43"/>
        <v>1</v>
      </c>
      <c r="N169" s="137">
        <f t="shared" si="43"/>
        <v>1</v>
      </c>
      <c r="O169" s="137">
        <f t="shared" si="43"/>
        <v>1</v>
      </c>
      <c r="P169" s="137">
        <f t="shared" si="43"/>
        <v>1</v>
      </c>
      <c r="Q169" s="137">
        <f t="shared" si="43"/>
        <v>1</v>
      </c>
      <c r="R169" s="137">
        <f t="shared" si="43"/>
        <v>1</v>
      </c>
      <c r="S169" s="137">
        <f t="shared" ref="R169:AF176" si="44">R169</f>
        <v>1</v>
      </c>
      <c r="T169" s="137">
        <f t="shared" si="44"/>
        <v>1</v>
      </c>
      <c r="U169" s="137">
        <f t="shared" si="44"/>
        <v>1</v>
      </c>
      <c r="V169" s="137">
        <f t="shared" si="44"/>
        <v>1</v>
      </c>
      <c r="W169" s="137">
        <f t="shared" si="44"/>
        <v>1</v>
      </c>
      <c r="X169" s="137">
        <f t="shared" si="44"/>
        <v>1</v>
      </c>
      <c r="Y169" s="137">
        <f t="shared" si="44"/>
        <v>1</v>
      </c>
      <c r="Z169" s="137">
        <f t="shared" si="44"/>
        <v>1</v>
      </c>
      <c r="AA169" s="137">
        <f t="shared" si="44"/>
        <v>1</v>
      </c>
      <c r="AB169" s="137">
        <f t="shared" si="44"/>
        <v>1</v>
      </c>
      <c r="AC169" s="137">
        <f t="shared" si="44"/>
        <v>1</v>
      </c>
      <c r="AD169" s="137">
        <f t="shared" si="44"/>
        <v>1</v>
      </c>
      <c r="AE169" s="137">
        <f t="shared" si="44"/>
        <v>1</v>
      </c>
      <c r="AF169" s="137">
        <f t="shared" si="44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3"/>
        <v>0.42</v>
      </c>
      <c r="D170" s="137">
        <f t="shared" si="43"/>
        <v>0.42</v>
      </c>
      <c r="E170" s="137">
        <f t="shared" si="43"/>
        <v>0.42</v>
      </c>
      <c r="F170" s="137">
        <f t="shared" si="43"/>
        <v>0.42</v>
      </c>
      <c r="G170" s="137">
        <f t="shared" si="43"/>
        <v>0.42</v>
      </c>
      <c r="H170" s="137">
        <f t="shared" si="43"/>
        <v>0.42</v>
      </c>
      <c r="I170" s="137">
        <f t="shared" si="43"/>
        <v>0.42</v>
      </c>
      <c r="J170" s="137">
        <f t="shared" si="43"/>
        <v>0.42</v>
      </c>
      <c r="K170" s="137">
        <f t="shared" si="43"/>
        <v>0.42</v>
      </c>
      <c r="L170" s="137">
        <f t="shared" si="43"/>
        <v>0.42</v>
      </c>
      <c r="M170" s="137">
        <f t="shared" si="43"/>
        <v>0.42</v>
      </c>
      <c r="N170" s="137">
        <f t="shared" si="43"/>
        <v>0.42</v>
      </c>
      <c r="O170" s="137">
        <f t="shared" si="43"/>
        <v>0.42</v>
      </c>
      <c r="P170" s="137">
        <f t="shared" si="43"/>
        <v>0.42</v>
      </c>
      <c r="Q170" s="137">
        <f t="shared" si="43"/>
        <v>0.42</v>
      </c>
      <c r="R170" s="137">
        <f t="shared" si="44"/>
        <v>0.42</v>
      </c>
      <c r="S170" s="137">
        <f t="shared" si="44"/>
        <v>0.42</v>
      </c>
      <c r="T170" s="137">
        <f t="shared" si="44"/>
        <v>0.42</v>
      </c>
      <c r="U170" s="137">
        <f t="shared" si="44"/>
        <v>0.42</v>
      </c>
      <c r="V170" s="137">
        <f t="shared" si="44"/>
        <v>0.42</v>
      </c>
      <c r="W170" s="137">
        <f t="shared" si="44"/>
        <v>0.42</v>
      </c>
      <c r="X170" s="137">
        <f t="shared" si="44"/>
        <v>0.42</v>
      </c>
      <c r="Y170" s="137">
        <f t="shared" si="44"/>
        <v>0.42</v>
      </c>
      <c r="Z170" s="137">
        <f t="shared" si="44"/>
        <v>0.42</v>
      </c>
      <c r="AA170" s="137">
        <f t="shared" si="44"/>
        <v>0.42</v>
      </c>
      <c r="AB170" s="137">
        <f t="shared" si="44"/>
        <v>0.42</v>
      </c>
      <c r="AC170" s="137">
        <f t="shared" si="44"/>
        <v>0.42</v>
      </c>
      <c r="AD170" s="137">
        <f t="shared" si="44"/>
        <v>0.42</v>
      </c>
      <c r="AE170" s="137">
        <f t="shared" si="44"/>
        <v>0.42</v>
      </c>
      <c r="AF170" s="137">
        <f t="shared" si="44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3"/>
        <v>0.46</v>
      </c>
      <c r="D171" s="137">
        <f t="shared" si="43"/>
        <v>0.46</v>
      </c>
      <c r="E171" s="137">
        <f t="shared" si="43"/>
        <v>0.46</v>
      </c>
      <c r="F171" s="137">
        <f t="shared" si="43"/>
        <v>0.46</v>
      </c>
      <c r="G171" s="137">
        <f t="shared" si="43"/>
        <v>0.46</v>
      </c>
      <c r="H171" s="137">
        <f t="shared" si="43"/>
        <v>0.46</v>
      </c>
      <c r="I171" s="137">
        <f t="shared" si="43"/>
        <v>0.46</v>
      </c>
      <c r="J171" s="137">
        <f t="shared" si="43"/>
        <v>0.46</v>
      </c>
      <c r="K171" s="137">
        <f t="shared" si="43"/>
        <v>0.46</v>
      </c>
      <c r="L171" s="137">
        <f t="shared" si="43"/>
        <v>0.46</v>
      </c>
      <c r="M171" s="137">
        <f t="shared" si="43"/>
        <v>0.46</v>
      </c>
      <c r="N171" s="137">
        <f t="shared" si="43"/>
        <v>0.46</v>
      </c>
      <c r="O171" s="137">
        <f t="shared" si="43"/>
        <v>0.46</v>
      </c>
      <c r="P171" s="137">
        <f t="shared" si="43"/>
        <v>0.46</v>
      </c>
      <c r="Q171" s="137">
        <f t="shared" si="43"/>
        <v>0.46</v>
      </c>
      <c r="R171" s="137">
        <f t="shared" si="44"/>
        <v>0.46</v>
      </c>
      <c r="S171" s="137">
        <f t="shared" si="44"/>
        <v>0.46</v>
      </c>
      <c r="T171" s="137">
        <f t="shared" si="44"/>
        <v>0.46</v>
      </c>
      <c r="U171" s="137">
        <f t="shared" si="44"/>
        <v>0.46</v>
      </c>
      <c r="V171" s="137">
        <f t="shared" si="44"/>
        <v>0.46</v>
      </c>
      <c r="W171" s="137">
        <f t="shared" si="44"/>
        <v>0.46</v>
      </c>
      <c r="X171" s="137">
        <f t="shared" si="44"/>
        <v>0.46</v>
      </c>
      <c r="Y171" s="137">
        <f t="shared" si="44"/>
        <v>0.46</v>
      </c>
      <c r="Z171" s="137">
        <f t="shared" si="44"/>
        <v>0.46</v>
      </c>
      <c r="AA171" s="137">
        <f t="shared" si="44"/>
        <v>0.46</v>
      </c>
      <c r="AB171" s="137">
        <f t="shared" si="44"/>
        <v>0.46</v>
      </c>
      <c r="AC171" s="137">
        <f t="shared" si="44"/>
        <v>0.46</v>
      </c>
      <c r="AD171" s="137">
        <f t="shared" si="44"/>
        <v>0.46</v>
      </c>
      <c r="AE171" s="137">
        <f t="shared" si="44"/>
        <v>0.46</v>
      </c>
      <c r="AF171" s="137">
        <f t="shared" si="44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3"/>
        <v>0.85</v>
      </c>
      <c r="D172" s="137">
        <f t="shared" si="43"/>
        <v>0.85</v>
      </c>
      <c r="E172" s="137">
        <f t="shared" si="43"/>
        <v>0.85</v>
      </c>
      <c r="F172" s="137">
        <f t="shared" si="43"/>
        <v>0.85</v>
      </c>
      <c r="G172" s="137">
        <f t="shared" si="43"/>
        <v>0.85</v>
      </c>
      <c r="H172" s="137">
        <f t="shared" si="43"/>
        <v>0.85</v>
      </c>
      <c r="I172" s="137">
        <f t="shared" si="43"/>
        <v>0.85</v>
      </c>
      <c r="J172" s="137">
        <f t="shared" si="43"/>
        <v>0.85</v>
      </c>
      <c r="K172" s="137">
        <f t="shared" si="43"/>
        <v>0.85</v>
      </c>
      <c r="L172" s="137">
        <f t="shared" si="43"/>
        <v>0.85</v>
      </c>
      <c r="M172" s="137">
        <f t="shared" si="43"/>
        <v>0.85</v>
      </c>
      <c r="N172" s="137">
        <f t="shared" si="43"/>
        <v>0.85</v>
      </c>
      <c r="O172" s="137">
        <f t="shared" si="43"/>
        <v>0.85</v>
      </c>
      <c r="P172" s="137">
        <f t="shared" si="43"/>
        <v>0.85</v>
      </c>
      <c r="Q172" s="137">
        <f t="shared" si="43"/>
        <v>0.85</v>
      </c>
      <c r="R172" s="137">
        <f t="shared" si="44"/>
        <v>0.85</v>
      </c>
      <c r="S172" s="137">
        <f t="shared" si="44"/>
        <v>0.85</v>
      </c>
      <c r="T172" s="137">
        <f t="shared" si="44"/>
        <v>0.85</v>
      </c>
      <c r="U172" s="137">
        <f t="shared" si="44"/>
        <v>0.85</v>
      </c>
      <c r="V172" s="137">
        <f t="shared" si="44"/>
        <v>0.85</v>
      </c>
      <c r="W172" s="137">
        <f t="shared" si="44"/>
        <v>0.85</v>
      </c>
      <c r="X172" s="137">
        <f t="shared" si="44"/>
        <v>0.85</v>
      </c>
      <c r="Y172" s="137">
        <f t="shared" si="44"/>
        <v>0.85</v>
      </c>
      <c r="Z172" s="137">
        <f t="shared" si="44"/>
        <v>0.85</v>
      </c>
      <c r="AA172" s="137">
        <f t="shared" si="44"/>
        <v>0.85</v>
      </c>
      <c r="AB172" s="137">
        <f t="shared" si="44"/>
        <v>0.85</v>
      </c>
      <c r="AC172" s="137">
        <f t="shared" si="44"/>
        <v>0.85</v>
      </c>
      <c r="AD172" s="137">
        <f t="shared" si="44"/>
        <v>0.85</v>
      </c>
      <c r="AE172" s="137">
        <f t="shared" si="44"/>
        <v>0.85</v>
      </c>
      <c r="AF172" s="137">
        <f t="shared" si="44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3"/>
        <v>0.9</v>
      </c>
      <c r="D173" s="137">
        <f t="shared" si="43"/>
        <v>0.9</v>
      </c>
      <c r="E173" s="137">
        <f t="shared" si="43"/>
        <v>0.9</v>
      </c>
      <c r="F173" s="137">
        <f t="shared" si="43"/>
        <v>0.9</v>
      </c>
      <c r="G173" s="137">
        <f t="shared" si="43"/>
        <v>0.9</v>
      </c>
      <c r="H173" s="137">
        <f t="shared" si="43"/>
        <v>0.9</v>
      </c>
      <c r="I173" s="137">
        <f t="shared" si="43"/>
        <v>0.9</v>
      </c>
      <c r="J173" s="137">
        <f t="shared" si="43"/>
        <v>0.9</v>
      </c>
      <c r="K173" s="137">
        <f t="shared" si="43"/>
        <v>0.9</v>
      </c>
      <c r="L173" s="137">
        <f t="shared" si="43"/>
        <v>0.9</v>
      </c>
      <c r="M173" s="137">
        <f t="shared" si="43"/>
        <v>0.9</v>
      </c>
      <c r="N173" s="137">
        <f t="shared" si="43"/>
        <v>0.9</v>
      </c>
      <c r="O173" s="137">
        <f t="shared" si="43"/>
        <v>0.9</v>
      </c>
      <c r="P173" s="137">
        <f t="shared" si="43"/>
        <v>0.9</v>
      </c>
      <c r="Q173" s="137">
        <f t="shared" si="43"/>
        <v>0.9</v>
      </c>
      <c r="R173" s="137">
        <f t="shared" si="44"/>
        <v>0.9</v>
      </c>
      <c r="S173" s="137">
        <f t="shared" si="44"/>
        <v>0.9</v>
      </c>
      <c r="T173" s="137">
        <f t="shared" si="44"/>
        <v>0.9</v>
      </c>
      <c r="U173" s="137">
        <f t="shared" si="44"/>
        <v>0.9</v>
      </c>
      <c r="V173" s="137">
        <f t="shared" si="44"/>
        <v>0.9</v>
      </c>
      <c r="W173" s="137">
        <f t="shared" si="44"/>
        <v>0.9</v>
      </c>
      <c r="X173" s="137">
        <f t="shared" si="44"/>
        <v>0.9</v>
      </c>
      <c r="Y173" s="137">
        <f t="shared" si="44"/>
        <v>0.9</v>
      </c>
      <c r="Z173" s="137">
        <f t="shared" si="44"/>
        <v>0.9</v>
      </c>
      <c r="AA173" s="137">
        <f t="shared" si="44"/>
        <v>0.9</v>
      </c>
      <c r="AB173" s="137">
        <f t="shared" si="44"/>
        <v>0.9</v>
      </c>
      <c r="AC173" s="137">
        <f t="shared" si="44"/>
        <v>0.9</v>
      </c>
      <c r="AD173" s="137">
        <f t="shared" si="44"/>
        <v>0.9</v>
      </c>
      <c r="AE173" s="137">
        <f t="shared" si="44"/>
        <v>0.9</v>
      </c>
      <c r="AF173" s="137">
        <f t="shared" si="44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3"/>
        <v>0.44</v>
      </c>
      <c r="D174" s="137">
        <f t="shared" si="43"/>
        <v>0.44</v>
      </c>
      <c r="E174" s="137">
        <f t="shared" si="43"/>
        <v>0.44</v>
      </c>
      <c r="F174" s="137">
        <f t="shared" si="43"/>
        <v>0.44</v>
      </c>
      <c r="G174" s="137">
        <f t="shared" si="43"/>
        <v>0.44</v>
      </c>
      <c r="H174" s="137">
        <f t="shared" si="43"/>
        <v>0.44</v>
      </c>
      <c r="I174" s="137">
        <f t="shared" si="43"/>
        <v>0.44</v>
      </c>
      <c r="J174" s="137">
        <f t="shared" si="43"/>
        <v>0.44</v>
      </c>
      <c r="K174" s="137">
        <f t="shared" si="43"/>
        <v>0.44</v>
      </c>
      <c r="L174" s="137">
        <f t="shared" si="43"/>
        <v>0.44</v>
      </c>
      <c r="M174" s="137">
        <f t="shared" si="43"/>
        <v>0.44</v>
      </c>
      <c r="N174" s="137">
        <f t="shared" si="43"/>
        <v>0.44</v>
      </c>
      <c r="O174" s="137">
        <f t="shared" si="43"/>
        <v>0.44</v>
      </c>
      <c r="P174" s="137">
        <f t="shared" si="43"/>
        <v>0.44</v>
      </c>
      <c r="Q174" s="137">
        <f t="shared" si="43"/>
        <v>0.44</v>
      </c>
      <c r="R174" s="137">
        <f t="shared" si="44"/>
        <v>0.44</v>
      </c>
      <c r="S174" s="137">
        <f t="shared" si="44"/>
        <v>0.44</v>
      </c>
      <c r="T174" s="137">
        <f t="shared" si="44"/>
        <v>0.44</v>
      </c>
      <c r="U174" s="137">
        <f t="shared" si="44"/>
        <v>0.44</v>
      </c>
      <c r="V174" s="137">
        <f t="shared" si="44"/>
        <v>0.44</v>
      </c>
      <c r="W174" s="137">
        <f t="shared" si="44"/>
        <v>0.44</v>
      </c>
      <c r="X174" s="137">
        <f t="shared" si="44"/>
        <v>0.44</v>
      </c>
      <c r="Y174" s="137">
        <f t="shared" si="44"/>
        <v>0.44</v>
      </c>
      <c r="Z174" s="137">
        <f t="shared" si="44"/>
        <v>0.44</v>
      </c>
      <c r="AA174" s="137">
        <f t="shared" si="44"/>
        <v>0.44</v>
      </c>
      <c r="AB174" s="137">
        <f t="shared" si="44"/>
        <v>0.44</v>
      </c>
      <c r="AC174" s="137">
        <f t="shared" si="44"/>
        <v>0.44</v>
      </c>
      <c r="AD174" s="137">
        <f t="shared" si="44"/>
        <v>0.44</v>
      </c>
      <c r="AE174" s="137">
        <f t="shared" si="44"/>
        <v>0.44</v>
      </c>
      <c r="AF174" s="137">
        <f t="shared" si="44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3"/>
        <v>2.1</v>
      </c>
      <c r="D175" s="137">
        <f t="shared" si="43"/>
        <v>2.1</v>
      </c>
      <c r="E175" s="137">
        <f t="shared" si="43"/>
        <v>2.1</v>
      </c>
      <c r="F175" s="137">
        <f t="shared" si="43"/>
        <v>2.1</v>
      </c>
      <c r="G175" s="137">
        <f t="shared" si="43"/>
        <v>2.1</v>
      </c>
      <c r="H175" s="137">
        <f t="shared" si="43"/>
        <v>2.1</v>
      </c>
      <c r="I175" s="137">
        <f t="shared" si="43"/>
        <v>2.1</v>
      </c>
      <c r="J175" s="137">
        <f t="shared" si="43"/>
        <v>2.1</v>
      </c>
      <c r="K175" s="137">
        <f t="shared" si="43"/>
        <v>2.1</v>
      </c>
      <c r="L175" s="137">
        <f t="shared" si="43"/>
        <v>2.1</v>
      </c>
      <c r="M175" s="137">
        <f t="shared" si="43"/>
        <v>2.1</v>
      </c>
      <c r="N175" s="137">
        <f t="shared" si="43"/>
        <v>2.1</v>
      </c>
      <c r="O175" s="137">
        <f t="shared" si="43"/>
        <v>2.1</v>
      </c>
      <c r="P175" s="137">
        <f t="shared" si="43"/>
        <v>2.1</v>
      </c>
      <c r="Q175" s="137">
        <f t="shared" si="43"/>
        <v>2.1</v>
      </c>
      <c r="R175" s="137">
        <f t="shared" si="44"/>
        <v>2.1</v>
      </c>
      <c r="S175" s="137">
        <f t="shared" si="44"/>
        <v>2.1</v>
      </c>
      <c r="T175" s="137">
        <f t="shared" si="44"/>
        <v>2.1</v>
      </c>
      <c r="U175" s="137">
        <f t="shared" si="44"/>
        <v>2.1</v>
      </c>
      <c r="V175" s="137">
        <f t="shared" si="44"/>
        <v>2.1</v>
      </c>
      <c r="W175" s="137">
        <f t="shared" si="44"/>
        <v>2.1</v>
      </c>
      <c r="X175" s="137">
        <f t="shared" si="44"/>
        <v>2.1</v>
      </c>
      <c r="Y175" s="137">
        <f t="shared" si="44"/>
        <v>2.1</v>
      </c>
      <c r="Z175" s="137">
        <f t="shared" si="44"/>
        <v>2.1</v>
      </c>
      <c r="AA175" s="137">
        <f t="shared" si="44"/>
        <v>2.1</v>
      </c>
      <c r="AB175" s="137">
        <f t="shared" si="44"/>
        <v>2.1</v>
      </c>
      <c r="AC175" s="137">
        <f t="shared" si="44"/>
        <v>2.1</v>
      </c>
      <c r="AD175" s="137">
        <f t="shared" si="44"/>
        <v>2.1</v>
      </c>
      <c r="AE175" s="137">
        <f t="shared" si="44"/>
        <v>2.1</v>
      </c>
      <c r="AF175" s="137">
        <f t="shared" si="44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3"/>
        <v>0.9</v>
      </c>
      <c r="D176" s="137">
        <f t="shared" si="43"/>
        <v>0.9</v>
      </c>
      <c r="E176" s="137">
        <f t="shared" si="43"/>
        <v>0.9</v>
      </c>
      <c r="F176" s="137">
        <f t="shared" si="43"/>
        <v>0.9</v>
      </c>
      <c r="G176" s="137">
        <f t="shared" si="43"/>
        <v>0.9</v>
      </c>
      <c r="H176" s="137">
        <f t="shared" si="43"/>
        <v>0.9</v>
      </c>
      <c r="I176" s="137">
        <f t="shared" si="43"/>
        <v>0.9</v>
      </c>
      <c r="J176" s="137">
        <f t="shared" si="43"/>
        <v>0.9</v>
      </c>
      <c r="K176" s="137">
        <f t="shared" si="43"/>
        <v>0.9</v>
      </c>
      <c r="L176" s="137">
        <f t="shared" si="43"/>
        <v>0.9</v>
      </c>
      <c r="M176" s="137">
        <f t="shared" si="43"/>
        <v>0.9</v>
      </c>
      <c r="N176" s="137">
        <f t="shared" si="43"/>
        <v>0.9</v>
      </c>
      <c r="O176" s="137">
        <f t="shared" si="43"/>
        <v>0.9</v>
      </c>
      <c r="P176" s="137">
        <f t="shared" si="43"/>
        <v>0.9</v>
      </c>
      <c r="Q176" s="137">
        <f t="shared" si="43"/>
        <v>0.9</v>
      </c>
      <c r="R176" s="137">
        <f t="shared" si="44"/>
        <v>0.9</v>
      </c>
      <c r="S176" s="137">
        <f t="shared" si="44"/>
        <v>0.9</v>
      </c>
      <c r="T176" s="137">
        <f t="shared" si="44"/>
        <v>0.9</v>
      </c>
      <c r="U176" s="137">
        <f t="shared" si="44"/>
        <v>0.9</v>
      </c>
      <c r="V176" s="137">
        <f t="shared" si="44"/>
        <v>0.9</v>
      </c>
      <c r="W176" s="137">
        <f t="shared" si="44"/>
        <v>0.9</v>
      </c>
      <c r="X176" s="137">
        <f t="shared" si="44"/>
        <v>0.9</v>
      </c>
      <c r="Y176" s="137">
        <f t="shared" si="44"/>
        <v>0.9</v>
      </c>
      <c r="Z176" s="137">
        <f t="shared" si="44"/>
        <v>0.9</v>
      </c>
      <c r="AA176" s="137">
        <f t="shared" si="44"/>
        <v>0.9</v>
      </c>
      <c r="AB176" s="137">
        <f t="shared" si="44"/>
        <v>0.9</v>
      </c>
      <c r="AC176" s="137">
        <f t="shared" si="44"/>
        <v>0.9</v>
      </c>
      <c r="AD176" s="137">
        <f t="shared" si="44"/>
        <v>0.9</v>
      </c>
      <c r="AE176" s="137">
        <f t="shared" si="44"/>
        <v>0.9</v>
      </c>
      <c r="AF176" s="137">
        <f t="shared" si="44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5">B178</f>
        <v>0.57999999999999996</v>
      </c>
      <c r="D178" s="137">
        <f t="shared" si="45"/>
        <v>0.57999999999999996</v>
      </c>
      <c r="E178" s="137">
        <f t="shared" si="45"/>
        <v>0.57999999999999996</v>
      </c>
      <c r="F178" s="137">
        <f t="shared" si="45"/>
        <v>0.57999999999999996</v>
      </c>
      <c r="G178" s="137">
        <f t="shared" si="45"/>
        <v>0.57999999999999996</v>
      </c>
      <c r="H178" s="137">
        <f t="shared" si="45"/>
        <v>0.57999999999999996</v>
      </c>
      <c r="I178" s="137">
        <f t="shared" si="45"/>
        <v>0.57999999999999996</v>
      </c>
      <c r="J178" s="137">
        <f t="shared" si="45"/>
        <v>0.57999999999999996</v>
      </c>
      <c r="K178" s="137">
        <f t="shared" si="45"/>
        <v>0.57999999999999996</v>
      </c>
      <c r="L178" s="137">
        <f t="shared" si="45"/>
        <v>0.57999999999999996</v>
      </c>
      <c r="M178" s="137">
        <f t="shared" si="45"/>
        <v>0.57999999999999996</v>
      </c>
      <c r="N178" s="137">
        <f t="shared" si="45"/>
        <v>0.57999999999999996</v>
      </c>
      <c r="O178" s="137">
        <f t="shared" si="45"/>
        <v>0.57999999999999996</v>
      </c>
      <c r="P178" s="137">
        <f t="shared" si="45"/>
        <v>0.57999999999999996</v>
      </c>
      <c r="Q178" s="137">
        <f t="shared" si="45"/>
        <v>0.57999999999999996</v>
      </c>
      <c r="R178" s="137">
        <f t="shared" si="45"/>
        <v>0.57999999999999996</v>
      </c>
      <c r="S178" s="137">
        <f t="shared" ref="R178:AF190" si="46">R178</f>
        <v>0.57999999999999996</v>
      </c>
      <c r="T178" s="137">
        <f t="shared" si="46"/>
        <v>0.57999999999999996</v>
      </c>
      <c r="U178" s="137">
        <f t="shared" si="46"/>
        <v>0.57999999999999996</v>
      </c>
      <c r="V178" s="137">
        <f t="shared" si="46"/>
        <v>0.57999999999999996</v>
      </c>
      <c r="W178" s="137">
        <f t="shared" si="46"/>
        <v>0.57999999999999996</v>
      </c>
      <c r="X178" s="137">
        <f t="shared" si="46"/>
        <v>0.57999999999999996</v>
      </c>
      <c r="Y178" s="137">
        <f t="shared" si="46"/>
        <v>0.57999999999999996</v>
      </c>
      <c r="Z178" s="137">
        <f t="shared" si="46"/>
        <v>0.57999999999999996</v>
      </c>
      <c r="AA178" s="137">
        <f t="shared" si="46"/>
        <v>0.57999999999999996</v>
      </c>
      <c r="AB178" s="137">
        <f t="shared" si="46"/>
        <v>0.57999999999999996</v>
      </c>
      <c r="AC178" s="137">
        <f t="shared" si="46"/>
        <v>0.57999999999999996</v>
      </c>
      <c r="AD178" s="137">
        <f t="shared" si="46"/>
        <v>0.57999999999999996</v>
      </c>
      <c r="AE178" s="137">
        <f t="shared" si="46"/>
        <v>0.57999999999999996</v>
      </c>
      <c r="AF178" s="137">
        <f t="shared" si="46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5"/>
        <v>0.8</v>
      </c>
      <c r="D179" s="137">
        <f t="shared" si="45"/>
        <v>0.8</v>
      </c>
      <c r="E179" s="137">
        <f t="shared" si="45"/>
        <v>0.8</v>
      </c>
      <c r="F179" s="137">
        <f t="shared" si="45"/>
        <v>0.8</v>
      </c>
      <c r="G179" s="137">
        <f t="shared" si="45"/>
        <v>0.8</v>
      </c>
      <c r="H179" s="137">
        <f t="shared" si="45"/>
        <v>0.8</v>
      </c>
      <c r="I179" s="137">
        <f t="shared" si="45"/>
        <v>0.8</v>
      </c>
      <c r="J179" s="137">
        <f t="shared" si="45"/>
        <v>0.8</v>
      </c>
      <c r="K179" s="137">
        <f t="shared" si="45"/>
        <v>0.8</v>
      </c>
      <c r="L179" s="137">
        <f t="shared" si="45"/>
        <v>0.8</v>
      </c>
      <c r="M179" s="137">
        <f t="shared" si="45"/>
        <v>0.8</v>
      </c>
      <c r="N179" s="137">
        <f t="shared" si="45"/>
        <v>0.8</v>
      </c>
      <c r="O179" s="137">
        <f t="shared" si="45"/>
        <v>0.8</v>
      </c>
      <c r="P179" s="137">
        <f t="shared" si="45"/>
        <v>0.8</v>
      </c>
      <c r="Q179" s="137">
        <f t="shared" si="45"/>
        <v>0.8</v>
      </c>
      <c r="R179" s="137">
        <f t="shared" si="45"/>
        <v>0.8</v>
      </c>
      <c r="S179" s="137">
        <f t="shared" si="46"/>
        <v>0.8</v>
      </c>
      <c r="T179" s="137">
        <f t="shared" si="46"/>
        <v>0.8</v>
      </c>
      <c r="U179" s="137">
        <f t="shared" si="46"/>
        <v>0.8</v>
      </c>
      <c r="V179" s="137">
        <f t="shared" si="46"/>
        <v>0.8</v>
      </c>
      <c r="W179" s="137">
        <f t="shared" si="46"/>
        <v>0.8</v>
      </c>
      <c r="X179" s="137">
        <f t="shared" si="46"/>
        <v>0.8</v>
      </c>
      <c r="Y179" s="137">
        <f t="shared" si="46"/>
        <v>0.8</v>
      </c>
      <c r="Z179" s="137">
        <f t="shared" si="46"/>
        <v>0.8</v>
      </c>
      <c r="AA179" s="137">
        <f t="shared" si="46"/>
        <v>0.8</v>
      </c>
      <c r="AB179" s="137">
        <f t="shared" si="46"/>
        <v>0.8</v>
      </c>
      <c r="AC179" s="137">
        <f t="shared" si="46"/>
        <v>0.8</v>
      </c>
      <c r="AD179" s="137">
        <f t="shared" si="46"/>
        <v>0.8</v>
      </c>
      <c r="AE179" s="137">
        <f t="shared" si="46"/>
        <v>0.8</v>
      </c>
      <c r="AF179" s="137">
        <f t="shared" si="46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5"/>
        <v>0</v>
      </c>
      <c r="D180" s="137">
        <f t="shared" si="45"/>
        <v>0</v>
      </c>
      <c r="E180" s="137">
        <f t="shared" si="45"/>
        <v>0</v>
      </c>
      <c r="F180" s="137">
        <f t="shared" si="45"/>
        <v>0</v>
      </c>
      <c r="G180" s="137">
        <f t="shared" si="45"/>
        <v>0</v>
      </c>
      <c r="H180" s="137">
        <f t="shared" si="45"/>
        <v>0</v>
      </c>
      <c r="I180" s="137">
        <f t="shared" si="45"/>
        <v>0</v>
      </c>
      <c r="J180" s="137">
        <f t="shared" si="45"/>
        <v>0</v>
      </c>
      <c r="K180" s="137">
        <f t="shared" si="45"/>
        <v>0</v>
      </c>
      <c r="L180" s="137">
        <f t="shared" si="45"/>
        <v>0</v>
      </c>
      <c r="M180" s="137">
        <f t="shared" si="45"/>
        <v>0</v>
      </c>
      <c r="N180" s="137">
        <f t="shared" si="45"/>
        <v>0</v>
      </c>
      <c r="O180" s="137">
        <f t="shared" si="45"/>
        <v>0</v>
      </c>
      <c r="P180" s="137">
        <f t="shared" si="45"/>
        <v>0</v>
      </c>
      <c r="Q180" s="137">
        <f t="shared" si="45"/>
        <v>0</v>
      </c>
      <c r="R180" s="137">
        <f t="shared" si="45"/>
        <v>0</v>
      </c>
      <c r="S180" s="137">
        <f t="shared" si="46"/>
        <v>0</v>
      </c>
      <c r="T180" s="137">
        <f t="shared" si="46"/>
        <v>0</v>
      </c>
      <c r="U180" s="137">
        <f t="shared" si="46"/>
        <v>0</v>
      </c>
      <c r="V180" s="137">
        <f t="shared" si="46"/>
        <v>0</v>
      </c>
      <c r="W180" s="137">
        <f t="shared" si="46"/>
        <v>0</v>
      </c>
      <c r="X180" s="137">
        <f t="shared" si="46"/>
        <v>0</v>
      </c>
      <c r="Y180" s="137">
        <f t="shared" si="46"/>
        <v>0</v>
      </c>
      <c r="Z180" s="137">
        <f t="shared" si="46"/>
        <v>0</v>
      </c>
      <c r="AA180" s="137">
        <f t="shared" si="46"/>
        <v>0</v>
      </c>
      <c r="AB180" s="137">
        <f t="shared" si="46"/>
        <v>0</v>
      </c>
      <c r="AC180" s="137">
        <f t="shared" si="46"/>
        <v>0</v>
      </c>
      <c r="AD180" s="137">
        <f t="shared" si="46"/>
        <v>0</v>
      </c>
      <c r="AE180" s="137">
        <f t="shared" si="46"/>
        <v>0</v>
      </c>
      <c r="AF180" s="137">
        <f t="shared" si="46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5"/>
        <v>0.6</v>
      </c>
      <c r="D181" s="137">
        <f t="shared" si="45"/>
        <v>0.6</v>
      </c>
      <c r="E181" s="137">
        <f t="shared" si="45"/>
        <v>0.6</v>
      </c>
      <c r="F181" s="137">
        <f t="shared" si="45"/>
        <v>0.6</v>
      </c>
      <c r="G181" s="137">
        <f t="shared" si="45"/>
        <v>0.6</v>
      </c>
      <c r="H181" s="137">
        <f t="shared" si="45"/>
        <v>0.6</v>
      </c>
      <c r="I181" s="137">
        <f t="shared" si="45"/>
        <v>0.6</v>
      </c>
      <c r="J181" s="137">
        <f t="shared" si="45"/>
        <v>0.6</v>
      </c>
      <c r="K181" s="137">
        <f t="shared" si="45"/>
        <v>0.6</v>
      </c>
      <c r="L181" s="137">
        <f t="shared" si="45"/>
        <v>0.6</v>
      </c>
      <c r="M181" s="137">
        <f t="shared" si="45"/>
        <v>0.6</v>
      </c>
      <c r="N181" s="137">
        <f t="shared" si="45"/>
        <v>0.6</v>
      </c>
      <c r="O181" s="137">
        <f t="shared" si="45"/>
        <v>0.6</v>
      </c>
      <c r="P181" s="137">
        <f t="shared" si="45"/>
        <v>0.6</v>
      </c>
      <c r="Q181" s="137">
        <f t="shared" si="45"/>
        <v>0.6</v>
      </c>
      <c r="R181" s="137">
        <f t="shared" si="45"/>
        <v>0.6</v>
      </c>
      <c r="S181" s="137">
        <f t="shared" si="46"/>
        <v>0.6</v>
      </c>
      <c r="T181" s="137">
        <f t="shared" si="46"/>
        <v>0.6</v>
      </c>
      <c r="U181" s="137">
        <f t="shared" si="46"/>
        <v>0.6</v>
      </c>
      <c r="V181" s="137">
        <f t="shared" si="46"/>
        <v>0.6</v>
      </c>
      <c r="W181" s="137">
        <f t="shared" si="46"/>
        <v>0.6</v>
      </c>
      <c r="X181" s="137">
        <f t="shared" si="46"/>
        <v>0.6</v>
      </c>
      <c r="Y181" s="137">
        <f t="shared" si="46"/>
        <v>0.6</v>
      </c>
      <c r="Z181" s="137">
        <f t="shared" si="46"/>
        <v>0.6</v>
      </c>
      <c r="AA181" s="137">
        <f t="shared" si="46"/>
        <v>0.6</v>
      </c>
      <c r="AB181" s="137">
        <f t="shared" si="46"/>
        <v>0.6</v>
      </c>
      <c r="AC181" s="137">
        <f t="shared" si="46"/>
        <v>0.6</v>
      </c>
      <c r="AD181" s="137">
        <f t="shared" si="46"/>
        <v>0.6</v>
      </c>
      <c r="AE181" s="137">
        <f t="shared" si="46"/>
        <v>0.6</v>
      </c>
      <c r="AF181" s="137">
        <f t="shared" si="46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5"/>
        <v>0.6</v>
      </c>
      <c r="D182" s="137">
        <f t="shared" si="45"/>
        <v>0.6</v>
      </c>
      <c r="E182" s="137">
        <f t="shared" si="45"/>
        <v>0.6</v>
      </c>
      <c r="F182" s="137">
        <f t="shared" si="45"/>
        <v>0.6</v>
      </c>
      <c r="G182" s="137">
        <f t="shared" si="45"/>
        <v>0.6</v>
      </c>
      <c r="H182" s="137">
        <f t="shared" si="45"/>
        <v>0.6</v>
      </c>
      <c r="I182" s="137">
        <f t="shared" si="45"/>
        <v>0.6</v>
      </c>
      <c r="J182" s="137">
        <f t="shared" si="45"/>
        <v>0.6</v>
      </c>
      <c r="K182" s="137">
        <f t="shared" si="45"/>
        <v>0.6</v>
      </c>
      <c r="L182" s="137">
        <f t="shared" si="45"/>
        <v>0.6</v>
      </c>
      <c r="M182" s="137">
        <f t="shared" si="45"/>
        <v>0.6</v>
      </c>
      <c r="N182" s="137">
        <f t="shared" si="45"/>
        <v>0.6</v>
      </c>
      <c r="O182" s="137">
        <f t="shared" si="45"/>
        <v>0.6</v>
      </c>
      <c r="P182" s="137">
        <f t="shared" si="45"/>
        <v>0.6</v>
      </c>
      <c r="Q182" s="137">
        <f t="shared" si="45"/>
        <v>0.6</v>
      </c>
      <c r="R182" s="137">
        <f t="shared" si="45"/>
        <v>0.6</v>
      </c>
      <c r="S182" s="137">
        <f t="shared" si="46"/>
        <v>0.6</v>
      </c>
      <c r="T182" s="137">
        <f t="shared" si="46"/>
        <v>0.6</v>
      </c>
      <c r="U182" s="137">
        <f t="shared" si="46"/>
        <v>0.6</v>
      </c>
      <c r="V182" s="137">
        <f t="shared" si="46"/>
        <v>0.6</v>
      </c>
      <c r="W182" s="137">
        <f t="shared" si="46"/>
        <v>0.6</v>
      </c>
      <c r="X182" s="137">
        <f t="shared" si="46"/>
        <v>0.6</v>
      </c>
      <c r="Y182" s="137">
        <f t="shared" si="46"/>
        <v>0.6</v>
      </c>
      <c r="Z182" s="137">
        <f t="shared" si="46"/>
        <v>0.6</v>
      </c>
      <c r="AA182" s="137">
        <f t="shared" si="46"/>
        <v>0.6</v>
      </c>
      <c r="AB182" s="137">
        <f t="shared" si="46"/>
        <v>0.6</v>
      </c>
      <c r="AC182" s="137">
        <f t="shared" si="46"/>
        <v>0.6</v>
      </c>
      <c r="AD182" s="137">
        <f t="shared" si="46"/>
        <v>0.6</v>
      </c>
      <c r="AE182" s="137">
        <f t="shared" si="46"/>
        <v>0.6</v>
      </c>
      <c r="AF182" s="137">
        <f t="shared" si="46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5"/>
        <v>0.35</v>
      </c>
      <c r="D183" s="137">
        <f t="shared" si="45"/>
        <v>0.35</v>
      </c>
      <c r="E183" s="137">
        <f t="shared" si="45"/>
        <v>0.35</v>
      </c>
      <c r="F183" s="137">
        <f t="shared" si="45"/>
        <v>0.35</v>
      </c>
      <c r="G183" s="137">
        <f t="shared" si="45"/>
        <v>0.35</v>
      </c>
      <c r="H183" s="137">
        <f t="shared" si="45"/>
        <v>0.35</v>
      </c>
      <c r="I183" s="137">
        <f t="shared" si="45"/>
        <v>0.35</v>
      </c>
      <c r="J183" s="137">
        <f t="shared" si="45"/>
        <v>0.35</v>
      </c>
      <c r="K183" s="137">
        <f t="shared" si="45"/>
        <v>0.35</v>
      </c>
      <c r="L183" s="137">
        <f t="shared" si="45"/>
        <v>0.35</v>
      </c>
      <c r="M183" s="137">
        <f t="shared" si="45"/>
        <v>0.35</v>
      </c>
      <c r="N183" s="137">
        <f t="shared" si="45"/>
        <v>0.35</v>
      </c>
      <c r="O183" s="137">
        <f t="shared" si="45"/>
        <v>0.35</v>
      </c>
      <c r="P183" s="137">
        <f t="shared" si="45"/>
        <v>0.35</v>
      </c>
      <c r="Q183" s="137">
        <f t="shared" si="45"/>
        <v>0.35</v>
      </c>
      <c r="R183" s="137">
        <f t="shared" si="45"/>
        <v>0.35</v>
      </c>
      <c r="S183" s="137">
        <f t="shared" si="46"/>
        <v>0.35</v>
      </c>
      <c r="T183" s="137">
        <f t="shared" si="46"/>
        <v>0.35</v>
      </c>
      <c r="U183" s="137">
        <f t="shared" si="46"/>
        <v>0.35</v>
      </c>
      <c r="V183" s="137">
        <f t="shared" si="46"/>
        <v>0.35</v>
      </c>
      <c r="W183" s="137">
        <f t="shared" si="46"/>
        <v>0.35</v>
      </c>
      <c r="X183" s="137">
        <f t="shared" si="46"/>
        <v>0.35</v>
      </c>
      <c r="Y183" s="137">
        <f t="shared" si="46"/>
        <v>0.35</v>
      </c>
      <c r="Z183" s="137">
        <f t="shared" si="46"/>
        <v>0.35</v>
      </c>
      <c r="AA183" s="137">
        <f t="shared" si="46"/>
        <v>0.35</v>
      </c>
      <c r="AB183" s="137">
        <f t="shared" si="46"/>
        <v>0.35</v>
      </c>
      <c r="AC183" s="137">
        <f t="shared" si="46"/>
        <v>0.35</v>
      </c>
      <c r="AD183" s="137">
        <f t="shared" si="46"/>
        <v>0.35</v>
      </c>
      <c r="AE183" s="137">
        <f t="shared" si="46"/>
        <v>0.35</v>
      </c>
      <c r="AF183" s="137">
        <f t="shared" si="46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5"/>
        <v>0.28999999999999998</v>
      </c>
      <c r="D184" s="137">
        <f t="shared" si="45"/>
        <v>0.28999999999999998</v>
      </c>
      <c r="E184" s="137">
        <f t="shared" si="45"/>
        <v>0.28999999999999998</v>
      </c>
      <c r="F184" s="137">
        <f t="shared" si="45"/>
        <v>0.28999999999999998</v>
      </c>
      <c r="G184" s="137">
        <f t="shared" si="45"/>
        <v>0.28999999999999998</v>
      </c>
      <c r="H184" s="137">
        <f t="shared" si="45"/>
        <v>0.28999999999999998</v>
      </c>
      <c r="I184" s="137">
        <f t="shared" si="45"/>
        <v>0.28999999999999998</v>
      </c>
      <c r="J184" s="137">
        <f t="shared" si="45"/>
        <v>0.28999999999999998</v>
      </c>
      <c r="K184" s="137">
        <f t="shared" si="45"/>
        <v>0.28999999999999998</v>
      </c>
      <c r="L184" s="137">
        <f t="shared" si="45"/>
        <v>0.28999999999999998</v>
      </c>
      <c r="M184" s="137">
        <f t="shared" si="45"/>
        <v>0.28999999999999998</v>
      </c>
      <c r="N184" s="137">
        <f t="shared" si="45"/>
        <v>0.28999999999999998</v>
      </c>
      <c r="O184" s="137">
        <f t="shared" si="45"/>
        <v>0.28999999999999998</v>
      </c>
      <c r="P184" s="137">
        <f t="shared" si="45"/>
        <v>0.28999999999999998</v>
      </c>
      <c r="Q184" s="137">
        <f t="shared" si="45"/>
        <v>0.28999999999999998</v>
      </c>
      <c r="R184" s="137">
        <f t="shared" si="45"/>
        <v>0.28999999999999998</v>
      </c>
      <c r="S184" s="137">
        <f t="shared" si="46"/>
        <v>0.28999999999999998</v>
      </c>
      <c r="T184" s="137">
        <f t="shared" si="46"/>
        <v>0.28999999999999998</v>
      </c>
      <c r="U184" s="137">
        <f t="shared" si="46"/>
        <v>0.28999999999999998</v>
      </c>
      <c r="V184" s="137">
        <f t="shared" si="46"/>
        <v>0.28999999999999998</v>
      </c>
      <c r="W184" s="137">
        <f t="shared" si="46"/>
        <v>0.28999999999999998</v>
      </c>
      <c r="X184" s="137">
        <f t="shared" si="46"/>
        <v>0.28999999999999998</v>
      </c>
      <c r="Y184" s="137">
        <f t="shared" si="46"/>
        <v>0.28999999999999998</v>
      </c>
      <c r="Z184" s="137">
        <f t="shared" si="46"/>
        <v>0.28999999999999998</v>
      </c>
      <c r="AA184" s="137">
        <f t="shared" si="46"/>
        <v>0.28999999999999998</v>
      </c>
      <c r="AB184" s="137">
        <f t="shared" si="46"/>
        <v>0.28999999999999998</v>
      </c>
      <c r="AC184" s="137">
        <f t="shared" si="46"/>
        <v>0.28999999999999998</v>
      </c>
      <c r="AD184" s="137">
        <f t="shared" si="46"/>
        <v>0.28999999999999998</v>
      </c>
      <c r="AE184" s="137">
        <f t="shared" si="46"/>
        <v>0.28999999999999998</v>
      </c>
      <c r="AF184" s="137">
        <f t="shared" si="46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5"/>
        <v>0.06</v>
      </c>
      <c r="D185" s="137">
        <f t="shared" si="45"/>
        <v>0.06</v>
      </c>
      <c r="E185" s="137">
        <f t="shared" si="45"/>
        <v>0.06</v>
      </c>
      <c r="F185" s="137">
        <f t="shared" si="45"/>
        <v>0.06</v>
      </c>
      <c r="G185" s="137">
        <f t="shared" si="45"/>
        <v>0.06</v>
      </c>
      <c r="H185" s="137">
        <f t="shared" si="45"/>
        <v>0.06</v>
      </c>
      <c r="I185" s="137">
        <f t="shared" si="45"/>
        <v>0.06</v>
      </c>
      <c r="J185" s="137">
        <f t="shared" si="45"/>
        <v>0.06</v>
      </c>
      <c r="K185" s="137">
        <f t="shared" si="45"/>
        <v>0.06</v>
      </c>
      <c r="L185" s="137">
        <f t="shared" si="45"/>
        <v>0.06</v>
      </c>
      <c r="M185" s="137">
        <f t="shared" si="45"/>
        <v>0.06</v>
      </c>
      <c r="N185" s="137">
        <f t="shared" si="45"/>
        <v>0.06</v>
      </c>
      <c r="O185" s="137">
        <f t="shared" si="45"/>
        <v>0.06</v>
      </c>
      <c r="P185" s="137">
        <f t="shared" si="45"/>
        <v>0.06</v>
      </c>
      <c r="Q185" s="137">
        <f t="shared" si="45"/>
        <v>0.06</v>
      </c>
      <c r="R185" s="137">
        <f t="shared" si="45"/>
        <v>0.06</v>
      </c>
      <c r="S185" s="137">
        <f t="shared" si="46"/>
        <v>0.06</v>
      </c>
      <c r="T185" s="137">
        <f t="shared" si="46"/>
        <v>0.06</v>
      </c>
      <c r="U185" s="137">
        <f t="shared" si="46"/>
        <v>0.06</v>
      </c>
      <c r="V185" s="137">
        <f t="shared" si="46"/>
        <v>0.06</v>
      </c>
      <c r="W185" s="137">
        <f t="shared" si="46"/>
        <v>0.06</v>
      </c>
      <c r="X185" s="137">
        <f t="shared" si="46"/>
        <v>0.06</v>
      </c>
      <c r="Y185" s="137">
        <f t="shared" si="46"/>
        <v>0.06</v>
      </c>
      <c r="Z185" s="137">
        <f t="shared" si="46"/>
        <v>0.06</v>
      </c>
      <c r="AA185" s="137">
        <f t="shared" si="46"/>
        <v>0.06</v>
      </c>
      <c r="AB185" s="137">
        <f t="shared" si="46"/>
        <v>0.06</v>
      </c>
      <c r="AC185" s="137">
        <f t="shared" si="46"/>
        <v>0.06</v>
      </c>
      <c r="AD185" s="137">
        <f t="shared" si="46"/>
        <v>0.06</v>
      </c>
      <c r="AE185" s="137">
        <f t="shared" si="46"/>
        <v>0.06</v>
      </c>
      <c r="AF185" s="137">
        <f t="shared" si="46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5"/>
        <v>0.11</v>
      </c>
      <c r="D186" s="137">
        <f t="shared" si="45"/>
        <v>0.11</v>
      </c>
      <c r="E186" s="137">
        <f t="shared" si="45"/>
        <v>0.11</v>
      </c>
      <c r="F186" s="137">
        <f t="shared" si="45"/>
        <v>0.11</v>
      </c>
      <c r="G186" s="137">
        <f t="shared" si="45"/>
        <v>0.11</v>
      </c>
      <c r="H186" s="137">
        <f t="shared" si="45"/>
        <v>0.11</v>
      </c>
      <c r="I186" s="137">
        <f t="shared" si="45"/>
        <v>0.11</v>
      </c>
      <c r="J186" s="137">
        <f t="shared" si="45"/>
        <v>0.11</v>
      </c>
      <c r="K186" s="137">
        <f t="shared" si="45"/>
        <v>0.11</v>
      </c>
      <c r="L186" s="137">
        <f t="shared" si="45"/>
        <v>0.11</v>
      </c>
      <c r="M186" s="137">
        <f t="shared" si="45"/>
        <v>0.11</v>
      </c>
      <c r="N186" s="137">
        <f t="shared" si="45"/>
        <v>0.11</v>
      </c>
      <c r="O186" s="137">
        <f t="shared" si="45"/>
        <v>0.11</v>
      </c>
      <c r="P186" s="137">
        <f t="shared" si="45"/>
        <v>0.11</v>
      </c>
      <c r="Q186" s="137">
        <f t="shared" si="45"/>
        <v>0.11</v>
      </c>
      <c r="R186" s="137">
        <f t="shared" si="45"/>
        <v>0.11</v>
      </c>
      <c r="S186" s="137">
        <f t="shared" si="46"/>
        <v>0.11</v>
      </c>
      <c r="T186" s="137">
        <f t="shared" si="46"/>
        <v>0.11</v>
      </c>
      <c r="U186" s="137">
        <f t="shared" si="46"/>
        <v>0.11</v>
      </c>
      <c r="V186" s="137">
        <f t="shared" si="46"/>
        <v>0.11</v>
      </c>
      <c r="W186" s="137">
        <f t="shared" si="46"/>
        <v>0.11</v>
      </c>
      <c r="X186" s="137">
        <f t="shared" si="46"/>
        <v>0.11</v>
      </c>
      <c r="Y186" s="137">
        <f t="shared" si="46"/>
        <v>0.11</v>
      </c>
      <c r="Z186" s="137">
        <f t="shared" si="46"/>
        <v>0.11</v>
      </c>
      <c r="AA186" s="137">
        <f t="shared" si="46"/>
        <v>0.11</v>
      </c>
      <c r="AB186" s="137">
        <f t="shared" si="46"/>
        <v>0.11</v>
      </c>
      <c r="AC186" s="137">
        <f t="shared" si="46"/>
        <v>0.11</v>
      </c>
      <c r="AD186" s="137">
        <f t="shared" si="46"/>
        <v>0.11</v>
      </c>
      <c r="AE186" s="137">
        <f t="shared" si="46"/>
        <v>0.11</v>
      </c>
      <c r="AF186" s="137">
        <f t="shared" si="46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5"/>
        <v>0.1</v>
      </c>
      <c r="D187" s="137">
        <f t="shared" si="45"/>
        <v>0.1</v>
      </c>
      <c r="E187" s="137">
        <f t="shared" si="45"/>
        <v>0.1</v>
      </c>
      <c r="F187" s="137">
        <f t="shared" si="45"/>
        <v>0.1</v>
      </c>
      <c r="G187" s="137">
        <f t="shared" si="45"/>
        <v>0.1</v>
      </c>
      <c r="H187" s="137">
        <f t="shared" si="45"/>
        <v>0.1</v>
      </c>
      <c r="I187" s="137">
        <f t="shared" si="45"/>
        <v>0.1</v>
      </c>
      <c r="J187" s="137">
        <f t="shared" si="45"/>
        <v>0.1</v>
      </c>
      <c r="K187" s="137">
        <f t="shared" si="45"/>
        <v>0.1</v>
      </c>
      <c r="L187" s="137">
        <f t="shared" si="45"/>
        <v>0.1</v>
      </c>
      <c r="M187" s="137">
        <f t="shared" si="45"/>
        <v>0.1</v>
      </c>
      <c r="N187" s="137">
        <f t="shared" si="45"/>
        <v>0.1</v>
      </c>
      <c r="O187" s="137">
        <f t="shared" si="45"/>
        <v>0.1</v>
      </c>
      <c r="P187" s="137">
        <f t="shared" si="45"/>
        <v>0.1</v>
      </c>
      <c r="Q187" s="137">
        <f t="shared" si="45"/>
        <v>0.1</v>
      </c>
      <c r="R187" s="137">
        <f t="shared" si="46"/>
        <v>0.1</v>
      </c>
      <c r="S187" s="137">
        <f t="shared" si="46"/>
        <v>0.1</v>
      </c>
      <c r="T187" s="137">
        <f t="shared" si="46"/>
        <v>0.1</v>
      </c>
      <c r="U187" s="137">
        <f t="shared" si="46"/>
        <v>0.1</v>
      </c>
      <c r="V187" s="137">
        <f t="shared" si="46"/>
        <v>0.1</v>
      </c>
      <c r="W187" s="137">
        <f t="shared" si="46"/>
        <v>0.1</v>
      </c>
      <c r="X187" s="137">
        <f t="shared" si="46"/>
        <v>0.1</v>
      </c>
      <c r="Y187" s="137">
        <f t="shared" si="46"/>
        <v>0.1</v>
      </c>
      <c r="Z187" s="137">
        <f t="shared" si="46"/>
        <v>0.1</v>
      </c>
      <c r="AA187" s="137">
        <f t="shared" si="46"/>
        <v>0.1</v>
      </c>
      <c r="AB187" s="137">
        <f t="shared" si="46"/>
        <v>0.1</v>
      </c>
      <c r="AC187" s="137">
        <f t="shared" si="46"/>
        <v>0.1</v>
      </c>
      <c r="AD187" s="137">
        <f t="shared" si="46"/>
        <v>0.1</v>
      </c>
      <c r="AE187" s="137">
        <f t="shared" si="46"/>
        <v>0.1</v>
      </c>
      <c r="AF187" s="137">
        <f t="shared" si="46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5"/>
        <v>0.09</v>
      </c>
      <c r="D188" s="137">
        <f t="shared" si="45"/>
        <v>0.09</v>
      </c>
      <c r="E188" s="137">
        <f t="shared" si="45"/>
        <v>0.09</v>
      </c>
      <c r="F188" s="137">
        <f t="shared" si="45"/>
        <v>0.09</v>
      </c>
      <c r="G188" s="137">
        <f t="shared" si="45"/>
        <v>0.09</v>
      </c>
      <c r="H188" s="137">
        <f t="shared" si="45"/>
        <v>0.09</v>
      </c>
      <c r="I188" s="137">
        <f t="shared" si="45"/>
        <v>0.09</v>
      </c>
      <c r="J188" s="137">
        <f t="shared" si="45"/>
        <v>0.09</v>
      </c>
      <c r="K188" s="137">
        <f t="shared" si="45"/>
        <v>0.09</v>
      </c>
      <c r="L188" s="137">
        <f t="shared" si="45"/>
        <v>0.09</v>
      </c>
      <c r="M188" s="137">
        <f t="shared" si="45"/>
        <v>0.09</v>
      </c>
      <c r="N188" s="137">
        <f t="shared" si="45"/>
        <v>0.09</v>
      </c>
      <c r="O188" s="137">
        <f t="shared" si="45"/>
        <v>0.09</v>
      </c>
      <c r="P188" s="137">
        <f t="shared" si="45"/>
        <v>0.09</v>
      </c>
      <c r="Q188" s="137">
        <f t="shared" si="45"/>
        <v>0.09</v>
      </c>
      <c r="R188" s="137">
        <f t="shared" si="46"/>
        <v>0.09</v>
      </c>
      <c r="S188" s="137">
        <f t="shared" si="46"/>
        <v>0.09</v>
      </c>
      <c r="T188" s="137">
        <f t="shared" si="46"/>
        <v>0.09</v>
      </c>
      <c r="U188" s="137">
        <f t="shared" si="46"/>
        <v>0.09</v>
      </c>
      <c r="V188" s="137">
        <f t="shared" si="46"/>
        <v>0.09</v>
      </c>
      <c r="W188" s="137">
        <f t="shared" si="46"/>
        <v>0.09</v>
      </c>
      <c r="X188" s="137">
        <f t="shared" si="46"/>
        <v>0.09</v>
      </c>
      <c r="Y188" s="137">
        <f t="shared" si="46"/>
        <v>0.09</v>
      </c>
      <c r="Z188" s="137">
        <f t="shared" si="46"/>
        <v>0.09</v>
      </c>
      <c r="AA188" s="137">
        <f t="shared" si="46"/>
        <v>0.09</v>
      </c>
      <c r="AB188" s="137">
        <f t="shared" si="46"/>
        <v>0.09</v>
      </c>
      <c r="AC188" s="137">
        <f t="shared" si="46"/>
        <v>0.09</v>
      </c>
      <c r="AD188" s="137">
        <f t="shared" si="46"/>
        <v>0.09</v>
      </c>
      <c r="AE188" s="137">
        <f t="shared" si="46"/>
        <v>0.09</v>
      </c>
      <c r="AF188" s="137">
        <f t="shared" si="46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5"/>
        <v>0.04</v>
      </c>
      <c r="D189" s="137">
        <f t="shared" si="45"/>
        <v>0.04</v>
      </c>
      <c r="E189" s="137">
        <f t="shared" si="45"/>
        <v>0.04</v>
      </c>
      <c r="F189" s="137">
        <f t="shared" si="45"/>
        <v>0.04</v>
      </c>
      <c r="G189" s="137">
        <f t="shared" si="45"/>
        <v>0.04</v>
      </c>
      <c r="H189" s="137">
        <f t="shared" si="45"/>
        <v>0.04</v>
      </c>
      <c r="I189" s="137">
        <f t="shared" si="45"/>
        <v>0.04</v>
      </c>
      <c r="J189" s="137">
        <f t="shared" si="45"/>
        <v>0.04</v>
      </c>
      <c r="K189" s="137">
        <f t="shared" si="45"/>
        <v>0.04</v>
      </c>
      <c r="L189" s="137">
        <f t="shared" si="45"/>
        <v>0.04</v>
      </c>
      <c r="M189" s="137">
        <f t="shared" si="45"/>
        <v>0.04</v>
      </c>
      <c r="N189" s="137">
        <f t="shared" si="45"/>
        <v>0.04</v>
      </c>
      <c r="O189" s="137">
        <f t="shared" si="45"/>
        <v>0.04</v>
      </c>
      <c r="P189" s="137">
        <f t="shared" si="45"/>
        <v>0.04</v>
      </c>
      <c r="Q189" s="137">
        <f t="shared" si="45"/>
        <v>0.04</v>
      </c>
      <c r="R189" s="137">
        <f t="shared" si="46"/>
        <v>0.04</v>
      </c>
      <c r="S189" s="137">
        <f t="shared" si="46"/>
        <v>0.04</v>
      </c>
      <c r="T189" s="137">
        <f t="shared" si="46"/>
        <v>0.04</v>
      </c>
      <c r="U189" s="137">
        <f t="shared" si="46"/>
        <v>0.04</v>
      </c>
      <c r="V189" s="137">
        <f t="shared" si="46"/>
        <v>0.04</v>
      </c>
      <c r="W189" s="137">
        <f t="shared" si="46"/>
        <v>0.04</v>
      </c>
      <c r="X189" s="137">
        <f t="shared" si="46"/>
        <v>0.04</v>
      </c>
      <c r="Y189" s="137">
        <f t="shared" si="46"/>
        <v>0.04</v>
      </c>
      <c r="Z189" s="137">
        <f t="shared" si="46"/>
        <v>0.04</v>
      </c>
      <c r="AA189" s="137">
        <f t="shared" si="46"/>
        <v>0.04</v>
      </c>
      <c r="AB189" s="137">
        <f t="shared" si="46"/>
        <v>0.04</v>
      </c>
      <c r="AC189" s="137">
        <f t="shared" si="46"/>
        <v>0.04</v>
      </c>
      <c r="AD189" s="137">
        <f t="shared" si="46"/>
        <v>0.04</v>
      </c>
      <c r="AE189" s="137">
        <f t="shared" si="46"/>
        <v>0.04</v>
      </c>
      <c r="AF189" s="137">
        <f t="shared" si="46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5"/>
        <v>2.3E-2</v>
      </c>
      <c r="E190" s="137">
        <f t="shared" si="45"/>
        <v>2.3E-2</v>
      </c>
      <c r="F190" s="137">
        <f t="shared" si="45"/>
        <v>2.3E-2</v>
      </c>
      <c r="G190" s="137">
        <f t="shared" si="45"/>
        <v>2.3E-2</v>
      </c>
      <c r="H190" s="137">
        <f t="shared" si="45"/>
        <v>2.3E-2</v>
      </c>
      <c r="I190" s="137">
        <f t="shared" si="45"/>
        <v>2.3E-2</v>
      </c>
      <c r="J190" s="137">
        <f t="shared" si="45"/>
        <v>2.3E-2</v>
      </c>
      <c r="K190" s="137">
        <f t="shared" si="45"/>
        <v>2.3E-2</v>
      </c>
      <c r="L190" s="137">
        <f t="shared" si="45"/>
        <v>2.3E-2</v>
      </c>
      <c r="M190" s="137">
        <f t="shared" si="45"/>
        <v>2.3E-2</v>
      </c>
      <c r="N190" s="137">
        <f t="shared" si="45"/>
        <v>2.3E-2</v>
      </c>
      <c r="O190" s="137">
        <f t="shared" si="45"/>
        <v>2.3E-2</v>
      </c>
      <c r="P190" s="137">
        <f t="shared" si="45"/>
        <v>2.3E-2</v>
      </c>
      <c r="Q190" s="137">
        <f t="shared" si="45"/>
        <v>2.3E-2</v>
      </c>
      <c r="R190" s="137">
        <f t="shared" si="46"/>
        <v>2.3E-2</v>
      </c>
      <c r="S190" s="137">
        <f t="shared" si="46"/>
        <v>2.3E-2</v>
      </c>
      <c r="T190" s="137">
        <f t="shared" si="46"/>
        <v>2.3E-2</v>
      </c>
      <c r="U190" s="137">
        <f t="shared" si="46"/>
        <v>2.3E-2</v>
      </c>
      <c r="V190" s="137">
        <f t="shared" si="46"/>
        <v>2.3E-2</v>
      </c>
      <c r="W190" s="137">
        <f t="shared" si="46"/>
        <v>2.3E-2</v>
      </c>
      <c r="X190" s="137">
        <f t="shared" si="46"/>
        <v>2.3E-2</v>
      </c>
      <c r="Y190" s="137">
        <f t="shared" si="46"/>
        <v>2.3E-2</v>
      </c>
      <c r="Z190" s="137">
        <f t="shared" si="46"/>
        <v>2.3E-2</v>
      </c>
      <c r="AA190" s="137">
        <f t="shared" si="46"/>
        <v>2.3E-2</v>
      </c>
      <c r="AB190" s="137">
        <f t="shared" si="46"/>
        <v>2.3E-2</v>
      </c>
      <c r="AC190" s="137">
        <f t="shared" si="46"/>
        <v>2.3E-2</v>
      </c>
      <c r="AD190" s="137">
        <f t="shared" si="46"/>
        <v>2.3E-2</v>
      </c>
      <c r="AE190" s="137">
        <f t="shared" si="46"/>
        <v>2.3E-2</v>
      </c>
      <c r="AF190" s="137">
        <f t="shared" si="46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7">SUM(B101:B190)</f>
        <v>194.70600000000002</v>
      </c>
      <c r="C191" s="141">
        <f t="shared" si="47"/>
        <v>194.70600000000002</v>
      </c>
      <c r="D191" s="141">
        <f t="shared" si="47"/>
        <v>194.70600000000002</v>
      </c>
      <c r="E191" s="141">
        <f t="shared" si="47"/>
        <v>194.70600000000002</v>
      </c>
      <c r="F191" s="141">
        <f t="shared" si="47"/>
        <v>194.70600000000002</v>
      </c>
      <c r="G191" s="141">
        <f t="shared" si="47"/>
        <v>194.70600000000002</v>
      </c>
      <c r="H191" s="141">
        <f t="shared" si="47"/>
        <v>194.70600000000002</v>
      </c>
      <c r="I191" s="141">
        <f t="shared" si="47"/>
        <v>192.10600000000005</v>
      </c>
      <c r="J191" s="141">
        <f t="shared" si="47"/>
        <v>192.10600000000005</v>
      </c>
      <c r="K191" s="141">
        <f t="shared" si="47"/>
        <v>192.10600000000005</v>
      </c>
      <c r="L191" s="141">
        <f t="shared" si="47"/>
        <v>192.10600000000005</v>
      </c>
      <c r="M191" s="141">
        <f t="shared" si="47"/>
        <v>192.10600000000005</v>
      </c>
      <c r="N191" s="141">
        <f t="shared" si="47"/>
        <v>192.10600000000005</v>
      </c>
      <c r="O191" s="141">
        <f t="shared" si="47"/>
        <v>192.10600000000005</v>
      </c>
      <c r="P191" s="141">
        <f t="shared" si="47"/>
        <v>192.10600000000005</v>
      </c>
      <c r="Q191" s="141">
        <f t="shared" si="47"/>
        <v>192.10600000000005</v>
      </c>
      <c r="R191" s="141">
        <f t="shared" si="47"/>
        <v>192.10600000000005</v>
      </c>
      <c r="S191" s="141">
        <f t="shared" si="47"/>
        <v>192.10600000000005</v>
      </c>
      <c r="T191" s="141">
        <f t="shared" si="47"/>
        <v>192.10600000000005</v>
      </c>
      <c r="U191" s="141">
        <f t="shared" si="47"/>
        <v>192.10600000000005</v>
      </c>
      <c r="V191" s="141">
        <f t="shared" si="47"/>
        <v>192.10600000000005</v>
      </c>
      <c r="W191" s="141">
        <f t="shared" si="47"/>
        <v>183.00600000000003</v>
      </c>
      <c r="X191" s="141">
        <f t="shared" si="47"/>
        <v>183.00600000000003</v>
      </c>
      <c r="Y191" s="141">
        <f t="shared" si="47"/>
        <v>183.00600000000003</v>
      </c>
      <c r="Z191" s="141">
        <f t="shared" si="47"/>
        <v>183.00600000000003</v>
      </c>
      <c r="AA191" s="141">
        <f t="shared" si="47"/>
        <v>183.00600000000003</v>
      </c>
      <c r="AB191" s="141">
        <f t="shared" si="47"/>
        <v>183.00600000000003</v>
      </c>
      <c r="AC191" s="141">
        <f t="shared" si="47"/>
        <v>183.00600000000003</v>
      </c>
      <c r="AD191" s="141">
        <f t="shared" si="47"/>
        <v>183.00600000000003</v>
      </c>
      <c r="AE191" s="141">
        <f t="shared" si="47"/>
        <v>183.00600000000003</v>
      </c>
      <c r="AF191" s="141">
        <f t="shared" si="47"/>
        <v>183.00600000000003</v>
      </c>
      <c r="AG191" s="142">
        <f t="shared" si="47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8">B193</f>
        <v>0.3</v>
      </c>
      <c r="D193" s="143">
        <f t="shared" si="48"/>
        <v>0.3</v>
      </c>
      <c r="E193" s="143">
        <f t="shared" si="48"/>
        <v>0.3</v>
      </c>
      <c r="F193" s="143">
        <f t="shared" si="48"/>
        <v>0.3</v>
      </c>
      <c r="G193" s="143">
        <f t="shared" si="48"/>
        <v>0.3</v>
      </c>
      <c r="H193" s="143">
        <f t="shared" si="48"/>
        <v>0.3</v>
      </c>
      <c r="I193" s="143">
        <f t="shared" si="48"/>
        <v>0.3</v>
      </c>
      <c r="J193" s="143">
        <f t="shared" si="48"/>
        <v>0.3</v>
      </c>
      <c r="K193" s="143">
        <f t="shared" si="48"/>
        <v>0.3</v>
      </c>
      <c r="L193" s="143">
        <f t="shared" si="48"/>
        <v>0.3</v>
      </c>
      <c r="M193" s="143">
        <f t="shared" si="48"/>
        <v>0.3</v>
      </c>
      <c r="N193" s="143">
        <f t="shared" si="48"/>
        <v>0.3</v>
      </c>
      <c r="O193" s="143">
        <f t="shared" si="48"/>
        <v>0.3</v>
      </c>
      <c r="P193" s="143">
        <f t="shared" si="48"/>
        <v>0.3</v>
      </c>
      <c r="Q193" s="143">
        <f t="shared" si="48"/>
        <v>0.3</v>
      </c>
      <c r="R193" s="143">
        <f t="shared" si="48"/>
        <v>0.3</v>
      </c>
      <c r="S193" s="143">
        <f t="shared" ref="S193:AF198" si="49">R193</f>
        <v>0.3</v>
      </c>
      <c r="T193" s="143">
        <f t="shared" si="49"/>
        <v>0.3</v>
      </c>
      <c r="U193" s="143">
        <f t="shared" si="49"/>
        <v>0.3</v>
      </c>
      <c r="V193" s="143">
        <f t="shared" si="49"/>
        <v>0.3</v>
      </c>
      <c r="W193" s="143">
        <f t="shared" si="49"/>
        <v>0.3</v>
      </c>
      <c r="X193" s="143">
        <f t="shared" si="49"/>
        <v>0.3</v>
      </c>
      <c r="Y193" s="143">
        <f t="shared" si="49"/>
        <v>0.3</v>
      </c>
      <c r="Z193" s="143">
        <f t="shared" si="49"/>
        <v>0.3</v>
      </c>
      <c r="AA193" s="143">
        <f t="shared" si="49"/>
        <v>0.3</v>
      </c>
      <c r="AB193" s="143">
        <f t="shared" si="49"/>
        <v>0.3</v>
      </c>
      <c r="AC193" s="143">
        <f t="shared" si="49"/>
        <v>0.3</v>
      </c>
      <c r="AD193" s="143">
        <f t="shared" si="49"/>
        <v>0.3</v>
      </c>
      <c r="AE193" s="143">
        <f t="shared" si="49"/>
        <v>0.3</v>
      </c>
      <c r="AF193" s="143">
        <f t="shared" si="49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8"/>
        <v>0.4</v>
      </c>
      <c r="D194" s="137">
        <f t="shared" si="48"/>
        <v>0.4</v>
      </c>
      <c r="E194" s="137">
        <f t="shared" si="48"/>
        <v>0.4</v>
      </c>
      <c r="F194" s="137">
        <f t="shared" si="48"/>
        <v>0.4</v>
      </c>
      <c r="G194" s="137">
        <f t="shared" si="48"/>
        <v>0.4</v>
      </c>
      <c r="H194" s="137">
        <f t="shared" si="48"/>
        <v>0.4</v>
      </c>
      <c r="I194" s="137">
        <f t="shared" si="48"/>
        <v>0.4</v>
      </c>
      <c r="J194" s="137">
        <f t="shared" si="48"/>
        <v>0.4</v>
      </c>
      <c r="K194" s="137">
        <f t="shared" si="48"/>
        <v>0.4</v>
      </c>
      <c r="L194" s="137">
        <f t="shared" si="48"/>
        <v>0.4</v>
      </c>
      <c r="M194" s="137">
        <f t="shared" si="48"/>
        <v>0.4</v>
      </c>
      <c r="N194" s="137">
        <f t="shared" si="48"/>
        <v>0.4</v>
      </c>
      <c r="O194" s="137">
        <f t="shared" si="48"/>
        <v>0.4</v>
      </c>
      <c r="P194" s="137">
        <f t="shared" si="48"/>
        <v>0.4</v>
      </c>
      <c r="Q194" s="137">
        <f t="shared" si="48"/>
        <v>0.4</v>
      </c>
      <c r="R194" s="137">
        <f t="shared" si="48"/>
        <v>0.4</v>
      </c>
      <c r="S194" s="137">
        <f t="shared" si="49"/>
        <v>0.4</v>
      </c>
      <c r="T194" s="137">
        <f t="shared" si="49"/>
        <v>0.4</v>
      </c>
      <c r="U194" s="137">
        <f t="shared" si="49"/>
        <v>0.4</v>
      </c>
      <c r="V194" s="137">
        <f>U194</f>
        <v>0.4</v>
      </c>
      <c r="W194" s="137">
        <f>V194</f>
        <v>0.4</v>
      </c>
      <c r="X194" s="137">
        <f t="shared" si="49"/>
        <v>0.4</v>
      </c>
      <c r="Y194" s="137">
        <f t="shared" si="49"/>
        <v>0.4</v>
      </c>
      <c r="Z194" s="137">
        <f t="shared" si="49"/>
        <v>0.4</v>
      </c>
      <c r="AA194" s="137">
        <f t="shared" si="49"/>
        <v>0.4</v>
      </c>
      <c r="AB194" s="137">
        <f t="shared" si="49"/>
        <v>0.4</v>
      </c>
      <c r="AC194" s="137">
        <f t="shared" si="49"/>
        <v>0.4</v>
      </c>
      <c r="AD194" s="137">
        <f t="shared" si="49"/>
        <v>0.4</v>
      </c>
      <c r="AE194" s="137">
        <f t="shared" si="49"/>
        <v>0.4</v>
      </c>
      <c r="AF194" s="137">
        <f t="shared" si="49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8"/>
        <v>1.5</v>
      </c>
      <c r="D195" s="137">
        <f t="shared" si="48"/>
        <v>1.5</v>
      </c>
      <c r="E195" s="137">
        <f t="shared" si="48"/>
        <v>1.5</v>
      </c>
      <c r="F195" s="137">
        <f t="shared" si="48"/>
        <v>1.5</v>
      </c>
      <c r="G195" s="137">
        <f t="shared" si="48"/>
        <v>1.5</v>
      </c>
      <c r="H195" s="137">
        <f t="shared" si="48"/>
        <v>1.5</v>
      </c>
      <c r="I195" s="137">
        <f t="shared" si="48"/>
        <v>1.5</v>
      </c>
      <c r="J195" s="137">
        <f t="shared" si="48"/>
        <v>1.5</v>
      </c>
      <c r="K195" s="137">
        <f t="shared" si="48"/>
        <v>1.5</v>
      </c>
      <c r="L195" s="137">
        <f t="shared" si="48"/>
        <v>1.5</v>
      </c>
      <c r="M195" s="137">
        <f t="shared" si="48"/>
        <v>1.5</v>
      </c>
      <c r="N195" s="137">
        <f t="shared" si="48"/>
        <v>1.5</v>
      </c>
      <c r="O195" s="137">
        <f t="shared" si="48"/>
        <v>1.5</v>
      </c>
      <c r="P195" s="137">
        <f t="shared" si="48"/>
        <v>1.5</v>
      </c>
      <c r="Q195" s="137">
        <f t="shared" si="48"/>
        <v>1.5</v>
      </c>
      <c r="R195" s="137">
        <f t="shared" si="48"/>
        <v>1.5</v>
      </c>
      <c r="S195" s="137">
        <f t="shared" si="49"/>
        <v>1.5</v>
      </c>
      <c r="T195" s="137">
        <f t="shared" si="49"/>
        <v>1.5</v>
      </c>
      <c r="U195" s="137">
        <f t="shared" si="49"/>
        <v>1.5</v>
      </c>
      <c r="V195" s="137">
        <f t="shared" si="49"/>
        <v>1.5</v>
      </c>
      <c r="W195" s="137">
        <f t="shared" si="49"/>
        <v>1.5</v>
      </c>
      <c r="X195" s="137">
        <f t="shared" si="49"/>
        <v>1.5</v>
      </c>
      <c r="Y195" s="137">
        <f t="shared" si="49"/>
        <v>1.5</v>
      </c>
      <c r="Z195" s="137">
        <f t="shared" si="49"/>
        <v>1.5</v>
      </c>
      <c r="AA195" s="137">
        <f t="shared" si="49"/>
        <v>1.5</v>
      </c>
      <c r="AB195" s="137">
        <f t="shared" si="49"/>
        <v>1.5</v>
      </c>
      <c r="AC195" s="137">
        <f t="shared" si="49"/>
        <v>1.5</v>
      </c>
      <c r="AD195" s="137">
        <f t="shared" si="49"/>
        <v>1.5</v>
      </c>
      <c r="AE195" s="137">
        <f t="shared" si="49"/>
        <v>1.5</v>
      </c>
      <c r="AF195" s="137">
        <f t="shared" si="49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8"/>
        <v>0.3</v>
      </c>
      <c r="D196" s="137">
        <f t="shared" si="48"/>
        <v>0.3</v>
      </c>
      <c r="E196" s="137">
        <f t="shared" si="48"/>
        <v>0.3</v>
      </c>
      <c r="F196" s="137">
        <f t="shared" si="48"/>
        <v>0.3</v>
      </c>
      <c r="G196" s="137">
        <f t="shared" si="48"/>
        <v>0.3</v>
      </c>
      <c r="H196" s="137">
        <f t="shared" si="48"/>
        <v>0.3</v>
      </c>
      <c r="I196" s="137">
        <f t="shared" si="48"/>
        <v>0.3</v>
      </c>
      <c r="J196" s="137">
        <f t="shared" si="48"/>
        <v>0.3</v>
      </c>
      <c r="K196" s="137">
        <f t="shared" si="48"/>
        <v>0.3</v>
      </c>
      <c r="L196" s="137">
        <f t="shared" si="48"/>
        <v>0.3</v>
      </c>
      <c r="M196" s="137">
        <f t="shared" si="48"/>
        <v>0.3</v>
      </c>
      <c r="N196" s="137">
        <f t="shared" si="48"/>
        <v>0.3</v>
      </c>
      <c r="O196" s="137">
        <f t="shared" si="48"/>
        <v>0.3</v>
      </c>
      <c r="P196" s="137">
        <f t="shared" si="48"/>
        <v>0.3</v>
      </c>
      <c r="Q196" s="137">
        <f t="shared" si="48"/>
        <v>0.3</v>
      </c>
      <c r="R196" s="137">
        <f t="shared" si="48"/>
        <v>0.3</v>
      </c>
      <c r="S196" s="137">
        <f t="shared" si="49"/>
        <v>0.3</v>
      </c>
      <c r="T196" s="137">
        <f t="shared" si="49"/>
        <v>0.3</v>
      </c>
      <c r="U196" s="137">
        <f t="shared" si="49"/>
        <v>0.3</v>
      </c>
      <c r="V196" s="137">
        <f t="shared" si="49"/>
        <v>0.3</v>
      </c>
      <c r="W196" s="137">
        <f t="shared" si="49"/>
        <v>0.3</v>
      </c>
      <c r="X196" s="137">
        <f t="shared" si="49"/>
        <v>0.3</v>
      </c>
      <c r="Y196" s="137">
        <f t="shared" si="49"/>
        <v>0.3</v>
      </c>
      <c r="Z196" s="137">
        <f t="shared" si="49"/>
        <v>0.3</v>
      </c>
      <c r="AA196" s="137">
        <f t="shared" si="49"/>
        <v>0.3</v>
      </c>
      <c r="AB196" s="137">
        <f t="shared" si="49"/>
        <v>0.3</v>
      </c>
      <c r="AC196" s="137">
        <f t="shared" si="49"/>
        <v>0.3</v>
      </c>
      <c r="AD196" s="137">
        <f t="shared" si="49"/>
        <v>0.3</v>
      </c>
      <c r="AE196" s="137">
        <f t="shared" si="49"/>
        <v>0.3</v>
      </c>
      <c r="AF196" s="137">
        <f t="shared" si="49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8"/>
        <v>0.4</v>
      </c>
      <c r="D197" s="137">
        <f t="shared" si="48"/>
        <v>0.4</v>
      </c>
      <c r="E197" s="137">
        <f t="shared" si="48"/>
        <v>0.4</v>
      </c>
      <c r="F197" s="137">
        <f t="shared" si="48"/>
        <v>0.4</v>
      </c>
      <c r="G197" s="137">
        <f t="shared" si="48"/>
        <v>0.4</v>
      </c>
      <c r="H197" s="137">
        <f t="shared" si="48"/>
        <v>0.4</v>
      </c>
      <c r="I197" s="137">
        <f t="shared" si="48"/>
        <v>0.4</v>
      </c>
      <c r="J197" s="137">
        <f t="shared" si="48"/>
        <v>0.4</v>
      </c>
      <c r="K197" s="137">
        <f t="shared" si="48"/>
        <v>0.4</v>
      </c>
      <c r="L197" s="137">
        <f t="shared" si="48"/>
        <v>0.4</v>
      </c>
      <c r="M197" s="137">
        <f t="shared" si="48"/>
        <v>0.4</v>
      </c>
      <c r="N197" s="137">
        <f t="shared" si="48"/>
        <v>0.4</v>
      </c>
      <c r="O197" s="137">
        <f t="shared" si="48"/>
        <v>0.4</v>
      </c>
      <c r="P197" s="137">
        <f t="shared" si="48"/>
        <v>0.4</v>
      </c>
      <c r="Q197" s="137">
        <f t="shared" si="48"/>
        <v>0.4</v>
      </c>
      <c r="R197" s="137">
        <f t="shared" si="48"/>
        <v>0.4</v>
      </c>
      <c r="S197" s="137">
        <f t="shared" si="49"/>
        <v>0.4</v>
      </c>
      <c r="T197" s="137">
        <f t="shared" si="49"/>
        <v>0.4</v>
      </c>
      <c r="U197" s="137">
        <f t="shared" si="49"/>
        <v>0.4</v>
      </c>
      <c r="V197" s="137">
        <f t="shared" si="49"/>
        <v>0.4</v>
      </c>
      <c r="W197" s="137">
        <f t="shared" si="49"/>
        <v>0.4</v>
      </c>
      <c r="X197" s="137">
        <f t="shared" si="49"/>
        <v>0.4</v>
      </c>
      <c r="Y197" s="137">
        <f t="shared" si="49"/>
        <v>0.4</v>
      </c>
      <c r="Z197" s="137">
        <f t="shared" si="49"/>
        <v>0.4</v>
      </c>
      <c r="AA197" s="137">
        <f t="shared" si="49"/>
        <v>0.4</v>
      </c>
      <c r="AB197" s="137">
        <f t="shared" si="49"/>
        <v>0.4</v>
      </c>
      <c r="AC197" s="137">
        <f t="shared" si="49"/>
        <v>0.4</v>
      </c>
      <c r="AD197" s="137">
        <f t="shared" si="49"/>
        <v>0.4</v>
      </c>
      <c r="AE197" s="137">
        <f t="shared" si="49"/>
        <v>0.4</v>
      </c>
      <c r="AF197" s="137">
        <f t="shared" si="49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8"/>
        <v>0.64</v>
      </c>
      <c r="D198" s="146">
        <f t="shared" si="48"/>
        <v>0.64</v>
      </c>
      <c r="E198" s="146">
        <f t="shared" si="48"/>
        <v>0.64</v>
      </c>
      <c r="F198" s="146">
        <f t="shared" si="48"/>
        <v>0.64</v>
      </c>
      <c r="G198" s="146">
        <f t="shared" si="48"/>
        <v>0.64</v>
      </c>
      <c r="H198" s="146">
        <f t="shared" si="48"/>
        <v>0.64</v>
      </c>
      <c r="I198" s="146">
        <f t="shared" si="48"/>
        <v>0.64</v>
      </c>
      <c r="J198" s="146">
        <f t="shared" si="48"/>
        <v>0.64</v>
      </c>
      <c r="K198" s="146">
        <f t="shared" si="48"/>
        <v>0.64</v>
      </c>
      <c r="L198" s="146">
        <f t="shared" si="48"/>
        <v>0.64</v>
      </c>
      <c r="M198" s="146">
        <f t="shared" si="48"/>
        <v>0.64</v>
      </c>
      <c r="N198" s="146">
        <f t="shared" si="48"/>
        <v>0.64</v>
      </c>
      <c r="O198" s="146">
        <f t="shared" si="48"/>
        <v>0.64</v>
      </c>
      <c r="P198" s="146">
        <f t="shared" si="48"/>
        <v>0.64</v>
      </c>
      <c r="Q198" s="146">
        <f t="shared" si="48"/>
        <v>0.64</v>
      </c>
      <c r="R198" s="146">
        <f t="shared" si="48"/>
        <v>0.64</v>
      </c>
      <c r="S198" s="146">
        <f t="shared" si="49"/>
        <v>0.64</v>
      </c>
      <c r="T198" s="146">
        <f t="shared" si="49"/>
        <v>0.64</v>
      </c>
      <c r="U198" s="146">
        <f t="shared" si="49"/>
        <v>0.64</v>
      </c>
      <c r="V198" s="146">
        <f t="shared" si="49"/>
        <v>0.64</v>
      </c>
      <c r="W198" s="146">
        <f t="shared" si="49"/>
        <v>0.64</v>
      </c>
      <c r="X198" s="146">
        <f t="shared" si="49"/>
        <v>0.64</v>
      </c>
      <c r="Y198" s="146">
        <f t="shared" si="49"/>
        <v>0.64</v>
      </c>
      <c r="Z198" s="146">
        <f t="shared" si="49"/>
        <v>0.64</v>
      </c>
      <c r="AA198" s="146">
        <f t="shared" si="49"/>
        <v>0.64</v>
      </c>
      <c r="AB198" s="146">
        <f t="shared" si="49"/>
        <v>0.64</v>
      </c>
      <c r="AC198" s="146">
        <f t="shared" si="49"/>
        <v>0.64</v>
      </c>
      <c r="AD198" s="146">
        <f t="shared" si="49"/>
        <v>0.64</v>
      </c>
      <c r="AE198" s="146">
        <f t="shared" si="49"/>
        <v>0.64</v>
      </c>
      <c r="AF198" s="146">
        <f t="shared" si="49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50">SUM(C193:C198)</f>
        <v>3.54</v>
      </c>
      <c r="D199" s="149">
        <f t="shared" si="50"/>
        <v>3.54</v>
      </c>
      <c r="E199" s="149">
        <f t="shared" si="50"/>
        <v>3.54</v>
      </c>
      <c r="F199" s="149">
        <f t="shared" si="50"/>
        <v>3.54</v>
      </c>
      <c r="G199" s="149">
        <f t="shared" si="50"/>
        <v>3.54</v>
      </c>
      <c r="H199" s="149">
        <f t="shared" si="50"/>
        <v>3.54</v>
      </c>
      <c r="I199" s="149">
        <f t="shared" si="50"/>
        <v>3.54</v>
      </c>
      <c r="J199" s="149">
        <f t="shared" si="50"/>
        <v>3.54</v>
      </c>
      <c r="K199" s="149">
        <f t="shared" si="50"/>
        <v>3.54</v>
      </c>
      <c r="L199" s="149">
        <f>SUM(L193:L198)</f>
        <v>3.54</v>
      </c>
      <c r="M199" s="149">
        <f t="shared" ref="M199:R199" si="51">SUM(M193:M198)</f>
        <v>3.54</v>
      </c>
      <c r="N199" s="149">
        <f t="shared" si="51"/>
        <v>3.54</v>
      </c>
      <c r="O199" s="149">
        <f t="shared" si="51"/>
        <v>3.54</v>
      </c>
      <c r="P199" s="149">
        <f t="shared" si="51"/>
        <v>3.54</v>
      </c>
      <c r="Q199" s="149">
        <f t="shared" si="51"/>
        <v>3.54</v>
      </c>
      <c r="R199" s="149">
        <f t="shared" si="51"/>
        <v>3.54</v>
      </c>
      <c r="S199" s="149">
        <f>SUM(S193:S198)</f>
        <v>3.54</v>
      </c>
      <c r="T199" s="149">
        <f t="shared" ref="T199:AG199" si="52">SUM(T193:T198)</f>
        <v>3.54</v>
      </c>
      <c r="U199" s="149">
        <f t="shared" si="52"/>
        <v>3.54</v>
      </c>
      <c r="V199" s="149">
        <f t="shared" si="52"/>
        <v>3.54</v>
      </c>
      <c r="W199" s="149">
        <f t="shared" si="52"/>
        <v>3.54</v>
      </c>
      <c r="X199" s="149">
        <f t="shared" si="52"/>
        <v>3.54</v>
      </c>
      <c r="Y199" s="149">
        <f t="shared" si="52"/>
        <v>3.54</v>
      </c>
      <c r="Z199" s="149">
        <f t="shared" si="52"/>
        <v>3.54</v>
      </c>
      <c r="AA199" s="149">
        <f t="shared" si="52"/>
        <v>3.54</v>
      </c>
      <c r="AB199" s="149">
        <f t="shared" si="52"/>
        <v>3.54</v>
      </c>
      <c r="AC199" s="149">
        <f t="shared" si="52"/>
        <v>3.54</v>
      </c>
      <c r="AD199" s="149">
        <f t="shared" si="52"/>
        <v>3.54</v>
      </c>
      <c r="AE199" s="149">
        <f t="shared" si="52"/>
        <v>3.54</v>
      </c>
      <c r="AF199" s="149">
        <f t="shared" si="52"/>
        <v>3.54</v>
      </c>
      <c r="AG199" s="150">
        <f t="shared" si="52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1374.64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13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2078/08/13)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2078/08/13)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3">B75</f>
        <v>866.94</v>
      </c>
      <c r="U213" s="173">
        <f t="shared" si="53"/>
        <v>821.74</v>
      </c>
      <c r="V213" s="173">
        <f t="shared" si="53"/>
        <v>839.14</v>
      </c>
      <c r="W213" s="173">
        <f t="shared" si="53"/>
        <v>859.54</v>
      </c>
      <c r="X213" s="173">
        <f t="shared" si="53"/>
        <v>914.94</v>
      </c>
      <c r="Y213" s="173">
        <f t="shared" si="53"/>
        <v>983.94</v>
      </c>
      <c r="Z213" s="173">
        <f t="shared" si="53"/>
        <v>1081.44</v>
      </c>
      <c r="AA213" s="173">
        <f t="shared" si="53"/>
        <v>1136.6400000000001</v>
      </c>
      <c r="AB213" s="173">
        <f t="shared" si="53"/>
        <v>1268.54</v>
      </c>
      <c r="AC213" s="173">
        <f t="shared" si="53"/>
        <v>1347.64</v>
      </c>
      <c r="AD213" s="173">
        <f t="shared" si="53"/>
        <v>1374.64</v>
      </c>
      <c r="AE213" s="173">
        <f t="shared" si="53"/>
        <v>1302.1400000000001</v>
      </c>
      <c r="AF213" s="173">
        <f t="shared" si="53"/>
        <v>1223.3400000000001</v>
      </c>
      <c r="AG213" s="173">
        <f t="shared" si="53"/>
        <v>1181.24</v>
      </c>
      <c r="AH213" s="173">
        <f t="shared" si="53"/>
        <v>1161.54</v>
      </c>
      <c r="AI213" s="173">
        <f t="shared" si="53"/>
        <v>1114.54</v>
      </c>
      <c r="AJ213" s="173">
        <f t="shared" si="53"/>
        <v>1092.94</v>
      </c>
      <c r="AK213" s="173">
        <f t="shared" si="53"/>
        <v>1113.8399999999999</v>
      </c>
      <c r="AL213" s="173">
        <f t="shared" si="53"/>
        <v>1137.1399999999999</v>
      </c>
      <c r="AM213" s="173">
        <f t="shared" si="53"/>
        <v>1253.74</v>
      </c>
      <c r="AN213" s="173">
        <f t="shared" si="53"/>
        <v>1378.44</v>
      </c>
      <c r="AO213" s="173">
        <f t="shared" si="53"/>
        <v>1452.74</v>
      </c>
      <c r="AP213" s="173">
        <f t="shared" si="53"/>
        <v>1429.34</v>
      </c>
      <c r="AQ213" s="173">
        <f t="shared" si="53"/>
        <v>1338.34</v>
      </c>
      <c r="AR213" s="173">
        <f t="shared" si="53"/>
        <v>1288.6399999999999</v>
      </c>
      <c r="AS213" s="173">
        <f t="shared" si="53"/>
        <v>1240.6400000000001</v>
      </c>
      <c r="AT213" s="173">
        <f t="shared" si="53"/>
        <v>1136.8399999999999</v>
      </c>
      <c r="AU213" s="173">
        <f t="shared" si="53"/>
        <v>1094.04</v>
      </c>
      <c r="AV213" s="173">
        <f t="shared" si="53"/>
        <v>930.34</v>
      </c>
      <c r="AW213" s="173">
        <f t="shared" si="53"/>
        <v>926.24</v>
      </c>
      <c r="AX213" s="173">
        <f t="shared" si="53"/>
        <v>902.74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4">B198</f>
        <v>0.64</v>
      </c>
      <c r="C234" s="176">
        <f t="shared" si="54"/>
        <v>0.64</v>
      </c>
      <c r="D234" s="176">
        <f t="shared" si="54"/>
        <v>0.64</v>
      </c>
      <c r="E234" s="176">
        <f t="shared" si="54"/>
        <v>0.64</v>
      </c>
      <c r="F234" s="176">
        <f t="shared" si="54"/>
        <v>0.64</v>
      </c>
      <c r="G234" s="176">
        <f t="shared" si="54"/>
        <v>0.64</v>
      </c>
      <c r="H234" s="176">
        <f t="shared" si="54"/>
        <v>0.64</v>
      </c>
      <c r="I234" s="176">
        <f t="shared" si="54"/>
        <v>0.64</v>
      </c>
      <c r="J234" s="176">
        <f t="shared" si="54"/>
        <v>0.64</v>
      </c>
      <c r="K234" s="176">
        <f t="shared" si="54"/>
        <v>0.64</v>
      </c>
      <c r="L234" s="176">
        <f t="shared" si="54"/>
        <v>0.64</v>
      </c>
      <c r="M234" s="176">
        <f t="shared" si="54"/>
        <v>0.64</v>
      </c>
      <c r="N234" s="176">
        <f t="shared" si="54"/>
        <v>0.64</v>
      </c>
      <c r="O234" s="176">
        <f t="shared" si="54"/>
        <v>0.64</v>
      </c>
      <c r="P234" s="176">
        <f t="shared" si="54"/>
        <v>0.64</v>
      </c>
      <c r="Q234" s="176">
        <f t="shared" si="54"/>
        <v>0.64</v>
      </c>
      <c r="R234" s="176">
        <f t="shared" si="54"/>
        <v>0.64</v>
      </c>
      <c r="S234" s="176">
        <f t="shared" si="54"/>
        <v>0.64</v>
      </c>
      <c r="T234" s="176">
        <f t="shared" si="54"/>
        <v>0.64</v>
      </c>
      <c r="U234" s="176">
        <f t="shared" si="54"/>
        <v>0.64</v>
      </c>
      <c r="V234" s="176">
        <f t="shared" si="54"/>
        <v>0.64</v>
      </c>
      <c r="W234" s="176">
        <f t="shared" si="54"/>
        <v>0.64</v>
      </c>
      <c r="X234" s="176">
        <f t="shared" si="54"/>
        <v>0.64</v>
      </c>
      <c r="Y234" s="176">
        <f t="shared" si="54"/>
        <v>0.64</v>
      </c>
      <c r="Z234" s="176">
        <f t="shared" si="54"/>
        <v>0.64</v>
      </c>
      <c r="AA234" s="176">
        <f t="shared" si="54"/>
        <v>0.64</v>
      </c>
      <c r="AB234" s="176">
        <f t="shared" si="54"/>
        <v>0.64</v>
      </c>
      <c r="AC234" s="176">
        <f t="shared" si="54"/>
        <v>0.64</v>
      </c>
      <c r="AD234" s="176">
        <f t="shared" si="54"/>
        <v>0.64</v>
      </c>
      <c r="AE234" s="176">
        <f t="shared" si="54"/>
        <v>0.64</v>
      </c>
      <c r="AF234" s="176">
        <f t="shared" si="54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5">IF(C202&lt;100,"",C202-520)</f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6">IF(B203&lt;100,"",B203-620)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7">IF(B204&lt;100,"",B204-330)</f>
        <v/>
      </c>
      <c r="C237" s="120" t="str">
        <f t="shared" si="57"/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8">IF(C205&lt;100,"",C205-1500)</f>
        <v/>
      </c>
      <c r="D238" s="120" t="str">
        <f t="shared" si="58"/>
        <v/>
      </c>
      <c r="E238" s="120" t="str">
        <f t="shared" si="58"/>
        <v/>
      </c>
      <c r="F238" s="120" t="str">
        <f t="shared" si="58"/>
        <v/>
      </c>
      <c r="G238" s="120" t="str">
        <f t="shared" si="58"/>
        <v/>
      </c>
      <c r="H238" s="120" t="str">
        <f t="shared" si="58"/>
        <v/>
      </c>
      <c r="I238" s="120" t="str">
        <f t="shared" si="58"/>
        <v/>
      </c>
      <c r="J238" s="120" t="str">
        <f t="shared" si="58"/>
        <v/>
      </c>
      <c r="K238" s="120" t="str">
        <f t="shared" si="58"/>
        <v/>
      </c>
      <c r="L238" s="120" t="str">
        <f t="shared" si="58"/>
        <v/>
      </c>
      <c r="M238" s="120" t="str">
        <f t="shared" si="58"/>
        <v/>
      </c>
      <c r="N238" s="120" t="str">
        <f t="shared" si="58"/>
        <v/>
      </c>
      <c r="O238" s="120" t="str">
        <f t="shared" si="58"/>
        <v/>
      </c>
      <c r="P238" s="120" t="str">
        <f t="shared" si="58"/>
        <v/>
      </c>
      <c r="Q238" s="120" t="str">
        <f t="shared" si="58"/>
        <v/>
      </c>
      <c r="R238" s="120" t="str">
        <f t="shared" si="58"/>
        <v/>
      </c>
      <c r="S238" s="120" t="str">
        <f t="shared" si="58"/>
        <v/>
      </c>
      <c r="T238" s="120" t="str">
        <f t="shared" si="58"/>
        <v/>
      </c>
      <c r="U238" s="120" t="str">
        <f t="shared" si="58"/>
        <v/>
      </c>
      <c r="V238" s="120" t="str">
        <f t="shared" si="58"/>
        <v/>
      </c>
      <c r="W238" s="120" t="str">
        <f t="shared" si="58"/>
        <v/>
      </c>
      <c r="X238" s="120" t="str">
        <f t="shared" si="58"/>
        <v/>
      </c>
      <c r="Y238" s="120" t="str">
        <f t="shared" si="58"/>
        <v/>
      </c>
      <c r="Z238" s="120" t="str">
        <f t="shared" si="58"/>
        <v/>
      </c>
      <c r="AA238" s="120" t="str">
        <f t="shared" si="58"/>
        <v/>
      </c>
      <c r="AB238" s="120" t="str">
        <f t="shared" si="58"/>
        <v/>
      </c>
      <c r="AC238" s="120" t="str">
        <f t="shared" si="58"/>
        <v/>
      </c>
      <c r="AD238" s="120" t="str">
        <f t="shared" si="58"/>
        <v/>
      </c>
      <c r="AE238" s="120" t="str">
        <f t="shared" si="58"/>
        <v/>
      </c>
      <c r="AF238" s="120" t="str">
        <f t="shared" si="5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206" priority="338">
      <formula>S$9&gt;=20/24</formula>
    </cfRule>
    <cfRule type="expression" dxfId="5205" priority="339">
      <formula>AND(S$9&gt;=14/24,S$9&lt;20/24)</formula>
    </cfRule>
    <cfRule type="expression" dxfId="5204" priority="340">
      <formula>AND(S$9&gt;=8/24,S$9&lt;14/24)</formula>
    </cfRule>
    <cfRule type="expression" dxfId="5203" priority="341">
      <formula>S$9&lt;8/24</formula>
    </cfRule>
  </conditionalFormatting>
  <conditionalFormatting sqref="B8:AF10 AA81:AF81 B81:Q81 B56:AF56 B82:AF82 C193:AF199 AE57:AF59 B68:AF72 T212:AX212 R40:S41 W85:Z91 AA84:AF91 B74:AF78 B80:AF80 B57:K61 B63:N67 L58:N61 L39:Q42 L12:U14 L37:V37 V13:V14 L16:V32 O45:V48 O58:V67 L11:AD11 T40:AD42 AA43:AD43 L53:AF55 AA16:AF16 W18:AF30 AA12:AF14">
    <cfRule type="expression" dxfId="5202" priority="334">
      <formula>B$9&gt;=20/24</formula>
    </cfRule>
    <cfRule type="expression" dxfId="5201" priority="335">
      <formula>AND(B$9&gt;=14/24,B$9&lt;20/24)</formula>
    </cfRule>
    <cfRule type="expression" dxfId="5200" priority="336">
      <formula>AND(B$9&gt;=8/24,B$9&lt;14/24)</formula>
    </cfRule>
    <cfRule type="expression" dxfId="5199" priority="337">
      <formula>B$9&lt;8/24</formula>
    </cfRule>
  </conditionalFormatting>
  <conditionalFormatting sqref="B191:AF191">
    <cfRule type="expression" dxfId="5198" priority="330">
      <formula>B$9&gt;=20/24</formula>
    </cfRule>
    <cfRule type="expression" dxfId="5197" priority="331">
      <formula>AND(B$9&gt;=14/24,B$9&lt;20/24)</formula>
    </cfRule>
    <cfRule type="expression" dxfId="5196" priority="332">
      <formula>AND(B$9&gt;=8/24,B$9&lt;14/24)</formula>
    </cfRule>
    <cfRule type="expression" dxfId="5195" priority="333">
      <formula>B$9&lt;8/24</formula>
    </cfRule>
  </conditionalFormatting>
  <conditionalFormatting sqref="AL4:AL6">
    <cfRule type="iconSet" priority="329">
      <iconSet iconSet="3TrafficLights2" reverse="1">
        <cfvo type="percent" val="0"/>
        <cfvo type="num" val="1"/>
        <cfvo type="num" val="1"/>
      </iconSet>
    </cfRule>
  </conditionalFormatting>
  <conditionalFormatting sqref="L57:Q57">
    <cfRule type="expression" dxfId="5194" priority="325">
      <formula>L$9&gt;=20/24</formula>
    </cfRule>
    <cfRule type="expression" dxfId="5193" priority="326">
      <formula>AND(L$9&gt;=14/24,L$9&lt;20/24)</formula>
    </cfRule>
    <cfRule type="expression" dxfId="5192" priority="327">
      <formula>AND(L$9&gt;=8/24,L$9&lt;14/24)</formula>
    </cfRule>
    <cfRule type="expression" dxfId="5191" priority="328">
      <formula>L$9&lt;8/24</formula>
    </cfRule>
  </conditionalFormatting>
  <conditionalFormatting sqref="L43:Q43">
    <cfRule type="expression" dxfId="5190" priority="321">
      <formula>L$9&gt;=20/24</formula>
    </cfRule>
    <cfRule type="expression" dxfId="5189" priority="322">
      <formula>AND(L$9&gt;=14/24,L$9&lt;20/24)</formula>
    </cfRule>
    <cfRule type="expression" dxfId="5188" priority="323">
      <formula>AND(L$9&gt;=8/24,L$9&lt;14/24)</formula>
    </cfRule>
    <cfRule type="expression" dxfId="5187" priority="324">
      <formula>L$9&lt;8/24</formula>
    </cfRule>
  </conditionalFormatting>
  <conditionalFormatting sqref="R39:AD39">
    <cfRule type="expression" dxfId="5186" priority="313">
      <formula>R$9&gt;=20/24</formula>
    </cfRule>
    <cfRule type="expression" dxfId="5185" priority="314">
      <formula>AND(R$9&gt;=14/24,R$9&lt;20/24)</formula>
    </cfRule>
    <cfRule type="expression" dxfId="5184" priority="315">
      <formula>AND(R$9&gt;=8/24,R$9&lt;14/24)</formula>
    </cfRule>
    <cfRule type="expression" dxfId="5183" priority="316">
      <formula>R$9&lt;8/24</formula>
    </cfRule>
  </conditionalFormatting>
  <conditionalFormatting sqref="R57:AD57">
    <cfRule type="expression" dxfId="5182" priority="309">
      <formula>R$9&gt;=20/24</formula>
    </cfRule>
    <cfRule type="expression" dxfId="5181" priority="310">
      <formula>AND(R$9&gt;=14/24,R$9&lt;20/24)</formula>
    </cfRule>
    <cfRule type="expression" dxfId="5180" priority="311">
      <formula>AND(R$9&gt;=8/24,R$9&lt;14/24)</formula>
    </cfRule>
    <cfRule type="expression" dxfId="5179" priority="312">
      <formula>R$9&lt;8/24</formula>
    </cfRule>
  </conditionalFormatting>
  <conditionalFormatting sqref="R81:Z81">
    <cfRule type="expression" dxfId="5178" priority="305">
      <formula>R$9&gt;=20/24</formula>
    </cfRule>
    <cfRule type="expression" dxfId="5177" priority="306">
      <formula>AND(R$9&gt;=14/24,R$9&lt;20/24)</formula>
    </cfRule>
    <cfRule type="expression" dxfId="5176" priority="307">
      <formula>AND(R$9&gt;=8/24,R$9&lt;14/24)</formula>
    </cfRule>
    <cfRule type="expression" dxfId="5175" priority="308">
      <formula>R$9&lt;8/24</formula>
    </cfRule>
  </conditionalFormatting>
  <conditionalFormatting sqref="T84:Z84">
    <cfRule type="expression" dxfId="5174" priority="301">
      <formula>T$9&gt;=20/24</formula>
    </cfRule>
    <cfRule type="expression" dxfId="5173" priority="302">
      <formula>AND(T$9&gt;=14/24,T$9&lt;20/24)</formula>
    </cfRule>
    <cfRule type="expression" dxfId="5172" priority="303">
      <formula>AND(T$9&gt;=8/24,T$9&lt;14/24)</formula>
    </cfRule>
    <cfRule type="expression" dxfId="5171" priority="304">
      <formula>T$9&lt;8/24</formula>
    </cfRule>
  </conditionalFormatting>
  <conditionalFormatting sqref="L35:V35">
    <cfRule type="expression" dxfId="5170" priority="297">
      <formula>L$9&gt;=20/24</formula>
    </cfRule>
    <cfRule type="expression" dxfId="5169" priority="298">
      <formula>AND(L$9&gt;=14/24,L$9&lt;20/24)</formula>
    </cfRule>
    <cfRule type="expression" dxfId="5168" priority="299">
      <formula>AND(L$9&gt;=8/24,L$9&lt;14/24)</formula>
    </cfRule>
    <cfRule type="expression" dxfId="5167" priority="300">
      <formula>L$9&lt;8/24</formula>
    </cfRule>
  </conditionalFormatting>
  <conditionalFormatting sqref="L49:V49">
    <cfRule type="expression" dxfId="5166" priority="293">
      <formula>L$9&gt;=20/24</formula>
    </cfRule>
    <cfRule type="expression" dxfId="5165" priority="294">
      <formula>AND(L$9&gt;=14/24,L$9&lt;20/24)</formula>
    </cfRule>
    <cfRule type="expression" dxfId="5164" priority="295">
      <formula>AND(L$9&gt;=8/24,L$9&lt;14/24)</formula>
    </cfRule>
    <cfRule type="expression" dxfId="5163" priority="296">
      <formula>L$9&lt;8/24</formula>
    </cfRule>
  </conditionalFormatting>
  <conditionalFormatting sqref="L50:V50">
    <cfRule type="expression" dxfId="5162" priority="289">
      <formula>L$9&gt;=20/24</formula>
    </cfRule>
    <cfRule type="expression" dxfId="5161" priority="290">
      <formula>AND(L$9&gt;=14/24,L$9&lt;20/24)</formula>
    </cfRule>
    <cfRule type="expression" dxfId="5160" priority="291">
      <formula>AND(L$9&gt;=8/24,L$9&lt;14/24)</formula>
    </cfRule>
    <cfRule type="expression" dxfId="5159" priority="292">
      <formula>L$9&lt;8/24</formula>
    </cfRule>
  </conditionalFormatting>
  <conditionalFormatting sqref="L45:V48">
    <cfRule type="expression" dxfId="5158" priority="285">
      <formula>L$9&gt;=20/24</formula>
    </cfRule>
    <cfRule type="expression" dxfId="5157" priority="286">
      <formula>AND(L$9&gt;=14/24,L$9&lt;20/24)</formula>
    </cfRule>
    <cfRule type="expression" dxfId="5156" priority="287">
      <formula>AND(L$9&gt;=8/24,L$9&lt;14/24)</formula>
    </cfRule>
    <cfRule type="expression" dxfId="5155" priority="288">
      <formula>L$9&lt;8/24</formula>
    </cfRule>
  </conditionalFormatting>
  <conditionalFormatting sqref="W37:AF37">
    <cfRule type="expression" dxfId="5154" priority="281">
      <formula>W$9&gt;=20/24</formula>
    </cfRule>
    <cfRule type="expression" dxfId="5153" priority="282">
      <formula>AND(W$9&gt;=14/24,W$9&lt;20/24)</formula>
    </cfRule>
    <cfRule type="expression" dxfId="5152" priority="283">
      <formula>AND(W$9&gt;=8/24,W$9&lt;14/24)</formula>
    </cfRule>
    <cfRule type="expression" dxfId="5151" priority="284">
      <formula>W$9&lt;8/24</formula>
    </cfRule>
  </conditionalFormatting>
  <conditionalFormatting sqref="W31:AF32 W35:AF35">
    <cfRule type="expression" dxfId="5150" priority="277">
      <formula>W$9&gt;=20/24</formula>
    </cfRule>
    <cfRule type="expression" dxfId="5149" priority="278">
      <formula>AND(W$9&gt;=14/24,W$9&lt;20/24)</formula>
    </cfRule>
    <cfRule type="expression" dxfId="5148" priority="279">
      <formula>AND(W$9&gt;=8/24,W$9&lt;14/24)</formula>
    </cfRule>
    <cfRule type="expression" dxfId="5147" priority="280">
      <formula>W$9&lt;8/24</formula>
    </cfRule>
  </conditionalFormatting>
  <conditionalFormatting sqref="R42:S43 S43:Z43 R45:AF48">
    <cfRule type="expression" dxfId="5146" priority="273">
      <formula>R$9&gt;=20/24</formula>
    </cfRule>
    <cfRule type="expression" dxfId="5145" priority="274">
      <formula>AND(R$9&gt;=14/24,R$9&lt;20/24)</formula>
    </cfRule>
    <cfRule type="expression" dxfId="5144" priority="275">
      <formula>AND(R$9&gt;=8/24,R$9&lt;14/24)</formula>
    </cfRule>
    <cfRule type="expression" dxfId="5143" priority="276">
      <formula>R$9&lt;8/24</formula>
    </cfRule>
  </conditionalFormatting>
  <conditionalFormatting sqref="R49:AF49">
    <cfRule type="expression" dxfId="5142" priority="269">
      <formula>R$9&gt;=20/24</formula>
    </cfRule>
    <cfRule type="expression" dxfId="5141" priority="270">
      <formula>AND(R$9&gt;=14/24,R$9&lt;20/24)</formula>
    </cfRule>
    <cfRule type="expression" dxfId="5140" priority="271">
      <formula>AND(R$9&gt;=8/24,R$9&lt;14/24)</formula>
    </cfRule>
    <cfRule type="expression" dxfId="5139" priority="272">
      <formula>R$9&lt;8/24</formula>
    </cfRule>
  </conditionalFormatting>
  <conditionalFormatting sqref="R50:AF50">
    <cfRule type="expression" dxfId="5138" priority="265">
      <formula>R$9&gt;=20/24</formula>
    </cfRule>
    <cfRule type="expression" dxfId="5137" priority="266">
      <formula>AND(R$9&gt;=14/24,R$9&lt;20/24)</formula>
    </cfRule>
    <cfRule type="expression" dxfId="5136" priority="267">
      <formula>AND(R$9&gt;=8/24,R$9&lt;14/24)</formula>
    </cfRule>
    <cfRule type="expression" dxfId="5135" priority="268">
      <formula>R$9&lt;8/24</formula>
    </cfRule>
  </conditionalFormatting>
  <conditionalFormatting sqref="W60:AF67">
    <cfRule type="expression" dxfId="5134" priority="261">
      <formula>W$9&gt;=20/24</formula>
    </cfRule>
    <cfRule type="expression" dxfId="5133" priority="262">
      <formula>AND(W$9&gt;=14/24,W$9&lt;20/24)</formula>
    </cfRule>
    <cfRule type="expression" dxfId="5132" priority="263">
      <formula>AND(W$9&gt;=8/24,W$9&lt;14/24)</formula>
    </cfRule>
    <cfRule type="expression" dxfId="5131" priority="264">
      <formula>W$9&lt;8/24</formula>
    </cfRule>
  </conditionalFormatting>
  <conditionalFormatting sqref="AA94:AF97">
    <cfRule type="expression" dxfId="5130" priority="257">
      <formula>AA$9&gt;=20/24</formula>
    </cfRule>
    <cfRule type="expression" dxfId="5129" priority="258">
      <formula>AND(AA$9&gt;=14/24,AA$9&lt;20/24)</formula>
    </cfRule>
    <cfRule type="expression" dxfId="5128" priority="259">
      <formula>AND(AA$9&gt;=8/24,AA$9&lt;14/24)</formula>
    </cfRule>
    <cfRule type="expression" dxfId="5127" priority="260">
      <formula>AA$9&lt;8/24</formula>
    </cfRule>
  </conditionalFormatting>
  <conditionalFormatting sqref="B62:N62">
    <cfRule type="expression" dxfId="5126" priority="253">
      <formula>B$9&gt;=20/24</formula>
    </cfRule>
    <cfRule type="expression" dxfId="5125" priority="254">
      <formula>AND(B$9&gt;=14/24,B$9&lt;20/24)</formula>
    </cfRule>
    <cfRule type="expression" dxfId="5124" priority="255">
      <formula>AND(B$9&gt;=8/24,B$9&lt;14/24)</formula>
    </cfRule>
    <cfRule type="expression" dxfId="5123" priority="256">
      <formula>B$9&lt;8/24</formula>
    </cfRule>
  </conditionalFormatting>
  <conditionalFormatting sqref="T94:Z97">
    <cfRule type="expression" dxfId="5122" priority="249">
      <formula>T$9&gt;=20/24</formula>
    </cfRule>
    <cfRule type="expression" dxfId="5121" priority="250">
      <formula>AND(T$9&gt;=14/24,T$9&lt;20/24)</formula>
    </cfRule>
    <cfRule type="expression" dxfId="5120" priority="251">
      <formula>AND(T$9&gt;=8/24,T$9&lt;14/24)</formula>
    </cfRule>
    <cfRule type="expression" dxfId="5119" priority="252">
      <formula>T$9&lt;8/24</formula>
    </cfRule>
  </conditionalFormatting>
  <conditionalFormatting sqref="B38:AF38 C51:AG51 C12:K12 C37:Q37 G45:K47 L35:Q36 L12:U14 V13:V14 L16:V32 G11:AE11 B52:AF56 AA12:AE14 AA16:AF16 W18:AF32 R35:AF37 AF11:AF14 L45:AF50 C39:AF43">
    <cfRule type="expression" dxfId="5118" priority="248">
      <formula>B11&gt;$AG11</formula>
    </cfRule>
  </conditionalFormatting>
  <conditionalFormatting sqref="A100:A156 A84:A97 A11:A14 A16:A32 A45:A72 A80:A82 A74:A78 A35:A43 A169:A200">
    <cfRule type="expression" dxfId="5117" priority="247">
      <formula>$AH11=0</formula>
    </cfRule>
  </conditionalFormatting>
  <conditionalFormatting sqref="AA98:AF98">
    <cfRule type="expression" dxfId="5116" priority="243">
      <formula>AA$9&gt;=20/24</formula>
    </cfRule>
    <cfRule type="expression" dxfId="5115" priority="244">
      <formula>AND(AA$9&gt;=14/24,AA$9&lt;20/24)</formula>
    </cfRule>
    <cfRule type="expression" dxfId="5114" priority="245">
      <formula>AND(AA$9&gt;=8/24,AA$9&lt;14/24)</formula>
    </cfRule>
    <cfRule type="expression" dxfId="5113" priority="246">
      <formula>AA$9&lt;8/24</formula>
    </cfRule>
  </conditionalFormatting>
  <conditionalFormatting sqref="T98:Z98">
    <cfRule type="expression" dxfId="5112" priority="239">
      <formula>T$9&gt;=20/24</formula>
    </cfRule>
    <cfRule type="expression" dxfId="5111" priority="240">
      <formula>AND(T$9&gt;=14/24,T$9&lt;20/24)</formula>
    </cfRule>
    <cfRule type="expression" dxfId="5110" priority="241">
      <formula>AND(T$9&gt;=8/24,T$9&lt;14/24)</formula>
    </cfRule>
    <cfRule type="expression" dxfId="5109" priority="242">
      <formula>T$9&lt;8/24</formula>
    </cfRule>
  </conditionalFormatting>
  <conditionalFormatting sqref="A98">
    <cfRule type="expression" dxfId="5108" priority="238">
      <formula>$AH98=0</formula>
    </cfRule>
  </conditionalFormatting>
  <conditionalFormatting sqref="L36:AF36">
    <cfRule type="expression" dxfId="5107" priority="234">
      <formula>L$9&gt;=20/24</formula>
    </cfRule>
    <cfRule type="expression" dxfId="5106" priority="235">
      <formula>AND(L$9&gt;=14/24,L$9&lt;20/24)</formula>
    </cfRule>
    <cfRule type="expression" dxfId="5105" priority="236">
      <formula>AND(L$9&gt;=8/24,L$9&lt;14/24)</formula>
    </cfRule>
    <cfRule type="expression" dxfId="5104" priority="237">
      <formula>L$9&lt;8/24</formula>
    </cfRule>
  </conditionalFormatting>
  <conditionalFormatting sqref="W36:AF36">
    <cfRule type="expression" dxfId="5103" priority="230">
      <formula>W$9&gt;=20/24</formula>
    </cfRule>
    <cfRule type="expression" dxfId="5102" priority="231">
      <formula>AND(W$9&gt;=14/24,W$9&lt;20/24)</formula>
    </cfRule>
    <cfRule type="expression" dxfId="5101" priority="232">
      <formula>AND(W$9&gt;=8/24,W$9&lt;14/24)</formula>
    </cfRule>
    <cfRule type="expression" dxfId="5100" priority="233">
      <formula>W$9&lt;8/24</formula>
    </cfRule>
  </conditionalFormatting>
  <conditionalFormatting sqref="AL32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L34:V34">
    <cfRule type="expression" dxfId="5099" priority="209">
      <formula>L$9&gt;=20/24</formula>
    </cfRule>
    <cfRule type="expression" dxfId="5098" priority="210">
      <formula>AND(L$9&gt;=14/24,L$9&lt;20/24)</formula>
    </cfRule>
    <cfRule type="expression" dxfId="5097" priority="211">
      <formula>AND(L$9&gt;=8/24,L$9&lt;14/24)</formula>
    </cfRule>
    <cfRule type="expression" dxfId="5096" priority="212">
      <formula>L$9&lt;8/24</formula>
    </cfRule>
  </conditionalFormatting>
  <conditionalFormatting sqref="W34:AF34">
    <cfRule type="expression" dxfId="5095" priority="205">
      <formula>W$9&gt;=20/24</formula>
    </cfRule>
    <cfRule type="expression" dxfId="5094" priority="206">
      <formula>AND(W$9&gt;=14/24,W$9&lt;20/24)</formula>
    </cfRule>
    <cfRule type="expression" dxfId="5093" priority="207">
      <formula>AND(W$9&gt;=8/24,W$9&lt;14/24)</formula>
    </cfRule>
    <cfRule type="expression" dxfId="5092" priority="208">
      <formula>W$9&lt;8/24</formula>
    </cfRule>
  </conditionalFormatting>
  <conditionalFormatting sqref="L34:AF34">
    <cfRule type="expression" dxfId="5091" priority="204">
      <formula>L34&gt;$AG34</formula>
    </cfRule>
  </conditionalFormatting>
  <conditionalFormatting sqref="A34">
    <cfRule type="expression" dxfId="5090" priority="203">
      <formula>$AH34=0</formula>
    </cfRule>
  </conditionalFormatting>
  <conditionalFormatting sqref="B83:AF83">
    <cfRule type="expression" dxfId="5089" priority="199">
      <formula>B$9&gt;=20/24</formula>
    </cfRule>
    <cfRule type="expression" dxfId="5088" priority="200">
      <formula>AND(B$9&gt;=14/24,B$9&lt;20/24)</formula>
    </cfRule>
    <cfRule type="expression" dxfId="5087" priority="201">
      <formula>AND(B$9&gt;=8/24,B$9&lt;14/24)</formula>
    </cfRule>
    <cfRule type="expression" dxfId="5086" priority="202">
      <formula>B$9&lt;8/24</formula>
    </cfRule>
  </conditionalFormatting>
  <conditionalFormatting sqref="A83">
    <cfRule type="expression" dxfId="5085" priority="198">
      <formula>$AH83=0</formula>
    </cfRule>
  </conditionalFormatting>
  <conditionalFormatting sqref="AA15:AF15">
    <cfRule type="expression" dxfId="5084" priority="194">
      <formula>AA$9&gt;=20/24</formula>
    </cfRule>
    <cfRule type="expression" dxfId="5083" priority="195">
      <formula>AND(AA$9&gt;=14/24,AA$9&lt;20/24)</formula>
    </cfRule>
    <cfRule type="expression" dxfId="5082" priority="196">
      <formula>AND(AA$9&gt;=8/24,AA$9&lt;14/24)</formula>
    </cfRule>
    <cfRule type="expression" dxfId="5081" priority="197">
      <formula>AA$9&lt;8/24</formula>
    </cfRule>
  </conditionalFormatting>
  <conditionalFormatting sqref="L15:V15">
    <cfRule type="expression" dxfId="5080" priority="190">
      <formula>L$9&gt;=20/24</formula>
    </cfRule>
    <cfRule type="expression" dxfId="5079" priority="191">
      <formula>AND(L$9&gt;=14/24,L$9&lt;20/24)</formula>
    </cfRule>
    <cfRule type="expression" dxfId="5078" priority="192">
      <formula>AND(L$9&gt;=8/24,L$9&lt;14/24)</formula>
    </cfRule>
    <cfRule type="expression" dxfId="5077" priority="193">
      <formula>L$9&lt;8/24</formula>
    </cfRule>
  </conditionalFormatting>
  <conditionalFormatting sqref="L15:V15 AA15:AF15">
    <cfRule type="expression" dxfId="5076" priority="189">
      <formula>L15&gt;$AG15</formula>
    </cfRule>
  </conditionalFormatting>
  <conditionalFormatting sqref="A15">
    <cfRule type="expression" dxfId="5075" priority="188">
      <formula>$AH15=0</formula>
    </cfRule>
  </conditionalFormatting>
  <conditionalFormatting sqref="A163:A168">
    <cfRule type="expression" dxfId="5074" priority="187">
      <formula>$AH163=0</formula>
    </cfRule>
  </conditionalFormatting>
  <conditionalFormatting sqref="A157:A162">
    <cfRule type="expression" dxfId="5073" priority="186">
      <formula>$AH157=0</formula>
    </cfRule>
  </conditionalFormatting>
  <conditionalFormatting sqref="AA44:AF44">
    <cfRule type="expression" dxfId="5072" priority="182">
      <formula>AA$9&gt;=20/24</formula>
    </cfRule>
    <cfRule type="expression" dxfId="5071" priority="183">
      <formula>AND(AA$9&gt;=14/24,AA$9&lt;20/24)</formula>
    </cfRule>
    <cfRule type="expression" dxfId="5070" priority="184">
      <formula>AND(AA$9&gt;=8/24,AA$9&lt;14/24)</formula>
    </cfRule>
    <cfRule type="expression" dxfId="5069" priority="185">
      <formula>AA$9&lt;8/24</formula>
    </cfRule>
  </conditionalFormatting>
  <conditionalFormatting sqref="L44:Q44">
    <cfRule type="expression" dxfId="5068" priority="178">
      <formula>L$9&gt;=20/24</formula>
    </cfRule>
    <cfRule type="expression" dxfId="5067" priority="179">
      <formula>AND(L$9&gt;=14/24,L$9&lt;20/24)</formula>
    </cfRule>
    <cfRule type="expression" dxfId="5066" priority="180">
      <formula>AND(L$9&gt;=8/24,L$9&lt;14/24)</formula>
    </cfRule>
    <cfRule type="expression" dxfId="5065" priority="181">
      <formula>L$9&lt;8/24</formula>
    </cfRule>
  </conditionalFormatting>
  <conditionalFormatting sqref="R44:Z44">
    <cfRule type="expression" dxfId="5064" priority="174">
      <formula>R$9&gt;=20/24</formula>
    </cfRule>
    <cfRule type="expression" dxfId="5063" priority="175">
      <formula>AND(R$9&gt;=14/24,R$9&lt;20/24)</formula>
    </cfRule>
    <cfRule type="expression" dxfId="5062" priority="176">
      <formula>AND(R$9&gt;=8/24,R$9&lt;14/24)</formula>
    </cfRule>
    <cfRule type="expression" dxfId="5061" priority="177">
      <formula>R$9&lt;8/24</formula>
    </cfRule>
  </conditionalFormatting>
  <conditionalFormatting sqref="G44:AF44">
    <cfRule type="expression" dxfId="5060" priority="173">
      <formula>G44&gt;$AG44</formula>
    </cfRule>
  </conditionalFormatting>
  <conditionalFormatting sqref="A44">
    <cfRule type="expression" dxfId="5059" priority="172">
      <formula>$AH44=0</formula>
    </cfRule>
  </conditionalFormatting>
  <conditionalFormatting sqref="B79:AF79">
    <cfRule type="expression" dxfId="5058" priority="168">
      <formula>B$9&gt;=20/24</formula>
    </cfRule>
    <cfRule type="expression" dxfId="5057" priority="169">
      <formula>AND(B$9&gt;=14/24,B$9&lt;20/24)</formula>
    </cfRule>
    <cfRule type="expression" dxfId="5056" priority="170">
      <formula>AND(B$9&gt;=8/24,B$9&lt;14/24)</formula>
    </cfRule>
    <cfRule type="expression" dxfId="5055" priority="171">
      <formula>B$9&lt;8/24</formula>
    </cfRule>
  </conditionalFormatting>
  <conditionalFormatting sqref="A79">
    <cfRule type="expression" dxfId="5054" priority="167">
      <formula>$AH79=0</formula>
    </cfRule>
  </conditionalFormatting>
  <conditionalFormatting sqref="B73:AG73">
    <cfRule type="expression" dxfId="5053" priority="163">
      <formula>B$9&gt;=20/24</formula>
    </cfRule>
    <cfRule type="expression" dxfId="5052" priority="164">
      <formula>AND(B$9&gt;=14/24,B$9&lt;20/24)</formula>
    </cfRule>
    <cfRule type="expression" dxfId="5051" priority="165">
      <formula>AND(B$9&gt;=8/24,B$9&lt;14/24)</formula>
    </cfRule>
    <cfRule type="expression" dxfId="5050" priority="166">
      <formula>B$9&lt;8/24</formula>
    </cfRule>
  </conditionalFormatting>
  <conditionalFormatting sqref="A73">
    <cfRule type="expression" dxfId="5049" priority="162">
      <formula>$AH73=0</formula>
    </cfRule>
  </conditionalFormatting>
  <conditionalFormatting sqref="AL34:AL35 AL7:AL31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T85:V91">
    <cfRule type="expression" dxfId="5048" priority="154">
      <formula>T$9&gt;=20/24</formula>
    </cfRule>
    <cfRule type="expression" dxfId="5047" priority="155">
      <formula>AND(T$9&gt;=14/24,T$9&lt;20/24)</formula>
    </cfRule>
    <cfRule type="expression" dxfId="5046" priority="156">
      <formula>AND(T$9&gt;=8/24,T$9&lt;14/24)</formula>
    </cfRule>
    <cfRule type="expression" dxfId="5045" priority="157">
      <formula>T$9&lt;8/24</formula>
    </cfRule>
  </conditionalFormatting>
  <conditionalFormatting sqref="R85:S91 B84:Q91">
    <cfRule type="expression" dxfId="5044" priority="150">
      <formula>B$9&gt;=20/24</formula>
    </cfRule>
    <cfRule type="expression" dxfId="5043" priority="151">
      <formula>AND(B$9&gt;=14/24,B$9&lt;20/24)</formula>
    </cfRule>
    <cfRule type="expression" dxfId="5042" priority="152">
      <formula>AND(B$9&gt;=8/24,B$9&lt;14/24)</formula>
    </cfRule>
    <cfRule type="expression" dxfId="5041" priority="153">
      <formula>B$9&lt;8/24</formula>
    </cfRule>
  </conditionalFormatting>
  <conditionalFormatting sqref="R84:S84">
    <cfRule type="expression" dxfId="5040" priority="146">
      <formula>R$9&gt;=20/24</formula>
    </cfRule>
    <cfRule type="expression" dxfId="5039" priority="147">
      <formula>AND(R$9&gt;=14/24,R$9&lt;20/24)</formula>
    </cfRule>
    <cfRule type="expression" dxfId="5038" priority="148">
      <formula>AND(R$9&gt;=8/24,R$9&lt;14/24)</formula>
    </cfRule>
    <cfRule type="expression" dxfId="5037" priority="149">
      <formula>R$9&lt;8/24</formula>
    </cfRule>
  </conditionalFormatting>
  <conditionalFormatting sqref="B95:L97 B94:E94">
    <cfRule type="expression" dxfId="5036" priority="142">
      <formula>B$9&gt;=20/24</formula>
    </cfRule>
    <cfRule type="expression" dxfId="5035" priority="143">
      <formula>AND(B$9&gt;=14/24,B$9&lt;20/24)</formula>
    </cfRule>
    <cfRule type="expression" dxfId="5034" priority="144">
      <formula>AND(B$9&gt;=8/24,B$9&lt;14/24)</formula>
    </cfRule>
    <cfRule type="expression" dxfId="5033" priority="145">
      <formula>B$9&lt;8/24</formula>
    </cfRule>
  </conditionalFormatting>
  <conditionalFormatting sqref="M95:Q97 N94:Q94">
    <cfRule type="expression" dxfId="5032" priority="138">
      <formula>M$9&gt;=20/24</formula>
    </cfRule>
    <cfRule type="expression" dxfId="5031" priority="139">
      <formula>AND(M$9&gt;=14/24,M$9&lt;20/24)</formula>
    </cfRule>
    <cfRule type="expression" dxfId="5030" priority="140">
      <formula>AND(M$9&gt;=8/24,M$9&lt;14/24)</formula>
    </cfRule>
    <cfRule type="expression" dxfId="5029" priority="141">
      <formula>M$9&lt;8/24</formula>
    </cfRule>
  </conditionalFormatting>
  <conditionalFormatting sqref="R94:S97">
    <cfRule type="expression" dxfId="5028" priority="134">
      <formula>R$9&gt;=20/24</formula>
    </cfRule>
    <cfRule type="expression" dxfId="5027" priority="135">
      <formula>AND(R$9&gt;=14/24,R$9&lt;20/24)</formula>
    </cfRule>
    <cfRule type="expression" dxfId="5026" priority="136">
      <formula>AND(R$9&gt;=8/24,R$9&lt;14/24)</formula>
    </cfRule>
    <cfRule type="expression" dxfId="5025" priority="137">
      <formula>R$9&lt;8/24</formula>
    </cfRule>
  </conditionalFormatting>
  <conditionalFormatting sqref="B98:L98">
    <cfRule type="expression" dxfId="5024" priority="130">
      <formula>B$9&gt;=20/24</formula>
    </cfRule>
    <cfRule type="expression" dxfId="5023" priority="131">
      <formula>AND(B$9&gt;=14/24,B$9&lt;20/24)</formula>
    </cfRule>
    <cfRule type="expression" dxfId="5022" priority="132">
      <formula>AND(B$9&gt;=8/24,B$9&lt;14/24)</formula>
    </cfRule>
    <cfRule type="expression" dxfId="5021" priority="133">
      <formula>B$9&lt;8/24</formula>
    </cfRule>
  </conditionalFormatting>
  <conditionalFormatting sqref="M98:Q98">
    <cfRule type="expression" dxfId="5020" priority="126">
      <formula>M$9&gt;=20/24</formula>
    </cfRule>
    <cfRule type="expression" dxfId="5019" priority="127">
      <formula>AND(M$9&gt;=14/24,M$9&lt;20/24)</formula>
    </cfRule>
    <cfRule type="expression" dxfId="5018" priority="128">
      <formula>AND(M$9&gt;=8/24,M$9&lt;14/24)</formula>
    </cfRule>
    <cfRule type="expression" dxfId="5017" priority="129">
      <formula>M$9&lt;8/24</formula>
    </cfRule>
  </conditionalFormatting>
  <conditionalFormatting sqref="R98:S98">
    <cfRule type="expression" dxfId="5016" priority="122">
      <formula>R$9&gt;=20/24</formula>
    </cfRule>
    <cfRule type="expression" dxfId="5015" priority="123">
      <formula>AND(R$9&gt;=14/24,R$9&lt;20/24)</formula>
    </cfRule>
    <cfRule type="expression" dxfId="5014" priority="124">
      <formula>AND(R$9&gt;=8/24,R$9&lt;14/24)</formula>
    </cfRule>
    <cfRule type="expression" dxfId="5013" priority="125">
      <formula>R$9&lt;8/24</formula>
    </cfRule>
  </conditionalFormatting>
  <conditionalFormatting sqref="L94:M94">
    <cfRule type="expression" dxfId="5012" priority="118">
      <formula>L$9&gt;=20/24</formula>
    </cfRule>
    <cfRule type="expression" dxfId="5011" priority="119">
      <formula>AND(L$9&gt;=14/24,L$9&lt;20/24)</formula>
    </cfRule>
    <cfRule type="expression" dxfId="5010" priority="120">
      <formula>AND(L$9&gt;=8/24,L$9&lt;14/24)</formula>
    </cfRule>
    <cfRule type="expression" dxfId="5009" priority="121">
      <formula>L$9&lt;8/24</formula>
    </cfRule>
  </conditionalFormatting>
  <conditionalFormatting sqref="F94:K94">
    <cfRule type="expression" dxfId="5008" priority="114">
      <formula>F$9&gt;=20/24</formula>
    </cfRule>
    <cfRule type="expression" dxfId="5007" priority="115">
      <formula>AND(F$9&gt;=14/24,F$9&lt;20/24)</formula>
    </cfRule>
    <cfRule type="expression" dxfId="5006" priority="116">
      <formula>AND(F$9&gt;=8/24,F$9&lt;14/24)</formula>
    </cfRule>
    <cfRule type="expression" dxfId="5005" priority="117">
      <formula>F$9&lt;8/24</formula>
    </cfRule>
  </conditionalFormatting>
  <conditionalFormatting sqref="T94:V94">
    <cfRule type="expression" dxfId="5004" priority="110">
      <formula>T$9&gt;=20/24</formula>
    </cfRule>
    <cfRule type="expression" dxfId="5003" priority="111">
      <formula>AND(T$9&gt;=14/24,T$9&lt;20/24)</formula>
    </cfRule>
    <cfRule type="expression" dxfId="5002" priority="112">
      <formula>AND(T$9&gt;=8/24,T$9&lt;14/24)</formula>
    </cfRule>
    <cfRule type="expression" dxfId="5001" priority="113">
      <formula>T$9&lt;8/24</formula>
    </cfRule>
  </conditionalFormatting>
  <conditionalFormatting sqref="M94:S94">
    <cfRule type="expression" dxfId="5000" priority="106">
      <formula>M$9&gt;=20/24</formula>
    </cfRule>
    <cfRule type="expression" dxfId="4999" priority="107">
      <formula>AND(M$9&gt;=14/24,M$9&lt;20/24)</formula>
    </cfRule>
    <cfRule type="expression" dxfId="4998" priority="108">
      <formula>AND(M$9&gt;=8/24,M$9&lt;14/24)</formula>
    </cfRule>
    <cfRule type="expression" dxfId="4997" priority="109">
      <formula>M$9&lt;8/24</formula>
    </cfRule>
  </conditionalFormatting>
  <conditionalFormatting sqref="AA99:AF99">
    <cfRule type="expression" dxfId="4996" priority="102">
      <formula>AA$9&gt;=20/24</formula>
    </cfRule>
    <cfRule type="expression" dxfId="4995" priority="103">
      <formula>AND(AA$9&gt;=14/24,AA$9&lt;20/24)</formula>
    </cfRule>
    <cfRule type="expression" dxfId="4994" priority="104">
      <formula>AND(AA$9&gt;=8/24,AA$9&lt;14/24)</formula>
    </cfRule>
    <cfRule type="expression" dxfId="4993" priority="105">
      <formula>AA$9&lt;8/24</formula>
    </cfRule>
  </conditionalFormatting>
  <conditionalFormatting sqref="T99:Z99">
    <cfRule type="expression" dxfId="4992" priority="98">
      <formula>T$9&gt;=20/24</formula>
    </cfRule>
    <cfRule type="expression" dxfId="4991" priority="99">
      <formula>AND(T$9&gt;=14/24,T$9&lt;20/24)</formula>
    </cfRule>
    <cfRule type="expression" dxfId="4990" priority="100">
      <formula>AND(T$9&gt;=8/24,T$9&lt;14/24)</formula>
    </cfRule>
    <cfRule type="expression" dxfId="4989" priority="101">
      <formula>T$9&lt;8/24</formula>
    </cfRule>
  </conditionalFormatting>
  <conditionalFormatting sqref="A99">
    <cfRule type="expression" dxfId="4988" priority="97">
      <formula>$AH99=0</formula>
    </cfRule>
  </conditionalFormatting>
  <conditionalFormatting sqref="B99:L99">
    <cfRule type="expression" dxfId="4987" priority="93">
      <formula>B$9&gt;=20/24</formula>
    </cfRule>
    <cfRule type="expression" dxfId="4986" priority="94">
      <formula>AND(B$9&gt;=14/24,B$9&lt;20/24)</formula>
    </cfRule>
    <cfRule type="expression" dxfId="4985" priority="95">
      <formula>AND(B$9&gt;=8/24,B$9&lt;14/24)</formula>
    </cfRule>
    <cfRule type="expression" dxfId="4984" priority="96">
      <formula>B$9&lt;8/24</formula>
    </cfRule>
  </conditionalFormatting>
  <conditionalFormatting sqref="M99:Q99">
    <cfRule type="expression" dxfId="4983" priority="89">
      <formula>M$9&gt;=20/24</formula>
    </cfRule>
    <cfRule type="expression" dxfId="4982" priority="90">
      <formula>AND(M$9&gt;=14/24,M$9&lt;20/24)</formula>
    </cfRule>
    <cfRule type="expression" dxfId="4981" priority="91">
      <formula>AND(M$9&gt;=8/24,M$9&lt;14/24)</formula>
    </cfRule>
    <cfRule type="expression" dxfId="4980" priority="92">
      <formula>M$9&lt;8/24</formula>
    </cfRule>
  </conditionalFormatting>
  <conditionalFormatting sqref="R99:S99">
    <cfRule type="expression" dxfId="4979" priority="85">
      <formula>R$9&gt;=20/24</formula>
    </cfRule>
    <cfRule type="expression" dxfId="4978" priority="86">
      <formula>AND(R$9&gt;=14/24,R$9&lt;20/24)</formula>
    </cfRule>
    <cfRule type="expression" dxfId="4977" priority="87">
      <formula>AND(R$9&gt;=8/24,R$9&lt;14/24)</formula>
    </cfRule>
    <cfRule type="expression" dxfId="4976" priority="88">
      <formula>R$9&lt;8/24</formula>
    </cfRule>
  </conditionalFormatting>
  <conditionalFormatting sqref="V12:W12 W13:W16 X12:Z16">
    <cfRule type="expression" dxfId="4975" priority="81">
      <formula>V$9&gt;=20/24</formula>
    </cfRule>
    <cfRule type="expression" dxfId="4974" priority="82">
      <formula>AND(V$9&gt;=14/24,V$9&lt;20/24)</formula>
    </cfRule>
    <cfRule type="expression" dxfId="4973" priority="83">
      <formula>AND(V$9&gt;=8/24,V$9&lt;14/24)</formula>
    </cfRule>
    <cfRule type="expression" dxfId="4972" priority="84">
      <formula>V$9&lt;8/24</formula>
    </cfRule>
  </conditionalFormatting>
  <conditionalFormatting sqref="W17:AF17">
    <cfRule type="expression" dxfId="4971" priority="77">
      <formula>W$9&gt;=20/24</formula>
    </cfRule>
    <cfRule type="expression" dxfId="4970" priority="78">
      <formula>AND(W$9&gt;=14/24,W$9&lt;20/24)</formula>
    </cfRule>
    <cfRule type="expression" dxfId="4969" priority="79">
      <formula>AND(W$9&gt;=8/24,W$9&lt;14/24)</formula>
    </cfRule>
    <cfRule type="expression" dxfId="4968" priority="80">
      <formula>W$9&lt;8/24</formula>
    </cfRule>
  </conditionalFormatting>
  <conditionalFormatting sqref="V12:W12 W13 X12:Z13">
    <cfRule type="expression" dxfId="4967" priority="73">
      <formula>V$9&gt;=20/24</formula>
    </cfRule>
    <cfRule type="expression" dxfId="4966" priority="74">
      <formula>AND(V$9&gt;=14/24,V$9&lt;20/24)</formula>
    </cfRule>
    <cfRule type="expression" dxfId="4965" priority="75">
      <formula>AND(V$9&gt;=8/24,V$9&lt;14/24)</formula>
    </cfRule>
    <cfRule type="expression" dxfId="4964" priority="76">
      <formula>V$9&lt;8/24</formula>
    </cfRule>
  </conditionalFormatting>
  <conditionalFormatting sqref="AA58:AD59">
    <cfRule type="expression" dxfId="4963" priority="69">
      <formula>AA$9&gt;=20/24</formula>
    </cfRule>
    <cfRule type="expression" dxfId="4962" priority="70">
      <formula>AND(AA$9&gt;=14/24,AA$9&lt;20/24)</formula>
    </cfRule>
    <cfRule type="expression" dxfId="4961" priority="71">
      <formula>AND(AA$9&gt;=8/24,AA$9&lt;14/24)</formula>
    </cfRule>
    <cfRule type="expression" dxfId="4960" priority="72">
      <formula>AA$9&lt;8/24</formula>
    </cfRule>
  </conditionalFormatting>
  <conditionalFormatting sqref="AL33">
    <cfRule type="iconSet" priority="62">
      <iconSet iconSet="3TrafficLights2" reverse="1">
        <cfvo type="percent" val="0"/>
        <cfvo type="num" val="1"/>
        <cfvo type="num" val="1"/>
      </iconSet>
    </cfRule>
  </conditionalFormatting>
  <conditionalFormatting sqref="B18:K30">
    <cfRule type="expression" dxfId="4959" priority="58">
      <formula>B$9&gt;=20/24</formula>
    </cfRule>
    <cfRule type="expression" dxfId="4958" priority="59">
      <formula>AND(B$9&gt;=14/24,B$9&lt;20/24)</formula>
    </cfRule>
    <cfRule type="expression" dxfId="4957" priority="60">
      <formula>AND(B$9&gt;=8/24,B$9&lt;14/24)</formula>
    </cfRule>
    <cfRule type="expression" dxfId="4956" priority="61">
      <formula>B$9&lt;8/24</formula>
    </cfRule>
  </conditionalFormatting>
  <conditionalFormatting sqref="B31:K32 B35:K35">
    <cfRule type="expression" dxfId="4955" priority="54">
      <formula>B$9&gt;=20/24</formula>
    </cfRule>
    <cfRule type="expression" dxfId="4954" priority="55">
      <formula>AND(B$9&gt;=14/24,B$9&lt;20/24)</formula>
    </cfRule>
    <cfRule type="expression" dxfId="4953" priority="56">
      <formula>AND(B$9&gt;=8/24,B$9&lt;14/24)</formula>
    </cfRule>
    <cfRule type="expression" dxfId="4952" priority="57">
      <formula>B$9&lt;8/24</formula>
    </cfRule>
  </conditionalFormatting>
  <conditionalFormatting sqref="B11:B12 B35:B37 C11:F11 C35:K36 B18:K32">
    <cfRule type="expression" dxfId="4951" priority="53">
      <formula>B11&gt;$AG11</formula>
    </cfRule>
  </conditionalFormatting>
  <conditionalFormatting sqref="B36:K36">
    <cfRule type="expression" dxfId="4950" priority="49">
      <formula>B$9&gt;=20/24</formula>
    </cfRule>
    <cfRule type="expression" dxfId="4949" priority="50">
      <formula>AND(B$9&gt;=14/24,B$9&lt;20/24)</formula>
    </cfRule>
    <cfRule type="expression" dxfId="4948" priority="51">
      <formula>AND(B$9&gt;=8/24,B$9&lt;14/24)</formula>
    </cfRule>
    <cfRule type="expression" dxfId="4947" priority="52">
      <formula>B$9&lt;8/24</formula>
    </cfRule>
  </conditionalFormatting>
  <conditionalFormatting sqref="B36:K36">
    <cfRule type="expression" dxfId="4946" priority="45">
      <formula>B$9&gt;=20/24</formula>
    </cfRule>
    <cfRule type="expression" dxfId="4945" priority="46">
      <formula>AND(B$9&gt;=14/24,B$9&lt;20/24)</formula>
    </cfRule>
    <cfRule type="expression" dxfId="4944" priority="47">
      <formula>AND(B$9&gt;=8/24,B$9&lt;14/24)</formula>
    </cfRule>
    <cfRule type="expression" dxfId="4943" priority="48">
      <formula>B$9&lt;8/24</formula>
    </cfRule>
  </conditionalFormatting>
  <conditionalFormatting sqref="B34:K34">
    <cfRule type="expression" dxfId="4942" priority="41">
      <formula>B$9&gt;=20/24</formula>
    </cfRule>
    <cfRule type="expression" dxfId="4941" priority="42">
      <formula>AND(B$9&gt;=14/24,B$9&lt;20/24)</formula>
    </cfRule>
    <cfRule type="expression" dxfId="4940" priority="43">
      <formula>AND(B$9&gt;=8/24,B$9&lt;14/24)</formula>
    </cfRule>
    <cfRule type="expression" dxfId="4939" priority="44">
      <formula>B$9&lt;8/24</formula>
    </cfRule>
  </conditionalFormatting>
  <conditionalFormatting sqref="B34:K34">
    <cfRule type="expression" dxfId="4938" priority="40">
      <formula>B34&gt;$AG34</formula>
    </cfRule>
  </conditionalFormatting>
  <conditionalFormatting sqref="B13:K16">
    <cfRule type="expression" dxfId="4937" priority="36">
      <formula>B$9&gt;=20/24</formula>
    </cfRule>
    <cfRule type="expression" dxfId="4936" priority="37">
      <formula>AND(B$9&gt;=14/24,B$9&lt;20/24)</formula>
    </cfRule>
    <cfRule type="expression" dxfId="4935" priority="38">
      <formula>AND(B$9&gt;=8/24,B$9&lt;14/24)</formula>
    </cfRule>
    <cfRule type="expression" dxfId="4934" priority="39">
      <formula>B$9&lt;8/24</formula>
    </cfRule>
  </conditionalFormatting>
  <conditionalFormatting sqref="B17:K17">
    <cfRule type="expression" dxfId="4933" priority="32">
      <formula>B$9&gt;=20/24</formula>
    </cfRule>
    <cfRule type="expression" dxfId="4932" priority="33">
      <formula>AND(B$9&gt;=14/24,B$9&lt;20/24)</formula>
    </cfRule>
    <cfRule type="expression" dxfId="4931" priority="34">
      <formula>AND(B$9&gt;=8/24,B$9&lt;14/24)</formula>
    </cfRule>
    <cfRule type="expression" dxfId="4930" priority="35">
      <formula>B$9&lt;8/24</formula>
    </cfRule>
  </conditionalFormatting>
  <conditionalFormatting sqref="B13:K13">
    <cfRule type="expression" dxfId="4929" priority="28">
      <formula>B$9&gt;=20/24</formula>
    </cfRule>
    <cfRule type="expression" dxfId="4928" priority="29">
      <formula>AND(B$9&gt;=14/24,B$9&lt;20/24)</formula>
    </cfRule>
    <cfRule type="expression" dxfId="4927" priority="30">
      <formula>AND(B$9&gt;=8/24,B$9&lt;14/24)</formula>
    </cfRule>
    <cfRule type="expression" dxfId="4926" priority="31">
      <formula>B$9&lt;8/24</formula>
    </cfRule>
  </conditionalFormatting>
  <conditionalFormatting sqref="B43">
    <cfRule type="expression" dxfId="4925" priority="19">
      <formula>B$9&gt;=20/24</formula>
    </cfRule>
    <cfRule type="expression" dxfId="4924" priority="20">
      <formula>AND(B$9&gt;=14/24,B$9&lt;20/24)</formula>
    </cfRule>
    <cfRule type="expression" dxfId="4923" priority="21">
      <formula>AND(B$9&gt;=8/24,B$9&lt;14/24)</formula>
    </cfRule>
    <cfRule type="expression" dxfId="4922" priority="22">
      <formula>B$9&lt;8/24</formula>
    </cfRule>
  </conditionalFormatting>
  <conditionalFormatting sqref="B45:F47 B48:K48">
    <cfRule type="expression" dxfId="4921" priority="15">
      <formula>B$9&gt;=20/24</formula>
    </cfRule>
    <cfRule type="expression" dxfId="4920" priority="16">
      <formula>AND(B$9&gt;=14/24,B$9&lt;20/24)</formula>
    </cfRule>
    <cfRule type="expression" dxfId="4919" priority="17">
      <formula>AND(B$9&gt;=8/24,B$9&lt;14/24)</formula>
    </cfRule>
    <cfRule type="expression" dxfId="4918" priority="18">
      <formula>B$9&lt;8/24</formula>
    </cfRule>
  </conditionalFormatting>
  <conditionalFormatting sqref="B49:K49">
    <cfRule type="expression" dxfId="4917" priority="11">
      <formula>B$9&gt;=20/24</formula>
    </cfRule>
    <cfRule type="expression" dxfId="4916" priority="12">
      <formula>AND(B$9&gt;=14/24,B$9&lt;20/24)</formula>
    </cfRule>
    <cfRule type="expression" dxfId="4915" priority="13">
      <formula>AND(B$9&gt;=8/24,B$9&lt;14/24)</formula>
    </cfRule>
    <cfRule type="expression" dxfId="4914" priority="14">
      <formula>B$9&lt;8/24</formula>
    </cfRule>
  </conditionalFormatting>
  <conditionalFormatting sqref="B50:K50">
    <cfRule type="expression" dxfId="4913" priority="7">
      <formula>B$9&gt;=20/24</formula>
    </cfRule>
    <cfRule type="expression" dxfId="4912" priority="8">
      <formula>AND(B$9&gt;=14/24,B$9&lt;20/24)</formula>
    </cfRule>
    <cfRule type="expression" dxfId="4911" priority="9">
      <formula>AND(B$9&gt;=8/24,B$9&lt;14/24)</formula>
    </cfRule>
    <cfRule type="expression" dxfId="4910" priority="10">
      <formula>B$9&lt;8/24</formula>
    </cfRule>
  </conditionalFormatting>
  <conditionalFormatting sqref="B39:B43 B45:B51 C45:F47 C48:K50">
    <cfRule type="expression" dxfId="4909" priority="6">
      <formula>B39&gt;$AG39</formula>
    </cfRule>
  </conditionalFormatting>
  <conditionalFormatting sqref="B44:F44">
    <cfRule type="expression" dxfId="4908" priority="2">
      <formula>B$9&gt;=20/24</formula>
    </cfRule>
    <cfRule type="expression" dxfId="4907" priority="3">
      <formula>AND(B$9&gt;=14/24,B$9&lt;20/24)</formula>
    </cfRule>
    <cfRule type="expression" dxfId="4906" priority="4">
      <formula>AND(B$9&gt;=8/24,B$9&lt;14/24)</formula>
    </cfRule>
    <cfRule type="expression" dxfId="4905" priority="5">
      <formula>B$9&lt;8/24</formula>
    </cfRule>
  </conditionalFormatting>
  <conditionalFormatting sqref="B44:F44">
    <cfRule type="expression" dxfId="4904" priority="1">
      <formula>B44&gt;$AG44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5" id="{0867C184-145B-4DA4-BC49-692C5D8762AF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6" id="{8200F16C-9CEB-44FC-8145-A41457F2AD69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7" id="{DE8F01F2-740D-499C-80CC-A50BA1526CB5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8" id="{85DF83AB-B335-4645-B083-19187A813090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64" id="{6058AE45-BDAA-40FA-95E0-C41478345D0B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63" id="{B7EBB58E-42FE-4788-B804-6768C2367CCB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F28" sqref="F2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2078/08/14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-54.6</v>
      </c>
      <c r="C5" s="32">
        <f t="shared" ref="C5:AF5" si="0">C68</f>
        <v>-63</v>
      </c>
      <c r="D5" s="32">
        <f t="shared" si="0"/>
        <v>-60</v>
      </c>
      <c r="E5" s="32">
        <f t="shared" si="0"/>
        <v>-65</v>
      </c>
      <c r="F5" s="32">
        <f t="shared" si="0"/>
        <v>-45</v>
      </c>
      <c r="G5" s="32">
        <f t="shared" si="0"/>
        <v>-55</v>
      </c>
      <c r="H5" s="32">
        <f t="shared" si="0"/>
        <v>-53.4</v>
      </c>
      <c r="I5" s="32">
        <f t="shared" si="0"/>
        <v>-45.6</v>
      </c>
      <c r="J5" s="32">
        <f t="shared" si="0"/>
        <v>-69</v>
      </c>
      <c r="K5" s="32">
        <f t="shared" si="0"/>
        <v>-49.3</v>
      </c>
      <c r="L5" s="32">
        <f t="shared" si="0"/>
        <v>-56</v>
      </c>
      <c r="M5" s="32">
        <f t="shared" si="0"/>
        <v>-78.3</v>
      </c>
      <c r="N5" s="32">
        <f t="shared" si="0"/>
        <v>-78.3</v>
      </c>
      <c r="O5" s="32">
        <f t="shared" si="0"/>
        <v>-64.3</v>
      </c>
      <c r="P5" s="32">
        <f t="shared" si="0"/>
        <v>-67</v>
      </c>
      <c r="Q5" s="32">
        <f t="shared" si="0"/>
        <v>-42</v>
      </c>
      <c r="R5" s="32">
        <f t="shared" si="0"/>
        <v>-55.4</v>
      </c>
      <c r="S5" s="32">
        <f t="shared" si="0"/>
        <v>-55.4</v>
      </c>
      <c r="T5" s="32">
        <f t="shared" si="0"/>
        <v>-35</v>
      </c>
      <c r="U5" s="32">
        <f t="shared" si="0"/>
        <v>-60</v>
      </c>
      <c r="V5" s="32">
        <f t="shared" si="0"/>
        <v>-68</v>
      </c>
      <c r="W5" s="32">
        <f t="shared" si="0"/>
        <v>-86</v>
      </c>
      <c r="X5" s="32">
        <f t="shared" si="0"/>
        <v>-80</v>
      </c>
      <c r="Y5" s="32">
        <f t="shared" si="0"/>
        <v>-54.8</v>
      </c>
      <c r="Z5" s="32">
        <f t="shared" si="0"/>
        <v>-58</v>
      </c>
      <c r="AA5" s="32">
        <f t="shared" si="0"/>
        <v>-90</v>
      </c>
      <c r="AB5" s="32">
        <f t="shared" si="0"/>
        <v>-70</v>
      </c>
      <c r="AC5" s="32">
        <f t="shared" si="0"/>
        <v>-80</v>
      </c>
      <c r="AD5" s="32">
        <f t="shared" si="0"/>
        <v>-60</v>
      </c>
      <c r="AE5" s="32">
        <f t="shared" si="0"/>
        <v>-40</v>
      </c>
      <c r="AF5" s="32">
        <f t="shared" si="0"/>
        <v>-45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1354MW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Load=836</v>
      </c>
      <c r="B7" s="37">
        <f t="shared" ref="B7:AF7" si="1">B75</f>
        <v>878.54</v>
      </c>
      <c r="C7" s="37">
        <f t="shared" si="1"/>
        <v>848.24</v>
      </c>
      <c r="D7" s="37">
        <f t="shared" si="1"/>
        <v>836.24</v>
      </c>
      <c r="E7" s="37">
        <f t="shared" si="1"/>
        <v>861.83999999999992</v>
      </c>
      <c r="F7" s="37">
        <f t="shared" si="1"/>
        <v>953.33999999999992</v>
      </c>
      <c r="G7" s="37">
        <f t="shared" si="1"/>
        <v>963.33999999999992</v>
      </c>
      <c r="H7" s="37">
        <f t="shared" si="1"/>
        <v>1048.039</v>
      </c>
      <c r="I7" s="37">
        <f t="shared" si="1"/>
        <v>1172.8389999999999</v>
      </c>
      <c r="J7" s="37">
        <f t="shared" si="1"/>
        <v>1259.4390000000001</v>
      </c>
      <c r="K7" s="37">
        <f t="shared" si="1"/>
        <v>1338.9390000000001</v>
      </c>
      <c r="L7" s="37">
        <f>L75</f>
        <v>1353.8389999999999</v>
      </c>
      <c r="M7" s="37">
        <f t="shared" si="1"/>
        <v>1251.1390000000001</v>
      </c>
      <c r="N7" s="37">
        <f t="shared" si="1"/>
        <v>1200.9390000000001</v>
      </c>
      <c r="O7" s="37">
        <f t="shared" si="1"/>
        <v>1122.739</v>
      </c>
      <c r="P7" s="37">
        <f t="shared" si="1"/>
        <v>1078.8400000000001</v>
      </c>
      <c r="Q7" s="37">
        <f t="shared" si="1"/>
        <v>1092.1399999999999</v>
      </c>
      <c r="R7" s="37">
        <f t="shared" si="1"/>
        <v>1103.3400000000001</v>
      </c>
      <c r="S7" s="37">
        <f t="shared" si="1"/>
        <v>1112.3399999999999</v>
      </c>
      <c r="T7" s="37">
        <f t="shared" si="1"/>
        <v>1173.1399999999999</v>
      </c>
      <c r="U7" s="37">
        <f t="shared" si="1"/>
        <v>1252.8399999999999</v>
      </c>
      <c r="V7" s="37">
        <f t="shared" si="1"/>
        <v>1369.84</v>
      </c>
      <c r="W7" s="37">
        <f t="shared" si="1"/>
        <v>1430.74</v>
      </c>
      <c r="X7" s="37">
        <f t="shared" si="1"/>
        <v>1396.74</v>
      </c>
      <c r="Y7" s="37">
        <f t="shared" si="1"/>
        <v>1302.04</v>
      </c>
      <c r="Z7" s="37">
        <f t="shared" si="1"/>
        <v>1275.44</v>
      </c>
      <c r="AA7" s="37">
        <f t="shared" si="1"/>
        <v>1155.6399999999999</v>
      </c>
      <c r="AB7" s="37">
        <f t="shared" si="1"/>
        <v>1141.1399999999999</v>
      </c>
      <c r="AC7" s="37">
        <f t="shared" si="1"/>
        <v>1069.1399999999999</v>
      </c>
      <c r="AD7" s="37">
        <f t="shared" si="1"/>
        <v>923.33999999999992</v>
      </c>
      <c r="AE7" s="37">
        <f t="shared" si="1"/>
        <v>876.94</v>
      </c>
      <c r="AF7" s="37">
        <f t="shared" si="1"/>
        <v>850.24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50</v>
      </c>
      <c r="C11" s="50">
        <v>50</v>
      </c>
      <c r="D11" s="50">
        <v>50.2</v>
      </c>
      <c r="E11" s="50">
        <v>40</v>
      </c>
      <c r="F11" s="50">
        <v>60</v>
      </c>
      <c r="G11" s="50">
        <v>70</v>
      </c>
      <c r="H11" s="50">
        <v>130</v>
      </c>
      <c r="I11" s="50">
        <v>240</v>
      </c>
      <c r="J11" s="50">
        <v>350</v>
      </c>
      <c r="K11" s="50">
        <v>350</v>
      </c>
      <c r="L11" s="51">
        <v>370</v>
      </c>
      <c r="M11" s="51">
        <v>310</v>
      </c>
      <c r="N11" s="51">
        <v>300</v>
      </c>
      <c r="O11" s="51">
        <v>240</v>
      </c>
      <c r="P11" s="51">
        <v>200</v>
      </c>
      <c r="Q11" s="51">
        <v>190</v>
      </c>
      <c r="R11" s="53">
        <v>110.9</v>
      </c>
      <c r="S11" s="53">
        <v>120</v>
      </c>
      <c r="T11" s="53">
        <v>150</v>
      </c>
      <c r="U11" s="53">
        <v>255</v>
      </c>
      <c r="V11" s="53">
        <v>380</v>
      </c>
      <c r="W11" s="53">
        <v>440</v>
      </c>
      <c r="X11" s="53">
        <v>410</v>
      </c>
      <c r="Y11" s="54">
        <v>360</v>
      </c>
      <c r="Z11" s="49">
        <v>320</v>
      </c>
      <c r="AA11" s="49">
        <v>170</v>
      </c>
      <c r="AB11" s="49">
        <v>170</v>
      </c>
      <c r="AC11" s="49">
        <v>170</v>
      </c>
      <c r="AD11" s="49">
        <v>70</v>
      </c>
      <c r="AE11" s="50">
        <v>0</v>
      </c>
      <c r="AF11" s="50">
        <v>0</v>
      </c>
      <c r="AG11" s="55">
        <v>456</v>
      </c>
      <c r="AH11" s="56">
        <f>MAX(B11:AF11)</f>
        <v>440</v>
      </c>
      <c r="AI11" s="57">
        <f>MIN(B11:AF11)</f>
        <v>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60</v>
      </c>
      <c r="C12" s="50">
        <v>60</v>
      </c>
      <c r="D12" s="50">
        <v>60</v>
      </c>
      <c r="E12" s="50">
        <v>60</v>
      </c>
      <c r="F12" s="50">
        <v>60</v>
      </c>
      <c r="G12" s="50">
        <v>60</v>
      </c>
      <c r="H12" s="50">
        <v>60</v>
      </c>
      <c r="I12" s="50">
        <v>60</v>
      </c>
      <c r="J12" s="50">
        <v>60</v>
      </c>
      <c r="K12" s="50">
        <v>60</v>
      </c>
      <c r="L12" s="52">
        <v>60</v>
      </c>
      <c r="M12" s="52">
        <v>60</v>
      </c>
      <c r="N12" s="52">
        <v>60</v>
      </c>
      <c r="O12" s="52">
        <v>60</v>
      </c>
      <c r="P12" s="52">
        <v>60</v>
      </c>
      <c r="Q12" s="52">
        <v>60</v>
      </c>
      <c r="R12" s="60">
        <v>60</v>
      </c>
      <c r="S12" s="60">
        <v>60</v>
      </c>
      <c r="T12" s="6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60</v>
      </c>
      <c r="AD12" s="60">
        <v>60</v>
      </c>
      <c r="AE12" s="60">
        <v>40</v>
      </c>
      <c r="AF12" s="60">
        <v>40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35</v>
      </c>
      <c r="C13" s="50">
        <v>35</v>
      </c>
      <c r="D13" s="50">
        <v>35</v>
      </c>
      <c r="E13" s="50">
        <v>35</v>
      </c>
      <c r="F13" s="50">
        <v>35</v>
      </c>
      <c r="G13" s="50">
        <v>35</v>
      </c>
      <c r="H13" s="50">
        <v>35</v>
      </c>
      <c r="I13" s="50">
        <v>35</v>
      </c>
      <c r="J13" s="50">
        <v>35</v>
      </c>
      <c r="K13" s="50">
        <v>35</v>
      </c>
      <c r="L13" s="50">
        <v>35</v>
      </c>
      <c r="M13" s="50">
        <v>35</v>
      </c>
      <c r="N13" s="50">
        <v>35</v>
      </c>
      <c r="O13" s="50">
        <v>35</v>
      </c>
      <c r="P13" s="50">
        <v>35</v>
      </c>
      <c r="Q13" s="50">
        <v>35</v>
      </c>
      <c r="R13" s="50">
        <v>35</v>
      </c>
      <c r="S13" s="50">
        <v>35</v>
      </c>
      <c r="T13" s="50">
        <v>35</v>
      </c>
      <c r="U13" s="50">
        <v>35</v>
      </c>
      <c r="V13" s="50">
        <v>35</v>
      </c>
      <c r="W13" s="60">
        <v>35</v>
      </c>
      <c r="X13" s="60">
        <v>35</v>
      </c>
      <c r="Y13" s="60">
        <v>35</v>
      </c>
      <c r="Z13" s="60">
        <v>35</v>
      </c>
      <c r="AA13" s="60">
        <v>35</v>
      </c>
      <c r="AB13" s="60">
        <v>35</v>
      </c>
      <c r="AC13" s="60">
        <v>35</v>
      </c>
      <c r="AD13" s="60">
        <v>35</v>
      </c>
      <c r="AE13" s="60">
        <v>35</v>
      </c>
      <c r="AF13" s="60">
        <v>35</v>
      </c>
      <c r="AG13" s="61">
        <v>52.4</v>
      </c>
      <c r="AH13" s="56">
        <f>MAX(B13:AF13)</f>
        <v>35</v>
      </c>
      <c r="AI13" s="57">
        <f>MIN(B13:AF13)</f>
        <v>35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25</v>
      </c>
      <c r="C14" s="50">
        <v>25</v>
      </c>
      <c r="D14" s="50">
        <v>25</v>
      </c>
      <c r="E14" s="50">
        <v>25</v>
      </c>
      <c r="F14" s="50">
        <v>25</v>
      </c>
      <c r="G14" s="50">
        <v>25</v>
      </c>
      <c r="H14" s="50">
        <v>25</v>
      </c>
      <c r="I14" s="50">
        <v>25</v>
      </c>
      <c r="J14" s="50">
        <v>25</v>
      </c>
      <c r="K14" s="50">
        <v>25</v>
      </c>
      <c r="L14" s="50">
        <v>25</v>
      </c>
      <c r="M14" s="50">
        <v>25</v>
      </c>
      <c r="N14" s="50">
        <v>25</v>
      </c>
      <c r="O14" s="50">
        <v>25</v>
      </c>
      <c r="P14" s="50">
        <v>25.4</v>
      </c>
      <c r="Q14" s="50">
        <v>25.4</v>
      </c>
      <c r="R14" s="50">
        <v>25.4</v>
      </c>
      <c r="S14" s="50">
        <v>25.4</v>
      </c>
      <c r="T14" s="50">
        <v>25.4</v>
      </c>
      <c r="U14" s="50">
        <v>25.4</v>
      </c>
      <c r="V14" s="50">
        <v>25.4</v>
      </c>
      <c r="W14" s="62">
        <v>25</v>
      </c>
      <c r="X14" s="62">
        <v>25</v>
      </c>
      <c r="Y14" s="62">
        <v>25</v>
      </c>
      <c r="Z14" s="62">
        <v>25</v>
      </c>
      <c r="AA14" s="62">
        <v>25</v>
      </c>
      <c r="AB14" s="62">
        <v>25</v>
      </c>
      <c r="AC14" s="62">
        <v>25</v>
      </c>
      <c r="AD14" s="62">
        <v>25</v>
      </c>
      <c r="AE14" s="62">
        <v>25</v>
      </c>
      <c r="AF14" s="62">
        <v>25</v>
      </c>
      <c r="AG14" s="61">
        <v>50</v>
      </c>
      <c r="AH14" s="56">
        <f t="shared" si="2"/>
        <v>25.4</v>
      </c>
      <c r="AI14" s="57">
        <f t="shared" si="3"/>
        <v>25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35.9</v>
      </c>
      <c r="C15" s="63">
        <v>35.9</v>
      </c>
      <c r="D15" s="63">
        <v>35</v>
      </c>
      <c r="E15" s="63">
        <v>35</v>
      </c>
      <c r="F15" s="63">
        <v>35</v>
      </c>
      <c r="G15" s="63">
        <v>35</v>
      </c>
      <c r="H15" s="63">
        <v>35</v>
      </c>
      <c r="I15" s="63">
        <v>35</v>
      </c>
      <c r="J15" s="63">
        <v>35</v>
      </c>
      <c r="K15" s="63">
        <v>35</v>
      </c>
      <c r="L15" s="51">
        <v>31.5</v>
      </c>
      <c r="M15" s="51">
        <v>30</v>
      </c>
      <c r="N15" s="51">
        <v>30</v>
      </c>
      <c r="O15" s="51">
        <v>30</v>
      </c>
      <c r="P15" s="51">
        <v>29.6</v>
      </c>
      <c r="Q15" s="51">
        <v>29.6</v>
      </c>
      <c r="R15" s="51">
        <v>29.6</v>
      </c>
      <c r="S15" s="51">
        <v>29.6</v>
      </c>
      <c r="T15" s="51">
        <v>29.6</v>
      </c>
      <c r="U15" s="51">
        <v>29.6</v>
      </c>
      <c r="V15" s="51">
        <v>29.6</v>
      </c>
      <c r="W15" s="62">
        <v>35.799999999999997</v>
      </c>
      <c r="X15" s="62">
        <v>35.799999999999997</v>
      </c>
      <c r="Y15" s="62">
        <v>35.799999999999997</v>
      </c>
      <c r="Z15" s="62">
        <v>35.799999999999997</v>
      </c>
      <c r="AA15" s="62">
        <v>35.799999999999997</v>
      </c>
      <c r="AB15" s="62">
        <v>35.799999999999997</v>
      </c>
      <c r="AC15" s="62">
        <v>35.799999999999997</v>
      </c>
      <c r="AD15" s="62">
        <v>35.799999999999997</v>
      </c>
      <c r="AE15" s="62">
        <v>32.5</v>
      </c>
      <c r="AF15" s="62">
        <v>32.5</v>
      </c>
      <c r="AG15" s="64">
        <v>45</v>
      </c>
      <c r="AH15" s="56">
        <f t="shared" si="2"/>
        <v>35.9</v>
      </c>
      <c r="AI15" s="57">
        <f t="shared" si="3"/>
        <v>29.6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21</v>
      </c>
      <c r="C16" s="50">
        <v>21</v>
      </c>
      <c r="D16" s="50">
        <v>21</v>
      </c>
      <c r="E16" s="50">
        <v>21</v>
      </c>
      <c r="F16" s="50">
        <v>21</v>
      </c>
      <c r="G16" s="50">
        <v>21</v>
      </c>
      <c r="H16" s="50">
        <v>21</v>
      </c>
      <c r="I16" s="50">
        <v>21</v>
      </c>
      <c r="J16" s="50">
        <v>21</v>
      </c>
      <c r="K16" s="50">
        <v>21</v>
      </c>
      <c r="L16" s="51">
        <v>18</v>
      </c>
      <c r="M16" s="51">
        <v>18</v>
      </c>
      <c r="N16" s="51">
        <v>18</v>
      </c>
      <c r="O16" s="51">
        <v>18</v>
      </c>
      <c r="P16" s="51">
        <v>18</v>
      </c>
      <c r="Q16" s="51">
        <v>18</v>
      </c>
      <c r="R16" s="51">
        <v>18</v>
      </c>
      <c r="S16" s="51">
        <v>18</v>
      </c>
      <c r="T16" s="51">
        <v>18</v>
      </c>
      <c r="U16" s="51">
        <v>18</v>
      </c>
      <c r="V16" s="51">
        <v>18</v>
      </c>
      <c r="W16" s="65">
        <v>18</v>
      </c>
      <c r="X16" s="65">
        <v>18</v>
      </c>
      <c r="Y16" s="65">
        <v>18</v>
      </c>
      <c r="Z16" s="65">
        <v>18</v>
      </c>
      <c r="AA16" s="65">
        <v>18</v>
      </c>
      <c r="AB16" s="65">
        <v>18</v>
      </c>
      <c r="AC16" s="65">
        <v>18</v>
      </c>
      <c r="AD16" s="65">
        <v>18</v>
      </c>
      <c r="AE16" s="65">
        <v>18</v>
      </c>
      <c r="AF16" s="65">
        <v>18</v>
      </c>
      <c r="AG16" s="61">
        <v>45</v>
      </c>
      <c r="AH16" s="56">
        <f t="shared" si="2"/>
        <v>21</v>
      </c>
      <c r="AI16" s="57">
        <f t="shared" si="3"/>
        <v>18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17</v>
      </c>
      <c r="C17" s="50">
        <v>17</v>
      </c>
      <c r="D17" s="50">
        <v>17</v>
      </c>
      <c r="E17" s="50">
        <v>17</v>
      </c>
      <c r="F17" s="50">
        <v>17</v>
      </c>
      <c r="G17" s="50">
        <v>17</v>
      </c>
      <c r="H17" s="50">
        <v>17</v>
      </c>
      <c r="I17" s="50">
        <v>17</v>
      </c>
      <c r="J17" s="50">
        <v>17</v>
      </c>
      <c r="K17" s="50">
        <v>17</v>
      </c>
      <c r="L17" s="51">
        <v>17</v>
      </c>
      <c r="M17" s="51">
        <v>17</v>
      </c>
      <c r="N17" s="51">
        <v>17</v>
      </c>
      <c r="O17" s="51">
        <v>17</v>
      </c>
      <c r="P17" s="51">
        <v>17</v>
      </c>
      <c r="Q17" s="51">
        <v>17</v>
      </c>
      <c r="R17" s="51">
        <v>17</v>
      </c>
      <c r="S17" s="51">
        <v>17</v>
      </c>
      <c r="T17" s="51">
        <v>17</v>
      </c>
      <c r="U17" s="51">
        <v>17</v>
      </c>
      <c r="V17" s="51">
        <v>17</v>
      </c>
      <c r="W17" s="62">
        <v>17</v>
      </c>
      <c r="X17" s="62">
        <v>17</v>
      </c>
      <c r="Y17" s="62">
        <v>17</v>
      </c>
      <c r="Z17" s="62">
        <v>17</v>
      </c>
      <c r="AA17" s="62">
        <v>17</v>
      </c>
      <c r="AB17" s="62">
        <v>17</v>
      </c>
      <c r="AC17" s="62">
        <v>17</v>
      </c>
      <c r="AD17" s="62">
        <v>17</v>
      </c>
      <c r="AE17" s="62">
        <v>17</v>
      </c>
      <c r="AF17" s="62">
        <v>17</v>
      </c>
      <c r="AG17" s="61">
        <v>42</v>
      </c>
      <c r="AH17" s="56">
        <f t="shared" si="2"/>
        <v>17</v>
      </c>
      <c r="AI17" s="57">
        <f t="shared" si="3"/>
        <v>17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20</v>
      </c>
      <c r="C18" s="50">
        <v>20</v>
      </c>
      <c r="D18" s="50">
        <v>20</v>
      </c>
      <c r="E18" s="50">
        <v>20</v>
      </c>
      <c r="F18" s="50">
        <v>20</v>
      </c>
      <c r="G18" s="50">
        <v>20</v>
      </c>
      <c r="H18" s="50">
        <v>20</v>
      </c>
      <c r="I18" s="50">
        <v>20</v>
      </c>
      <c r="J18" s="50">
        <v>20</v>
      </c>
      <c r="K18" s="50">
        <v>20</v>
      </c>
      <c r="L18" s="51">
        <v>13</v>
      </c>
      <c r="M18" s="51">
        <v>13</v>
      </c>
      <c r="N18" s="51">
        <v>13</v>
      </c>
      <c r="O18" s="51">
        <v>13</v>
      </c>
      <c r="P18" s="51">
        <v>13</v>
      </c>
      <c r="Q18" s="51">
        <v>13</v>
      </c>
      <c r="R18" s="51">
        <v>13</v>
      </c>
      <c r="S18" s="51">
        <v>13</v>
      </c>
      <c r="T18" s="51">
        <v>13</v>
      </c>
      <c r="U18" s="51">
        <v>13</v>
      </c>
      <c r="V18" s="51">
        <v>13</v>
      </c>
      <c r="W18" s="51">
        <v>20</v>
      </c>
      <c r="X18" s="51">
        <v>20</v>
      </c>
      <c r="Y18" s="51">
        <v>20</v>
      </c>
      <c r="Z18" s="51">
        <v>20</v>
      </c>
      <c r="AA18" s="51">
        <v>20</v>
      </c>
      <c r="AB18" s="51">
        <v>20</v>
      </c>
      <c r="AC18" s="51">
        <v>20</v>
      </c>
      <c r="AD18" s="51">
        <v>20</v>
      </c>
      <c r="AE18" s="51">
        <v>20</v>
      </c>
      <c r="AF18" s="51">
        <v>20</v>
      </c>
      <c r="AG18" s="61">
        <v>36</v>
      </c>
      <c r="AH18" s="56">
        <f t="shared" si="2"/>
        <v>20</v>
      </c>
      <c r="AI18" s="57">
        <f t="shared" si="3"/>
        <v>13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16.399999999999999</v>
      </c>
      <c r="C19" s="50">
        <v>16.399999999999999</v>
      </c>
      <c r="D19" s="50">
        <v>16.399999999999999</v>
      </c>
      <c r="E19" s="50">
        <v>16.399999999999999</v>
      </c>
      <c r="F19" s="50">
        <v>16.399999999999999</v>
      </c>
      <c r="G19" s="50">
        <v>16.399999999999999</v>
      </c>
      <c r="H19" s="50">
        <v>16.399999999999999</v>
      </c>
      <c r="I19" s="50">
        <v>16.399999999999999</v>
      </c>
      <c r="J19" s="50">
        <v>16.399999999999999</v>
      </c>
      <c r="K19" s="50">
        <v>16.399999999999999</v>
      </c>
      <c r="L19" s="51">
        <v>16.399999999999999</v>
      </c>
      <c r="M19" s="51">
        <v>16.399999999999999</v>
      </c>
      <c r="N19" s="51">
        <v>16.399999999999999</v>
      </c>
      <c r="O19" s="51">
        <v>16.399999999999999</v>
      </c>
      <c r="P19" s="51">
        <v>15.8</v>
      </c>
      <c r="Q19" s="51">
        <v>15.8</v>
      </c>
      <c r="R19" s="51">
        <v>15.8</v>
      </c>
      <c r="S19" s="51">
        <v>15.8</v>
      </c>
      <c r="T19" s="51">
        <v>15.8</v>
      </c>
      <c r="U19" s="51">
        <v>15.8</v>
      </c>
      <c r="V19" s="51">
        <v>15.8</v>
      </c>
      <c r="W19" s="51">
        <v>16.399999999999999</v>
      </c>
      <c r="X19" s="51">
        <v>16.399999999999999</v>
      </c>
      <c r="Y19" s="51">
        <v>16.399999999999999</v>
      </c>
      <c r="Z19" s="51">
        <v>16.399999999999999</v>
      </c>
      <c r="AA19" s="51">
        <v>16.399999999999999</v>
      </c>
      <c r="AB19" s="51">
        <v>16.399999999999999</v>
      </c>
      <c r="AC19" s="51">
        <v>16.399999999999999</v>
      </c>
      <c r="AD19" s="51">
        <v>16.399999999999999</v>
      </c>
      <c r="AE19" s="51">
        <v>16.399999999999999</v>
      </c>
      <c r="AF19" s="51">
        <v>16.399999999999999</v>
      </c>
      <c r="AG19" s="61">
        <v>30</v>
      </c>
      <c r="AH19" s="56">
        <f t="shared" si="2"/>
        <v>16.399999999999999</v>
      </c>
      <c r="AI19" s="57">
        <f t="shared" si="3"/>
        <v>15.8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1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21</v>
      </c>
      <c r="C22" s="50">
        <v>21</v>
      </c>
      <c r="D22" s="50">
        <v>21</v>
      </c>
      <c r="E22" s="50">
        <v>21</v>
      </c>
      <c r="F22" s="50">
        <v>21</v>
      </c>
      <c r="G22" s="50">
        <v>21</v>
      </c>
      <c r="H22" s="50">
        <v>21</v>
      </c>
      <c r="I22" s="50">
        <v>21</v>
      </c>
      <c r="J22" s="50">
        <v>21</v>
      </c>
      <c r="K22" s="50">
        <v>21</v>
      </c>
      <c r="L22" s="51">
        <v>21</v>
      </c>
      <c r="M22" s="51">
        <v>21</v>
      </c>
      <c r="N22" s="51">
        <v>21</v>
      </c>
      <c r="O22" s="51">
        <v>21</v>
      </c>
      <c r="P22" s="51">
        <v>21</v>
      </c>
      <c r="Q22" s="51">
        <v>21</v>
      </c>
      <c r="R22" s="51">
        <v>21</v>
      </c>
      <c r="S22" s="51">
        <v>21</v>
      </c>
      <c r="T22" s="51">
        <v>21</v>
      </c>
      <c r="U22" s="51">
        <v>21</v>
      </c>
      <c r="V22" s="51">
        <v>21</v>
      </c>
      <c r="W22" s="51">
        <v>21</v>
      </c>
      <c r="X22" s="51">
        <v>21</v>
      </c>
      <c r="Y22" s="51">
        <v>21</v>
      </c>
      <c r="Z22" s="51">
        <v>21</v>
      </c>
      <c r="AA22" s="51">
        <v>21</v>
      </c>
      <c r="AB22" s="51">
        <v>21</v>
      </c>
      <c r="AC22" s="51">
        <v>21</v>
      </c>
      <c r="AD22" s="51">
        <v>21</v>
      </c>
      <c r="AE22" s="51">
        <v>21</v>
      </c>
      <c r="AF22" s="51">
        <v>21</v>
      </c>
      <c r="AG22" s="61">
        <v>25</v>
      </c>
      <c r="AH22" s="56">
        <f t="shared" si="2"/>
        <v>21</v>
      </c>
      <c r="AI22" s="57">
        <f t="shared" si="3"/>
        <v>21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1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13</v>
      </c>
      <c r="C24" s="50">
        <v>13</v>
      </c>
      <c r="D24" s="50">
        <v>13</v>
      </c>
      <c r="E24" s="50">
        <v>13</v>
      </c>
      <c r="F24" s="50">
        <v>13</v>
      </c>
      <c r="G24" s="50">
        <v>13</v>
      </c>
      <c r="H24" s="50">
        <v>13</v>
      </c>
      <c r="I24" s="50">
        <v>13</v>
      </c>
      <c r="J24" s="50">
        <v>13</v>
      </c>
      <c r="K24" s="50">
        <v>13</v>
      </c>
      <c r="L24" s="51">
        <v>13</v>
      </c>
      <c r="M24" s="51">
        <v>13</v>
      </c>
      <c r="N24" s="51">
        <v>13</v>
      </c>
      <c r="O24" s="51">
        <v>13</v>
      </c>
      <c r="P24" s="51">
        <v>13</v>
      </c>
      <c r="Q24" s="51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13</v>
      </c>
      <c r="X24" s="51">
        <v>13</v>
      </c>
      <c r="Y24" s="51">
        <v>13</v>
      </c>
      <c r="Z24" s="51">
        <v>13</v>
      </c>
      <c r="AA24" s="51">
        <v>13</v>
      </c>
      <c r="AB24" s="51">
        <v>13</v>
      </c>
      <c r="AC24" s="51">
        <v>13</v>
      </c>
      <c r="AD24" s="51">
        <v>13</v>
      </c>
      <c r="AE24" s="51">
        <v>13</v>
      </c>
      <c r="AF24" s="51">
        <v>13</v>
      </c>
      <c r="AG24" s="61">
        <v>25</v>
      </c>
      <c r="AH24" s="56">
        <f t="shared" si="2"/>
        <v>13</v>
      </c>
      <c r="AI24" s="57">
        <f t="shared" si="3"/>
        <v>13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1">
        <v>13</v>
      </c>
      <c r="M25" s="51">
        <v>13</v>
      </c>
      <c r="N25" s="51">
        <v>13</v>
      </c>
      <c r="O25" s="51">
        <v>13</v>
      </c>
      <c r="P25" s="51">
        <v>13</v>
      </c>
      <c r="Q25" s="51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4</v>
      </c>
      <c r="C26" s="50">
        <v>4</v>
      </c>
      <c r="D26" s="50">
        <v>4</v>
      </c>
      <c r="E26" s="50">
        <v>4</v>
      </c>
      <c r="F26" s="50">
        <v>4</v>
      </c>
      <c r="G26" s="50">
        <v>4</v>
      </c>
      <c r="H26" s="50">
        <v>4</v>
      </c>
      <c r="I26" s="50">
        <v>4</v>
      </c>
      <c r="J26" s="50">
        <v>4</v>
      </c>
      <c r="K26" s="50">
        <v>4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11</v>
      </c>
      <c r="AD26" s="51">
        <v>6</v>
      </c>
      <c r="AE26" s="51">
        <v>6</v>
      </c>
      <c r="AF26" s="51">
        <v>6</v>
      </c>
      <c r="AG26" s="61">
        <v>20</v>
      </c>
      <c r="AH26" s="56">
        <f>MAX(B26:AF26)</f>
        <v>11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4</v>
      </c>
      <c r="C34" s="63">
        <v>4</v>
      </c>
      <c r="D34" s="63">
        <v>4</v>
      </c>
      <c r="E34" s="63">
        <v>4</v>
      </c>
      <c r="F34" s="63">
        <v>4</v>
      </c>
      <c r="G34" s="63">
        <v>4</v>
      </c>
      <c r="H34" s="63">
        <v>4</v>
      </c>
      <c r="I34" s="63">
        <v>11</v>
      </c>
      <c r="J34" s="63">
        <v>11</v>
      </c>
      <c r="K34" s="63">
        <v>11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11</v>
      </c>
      <c r="AI34" s="57">
        <f t="shared" si="3"/>
        <v>4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51">
        <v>200</v>
      </c>
      <c r="M36" s="51">
        <v>200</v>
      </c>
      <c r="N36" s="51">
        <v>200</v>
      </c>
      <c r="O36" s="51">
        <v>200</v>
      </c>
      <c r="P36" s="51">
        <v>200</v>
      </c>
      <c r="Q36" s="51">
        <v>200</v>
      </c>
      <c r="R36" s="51">
        <v>200</v>
      </c>
      <c r="S36" s="51">
        <v>200</v>
      </c>
      <c r="T36" s="51">
        <v>200</v>
      </c>
      <c r="U36" s="51">
        <v>200</v>
      </c>
      <c r="V36" s="51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63">
        <v>84.6</v>
      </c>
      <c r="C37" s="63">
        <v>84.6</v>
      </c>
      <c r="D37" s="63">
        <v>84.6</v>
      </c>
      <c r="E37" s="63">
        <v>86</v>
      </c>
      <c r="F37" s="63">
        <v>85.5</v>
      </c>
      <c r="G37" s="63">
        <v>85.5</v>
      </c>
      <c r="H37" s="63">
        <v>85.5</v>
      </c>
      <c r="I37" s="63">
        <v>80.3</v>
      </c>
      <c r="J37" s="63">
        <v>80.3</v>
      </c>
      <c r="K37" s="63">
        <v>80.3</v>
      </c>
      <c r="L37" s="72">
        <v>84.6</v>
      </c>
      <c r="M37" s="72">
        <v>85.4</v>
      </c>
      <c r="N37" s="72">
        <v>85.3</v>
      </c>
      <c r="O37" s="72">
        <v>80.8</v>
      </c>
      <c r="P37" s="72">
        <f>40.7+39</f>
        <v>79.7</v>
      </c>
      <c r="Q37" s="72">
        <f>40.5+39.2</f>
        <v>79.7</v>
      </c>
      <c r="R37" s="72">
        <f>40.6+37.6</f>
        <v>78.2</v>
      </c>
      <c r="S37" s="72">
        <v>76</v>
      </c>
      <c r="T37" s="72">
        <f>38.7+39.8</f>
        <v>78.5</v>
      </c>
      <c r="U37" s="72">
        <v>76</v>
      </c>
      <c r="V37" s="72">
        <f>35.2+37.2</f>
        <v>72.400000000000006</v>
      </c>
      <c r="W37" s="72">
        <v>72.400000000000006</v>
      </c>
      <c r="X37" s="72">
        <v>72.400000000000006</v>
      </c>
      <c r="Y37" s="72">
        <f>38.7+41.3</f>
        <v>80</v>
      </c>
      <c r="Z37" s="72">
        <f>38.7+41.7</f>
        <v>80.400000000000006</v>
      </c>
      <c r="AA37" s="72">
        <f>38.7+41.7</f>
        <v>80.400000000000006</v>
      </c>
      <c r="AB37" s="72">
        <f>38.7+41.7</f>
        <v>80.400000000000006</v>
      </c>
      <c r="AC37" s="72">
        <f>38.7+41.7</f>
        <v>80.400000000000006</v>
      </c>
      <c r="AD37" s="72">
        <f>38.7+41.7</f>
        <v>80.400000000000006</v>
      </c>
      <c r="AE37" s="72">
        <v>84</v>
      </c>
      <c r="AF37" s="72">
        <v>84</v>
      </c>
      <c r="AG37" s="69">
        <v>240</v>
      </c>
      <c r="AH37" s="56">
        <f t="shared" si="2"/>
        <v>86</v>
      </c>
      <c r="AI37" s="57">
        <f t="shared" si="3"/>
        <v>72.400000000000006</v>
      </c>
      <c r="AK37" s="58"/>
    </row>
    <row r="38" spans="1:88" ht="15.75" thickBot="1" x14ac:dyDescent="0.3">
      <c r="A38" s="73" t="s">
        <v>45</v>
      </c>
      <c r="B38" s="74">
        <f t="shared" ref="B38:AF38" si="4">SUM(B11:B36)</f>
        <v>586</v>
      </c>
      <c r="C38" s="74">
        <f t="shared" si="4"/>
        <v>586</v>
      </c>
      <c r="D38" s="74">
        <f t="shared" si="4"/>
        <v>585.29999999999995</v>
      </c>
      <c r="E38" s="74">
        <f t="shared" si="4"/>
        <v>575.09999999999991</v>
      </c>
      <c r="F38" s="74">
        <f t="shared" si="4"/>
        <v>595.09999999999991</v>
      </c>
      <c r="G38" s="74">
        <f t="shared" si="4"/>
        <v>605.09999999999991</v>
      </c>
      <c r="H38" s="74">
        <f t="shared" si="4"/>
        <v>665.09999999999991</v>
      </c>
      <c r="I38" s="74">
        <f t="shared" si="4"/>
        <v>782.09999999999991</v>
      </c>
      <c r="J38" s="74">
        <f t="shared" si="4"/>
        <v>892.1</v>
      </c>
      <c r="K38" s="74">
        <f t="shared" si="4"/>
        <v>892.1</v>
      </c>
      <c r="L38" s="74">
        <f t="shared" si="4"/>
        <v>903.6</v>
      </c>
      <c r="M38" s="74">
        <f t="shared" si="4"/>
        <v>842.1</v>
      </c>
      <c r="N38" s="74">
        <f t="shared" si="4"/>
        <v>832.1</v>
      </c>
      <c r="O38" s="74">
        <f t="shared" si="4"/>
        <v>772.09999999999991</v>
      </c>
      <c r="P38" s="74">
        <f t="shared" si="4"/>
        <v>731.5</v>
      </c>
      <c r="Q38" s="74">
        <f t="shared" si="4"/>
        <v>721.5</v>
      </c>
      <c r="R38" s="74">
        <f t="shared" si="4"/>
        <v>642.40000000000009</v>
      </c>
      <c r="S38" s="74">
        <f t="shared" si="4"/>
        <v>651.5</v>
      </c>
      <c r="T38" s="74">
        <f t="shared" si="4"/>
        <v>681.5</v>
      </c>
      <c r="U38" s="74">
        <f t="shared" si="4"/>
        <v>786.5</v>
      </c>
      <c r="V38" s="74">
        <f t="shared" si="4"/>
        <v>911.5</v>
      </c>
      <c r="W38" s="74">
        <f t="shared" si="4"/>
        <v>984.9</v>
      </c>
      <c r="X38" s="74">
        <f t="shared" si="4"/>
        <v>954.9</v>
      </c>
      <c r="Y38" s="74">
        <f t="shared" si="4"/>
        <v>904.9</v>
      </c>
      <c r="Z38" s="74">
        <f t="shared" si="4"/>
        <v>864.9</v>
      </c>
      <c r="AA38" s="74">
        <f t="shared" si="4"/>
        <v>714.9</v>
      </c>
      <c r="AB38" s="74">
        <f t="shared" si="4"/>
        <v>714.9</v>
      </c>
      <c r="AC38" s="74">
        <f t="shared" si="4"/>
        <v>714.9</v>
      </c>
      <c r="AD38" s="74">
        <f t="shared" si="4"/>
        <v>609.9</v>
      </c>
      <c r="AE38" s="74">
        <f t="shared" si="4"/>
        <v>516.6</v>
      </c>
      <c r="AF38" s="74">
        <f t="shared" si="4"/>
        <v>516.6</v>
      </c>
      <c r="AG38" s="69">
        <f>SUM(AG11:AG37)</f>
        <v>1492.8299999999997</v>
      </c>
      <c r="AH38" s="56">
        <f t="shared" si="2"/>
        <v>984.9</v>
      </c>
      <c r="AI38" s="57">
        <f t="shared" si="3"/>
        <v>516.6</v>
      </c>
      <c r="AJ38" s="1">
        <v>30</v>
      </c>
      <c r="AK38" s="58"/>
    </row>
    <row r="39" spans="1:88" x14ac:dyDescent="0.25">
      <c r="A39" s="59" t="s">
        <v>46</v>
      </c>
      <c r="B39" s="63">
        <v>111.4</v>
      </c>
      <c r="C39" s="63">
        <v>111</v>
      </c>
      <c r="D39" s="63">
        <v>102</v>
      </c>
      <c r="E39" s="63">
        <v>121.5</v>
      </c>
      <c r="F39" s="63">
        <v>130</v>
      </c>
      <c r="G39" s="63">
        <v>140</v>
      </c>
      <c r="H39" s="63">
        <v>146</v>
      </c>
      <c r="I39" s="63">
        <v>146</v>
      </c>
      <c r="J39" s="63">
        <v>146</v>
      </c>
      <c r="K39" s="63">
        <v>146</v>
      </c>
      <c r="L39" s="63">
        <v>146</v>
      </c>
      <c r="M39" s="63">
        <v>146</v>
      </c>
      <c r="N39" s="63">
        <v>146</v>
      </c>
      <c r="O39" s="63">
        <v>146</v>
      </c>
      <c r="P39" s="51">
        <v>145.5</v>
      </c>
      <c r="Q39" s="51">
        <v>145.6</v>
      </c>
      <c r="R39" s="51">
        <v>145.5</v>
      </c>
      <c r="S39" s="51">
        <v>145.5</v>
      </c>
      <c r="T39" s="51">
        <v>145.5</v>
      </c>
      <c r="U39" s="51">
        <v>145.5</v>
      </c>
      <c r="V39" s="51">
        <v>145.5</v>
      </c>
      <c r="W39" s="51">
        <v>147.6</v>
      </c>
      <c r="X39" s="51">
        <v>147.6</v>
      </c>
      <c r="Y39" s="51">
        <v>145.5</v>
      </c>
      <c r="Z39" s="51">
        <v>145.5</v>
      </c>
      <c r="AA39" s="51">
        <v>145.5</v>
      </c>
      <c r="AB39" s="51">
        <v>145.5</v>
      </c>
      <c r="AC39" s="51">
        <v>145.5</v>
      </c>
      <c r="AD39" s="51">
        <v>132</v>
      </c>
      <c r="AE39" s="50">
        <v>113</v>
      </c>
      <c r="AF39" s="50">
        <v>131</v>
      </c>
      <c r="AG39" s="64">
        <v>144</v>
      </c>
      <c r="AH39" s="56">
        <f t="shared" si="2"/>
        <v>147.6</v>
      </c>
      <c r="AI39" s="57">
        <f t="shared" si="3"/>
        <v>102</v>
      </c>
      <c r="AJ39" s="1">
        <v>144</v>
      </c>
      <c r="AK39" s="58"/>
    </row>
    <row r="40" spans="1:88" x14ac:dyDescent="0.25">
      <c r="A40" s="68" t="s">
        <v>47</v>
      </c>
      <c r="B40" s="63">
        <v>50.5</v>
      </c>
      <c r="C40" s="63">
        <v>47</v>
      </c>
      <c r="D40" s="63">
        <v>48</v>
      </c>
      <c r="E40" s="63">
        <v>60</v>
      </c>
      <c r="F40" s="63">
        <v>60</v>
      </c>
      <c r="G40" s="63">
        <v>60</v>
      </c>
      <c r="H40" s="63">
        <v>70.599999999999994</v>
      </c>
      <c r="I40" s="63">
        <v>70.599999999999994</v>
      </c>
      <c r="J40" s="63">
        <v>70.599999999999994</v>
      </c>
      <c r="K40" s="63">
        <v>70.599999999999994</v>
      </c>
      <c r="L40" s="63">
        <v>70.599999999999994</v>
      </c>
      <c r="M40" s="63">
        <v>70.599999999999994</v>
      </c>
      <c r="N40" s="63">
        <v>70.599999999999994</v>
      </c>
      <c r="O40" s="63">
        <v>70.599999999999994</v>
      </c>
      <c r="P40" s="53">
        <v>71.900000000000006</v>
      </c>
      <c r="Q40" s="53">
        <v>70.900000000000006</v>
      </c>
      <c r="R40" s="53">
        <v>71.099999999999994</v>
      </c>
      <c r="S40" s="53">
        <v>71.099999999999994</v>
      </c>
      <c r="T40" s="53">
        <v>71.099999999999994</v>
      </c>
      <c r="U40" s="53">
        <v>71.099999999999994</v>
      </c>
      <c r="V40" s="53">
        <v>71.099999999999994</v>
      </c>
      <c r="W40" s="53">
        <v>71.099999999999994</v>
      </c>
      <c r="X40" s="53">
        <v>71.099999999999994</v>
      </c>
      <c r="Y40" s="53">
        <v>69.900000000000006</v>
      </c>
      <c r="Z40" s="53">
        <v>69.8</v>
      </c>
      <c r="AA40" s="53">
        <v>69.8</v>
      </c>
      <c r="AB40" s="53">
        <v>69.8</v>
      </c>
      <c r="AC40" s="53">
        <v>69.8</v>
      </c>
      <c r="AD40" s="53">
        <v>60</v>
      </c>
      <c r="AE40" s="63">
        <v>65</v>
      </c>
      <c r="AF40" s="63">
        <v>60</v>
      </c>
      <c r="AG40" s="69">
        <v>70</v>
      </c>
      <c r="AH40" s="56">
        <f t="shared" si="2"/>
        <v>71.900000000000006</v>
      </c>
      <c r="AI40" s="57">
        <f t="shared" si="3"/>
        <v>47</v>
      </c>
      <c r="AJ40" s="1">
        <v>70</v>
      </c>
      <c r="AK40" s="58"/>
    </row>
    <row r="41" spans="1:88" x14ac:dyDescent="0.25">
      <c r="A41" s="68" t="s">
        <v>48</v>
      </c>
      <c r="B41" s="63">
        <v>51</v>
      </c>
      <c r="C41" s="63">
        <v>52</v>
      </c>
      <c r="D41" s="63">
        <v>45.6</v>
      </c>
      <c r="E41" s="63">
        <v>46</v>
      </c>
      <c r="F41" s="63">
        <v>69</v>
      </c>
      <c r="G41" s="63">
        <v>69</v>
      </c>
      <c r="H41" s="63">
        <v>69.998999999999995</v>
      </c>
      <c r="I41" s="63">
        <v>69.998999999999995</v>
      </c>
      <c r="J41" s="63">
        <v>69.998999999999995</v>
      </c>
      <c r="K41" s="63">
        <v>69.998999999999995</v>
      </c>
      <c r="L41" s="63">
        <v>69.998999999999995</v>
      </c>
      <c r="M41" s="63">
        <v>69.998999999999995</v>
      </c>
      <c r="N41" s="63">
        <v>69.998999999999995</v>
      </c>
      <c r="O41" s="63">
        <v>69.998999999999995</v>
      </c>
      <c r="P41" s="53">
        <v>68.900000000000006</v>
      </c>
      <c r="Q41" s="53">
        <v>69.2</v>
      </c>
      <c r="R41" s="53">
        <v>68.8</v>
      </c>
      <c r="S41" s="53">
        <v>68.8</v>
      </c>
      <c r="T41" s="53">
        <v>68.8</v>
      </c>
      <c r="U41" s="53">
        <v>68.8</v>
      </c>
      <c r="V41" s="53">
        <v>68.8</v>
      </c>
      <c r="W41" s="53">
        <v>69.599999999999994</v>
      </c>
      <c r="X41" s="53">
        <v>69.599999999999994</v>
      </c>
      <c r="Y41" s="53">
        <v>69.400000000000006</v>
      </c>
      <c r="Z41" s="53">
        <v>69.3</v>
      </c>
      <c r="AA41" s="53">
        <v>69.3</v>
      </c>
      <c r="AB41" s="53">
        <v>69.3</v>
      </c>
      <c r="AC41" s="53">
        <v>69.3</v>
      </c>
      <c r="AD41" s="53">
        <v>61</v>
      </c>
      <c r="AE41" s="63">
        <v>70</v>
      </c>
      <c r="AF41" s="63">
        <v>60</v>
      </c>
      <c r="AG41" s="69">
        <v>69</v>
      </c>
      <c r="AH41" s="56">
        <f t="shared" si="2"/>
        <v>70</v>
      </c>
      <c r="AI41" s="57">
        <f t="shared" si="3"/>
        <v>45.6</v>
      </c>
      <c r="AK41" s="58"/>
    </row>
    <row r="42" spans="1:88" x14ac:dyDescent="0.25">
      <c r="A42" s="68" t="s">
        <v>49</v>
      </c>
      <c r="B42" s="63">
        <v>60</v>
      </c>
      <c r="C42" s="63">
        <v>41</v>
      </c>
      <c r="D42" s="63">
        <v>41.1</v>
      </c>
      <c r="E42" s="63">
        <v>50</v>
      </c>
      <c r="F42" s="63">
        <v>60</v>
      </c>
      <c r="G42" s="63">
        <v>60</v>
      </c>
      <c r="H42" s="63">
        <v>60.3</v>
      </c>
      <c r="I42" s="63">
        <v>60.3</v>
      </c>
      <c r="J42" s="63">
        <v>60.3</v>
      </c>
      <c r="K42" s="63">
        <v>60.3</v>
      </c>
      <c r="L42" s="63">
        <v>60.3</v>
      </c>
      <c r="M42" s="63">
        <v>60.3</v>
      </c>
      <c r="N42" s="63">
        <v>60.3</v>
      </c>
      <c r="O42" s="63">
        <v>60.3</v>
      </c>
      <c r="P42" s="53">
        <v>60</v>
      </c>
      <c r="Q42" s="53">
        <v>58.9</v>
      </c>
      <c r="R42" s="53">
        <v>60.4</v>
      </c>
      <c r="S42" s="53">
        <v>60.4</v>
      </c>
      <c r="T42" s="53">
        <v>60.4</v>
      </c>
      <c r="U42" s="53">
        <v>60.4</v>
      </c>
      <c r="V42" s="53">
        <v>60.4</v>
      </c>
      <c r="W42" s="53">
        <v>60.3</v>
      </c>
      <c r="X42" s="53">
        <v>60.3</v>
      </c>
      <c r="Y42" s="53">
        <v>60.4</v>
      </c>
      <c r="Z42" s="53">
        <v>60.4</v>
      </c>
      <c r="AA42" s="53">
        <v>60.4</v>
      </c>
      <c r="AB42" s="53">
        <v>60.4</v>
      </c>
      <c r="AC42" s="53">
        <v>60.4</v>
      </c>
      <c r="AD42" s="53">
        <v>60.7</v>
      </c>
      <c r="AE42" s="63">
        <v>60.9</v>
      </c>
      <c r="AF42" s="63">
        <v>60.9</v>
      </c>
      <c r="AG42" s="69">
        <v>60</v>
      </c>
      <c r="AH42" s="56">
        <f t="shared" si="2"/>
        <v>60.9</v>
      </c>
      <c r="AI42" s="57">
        <f t="shared" si="3"/>
        <v>41</v>
      </c>
      <c r="AK42" s="58"/>
    </row>
    <row r="43" spans="1:88" x14ac:dyDescent="0.25">
      <c r="A43" s="68" t="s">
        <v>50</v>
      </c>
      <c r="B43" s="63">
        <v>15</v>
      </c>
      <c r="C43" s="63">
        <v>15</v>
      </c>
      <c r="D43" s="63">
        <v>15</v>
      </c>
      <c r="E43" s="63">
        <v>15</v>
      </c>
      <c r="F43" s="63">
        <v>25</v>
      </c>
      <c r="G43" s="63">
        <v>25</v>
      </c>
      <c r="H43" s="63">
        <v>30.2</v>
      </c>
      <c r="I43" s="63">
        <v>30.2</v>
      </c>
      <c r="J43" s="63">
        <v>30.2</v>
      </c>
      <c r="K43" s="63">
        <v>30.2</v>
      </c>
      <c r="L43" s="63">
        <v>30.2</v>
      </c>
      <c r="M43" s="63">
        <v>30.2</v>
      </c>
      <c r="N43" s="63">
        <v>30.2</v>
      </c>
      <c r="O43" s="63">
        <v>15</v>
      </c>
      <c r="P43" s="51">
        <v>15</v>
      </c>
      <c r="Q43" s="51">
        <v>15</v>
      </c>
      <c r="R43" s="51">
        <v>14.8</v>
      </c>
      <c r="S43" s="51">
        <v>14.8</v>
      </c>
      <c r="T43" s="51">
        <v>25.2</v>
      </c>
      <c r="U43" s="51">
        <v>25.2</v>
      </c>
      <c r="V43" s="51">
        <v>25.2</v>
      </c>
      <c r="W43" s="51">
        <v>29.5</v>
      </c>
      <c r="X43" s="51">
        <v>29.5</v>
      </c>
      <c r="Y43" s="51">
        <v>29.5</v>
      </c>
      <c r="Z43" s="51">
        <v>29.5</v>
      </c>
      <c r="AA43" s="51">
        <v>29.5</v>
      </c>
      <c r="AB43" s="51">
        <v>29.5</v>
      </c>
      <c r="AC43" s="51">
        <v>29.5</v>
      </c>
      <c r="AD43" s="53">
        <v>0</v>
      </c>
      <c r="AE43" s="63">
        <v>0</v>
      </c>
      <c r="AF43" s="63">
        <v>0</v>
      </c>
      <c r="AG43" s="69">
        <v>30</v>
      </c>
      <c r="AH43" s="56">
        <f t="shared" si="2"/>
        <v>30.2</v>
      </c>
      <c r="AI43" s="57">
        <f t="shared" si="3"/>
        <v>0</v>
      </c>
      <c r="AK43" s="58"/>
    </row>
    <row r="44" spans="1:88" x14ac:dyDescent="0.25">
      <c r="A44" s="68" t="s">
        <v>51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51"/>
      <c r="Q44" s="51"/>
      <c r="R44" s="51"/>
      <c r="S44" s="51"/>
      <c r="T44" s="51"/>
      <c r="U44" s="51"/>
      <c r="V44" s="51"/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63">
        <v>0</v>
      </c>
      <c r="AF44" s="63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75">
        <v>17</v>
      </c>
      <c r="C45" s="75">
        <v>17</v>
      </c>
      <c r="D45" s="75">
        <v>17</v>
      </c>
      <c r="E45" s="75">
        <v>17</v>
      </c>
      <c r="F45" s="75">
        <v>17</v>
      </c>
      <c r="G45" s="75">
        <v>17</v>
      </c>
      <c r="H45" s="75">
        <v>17</v>
      </c>
      <c r="I45" s="75">
        <v>17</v>
      </c>
      <c r="J45" s="75">
        <v>17</v>
      </c>
      <c r="K45" s="75">
        <v>17</v>
      </c>
      <c r="L45" s="75">
        <v>17</v>
      </c>
      <c r="M45" s="75">
        <v>17</v>
      </c>
      <c r="N45" s="75">
        <v>17</v>
      </c>
      <c r="O45" s="75">
        <v>17</v>
      </c>
      <c r="P45" s="51">
        <v>17</v>
      </c>
      <c r="Q45" s="51">
        <v>17</v>
      </c>
      <c r="R45" s="51">
        <v>17</v>
      </c>
      <c r="S45" s="51">
        <v>17</v>
      </c>
      <c r="T45" s="51">
        <v>17</v>
      </c>
      <c r="U45" s="51">
        <v>17</v>
      </c>
      <c r="V45" s="51">
        <v>17</v>
      </c>
      <c r="W45" s="51">
        <v>17</v>
      </c>
      <c r="X45" s="51">
        <v>17</v>
      </c>
      <c r="Y45" s="51">
        <v>17</v>
      </c>
      <c r="Z45" s="51">
        <v>17</v>
      </c>
      <c r="AA45" s="51">
        <v>17</v>
      </c>
      <c r="AB45" s="51">
        <v>17</v>
      </c>
      <c r="AC45" s="51">
        <v>17</v>
      </c>
      <c r="AD45" s="51">
        <v>17</v>
      </c>
      <c r="AE45" s="51">
        <v>17</v>
      </c>
      <c r="AF45" s="51">
        <v>17</v>
      </c>
      <c r="AG45" s="69">
        <v>24</v>
      </c>
      <c r="AH45" s="56">
        <f t="shared" si="2"/>
        <v>17</v>
      </c>
      <c r="AI45" s="57">
        <f t="shared" si="3"/>
        <v>17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13</v>
      </c>
      <c r="C47" s="63">
        <v>13</v>
      </c>
      <c r="D47" s="63">
        <v>13</v>
      </c>
      <c r="E47" s="63">
        <v>13</v>
      </c>
      <c r="F47" s="63">
        <v>13</v>
      </c>
      <c r="G47" s="63">
        <v>13</v>
      </c>
      <c r="H47" s="63">
        <v>13</v>
      </c>
      <c r="I47" s="63">
        <v>13</v>
      </c>
      <c r="J47" s="63">
        <v>13</v>
      </c>
      <c r="K47" s="63">
        <v>13</v>
      </c>
      <c r="L47" s="63">
        <v>13</v>
      </c>
      <c r="M47" s="63">
        <v>13</v>
      </c>
      <c r="N47" s="63">
        <v>13</v>
      </c>
      <c r="O47" s="63">
        <v>13</v>
      </c>
      <c r="P47" s="51">
        <v>13</v>
      </c>
      <c r="Q47" s="51">
        <v>13</v>
      </c>
      <c r="R47" s="51">
        <v>13</v>
      </c>
      <c r="S47" s="51">
        <v>13</v>
      </c>
      <c r="T47" s="51">
        <v>13</v>
      </c>
      <c r="U47" s="51">
        <v>13</v>
      </c>
      <c r="V47" s="51">
        <v>13</v>
      </c>
      <c r="W47" s="51">
        <v>13.5</v>
      </c>
      <c r="X47" s="51">
        <v>13.5</v>
      </c>
      <c r="Y47" s="51">
        <v>13.5</v>
      </c>
      <c r="Z47" s="51">
        <v>13.5</v>
      </c>
      <c r="AA47" s="51">
        <v>13.5</v>
      </c>
      <c r="AB47" s="51">
        <v>13.5</v>
      </c>
      <c r="AC47" s="51">
        <v>13.5</v>
      </c>
      <c r="AD47" s="51">
        <v>13.5</v>
      </c>
      <c r="AE47" s="51">
        <v>13.5</v>
      </c>
      <c r="AF47" s="51">
        <v>13.5</v>
      </c>
      <c r="AG47" s="69">
        <v>14.1</v>
      </c>
      <c r="AH47" s="56">
        <f t="shared" si="2"/>
        <v>13.5</v>
      </c>
      <c r="AI47" s="57">
        <f t="shared" si="3"/>
        <v>13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75">
        <v>9.5</v>
      </c>
      <c r="C48" s="75">
        <v>9.5</v>
      </c>
      <c r="D48" s="75">
        <v>9.5</v>
      </c>
      <c r="E48" s="75">
        <v>9.5</v>
      </c>
      <c r="F48" s="75">
        <v>9.5</v>
      </c>
      <c r="G48" s="75">
        <v>9.5</v>
      </c>
      <c r="H48" s="75">
        <v>9.5</v>
      </c>
      <c r="I48" s="75">
        <v>9.5</v>
      </c>
      <c r="J48" s="75">
        <v>9.5</v>
      </c>
      <c r="K48" s="75">
        <v>9.5</v>
      </c>
      <c r="L48" s="75">
        <v>9.5</v>
      </c>
      <c r="M48" s="75">
        <v>9.5</v>
      </c>
      <c r="N48" s="75">
        <v>9.5</v>
      </c>
      <c r="O48" s="75">
        <v>9.5</v>
      </c>
      <c r="P48" s="51">
        <v>9.5</v>
      </c>
      <c r="Q48" s="51">
        <v>9.5</v>
      </c>
      <c r="R48" s="51">
        <v>9.5</v>
      </c>
      <c r="S48" s="51">
        <v>9.5</v>
      </c>
      <c r="T48" s="51">
        <v>9.5</v>
      </c>
      <c r="U48" s="51">
        <v>9.5</v>
      </c>
      <c r="V48" s="51">
        <v>9.5</v>
      </c>
      <c r="W48" s="51">
        <v>9.5</v>
      </c>
      <c r="X48" s="51">
        <v>9.5</v>
      </c>
      <c r="Y48" s="51">
        <v>9.5</v>
      </c>
      <c r="Z48" s="51">
        <v>9.5</v>
      </c>
      <c r="AA48" s="51">
        <v>9.5</v>
      </c>
      <c r="AB48" s="51">
        <v>9.5</v>
      </c>
      <c r="AC48" s="51">
        <v>9.5</v>
      </c>
      <c r="AD48" s="51">
        <v>9.5</v>
      </c>
      <c r="AE48" s="51">
        <v>9.5</v>
      </c>
      <c r="AF48" s="51">
        <v>9.5</v>
      </c>
      <c r="AG48" s="69">
        <v>14</v>
      </c>
      <c r="AH48" s="56">
        <f t="shared" si="2"/>
        <v>9.5</v>
      </c>
      <c r="AI48" s="57">
        <f t="shared" si="3"/>
        <v>9.5</v>
      </c>
      <c r="AK48" s="58"/>
    </row>
    <row r="49" spans="1:37" x14ac:dyDescent="0.25">
      <c r="A49" s="68" t="s">
        <v>56</v>
      </c>
      <c r="B49" s="63">
        <v>10</v>
      </c>
      <c r="C49" s="63">
        <v>10</v>
      </c>
      <c r="D49" s="63">
        <v>10</v>
      </c>
      <c r="E49" s="63">
        <v>10</v>
      </c>
      <c r="F49" s="63">
        <v>10</v>
      </c>
      <c r="G49" s="63">
        <v>10</v>
      </c>
      <c r="H49" s="63">
        <v>10</v>
      </c>
      <c r="I49" s="63">
        <v>10</v>
      </c>
      <c r="J49" s="63">
        <v>10</v>
      </c>
      <c r="K49" s="63">
        <v>10</v>
      </c>
      <c r="L49" s="63">
        <v>10</v>
      </c>
      <c r="M49" s="63">
        <v>10</v>
      </c>
      <c r="N49" s="63">
        <v>10</v>
      </c>
      <c r="O49" s="63">
        <v>10</v>
      </c>
      <c r="P49" s="51">
        <v>10</v>
      </c>
      <c r="Q49" s="51">
        <v>10</v>
      </c>
      <c r="R49" s="51">
        <v>10</v>
      </c>
      <c r="S49" s="51">
        <v>10</v>
      </c>
      <c r="T49" s="51">
        <v>10</v>
      </c>
      <c r="U49" s="51">
        <v>10</v>
      </c>
      <c r="V49" s="51">
        <v>10</v>
      </c>
      <c r="W49" s="51">
        <v>10</v>
      </c>
      <c r="X49" s="51">
        <v>10</v>
      </c>
      <c r="Y49" s="51">
        <v>10</v>
      </c>
      <c r="Z49" s="51">
        <v>10</v>
      </c>
      <c r="AA49" s="51">
        <v>10</v>
      </c>
      <c r="AB49" s="51">
        <v>10</v>
      </c>
      <c r="AC49" s="51">
        <v>10</v>
      </c>
      <c r="AD49" s="51">
        <v>10</v>
      </c>
      <c r="AE49" s="51">
        <v>10</v>
      </c>
      <c r="AF49" s="51">
        <v>10</v>
      </c>
      <c r="AG49" s="69">
        <v>10.050000000000001</v>
      </c>
      <c r="AH49" s="56">
        <f t="shared" si="2"/>
        <v>10</v>
      </c>
      <c r="AI49" s="57">
        <f t="shared" si="3"/>
        <v>10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63">
        <v>6.2</v>
      </c>
      <c r="M50" s="63">
        <v>6.2</v>
      </c>
      <c r="N50" s="63">
        <v>0</v>
      </c>
      <c r="O50" s="63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0</v>
      </c>
      <c r="V50" s="51">
        <v>0</v>
      </c>
      <c r="W50" s="51">
        <v>0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0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5">T199</f>
        <v>3.54</v>
      </c>
      <c r="U51" s="78">
        <f t="shared" si="5"/>
        <v>3.54</v>
      </c>
      <c r="V51" s="78">
        <f t="shared" si="5"/>
        <v>3.54</v>
      </c>
      <c r="W51" s="78">
        <v>3.54</v>
      </c>
      <c r="X51" s="78">
        <f t="shared" si="5"/>
        <v>3.54</v>
      </c>
      <c r="Y51" s="78">
        <v>3.54</v>
      </c>
      <c r="Z51" s="78">
        <f t="shared" si="5"/>
        <v>3.54</v>
      </c>
      <c r="AA51" s="78">
        <f t="shared" si="5"/>
        <v>3.54</v>
      </c>
      <c r="AB51" s="78">
        <f t="shared" si="5"/>
        <v>3.54</v>
      </c>
      <c r="AC51" s="78">
        <f t="shared" si="5"/>
        <v>3.54</v>
      </c>
      <c r="AD51" s="78">
        <f t="shared" si="5"/>
        <v>3.54</v>
      </c>
      <c r="AE51" s="78">
        <f t="shared" si="5"/>
        <v>3.54</v>
      </c>
      <c r="AF51" s="78">
        <f t="shared" si="5"/>
        <v>3.54</v>
      </c>
      <c r="AG51" s="78">
        <f t="shared" si="5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6">SUM(B39:B51)</f>
        <v>347.14</v>
      </c>
      <c r="C52" s="74">
        <f t="shared" si="6"/>
        <v>325.24</v>
      </c>
      <c r="D52" s="74">
        <f t="shared" si="6"/>
        <v>310.94</v>
      </c>
      <c r="E52" s="74">
        <f t="shared" si="6"/>
        <v>351.74</v>
      </c>
      <c r="F52" s="74">
        <f t="shared" si="6"/>
        <v>403.24</v>
      </c>
      <c r="G52" s="74">
        <f t="shared" si="6"/>
        <v>413.24</v>
      </c>
      <c r="H52" s="74">
        <f t="shared" si="6"/>
        <v>436.339</v>
      </c>
      <c r="I52" s="74">
        <f t="shared" si="6"/>
        <v>436.339</v>
      </c>
      <c r="J52" s="74">
        <f t="shared" si="6"/>
        <v>436.339</v>
      </c>
      <c r="K52" s="74">
        <f t="shared" si="6"/>
        <v>436.339</v>
      </c>
      <c r="L52" s="74">
        <f t="shared" si="6"/>
        <v>436.339</v>
      </c>
      <c r="M52" s="74">
        <f t="shared" si="6"/>
        <v>436.339</v>
      </c>
      <c r="N52" s="74">
        <f t="shared" si="6"/>
        <v>430.13900000000001</v>
      </c>
      <c r="O52" s="74">
        <f t="shared" si="6"/>
        <v>414.93900000000002</v>
      </c>
      <c r="P52" s="74">
        <f t="shared" si="6"/>
        <v>414.34000000000003</v>
      </c>
      <c r="Q52" s="74">
        <f t="shared" si="6"/>
        <v>412.64</v>
      </c>
      <c r="R52" s="74">
        <f t="shared" si="6"/>
        <v>413.64</v>
      </c>
      <c r="S52" s="74">
        <f t="shared" si="6"/>
        <v>413.64</v>
      </c>
      <c r="T52" s="74">
        <f t="shared" si="6"/>
        <v>424.03999999999996</v>
      </c>
      <c r="U52" s="74">
        <f t="shared" si="6"/>
        <v>424.03999999999996</v>
      </c>
      <c r="V52" s="74">
        <f t="shared" si="6"/>
        <v>424.03999999999996</v>
      </c>
      <c r="W52" s="74">
        <f t="shared" si="6"/>
        <v>431.64</v>
      </c>
      <c r="X52" s="74">
        <f t="shared" si="6"/>
        <v>437.84</v>
      </c>
      <c r="Y52" s="74">
        <f t="shared" si="6"/>
        <v>434.44</v>
      </c>
      <c r="Z52" s="74">
        <f t="shared" si="6"/>
        <v>434.24</v>
      </c>
      <c r="AA52" s="74">
        <f t="shared" si="6"/>
        <v>434.24</v>
      </c>
      <c r="AB52" s="74">
        <f t="shared" si="6"/>
        <v>434.24</v>
      </c>
      <c r="AC52" s="74">
        <f t="shared" si="6"/>
        <v>434.24</v>
      </c>
      <c r="AD52" s="74">
        <f t="shared" si="6"/>
        <v>373.44</v>
      </c>
      <c r="AE52" s="74">
        <f t="shared" si="6"/>
        <v>368.64</v>
      </c>
      <c r="AF52" s="74">
        <f t="shared" si="6"/>
        <v>371.64</v>
      </c>
      <c r="AG52" s="79">
        <f>SUM(AG39:AG51)</f>
        <v>489.91</v>
      </c>
      <c r="AH52" s="56">
        <f t="shared" si="2"/>
        <v>437.84</v>
      </c>
      <c r="AI52" s="57">
        <f t="shared" si="3"/>
        <v>310.94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41.1</v>
      </c>
      <c r="L53" s="80">
        <v>45.2</v>
      </c>
      <c r="M53" s="80">
        <v>29.2</v>
      </c>
      <c r="N53" s="80">
        <v>10.8</v>
      </c>
      <c r="O53" s="80">
        <v>0</v>
      </c>
      <c r="P53" s="51">
        <v>0</v>
      </c>
      <c r="Q53" s="51">
        <v>0</v>
      </c>
      <c r="R53" s="51">
        <v>59.7</v>
      </c>
      <c r="S53" s="51">
        <v>59.7</v>
      </c>
      <c r="T53" s="51">
        <v>59.7</v>
      </c>
      <c r="U53" s="51">
        <v>59.4</v>
      </c>
      <c r="V53" s="51">
        <v>59.4</v>
      </c>
      <c r="W53" s="51">
        <v>59.4</v>
      </c>
      <c r="X53" s="51">
        <v>50</v>
      </c>
      <c r="Y53" s="51">
        <v>10.4</v>
      </c>
      <c r="Z53" s="51">
        <v>20.100000000000001</v>
      </c>
      <c r="AA53" s="51">
        <v>60</v>
      </c>
      <c r="AB53" s="51">
        <v>35</v>
      </c>
      <c r="AC53" s="51">
        <v>0</v>
      </c>
      <c r="AD53" s="51">
        <v>0</v>
      </c>
      <c r="AE53" s="51">
        <v>20</v>
      </c>
      <c r="AF53" s="51">
        <v>0</v>
      </c>
      <c r="AG53" s="64">
        <v>60</v>
      </c>
      <c r="AH53" s="56">
        <f t="shared" si="2"/>
        <v>60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13.7</v>
      </c>
      <c r="L54" s="80">
        <v>18.100000000000001</v>
      </c>
      <c r="M54" s="80">
        <v>16</v>
      </c>
      <c r="N54" s="80">
        <v>4.5</v>
      </c>
      <c r="O54" s="80">
        <v>0</v>
      </c>
      <c r="P54" s="53">
        <v>0</v>
      </c>
      <c r="Q54" s="53">
        <v>0</v>
      </c>
      <c r="R54" s="51">
        <v>29</v>
      </c>
      <c r="S54" s="51">
        <v>29</v>
      </c>
      <c r="T54" s="51">
        <v>29</v>
      </c>
      <c r="U54" s="53">
        <v>29</v>
      </c>
      <c r="V54" s="53">
        <v>29</v>
      </c>
      <c r="W54" s="53">
        <v>28.8</v>
      </c>
      <c r="X54" s="53">
        <v>25</v>
      </c>
      <c r="Y54" s="53">
        <v>5.2</v>
      </c>
      <c r="Z54" s="53">
        <v>10.4</v>
      </c>
      <c r="AA54" s="53">
        <v>26.5</v>
      </c>
      <c r="AB54" s="53">
        <v>20</v>
      </c>
      <c r="AC54" s="53">
        <v>0</v>
      </c>
      <c r="AD54" s="53">
        <v>0</v>
      </c>
      <c r="AE54" s="53">
        <v>8.6</v>
      </c>
      <c r="AF54" s="53">
        <v>5</v>
      </c>
      <c r="AG54" s="69">
        <v>32</v>
      </c>
      <c r="AH54" s="56">
        <f t="shared" si="2"/>
        <v>29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5</v>
      </c>
      <c r="L55" s="82">
        <v>6.6</v>
      </c>
      <c r="M55" s="82">
        <v>5.8</v>
      </c>
      <c r="N55" s="82">
        <v>1.7</v>
      </c>
      <c r="O55" s="82">
        <v>0</v>
      </c>
      <c r="P55" s="81">
        <v>0</v>
      </c>
      <c r="Q55" s="81">
        <v>0</v>
      </c>
      <c r="R55" s="51">
        <v>14</v>
      </c>
      <c r="S55" s="51">
        <v>13.9</v>
      </c>
      <c r="T55" s="51">
        <v>13.9</v>
      </c>
      <c r="U55" s="51">
        <v>13.9</v>
      </c>
      <c r="V55" s="51">
        <v>13.9</v>
      </c>
      <c r="W55" s="81">
        <v>12</v>
      </c>
      <c r="X55" s="81">
        <v>9</v>
      </c>
      <c r="Y55" s="81">
        <v>1.9</v>
      </c>
      <c r="Z55" s="81">
        <v>3.8</v>
      </c>
      <c r="AA55" s="81">
        <v>10</v>
      </c>
      <c r="AB55" s="81">
        <v>7</v>
      </c>
      <c r="AC55" s="81">
        <v>0</v>
      </c>
      <c r="AD55" s="81">
        <v>0</v>
      </c>
      <c r="AE55" s="81">
        <v>3.1</v>
      </c>
      <c r="AF55" s="81">
        <v>2</v>
      </c>
      <c r="AG55" s="83">
        <v>14</v>
      </c>
      <c r="AH55" s="56">
        <f t="shared" si="2"/>
        <v>14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7">SUM(C53:C55)</f>
        <v>0</v>
      </c>
      <c r="D56" s="74">
        <f t="shared" si="7"/>
        <v>0</v>
      </c>
      <c r="E56" s="74">
        <f t="shared" si="7"/>
        <v>0</v>
      </c>
      <c r="F56" s="74">
        <f t="shared" si="7"/>
        <v>0</v>
      </c>
      <c r="G56" s="74">
        <f t="shared" si="7"/>
        <v>0</v>
      </c>
      <c r="H56" s="74">
        <f t="shared" si="7"/>
        <v>0</v>
      </c>
      <c r="I56" s="74">
        <f t="shared" si="7"/>
        <v>0</v>
      </c>
      <c r="J56" s="74">
        <f t="shared" si="7"/>
        <v>0</v>
      </c>
      <c r="K56" s="74">
        <f t="shared" si="7"/>
        <v>59.8</v>
      </c>
      <c r="L56" s="74">
        <f t="shared" si="7"/>
        <v>69.900000000000006</v>
      </c>
      <c r="M56" s="74">
        <f t="shared" si="7"/>
        <v>51</v>
      </c>
      <c r="N56" s="74">
        <f t="shared" si="7"/>
        <v>17</v>
      </c>
      <c r="O56" s="74">
        <f t="shared" si="7"/>
        <v>0</v>
      </c>
      <c r="P56" s="74">
        <f t="shared" si="7"/>
        <v>0</v>
      </c>
      <c r="Q56" s="74">
        <f t="shared" si="7"/>
        <v>0</v>
      </c>
      <c r="R56" s="74">
        <f t="shared" si="7"/>
        <v>102.7</v>
      </c>
      <c r="S56" s="74">
        <f t="shared" si="7"/>
        <v>102.60000000000001</v>
      </c>
      <c r="T56" s="74">
        <f t="shared" si="7"/>
        <v>102.60000000000001</v>
      </c>
      <c r="U56" s="74">
        <f t="shared" si="7"/>
        <v>102.30000000000001</v>
      </c>
      <c r="V56" s="74">
        <f t="shared" si="7"/>
        <v>102.30000000000001</v>
      </c>
      <c r="W56" s="74">
        <f t="shared" si="7"/>
        <v>100.2</v>
      </c>
      <c r="X56" s="74">
        <f t="shared" si="7"/>
        <v>84</v>
      </c>
      <c r="Y56" s="74">
        <f t="shared" si="7"/>
        <v>17.5</v>
      </c>
      <c r="Z56" s="74">
        <f t="shared" si="7"/>
        <v>34.299999999999997</v>
      </c>
      <c r="AA56" s="74">
        <f t="shared" si="7"/>
        <v>96.5</v>
      </c>
      <c r="AB56" s="74">
        <f t="shared" si="7"/>
        <v>62</v>
      </c>
      <c r="AC56" s="74">
        <f t="shared" si="7"/>
        <v>0</v>
      </c>
      <c r="AD56" s="74">
        <f t="shared" si="7"/>
        <v>0</v>
      </c>
      <c r="AE56" s="74">
        <f t="shared" si="7"/>
        <v>31.700000000000003</v>
      </c>
      <c r="AF56" s="74">
        <f t="shared" si="7"/>
        <v>7</v>
      </c>
      <c r="AG56" s="79">
        <f>SUM(AG53:AG55)</f>
        <v>106</v>
      </c>
      <c r="AH56" s="56">
        <f t="shared" si="2"/>
        <v>102.7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  <c r="N58" s="53">
        <v>0</v>
      </c>
      <c r="O58" s="53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84">
        <v>0</v>
      </c>
      <c r="Z58" s="84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-54.6</v>
      </c>
      <c r="C59" s="53">
        <v>-63</v>
      </c>
      <c r="D59" s="53">
        <v>-60</v>
      </c>
      <c r="E59" s="53">
        <v>-65</v>
      </c>
      <c r="F59" s="53">
        <v>-45</v>
      </c>
      <c r="G59" s="51">
        <v>-55</v>
      </c>
      <c r="H59" s="51">
        <v>-53.4</v>
      </c>
      <c r="I59" s="51">
        <v>-45.6</v>
      </c>
      <c r="J59" s="51">
        <v>-69</v>
      </c>
      <c r="K59" s="51">
        <v>-49.3</v>
      </c>
      <c r="L59" s="51">
        <v>-56</v>
      </c>
      <c r="M59" s="51">
        <v>-78.3</v>
      </c>
      <c r="N59" s="51">
        <v>-78.3</v>
      </c>
      <c r="O59" s="51">
        <v>-64.3</v>
      </c>
      <c r="P59" s="53">
        <v>-67</v>
      </c>
      <c r="Q59" s="53">
        <v>-42</v>
      </c>
      <c r="R59" s="53">
        <v>-55.4</v>
      </c>
      <c r="S59" s="53">
        <v>-55.4</v>
      </c>
      <c r="T59" s="53">
        <v>-35</v>
      </c>
      <c r="U59" s="53">
        <v>-60</v>
      </c>
      <c r="V59" s="53">
        <v>-68</v>
      </c>
      <c r="W59" s="53">
        <v>-86</v>
      </c>
      <c r="X59" s="53">
        <v>-80</v>
      </c>
      <c r="Y59" s="85">
        <v>-54.8</v>
      </c>
      <c r="Z59" s="85">
        <v>-58</v>
      </c>
      <c r="AA59" s="53">
        <v>-90</v>
      </c>
      <c r="AB59" s="53">
        <v>-70</v>
      </c>
      <c r="AC59" s="53">
        <v>-80</v>
      </c>
      <c r="AD59" s="53">
        <v>-60</v>
      </c>
      <c r="AE59" s="53">
        <v>-40</v>
      </c>
      <c r="AF59" s="53">
        <v>-45</v>
      </c>
      <c r="AG59" s="86"/>
      <c r="AH59" s="56">
        <f t="shared" si="2"/>
        <v>-35</v>
      </c>
      <c r="AI59" s="57">
        <f t="shared" si="3"/>
        <v>-90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53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0">
        <v>0</v>
      </c>
      <c r="C62" s="60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3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53">
        <v>0</v>
      </c>
      <c r="Q64" s="62">
        <v>0</v>
      </c>
      <c r="R64" s="62">
        <v>0</v>
      </c>
      <c r="S64" s="62">
        <v>0</v>
      </c>
      <c r="T64" s="62">
        <v>0</v>
      </c>
      <c r="U64" s="62">
        <v>0</v>
      </c>
      <c r="V64" s="62">
        <v>0</v>
      </c>
      <c r="W64" s="62">
        <v>0</v>
      </c>
      <c r="X64" s="62">
        <v>0</v>
      </c>
      <c r="Y64" s="62">
        <v>0</v>
      </c>
      <c r="Z64" s="62">
        <v>0</v>
      </c>
      <c r="AA64" s="62">
        <v>0</v>
      </c>
      <c r="AB64" s="62">
        <v>0</v>
      </c>
      <c r="AC64" s="62">
        <v>0</v>
      </c>
      <c r="AD64" s="62">
        <v>0</v>
      </c>
      <c r="AE64" s="62">
        <v>0</v>
      </c>
      <c r="AF64" s="62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53">
        <v>0</v>
      </c>
      <c r="Q65" s="62">
        <v>0</v>
      </c>
      <c r="R65" s="62">
        <v>0</v>
      </c>
      <c r="S65" s="62">
        <v>0</v>
      </c>
      <c r="T65" s="62">
        <v>0</v>
      </c>
      <c r="U65" s="62">
        <v>0</v>
      </c>
      <c r="V65" s="62">
        <v>0</v>
      </c>
      <c r="W65" s="62">
        <v>0</v>
      </c>
      <c r="X65" s="62">
        <v>0</v>
      </c>
      <c r="Y65" s="62">
        <v>0</v>
      </c>
      <c r="Z65" s="62">
        <v>0</v>
      </c>
      <c r="AA65" s="62">
        <v>0</v>
      </c>
      <c r="AB65" s="62">
        <v>0</v>
      </c>
      <c r="AC65" s="62">
        <v>0</v>
      </c>
      <c r="AD65" s="62">
        <v>0</v>
      </c>
      <c r="AE65" s="62">
        <v>0</v>
      </c>
      <c r="AF65" s="62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3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-54.6</v>
      </c>
      <c r="C68" s="74">
        <f t="shared" ref="C68:AF68" si="8">SUM(C57:C67)</f>
        <v>-63</v>
      </c>
      <c r="D68" s="74">
        <f t="shared" si="8"/>
        <v>-60</v>
      </c>
      <c r="E68" s="74">
        <f t="shared" si="8"/>
        <v>-65</v>
      </c>
      <c r="F68" s="74">
        <f t="shared" si="8"/>
        <v>-45</v>
      </c>
      <c r="G68" s="74">
        <f t="shared" si="8"/>
        <v>-55</v>
      </c>
      <c r="H68" s="74">
        <f t="shared" si="8"/>
        <v>-53.4</v>
      </c>
      <c r="I68" s="74">
        <f t="shared" si="8"/>
        <v>-45.6</v>
      </c>
      <c r="J68" s="74">
        <f t="shared" ref="J68:K68" si="9">SUM(J57:J67)</f>
        <v>-69</v>
      </c>
      <c r="K68" s="74">
        <f t="shared" si="9"/>
        <v>-49.3</v>
      </c>
      <c r="L68" s="74">
        <f t="shared" si="8"/>
        <v>-56</v>
      </c>
      <c r="M68" s="74">
        <f t="shared" si="8"/>
        <v>-78.3</v>
      </c>
      <c r="N68" s="74">
        <f t="shared" si="8"/>
        <v>-78.3</v>
      </c>
      <c r="O68" s="74">
        <f t="shared" si="8"/>
        <v>-64.3</v>
      </c>
      <c r="P68" s="74">
        <f t="shared" si="8"/>
        <v>-67</v>
      </c>
      <c r="Q68" s="74">
        <f t="shared" si="8"/>
        <v>-42</v>
      </c>
      <c r="R68" s="74">
        <f t="shared" si="8"/>
        <v>-55.4</v>
      </c>
      <c r="S68" s="74">
        <f t="shared" si="8"/>
        <v>-55.4</v>
      </c>
      <c r="T68" s="74">
        <f t="shared" si="8"/>
        <v>-35</v>
      </c>
      <c r="U68" s="74">
        <f t="shared" si="8"/>
        <v>-60</v>
      </c>
      <c r="V68" s="74">
        <f t="shared" si="8"/>
        <v>-68</v>
      </c>
      <c r="W68" s="74">
        <f t="shared" si="8"/>
        <v>-86</v>
      </c>
      <c r="X68" s="74">
        <f t="shared" si="8"/>
        <v>-80</v>
      </c>
      <c r="Y68" s="74">
        <f t="shared" si="8"/>
        <v>-54.8</v>
      </c>
      <c r="Z68" s="74">
        <f t="shared" si="8"/>
        <v>-58</v>
      </c>
      <c r="AA68" s="74">
        <f t="shared" si="8"/>
        <v>-90</v>
      </c>
      <c r="AB68" s="74">
        <f t="shared" si="8"/>
        <v>-70</v>
      </c>
      <c r="AC68" s="74">
        <f t="shared" si="8"/>
        <v>-80</v>
      </c>
      <c r="AD68" s="74">
        <f t="shared" si="8"/>
        <v>-60</v>
      </c>
      <c r="AE68" s="74">
        <f t="shared" si="8"/>
        <v>-40</v>
      </c>
      <c r="AF68" s="74">
        <f t="shared" si="8"/>
        <v>-45</v>
      </c>
      <c r="AG68" s="79">
        <f>SUM(AG57:AG67)</f>
        <v>0</v>
      </c>
      <c r="AH68" s="56">
        <f t="shared" si="2"/>
        <v>-35</v>
      </c>
      <c r="AI68" s="57">
        <f t="shared" si="3"/>
        <v>-90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10">SUM(C69:C71)</f>
        <v>0</v>
      </c>
      <c r="D72" s="74">
        <f t="shared" si="10"/>
        <v>0</v>
      </c>
      <c r="E72" s="74">
        <f t="shared" si="10"/>
        <v>0</v>
      </c>
      <c r="F72" s="74">
        <f t="shared" si="10"/>
        <v>0</v>
      </c>
      <c r="G72" s="74">
        <f t="shared" si="10"/>
        <v>0</v>
      </c>
      <c r="H72" s="74">
        <f t="shared" si="10"/>
        <v>0</v>
      </c>
      <c r="I72" s="74">
        <f t="shared" si="10"/>
        <v>0</v>
      </c>
      <c r="J72" s="74">
        <f t="shared" si="10"/>
        <v>0</v>
      </c>
      <c r="K72" s="74">
        <f t="shared" si="10"/>
        <v>0</v>
      </c>
      <c r="L72" s="74">
        <f t="shared" si="10"/>
        <v>0</v>
      </c>
      <c r="M72" s="74">
        <f t="shared" si="10"/>
        <v>0</v>
      </c>
      <c r="N72" s="74">
        <f t="shared" si="10"/>
        <v>0</v>
      </c>
      <c r="O72" s="74">
        <f t="shared" si="10"/>
        <v>0</v>
      </c>
      <c r="P72" s="74">
        <f t="shared" si="10"/>
        <v>0</v>
      </c>
      <c r="Q72" s="74">
        <f t="shared" si="10"/>
        <v>0</v>
      </c>
      <c r="R72" s="74">
        <f t="shared" si="10"/>
        <v>0</v>
      </c>
      <c r="S72" s="74">
        <f t="shared" si="10"/>
        <v>0</v>
      </c>
      <c r="T72" s="74">
        <f t="shared" si="10"/>
        <v>0</v>
      </c>
      <c r="U72" s="74">
        <f t="shared" si="10"/>
        <v>0</v>
      </c>
      <c r="V72" s="74">
        <f t="shared" si="10"/>
        <v>0</v>
      </c>
      <c r="W72" s="74">
        <f t="shared" si="10"/>
        <v>0</v>
      </c>
      <c r="X72" s="74">
        <f t="shared" si="10"/>
        <v>0</v>
      </c>
      <c r="Y72" s="74">
        <f t="shared" si="10"/>
        <v>0</v>
      </c>
      <c r="Z72" s="74">
        <f t="shared" si="10"/>
        <v>0</v>
      </c>
      <c r="AA72" s="74">
        <f t="shared" si="10"/>
        <v>0</v>
      </c>
      <c r="AB72" s="74">
        <f t="shared" si="10"/>
        <v>0</v>
      </c>
      <c r="AC72" s="74">
        <f t="shared" si="10"/>
        <v>0</v>
      </c>
      <c r="AD72" s="74">
        <f t="shared" si="10"/>
        <v>0</v>
      </c>
      <c r="AE72" s="74">
        <f t="shared" si="10"/>
        <v>0</v>
      </c>
      <c r="AF72" s="74">
        <f t="shared" si="10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878.54</v>
      </c>
      <c r="C73" s="90">
        <f t="shared" ref="C73:AG73" si="11">C68+C56+C52+C38+C72</f>
        <v>848.24</v>
      </c>
      <c r="D73" s="90">
        <f t="shared" si="11"/>
        <v>836.24</v>
      </c>
      <c r="E73" s="90">
        <f t="shared" si="11"/>
        <v>861.83999999999992</v>
      </c>
      <c r="F73" s="90">
        <f t="shared" si="11"/>
        <v>953.33999999999992</v>
      </c>
      <c r="G73" s="90">
        <f t="shared" si="11"/>
        <v>963.33999999999992</v>
      </c>
      <c r="H73" s="90">
        <f t="shared" si="11"/>
        <v>1048.039</v>
      </c>
      <c r="I73" s="90">
        <f t="shared" si="11"/>
        <v>1172.8389999999999</v>
      </c>
      <c r="J73" s="90">
        <f t="shared" si="11"/>
        <v>1259.4390000000001</v>
      </c>
      <c r="K73" s="90">
        <f t="shared" si="11"/>
        <v>1338.9390000000001</v>
      </c>
      <c r="L73" s="90">
        <f t="shared" si="11"/>
        <v>1353.8389999999999</v>
      </c>
      <c r="M73" s="90">
        <f t="shared" si="11"/>
        <v>1251.1390000000001</v>
      </c>
      <c r="N73" s="90">
        <f t="shared" si="11"/>
        <v>1200.9390000000001</v>
      </c>
      <c r="O73" s="90">
        <f t="shared" si="11"/>
        <v>1122.739</v>
      </c>
      <c r="P73" s="90">
        <f t="shared" si="11"/>
        <v>1078.8400000000001</v>
      </c>
      <c r="Q73" s="90">
        <f t="shared" si="11"/>
        <v>1092.1399999999999</v>
      </c>
      <c r="R73" s="90">
        <f t="shared" si="11"/>
        <v>1103.3400000000001</v>
      </c>
      <c r="S73" s="90">
        <f t="shared" si="11"/>
        <v>1112.3399999999999</v>
      </c>
      <c r="T73" s="90">
        <f t="shared" si="11"/>
        <v>1173.1399999999999</v>
      </c>
      <c r="U73" s="90">
        <f t="shared" si="11"/>
        <v>1252.8399999999999</v>
      </c>
      <c r="V73" s="90">
        <f t="shared" si="11"/>
        <v>1369.84</v>
      </c>
      <c r="W73" s="90">
        <f t="shared" si="11"/>
        <v>1430.74</v>
      </c>
      <c r="X73" s="90">
        <f t="shared" si="11"/>
        <v>1396.74</v>
      </c>
      <c r="Y73" s="90">
        <f t="shared" si="11"/>
        <v>1302.04</v>
      </c>
      <c r="Z73" s="90">
        <f t="shared" si="11"/>
        <v>1275.44</v>
      </c>
      <c r="AA73" s="90">
        <f t="shared" si="11"/>
        <v>1155.6399999999999</v>
      </c>
      <c r="AB73" s="90">
        <f t="shared" si="11"/>
        <v>1141.1399999999999</v>
      </c>
      <c r="AC73" s="90">
        <f t="shared" si="11"/>
        <v>1069.1399999999999</v>
      </c>
      <c r="AD73" s="90">
        <f t="shared" si="11"/>
        <v>923.33999999999992</v>
      </c>
      <c r="AE73" s="90">
        <f t="shared" si="11"/>
        <v>876.94</v>
      </c>
      <c r="AF73" s="90">
        <f t="shared" si="11"/>
        <v>850.24</v>
      </c>
      <c r="AG73" s="90">
        <f t="shared" si="11"/>
        <v>2144.14</v>
      </c>
      <c r="AH73" s="56">
        <f t="shared" si="2"/>
        <v>1430.74</v>
      </c>
      <c r="AI73" s="57">
        <f t="shared" si="3"/>
        <v>836.24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878.54</v>
      </c>
      <c r="C75" s="90">
        <f t="shared" ref="C75:AF75" si="12">C72+C68+C56+C52+C38+C74</f>
        <v>848.24</v>
      </c>
      <c r="D75" s="90">
        <f t="shared" si="12"/>
        <v>836.24</v>
      </c>
      <c r="E75" s="90">
        <f t="shared" si="12"/>
        <v>861.83999999999992</v>
      </c>
      <c r="F75" s="90">
        <f t="shared" si="12"/>
        <v>953.33999999999992</v>
      </c>
      <c r="G75" s="90">
        <f t="shared" si="12"/>
        <v>963.33999999999992</v>
      </c>
      <c r="H75" s="90">
        <f t="shared" si="12"/>
        <v>1048.039</v>
      </c>
      <c r="I75" s="90">
        <f t="shared" si="12"/>
        <v>1172.8389999999999</v>
      </c>
      <c r="J75" s="90">
        <f t="shared" si="12"/>
        <v>1259.4390000000001</v>
      </c>
      <c r="K75" s="90">
        <f t="shared" si="12"/>
        <v>1338.9390000000001</v>
      </c>
      <c r="L75" s="90">
        <f t="shared" si="12"/>
        <v>1353.8389999999999</v>
      </c>
      <c r="M75" s="90">
        <f t="shared" si="12"/>
        <v>1251.1390000000001</v>
      </c>
      <c r="N75" s="90">
        <f t="shared" si="12"/>
        <v>1200.9390000000001</v>
      </c>
      <c r="O75" s="90">
        <f t="shared" si="12"/>
        <v>1122.739</v>
      </c>
      <c r="P75" s="90">
        <f t="shared" si="12"/>
        <v>1078.8400000000001</v>
      </c>
      <c r="Q75" s="90">
        <f t="shared" si="12"/>
        <v>1092.1399999999999</v>
      </c>
      <c r="R75" s="90">
        <f t="shared" si="12"/>
        <v>1103.3400000000001</v>
      </c>
      <c r="S75" s="90">
        <f t="shared" si="12"/>
        <v>1112.3399999999999</v>
      </c>
      <c r="T75" s="90">
        <f t="shared" si="12"/>
        <v>1173.1399999999999</v>
      </c>
      <c r="U75" s="90">
        <f t="shared" si="12"/>
        <v>1252.8399999999999</v>
      </c>
      <c r="V75" s="90">
        <f t="shared" si="12"/>
        <v>1369.84</v>
      </c>
      <c r="W75" s="90">
        <f t="shared" si="12"/>
        <v>1430.74</v>
      </c>
      <c r="X75" s="90">
        <f t="shared" si="12"/>
        <v>1396.74</v>
      </c>
      <c r="Y75" s="90">
        <f t="shared" si="12"/>
        <v>1302.04</v>
      </c>
      <c r="Z75" s="90">
        <f t="shared" si="12"/>
        <v>1275.44</v>
      </c>
      <c r="AA75" s="90">
        <f t="shared" si="12"/>
        <v>1155.6399999999999</v>
      </c>
      <c r="AB75" s="90">
        <f t="shared" si="12"/>
        <v>1141.1399999999999</v>
      </c>
      <c r="AC75" s="90">
        <f t="shared" si="12"/>
        <v>1069.1399999999999</v>
      </c>
      <c r="AD75" s="90">
        <f t="shared" si="12"/>
        <v>923.33999999999992</v>
      </c>
      <c r="AE75" s="90">
        <f t="shared" si="12"/>
        <v>876.94</v>
      </c>
      <c r="AF75" s="90">
        <f t="shared" si="12"/>
        <v>850.24</v>
      </c>
      <c r="AG75" s="79">
        <f>AG72+AG68+AG56+AG52+AG38+AG74</f>
        <v>2144.14</v>
      </c>
      <c r="AH75" s="56">
        <f t="shared" si="2"/>
        <v>1430.74</v>
      </c>
      <c r="AI75" s="57">
        <f t="shared" si="3"/>
        <v>836.24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3">IF(C60&lt;0,C60*-1,0)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4">IF(C58&lt;0,C58*-1,0)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5">IF(C61&lt;0,C61*-1,0)</f>
        <v>0</v>
      </c>
      <c r="D78" s="60">
        <f t="shared" si="15"/>
        <v>0</v>
      </c>
      <c r="E78" s="60">
        <f t="shared" si="15"/>
        <v>0</v>
      </c>
      <c r="F78" s="60">
        <f t="shared" si="15"/>
        <v>0</v>
      </c>
      <c r="G78" s="60">
        <f t="shared" si="15"/>
        <v>0</v>
      </c>
      <c r="H78" s="60">
        <f t="shared" si="15"/>
        <v>0</v>
      </c>
      <c r="I78" s="60">
        <f t="shared" si="15"/>
        <v>0</v>
      </c>
      <c r="J78" s="60">
        <f t="shared" si="15"/>
        <v>0</v>
      </c>
      <c r="K78" s="60">
        <f t="shared" si="15"/>
        <v>0</v>
      </c>
      <c r="L78" s="60">
        <f t="shared" si="15"/>
        <v>0</v>
      </c>
      <c r="M78" s="60">
        <f t="shared" si="15"/>
        <v>0</v>
      </c>
      <c r="N78" s="60">
        <f t="shared" si="15"/>
        <v>0</v>
      </c>
      <c r="O78" s="60">
        <f t="shared" si="15"/>
        <v>0</v>
      </c>
      <c r="P78" s="60">
        <f t="shared" si="15"/>
        <v>0</v>
      </c>
      <c r="Q78" s="60">
        <f t="shared" si="15"/>
        <v>0</v>
      </c>
      <c r="R78" s="60">
        <f t="shared" si="15"/>
        <v>0</v>
      </c>
      <c r="S78" s="60">
        <f t="shared" si="15"/>
        <v>0</v>
      </c>
      <c r="T78" s="60">
        <f t="shared" si="15"/>
        <v>0</v>
      </c>
      <c r="U78" s="60">
        <f t="shared" si="15"/>
        <v>0</v>
      </c>
      <c r="V78" s="60">
        <f t="shared" si="15"/>
        <v>0</v>
      </c>
      <c r="W78" s="60">
        <f t="shared" si="15"/>
        <v>0</v>
      </c>
      <c r="X78" s="60">
        <f t="shared" si="15"/>
        <v>0</v>
      </c>
      <c r="Y78" s="60">
        <f t="shared" si="15"/>
        <v>0</v>
      </c>
      <c r="Z78" s="60">
        <f t="shared" si="15"/>
        <v>0</v>
      </c>
      <c r="AA78" s="60">
        <f t="shared" si="15"/>
        <v>0</v>
      </c>
      <c r="AB78" s="60">
        <f t="shared" si="15"/>
        <v>0</v>
      </c>
      <c r="AC78" s="60">
        <f t="shared" si="15"/>
        <v>0</v>
      </c>
      <c r="AD78" s="60">
        <f t="shared" si="15"/>
        <v>0</v>
      </c>
      <c r="AE78" s="60">
        <f t="shared" si="15"/>
        <v>0</v>
      </c>
      <c r="AF78" s="60">
        <f t="shared" si="15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54.6</v>
      </c>
      <c r="C79" s="60">
        <f t="shared" ref="C79:AF79" si="16">IF(C59&lt;0,C59*-1,0)</f>
        <v>63</v>
      </c>
      <c r="D79" s="60">
        <f t="shared" si="16"/>
        <v>60</v>
      </c>
      <c r="E79" s="60">
        <f t="shared" si="16"/>
        <v>65</v>
      </c>
      <c r="F79" s="60">
        <f t="shared" si="16"/>
        <v>45</v>
      </c>
      <c r="G79" s="60">
        <f t="shared" si="16"/>
        <v>55</v>
      </c>
      <c r="H79" s="60">
        <f t="shared" si="16"/>
        <v>53.4</v>
      </c>
      <c r="I79" s="60">
        <f t="shared" si="16"/>
        <v>45.6</v>
      </c>
      <c r="J79" s="60">
        <f t="shared" si="16"/>
        <v>69</v>
      </c>
      <c r="K79" s="60">
        <f t="shared" si="16"/>
        <v>49.3</v>
      </c>
      <c r="L79" s="60">
        <f t="shared" si="16"/>
        <v>56</v>
      </c>
      <c r="M79" s="60">
        <f t="shared" si="16"/>
        <v>78.3</v>
      </c>
      <c r="N79" s="60">
        <f t="shared" si="16"/>
        <v>78.3</v>
      </c>
      <c r="O79" s="60">
        <f t="shared" si="16"/>
        <v>64.3</v>
      </c>
      <c r="P79" s="60">
        <f t="shared" si="16"/>
        <v>67</v>
      </c>
      <c r="Q79" s="60">
        <f t="shared" si="16"/>
        <v>42</v>
      </c>
      <c r="R79" s="60">
        <f t="shared" si="16"/>
        <v>55.4</v>
      </c>
      <c r="S79" s="60">
        <f t="shared" si="16"/>
        <v>55.4</v>
      </c>
      <c r="T79" s="60">
        <f t="shared" si="16"/>
        <v>35</v>
      </c>
      <c r="U79" s="60">
        <f t="shared" si="16"/>
        <v>60</v>
      </c>
      <c r="V79" s="60">
        <f t="shared" si="16"/>
        <v>68</v>
      </c>
      <c r="W79" s="60">
        <f t="shared" si="16"/>
        <v>86</v>
      </c>
      <c r="X79" s="60">
        <f t="shared" si="16"/>
        <v>80</v>
      </c>
      <c r="Y79" s="60">
        <f t="shared" si="16"/>
        <v>54.8</v>
      </c>
      <c r="Z79" s="60">
        <f t="shared" si="16"/>
        <v>58</v>
      </c>
      <c r="AA79" s="60">
        <f t="shared" si="16"/>
        <v>90</v>
      </c>
      <c r="AB79" s="60">
        <f t="shared" si="16"/>
        <v>70</v>
      </c>
      <c r="AC79" s="60">
        <f t="shared" si="16"/>
        <v>80</v>
      </c>
      <c r="AD79" s="60">
        <f t="shared" si="16"/>
        <v>60</v>
      </c>
      <c r="AE79" s="60">
        <f t="shared" si="16"/>
        <v>40</v>
      </c>
      <c r="AF79" s="60">
        <f t="shared" si="16"/>
        <v>45</v>
      </c>
      <c r="AG79" s="93"/>
      <c r="AH79" s="56">
        <f t="shared" ref="AH79:AH91" si="17">MAX(B79:AF79)</f>
        <v>90</v>
      </c>
      <c r="AI79" s="57">
        <f t="shared" ref="AI79:AI91" si="18">MIN(B79:AF79)</f>
        <v>35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19">IF(C57&lt;0,C57*-1,0)</f>
        <v>0</v>
      </c>
      <c r="D80" s="60">
        <f t="shared" si="19"/>
        <v>0</v>
      </c>
      <c r="E80" s="60">
        <f t="shared" si="19"/>
        <v>0</v>
      </c>
      <c r="F80" s="60">
        <f t="shared" si="19"/>
        <v>0</v>
      </c>
      <c r="G80" s="60">
        <f t="shared" si="19"/>
        <v>0</v>
      </c>
      <c r="H80" s="60">
        <f t="shared" si="19"/>
        <v>0</v>
      </c>
      <c r="I80" s="60">
        <f t="shared" si="19"/>
        <v>0</v>
      </c>
      <c r="J80" s="60">
        <f t="shared" si="19"/>
        <v>0</v>
      </c>
      <c r="K80" s="60">
        <f t="shared" si="19"/>
        <v>0</v>
      </c>
      <c r="L80" s="60">
        <f t="shared" si="19"/>
        <v>0</v>
      </c>
      <c r="M80" s="60">
        <f t="shared" si="19"/>
        <v>0</v>
      </c>
      <c r="N80" s="60">
        <f t="shared" si="19"/>
        <v>0</v>
      </c>
      <c r="O80" s="60">
        <f t="shared" si="19"/>
        <v>0</v>
      </c>
      <c r="P80" s="60">
        <f t="shared" si="19"/>
        <v>0</v>
      </c>
      <c r="Q80" s="60">
        <f t="shared" si="19"/>
        <v>0</v>
      </c>
      <c r="R80" s="60">
        <f t="shared" si="19"/>
        <v>0</v>
      </c>
      <c r="S80" s="60">
        <f t="shared" si="19"/>
        <v>0</v>
      </c>
      <c r="T80" s="60">
        <f t="shared" si="19"/>
        <v>0</v>
      </c>
      <c r="U80" s="60">
        <f t="shared" si="19"/>
        <v>0</v>
      </c>
      <c r="V80" s="60">
        <f t="shared" si="19"/>
        <v>0</v>
      </c>
      <c r="W80" s="60">
        <f t="shared" si="19"/>
        <v>0</v>
      </c>
      <c r="X80" s="60">
        <f t="shared" si="19"/>
        <v>0</v>
      </c>
      <c r="Y80" s="60">
        <f t="shared" si="19"/>
        <v>0</v>
      </c>
      <c r="Z80" s="60">
        <f t="shared" si="19"/>
        <v>0</v>
      </c>
      <c r="AA80" s="60">
        <f t="shared" si="19"/>
        <v>0</v>
      </c>
      <c r="AB80" s="60">
        <f t="shared" si="19"/>
        <v>0</v>
      </c>
      <c r="AC80" s="60">
        <f t="shared" si="19"/>
        <v>0</v>
      </c>
      <c r="AD80" s="60">
        <f t="shared" si="19"/>
        <v>0</v>
      </c>
      <c r="AE80" s="60">
        <f t="shared" si="19"/>
        <v>0</v>
      </c>
      <c r="AF80" s="60">
        <f t="shared" si="19"/>
        <v>0</v>
      </c>
      <c r="AG80" s="93"/>
      <c r="AH80" s="56">
        <f t="shared" si="17"/>
        <v>0</v>
      </c>
      <c r="AI80" s="57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7"/>
        <v>0</v>
      </c>
      <c r="AI81" s="57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20">SUM(B76:B81)</f>
        <v>54.6</v>
      </c>
      <c r="C82" s="74">
        <f t="shared" si="20"/>
        <v>63</v>
      </c>
      <c r="D82" s="74">
        <f t="shared" si="20"/>
        <v>60</v>
      </c>
      <c r="E82" s="74">
        <f t="shared" si="20"/>
        <v>65</v>
      </c>
      <c r="F82" s="74">
        <f t="shared" si="20"/>
        <v>45</v>
      </c>
      <c r="G82" s="74">
        <f t="shared" si="20"/>
        <v>55</v>
      </c>
      <c r="H82" s="74">
        <f t="shared" si="20"/>
        <v>53.4</v>
      </c>
      <c r="I82" s="74">
        <f t="shared" si="20"/>
        <v>45.6</v>
      </c>
      <c r="J82" s="74">
        <f t="shared" si="20"/>
        <v>69</v>
      </c>
      <c r="K82" s="74">
        <f t="shared" si="20"/>
        <v>49.3</v>
      </c>
      <c r="L82" s="74">
        <f t="shared" si="20"/>
        <v>56</v>
      </c>
      <c r="M82" s="74">
        <f t="shared" si="20"/>
        <v>78.3</v>
      </c>
      <c r="N82" s="74">
        <f t="shared" si="20"/>
        <v>78.3</v>
      </c>
      <c r="O82" s="74">
        <f t="shared" si="20"/>
        <v>64.3</v>
      </c>
      <c r="P82" s="74">
        <f t="shared" si="20"/>
        <v>67</v>
      </c>
      <c r="Q82" s="74">
        <f t="shared" si="20"/>
        <v>42</v>
      </c>
      <c r="R82" s="74">
        <f t="shared" si="20"/>
        <v>55.4</v>
      </c>
      <c r="S82" s="74">
        <f t="shared" si="20"/>
        <v>55.4</v>
      </c>
      <c r="T82" s="74">
        <f t="shared" si="20"/>
        <v>35</v>
      </c>
      <c r="U82" s="74">
        <f t="shared" si="20"/>
        <v>60</v>
      </c>
      <c r="V82" s="74">
        <f t="shared" si="20"/>
        <v>68</v>
      </c>
      <c r="W82" s="74">
        <f t="shared" si="20"/>
        <v>86</v>
      </c>
      <c r="X82" s="74">
        <f t="shared" si="20"/>
        <v>80</v>
      </c>
      <c r="Y82" s="74">
        <f t="shared" si="20"/>
        <v>54.8</v>
      </c>
      <c r="Z82" s="74">
        <f t="shared" si="20"/>
        <v>58</v>
      </c>
      <c r="AA82" s="74">
        <f t="shared" si="20"/>
        <v>90</v>
      </c>
      <c r="AB82" s="74">
        <f t="shared" si="20"/>
        <v>70</v>
      </c>
      <c r="AC82" s="74">
        <f t="shared" si="20"/>
        <v>80</v>
      </c>
      <c r="AD82" s="74">
        <f t="shared" si="20"/>
        <v>60</v>
      </c>
      <c r="AE82" s="74">
        <f t="shared" si="20"/>
        <v>40</v>
      </c>
      <c r="AF82" s="74">
        <f t="shared" si="20"/>
        <v>45</v>
      </c>
      <c r="AG82" s="79">
        <f t="shared" si="20"/>
        <v>0</v>
      </c>
      <c r="AH82" s="56">
        <f t="shared" si="17"/>
        <v>90</v>
      </c>
      <c r="AI82" s="57">
        <f t="shared" si="18"/>
        <v>35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1">SUM(B70:B82)</f>
        <v>1866.2799999999997</v>
      </c>
      <c r="C83" s="74">
        <f t="shared" si="21"/>
        <v>1822.48</v>
      </c>
      <c r="D83" s="74">
        <f t="shared" si="21"/>
        <v>1792.48</v>
      </c>
      <c r="E83" s="74">
        <f t="shared" si="21"/>
        <v>1853.6799999999998</v>
      </c>
      <c r="F83" s="74">
        <f t="shared" si="21"/>
        <v>1996.6799999999998</v>
      </c>
      <c r="G83" s="74">
        <f t="shared" si="21"/>
        <v>2036.6799999999998</v>
      </c>
      <c r="H83" s="74">
        <f t="shared" si="21"/>
        <v>2202.8780000000002</v>
      </c>
      <c r="I83" s="74">
        <f t="shared" si="21"/>
        <v>2436.8779999999997</v>
      </c>
      <c r="J83" s="74">
        <f t="shared" si="21"/>
        <v>2656.8780000000002</v>
      </c>
      <c r="K83" s="74">
        <f t="shared" si="21"/>
        <v>2776.4780000000005</v>
      </c>
      <c r="L83" s="74">
        <f t="shared" si="21"/>
        <v>2819.6779999999999</v>
      </c>
      <c r="M83" s="74">
        <f t="shared" si="21"/>
        <v>2658.8780000000006</v>
      </c>
      <c r="N83" s="74">
        <f t="shared" si="21"/>
        <v>2558.4780000000005</v>
      </c>
      <c r="O83" s="74">
        <f t="shared" si="21"/>
        <v>2374.0780000000004</v>
      </c>
      <c r="P83" s="74">
        <f t="shared" si="21"/>
        <v>2291.6800000000003</v>
      </c>
      <c r="Q83" s="74">
        <f t="shared" si="21"/>
        <v>2268.2799999999997</v>
      </c>
      <c r="R83" s="74">
        <f t="shared" si="21"/>
        <v>2317.4800000000005</v>
      </c>
      <c r="S83" s="74">
        <f t="shared" si="21"/>
        <v>2335.48</v>
      </c>
      <c r="T83" s="74">
        <f t="shared" si="21"/>
        <v>2416.2799999999997</v>
      </c>
      <c r="U83" s="74">
        <f t="shared" si="21"/>
        <v>2625.68</v>
      </c>
      <c r="V83" s="74">
        <f t="shared" si="21"/>
        <v>2875.68</v>
      </c>
      <c r="W83" s="74">
        <f t="shared" si="21"/>
        <v>3033.48</v>
      </c>
      <c r="X83" s="74">
        <f t="shared" si="21"/>
        <v>2953.48</v>
      </c>
      <c r="Y83" s="74">
        <f t="shared" si="21"/>
        <v>2713.6800000000003</v>
      </c>
      <c r="Z83" s="74">
        <f t="shared" si="21"/>
        <v>2666.88</v>
      </c>
      <c r="AA83" s="74">
        <f t="shared" si="21"/>
        <v>2491.2799999999997</v>
      </c>
      <c r="AB83" s="74">
        <f t="shared" si="21"/>
        <v>2422.2799999999997</v>
      </c>
      <c r="AC83" s="74">
        <f t="shared" si="21"/>
        <v>2298.2799999999997</v>
      </c>
      <c r="AD83" s="74">
        <f t="shared" si="21"/>
        <v>1966.6799999999998</v>
      </c>
      <c r="AE83" s="74">
        <f t="shared" si="21"/>
        <v>1833.88</v>
      </c>
      <c r="AF83" s="74">
        <f t="shared" si="21"/>
        <v>1790.48</v>
      </c>
      <c r="AG83" s="79">
        <f t="shared" si="21"/>
        <v>4360.08</v>
      </c>
      <c r="AH83" s="56">
        <f t="shared" si="17"/>
        <v>3033.48</v>
      </c>
      <c r="AI83" s="57">
        <f t="shared" si="18"/>
        <v>1790.48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49.968000000000004</v>
      </c>
      <c r="C84" s="97">
        <v>50</v>
      </c>
      <c r="D84" s="97">
        <v>49.99</v>
      </c>
      <c r="E84" s="97">
        <v>49.997999999999998</v>
      </c>
      <c r="F84" s="97">
        <v>50.042999999999999</v>
      </c>
      <c r="G84" s="97">
        <v>49.980600000000003</v>
      </c>
      <c r="H84" s="97">
        <v>49.988</v>
      </c>
      <c r="I84" s="97">
        <v>49.878999999999998</v>
      </c>
      <c r="J84" s="97">
        <v>49.878999999999998</v>
      </c>
      <c r="K84" s="97">
        <v>49.944000000000003</v>
      </c>
      <c r="L84" s="97">
        <v>49.97</v>
      </c>
      <c r="M84" s="97">
        <v>49.994999999999997</v>
      </c>
      <c r="N84" s="97">
        <v>49.997</v>
      </c>
      <c r="O84" s="97">
        <v>50.012</v>
      </c>
      <c r="P84" s="97">
        <v>49.93</v>
      </c>
      <c r="Q84" s="97">
        <v>50.04</v>
      </c>
      <c r="R84" s="97">
        <v>50.018999999999998</v>
      </c>
      <c r="S84" s="97">
        <v>49.942999999999998</v>
      </c>
      <c r="T84" s="97">
        <v>49.86</v>
      </c>
      <c r="U84" s="97">
        <v>49.978999999999999</v>
      </c>
      <c r="V84" s="97">
        <v>49.98</v>
      </c>
      <c r="W84" s="97">
        <v>50.06</v>
      </c>
      <c r="X84" s="97">
        <v>50.06</v>
      </c>
      <c r="Y84" s="97">
        <v>50.027999999999999</v>
      </c>
      <c r="Z84" s="97">
        <v>49.997</v>
      </c>
      <c r="AA84" s="97">
        <v>50</v>
      </c>
      <c r="AB84" s="97">
        <v>50</v>
      </c>
      <c r="AC84" s="97">
        <v>50.01</v>
      </c>
      <c r="AD84" s="97">
        <v>50</v>
      </c>
      <c r="AE84" s="97">
        <v>50.03</v>
      </c>
      <c r="AF84" s="96">
        <v>50.1</v>
      </c>
      <c r="AG84" s="98"/>
      <c r="AH84" s="56">
        <f t="shared" si="17"/>
        <v>50.1</v>
      </c>
      <c r="AI84" s="57">
        <f t="shared" si="18"/>
        <v>49.86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126</v>
      </c>
      <c r="C85" s="53">
        <v>126</v>
      </c>
      <c r="D85" s="53">
        <v>127.4</v>
      </c>
      <c r="E85" s="53">
        <v>126.6</v>
      </c>
      <c r="F85" s="53">
        <v>125.3</v>
      </c>
      <c r="G85" s="53">
        <v>125.1</v>
      </c>
      <c r="H85" s="53">
        <v>124.6</v>
      </c>
      <c r="I85" s="53">
        <v>123</v>
      </c>
      <c r="J85" s="53">
        <v>123</v>
      </c>
      <c r="K85" s="53">
        <v>123.4</v>
      </c>
      <c r="L85" s="53">
        <v>122.8</v>
      </c>
      <c r="M85" s="53">
        <v>125</v>
      </c>
      <c r="N85" s="53">
        <v>124</v>
      </c>
      <c r="O85" s="53">
        <v>125</v>
      </c>
      <c r="P85" s="53">
        <v>125.3</v>
      </c>
      <c r="Q85" s="53">
        <v>125.3</v>
      </c>
      <c r="R85" s="53">
        <v>126.1</v>
      </c>
      <c r="S85" s="53">
        <v>126.4</v>
      </c>
      <c r="T85" s="101">
        <v>126.2</v>
      </c>
      <c r="U85" s="101">
        <v>127.2</v>
      </c>
      <c r="V85" s="101">
        <v>125.4</v>
      </c>
      <c r="W85" s="101">
        <v>125.4</v>
      </c>
      <c r="X85" s="101">
        <v>125.4</v>
      </c>
      <c r="Y85" s="101">
        <v>126.5</v>
      </c>
      <c r="Z85" s="101">
        <v>127.1</v>
      </c>
      <c r="AA85" s="53">
        <v>128</v>
      </c>
      <c r="AB85" s="53">
        <v>128</v>
      </c>
      <c r="AC85" s="53">
        <v>126</v>
      </c>
      <c r="AD85" s="53">
        <v>126</v>
      </c>
      <c r="AE85" s="53">
        <v>127</v>
      </c>
      <c r="AF85" s="100">
        <v>126</v>
      </c>
      <c r="AG85" s="102"/>
      <c r="AH85" s="56">
        <f t="shared" si="17"/>
        <v>128</v>
      </c>
      <c r="AI85" s="57">
        <f t="shared" si="18"/>
        <v>122.8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130</v>
      </c>
      <c r="C86" s="53">
        <v>130</v>
      </c>
      <c r="D86" s="53">
        <v>131.1</v>
      </c>
      <c r="E86" s="53">
        <v>130.4</v>
      </c>
      <c r="F86" s="53" t="s">
        <v>253</v>
      </c>
      <c r="G86" s="53">
        <v>128.69999999999999</v>
      </c>
      <c r="H86" s="53">
        <v>128.1</v>
      </c>
      <c r="I86" s="53">
        <v>125.6</v>
      </c>
      <c r="J86" s="53">
        <v>125.6</v>
      </c>
      <c r="K86" s="53">
        <v>125.9</v>
      </c>
      <c r="L86" s="53">
        <v>126.1</v>
      </c>
      <c r="M86" s="53">
        <v>127.2</v>
      </c>
      <c r="N86" s="53">
        <v>126.9</v>
      </c>
      <c r="O86" s="53">
        <v>127.5</v>
      </c>
      <c r="P86" s="53">
        <v>128</v>
      </c>
      <c r="Q86" s="53">
        <v>127.8</v>
      </c>
      <c r="R86" s="53">
        <v>128.80000000000001</v>
      </c>
      <c r="S86" s="53">
        <v>129.30000000000001</v>
      </c>
      <c r="T86" s="101">
        <v>128.80000000000001</v>
      </c>
      <c r="U86" s="101">
        <v>129.4</v>
      </c>
      <c r="V86" s="101">
        <v>127.6</v>
      </c>
      <c r="W86" s="101">
        <v>127.5</v>
      </c>
      <c r="X86" s="101">
        <v>127.5</v>
      </c>
      <c r="Y86" s="101">
        <v>128.69999999999999</v>
      </c>
      <c r="Z86" s="101">
        <v>129.4</v>
      </c>
      <c r="AA86" s="53">
        <v>130</v>
      </c>
      <c r="AB86" s="53">
        <v>130</v>
      </c>
      <c r="AC86" s="53">
        <v>129</v>
      </c>
      <c r="AD86" s="53">
        <v>130</v>
      </c>
      <c r="AE86" s="53">
        <v>131</v>
      </c>
      <c r="AF86" s="100">
        <v>130.4</v>
      </c>
      <c r="AG86" s="102"/>
      <c r="AH86" s="56">
        <f t="shared" si="17"/>
        <v>131.1</v>
      </c>
      <c r="AI86" s="57">
        <f t="shared" si="18"/>
        <v>125.6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128</v>
      </c>
      <c r="C87" s="53">
        <v>128</v>
      </c>
      <c r="D87" s="53">
        <v>130.30000000000001</v>
      </c>
      <c r="E87" s="53">
        <v>128.80000000000001</v>
      </c>
      <c r="F87" s="53">
        <v>128.19999999999999</v>
      </c>
      <c r="G87" s="53">
        <v>127.3</v>
      </c>
      <c r="H87" s="53">
        <v>128</v>
      </c>
      <c r="I87" s="53">
        <v>125.9</v>
      </c>
      <c r="J87" s="53">
        <v>125.9</v>
      </c>
      <c r="K87" s="53">
        <v>125.9</v>
      </c>
      <c r="L87" s="53">
        <v>124.7</v>
      </c>
      <c r="M87" s="53">
        <v>125.9</v>
      </c>
      <c r="N87" s="53">
        <v>128.1</v>
      </c>
      <c r="O87" s="53">
        <v>126.3</v>
      </c>
      <c r="P87" s="53">
        <v>128.19999999999999</v>
      </c>
      <c r="Q87" s="53">
        <v>129</v>
      </c>
      <c r="R87" s="53">
        <v>131.4</v>
      </c>
      <c r="S87" s="53">
        <v>131.19999999999999</v>
      </c>
      <c r="T87" s="53">
        <v>128.69999999999999</v>
      </c>
      <c r="U87" s="53">
        <v>130.69999999999999</v>
      </c>
      <c r="V87" s="53">
        <v>126.7</v>
      </c>
      <c r="W87" s="101">
        <v>128.80000000000001</v>
      </c>
      <c r="X87" s="101">
        <v>128.80000000000001</v>
      </c>
      <c r="Y87" s="101">
        <v>128.69999999999999</v>
      </c>
      <c r="Z87" s="101">
        <v>130.19999999999999</v>
      </c>
      <c r="AA87" s="53">
        <v>128</v>
      </c>
      <c r="AB87" s="53">
        <v>128</v>
      </c>
      <c r="AC87" s="53">
        <v>127</v>
      </c>
      <c r="AD87" s="53">
        <v>128</v>
      </c>
      <c r="AE87" s="53">
        <v>129</v>
      </c>
      <c r="AF87" s="100">
        <v>129</v>
      </c>
      <c r="AG87" s="102"/>
      <c r="AH87" s="56">
        <f t="shared" si="17"/>
        <v>131.4</v>
      </c>
      <c r="AI87" s="57">
        <f t="shared" si="18"/>
        <v>124.7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131.69999999999999</v>
      </c>
      <c r="C88" s="53">
        <v>131.69999999999999</v>
      </c>
      <c r="D88" s="53">
        <v>131.6</v>
      </c>
      <c r="E88" s="53">
        <v>130.30000000000001</v>
      </c>
      <c r="F88" s="53">
        <v>129</v>
      </c>
      <c r="G88" s="53">
        <v>129.1</v>
      </c>
      <c r="H88" s="53">
        <v>131.4</v>
      </c>
      <c r="I88" s="53">
        <v>129.1</v>
      </c>
      <c r="J88" s="53">
        <v>129.1</v>
      </c>
      <c r="K88" s="53">
        <v>129.1</v>
      </c>
      <c r="L88" s="53">
        <v>128.4</v>
      </c>
      <c r="M88" s="53">
        <v>129.19999999999999</v>
      </c>
      <c r="N88" s="53">
        <v>131.5</v>
      </c>
      <c r="O88" s="53">
        <v>130.80000000000001</v>
      </c>
      <c r="P88" s="53">
        <v>130.6</v>
      </c>
      <c r="Q88" s="53">
        <v>131.6</v>
      </c>
      <c r="R88" s="53">
        <v>134.5</v>
      </c>
      <c r="S88" s="53">
        <v>134</v>
      </c>
      <c r="T88" s="53">
        <v>131.6</v>
      </c>
      <c r="U88" s="53">
        <v>133.30000000000001</v>
      </c>
      <c r="V88" s="53">
        <v>129.80000000000001</v>
      </c>
      <c r="W88" s="101">
        <v>132.6</v>
      </c>
      <c r="X88" s="101">
        <v>132.6</v>
      </c>
      <c r="Y88" s="101">
        <v>132.4</v>
      </c>
      <c r="Z88" s="101">
        <v>133.69999999999999</v>
      </c>
      <c r="AA88" s="53">
        <v>131</v>
      </c>
      <c r="AB88" s="53">
        <v>131</v>
      </c>
      <c r="AC88" s="53">
        <v>130.6</v>
      </c>
      <c r="AD88" s="53">
        <v>132</v>
      </c>
      <c r="AE88" s="53">
        <v>132</v>
      </c>
      <c r="AF88" s="100">
        <v>133</v>
      </c>
      <c r="AG88" s="102"/>
      <c r="AH88" s="56">
        <f t="shared" si="17"/>
        <v>134.5</v>
      </c>
      <c r="AI88" s="57">
        <f t="shared" si="18"/>
        <v>128.4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132</v>
      </c>
      <c r="C89" s="105">
        <v>132</v>
      </c>
      <c r="D89" s="105">
        <v>133.5</v>
      </c>
      <c r="E89" s="105">
        <v>134.4</v>
      </c>
      <c r="F89" s="105">
        <v>133.80000000000001</v>
      </c>
      <c r="G89" s="105">
        <v>133.6</v>
      </c>
      <c r="H89" s="105">
        <v>132.9</v>
      </c>
      <c r="I89" s="105">
        <v>132.1</v>
      </c>
      <c r="J89" s="105">
        <v>132.1</v>
      </c>
      <c r="K89" s="105">
        <v>132.1</v>
      </c>
      <c r="L89" s="105">
        <v>132.9</v>
      </c>
      <c r="M89" s="105">
        <v>133.6</v>
      </c>
      <c r="N89" s="105">
        <v>132.4</v>
      </c>
      <c r="O89" s="105">
        <v>132.30000000000001</v>
      </c>
      <c r="P89" s="105">
        <v>134</v>
      </c>
      <c r="Q89" s="105">
        <v>13</v>
      </c>
      <c r="R89" s="105">
        <v>129.5</v>
      </c>
      <c r="S89" s="105">
        <v>132.6</v>
      </c>
      <c r="T89" s="105">
        <v>134.19999999999999</v>
      </c>
      <c r="U89" s="105">
        <v>136.80000000000001</v>
      </c>
      <c r="V89" s="105">
        <v>133.9</v>
      </c>
      <c r="W89" s="101">
        <v>132.69999999999999</v>
      </c>
      <c r="X89" s="101">
        <v>132.69999999999999</v>
      </c>
      <c r="Y89" s="101">
        <v>134.4</v>
      </c>
      <c r="Z89" s="101">
        <v>134.80000000000001</v>
      </c>
      <c r="AA89" s="105">
        <v>135</v>
      </c>
      <c r="AB89" s="105">
        <v>135</v>
      </c>
      <c r="AC89" s="105">
        <v>134.80000000000001</v>
      </c>
      <c r="AD89" s="105">
        <v>135</v>
      </c>
      <c r="AE89" s="105">
        <v>131.69999999999999</v>
      </c>
      <c r="AF89" s="104">
        <v>134.6</v>
      </c>
      <c r="AG89" s="106"/>
      <c r="AH89" s="56">
        <f t="shared" si="17"/>
        <v>136.80000000000001</v>
      </c>
      <c r="AI89" s="57">
        <f t="shared" si="18"/>
        <v>13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131</v>
      </c>
      <c r="C90" s="53">
        <v>131</v>
      </c>
      <c r="D90" s="53">
        <v>131.4</v>
      </c>
      <c r="E90" s="53">
        <v>132.30000000000001</v>
      </c>
      <c r="F90" s="53">
        <v>1306</v>
      </c>
      <c r="G90" s="53">
        <v>130.6</v>
      </c>
      <c r="H90" s="53">
        <v>130.69999999999999</v>
      </c>
      <c r="I90" s="53">
        <v>127.7</v>
      </c>
      <c r="J90" s="53">
        <v>127.7</v>
      </c>
      <c r="K90" s="53">
        <v>127.7</v>
      </c>
      <c r="L90" s="53">
        <v>130.6</v>
      </c>
      <c r="M90" s="53">
        <v>132.9</v>
      </c>
      <c r="N90" s="53">
        <v>129.69999999999999</v>
      </c>
      <c r="O90" s="53">
        <v>130.1</v>
      </c>
      <c r="P90" s="53">
        <v>131.80000000000001</v>
      </c>
      <c r="Q90" s="53">
        <v>130.30000000000001</v>
      </c>
      <c r="R90" s="53">
        <v>126.5</v>
      </c>
      <c r="S90" s="53">
        <v>130.30000000000001</v>
      </c>
      <c r="T90" s="53">
        <v>132.6</v>
      </c>
      <c r="U90" s="53">
        <v>137.4</v>
      </c>
      <c r="V90" s="53">
        <v>130.6</v>
      </c>
      <c r="W90" s="101">
        <v>131.6</v>
      </c>
      <c r="X90" s="101">
        <v>131.6</v>
      </c>
      <c r="Y90" s="101">
        <v>133.5</v>
      </c>
      <c r="Z90" s="101">
        <v>135</v>
      </c>
      <c r="AA90" s="53">
        <v>135</v>
      </c>
      <c r="AB90" s="53">
        <v>135</v>
      </c>
      <c r="AC90" s="53">
        <v>136</v>
      </c>
      <c r="AD90" s="53">
        <v>135</v>
      </c>
      <c r="AE90" s="53">
        <v>132.69999999999999</v>
      </c>
      <c r="AF90" s="100">
        <v>134.80000000000001</v>
      </c>
      <c r="AG90" s="102"/>
      <c r="AH90" s="56">
        <f t="shared" si="17"/>
        <v>1306</v>
      </c>
      <c r="AI90" s="57">
        <f t="shared" si="18"/>
        <v>126.5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</v>
      </c>
      <c r="C91" s="108">
        <v>66</v>
      </c>
      <c r="D91" s="108">
        <v>66.599999999999994</v>
      </c>
      <c r="E91" s="108">
        <v>66.599999999999994</v>
      </c>
      <c r="F91" s="108">
        <v>65.400000000000006</v>
      </c>
      <c r="G91" s="108">
        <v>65.8</v>
      </c>
      <c r="H91" s="108">
        <v>65.3</v>
      </c>
      <c r="I91" s="108">
        <v>64.3</v>
      </c>
      <c r="J91" s="108">
        <v>64.3</v>
      </c>
      <c r="K91" s="108">
        <v>64.3</v>
      </c>
      <c r="L91" s="108">
        <v>64.5</v>
      </c>
      <c r="M91" s="108">
        <v>64.900000000000006</v>
      </c>
      <c r="N91" s="108">
        <v>64.599999999999994</v>
      </c>
      <c r="O91" s="108">
        <v>64.900000000000006</v>
      </c>
      <c r="P91" s="108">
        <v>65.099999999999994</v>
      </c>
      <c r="Q91" s="108">
        <v>65.2</v>
      </c>
      <c r="R91" s="108">
        <v>65.400000000000006</v>
      </c>
      <c r="S91" s="108">
        <v>65.8</v>
      </c>
      <c r="T91" s="108">
        <v>65.5</v>
      </c>
      <c r="U91" s="108">
        <v>65.7</v>
      </c>
      <c r="V91" s="108">
        <v>64.8</v>
      </c>
      <c r="W91" s="108">
        <v>65</v>
      </c>
      <c r="X91" s="108">
        <v>65</v>
      </c>
      <c r="Y91" s="108">
        <v>65.5</v>
      </c>
      <c r="Z91" s="108">
        <v>65.900000000000006</v>
      </c>
      <c r="AA91" s="108">
        <v>66</v>
      </c>
      <c r="AB91" s="108">
        <v>66</v>
      </c>
      <c r="AC91" s="108">
        <v>65.7</v>
      </c>
      <c r="AD91" s="108">
        <v>66</v>
      </c>
      <c r="AE91" s="108">
        <v>66.7</v>
      </c>
      <c r="AF91" s="107">
        <v>66.3</v>
      </c>
      <c r="AG91" s="109"/>
      <c r="AH91" s="56">
        <f t="shared" si="17"/>
        <v>66.7</v>
      </c>
      <c r="AI91" s="57">
        <f t="shared" si="18"/>
        <v>64.3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163.24</v>
      </c>
      <c r="C93" s="114">
        <f t="shared" ref="C93:AF93" si="22">SUM(C15,C18,C21:C22,C42,C44:C45,C47,C49,C94:C97,C102,C108,C114,C123,C125,C137,C144,C147:C148,C155,C157,C159,C163:C165,C167:C169,C174,C180:C181,C183:C185,C193,C198)</f>
        <v>152.83999999999997</v>
      </c>
      <c r="D93" s="114">
        <f t="shared" si="22"/>
        <v>153.13999999999996</v>
      </c>
      <c r="E93" s="114">
        <f t="shared" si="22"/>
        <v>157.83999999999997</v>
      </c>
      <c r="F93" s="115">
        <f t="shared" si="22"/>
        <v>216.53999999999996</v>
      </c>
      <c r="G93" s="115">
        <f t="shared" si="22"/>
        <v>215.14</v>
      </c>
      <c r="H93" s="115">
        <f t="shared" si="22"/>
        <v>246.84</v>
      </c>
      <c r="I93" s="115">
        <f t="shared" si="22"/>
        <v>307.04000000000008</v>
      </c>
      <c r="J93" s="115">
        <f t="shared" si="22"/>
        <v>321.04000000000008</v>
      </c>
      <c r="K93" s="115">
        <f t="shared" si="22"/>
        <v>373.14000000000004</v>
      </c>
      <c r="L93" s="115">
        <f t="shared" si="22"/>
        <v>347.14000000000004</v>
      </c>
      <c r="M93" s="115">
        <f t="shared" si="22"/>
        <v>337.94000000000005</v>
      </c>
      <c r="N93" s="115">
        <f t="shared" si="22"/>
        <v>320.34000000000003</v>
      </c>
      <c r="O93" s="115">
        <f t="shared" si="22"/>
        <v>313.14000000000004</v>
      </c>
      <c r="P93" s="115">
        <f t="shared" si="22"/>
        <v>300.44</v>
      </c>
      <c r="Q93" s="115">
        <f t="shared" si="22"/>
        <v>292.74</v>
      </c>
      <c r="R93" s="115">
        <f t="shared" si="22"/>
        <v>284.64000000000004</v>
      </c>
      <c r="S93" s="115">
        <f t="shared" si="22"/>
        <v>290.04000000000002</v>
      </c>
      <c r="T93" s="115">
        <f t="shared" si="22"/>
        <v>302.94000000000005</v>
      </c>
      <c r="U93" s="115">
        <f t="shared" si="22"/>
        <v>336.94000000000005</v>
      </c>
      <c r="V93" s="115">
        <f t="shared" si="22"/>
        <v>380.74</v>
      </c>
      <c r="W93" s="115">
        <f t="shared" si="22"/>
        <v>412.94000000000005</v>
      </c>
      <c r="X93" s="115">
        <f t="shared" si="22"/>
        <v>412.94000000000005</v>
      </c>
      <c r="Y93" s="115">
        <f t="shared" si="22"/>
        <v>391.44000000000005</v>
      </c>
      <c r="Z93" s="115">
        <f t="shared" si="22"/>
        <v>380.14</v>
      </c>
      <c r="AA93" s="115">
        <f t="shared" si="22"/>
        <v>342.04</v>
      </c>
      <c r="AB93" s="115">
        <f t="shared" si="22"/>
        <v>341.04</v>
      </c>
      <c r="AC93" s="115">
        <f t="shared" si="22"/>
        <v>300.64</v>
      </c>
      <c r="AD93" s="115">
        <f t="shared" si="22"/>
        <v>232.33999999999997</v>
      </c>
      <c r="AE93" s="115">
        <f t="shared" si="22"/>
        <v>250.23999999999998</v>
      </c>
      <c r="AF93" s="115">
        <f t="shared" si="22"/>
        <v>231.23999999999998</v>
      </c>
      <c r="AG93" s="116"/>
      <c r="AH93" s="56">
        <f>MAX(B93:AF93)</f>
        <v>412.94000000000005</v>
      </c>
      <c r="AI93" s="57">
        <f>MIN(B93:AF93)</f>
        <v>152.83999999999997</v>
      </c>
    </row>
    <row r="94" spans="1:88" x14ac:dyDescent="0.25">
      <c r="A94" s="117" t="s">
        <v>97</v>
      </c>
      <c r="B94" s="60">
        <v>48</v>
      </c>
      <c r="C94" s="60">
        <v>48</v>
      </c>
      <c r="D94" s="60">
        <v>44.3</v>
      </c>
      <c r="E94" s="60">
        <v>56.6</v>
      </c>
      <c r="F94" s="118">
        <v>69</v>
      </c>
      <c r="G94" s="118">
        <v>69.2</v>
      </c>
      <c r="H94" s="118">
        <v>68.900000000000006</v>
      </c>
      <c r="I94" s="118">
        <v>61</v>
      </c>
      <c r="J94" s="118">
        <v>61</v>
      </c>
      <c r="K94" s="118">
        <v>42.9</v>
      </c>
      <c r="L94" s="49">
        <v>40</v>
      </c>
      <c r="M94" s="118">
        <v>51.5</v>
      </c>
      <c r="N94" s="118">
        <v>52.6</v>
      </c>
      <c r="O94" s="118">
        <v>57.5</v>
      </c>
      <c r="P94" s="118">
        <v>67.3</v>
      </c>
      <c r="Q94" s="118">
        <v>63.7</v>
      </c>
      <c r="R94" s="118">
        <v>56.3</v>
      </c>
      <c r="S94" s="118">
        <v>63</v>
      </c>
      <c r="T94" s="49">
        <v>61.9</v>
      </c>
      <c r="U94" s="49">
        <v>49.2</v>
      </c>
      <c r="V94" s="49">
        <v>37.4</v>
      </c>
      <c r="W94" s="118">
        <v>38</v>
      </c>
      <c r="X94" s="118">
        <v>38</v>
      </c>
      <c r="Y94" s="118">
        <v>53.3</v>
      </c>
      <c r="Z94" s="118">
        <v>56.2</v>
      </c>
      <c r="AA94" s="49">
        <v>70</v>
      </c>
      <c r="AB94" s="49">
        <v>75</v>
      </c>
      <c r="AC94" s="49">
        <v>78.599999999999994</v>
      </c>
      <c r="AD94" s="49">
        <v>74</v>
      </c>
      <c r="AE94" s="49">
        <v>70</v>
      </c>
      <c r="AF94" s="119">
        <v>70</v>
      </c>
      <c r="AG94" s="120">
        <v>75</v>
      </c>
      <c r="AH94" s="56">
        <f t="shared" ref="AH94:AH99" si="23">IF(ABS(MAX(B94:AF94))&gt;ABS(MIN(B94:AF94)),MAX(B94:AF94),MIN(B94:AF94))</f>
        <v>78.599999999999994</v>
      </c>
      <c r="AI94" s="121">
        <f t="shared" ref="AI94:AI99" si="24">INDEX($B$9:$AF$9,1,MATCH(AH94,B94:AF94,0))</f>
        <v>0.875</v>
      </c>
    </row>
    <row r="95" spans="1:88" x14ac:dyDescent="0.25">
      <c r="A95" s="122" t="s">
        <v>98</v>
      </c>
      <c r="B95" s="62">
        <v>-83.8</v>
      </c>
      <c r="C95" s="62">
        <v>-78</v>
      </c>
      <c r="D95" s="62">
        <v>-74</v>
      </c>
      <c r="E95" s="62">
        <v>-80</v>
      </c>
      <c r="F95" s="62">
        <v>-67</v>
      </c>
      <c r="G95" s="62">
        <v>-70</v>
      </c>
      <c r="H95" s="62">
        <v>-56</v>
      </c>
      <c r="I95" s="62">
        <v>-35</v>
      </c>
      <c r="J95" s="62">
        <v>-21</v>
      </c>
      <c r="K95" s="62">
        <v>-15.5</v>
      </c>
      <c r="L95" s="62">
        <v>-18</v>
      </c>
      <c r="M95" s="62">
        <v>-20.5</v>
      </c>
      <c r="N95" s="62">
        <v>-35.6</v>
      </c>
      <c r="O95" s="62">
        <v>-31.6</v>
      </c>
      <c r="P95" s="62">
        <f>-16.2-19.7</f>
        <v>-35.9</v>
      </c>
      <c r="Q95" s="62">
        <f>-16.9-20.6</f>
        <v>-37.5</v>
      </c>
      <c r="R95" s="62">
        <v>-34</v>
      </c>
      <c r="S95" s="62">
        <v>-34</v>
      </c>
      <c r="T95" s="62">
        <v>-32</v>
      </c>
      <c r="U95" s="62">
        <v>-20</v>
      </c>
      <c r="V95" s="62">
        <v>-8</v>
      </c>
      <c r="W95" s="62">
        <v>1</v>
      </c>
      <c r="X95" s="62">
        <v>1</v>
      </c>
      <c r="Y95" s="62">
        <v>-11</v>
      </c>
      <c r="Z95" s="62">
        <v>-13.4</v>
      </c>
      <c r="AA95" s="53">
        <v>-20</v>
      </c>
      <c r="AB95" s="53">
        <v>-25</v>
      </c>
      <c r="AC95" s="53">
        <v>-36</v>
      </c>
      <c r="AD95" s="53">
        <v>-65</v>
      </c>
      <c r="AE95" s="53">
        <v>-80</v>
      </c>
      <c r="AF95" s="123">
        <v>-80</v>
      </c>
      <c r="AG95" s="120">
        <v>240</v>
      </c>
      <c r="AH95" s="56">
        <f t="shared" si="23"/>
        <v>-83.8</v>
      </c>
      <c r="AI95" s="121">
        <f t="shared" si="24"/>
        <v>4.1666666666666664E-2</v>
      </c>
    </row>
    <row r="96" spans="1:88" x14ac:dyDescent="0.25">
      <c r="A96" s="122" t="s">
        <v>99</v>
      </c>
      <c r="B96" s="62">
        <v>-16.7</v>
      </c>
      <c r="C96" s="62">
        <v>-13</v>
      </c>
      <c r="D96" s="62">
        <v>-17.600000000000001</v>
      </c>
      <c r="E96" s="62">
        <v>-16.5</v>
      </c>
      <c r="F96" s="62">
        <v>-9.5</v>
      </c>
      <c r="G96" s="62">
        <v>-10.7</v>
      </c>
      <c r="H96" s="62">
        <v>-11.1</v>
      </c>
      <c r="I96" s="62">
        <v>-2.6</v>
      </c>
      <c r="J96" s="62">
        <v>-2.6</v>
      </c>
      <c r="K96" s="62">
        <v>25.7</v>
      </c>
      <c r="L96" s="62">
        <v>21</v>
      </c>
      <c r="M96" s="62">
        <v>26.3</v>
      </c>
      <c r="N96" s="62">
        <v>18.600000000000001</v>
      </c>
      <c r="O96" s="62">
        <v>8.6</v>
      </c>
      <c r="P96" s="62">
        <v>9.6</v>
      </c>
      <c r="Q96" s="62">
        <v>7.4</v>
      </c>
      <c r="R96" s="62">
        <v>40.1</v>
      </c>
      <c r="S96" s="62">
        <v>33.700000000000003</v>
      </c>
      <c r="T96" s="62">
        <v>36.5</v>
      </c>
      <c r="U96" s="62">
        <v>42.4</v>
      </c>
      <c r="V96" s="62">
        <v>51</v>
      </c>
      <c r="W96" s="62">
        <v>45</v>
      </c>
      <c r="X96" s="62">
        <v>45</v>
      </c>
      <c r="Y96" s="62">
        <v>24.3</v>
      </c>
      <c r="Z96" s="62">
        <v>27.8</v>
      </c>
      <c r="AA96" s="53">
        <v>41</v>
      </c>
      <c r="AB96" s="53">
        <v>50</v>
      </c>
      <c r="AC96" s="53">
        <v>11</v>
      </c>
      <c r="AD96" s="53">
        <v>2</v>
      </c>
      <c r="AE96" s="53">
        <v>9</v>
      </c>
      <c r="AF96" s="123">
        <v>-9</v>
      </c>
      <c r="AG96" s="120">
        <v>60</v>
      </c>
      <c r="AH96" s="56">
        <f t="shared" si="23"/>
        <v>51</v>
      </c>
      <c r="AI96" s="121">
        <f t="shared" si="24"/>
        <v>0.72916666666666663</v>
      </c>
    </row>
    <row r="97" spans="1:37" x14ac:dyDescent="0.25">
      <c r="A97" s="124" t="s">
        <v>100</v>
      </c>
      <c r="B97" s="65">
        <v>-4.5</v>
      </c>
      <c r="C97" s="65">
        <v>-5.4</v>
      </c>
      <c r="D97" s="65">
        <v>0</v>
      </c>
      <c r="E97" s="65">
        <v>-11.6</v>
      </c>
      <c r="F97" s="65">
        <v>4.7</v>
      </c>
      <c r="G97" s="65">
        <v>7.3</v>
      </c>
      <c r="H97" s="65">
        <v>25.4</v>
      </c>
      <c r="I97" s="65">
        <v>64</v>
      </c>
      <c r="J97" s="65">
        <v>64</v>
      </c>
      <c r="K97" s="65">
        <v>100.4</v>
      </c>
      <c r="L97" s="65">
        <v>95</v>
      </c>
      <c r="M97" s="65">
        <v>73</v>
      </c>
      <c r="N97" s="65">
        <v>77.099999999999994</v>
      </c>
      <c r="O97" s="65">
        <v>71</v>
      </c>
      <c r="P97" s="65">
        <v>52.5</v>
      </c>
      <c r="Q97" s="65">
        <v>53.3</v>
      </c>
      <c r="R97" s="65">
        <v>14.9</v>
      </c>
      <c r="S97" s="65">
        <v>20</v>
      </c>
      <c r="T97" s="65">
        <v>29.2</v>
      </c>
      <c r="U97" s="65">
        <v>58</v>
      </c>
      <c r="V97" s="65">
        <v>93</v>
      </c>
      <c r="W97" s="65">
        <v>108</v>
      </c>
      <c r="X97" s="65">
        <v>108</v>
      </c>
      <c r="Y97" s="65">
        <v>103.8</v>
      </c>
      <c r="Z97" s="65">
        <v>88.5</v>
      </c>
      <c r="AA97" s="125">
        <v>30</v>
      </c>
      <c r="AB97" s="125">
        <v>20</v>
      </c>
      <c r="AC97" s="125">
        <v>26</v>
      </c>
      <c r="AD97" s="125">
        <v>0</v>
      </c>
      <c r="AE97" s="125">
        <v>33</v>
      </c>
      <c r="AF97" s="126">
        <v>32</v>
      </c>
      <c r="AG97" s="127">
        <v>120</v>
      </c>
      <c r="AH97" s="56">
        <f t="shared" si="23"/>
        <v>108</v>
      </c>
      <c r="AI97" s="121">
        <f t="shared" si="24"/>
        <v>0.75</v>
      </c>
    </row>
    <row r="98" spans="1:37" x14ac:dyDescent="0.25">
      <c r="A98" s="124" t="s">
        <v>101</v>
      </c>
      <c r="B98" s="65">
        <v>8.8000000000000007</v>
      </c>
      <c r="C98" s="65">
        <v>9.6999999999999993</v>
      </c>
      <c r="D98" s="65">
        <v>8.8000000000000007</v>
      </c>
      <c r="E98" s="65">
        <v>0</v>
      </c>
      <c r="F98" s="65">
        <v>7.1</v>
      </c>
      <c r="G98" s="65">
        <v>11.9</v>
      </c>
      <c r="H98" s="65">
        <v>21.4</v>
      </c>
      <c r="I98" s="65">
        <v>47</v>
      </c>
      <c r="J98" s="65">
        <v>47</v>
      </c>
      <c r="K98" s="65">
        <v>72</v>
      </c>
      <c r="L98" s="65">
        <v>67</v>
      </c>
      <c r="M98" s="65">
        <v>48.4</v>
      </c>
      <c r="N98" s="65">
        <v>56.7</v>
      </c>
      <c r="O98" s="65">
        <v>54.8</v>
      </c>
      <c r="P98" s="65">
        <v>42</v>
      </c>
      <c r="Q98" s="65">
        <v>43.1</v>
      </c>
      <c r="R98" s="65">
        <v>12.6</v>
      </c>
      <c r="S98" s="65">
        <v>19</v>
      </c>
      <c r="T98" s="65">
        <v>23.8</v>
      </c>
      <c r="U98" s="65">
        <v>41</v>
      </c>
      <c r="V98" s="65">
        <v>64</v>
      </c>
      <c r="W98" s="65">
        <v>75.5</v>
      </c>
      <c r="X98" s="65">
        <v>75.5</v>
      </c>
      <c r="Y98" s="65">
        <v>77.8</v>
      </c>
      <c r="Z98" s="65">
        <v>66.2</v>
      </c>
      <c r="AA98" s="125">
        <v>19</v>
      </c>
      <c r="AB98" s="125">
        <v>10</v>
      </c>
      <c r="AC98" s="125">
        <v>19</v>
      </c>
      <c r="AD98" s="125">
        <v>8</v>
      </c>
      <c r="AE98" s="125">
        <v>7</v>
      </c>
      <c r="AF98" s="126">
        <v>3</v>
      </c>
      <c r="AG98" s="127"/>
      <c r="AH98" s="56">
        <f t="shared" si="23"/>
        <v>77.8</v>
      </c>
      <c r="AI98" s="121">
        <f t="shared" si="24"/>
        <v>0.79166666666666663</v>
      </c>
    </row>
    <row r="99" spans="1:37" ht="15.75" thickBot="1" x14ac:dyDescent="0.3">
      <c r="A99" s="124" t="s">
        <v>102</v>
      </c>
      <c r="B99" s="65">
        <v>39</v>
      </c>
      <c r="C99" s="65">
        <v>40</v>
      </c>
      <c r="D99" s="65">
        <v>40.4</v>
      </c>
      <c r="E99" s="65">
        <v>24.3</v>
      </c>
      <c r="F99" s="65">
        <v>21.4</v>
      </c>
      <c r="G99" s="65">
        <v>22.3</v>
      </c>
      <c r="H99" s="65">
        <v>31.7</v>
      </c>
      <c r="I99" s="65">
        <v>41.1</v>
      </c>
      <c r="J99" s="65">
        <v>41.1</v>
      </c>
      <c r="K99" s="65">
        <v>54.6</v>
      </c>
      <c r="L99" s="65">
        <v>60</v>
      </c>
      <c r="M99" s="65">
        <v>48.7</v>
      </c>
      <c r="N99" s="65">
        <v>51.7</v>
      </c>
      <c r="O99" s="65">
        <v>50.3</v>
      </c>
      <c r="P99" s="65">
        <v>38.1</v>
      </c>
      <c r="Q99" s="65">
        <v>38.200000000000003</v>
      </c>
      <c r="R99" s="65">
        <v>48.3</v>
      </c>
      <c r="S99" s="65">
        <v>43</v>
      </c>
      <c r="T99" s="65">
        <v>39.200000000000003</v>
      </c>
      <c r="U99" s="65">
        <v>50</v>
      </c>
      <c r="V99" s="65">
        <v>60</v>
      </c>
      <c r="W99" s="65">
        <v>55</v>
      </c>
      <c r="X99" s="65">
        <v>55</v>
      </c>
      <c r="Y99" s="65">
        <v>48.4</v>
      </c>
      <c r="Z99" s="65">
        <v>46.9</v>
      </c>
      <c r="AA99" s="125">
        <v>34</v>
      </c>
      <c r="AB99" s="125">
        <v>25</v>
      </c>
      <c r="AC99" s="125">
        <v>22</v>
      </c>
      <c r="AD99" s="125">
        <v>18</v>
      </c>
      <c r="AE99" s="125">
        <v>37</v>
      </c>
      <c r="AF99" s="126">
        <v>24</v>
      </c>
      <c r="AG99" s="128"/>
      <c r="AH99" s="56">
        <f t="shared" si="23"/>
        <v>60</v>
      </c>
      <c r="AI99" s="121">
        <f t="shared" si="24"/>
        <v>0.33333333333333331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5">B101</f>
        <v>9.9</v>
      </c>
      <c r="D101" s="134">
        <f t="shared" si="25"/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ref="S101:AF106" si="26">R101</f>
        <v>9.9</v>
      </c>
      <c r="T101" s="134">
        <f t="shared" si="26"/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5"/>
        <v>9.6</v>
      </c>
      <c r="D102" s="137">
        <f t="shared" si="25"/>
        <v>9.6</v>
      </c>
      <c r="E102" s="137">
        <f t="shared" si="25"/>
        <v>9.6</v>
      </c>
      <c r="F102" s="137">
        <f t="shared" si="25"/>
        <v>9.6</v>
      </c>
      <c r="G102" s="137">
        <f t="shared" si="25"/>
        <v>9.6</v>
      </c>
      <c r="H102" s="137">
        <f t="shared" si="25"/>
        <v>9.6</v>
      </c>
      <c r="I102" s="137">
        <f t="shared" si="25"/>
        <v>9.6</v>
      </c>
      <c r="J102" s="137">
        <f t="shared" si="25"/>
        <v>9.6</v>
      </c>
      <c r="K102" s="137">
        <f t="shared" si="25"/>
        <v>9.6</v>
      </c>
      <c r="L102" s="137">
        <f t="shared" si="25"/>
        <v>9.6</v>
      </c>
      <c r="M102" s="137">
        <f t="shared" si="25"/>
        <v>9.6</v>
      </c>
      <c r="N102" s="137">
        <f t="shared" si="25"/>
        <v>9.6</v>
      </c>
      <c r="O102" s="137">
        <f t="shared" si="25"/>
        <v>9.6</v>
      </c>
      <c r="P102" s="137">
        <f t="shared" si="25"/>
        <v>9.6</v>
      </c>
      <c r="Q102" s="137">
        <f t="shared" si="25"/>
        <v>9.6</v>
      </c>
      <c r="R102" s="137">
        <f t="shared" si="25"/>
        <v>9.6</v>
      </c>
      <c r="S102" s="137">
        <f t="shared" si="26"/>
        <v>9.6</v>
      </c>
      <c r="T102" s="137">
        <f t="shared" si="26"/>
        <v>9.6</v>
      </c>
      <c r="U102" s="137">
        <f t="shared" si="26"/>
        <v>9.6</v>
      </c>
      <c r="V102" s="137">
        <f t="shared" si="26"/>
        <v>9.6</v>
      </c>
      <c r="W102" s="137">
        <f t="shared" si="26"/>
        <v>9.6</v>
      </c>
      <c r="X102" s="137">
        <f t="shared" si="26"/>
        <v>9.6</v>
      </c>
      <c r="Y102" s="137">
        <f t="shared" si="26"/>
        <v>9.6</v>
      </c>
      <c r="Z102" s="137">
        <f t="shared" si="26"/>
        <v>9.6</v>
      </c>
      <c r="AA102" s="137">
        <f t="shared" si="26"/>
        <v>9.6</v>
      </c>
      <c r="AB102" s="137">
        <f t="shared" si="26"/>
        <v>9.6</v>
      </c>
      <c r="AC102" s="137">
        <f t="shared" si="26"/>
        <v>9.6</v>
      </c>
      <c r="AD102" s="137">
        <f t="shared" si="26"/>
        <v>9.6</v>
      </c>
      <c r="AE102" s="137">
        <f t="shared" si="26"/>
        <v>9.6</v>
      </c>
      <c r="AF102" s="137">
        <f t="shared" si="26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5"/>
        <v>9.98</v>
      </c>
      <c r="D103" s="137">
        <f t="shared" si="25"/>
        <v>9.98</v>
      </c>
      <c r="E103" s="137">
        <f t="shared" si="25"/>
        <v>9.98</v>
      </c>
      <c r="F103" s="137">
        <f t="shared" si="25"/>
        <v>9.98</v>
      </c>
      <c r="G103" s="137">
        <f t="shared" si="25"/>
        <v>9.98</v>
      </c>
      <c r="H103" s="137">
        <f t="shared" si="25"/>
        <v>9.98</v>
      </c>
      <c r="I103" s="137">
        <f t="shared" si="25"/>
        <v>9.98</v>
      </c>
      <c r="J103" s="137">
        <f t="shared" si="25"/>
        <v>9.98</v>
      </c>
      <c r="K103" s="137">
        <f t="shared" si="25"/>
        <v>9.98</v>
      </c>
      <c r="L103" s="137">
        <f t="shared" si="25"/>
        <v>9.98</v>
      </c>
      <c r="M103" s="137">
        <f t="shared" si="25"/>
        <v>9.98</v>
      </c>
      <c r="N103" s="137">
        <f t="shared" si="25"/>
        <v>9.98</v>
      </c>
      <c r="O103" s="137">
        <f t="shared" si="25"/>
        <v>9.98</v>
      </c>
      <c r="P103" s="137">
        <f t="shared" si="25"/>
        <v>9.98</v>
      </c>
      <c r="Q103" s="137">
        <f t="shared" si="25"/>
        <v>9.98</v>
      </c>
      <c r="R103" s="137">
        <f t="shared" si="25"/>
        <v>9.98</v>
      </c>
      <c r="S103" s="137">
        <f t="shared" si="26"/>
        <v>9.98</v>
      </c>
      <c r="T103" s="137">
        <f t="shared" si="26"/>
        <v>9.98</v>
      </c>
      <c r="U103" s="137">
        <f t="shared" si="26"/>
        <v>9.98</v>
      </c>
      <c r="V103" s="137">
        <f t="shared" si="26"/>
        <v>9.98</v>
      </c>
      <c r="W103" s="137">
        <f t="shared" si="26"/>
        <v>9.98</v>
      </c>
      <c r="X103" s="137">
        <f t="shared" si="26"/>
        <v>9.98</v>
      </c>
      <c r="Y103" s="137">
        <f t="shared" si="26"/>
        <v>9.98</v>
      </c>
      <c r="Z103" s="137">
        <f t="shared" si="26"/>
        <v>9.98</v>
      </c>
      <c r="AA103" s="137">
        <f t="shared" si="26"/>
        <v>9.98</v>
      </c>
      <c r="AB103" s="137">
        <f t="shared" si="26"/>
        <v>9.98</v>
      </c>
      <c r="AC103" s="137">
        <f t="shared" si="26"/>
        <v>9.98</v>
      </c>
      <c r="AD103" s="137">
        <f t="shared" si="26"/>
        <v>9.98</v>
      </c>
      <c r="AE103" s="137">
        <f t="shared" si="26"/>
        <v>9.98</v>
      </c>
      <c r="AF103" s="137">
        <f t="shared" si="26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5"/>
        <v>9.1</v>
      </c>
      <c r="D104" s="137">
        <f t="shared" si="25"/>
        <v>9.1</v>
      </c>
      <c r="E104" s="137">
        <f t="shared" si="25"/>
        <v>9.1</v>
      </c>
      <c r="F104" s="137">
        <f t="shared" si="25"/>
        <v>9.1</v>
      </c>
      <c r="G104" s="137">
        <f t="shared" si="25"/>
        <v>9.1</v>
      </c>
      <c r="H104" s="137">
        <f t="shared" si="25"/>
        <v>9.1</v>
      </c>
      <c r="I104" s="137">
        <f t="shared" si="25"/>
        <v>9.1</v>
      </c>
      <c r="J104" s="137">
        <f t="shared" si="25"/>
        <v>9.1</v>
      </c>
      <c r="K104" s="137">
        <f t="shared" si="25"/>
        <v>9.1</v>
      </c>
      <c r="L104" s="137">
        <f t="shared" si="25"/>
        <v>9.1</v>
      </c>
      <c r="M104" s="137">
        <f t="shared" si="25"/>
        <v>9.1</v>
      </c>
      <c r="N104" s="137">
        <f t="shared" si="25"/>
        <v>9.1</v>
      </c>
      <c r="O104" s="137">
        <f t="shared" si="25"/>
        <v>9.1</v>
      </c>
      <c r="P104" s="137">
        <f t="shared" si="25"/>
        <v>9.1</v>
      </c>
      <c r="Q104" s="137">
        <f t="shared" si="25"/>
        <v>9.1</v>
      </c>
      <c r="R104" s="137">
        <f t="shared" si="25"/>
        <v>9.1</v>
      </c>
      <c r="S104" s="137">
        <f t="shared" si="26"/>
        <v>9.1</v>
      </c>
      <c r="T104" s="137">
        <f t="shared" si="26"/>
        <v>9.1</v>
      </c>
      <c r="U104" s="137">
        <f t="shared" si="26"/>
        <v>9.1</v>
      </c>
      <c r="V104" s="137">
        <f t="shared" si="26"/>
        <v>9.1</v>
      </c>
      <c r="W104" s="137">
        <f t="shared" si="26"/>
        <v>9.1</v>
      </c>
      <c r="X104" s="137">
        <f t="shared" si="26"/>
        <v>9.1</v>
      </c>
      <c r="Y104" s="137">
        <f t="shared" si="26"/>
        <v>9.1</v>
      </c>
      <c r="Z104" s="137">
        <f t="shared" si="26"/>
        <v>9.1</v>
      </c>
      <c r="AA104" s="137">
        <f t="shared" si="26"/>
        <v>9.1</v>
      </c>
      <c r="AB104" s="137">
        <f t="shared" si="26"/>
        <v>9.1</v>
      </c>
      <c r="AC104" s="137">
        <f t="shared" si="26"/>
        <v>9.1</v>
      </c>
      <c r="AD104" s="137">
        <f t="shared" si="26"/>
        <v>9.1</v>
      </c>
      <c r="AE104" s="137">
        <f t="shared" si="26"/>
        <v>9.1</v>
      </c>
      <c r="AF104" s="137">
        <f t="shared" si="26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5"/>
        <v>9.18</v>
      </c>
      <c r="D105" s="137">
        <f t="shared" si="25"/>
        <v>9.18</v>
      </c>
      <c r="E105" s="137">
        <f t="shared" si="25"/>
        <v>9.18</v>
      </c>
      <c r="F105" s="137">
        <f t="shared" si="25"/>
        <v>9.18</v>
      </c>
      <c r="G105" s="137">
        <f t="shared" si="25"/>
        <v>9.18</v>
      </c>
      <c r="H105" s="137">
        <f t="shared" si="25"/>
        <v>9.18</v>
      </c>
      <c r="I105" s="137">
        <f t="shared" si="25"/>
        <v>9.18</v>
      </c>
      <c r="J105" s="137">
        <f t="shared" si="25"/>
        <v>9.18</v>
      </c>
      <c r="K105" s="137">
        <f t="shared" si="25"/>
        <v>9.18</v>
      </c>
      <c r="L105" s="137">
        <f t="shared" si="25"/>
        <v>9.18</v>
      </c>
      <c r="M105" s="137">
        <f t="shared" si="25"/>
        <v>9.18</v>
      </c>
      <c r="N105" s="137">
        <f t="shared" si="25"/>
        <v>9.18</v>
      </c>
      <c r="O105" s="137">
        <f t="shared" si="25"/>
        <v>9.18</v>
      </c>
      <c r="P105" s="137">
        <f t="shared" si="25"/>
        <v>9.18</v>
      </c>
      <c r="Q105" s="137">
        <f t="shared" si="25"/>
        <v>9.18</v>
      </c>
      <c r="R105" s="137">
        <f t="shared" si="25"/>
        <v>9.18</v>
      </c>
      <c r="S105" s="137">
        <f t="shared" si="26"/>
        <v>9.18</v>
      </c>
      <c r="T105" s="137">
        <f t="shared" si="26"/>
        <v>9.18</v>
      </c>
      <c r="U105" s="137">
        <f t="shared" si="26"/>
        <v>9.18</v>
      </c>
      <c r="V105" s="137">
        <f t="shared" si="26"/>
        <v>9.18</v>
      </c>
      <c r="W105" s="137">
        <f t="shared" si="26"/>
        <v>9.18</v>
      </c>
      <c r="X105" s="137">
        <f t="shared" si="26"/>
        <v>9.18</v>
      </c>
      <c r="Y105" s="137">
        <f t="shared" si="26"/>
        <v>9.18</v>
      </c>
      <c r="Z105" s="137">
        <f t="shared" si="26"/>
        <v>9.18</v>
      </c>
      <c r="AA105" s="137">
        <f t="shared" si="26"/>
        <v>9.18</v>
      </c>
      <c r="AB105" s="137">
        <f t="shared" si="26"/>
        <v>9.18</v>
      </c>
      <c r="AC105" s="137">
        <f t="shared" si="26"/>
        <v>9.18</v>
      </c>
      <c r="AD105" s="137">
        <f t="shared" si="26"/>
        <v>9.18</v>
      </c>
      <c r="AE105" s="137">
        <f t="shared" si="26"/>
        <v>9.18</v>
      </c>
      <c r="AF105" s="137">
        <f t="shared" si="26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5"/>
        <v>7</v>
      </c>
      <c r="D106" s="137">
        <f t="shared" si="25"/>
        <v>7</v>
      </c>
      <c r="E106" s="137">
        <f t="shared" si="25"/>
        <v>7</v>
      </c>
      <c r="F106" s="137">
        <f t="shared" si="25"/>
        <v>7</v>
      </c>
      <c r="G106" s="137">
        <f t="shared" si="25"/>
        <v>7</v>
      </c>
      <c r="H106" s="137">
        <f t="shared" si="25"/>
        <v>7</v>
      </c>
      <c r="I106" s="137">
        <f t="shared" si="25"/>
        <v>7</v>
      </c>
      <c r="J106" s="137">
        <f t="shared" si="25"/>
        <v>7</v>
      </c>
      <c r="K106" s="137">
        <f t="shared" si="25"/>
        <v>7</v>
      </c>
      <c r="L106" s="137">
        <f t="shared" si="25"/>
        <v>7</v>
      </c>
      <c r="M106" s="137">
        <f t="shared" si="25"/>
        <v>7</v>
      </c>
      <c r="N106" s="137">
        <f t="shared" si="25"/>
        <v>7</v>
      </c>
      <c r="O106" s="137">
        <f t="shared" si="25"/>
        <v>7</v>
      </c>
      <c r="P106" s="137">
        <f t="shared" si="25"/>
        <v>7</v>
      </c>
      <c r="Q106" s="137">
        <f t="shared" si="25"/>
        <v>7</v>
      </c>
      <c r="R106" s="137">
        <f t="shared" si="25"/>
        <v>7</v>
      </c>
      <c r="S106" s="137">
        <f t="shared" si="26"/>
        <v>7</v>
      </c>
      <c r="T106" s="137">
        <f t="shared" si="26"/>
        <v>7</v>
      </c>
      <c r="U106" s="137">
        <f t="shared" si="26"/>
        <v>7</v>
      </c>
      <c r="V106" s="137">
        <f t="shared" si="26"/>
        <v>7</v>
      </c>
      <c r="W106" s="137">
        <f t="shared" si="26"/>
        <v>7</v>
      </c>
      <c r="X106" s="137">
        <f t="shared" si="26"/>
        <v>7</v>
      </c>
      <c r="Y106" s="137">
        <f t="shared" si="26"/>
        <v>7</v>
      </c>
      <c r="Z106" s="137">
        <f t="shared" si="26"/>
        <v>7</v>
      </c>
      <c r="AA106" s="137">
        <f t="shared" si="26"/>
        <v>7</v>
      </c>
      <c r="AB106" s="137">
        <f t="shared" si="26"/>
        <v>7</v>
      </c>
      <c r="AC106" s="137">
        <f t="shared" si="26"/>
        <v>7</v>
      </c>
      <c r="AD106" s="137">
        <f t="shared" si="26"/>
        <v>7</v>
      </c>
      <c r="AE106" s="137">
        <f t="shared" si="26"/>
        <v>7</v>
      </c>
      <c r="AF106" s="137">
        <f t="shared" si="26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7">B108</f>
        <v>2.25</v>
      </c>
      <c r="D108" s="137">
        <f t="shared" si="27"/>
        <v>2.25</v>
      </c>
      <c r="E108" s="137">
        <f t="shared" si="27"/>
        <v>2.25</v>
      </c>
      <c r="F108" s="137">
        <f t="shared" si="27"/>
        <v>2.25</v>
      </c>
      <c r="G108" s="137">
        <f t="shared" si="27"/>
        <v>2.25</v>
      </c>
      <c r="H108" s="137">
        <f t="shared" si="27"/>
        <v>2.25</v>
      </c>
      <c r="I108" s="137">
        <f t="shared" si="27"/>
        <v>2.25</v>
      </c>
      <c r="J108" s="137">
        <f t="shared" si="27"/>
        <v>2.25</v>
      </c>
      <c r="K108" s="137">
        <f t="shared" si="27"/>
        <v>2.25</v>
      </c>
      <c r="L108" s="137">
        <f t="shared" si="27"/>
        <v>2.25</v>
      </c>
      <c r="M108" s="137">
        <f t="shared" si="27"/>
        <v>2.25</v>
      </c>
      <c r="N108" s="137">
        <f t="shared" si="27"/>
        <v>2.25</v>
      </c>
      <c r="O108" s="137">
        <f t="shared" si="27"/>
        <v>2.25</v>
      </c>
      <c r="P108" s="137">
        <f t="shared" si="27"/>
        <v>2.25</v>
      </c>
      <c r="Q108" s="137">
        <f t="shared" si="27"/>
        <v>2.25</v>
      </c>
      <c r="R108" s="137">
        <f t="shared" si="27"/>
        <v>2.25</v>
      </c>
      <c r="S108" s="137">
        <f t="shared" ref="S108:AF109" si="28">R108</f>
        <v>2.25</v>
      </c>
      <c r="T108" s="137">
        <f t="shared" si="28"/>
        <v>2.25</v>
      </c>
      <c r="U108" s="137">
        <f t="shared" si="28"/>
        <v>2.25</v>
      </c>
      <c r="V108" s="137">
        <f t="shared" si="28"/>
        <v>2.25</v>
      </c>
      <c r="W108" s="137">
        <f t="shared" si="28"/>
        <v>2.25</v>
      </c>
      <c r="X108" s="137">
        <f t="shared" si="28"/>
        <v>2.25</v>
      </c>
      <c r="Y108" s="137">
        <f t="shared" si="28"/>
        <v>2.25</v>
      </c>
      <c r="Z108" s="137">
        <f t="shared" si="28"/>
        <v>2.25</v>
      </c>
      <c r="AA108" s="137">
        <f t="shared" si="28"/>
        <v>2.25</v>
      </c>
      <c r="AB108" s="137">
        <f t="shared" si="28"/>
        <v>2.25</v>
      </c>
      <c r="AC108" s="137">
        <f t="shared" si="28"/>
        <v>2.25</v>
      </c>
      <c r="AD108" s="137">
        <f t="shared" si="28"/>
        <v>2.25</v>
      </c>
      <c r="AE108" s="137">
        <f t="shared" si="28"/>
        <v>2.25</v>
      </c>
      <c r="AF108" s="137">
        <f t="shared" si="28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7"/>
        <v>1.64</v>
      </c>
      <c r="D109" s="137">
        <f t="shared" si="27"/>
        <v>1.64</v>
      </c>
      <c r="E109" s="137">
        <f t="shared" si="27"/>
        <v>1.64</v>
      </c>
      <c r="F109" s="137">
        <f t="shared" si="27"/>
        <v>1.64</v>
      </c>
      <c r="G109" s="137">
        <f t="shared" si="27"/>
        <v>1.64</v>
      </c>
      <c r="H109" s="137">
        <f t="shared" si="27"/>
        <v>1.64</v>
      </c>
      <c r="I109" s="137">
        <f t="shared" si="27"/>
        <v>1.64</v>
      </c>
      <c r="J109" s="137">
        <f t="shared" si="27"/>
        <v>1.64</v>
      </c>
      <c r="K109" s="137">
        <f t="shared" si="27"/>
        <v>1.64</v>
      </c>
      <c r="L109" s="137">
        <f t="shared" si="27"/>
        <v>1.64</v>
      </c>
      <c r="M109" s="137">
        <f t="shared" si="27"/>
        <v>1.64</v>
      </c>
      <c r="N109" s="137">
        <f t="shared" si="27"/>
        <v>1.64</v>
      </c>
      <c r="O109" s="137">
        <f t="shared" si="27"/>
        <v>1.64</v>
      </c>
      <c r="P109" s="137">
        <f t="shared" si="27"/>
        <v>1.64</v>
      </c>
      <c r="Q109" s="137">
        <f t="shared" si="27"/>
        <v>1.64</v>
      </c>
      <c r="R109" s="137">
        <f t="shared" si="27"/>
        <v>1.64</v>
      </c>
      <c r="S109" s="137">
        <f t="shared" si="28"/>
        <v>1.64</v>
      </c>
      <c r="T109" s="137">
        <f t="shared" si="28"/>
        <v>1.64</v>
      </c>
      <c r="U109" s="137">
        <f t="shared" si="28"/>
        <v>1.64</v>
      </c>
      <c r="V109" s="137">
        <f t="shared" si="28"/>
        <v>1.64</v>
      </c>
      <c r="W109" s="137">
        <f t="shared" si="28"/>
        <v>1.64</v>
      </c>
      <c r="X109" s="137">
        <f t="shared" si="28"/>
        <v>1.64</v>
      </c>
      <c r="Y109" s="137">
        <f t="shared" si="28"/>
        <v>1.64</v>
      </c>
      <c r="Z109" s="137">
        <f t="shared" si="28"/>
        <v>1.64</v>
      </c>
      <c r="AA109" s="137">
        <f t="shared" si="28"/>
        <v>1.64</v>
      </c>
      <c r="AB109" s="137">
        <f t="shared" si="28"/>
        <v>1.64</v>
      </c>
      <c r="AC109" s="137">
        <f t="shared" si="28"/>
        <v>1.64</v>
      </c>
      <c r="AD109" s="137">
        <f t="shared" si="28"/>
        <v>1.64</v>
      </c>
      <c r="AE109" s="137">
        <f t="shared" si="28"/>
        <v>1.64</v>
      </c>
      <c r="AF109" s="137">
        <f t="shared" si="28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29">B111</f>
        <v>1.62</v>
      </c>
      <c r="D111" s="137">
        <f t="shared" si="29"/>
        <v>1.62</v>
      </c>
      <c r="E111" s="137">
        <f t="shared" si="29"/>
        <v>1.62</v>
      </c>
      <c r="F111" s="137">
        <f t="shared" si="29"/>
        <v>1.62</v>
      </c>
      <c r="G111" s="137">
        <f t="shared" si="29"/>
        <v>1.62</v>
      </c>
      <c r="H111" s="137">
        <f t="shared" si="29"/>
        <v>1.62</v>
      </c>
      <c r="I111" s="137">
        <f t="shared" si="29"/>
        <v>1.62</v>
      </c>
      <c r="J111" s="137">
        <f t="shared" si="29"/>
        <v>1.62</v>
      </c>
      <c r="K111" s="137">
        <f t="shared" si="29"/>
        <v>1.62</v>
      </c>
      <c r="L111" s="137">
        <f t="shared" si="29"/>
        <v>1.62</v>
      </c>
      <c r="M111" s="137">
        <f t="shared" si="29"/>
        <v>1.62</v>
      </c>
      <c r="N111" s="137">
        <f t="shared" si="29"/>
        <v>1.62</v>
      </c>
      <c r="O111" s="137">
        <f t="shared" si="29"/>
        <v>1.62</v>
      </c>
      <c r="P111" s="137">
        <f t="shared" si="29"/>
        <v>1.62</v>
      </c>
      <c r="Q111" s="137">
        <f t="shared" si="29"/>
        <v>1.62</v>
      </c>
      <c r="R111" s="137">
        <f t="shared" si="29"/>
        <v>1.62</v>
      </c>
      <c r="S111" s="137">
        <f t="shared" ref="S111:AF126" si="30">R111</f>
        <v>1.62</v>
      </c>
      <c r="T111" s="137">
        <f t="shared" si="30"/>
        <v>1.62</v>
      </c>
      <c r="U111" s="137">
        <f t="shared" si="30"/>
        <v>1.62</v>
      </c>
      <c r="V111" s="137">
        <f t="shared" si="30"/>
        <v>1.62</v>
      </c>
      <c r="W111" s="137">
        <f t="shared" si="30"/>
        <v>1.62</v>
      </c>
      <c r="X111" s="137">
        <f t="shared" si="30"/>
        <v>1.62</v>
      </c>
      <c r="Y111" s="137">
        <f t="shared" si="30"/>
        <v>1.62</v>
      </c>
      <c r="Z111" s="137">
        <f t="shared" si="30"/>
        <v>1.62</v>
      </c>
      <c r="AA111" s="137">
        <f t="shared" si="30"/>
        <v>1.62</v>
      </c>
      <c r="AB111" s="137">
        <f t="shared" si="30"/>
        <v>1.62</v>
      </c>
      <c r="AC111" s="137">
        <f t="shared" si="30"/>
        <v>1.62</v>
      </c>
      <c r="AD111" s="137">
        <f t="shared" si="30"/>
        <v>1.62</v>
      </c>
      <c r="AE111" s="137">
        <f t="shared" si="30"/>
        <v>1.62</v>
      </c>
      <c r="AF111" s="137">
        <f t="shared" si="30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29"/>
        <v>8.36</v>
      </c>
      <c r="D112" s="137">
        <f t="shared" si="29"/>
        <v>8.36</v>
      </c>
      <c r="E112" s="137">
        <f t="shared" si="29"/>
        <v>8.36</v>
      </c>
      <c r="F112" s="137">
        <f t="shared" si="29"/>
        <v>8.36</v>
      </c>
      <c r="G112" s="137">
        <f t="shared" si="29"/>
        <v>8.36</v>
      </c>
      <c r="H112" s="137">
        <f t="shared" si="29"/>
        <v>8.36</v>
      </c>
      <c r="I112" s="137">
        <f t="shared" si="29"/>
        <v>8.36</v>
      </c>
      <c r="J112" s="137">
        <f t="shared" si="29"/>
        <v>8.36</v>
      </c>
      <c r="K112" s="137">
        <f t="shared" si="29"/>
        <v>8.36</v>
      </c>
      <c r="L112" s="137">
        <f t="shared" si="29"/>
        <v>8.36</v>
      </c>
      <c r="M112" s="137">
        <f t="shared" si="29"/>
        <v>8.36</v>
      </c>
      <c r="N112" s="137">
        <f t="shared" si="29"/>
        <v>8.36</v>
      </c>
      <c r="O112" s="137">
        <f t="shared" si="29"/>
        <v>8.36</v>
      </c>
      <c r="P112" s="137">
        <f t="shared" si="29"/>
        <v>8.36</v>
      </c>
      <c r="Q112" s="137">
        <f t="shared" si="29"/>
        <v>8.36</v>
      </c>
      <c r="R112" s="137">
        <f t="shared" si="29"/>
        <v>8.36</v>
      </c>
      <c r="S112" s="137">
        <f t="shared" si="30"/>
        <v>8.36</v>
      </c>
      <c r="T112" s="137">
        <f t="shared" si="30"/>
        <v>8.36</v>
      </c>
      <c r="U112" s="137">
        <f t="shared" si="30"/>
        <v>8.36</v>
      </c>
      <c r="V112" s="137">
        <f t="shared" si="30"/>
        <v>8.36</v>
      </c>
      <c r="W112" s="137">
        <f t="shared" si="30"/>
        <v>8.36</v>
      </c>
      <c r="X112" s="137">
        <f t="shared" si="30"/>
        <v>8.36</v>
      </c>
      <c r="Y112" s="137">
        <f t="shared" si="30"/>
        <v>8.36</v>
      </c>
      <c r="Z112" s="137">
        <f t="shared" si="30"/>
        <v>8.36</v>
      </c>
      <c r="AA112" s="137">
        <f t="shared" si="30"/>
        <v>8.36</v>
      </c>
      <c r="AB112" s="137">
        <f t="shared" si="30"/>
        <v>8.36</v>
      </c>
      <c r="AC112" s="137">
        <f t="shared" si="30"/>
        <v>8.36</v>
      </c>
      <c r="AD112" s="137">
        <f t="shared" si="30"/>
        <v>8.36</v>
      </c>
      <c r="AE112" s="137">
        <f t="shared" si="30"/>
        <v>8.36</v>
      </c>
      <c r="AF112" s="137">
        <f t="shared" si="30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29"/>
        <v>8</v>
      </c>
      <c r="D113" s="137">
        <f t="shared" si="29"/>
        <v>8</v>
      </c>
      <c r="E113" s="137">
        <f t="shared" si="29"/>
        <v>8</v>
      </c>
      <c r="F113" s="137">
        <f t="shared" si="29"/>
        <v>8</v>
      </c>
      <c r="G113" s="137">
        <f t="shared" si="29"/>
        <v>8</v>
      </c>
      <c r="H113" s="137">
        <f t="shared" si="29"/>
        <v>8</v>
      </c>
      <c r="I113" s="137">
        <v>5.4</v>
      </c>
      <c r="J113" s="137">
        <f t="shared" si="29"/>
        <v>5.4</v>
      </c>
      <c r="K113" s="137">
        <f t="shared" si="29"/>
        <v>5.4</v>
      </c>
      <c r="L113" s="137">
        <f t="shared" si="29"/>
        <v>5.4</v>
      </c>
      <c r="M113" s="137">
        <f t="shared" si="29"/>
        <v>5.4</v>
      </c>
      <c r="N113" s="137">
        <f t="shared" si="29"/>
        <v>5.4</v>
      </c>
      <c r="O113" s="137">
        <f t="shared" si="29"/>
        <v>5.4</v>
      </c>
      <c r="P113" s="137">
        <f t="shared" si="29"/>
        <v>5.4</v>
      </c>
      <c r="Q113" s="137">
        <f t="shared" si="29"/>
        <v>5.4</v>
      </c>
      <c r="R113" s="137">
        <f t="shared" si="29"/>
        <v>5.4</v>
      </c>
      <c r="S113" s="137">
        <f t="shared" si="30"/>
        <v>5.4</v>
      </c>
      <c r="T113" s="137">
        <f t="shared" si="30"/>
        <v>5.4</v>
      </c>
      <c r="U113" s="137">
        <f t="shared" si="30"/>
        <v>5.4</v>
      </c>
      <c r="V113" s="137">
        <f t="shared" si="30"/>
        <v>5.4</v>
      </c>
      <c r="W113" s="137">
        <f t="shared" si="30"/>
        <v>5.4</v>
      </c>
      <c r="X113" s="137">
        <f t="shared" si="30"/>
        <v>5.4</v>
      </c>
      <c r="Y113" s="137">
        <f t="shared" si="30"/>
        <v>5.4</v>
      </c>
      <c r="Z113" s="137">
        <f t="shared" si="30"/>
        <v>5.4</v>
      </c>
      <c r="AA113" s="137">
        <f t="shared" si="30"/>
        <v>5.4</v>
      </c>
      <c r="AB113" s="137">
        <f t="shared" si="30"/>
        <v>5.4</v>
      </c>
      <c r="AC113" s="137">
        <f t="shared" si="30"/>
        <v>5.4</v>
      </c>
      <c r="AD113" s="137">
        <f t="shared" si="30"/>
        <v>5.4</v>
      </c>
      <c r="AE113" s="137">
        <f t="shared" si="30"/>
        <v>5.4</v>
      </c>
      <c r="AF113" s="137">
        <f t="shared" si="30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29"/>
        <v>6.57</v>
      </c>
      <c r="D114" s="137">
        <f t="shared" si="29"/>
        <v>6.57</v>
      </c>
      <c r="E114" s="137">
        <f t="shared" si="29"/>
        <v>6.57</v>
      </c>
      <c r="F114" s="137">
        <f t="shared" si="29"/>
        <v>6.57</v>
      </c>
      <c r="G114" s="137">
        <f t="shared" si="29"/>
        <v>6.57</v>
      </c>
      <c r="H114" s="137">
        <f t="shared" si="29"/>
        <v>6.57</v>
      </c>
      <c r="I114" s="137">
        <f t="shared" si="29"/>
        <v>6.57</v>
      </c>
      <c r="J114" s="137">
        <f t="shared" si="29"/>
        <v>6.57</v>
      </c>
      <c r="K114" s="137">
        <f t="shared" si="29"/>
        <v>6.57</v>
      </c>
      <c r="L114" s="137">
        <f t="shared" si="29"/>
        <v>6.57</v>
      </c>
      <c r="M114" s="137">
        <f t="shared" si="29"/>
        <v>6.57</v>
      </c>
      <c r="N114" s="137">
        <f t="shared" si="29"/>
        <v>6.57</v>
      </c>
      <c r="O114" s="137">
        <f t="shared" si="29"/>
        <v>6.57</v>
      </c>
      <c r="P114" s="137">
        <f t="shared" si="29"/>
        <v>6.57</v>
      </c>
      <c r="Q114" s="137">
        <f t="shared" si="29"/>
        <v>6.57</v>
      </c>
      <c r="R114" s="137">
        <f t="shared" si="29"/>
        <v>6.57</v>
      </c>
      <c r="S114" s="137">
        <f t="shared" si="30"/>
        <v>6.57</v>
      </c>
      <c r="T114" s="137">
        <f t="shared" si="30"/>
        <v>6.57</v>
      </c>
      <c r="U114" s="137">
        <f t="shared" si="30"/>
        <v>6.57</v>
      </c>
      <c r="V114" s="137">
        <f t="shared" si="30"/>
        <v>6.57</v>
      </c>
      <c r="W114" s="137">
        <f t="shared" si="30"/>
        <v>6.57</v>
      </c>
      <c r="X114" s="137">
        <f t="shared" si="30"/>
        <v>6.57</v>
      </c>
      <c r="Y114" s="137">
        <f t="shared" si="30"/>
        <v>6.57</v>
      </c>
      <c r="Z114" s="137">
        <f t="shared" si="30"/>
        <v>6.57</v>
      </c>
      <c r="AA114" s="137">
        <f t="shared" si="30"/>
        <v>6.57</v>
      </c>
      <c r="AB114" s="137">
        <f t="shared" si="30"/>
        <v>6.57</v>
      </c>
      <c r="AC114" s="137">
        <f t="shared" si="30"/>
        <v>6.57</v>
      </c>
      <c r="AD114" s="137">
        <f t="shared" si="30"/>
        <v>6.57</v>
      </c>
      <c r="AE114" s="137">
        <f t="shared" si="30"/>
        <v>6.57</v>
      </c>
      <c r="AF114" s="137">
        <f t="shared" si="30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29"/>
        <v>3.43</v>
      </c>
      <c r="D115" s="137">
        <f t="shared" si="29"/>
        <v>3.43</v>
      </c>
      <c r="E115" s="137">
        <f t="shared" si="29"/>
        <v>3.43</v>
      </c>
      <c r="F115" s="137">
        <f t="shared" si="29"/>
        <v>3.43</v>
      </c>
      <c r="G115" s="137">
        <f t="shared" si="29"/>
        <v>3.43</v>
      </c>
      <c r="H115" s="137">
        <f t="shared" si="29"/>
        <v>3.43</v>
      </c>
      <c r="I115" s="137">
        <f t="shared" si="29"/>
        <v>3.43</v>
      </c>
      <c r="J115" s="137">
        <f t="shared" si="29"/>
        <v>3.43</v>
      </c>
      <c r="K115" s="137">
        <f t="shared" si="29"/>
        <v>3.43</v>
      </c>
      <c r="L115" s="137">
        <f t="shared" si="29"/>
        <v>3.43</v>
      </c>
      <c r="M115" s="137">
        <f t="shared" si="29"/>
        <v>3.43</v>
      </c>
      <c r="N115" s="137">
        <f t="shared" si="29"/>
        <v>3.43</v>
      </c>
      <c r="O115" s="137">
        <f t="shared" si="29"/>
        <v>3.43</v>
      </c>
      <c r="P115" s="137">
        <f t="shared" si="29"/>
        <v>3.43</v>
      </c>
      <c r="Q115" s="137">
        <f t="shared" si="29"/>
        <v>3.43</v>
      </c>
      <c r="R115" s="137">
        <f t="shared" si="29"/>
        <v>3.43</v>
      </c>
      <c r="S115" s="137">
        <f t="shared" si="30"/>
        <v>3.43</v>
      </c>
      <c r="T115" s="137">
        <f t="shared" si="30"/>
        <v>3.43</v>
      </c>
      <c r="U115" s="137">
        <f t="shared" si="30"/>
        <v>3.43</v>
      </c>
      <c r="V115" s="137">
        <f t="shared" si="30"/>
        <v>3.43</v>
      </c>
      <c r="W115" s="137">
        <f t="shared" si="30"/>
        <v>3.43</v>
      </c>
      <c r="X115" s="137">
        <f t="shared" si="30"/>
        <v>3.43</v>
      </c>
      <c r="Y115" s="137">
        <f t="shared" si="30"/>
        <v>3.43</v>
      </c>
      <c r="Z115" s="137">
        <f t="shared" si="30"/>
        <v>3.43</v>
      </c>
      <c r="AA115" s="137">
        <f t="shared" si="30"/>
        <v>3.43</v>
      </c>
      <c r="AB115" s="137">
        <f t="shared" si="30"/>
        <v>3.43</v>
      </c>
      <c r="AC115" s="137">
        <f t="shared" si="30"/>
        <v>3.43</v>
      </c>
      <c r="AD115" s="137">
        <f t="shared" si="30"/>
        <v>3.43</v>
      </c>
      <c r="AE115" s="137">
        <f t="shared" si="30"/>
        <v>3.43</v>
      </c>
      <c r="AF115" s="137">
        <f t="shared" si="30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29"/>
        <v>2.96</v>
      </c>
      <c r="D116" s="137">
        <f t="shared" si="29"/>
        <v>2.96</v>
      </c>
      <c r="E116" s="137">
        <f t="shared" si="29"/>
        <v>2.96</v>
      </c>
      <c r="F116" s="137">
        <f t="shared" si="29"/>
        <v>2.96</v>
      </c>
      <c r="G116" s="137">
        <f t="shared" si="29"/>
        <v>2.96</v>
      </c>
      <c r="H116" s="137">
        <f t="shared" si="29"/>
        <v>2.96</v>
      </c>
      <c r="I116" s="137">
        <f t="shared" si="29"/>
        <v>2.96</v>
      </c>
      <c r="J116" s="137">
        <f t="shared" si="29"/>
        <v>2.96</v>
      </c>
      <c r="K116" s="137">
        <f t="shared" si="29"/>
        <v>2.96</v>
      </c>
      <c r="L116" s="137">
        <f t="shared" si="29"/>
        <v>2.96</v>
      </c>
      <c r="M116" s="137">
        <f t="shared" si="29"/>
        <v>2.96</v>
      </c>
      <c r="N116" s="137">
        <f t="shared" si="29"/>
        <v>2.96</v>
      </c>
      <c r="O116" s="137">
        <f t="shared" si="29"/>
        <v>2.96</v>
      </c>
      <c r="P116" s="137">
        <f t="shared" si="29"/>
        <v>2.96</v>
      </c>
      <c r="Q116" s="137">
        <f t="shared" si="29"/>
        <v>2.96</v>
      </c>
      <c r="R116" s="137">
        <f t="shared" si="29"/>
        <v>2.96</v>
      </c>
      <c r="S116" s="137">
        <f t="shared" si="30"/>
        <v>2.96</v>
      </c>
      <c r="T116" s="137">
        <f t="shared" si="30"/>
        <v>2.96</v>
      </c>
      <c r="U116" s="137">
        <f t="shared" si="30"/>
        <v>2.96</v>
      </c>
      <c r="V116" s="137">
        <f t="shared" si="30"/>
        <v>2.96</v>
      </c>
      <c r="W116" s="137">
        <f t="shared" si="30"/>
        <v>2.96</v>
      </c>
      <c r="X116" s="137">
        <f t="shared" si="30"/>
        <v>2.96</v>
      </c>
      <c r="Y116" s="137">
        <f t="shared" si="30"/>
        <v>2.96</v>
      </c>
      <c r="Z116" s="137">
        <f t="shared" si="30"/>
        <v>2.96</v>
      </c>
      <c r="AA116" s="137">
        <f t="shared" si="30"/>
        <v>2.96</v>
      </c>
      <c r="AB116" s="137">
        <f t="shared" si="30"/>
        <v>2.96</v>
      </c>
      <c r="AC116" s="137">
        <f t="shared" si="30"/>
        <v>2.96</v>
      </c>
      <c r="AD116" s="137">
        <f t="shared" si="30"/>
        <v>2.96</v>
      </c>
      <c r="AE116" s="137">
        <f t="shared" si="30"/>
        <v>2.96</v>
      </c>
      <c r="AF116" s="137">
        <f t="shared" si="30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29"/>
        <v>8</v>
      </c>
      <c r="D117" s="137">
        <f t="shared" si="29"/>
        <v>8</v>
      </c>
      <c r="E117" s="137">
        <f t="shared" si="29"/>
        <v>8</v>
      </c>
      <c r="F117" s="137">
        <f t="shared" si="29"/>
        <v>8</v>
      </c>
      <c r="G117" s="137">
        <f t="shared" si="29"/>
        <v>8</v>
      </c>
      <c r="H117" s="137">
        <f t="shared" si="29"/>
        <v>8</v>
      </c>
      <c r="I117" s="137">
        <f t="shared" si="29"/>
        <v>8</v>
      </c>
      <c r="J117" s="137">
        <f t="shared" si="29"/>
        <v>8</v>
      </c>
      <c r="K117" s="137">
        <f t="shared" si="29"/>
        <v>8</v>
      </c>
      <c r="L117" s="137">
        <f t="shared" si="29"/>
        <v>8</v>
      </c>
      <c r="M117" s="137">
        <f t="shared" si="29"/>
        <v>8</v>
      </c>
      <c r="N117" s="137">
        <f t="shared" si="29"/>
        <v>8</v>
      </c>
      <c r="O117" s="137">
        <f t="shared" si="29"/>
        <v>8</v>
      </c>
      <c r="P117" s="137">
        <f t="shared" si="29"/>
        <v>8</v>
      </c>
      <c r="Q117" s="137">
        <f t="shared" si="29"/>
        <v>8</v>
      </c>
      <c r="R117" s="137">
        <f t="shared" si="29"/>
        <v>8</v>
      </c>
      <c r="S117" s="137">
        <f t="shared" si="30"/>
        <v>8</v>
      </c>
      <c r="T117" s="137">
        <f t="shared" si="30"/>
        <v>8</v>
      </c>
      <c r="U117" s="137">
        <f t="shared" si="30"/>
        <v>8</v>
      </c>
      <c r="V117" s="137">
        <f t="shared" si="30"/>
        <v>8</v>
      </c>
      <c r="W117" s="137">
        <f t="shared" si="30"/>
        <v>8</v>
      </c>
      <c r="X117" s="137">
        <f t="shared" si="30"/>
        <v>8</v>
      </c>
      <c r="Y117" s="137">
        <f t="shared" si="30"/>
        <v>8</v>
      </c>
      <c r="Z117" s="137">
        <f t="shared" si="30"/>
        <v>8</v>
      </c>
      <c r="AA117" s="137">
        <f t="shared" si="30"/>
        <v>8</v>
      </c>
      <c r="AB117" s="137">
        <f t="shared" si="30"/>
        <v>8</v>
      </c>
      <c r="AC117" s="137">
        <f t="shared" si="30"/>
        <v>8</v>
      </c>
      <c r="AD117" s="137">
        <f t="shared" si="30"/>
        <v>8</v>
      </c>
      <c r="AE117" s="137">
        <f t="shared" si="30"/>
        <v>8</v>
      </c>
      <c r="AF117" s="137">
        <f t="shared" si="30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29"/>
        <v>7</v>
      </c>
      <c r="E118" s="137">
        <f t="shared" si="29"/>
        <v>7</v>
      </c>
      <c r="F118" s="137">
        <f t="shared" si="29"/>
        <v>7</v>
      </c>
      <c r="G118" s="137">
        <f t="shared" si="29"/>
        <v>7</v>
      </c>
      <c r="H118" s="137">
        <f t="shared" si="29"/>
        <v>7</v>
      </c>
      <c r="I118" s="137">
        <f t="shared" si="29"/>
        <v>7</v>
      </c>
      <c r="J118" s="137">
        <f t="shared" si="29"/>
        <v>7</v>
      </c>
      <c r="K118" s="137">
        <f t="shared" si="29"/>
        <v>7</v>
      </c>
      <c r="L118" s="137">
        <f t="shared" si="29"/>
        <v>7</v>
      </c>
      <c r="M118" s="137">
        <f t="shared" si="29"/>
        <v>7</v>
      </c>
      <c r="N118" s="137">
        <f t="shared" si="29"/>
        <v>7</v>
      </c>
      <c r="O118" s="137">
        <f t="shared" si="29"/>
        <v>7</v>
      </c>
      <c r="P118" s="137">
        <f t="shared" si="29"/>
        <v>7</v>
      </c>
      <c r="Q118" s="137">
        <f t="shared" si="29"/>
        <v>7</v>
      </c>
      <c r="R118" s="137">
        <f t="shared" si="29"/>
        <v>7</v>
      </c>
      <c r="S118" s="137">
        <f t="shared" si="30"/>
        <v>7</v>
      </c>
      <c r="T118" s="137">
        <f t="shared" si="30"/>
        <v>7</v>
      </c>
      <c r="U118" s="137">
        <f t="shared" si="30"/>
        <v>7</v>
      </c>
      <c r="V118" s="137">
        <f t="shared" si="30"/>
        <v>7</v>
      </c>
      <c r="W118" s="137">
        <f t="shared" si="30"/>
        <v>7</v>
      </c>
      <c r="X118" s="137">
        <f t="shared" si="30"/>
        <v>7</v>
      </c>
      <c r="Y118" s="137">
        <f t="shared" si="30"/>
        <v>7</v>
      </c>
      <c r="Z118" s="137">
        <f t="shared" si="30"/>
        <v>7</v>
      </c>
      <c r="AA118" s="137">
        <f t="shared" si="30"/>
        <v>7</v>
      </c>
      <c r="AB118" s="137">
        <f t="shared" si="30"/>
        <v>7</v>
      </c>
      <c r="AC118" s="137">
        <f t="shared" si="30"/>
        <v>7</v>
      </c>
      <c r="AD118" s="137">
        <f t="shared" si="30"/>
        <v>7</v>
      </c>
      <c r="AE118" s="137">
        <f t="shared" si="30"/>
        <v>7</v>
      </c>
      <c r="AF118" s="137">
        <f t="shared" si="30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1">B119</f>
        <v>3.47</v>
      </c>
      <c r="D119" s="137">
        <f t="shared" si="31"/>
        <v>3.47</v>
      </c>
      <c r="E119" s="137">
        <f t="shared" si="31"/>
        <v>3.47</v>
      </c>
      <c r="F119" s="137">
        <f t="shared" si="31"/>
        <v>3.47</v>
      </c>
      <c r="G119" s="137">
        <f t="shared" si="31"/>
        <v>3.47</v>
      </c>
      <c r="H119" s="137">
        <f t="shared" si="31"/>
        <v>3.47</v>
      </c>
      <c r="I119" s="137">
        <f t="shared" si="31"/>
        <v>3.47</v>
      </c>
      <c r="J119" s="137">
        <f t="shared" si="31"/>
        <v>3.47</v>
      </c>
      <c r="K119" s="137">
        <f t="shared" si="31"/>
        <v>3.47</v>
      </c>
      <c r="L119" s="137">
        <f t="shared" si="31"/>
        <v>3.47</v>
      </c>
      <c r="M119" s="137">
        <f t="shared" si="31"/>
        <v>3.47</v>
      </c>
      <c r="N119" s="137">
        <f t="shared" si="31"/>
        <v>3.47</v>
      </c>
      <c r="O119" s="137">
        <f t="shared" si="31"/>
        <v>3.47</v>
      </c>
      <c r="P119" s="137">
        <f t="shared" si="31"/>
        <v>3.47</v>
      </c>
      <c r="Q119" s="137">
        <f t="shared" si="31"/>
        <v>3.47</v>
      </c>
      <c r="R119" s="137">
        <f t="shared" si="31"/>
        <v>3.47</v>
      </c>
      <c r="S119" s="137">
        <f t="shared" si="30"/>
        <v>3.47</v>
      </c>
      <c r="T119" s="137">
        <f t="shared" si="30"/>
        <v>3.47</v>
      </c>
      <c r="U119" s="137">
        <f t="shared" si="30"/>
        <v>3.47</v>
      </c>
      <c r="V119" s="137">
        <f t="shared" si="30"/>
        <v>3.47</v>
      </c>
      <c r="W119" s="137">
        <f t="shared" si="30"/>
        <v>3.47</v>
      </c>
      <c r="X119" s="137">
        <f t="shared" si="30"/>
        <v>3.47</v>
      </c>
      <c r="Y119" s="137">
        <f t="shared" si="30"/>
        <v>3.47</v>
      </c>
      <c r="Z119" s="137">
        <f t="shared" si="30"/>
        <v>3.47</v>
      </c>
      <c r="AA119" s="137">
        <f t="shared" si="30"/>
        <v>3.47</v>
      </c>
      <c r="AB119" s="137">
        <f t="shared" si="30"/>
        <v>3.47</v>
      </c>
      <c r="AC119" s="137">
        <f t="shared" si="30"/>
        <v>3.47</v>
      </c>
      <c r="AD119" s="137">
        <f t="shared" si="30"/>
        <v>3.47</v>
      </c>
      <c r="AE119" s="137">
        <f t="shared" si="30"/>
        <v>3.47</v>
      </c>
      <c r="AF119" s="137">
        <f t="shared" si="30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1"/>
        <v>2.1</v>
      </c>
      <c r="D120" s="137">
        <f t="shared" si="31"/>
        <v>2.1</v>
      </c>
      <c r="E120" s="137">
        <f t="shared" si="31"/>
        <v>2.1</v>
      </c>
      <c r="F120" s="137">
        <f t="shared" si="31"/>
        <v>2.1</v>
      </c>
      <c r="G120" s="137">
        <f t="shared" si="31"/>
        <v>2.1</v>
      </c>
      <c r="H120" s="137">
        <f t="shared" si="31"/>
        <v>2.1</v>
      </c>
      <c r="I120" s="137">
        <f t="shared" si="31"/>
        <v>2.1</v>
      </c>
      <c r="J120" s="137">
        <f t="shared" si="31"/>
        <v>2.1</v>
      </c>
      <c r="K120" s="137">
        <f t="shared" si="31"/>
        <v>2.1</v>
      </c>
      <c r="L120" s="137">
        <f t="shared" si="31"/>
        <v>2.1</v>
      </c>
      <c r="M120" s="137">
        <f t="shared" si="31"/>
        <v>2.1</v>
      </c>
      <c r="N120" s="137">
        <f t="shared" si="31"/>
        <v>2.1</v>
      </c>
      <c r="O120" s="137">
        <f t="shared" si="31"/>
        <v>2.1</v>
      </c>
      <c r="P120" s="137">
        <f t="shared" si="31"/>
        <v>2.1</v>
      </c>
      <c r="Q120" s="137">
        <f t="shared" si="31"/>
        <v>2.1</v>
      </c>
      <c r="R120" s="137">
        <f t="shared" si="31"/>
        <v>2.1</v>
      </c>
      <c r="S120" s="137">
        <f t="shared" si="30"/>
        <v>2.1</v>
      </c>
      <c r="T120" s="137">
        <f t="shared" si="30"/>
        <v>2.1</v>
      </c>
      <c r="U120" s="137">
        <f t="shared" si="30"/>
        <v>2.1</v>
      </c>
      <c r="V120" s="137">
        <f t="shared" si="30"/>
        <v>2.1</v>
      </c>
      <c r="W120" s="137">
        <f t="shared" si="30"/>
        <v>2.1</v>
      </c>
      <c r="X120" s="137">
        <f t="shared" si="30"/>
        <v>2.1</v>
      </c>
      <c r="Y120" s="137">
        <f t="shared" si="30"/>
        <v>2.1</v>
      </c>
      <c r="Z120" s="137">
        <f t="shared" si="30"/>
        <v>2.1</v>
      </c>
      <c r="AA120" s="137">
        <f t="shared" si="30"/>
        <v>2.1</v>
      </c>
      <c r="AB120" s="137">
        <f t="shared" si="30"/>
        <v>2.1</v>
      </c>
      <c r="AC120" s="137">
        <f t="shared" si="30"/>
        <v>2.1</v>
      </c>
      <c r="AD120" s="137">
        <f t="shared" si="30"/>
        <v>2.1</v>
      </c>
      <c r="AE120" s="137">
        <f t="shared" si="30"/>
        <v>2.1</v>
      </c>
      <c r="AF120" s="137">
        <f t="shared" si="30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1"/>
        <v>9.3000000000000007</v>
      </c>
      <c r="D121" s="137">
        <f t="shared" si="31"/>
        <v>9.3000000000000007</v>
      </c>
      <c r="E121" s="137">
        <f t="shared" si="31"/>
        <v>9.3000000000000007</v>
      </c>
      <c r="F121" s="137">
        <f t="shared" si="31"/>
        <v>9.3000000000000007</v>
      </c>
      <c r="G121" s="137">
        <f t="shared" si="31"/>
        <v>9.3000000000000007</v>
      </c>
      <c r="H121" s="137">
        <f t="shared" si="31"/>
        <v>9.3000000000000007</v>
      </c>
      <c r="I121" s="137">
        <f t="shared" si="31"/>
        <v>9.3000000000000007</v>
      </c>
      <c r="J121" s="137">
        <f t="shared" si="31"/>
        <v>9.3000000000000007</v>
      </c>
      <c r="K121" s="137">
        <f t="shared" si="31"/>
        <v>9.3000000000000007</v>
      </c>
      <c r="L121" s="137">
        <f t="shared" si="31"/>
        <v>9.3000000000000007</v>
      </c>
      <c r="M121" s="137">
        <f t="shared" si="31"/>
        <v>9.3000000000000007</v>
      </c>
      <c r="N121" s="137">
        <f t="shared" si="31"/>
        <v>9.3000000000000007</v>
      </c>
      <c r="O121" s="137">
        <f t="shared" si="31"/>
        <v>9.3000000000000007</v>
      </c>
      <c r="P121" s="137">
        <f t="shared" si="31"/>
        <v>9.3000000000000007</v>
      </c>
      <c r="Q121" s="137">
        <f t="shared" si="31"/>
        <v>9.3000000000000007</v>
      </c>
      <c r="R121" s="137">
        <f t="shared" si="31"/>
        <v>9.3000000000000007</v>
      </c>
      <c r="S121" s="137">
        <f t="shared" si="30"/>
        <v>9.3000000000000007</v>
      </c>
      <c r="T121" s="137">
        <f t="shared" si="30"/>
        <v>9.3000000000000007</v>
      </c>
      <c r="U121" s="137">
        <f t="shared" si="30"/>
        <v>9.3000000000000007</v>
      </c>
      <c r="V121" s="137">
        <f t="shared" si="30"/>
        <v>9.3000000000000007</v>
      </c>
      <c r="W121" s="137">
        <f t="shared" si="30"/>
        <v>9.3000000000000007</v>
      </c>
      <c r="X121" s="137">
        <f t="shared" si="30"/>
        <v>9.3000000000000007</v>
      </c>
      <c r="Y121" s="137">
        <f t="shared" si="30"/>
        <v>9.3000000000000007</v>
      </c>
      <c r="Z121" s="137">
        <f t="shared" si="30"/>
        <v>9.3000000000000007</v>
      </c>
      <c r="AA121" s="137">
        <f t="shared" si="30"/>
        <v>9.3000000000000007</v>
      </c>
      <c r="AB121" s="137">
        <f t="shared" si="30"/>
        <v>9.3000000000000007</v>
      </c>
      <c r="AC121" s="137">
        <f t="shared" si="30"/>
        <v>9.3000000000000007</v>
      </c>
      <c r="AD121" s="137">
        <f t="shared" si="30"/>
        <v>9.3000000000000007</v>
      </c>
      <c r="AE121" s="137">
        <f t="shared" si="30"/>
        <v>9.3000000000000007</v>
      </c>
      <c r="AF121" s="137">
        <f t="shared" si="30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1"/>
        <v>0</v>
      </c>
      <c r="D122" s="137">
        <f t="shared" si="31"/>
        <v>0</v>
      </c>
      <c r="E122" s="137">
        <f t="shared" si="31"/>
        <v>0</v>
      </c>
      <c r="F122" s="137">
        <f t="shared" si="31"/>
        <v>0</v>
      </c>
      <c r="G122" s="137">
        <f t="shared" si="31"/>
        <v>0</v>
      </c>
      <c r="H122" s="137">
        <f t="shared" si="31"/>
        <v>0</v>
      </c>
      <c r="I122" s="137">
        <f t="shared" si="31"/>
        <v>0</v>
      </c>
      <c r="J122" s="137">
        <f t="shared" si="31"/>
        <v>0</v>
      </c>
      <c r="K122" s="137">
        <f t="shared" si="31"/>
        <v>0</v>
      </c>
      <c r="L122" s="137">
        <f t="shared" si="31"/>
        <v>0</v>
      </c>
      <c r="M122" s="137">
        <f t="shared" si="31"/>
        <v>0</v>
      </c>
      <c r="N122" s="137">
        <f t="shared" si="31"/>
        <v>0</v>
      </c>
      <c r="O122" s="137">
        <f t="shared" si="31"/>
        <v>0</v>
      </c>
      <c r="P122" s="137">
        <f t="shared" si="31"/>
        <v>0</v>
      </c>
      <c r="Q122" s="137">
        <f t="shared" si="31"/>
        <v>0</v>
      </c>
      <c r="R122" s="137">
        <f t="shared" si="31"/>
        <v>0</v>
      </c>
      <c r="S122" s="137">
        <f t="shared" si="30"/>
        <v>0</v>
      </c>
      <c r="T122" s="137">
        <f t="shared" si="30"/>
        <v>0</v>
      </c>
      <c r="U122" s="137">
        <f t="shared" si="30"/>
        <v>0</v>
      </c>
      <c r="V122" s="137">
        <f t="shared" si="30"/>
        <v>0</v>
      </c>
      <c r="W122" s="137">
        <f t="shared" si="30"/>
        <v>0</v>
      </c>
      <c r="X122" s="137">
        <f t="shared" si="30"/>
        <v>0</v>
      </c>
      <c r="Y122" s="137">
        <f t="shared" si="30"/>
        <v>0</v>
      </c>
      <c r="Z122" s="137">
        <f t="shared" si="30"/>
        <v>0</v>
      </c>
      <c r="AA122" s="137">
        <f t="shared" si="30"/>
        <v>0</v>
      </c>
      <c r="AB122" s="137">
        <f t="shared" si="30"/>
        <v>0</v>
      </c>
      <c r="AC122" s="137">
        <f t="shared" si="30"/>
        <v>0</v>
      </c>
      <c r="AD122" s="137">
        <f t="shared" si="30"/>
        <v>0</v>
      </c>
      <c r="AE122" s="137">
        <f t="shared" si="30"/>
        <v>0</v>
      </c>
      <c r="AF122" s="137">
        <f t="shared" si="30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1"/>
        <v>0</v>
      </c>
      <c r="D123" s="137">
        <f t="shared" si="31"/>
        <v>0</v>
      </c>
      <c r="E123" s="137">
        <f t="shared" si="31"/>
        <v>0</v>
      </c>
      <c r="F123" s="137">
        <f t="shared" si="31"/>
        <v>0</v>
      </c>
      <c r="G123" s="137">
        <f t="shared" si="31"/>
        <v>0</v>
      </c>
      <c r="H123" s="137">
        <f t="shared" si="31"/>
        <v>0</v>
      </c>
      <c r="I123" s="137">
        <f t="shared" si="31"/>
        <v>0</v>
      </c>
      <c r="J123" s="137">
        <f t="shared" si="31"/>
        <v>0</v>
      </c>
      <c r="K123" s="137">
        <f t="shared" si="31"/>
        <v>0</v>
      </c>
      <c r="L123" s="137">
        <f t="shared" si="31"/>
        <v>0</v>
      </c>
      <c r="M123" s="137">
        <f t="shared" si="31"/>
        <v>0</v>
      </c>
      <c r="N123" s="137">
        <f t="shared" si="31"/>
        <v>0</v>
      </c>
      <c r="O123" s="137">
        <f t="shared" si="31"/>
        <v>0</v>
      </c>
      <c r="P123" s="137">
        <f t="shared" si="31"/>
        <v>0</v>
      </c>
      <c r="Q123" s="137">
        <f t="shared" si="31"/>
        <v>0</v>
      </c>
      <c r="R123" s="137">
        <f t="shared" si="31"/>
        <v>0</v>
      </c>
      <c r="S123" s="137">
        <f t="shared" si="30"/>
        <v>0</v>
      </c>
      <c r="T123" s="137">
        <f t="shared" si="30"/>
        <v>0</v>
      </c>
      <c r="U123" s="137">
        <f t="shared" si="30"/>
        <v>0</v>
      </c>
      <c r="V123" s="137">
        <f t="shared" si="30"/>
        <v>0</v>
      </c>
      <c r="W123" s="137">
        <f t="shared" si="30"/>
        <v>0</v>
      </c>
      <c r="X123" s="137">
        <f t="shared" si="30"/>
        <v>0</v>
      </c>
      <c r="Y123" s="137">
        <f t="shared" si="30"/>
        <v>0</v>
      </c>
      <c r="Z123" s="137">
        <f t="shared" si="30"/>
        <v>0</v>
      </c>
      <c r="AA123" s="137">
        <f t="shared" si="30"/>
        <v>0</v>
      </c>
      <c r="AB123" s="137">
        <f t="shared" si="30"/>
        <v>0</v>
      </c>
      <c r="AC123" s="137">
        <f t="shared" si="30"/>
        <v>0</v>
      </c>
      <c r="AD123" s="137">
        <f t="shared" si="30"/>
        <v>0</v>
      </c>
      <c r="AE123" s="137">
        <f t="shared" si="30"/>
        <v>0</v>
      </c>
      <c r="AF123" s="137">
        <f t="shared" si="30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1"/>
        <v>5</v>
      </c>
      <c r="D124" s="137">
        <f t="shared" si="31"/>
        <v>5</v>
      </c>
      <c r="E124" s="137">
        <f t="shared" si="31"/>
        <v>5</v>
      </c>
      <c r="F124" s="137">
        <f t="shared" si="31"/>
        <v>5</v>
      </c>
      <c r="G124" s="137">
        <f t="shared" si="31"/>
        <v>5</v>
      </c>
      <c r="H124" s="137">
        <f t="shared" si="31"/>
        <v>5</v>
      </c>
      <c r="I124" s="137">
        <f t="shared" si="31"/>
        <v>5</v>
      </c>
      <c r="J124" s="137">
        <f t="shared" si="31"/>
        <v>5</v>
      </c>
      <c r="K124" s="137">
        <f t="shared" si="31"/>
        <v>5</v>
      </c>
      <c r="L124" s="137">
        <f t="shared" si="31"/>
        <v>5</v>
      </c>
      <c r="M124" s="137">
        <f t="shared" si="31"/>
        <v>5</v>
      </c>
      <c r="N124" s="137">
        <f t="shared" si="31"/>
        <v>5</v>
      </c>
      <c r="O124" s="137">
        <f t="shared" si="31"/>
        <v>5</v>
      </c>
      <c r="P124" s="137">
        <f t="shared" si="31"/>
        <v>5</v>
      </c>
      <c r="Q124" s="137">
        <f t="shared" si="31"/>
        <v>5</v>
      </c>
      <c r="R124" s="137">
        <f t="shared" si="31"/>
        <v>5</v>
      </c>
      <c r="S124" s="137">
        <f t="shared" si="30"/>
        <v>5</v>
      </c>
      <c r="T124" s="137">
        <f t="shared" si="30"/>
        <v>5</v>
      </c>
      <c r="U124" s="137">
        <f t="shared" si="30"/>
        <v>5</v>
      </c>
      <c r="V124" s="137">
        <f t="shared" si="30"/>
        <v>5</v>
      </c>
      <c r="W124" s="137">
        <f t="shared" si="30"/>
        <v>5</v>
      </c>
      <c r="X124" s="137">
        <f t="shared" si="30"/>
        <v>5</v>
      </c>
      <c r="Y124" s="137">
        <f t="shared" si="30"/>
        <v>5</v>
      </c>
      <c r="Z124" s="137">
        <f t="shared" si="30"/>
        <v>5</v>
      </c>
      <c r="AA124" s="137">
        <f t="shared" si="30"/>
        <v>5</v>
      </c>
      <c r="AB124" s="137">
        <f t="shared" si="30"/>
        <v>5</v>
      </c>
      <c r="AC124" s="137">
        <f t="shared" si="30"/>
        <v>5</v>
      </c>
      <c r="AD124" s="137">
        <f t="shared" si="30"/>
        <v>5</v>
      </c>
      <c r="AE124" s="137">
        <f t="shared" si="30"/>
        <v>5</v>
      </c>
      <c r="AF124" s="137">
        <f t="shared" si="30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1"/>
        <v>1</v>
      </c>
      <c r="D125" s="137">
        <f t="shared" si="31"/>
        <v>1</v>
      </c>
      <c r="E125" s="137">
        <f t="shared" si="31"/>
        <v>1</v>
      </c>
      <c r="F125" s="137">
        <f t="shared" si="31"/>
        <v>1</v>
      </c>
      <c r="G125" s="137">
        <f t="shared" si="31"/>
        <v>1</v>
      </c>
      <c r="H125" s="137">
        <f t="shared" si="31"/>
        <v>1</v>
      </c>
      <c r="I125" s="137">
        <f t="shared" si="31"/>
        <v>1</v>
      </c>
      <c r="J125" s="137">
        <f t="shared" si="31"/>
        <v>1</v>
      </c>
      <c r="K125" s="137">
        <f t="shared" si="31"/>
        <v>1</v>
      </c>
      <c r="L125" s="137">
        <f t="shared" si="31"/>
        <v>1</v>
      </c>
      <c r="M125" s="137">
        <f t="shared" si="31"/>
        <v>1</v>
      </c>
      <c r="N125" s="137">
        <f t="shared" si="31"/>
        <v>1</v>
      </c>
      <c r="O125" s="137">
        <f t="shared" si="31"/>
        <v>1</v>
      </c>
      <c r="P125" s="137">
        <f t="shared" si="31"/>
        <v>1</v>
      </c>
      <c r="Q125" s="137">
        <f t="shared" si="31"/>
        <v>1</v>
      </c>
      <c r="R125" s="137">
        <f t="shared" si="31"/>
        <v>1</v>
      </c>
      <c r="S125" s="137">
        <f t="shared" si="30"/>
        <v>1</v>
      </c>
      <c r="T125" s="137">
        <f t="shared" si="30"/>
        <v>1</v>
      </c>
      <c r="U125" s="137">
        <f t="shared" si="30"/>
        <v>1</v>
      </c>
      <c r="V125" s="137">
        <f t="shared" si="30"/>
        <v>1</v>
      </c>
      <c r="W125" s="137">
        <f t="shared" si="30"/>
        <v>1</v>
      </c>
      <c r="X125" s="137">
        <f t="shared" si="30"/>
        <v>1</v>
      </c>
      <c r="Y125" s="137">
        <f t="shared" si="30"/>
        <v>1</v>
      </c>
      <c r="Z125" s="137">
        <f t="shared" si="30"/>
        <v>1</v>
      </c>
      <c r="AA125" s="137">
        <f t="shared" si="30"/>
        <v>1</v>
      </c>
      <c r="AB125" s="137">
        <f t="shared" si="30"/>
        <v>1</v>
      </c>
      <c r="AC125" s="137">
        <f t="shared" si="30"/>
        <v>1</v>
      </c>
      <c r="AD125" s="137">
        <f t="shared" si="30"/>
        <v>1</v>
      </c>
      <c r="AE125" s="137">
        <f t="shared" si="30"/>
        <v>1</v>
      </c>
      <c r="AF125" s="137">
        <f t="shared" si="30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1"/>
        <v>1.58</v>
      </c>
      <c r="D126" s="137">
        <f t="shared" si="31"/>
        <v>1.58</v>
      </c>
      <c r="E126" s="137">
        <f t="shared" si="31"/>
        <v>1.58</v>
      </c>
      <c r="F126" s="137">
        <f t="shared" si="31"/>
        <v>1.58</v>
      </c>
      <c r="G126" s="137">
        <f t="shared" si="31"/>
        <v>1.58</v>
      </c>
      <c r="H126" s="137">
        <f t="shared" si="31"/>
        <v>1.58</v>
      </c>
      <c r="I126" s="137">
        <f t="shared" si="31"/>
        <v>1.58</v>
      </c>
      <c r="J126" s="137">
        <f t="shared" si="31"/>
        <v>1.58</v>
      </c>
      <c r="K126" s="137">
        <f t="shared" si="31"/>
        <v>1.58</v>
      </c>
      <c r="L126" s="137">
        <f t="shared" si="31"/>
        <v>1.58</v>
      </c>
      <c r="M126" s="137">
        <f t="shared" si="31"/>
        <v>1.58</v>
      </c>
      <c r="N126" s="137">
        <f t="shared" si="31"/>
        <v>1.58</v>
      </c>
      <c r="O126" s="137">
        <f t="shared" si="31"/>
        <v>1.58</v>
      </c>
      <c r="P126" s="137">
        <f t="shared" si="31"/>
        <v>1.58</v>
      </c>
      <c r="Q126" s="137">
        <f t="shared" si="31"/>
        <v>1.58</v>
      </c>
      <c r="R126" s="137">
        <f t="shared" si="31"/>
        <v>1.58</v>
      </c>
      <c r="S126" s="137">
        <f t="shared" si="30"/>
        <v>1.58</v>
      </c>
      <c r="T126" s="137">
        <f t="shared" si="30"/>
        <v>1.58</v>
      </c>
      <c r="U126" s="137">
        <f t="shared" si="30"/>
        <v>1.58</v>
      </c>
      <c r="V126" s="137">
        <f t="shared" si="30"/>
        <v>1.58</v>
      </c>
      <c r="W126" s="137">
        <f t="shared" si="30"/>
        <v>1.58</v>
      </c>
      <c r="X126" s="137">
        <f t="shared" si="30"/>
        <v>1.58</v>
      </c>
      <c r="Y126" s="137">
        <f t="shared" si="30"/>
        <v>1.58</v>
      </c>
      <c r="Z126" s="137">
        <f t="shared" si="30"/>
        <v>1.58</v>
      </c>
      <c r="AA126" s="137">
        <f t="shared" si="30"/>
        <v>1.58</v>
      </c>
      <c r="AB126" s="137">
        <f t="shared" si="30"/>
        <v>1.58</v>
      </c>
      <c r="AC126" s="137">
        <f t="shared" si="30"/>
        <v>1.58</v>
      </c>
      <c r="AD126" s="137">
        <f t="shared" si="30"/>
        <v>1.58</v>
      </c>
      <c r="AE126" s="137">
        <f t="shared" si="30"/>
        <v>1.58</v>
      </c>
      <c r="AF126" s="137">
        <f t="shared" si="30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1"/>
        <v>1.46</v>
      </c>
      <c r="D127" s="137">
        <f t="shared" si="31"/>
        <v>1.46</v>
      </c>
      <c r="E127" s="137">
        <f t="shared" si="31"/>
        <v>1.46</v>
      </c>
      <c r="F127" s="137">
        <f t="shared" si="31"/>
        <v>1.46</v>
      </c>
      <c r="G127" s="137">
        <f t="shared" si="31"/>
        <v>1.46</v>
      </c>
      <c r="H127" s="137">
        <f t="shared" si="31"/>
        <v>1.46</v>
      </c>
      <c r="I127" s="137">
        <f t="shared" si="31"/>
        <v>1.46</v>
      </c>
      <c r="J127" s="137">
        <f t="shared" si="31"/>
        <v>1.46</v>
      </c>
      <c r="K127" s="137">
        <f t="shared" si="31"/>
        <v>1.46</v>
      </c>
      <c r="L127" s="137">
        <f t="shared" si="31"/>
        <v>1.46</v>
      </c>
      <c r="M127" s="137">
        <f t="shared" si="31"/>
        <v>1.46</v>
      </c>
      <c r="N127" s="137">
        <f t="shared" si="31"/>
        <v>1.46</v>
      </c>
      <c r="O127" s="137">
        <f t="shared" si="31"/>
        <v>1.46</v>
      </c>
      <c r="P127" s="137">
        <f t="shared" si="31"/>
        <v>1.46</v>
      </c>
      <c r="Q127" s="137">
        <f t="shared" si="31"/>
        <v>1.46</v>
      </c>
      <c r="R127" s="137">
        <f t="shared" si="31"/>
        <v>1.46</v>
      </c>
      <c r="S127" s="137">
        <f t="shared" ref="S127:AF128" si="32">R127</f>
        <v>1.46</v>
      </c>
      <c r="T127" s="137">
        <f t="shared" si="32"/>
        <v>1.46</v>
      </c>
      <c r="U127" s="137">
        <f t="shared" si="32"/>
        <v>1.46</v>
      </c>
      <c r="V127" s="137">
        <f t="shared" si="32"/>
        <v>1.46</v>
      </c>
      <c r="W127" s="137">
        <f t="shared" si="32"/>
        <v>1.46</v>
      </c>
      <c r="X127" s="137">
        <f t="shared" si="32"/>
        <v>1.46</v>
      </c>
      <c r="Y127" s="137">
        <f t="shared" si="32"/>
        <v>1.46</v>
      </c>
      <c r="Z127" s="137">
        <f t="shared" si="32"/>
        <v>1.46</v>
      </c>
      <c r="AA127" s="137">
        <f t="shared" si="32"/>
        <v>1.46</v>
      </c>
      <c r="AB127" s="137">
        <f t="shared" si="32"/>
        <v>1.46</v>
      </c>
      <c r="AC127" s="137">
        <f t="shared" si="32"/>
        <v>1.46</v>
      </c>
      <c r="AD127" s="137">
        <f t="shared" si="32"/>
        <v>1.46</v>
      </c>
      <c r="AE127" s="137">
        <f t="shared" si="32"/>
        <v>1.46</v>
      </c>
      <c r="AF127" s="137">
        <f t="shared" si="32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1"/>
        <v>1.48</v>
      </c>
      <c r="D128" s="137">
        <f t="shared" si="31"/>
        <v>1.48</v>
      </c>
      <c r="E128" s="137">
        <f t="shared" si="31"/>
        <v>1.48</v>
      </c>
      <c r="F128" s="137">
        <f t="shared" si="31"/>
        <v>1.48</v>
      </c>
      <c r="G128" s="137">
        <f t="shared" si="31"/>
        <v>1.48</v>
      </c>
      <c r="H128" s="137">
        <f t="shared" si="31"/>
        <v>1.48</v>
      </c>
      <c r="I128" s="137">
        <f t="shared" si="31"/>
        <v>1.48</v>
      </c>
      <c r="J128" s="137">
        <f t="shared" si="31"/>
        <v>1.48</v>
      </c>
      <c r="K128" s="137">
        <f t="shared" si="31"/>
        <v>1.48</v>
      </c>
      <c r="L128" s="137">
        <f t="shared" si="31"/>
        <v>1.48</v>
      </c>
      <c r="M128" s="137">
        <f t="shared" si="31"/>
        <v>1.48</v>
      </c>
      <c r="N128" s="137">
        <f t="shared" si="31"/>
        <v>1.48</v>
      </c>
      <c r="O128" s="137">
        <f t="shared" si="31"/>
        <v>1.48</v>
      </c>
      <c r="P128" s="137">
        <f t="shared" si="31"/>
        <v>1.48</v>
      </c>
      <c r="Q128" s="137">
        <f t="shared" si="31"/>
        <v>1.48</v>
      </c>
      <c r="R128" s="137">
        <f t="shared" si="31"/>
        <v>1.48</v>
      </c>
      <c r="S128" s="137">
        <f t="shared" si="32"/>
        <v>1.48</v>
      </c>
      <c r="T128" s="137">
        <f t="shared" si="32"/>
        <v>1.48</v>
      </c>
      <c r="U128" s="137">
        <f t="shared" si="32"/>
        <v>1.48</v>
      </c>
      <c r="V128" s="137">
        <f t="shared" si="32"/>
        <v>1.48</v>
      </c>
      <c r="W128" s="137">
        <f t="shared" si="32"/>
        <v>1.48</v>
      </c>
      <c r="X128" s="137">
        <f t="shared" si="32"/>
        <v>1.48</v>
      </c>
      <c r="Y128" s="137">
        <f t="shared" si="32"/>
        <v>1.48</v>
      </c>
      <c r="Z128" s="137">
        <f t="shared" si="32"/>
        <v>1.48</v>
      </c>
      <c r="AA128" s="137">
        <f t="shared" si="32"/>
        <v>1.48</v>
      </c>
      <c r="AB128" s="137">
        <f t="shared" si="32"/>
        <v>1.48</v>
      </c>
      <c r="AC128" s="137">
        <f t="shared" si="32"/>
        <v>1.48</v>
      </c>
      <c r="AD128" s="137">
        <f t="shared" si="32"/>
        <v>1.48</v>
      </c>
      <c r="AE128" s="137">
        <f t="shared" si="32"/>
        <v>1.48</v>
      </c>
      <c r="AF128" s="137">
        <f t="shared" si="32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3">B130</f>
        <v>2.2000000000000002</v>
      </c>
      <c r="D130" s="137">
        <f t="shared" si="33"/>
        <v>2.2000000000000002</v>
      </c>
      <c r="E130" s="137">
        <f t="shared" si="33"/>
        <v>2.2000000000000002</v>
      </c>
      <c r="F130" s="137">
        <f t="shared" si="33"/>
        <v>2.2000000000000002</v>
      </c>
      <c r="G130" s="137">
        <f t="shared" si="33"/>
        <v>2.2000000000000002</v>
      </c>
      <c r="H130" s="137">
        <f t="shared" si="33"/>
        <v>2.2000000000000002</v>
      </c>
      <c r="I130" s="137">
        <f t="shared" si="33"/>
        <v>2.2000000000000002</v>
      </c>
      <c r="J130" s="137">
        <f t="shared" si="33"/>
        <v>2.2000000000000002</v>
      </c>
      <c r="K130" s="137">
        <f t="shared" si="33"/>
        <v>2.2000000000000002</v>
      </c>
      <c r="L130" s="137">
        <f t="shared" si="33"/>
        <v>2.2000000000000002</v>
      </c>
      <c r="M130" s="137">
        <f t="shared" si="33"/>
        <v>2.2000000000000002</v>
      </c>
      <c r="N130" s="137">
        <f t="shared" si="33"/>
        <v>2.2000000000000002</v>
      </c>
      <c r="O130" s="137">
        <f t="shared" si="33"/>
        <v>2.2000000000000002</v>
      </c>
      <c r="P130" s="137">
        <f t="shared" si="33"/>
        <v>2.2000000000000002</v>
      </c>
      <c r="Q130" s="137">
        <f t="shared" si="33"/>
        <v>2.2000000000000002</v>
      </c>
      <c r="R130" s="137">
        <f t="shared" si="33"/>
        <v>2.2000000000000002</v>
      </c>
      <c r="S130" s="137">
        <f t="shared" ref="S130:AF137" si="34">R130</f>
        <v>2.2000000000000002</v>
      </c>
      <c r="T130" s="137">
        <f t="shared" si="34"/>
        <v>2.2000000000000002</v>
      </c>
      <c r="U130" s="137">
        <f t="shared" si="34"/>
        <v>2.2000000000000002</v>
      </c>
      <c r="V130" s="137">
        <f t="shared" si="34"/>
        <v>2.2000000000000002</v>
      </c>
      <c r="W130" s="137">
        <f t="shared" si="34"/>
        <v>2.2000000000000002</v>
      </c>
      <c r="X130" s="137">
        <f t="shared" si="34"/>
        <v>2.2000000000000002</v>
      </c>
      <c r="Y130" s="137">
        <f t="shared" si="34"/>
        <v>2.2000000000000002</v>
      </c>
      <c r="Z130" s="137">
        <f t="shared" si="34"/>
        <v>2.2000000000000002</v>
      </c>
      <c r="AA130" s="137">
        <f t="shared" si="34"/>
        <v>2.2000000000000002</v>
      </c>
      <c r="AB130" s="137">
        <f t="shared" si="34"/>
        <v>2.2000000000000002</v>
      </c>
      <c r="AC130" s="137">
        <f t="shared" si="34"/>
        <v>2.2000000000000002</v>
      </c>
      <c r="AD130" s="137">
        <f t="shared" si="34"/>
        <v>2.2000000000000002</v>
      </c>
      <c r="AE130" s="137">
        <f t="shared" si="34"/>
        <v>2.2000000000000002</v>
      </c>
      <c r="AF130" s="137">
        <f t="shared" si="34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3"/>
        <v>2</v>
      </c>
      <c r="D131" s="137">
        <f t="shared" si="33"/>
        <v>2</v>
      </c>
      <c r="E131" s="137">
        <f t="shared" si="33"/>
        <v>2</v>
      </c>
      <c r="F131" s="137">
        <f t="shared" si="33"/>
        <v>2</v>
      </c>
      <c r="G131" s="137">
        <f t="shared" si="33"/>
        <v>2</v>
      </c>
      <c r="H131" s="137">
        <f t="shared" si="33"/>
        <v>2</v>
      </c>
      <c r="I131" s="137">
        <f t="shared" si="33"/>
        <v>2</v>
      </c>
      <c r="J131" s="137">
        <f t="shared" si="33"/>
        <v>2</v>
      </c>
      <c r="K131" s="137">
        <f t="shared" si="33"/>
        <v>2</v>
      </c>
      <c r="L131" s="137">
        <f t="shared" si="33"/>
        <v>2</v>
      </c>
      <c r="M131" s="137">
        <f t="shared" si="33"/>
        <v>2</v>
      </c>
      <c r="N131" s="137">
        <f t="shared" si="33"/>
        <v>2</v>
      </c>
      <c r="O131" s="137">
        <f t="shared" si="33"/>
        <v>2</v>
      </c>
      <c r="P131" s="137">
        <f t="shared" si="33"/>
        <v>2</v>
      </c>
      <c r="Q131" s="137">
        <f t="shared" si="33"/>
        <v>2</v>
      </c>
      <c r="R131" s="137">
        <f t="shared" si="33"/>
        <v>2</v>
      </c>
      <c r="S131" s="137">
        <f t="shared" si="34"/>
        <v>2</v>
      </c>
      <c r="T131" s="137">
        <f t="shared" si="34"/>
        <v>2</v>
      </c>
      <c r="U131" s="137">
        <f t="shared" si="34"/>
        <v>2</v>
      </c>
      <c r="V131" s="137">
        <f t="shared" si="34"/>
        <v>2</v>
      </c>
      <c r="W131" s="137">
        <f t="shared" si="34"/>
        <v>2</v>
      </c>
      <c r="X131" s="137">
        <f t="shared" si="34"/>
        <v>2</v>
      </c>
      <c r="Y131" s="137">
        <f t="shared" si="34"/>
        <v>2</v>
      </c>
      <c r="Z131" s="137">
        <f t="shared" si="34"/>
        <v>2</v>
      </c>
      <c r="AA131" s="137">
        <f t="shared" si="34"/>
        <v>2</v>
      </c>
      <c r="AB131" s="137">
        <f t="shared" si="34"/>
        <v>2</v>
      </c>
      <c r="AC131" s="137">
        <f t="shared" si="34"/>
        <v>2</v>
      </c>
      <c r="AD131" s="137">
        <f t="shared" si="34"/>
        <v>2</v>
      </c>
      <c r="AE131" s="137">
        <f t="shared" si="34"/>
        <v>2</v>
      </c>
      <c r="AF131" s="137">
        <f t="shared" si="34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3"/>
        <v>1.25</v>
      </c>
      <c r="D132" s="137">
        <f t="shared" si="33"/>
        <v>1.25</v>
      </c>
      <c r="E132" s="137">
        <f t="shared" si="33"/>
        <v>1.25</v>
      </c>
      <c r="F132" s="137">
        <f t="shared" si="33"/>
        <v>1.25</v>
      </c>
      <c r="G132" s="137">
        <f t="shared" si="33"/>
        <v>1.25</v>
      </c>
      <c r="H132" s="137">
        <f t="shared" si="33"/>
        <v>1.25</v>
      </c>
      <c r="I132" s="137">
        <f t="shared" si="33"/>
        <v>1.25</v>
      </c>
      <c r="J132" s="137">
        <f t="shared" si="33"/>
        <v>1.25</v>
      </c>
      <c r="K132" s="137">
        <f t="shared" si="33"/>
        <v>1.25</v>
      </c>
      <c r="L132" s="137">
        <f t="shared" si="33"/>
        <v>1.25</v>
      </c>
      <c r="M132" s="137">
        <f t="shared" si="33"/>
        <v>1.25</v>
      </c>
      <c r="N132" s="137">
        <f t="shared" si="33"/>
        <v>1.25</v>
      </c>
      <c r="O132" s="137">
        <f t="shared" si="33"/>
        <v>1.25</v>
      </c>
      <c r="P132" s="137">
        <f t="shared" si="33"/>
        <v>1.25</v>
      </c>
      <c r="Q132" s="137">
        <f t="shared" si="33"/>
        <v>1.25</v>
      </c>
      <c r="R132" s="137">
        <f t="shared" si="33"/>
        <v>1.25</v>
      </c>
      <c r="S132" s="137">
        <f t="shared" si="34"/>
        <v>1.25</v>
      </c>
      <c r="T132" s="137">
        <f t="shared" si="34"/>
        <v>1.25</v>
      </c>
      <c r="U132" s="137">
        <f t="shared" si="34"/>
        <v>1.25</v>
      </c>
      <c r="V132" s="137">
        <f t="shared" si="34"/>
        <v>1.25</v>
      </c>
      <c r="W132" s="137">
        <f t="shared" si="34"/>
        <v>1.25</v>
      </c>
      <c r="X132" s="137">
        <f t="shared" si="34"/>
        <v>1.25</v>
      </c>
      <c r="Y132" s="137">
        <f t="shared" si="34"/>
        <v>1.25</v>
      </c>
      <c r="Z132" s="137">
        <f t="shared" si="34"/>
        <v>1.25</v>
      </c>
      <c r="AA132" s="137">
        <f t="shared" si="34"/>
        <v>1.25</v>
      </c>
      <c r="AB132" s="137">
        <f t="shared" si="34"/>
        <v>1.25</v>
      </c>
      <c r="AC132" s="137">
        <f t="shared" si="34"/>
        <v>1.25</v>
      </c>
      <c r="AD132" s="137">
        <f t="shared" si="34"/>
        <v>1.25</v>
      </c>
      <c r="AE132" s="137">
        <f t="shared" si="34"/>
        <v>1.25</v>
      </c>
      <c r="AF132" s="137">
        <f t="shared" si="34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3"/>
        <v>1.1499999999999999</v>
      </c>
      <c r="D133" s="137">
        <f t="shared" si="33"/>
        <v>1.1499999999999999</v>
      </c>
      <c r="E133" s="137">
        <f t="shared" si="33"/>
        <v>1.1499999999999999</v>
      </c>
      <c r="F133" s="137">
        <f t="shared" si="33"/>
        <v>1.1499999999999999</v>
      </c>
      <c r="G133" s="137">
        <f t="shared" si="33"/>
        <v>1.1499999999999999</v>
      </c>
      <c r="H133" s="137">
        <f t="shared" si="33"/>
        <v>1.1499999999999999</v>
      </c>
      <c r="I133" s="137">
        <f t="shared" si="33"/>
        <v>1.1499999999999999</v>
      </c>
      <c r="J133" s="137">
        <f t="shared" si="33"/>
        <v>1.1499999999999999</v>
      </c>
      <c r="K133" s="137">
        <f t="shared" si="33"/>
        <v>1.1499999999999999</v>
      </c>
      <c r="L133" s="137">
        <f t="shared" si="33"/>
        <v>1.1499999999999999</v>
      </c>
      <c r="M133" s="137">
        <f t="shared" si="33"/>
        <v>1.1499999999999999</v>
      </c>
      <c r="N133" s="137">
        <f t="shared" si="33"/>
        <v>1.1499999999999999</v>
      </c>
      <c r="O133" s="137">
        <f t="shared" si="33"/>
        <v>1.1499999999999999</v>
      </c>
      <c r="P133" s="137">
        <f t="shared" si="33"/>
        <v>1.1499999999999999</v>
      </c>
      <c r="Q133" s="137">
        <f t="shared" si="33"/>
        <v>1.1499999999999999</v>
      </c>
      <c r="R133" s="137">
        <f t="shared" si="33"/>
        <v>1.1499999999999999</v>
      </c>
      <c r="S133" s="137">
        <f t="shared" si="34"/>
        <v>1.1499999999999999</v>
      </c>
      <c r="T133" s="137">
        <f t="shared" si="34"/>
        <v>1.1499999999999999</v>
      </c>
      <c r="U133" s="137">
        <f t="shared" si="34"/>
        <v>1.1499999999999999</v>
      </c>
      <c r="V133" s="137">
        <f t="shared" si="34"/>
        <v>1.1499999999999999</v>
      </c>
      <c r="W133" s="137">
        <f t="shared" si="34"/>
        <v>1.1499999999999999</v>
      </c>
      <c r="X133" s="137">
        <f t="shared" si="34"/>
        <v>1.1499999999999999</v>
      </c>
      <c r="Y133" s="137">
        <f t="shared" si="34"/>
        <v>1.1499999999999999</v>
      </c>
      <c r="Z133" s="137">
        <f t="shared" si="34"/>
        <v>1.1499999999999999</v>
      </c>
      <c r="AA133" s="137">
        <f t="shared" si="34"/>
        <v>1.1499999999999999</v>
      </c>
      <c r="AB133" s="137">
        <f t="shared" si="34"/>
        <v>1.1499999999999999</v>
      </c>
      <c r="AC133" s="137">
        <f t="shared" si="34"/>
        <v>1.1499999999999999</v>
      </c>
      <c r="AD133" s="137">
        <f t="shared" si="34"/>
        <v>1.1499999999999999</v>
      </c>
      <c r="AE133" s="137">
        <f t="shared" si="34"/>
        <v>1.1499999999999999</v>
      </c>
      <c r="AF133" s="137">
        <f t="shared" si="34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3"/>
        <v>2.133</v>
      </c>
      <c r="D134" s="137">
        <f t="shared" si="33"/>
        <v>2.133</v>
      </c>
      <c r="E134" s="137">
        <f t="shared" si="33"/>
        <v>2.133</v>
      </c>
      <c r="F134" s="137">
        <f t="shared" si="33"/>
        <v>2.133</v>
      </c>
      <c r="G134" s="137">
        <f t="shared" si="33"/>
        <v>2.133</v>
      </c>
      <c r="H134" s="137">
        <f t="shared" si="33"/>
        <v>2.133</v>
      </c>
      <c r="I134" s="137">
        <f t="shared" si="33"/>
        <v>2.133</v>
      </c>
      <c r="J134" s="137">
        <f t="shared" si="33"/>
        <v>2.133</v>
      </c>
      <c r="K134" s="137">
        <f t="shared" si="33"/>
        <v>2.133</v>
      </c>
      <c r="L134" s="137">
        <f t="shared" si="33"/>
        <v>2.133</v>
      </c>
      <c r="M134" s="137">
        <f t="shared" si="33"/>
        <v>2.133</v>
      </c>
      <c r="N134" s="137">
        <f t="shared" si="33"/>
        <v>2.133</v>
      </c>
      <c r="O134" s="137">
        <f t="shared" si="33"/>
        <v>2.133</v>
      </c>
      <c r="P134" s="137">
        <f t="shared" si="33"/>
        <v>2.133</v>
      </c>
      <c r="Q134" s="137">
        <f t="shared" si="33"/>
        <v>2.133</v>
      </c>
      <c r="R134" s="137">
        <f t="shared" si="33"/>
        <v>2.133</v>
      </c>
      <c r="S134" s="137">
        <f t="shared" si="34"/>
        <v>2.133</v>
      </c>
      <c r="T134" s="137">
        <f t="shared" si="34"/>
        <v>2.133</v>
      </c>
      <c r="U134" s="137">
        <f t="shared" si="34"/>
        <v>2.133</v>
      </c>
      <c r="V134" s="137">
        <f t="shared" si="34"/>
        <v>2.133</v>
      </c>
      <c r="W134" s="137">
        <f t="shared" si="34"/>
        <v>2.133</v>
      </c>
      <c r="X134" s="137">
        <f t="shared" si="34"/>
        <v>2.133</v>
      </c>
      <c r="Y134" s="137">
        <f t="shared" si="34"/>
        <v>2.133</v>
      </c>
      <c r="Z134" s="137">
        <f t="shared" si="34"/>
        <v>2.133</v>
      </c>
      <c r="AA134" s="137">
        <f t="shared" si="34"/>
        <v>2.133</v>
      </c>
      <c r="AB134" s="137">
        <f t="shared" si="34"/>
        <v>2.133</v>
      </c>
      <c r="AC134" s="137">
        <f t="shared" si="34"/>
        <v>2.133</v>
      </c>
      <c r="AD134" s="137">
        <f t="shared" si="34"/>
        <v>2.133</v>
      </c>
      <c r="AE134" s="137">
        <f t="shared" si="34"/>
        <v>2.133</v>
      </c>
      <c r="AF134" s="137">
        <f t="shared" si="34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3"/>
        <v>2.09</v>
      </c>
      <c r="D135" s="137">
        <f t="shared" si="33"/>
        <v>2.09</v>
      </c>
      <c r="E135" s="137">
        <f t="shared" si="33"/>
        <v>2.09</v>
      </c>
      <c r="F135" s="137">
        <f t="shared" si="33"/>
        <v>2.09</v>
      </c>
      <c r="G135" s="137">
        <f t="shared" si="33"/>
        <v>2.09</v>
      </c>
      <c r="H135" s="137">
        <f t="shared" si="33"/>
        <v>2.09</v>
      </c>
      <c r="I135" s="137">
        <f t="shared" si="33"/>
        <v>2.09</v>
      </c>
      <c r="J135" s="137">
        <f t="shared" si="33"/>
        <v>2.09</v>
      </c>
      <c r="K135" s="137">
        <f t="shared" si="33"/>
        <v>2.09</v>
      </c>
      <c r="L135" s="137">
        <f t="shared" si="33"/>
        <v>2.09</v>
      </c>
      <c r="M135" s="137">
        <f t="shared" si="33"/>
        <v>2.09</v>
      </c>
      <c r="N135" s="137">
        <f t="shared" si="33"/>
        <v>2.09</v>
      </c>
      <c r="O135" s="137">
        <f t="shared" si="33"/>
        <v>2.09</v>
      </c>
      <c r="P135" s="137">
        <f t="shared" si="33"/>
        <v>2.09</v>
      </c>
      <c r="Q135" s="137">
        <f t="shared" si="33"/>
        <v>2.09</v>
      </c>
      <c r="R135" s="137">
        <f t="shared" si="33"/>
        <v>2.09</v>
      </c>
      <c r="S135" s="137">
        <f t="shared" si="34"/>
        <v>2.09</v>
      </c>
      <c r="T135" s="137">
        <f t="shared" si="34"/>
        <v>2.09</v>
      </c>
      <c r="U135" s="137">
        <f t="shared" si="34"/>
        <v>2.09</v>
      </c>
      <c r="V135" s="137">
        <f t="shared" si="34"/>
        <v>2.09</v>
      </c>
      <c r="W135" s="137">
        <f t="shared" si="34"/>
        <v>2.09</v>
      </c>
      <c r="X135" s="137">
        <f t="shared" si="34"/>
        <v>2.09</v>
      </c>
      <c r="Y135" s="137">
        <f t="shared" si="34"/>
        <v>2.09</v>
      </c>
      <c r="Z135" s="137">
        <f t="shared" si="34"/>
        <v>2.09</v>
      </c>
      <c r="AA135" s="137">
        <f t="shared" si="34"/>
        <v>2.09</v>
      </c>
      <c r="AB135" s="137">
        <f t="shared" si="34"/>
        <v>2.09</v>
      </c>
      <c r="AC135" s="137">
        <f t="shared" si="34"/>
        <v>2.09</v>
      </c>
      <c r="AD135" s="137">
        <f t="shared" si="34"/>
        <v>2.09</v>
      </c>
      <c r="AE135" s="137">
        <f t="shared" si="34"/>
        <v>2.09</v>
      </c>
      <c r="AF135" s="137">
        <f t="shared" si="34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3"/>
        <v>1.1399999999999999</v>
      </c>
      <c r="D136" s="137">
        <f t="shared" si="33"/>
        <v>1.1399999999999999</v>
      </c>
      <c r="E136" s="137">
        <f t="shared" si="33"/>
        <v>1.1399999999999999</v>
      </c>
      <c r="F136" s="137">
        <f t="shared" si="33"/>
        <v>1.1399999999999999</v>
      </c>
      <c r="G136" s="137">
        <f t="shared" si="33"/>
        <v>1.1399999999999999</v>
      </c>
      <c r="H136" s="137">
        <f t="shared" si="33"/>
        <v>1.1399999999999999</v>
      </c>
      <c r="I136" s="137">
        <f t="shared" si="33"/>
        <v>1.1399999999999999</v>
      </c>
      <c r="J136" s="137">
        <f t="shared" si="33"/>
        <v>1.1399999999999999</v>
      </c>
      <c r="K136" s="137">
        <f t="shared" si="33"/>
        <v>1.1399999999999999</v>
      </c>
      <c r="L136" s="137">
        <f t="shared" si="33"/>
        <v>1.1399999999999999</v>
      </c>
      <c r="M136" s="137">
        <f t="shared" si="33"/>
        <v>1.1399999999999999</v>
      </c>
      <c r="N136" s="137">
        <f t="shared" si="33"/>
        <v>1.1399999999999999</v>
      </c>
      <c r="O136" s="137">
        <f t="shared" si="33"/>
        <v>1.1399999999999999</v>
      </c>
      <c r="P136" s="137">
        <f t="shared" si="33"/>
        <v>1.1399999999999999</v>
      </c>
      <c r="Q136" s="137">
        <f t="shared" si="33"/>
        <v>1.1399999999999999</v>
      </c>
      <c r="R136" s="137">
        <f t="shared" si="33"/>
        <v>1.1399999999999999</v>
      </c>
      <c r="S136" s="137">
        <f t="shared" si="34"/>
        <v>1.1399999999999999</v>
      </c>
      <c r="T136" s="137">
        <f t="shared" si="34"/>
        <v>1.1399999999999999</v>
      </c>
      <c r="U136" s="137">
        <f t="shared" si="34"/>
        <v>1.1399999999999999</v>
      </c>
      <c r="V136" s="137">
        <f t="shared" si="34"/>
        <v>1.1399999999999999</v>
      </c>
      <c r="W136" s="137">
        <f t="shared" si="34"/>
        <v>1.1399999999999999</v>
      </c>
      <c r="X136" s="137">
        <f t="shared" si="34"/>
        <v>1.1399999999999999</v>
      </c>
      <c r="Y136" s="137">
        <f t="shared" si="34"/>
        <v>1.1399999999999999</v>
      </c>
      <c r="Z136" s="137">
        <f t="shared" si="34"/>
        <v>1.1399999999999999</v>
      </c>
      <c r="AA136" s="137">
        <f t="shared" si="34"/>
        <v>1.1399999999999999</v>
      </c>
      <c r="AB136" s="137">
        <f t="shared" si="34"/>
        <v>1.1399999999999999</v>
      </c>
      <c r="AC136" s="137">
        <f t="shared" si="34"/>
        <v>1.1399999999999999</v>
      </c>
      <c r="AD136" s="137">
        <f t="shared" si="34"/>
        <v>1.1399999999999999</v>
      </c>
      <c r="AE136" s="137">
        <f t="shared" si="34"/>
        <v>1.1399999999999999</v>
      </c>
      <c r="AF136" s="137">
        <f t="shared" si="34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3"/>
        <v>0.82</v>
      </c>
      <c r="D137" s="137">
        <f t="shared" si="33"/>
        <v>0.82</v>
      </c>
      <c r="E137" s="137">
        <f t="shared" si="33"/>
        <v>0.82</v>
      </c>
      <c r="F137" s="137">
        <f t="shared" si="33"/>
        <v>0.82</v>
      </c>
      <c r="G137" s="137">
        <f t="shared" si="33"/>
        <v>0.82</v>
      </c>
      <c r="H137" s="137">
        <f t="shared" si="33"/>
        <v>0.82</v>
      </c>
      <c r="I137" s="137">
        <f t="shared" si="33"/>
        <v>0.82</v>
      </c>
      <c r="J137" s="137">
        <f t="shared" si="33"/>
        <v>0.82</v>
      </c>
      <c r="K137" s="137">
        <f t="shared" si="33"/>
        <v>0.82</v>
      </c>
      <c r="L137" s="137">
        <f t="shared" si="33"/>
        <v>0.82</v>
      </c>
      <c r="M137" s="137">
        <f t="shared" si="33"/>
        <v>0.82</v>
      </c>
      <c r="N137" s="137">
        <f t="shared" si="33"/>
        <v>0.82</v>
      </c>
      <c r="O137" s="137">
        <f t="shared" si="33"/>
        <v>0.82</v>
      </c>
      <c r="P137" s="137">
        <f t="shared" si="33"/>
        <v>0.82</v>
      </c>
      <c r="Q137" s="137">
        <f t="shared" si="33"/>
        <v>0.82</v>
      </c>
      <c r="R137" s="137">
        <f t="shared" si="33"/>
        <v>0.82</v>
      </c>
      <c r="S137" s="137">
        <f t="shared" si="34"/>
        <v>0.82</v>
      </c>
      <c r="T137" s="137">
        <f t="shared" si="34"/>
        <v>0.82</v>
      </c>
      <c r="U137" s="137">
        <f t="shared" si="34"/>
        <v>0.82</v>
      </c>
      <c r="V137" s="137">
        <f t="shared" si="34"/>
        <v>0.82</v>
      </c>
      <c r="W137" s="137">
        <f t="shared" si="34"/>
        <v>0.82</v>
      </c>
      <c r="X137" s="137">
        <f t="shared" si="34"/>
        <v>0.82</v>
      </c>
      <c r="Y137" s="137">
        <f t="shared" si="34"/>
        <v>0.82</v>
      </c>
      <c r="Z137" s="137">
        <f t="shared" si="34"/>
        <v>0.82</v>
      </c>
      <c r="AA137" s="137">
        <f t="shared" si="34"/>
        <v>0.82</v>
      </c>
      <c r="AB137" s="137">
        <f t="shared" si="34"/>
        <v>0.82</v>
      </c>
      <c r="AC137" s="137">
        <f t="shared" si="34"/>
        <v>0.82</v>
      </c>
      <c r="AD137" s="137">
        <f t="shared" si="34"/>
        <v>0.82</v>
      </c>
      <c r="AE137" s="137">
        <f t="shared" si="34"/>
        <v>0.82</v>
      </c>
      <c r="AF137" s="137">
        <f t="shared" si="34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5">B139</f>
        <v>2</v>
      </c>
      <c r="D139" s="137">
        <f t="shared" si="35"/>
        <v>2</v>
      </c>
      <c r="E139" s="137">
        <f t="shared" si="35"/>
        <v>2</v>
      </c>
      <c r="F139" s="137">
        <f t="shared" si="35"/>
        <v>2</v>
      </c>
      <c r="G139" s="137">
        <f t="shared" si="35"/>
        <v>2</v>
      </c>
      <c r="H139" s="137">
        <f t="shared" si="35"/>
        <v>2</v>
      </c>
      <c r="I139" s="137">
        <f t="shared" si="35"/>
        <v>2</v>
      </c>
      <c r="J139" s="137">
        <f t="shared" si="35"/>
        <v>2</v>
      </c>
      <c r="K139" s="137">
        <f t="shared" si="35"/>
        <v>2</v>
      </c>
      <c r="L139" s="137">
        <f t="shared" si="35"/>
        <v>2</v>
      </c>
      <c r="M139" s="137">
        <f t="shared" si="35"/>
        <v>2</v>
      </c>
      <c r="N139" s="137">
        <f t="shared" si="35"/>
        <v>2</v>
      </c>
      <c r="O139" s="137">
        <f t="shared" si="35"/>
        <v>2</v>
      </c>
      <c r="P139" s="137">
        <f t="shared" si="35"/>
        <v>2</v>
      </c>
      <c r="Q139" s="137">
        <f t="shared" si="35"/>
        <v>2</v>
      </c>
      <c r="R139" s="137">
        <f t="shared" si="35"/>
        <v>2</v>
      </c>
      <c r="S139" s="137">
        <f t="shared" ref="S139:AF145" si="36">R139</f>
        <v>2</v>
      </c>
      <c r="T139" s="137">
        <f t="shared" si="36"/>
        <v>2</v>
      </c>
      <c r="U139" s="137">
        <f t="shared" si="36"/>
        <v>2</v>
      </c>
      <c r="V139" s="137">
        <f t="shared" si="36"/>
        <v>2</v>
      </c>
      <c r="W139" s="137">
        <f t="shared" si="36"/>
        <v>2</v>
      </c>
      <c r="X139" s="137">
        <f t="shared" si="36"/>
        <v>2</v>
      </c>
      <c r="Y139" s="137">
        <f t="shared" si="36"/>
        <v>2</v>
      </c>
      <c r="Z139" s="137">
        <f t="shared" si="36"/>
        <v>2</v>
      </c>
      <c r="AA139" s="137">
        <f t="shared" si="36"/>
        <v>2</v>
      </c>
      <c r="AB139" s="137">
        <f t="shared" si="36"/>
        <v>2</v>
      </c>
      <c r="AC139" s="137">
        <f t="shared" si="36"/>
        <v>2</v>
      </c>
      <c r="AD139" s="137">
        <f t="shared" si="36"/>
        <v>2</v>
      </c>
      <c r="AE139" s="137">
        <f t="shared" si="36"/>
        <v>2</v>
      </c>
      <c r="AF139" s="137">
        <f t="shared" si="36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5"/>
        <v>5.61</v>
      </c>
      <c r="D140" s="137">
        <f t="shared" si="35"/>
        <v>5.61</v>
      </c>
      <c r="E140" s="137">
        <f t="shared" si="35"/>
        <v>5.61</v>
      </c>
      <c r="F140" s="137">
        <f t="shared" si="35"/>
        <v>5.61</v>
      </c>
      <c r="G140" s="137">
        <f t="shared" si="35"/>
        <v>5.61</v>
      </c>
      <c r="H140" s="137">
        <f t="shared" si="35"/>
        <v>5.61</v>
      </c>
      <c r="I140" s="137">
        <f t="shared" si="35"/>
        <v>5.61</v>
      </c>
      <c r="J140" s="137">
        <f t="shared" si="35"/>
        <v>5.61</v>
      </c>
      <c r="K140" s="137">
        <f t="shared" si="35"/>
        <v>5.61</v>
      </c>
      <c r="L140" s="137">
        <f t="shared" si="35"/>
        <v>5.61</v>
      </c>
      <c r="M140" s="137">
        <f t="shared" si="35"/>
        <v>5.61</v>
      </c>
      <c r="N140" s="137">
        <f t="shared" si="35"/>
        <v>5.61</v>
      </c>
      <c r="O140" s="137">
        <f t="shared" si="35"/>
        <v>5.61</v>
      </c>
      <c r="P140" s="137">
        <f t="shared" si="35"/>
        <v>5.61</v>
      </c>
      <c r="Q140" s="137">
        <f t="shared" si="35"/>
        <v>5.61</v>
      </c>
      <c r="R140" s="137">
        <f t="shared" si="35"/>
        <v>5.61</v>
      </c>
      <c r="S140" s="137">
        <f t="shared" si="36"/>
        <v>5.61</v>
      </c>
      <c r="T140" s="137">
        <f t="shared" si="36"/>
        <v>5.61</v>
      </c>
      <c r="U140" s="137">
        <f t="shared" si="36"/>
        <v>5.61</v>
      </c>
      <c r="V140" s="137">
        <f t="shared" si="36"/>
        <v>5.61</v>
      </c>
      <c r="W140" s="137">
        <f t="shared" si="36"/>
        <v>5.61</v>
      </c>
      <c r="X140" s="137">
        <f t="shared" si="36"/>
        <v>5.61</v>
      </c>
      <c r="Y140" s="137">
        <f t="shared" si="36"/>
        <v>5.61</v>
      </c>
      <c r="Z140" s="137">
        <f t="shared" si="36"/>
        <v>5.61</v>
      </c>
      <c r="AA140" s="137">
        <f t="shared" si="36"/>
        <v>5.61</v>
      </c>
      <c r="AB140" s="137">
        <f t="shared" si="36"/>
        <v>5.61</v>
      </c>
      <c r="AC140" s="137">
        <f t="shared" si="36"/>
        <v>5.61</v>
      </c>
      <c r="AD140" s="137">
        <f t="shared" si="36"/>
        <v>5.61</v>
      </c>
      <c r="AE140" s="137">
        <f t="shared" si="36"/>
        <v>5.61</v>
      </c>
      <c r="AF140" s="137">
        <f t="shared" si="36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5"/>
        <v>1.25</v>
      </c>
      <c r="D141" s="137">
        <f t="shared" si="35"/>
        <v>1.25</v>
      </c>
      <c r="E141" s="137">
        <f t="shared" si="35"/>
        <v>1.25</v>
      </c>
      <c r="F141" s="137">
        <f t="shared" si="35"/>
        <v>1.25</v>
      </c>
      <c r="G141" s="137">
        <f t="shared" si="35"/>
        <v>1.25</v>
      </c>
      <c r="H141" s="137">
        <f t="shared" si="35"/>
        <v>1.25</v>
      </c>
      <c r="I141" s="137">
        <f t="shared" si="35"/>
        <v>1.25</v>
      </c>
      <c r="J141" s="137">
        <f t="shared" si="35"/>
        <v>1.25</v>
      </c>
      <c r="K141" s="137">
        <f t="shared" si="35"/>
        <v>1.25</v>
      </c>
      <c r="L141" s="137">
        <f t="shared" si="35"/>
        <v>1.25</v>
      </c>
      <c r="M141" s="137">
        <f t="shared" si="35"/>
        <v>1.25</v>
      </c>
      <c r="N141" s="137">
        <f t="shared" si="35"/>
        <v>1.25</v>
      </c>
      <c r="O141" s="137">
        <f t="shared" si="35"/>
        <v>1.25</v>
      </c>
      <c r="P141" s="137">
        <f t="shared" si="35"/>
        <v>1.25</v>
      </c>
      <c r="Q141" s="137">
        <f t="shared" si="35"/>
        <v>1.25</v>
      </c>
      <c r="R141" s="137">
        <f t="shared" si="35"/>
        <v>1.25</v>
      </c>
      <c r="S141" s="137">
        <f t="shared" si="36"/>
        <v>1.25</v>
      </c>
      <c r="T141" s="137">
        <f t="shared" si="36"/>
        <v>1.25</v>
      </c>
      <c r="U141" s="137">
        <f t="shared" si="36"/>
        <v>1.25</v>
      </c>
      <c r="V141" s="137">
        <f t="shared" si="36"/>
        <v>1.25</v>
      </c>
      <c r="W141" s="137">
        <f t="shared" si="36"/>
        <v>1.25</v>
      </c>
      <c r="X141" s="137">
        <f t="shared" si="36"/>
        <v>1.25</v>
      </c>
      <c r="Y141" s="137">
        <f t="shared" si="36"/>
        <v>1.25</v>
      </c>
      <c r="Z141" s="137">
        <f t="shared" si="36"/>
        <v>1.25</v>
      </c>
      <c r="AA141" s="137">
        <f t="shared" si="36"/>
        <v>1.25</v>
      </c>
      <c r="AB141" s="137">
        <f t="shared" si="36"/>
        <v>1.25</v>
      </c>
      <c r="AC141" s="137">
        <f t="shared" si="36"/>
        <v>1.25</v>
      </c>
      <c r="AD141" s="137">
        <f t="shared" si="36"/>
        <v>1.25</v>
      </c>
      <c r="AE141" s="137">
        <f t="shared" si="36"/>
        <v>1.25</v>
      </c>
      <c r="AF141" s="137">
        <f t="shared" si="36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5"/>
        <v>1.25</v>
      </c>
      <c r="D142" s="137">
        <f t="shared" si="35"/>
        <v>1.25</v>
      </c>
      <c r="E142" s="137">
        <f t="shared" si="35"/>
        <v>1.25</v>
      </c>
      <c r="F142" s="137">
        <f t="shared" si="35"/>
        <v>1.25</v>
      </c>
      <c r="G142" s="137">
        <f t="shared" si="35"/>
        <v>1.25</v>
      </c>
      <c r="H142" s="137">
        <f t="shared" si="35"/>
        <v>1.25</v>
      </c>
      <c r="I142" s="137">
        <f t="shared" si="35"/>
        <v>1.25</v>
      </c>
      <c r="J142" s="137">
        <f t="shared" si="35"/>
        <v>1.25</v>
      </c>
      <c r="K142" s="137">
        <f t="shared" si="35"/>
        <v>1.25</v>
      </c>
      <c r="L142" s="137">
        <f t="shared" si="35"/>
        <v>1.25</v>
      </c>
      <c r="M142" s="137">
        <f t="shared" si="35"/>
        <v>1.25</v>
      </c>
      <c r="N142" s="137">
        <f t="shared" si="35"/>
        <v>1.25</v>
      </c>
      <c r="O142" s="137">
        <f t="shared" si="35"/>
        <v>1.25</v>
      </c>
      <c r="P142" s="137">
        <f t="shared" si="35"/>
        <v>1.25</v>
      </c>
      <c r="Q142" s="137">
        <f t="shared" si="35"/>
        <v>1.25</v>
      </c>
      <c r="R142" s="137">
        <f t="shared" si="35"/>
        <v>1.25</v>
      </c>
      <c r="S142" s="137">
        <f t="shared" si="36"/>
        <v>1.25</v>
      </c>
      <c r="T142" s="137">
        <f t="shared" si="36"/>
        <v>1.25</v>
      </c>
      <c r="U142" s="137">
        <f t="shared" si="36"/>
        <v>1.25</v>
      </c>
      <c r="V142" s="137">
        <f t="shared" si="36"/>
        <v>1.25</v>
      </c>
      <c r="W142" s="137">
        <f t="shared" si="36"/>
        <v>1.25</v>
      </c>
      <c r="X142" s="137">
        <f t="shared" si="36"/>
        <v>1.25</v>
      </c>
      <c r="Y142" s="137">
        <f t="shared" si="36"/>
        <v>1.25</v>
      </c>
      <c r="Z142" s="137">
        <f t="shared" si="36"/>
        <v>1.25</v>
      </c>
      <c r="AA142" s="137">
        <f t="shared" si="36"/>
        <v>1.25</v>
      </c>
      <c r="AB142" s="137">
        <f t="shared" si="36"/>
        <v>1.25</v>
      </c>
      <c r="AC142" s="137">
        <f t="shared" si="36"/>
        <v>1.25</v>
      </c>
      <c r="AD142" s="137">
        <f t="shared" si="36"/>
        <v>1.25</v>
      </c>
      <c r="AE142" s="137">
        <f t="shared" si="36"/>
        <v>1.25</v>
      </c>
      <c r="AF142" s="137">
        <f t="shared" si="36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5"/>
        <v>1.46</v>
      </c>
      <c r="D143" s="137">
        <f t="shared" si="35"/>
        <v>1.46</v>
      </c>
      <c r="E143" s="137">
        <f t="shared" si="35"/>
        <v>1.46</v>
      </c>
      <c r="F143" s="137">
        <f t="shared" si="35"/>
        <v>1.46</v>
      </c>
      <c r="G143" s="137">
        <f t="shared" si="35"/>
        <v>1.46</v>
      </c>
      <c r="H143" s="137">
        <f t="shared" si="35"/>
        <v>1.46</v>
      </c>
      <c r="I143" s="137">
        <f t="shared" si="35"/>
        <v>1.46</v>
      </c>
      <c r="J143" s="137">
        <f t="shared" si="35"/>
        <v>1.46</v>
      </c>
      <c r="K143" s="137">
        <f t="shared" si="35"/>
        <v>1.46</v>
      </c>
      <c r="L143" s="137">
        <f t="shared" si="35"/>
        <v>1.46</v>
      </c>
      <c r="M143" s="137">
        <f t="shared" si="35"/>
        <v>1.46</v>
      </c>
      <c r="N143" s="137">
        <f t="shared" si="35"/>
        <v>1.46</v>
      </c>
      <c r="O143" s="137">
        <f t="shared" si="35"/>
        <v>1.46</v>
      </c>
      <c r="P143" s="137">
        <f t="shared" si="35"/>
        <v>1.46</v>
      </c>
      <c r="Q143" s="137">
        <f t="shared" si="35"/>
        <v>1.46</v>
      </c>
      <c r="R143" s="137">
        <f t="shared" si="35"/>
        <v>1.46</v>
      </c>
      <c r="S143" s="137">
        <f t="shared" si="36"/>
        <v>1.46</v>
      </c>
      <c r="T143" s="137">
        <f t="shared" si="36"/>
        <v>1.46</v>
      </c>
      <c r="U143" s="137">
        <f t="shared" si="36"/>
        <v>1.46</v>
      </c>
      <c r="V143" s="137">
        <f t="shared" si="36"/>
        <v>1.46</v>
      </c>
      <c r="W143" s="137">
        <f t="shared" si="36"/>
        <v>1.46</v>
      </c>
      <c r="X143" s="137">
        <f t="shared" si="36"/>
        <v>1.46</v>
      </c>
      <c r="Y143" s="137">
        <f t="shared" si="36"/>
        <v>1.46</v>
      </c>
      <c r="Z143" s="137">
        <f t="shared" si="36"/>
        <v>1.46</v>
      </c>
      <c r="AA143" s="137">
        <f t="shared" si="36"/>
        <v>1.46</v>
      </c>
      <c r="AB143" s="137">
        <f t="shared" si="36"/>
        <v>1.46</v>
      </c>
      <c r="AC143" s="137">
        <f t="shared" si="36"/>
        <v>1.46</v>
      </c>
      <c r="AD143" s="137">
        <f t="shared" si="36"/>
        <v>1.46</v>
      </c>
      <c r="AE143" s="137">
        <f t="shared" si="36"/>
        <v>1.46</v>
      </c>
      <c r="AF143" s="137">
        <f t="shared" si="36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5"/>
        <v>3</v>
      </c>
      <c r="D144" s="137">
        <f t="shared" si="35"/>
        <v>3</v>
      </c>
      <c r="E144" s="137">
        <f t="shared" si="35"/>
        <v>3</v>
      </c>
      <c r="F144" s="137">
        <f t="shared" si="35"/>
        <v>3</v>
      </c>
      <c r="G144" s="137">
        <f t="shared" si="35"/>
        <v>3</v>
      </c>
      <c r="H144" s="137">
        <f t="shared" si="35"/>
        <v>3</v>
      </c>
      <c r="I144" s="137">
        <f t="shared" si="35"/>
        <v>3</v>
      </c>
      <c r="J144" s="137">
        <f t="shared" si="35"/>
        <v>3</v>
      </c>
      <c r="K144" s="137">
        <f t="shared" si="35"/>
        <v>3</v>
      </c>
      <c r="L144" s="137">
        <f t="shared" si="35"/>
        <v>3</v>
      </c>
      <c r="M144" s="137">
        <f t="shared" si="35"/>
        <v>3</v>
      </c>
      <c r="N144" s="137">
        <f t="shared" si="35"/>
        <v>3</v>
      </c>
      <c r="O144" s="137">
        <f t="shared" si="35"/>
        <v>3</v>
      </c>
      <c r="P144" s="137">
        <f t="shared" si="35"/>
        <v>3</v>
      </c>
      <c r="Q144" s="137">
        <f t="shared" si="35"/>
        <v>3</v>
      </c>
      <c r="R144" s="137">
        <f t="shared" si="35"/>
        <v>3</v>
      </c>
      <c r="S144" s="137">
        <f t="shared" si="36"/>
        <v>3</v>
      </c>
      <c r="T144" s="137">
        <f t="shared" si="36"/>
        <v>3</v>
      </c>
      <c r="U144" s="137">
        <f t="shared" si="36"/>
        <v>3</v>
      </c>
      <c r="V144" s="137">
        <f t="shared" si="36"/>
        <v>3</v>
      </c>
      <c r="W144" s="137">
        <f t="shared" si="36"/>
        <v>3</v>
      </c>
      <c r="X144" s="137">
        <f t="shared" si="36"/>
        <v>3</v>
      </c>
      <c r="Y144" s="137">
        <f t="shared" si="36"/>
        <v>3</v>
      </c>
      <c r="Z144" s="137">
        <f t="shared" si="36"/>
        <v>3</v>
      </c>
      <c r="AA144" s="137">
        <f t="shared" si="36"/>
        <v>3</v>
      </c>
      <c r="AB144" s="137">
        <f t="shared" si="36"/>
        <v>3</v>
      </c>
      <c r="AC144" s="137">
        <f t="shared" si="36"/>
        <v>3</v>
      </c>
      <c r="AD144" s="137">
        <f t="shared" si="36"/>
        <v>3</v>
      </c>
      <c r="AE144" s="137">
        <f t="shared" si="36"/>
        <v>3</v>
      </c>
      <c r="AF144" s="137">
        <f t="shared" si="36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5"/>
        <v>3.3</v>
      </c>
      <c r="D145" s="137">
        <f t="shared" si="35"/>
        <v>3.3</v>
      </c>
      <c r="E145" s="137">
        <f t="shared" si="35"/>
        <v>3.3</v>
      </c>
      <c r="F145" s="137">
        <f t="shared" si="35"/>
        <v>3.3</v>
      </c>
      <c r="G145" s="137">
        <f t="shared" si="35"/>
        <v>3.3</v>
      </c>
      <c r="H145" s="137">
        <f t="shared" si="35"/>
        <v>3.3</v>
      </c>
      <c r="I145" s="137">
        <f t="shared" si="35"/>
        <v>3.3</v>
      </c>
      <c r="J145" s="137">
        <f t="shared" si="35"/>
        <v>3.3</v>
      </c>
      <c r="K145" s="137">
        <f t="shared" si="35"/>
        <v>3.3</v>
      </c>
      <c r="L145" s="137">
        <f t="shared" si="35"/>
        <v>3.3</v>
      </c>
      <c r="M145" s="137">
        <f t="shared" si="35"/>
        <v>3.3</v>
      </c>
      <c r="N145" s="137">
        <f t="shared" si="35"/>
        <v>3.3</v>
      </c>
      <c r="O145" s="137">
        <f t="shared" si="35"/>
        <v>3.3</v>
      </c>
      <c r="P145" s="137">
        <f t="shared" si="35"/>
        <v>3.3</v>
      </c>
      <c r="Q145" s="137">
        <f t="shared" si="35"/>
        <v>3.3</v>
      </c>
      <c r="R145" s="137">
        <f t="shared" si="35"/>
        <v>3.3</v>
      </c>
      <c r="S145" s="137">
        <f t="shared" si="36"/>
        <v>3.3</v>
      </c>
      <c r="T145" s="137">
        <f t="shared" si="36"/>
        <v>3.3</v>
      </c>
      <c r="U145" s="137">
        <f t="shared" si="36"/>
        <v>3.3</v>
      </c>
      <c r="V145" s="137">
        <f t="shared" si="36"/>
        <v>3.3</v>
      </c>
      <c r="W145" s="137">
        <f t="shared" si="36"/>
        <v>3.3</v>
      </c>
      <c r="X145" s="137">
        <f t="shared" si="36"/>
        <v>3.3</v>
      </c>
      <c r="Y145" s="137">
        <f t="shared" si="36"/>
        <v>3.3</v>
      </c>
      <c r="Z145" s="137">
        <f t="shared" si="36"/>
        <v>3.3</v>
      </c>
      <c r="AA145" s="137">
        <f t="shared" si="36"/>
        <v>3.3</v>
      </c>
      <c r="AB145" s="137">
        <f t="shared" si="36"/>
        <v>3.3</v>
      </c>
      <c r="AC145" s="137">
        <f t="shared" si="36"/>
        <v>3.3</v>
      </c>
      <c r="AD145" s="137">
        <f t="shared" si="36"/>
        <v>3.3</v>
      </c>
      <c r="AE145" s="137">
        <f t="shared" si="36"/>
        <v>3.3</v>
      </c>
      <c r="AF145" s="137">
        <f t="shared" si="36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7">B147</f>
        <v>1.76</v>
      </c>
      <c r="D147" s="137">
        <f t="shared" si="37"/>
        <v>1.76</v>
      </c>
      <c r="E147" s="137">
        <f t="shared" si="37"/>
        <v>1.76</v>
      </c>
      <c r="F147" s="137">
        <f t="shared" si="37"/>
        <v>1.76</v>
      </c>
      <c r="G147" s="137">
        <f t="shared" si="37"/>
        <v>1.76</v>
      </c>
      <c r="H147" s="137">
        <f t="shared" si="37"/>
        <v>1.76</v>
      </c>
      <c r="I147" s="137">
        <f t="shared" si="37"/>
        <v>1.76</v>
      </c>
      <c r="J147" s="137">
        <f t="shared" si="37"/>
        <v>1.76</v>
      </c>
      <c r="K147" s="137">
        <f t="shared" si="37"/>
        <v>1.76</v>
      </c>
      <c r="L147" s="137">
        <f t="shared" si="37"/>
        <v>1.76</v>
      </c>
      <c r="M147" s="137">
        <f t="shared" si="37"/>
        <v>1.76</v>
      </c>
      <c r="N147" s="137">
        <f t="shared" si="37"/>
        <v>1.76</v>
      </c>
      <c r="O147" s="137">
        <f t="shared" si="37"/>
        <v>1.76</v>
      </c>
      <c r="P147" s="137">
        <f t="shared" si="37"/>
        <v>1.76</v>
      </c>
      <c r="Q147" s="137">
        <f t="shared" si="37"/>
        <v>1.76</v>
      </c>
      <c r="R147" s="137">
        <f t="shared" si="37"/>
        <v>1.76</v>
      </c>
      <c r="S147" s="137">
        <f t="shared" ref="S147:AF148" si="38">R147</f>
        <v>1.76</v>
      </c>
      <c r="T147" s="137">
        <f t="shared" si="38"/>
        <v>1.76</v>
      </c>
      <c r="U147" s="137">
        <f t="shared" si="38"/>
        <v>1.76</v>
      </c>
      <c r="V147" s="137">
        <f t="shared" si="38"/>
        <v>1.76</v>
      </c>
      <c r="W147" s="137">
        <f t="shared" si="38"/>
        <v>1.76</v>
      </c>
      <c r="X147" s="137">
        <f t="shared" si="38"/>
        <v>1.76</v>
      </c>
      <c r="Y147" s="137">
        <f t="shared" si="38"/>
        <v>1.76</v>
      </c>
      <c r="Z147" s="137">
        <f t="shared" si="38"/>
        <v>1.76</v>
      </c>
      <c r="AA147" s="137">
        <f t="shared" si="38"/>
        <v>1.76</v>
      </c>
      <c r="AB147" s="137">
        <f t="shared" si="38"/>
        <v>1.76</v>
      </c>
      <c r="AC147" s="137">
        <f t="shared" si="38"/>
        <v>1.76</v>
      </c>
      <c r="AD147" s="137">
        <f t="shared" si="38"/>
        <v>1.76</v>
      </c>
      <c r="AE147" s="137">
        <f t="shared" si="38"/>
        <v>1.76</v>
      </c>
      <c r="AF147" s="137">
        <f t="shared" si="38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7"/>
        <v>0</v>
      </c>
      <c r="D148" s="137">
        <f t="shared" si="37"/>
        <v>0</v>
      </c>
      <c r="E148" s="137">
        <f t="shared" si="37"/>
        <v>0</v>
      </c>
      <c r="F148" s="137">
        <f t="shared" si="37"/>
        <v>0</v>
      </c>
      <c r="G148" s="137">
        <f t="shared" si="37"/>
        <v>0</v>
      </c>
      <c r="H148" s="137">
        <f t="shared" si="37"/>
        <v>0</v>
      </c>
      <c r="I148" s="137">
        <f t="shared" si="37"/>
        <v>0</v>
      </c>
      <c r="J148" s="137">
        <f t="shared" si="37"/>
        <v>0</v>
      </c>
      <c r="K148" s="137">
        <f t="shared" si="37"/>
        <v>0</v>
      </c>
      <c r="L148" s="137">
        <f t="shared" si="37"/>
        <v>0</v>
      </c>
      <c r="M148" s="137">
        <f t="shared" si="37"/>
        <v>0</v>
      </c>
      <c r="N148" s="137">
        <f t="shared" si="37"/>
        <v>0</v>
      </c>
      <c r="O148" s="137">
        <f t="shared" si="37"/>
        <v>0</v>
      </c>
      <c r="P148" s="137">
        <f t="shared" si="37"/>
        <v>0</v>
      </c>
      <c r="Q148" s="137">
        <f t="shared" si="37"/>
        <v>0</v>
      </c>
      <c r="R148" s="137">
        <f t="shared" si="37"/>
        <v>0</v>
      </c>
      <c r="S148" s="137">
        <f t="shared" si="38"/>
        <v>0</v>
      </c>
      <c r="T148" s="137">
        <f t="shared" si="38"/>
        <v>0</v>
      </c>
      <c r="U148" s="137">
        <f t="shared" si="38"/>
        <v>0</v>
      </c>
      <c r="V148" s="137">
        <f t="shared" si="38"/>
        <v>0</v>
      </c>
      <c r="W148" s="137">
        <f t="shared" si="38"/>
        <v>0</v>
      </c>
      <c r="X148" s="137">
        <f t="shared" si="38"/>
        <v>0</v>
      </c>
      <c r="Y148" s="137">
        <f t="shared" si="38"/>
        <v>0</v>
      </c>
      <c r="Z148" s="137">
        <f t="shared" si="38"/>
        <v>0</v>
      </c>
      <c r="AA148" s="137">
        <f t="shared" si="38"/>
        <v>0</v>
      </c>
      <c r="AB148" s="137">
        <f t="shared" si="38"/>
        <v>0</v>
      </c>
      <c r="AC148" s="137">
        <f t="shared" si="38"/>
        <v>0</v>
      </c>
      <c r="AD148" s="137">
        <f t="shared" si="38"/>
        <v>0</v>
      </c>
      <c r="AE148" s="137">
        <f t="shared" si="38"/>
        <v>0</v>
      </c>
      <c r="AF148" s="137">
        <f t="shared" si="38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39">B150</f>
        <v>0.1</v>
      </c>
      <c r="D150" s="137">
        <f t="shared" si="39"/>
        <v>0.1</v>
      </c>
      <c r="E150" s="137">
        <f t="shared" si="39"/>
        <v>0.1</v>
      </c>
      <c r="F150" s="137">
        <f t="shared" si="39"/>
        <v>0.1</v>
      </c>
      <c r="G150" s="137">
        <f t="shared" si="39"/>
        <v>0.1</v>
      </c>
      <c r="H150" s="137">
        <f t="shared" si="39"/>
        <v>0.1</v>
      </c>
      <c r="I150" s="137">
        <f t="shared" si="39"/>
        <v>0.1</v>
      </c>
      <c r="J150" s="137">
        <f t="shared" si="39"/>
        <v>0.1</v>
      </c>
      <c r="K150" s="137">
        <f t="shared" si="39"/>
        <v>0.1</v>
      </c>
      <c r="L150" s="137">
        <f t="shared" si="39"/>
        <v>0.1</v>
      </c>
      <c r="M150" s="137">
        <f t="shared" si="39"/>
        <v>0.1</v>
      </c>
      <c r="N150" s="137">
        <f t="shared" si="39"/>
        <v>0.1</v>
      </c>
      <c r="O150" s="137">
        <f t="shared" si="39"/>
        <v>0.1</v>
      </c>
      <c r="P150" s="137">
        <f t="shared" si="39"/>
        <v>0.1</v>
      </c>
      <c r="Q150" s="137">
        <f t="shared" si="39"/>
        <v>0.1</v>
      </c>
      <c r="R150" s="137">
        <f t="shared" si="39"/>
        <v>0.1</v>
      </c>
      <c r="S150" s="137">
        <f t="shared" ref="S150:AF153" si="40">R150</f>
        <v>0.1</v>
      </c>
      <c r="T150" s="137">
        <f t="shared" si="40"/>
        <v>0.1</v>
      </c>
      <c r="U150" s="137">
        <f t="shared" si="40"/>
        <v>0.1</v>
      </c>
      <c r="V150" s="137">
        <f t="shared" si="40"/>
        <v>0.1</v>
      </c>
      <c r="W150" s="137">
        <f t="shared" si="40"/>
        <v>0.1</v>
      </c>
      <c r="X150" s="137">
        <f t="shared" si="40"/>
        <v>0.1</v>
      </c>
      <c r="Y150" s="137">
        <f t="shared" si="40"/>
        <v>0.1</v>
      </c>
      <c r="Z150" s="137">
        <f t="shared" si="40"/>
        <v>0.1</v>
      </c>
      <c r="AA150" s="137">
        <f t="shared" si="40"/>
        <v>0.1</v>
      </c>
      <c r="AB150" s="137">
        <f t="shared" si="40"/>
        <v>0.1</v>
      </c>
      <c r="AC150" s="137">
        <f t="shared" si="40"/>
        <v>0.1</v>
      </c>
      <c r="AD150" s="137">
        <f t="shared" si="40"/>
        <v>0.1</v>
      </c>
      <c r="AE150" s="137">
        <f t="shared" si="40"/>
        <v>0.1</v>
      </c>
      <c r="AF150" s="137">
        <f t="shared" si="40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39"/>
        <v>2.0499999999999998</v>
      </c>
      <c r="D151" s="137">
        <f t="shared" si="39"/>
        <v>2.0499999999999998</v>
      </c>
      <c r="E151" s="137">
        <f t="shared" si="39"/>
        <v>2.0499999999999998</v>
      </c>
      <c r="F151" s="137">
        <f t="shared" si="39"/>
        <v>2.0499999999999998</v>
      </c>
      <c r="G151" s="137">
        <f t="shared" si="39"/>
        <v>2.0499999999999998</v>
      </c>
      <c r="H151" s="137">
        <f t="shared" si="39"/>
        <v>2.0499999999999998</v>
      </c>
      <c r="I151" s="137">
        <f t="shared" si="39"/>
        <v>2.0499999999999998</v>
      </c>
      <c r="J151" s="137">
        <f t="shared" si="39"/>
        <v>2.0499999999999998</v>
      </c>
      <c r="K151" s="137">
        <f t="shared" si="39"/>
        <v>2.0499999999999998</v>
      </c>
      <c r="L151" s="137">
        <f t="shared" si="39"/>
        <v>2.0499999999999998</v>
      </c>
      <c r="M151" s="137">
        <f t="shared" si="39"/>
        <v>2.0499999999999998</v>
      </c>
      <c r="N151" s="137">
        <f t="shared" si="39"/>
        <v>2.0499999999999998</v>
      </c>
      <c r="O151" s="137">
        <f t="shared" si="39"/>
        <v>2.0499999999999998</v>
      </c>
      <c r="P151" s="137">
        <f t="shared" si="39"/>
        <v>2.0499999999999998</v>
      </c>
      <c r="Q151" s="137">
        <f t="shared" si="39"/>
        <v>2.0499999999999998</v>
      </c>
      <c r="R151" s="137">
        <f t="shared" si="39"/>
        <v>2.0499999999999998</v>
      </c>
      <c r="S151" s="137">
        <f t="shared" si="40"/>
        <v>2.0499999999999998</v>
      </c>
      <c r="T151" s="137">
        <f t="shared" si="40"/>
        <v>2.0499999999999998</v>
      </c>
      <c r="U151" s="137">
        <f t="shared" si="40"/>
        <v>2.0499999999999998</v>
      </c>
      <c r="V151" s="137">
        <f t="shared" si="40"/>
        <v>2.0499999999999998</v>
      </c>
      <c r="W151" s="137">
        <f t="shared" si="40"/>
        <v>2.0499999999999998</v>
      </c>
      <c r="X151" s="137">
        <f t="shared" si="40"/>
        <v>2.0499999999999998</v>
      </c>
      <c r="Y151" s="137">
        <f t="shared" si="40"/>
        <v>2.0499999999999998</v>
      </c>
      <c r="Z151" s="137">
        <f t="shared" si="40"/>
        <v>2.0499999999999998</v>
      </c>
      <c r="AA151" s="137">
        <f t="shared" si="40"/>
        <v>2.0499999999999998</v>
      </c>
      <c r="AB151" s="137">
        <f t="shared" si="40"/>
        <v>2.0499999999999998</v>
      </c>
      <c r="AC151" s="137">
        <f t="shared" si="40"/>
        <v>2.0499999999999998</v>
      </c>
      <c r="AD151" s="137">
        <f t="shared" si="40"/>
        <v>2.0499999999999998</v>
      </c>
      <c r="AE151" s="137">
        <f t="shared" si="40"/>
        <v>2.0499999999999998</v>
      </c>
      <c r="AF151" s="137">
        <f t="shared" si="40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39"/>
        <v>2.7</v>
      </c>
      <c r="D152" s="137">
        <f t="shared" si="39"/>
        <v>2.7</v>
      </c>
      <c r="E152" s="137">
        <f t="shared" si="39"/>
        <v>2.7</v>
      </c>
      <c r="F152" s="137">
        <f t="shared" si="39"/>
        <v>2.7</v>
      </c>
      <c r="G152" s="137">
        <f t="shared" si="39"/>
        <v>2.7</v>
      </c>
      <c r="H152" s="137">
        <f t="shared" si="39"/>
        <v>2.7</v>
      </c>
      <c r="I152" s="137">
        <f t="shared" si="39"/>
        <v>2.7</v>
      </c>
      <c r="J152" s="137">
        <f t="shared" si="39"/>
        <v>2.7</v>
      </c>
      <c r="K152" s="137">
        <f t="shared" si="39"/>
        <v>2.7</v>
      </c>
      <c r="L152" s="137">
        <f t="shared" si="39"/>
        <v>2.7</v>
      </c>
      <c r="M152" s="137">
        <f t="shared" si="39"/>
        <v>2.7</v>
      </c>
      <c r="N152" s="137">
        <f t="shared" si="39"/>
        <v>2.7</v>
      </c>
      <c r="O152" s="137">
        <f t="shared" si="39"/>
        <v>2.7</v>
      </c>
      <c r="P152" s="137">
        <f t="shared" si="39"/>
        <v>2.7</v>
      </c>
      <c r="Q152" s="137">
        <f t="shared" si="39"/>
        <v>2.7</v>
      </c>
      <c r="R152" s="137">
        <f t="shared" si="39"/>
        <v>2.7</v>
      </c>
      <c r="S152" s="137">
        <f t="shared" si="40"/>
        <v>2.7</v>
      </c>
      <c r="T152" s="137">
        <f t="shared" si="40"/>
        <v>2.7</v>
      </c>
      <c r="U152" s="137">
        <f t="shared" si="40"/>
        <v>2.7</v>
      </c>
      <c r="V152" s="137">
        <f t="shared" si="40"/>
        <v>2.7</v>
      </c>
      <c r="W152" s="137">
        <f t="shared" si="40"/>
        <v>2.7</v>
      </c>
      <c r="X152" s="137">
        <f t="shared" si="40"/>
        <v>2.7</v>
      </c>
      <c r="Y152" s="137">
        <f t="shared" si="40"/>
        <v>2.7</v>
      </c>
      <c r="Z152" s="137">
        <f t="shared" si="40"/>
        <v>2.7</v>
      </c>
      <c r="AA152" s="137">
        <f t="shared" si="40"/>
        <v>2.7</v>
      </c>
      <c r="AB152" s="137">
        <f t="shared" si="40"/>
        <v>2.7</v>
      </c>
      <c r="AC152" s="137">
        <f t="shared" si="40"/>
        <v>2.7</v>
      </c>
      <c r="AD152" s="137">
        <f t="shared" si="40"/>
        <v>2.7</v>
      </c>
      <c r="AE152" s="137">
        <f t="shared" si="40"/>
        <v>2.7</v>
      </c>
      <c r="AF152" s="137">
        <f t="shared" si="40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39"/>
        <v>2.15</v>
      </c>
      <c r="D153" s="137">
        <f t="shared" si="39"/>
        <v>2.15</v>
      </c>
      <c r="E153" s="137">
        <f t="shared" si="39"/>
        <v>2.15</v>
      </c>
      <c r="F153" s="137">
        <f t="shared" si="39"/>
        <v>2.15</v>
      </c>
      <c r="G153" s="137">
        <f t="shared" si="39"/>
        <v>2.15</v>
      </c>
      <c r="H153" s="137">
        <f t="shared" si="39"/>
        <v>2.15</v>
      </c>
      <c r="I153" s="137">
        <f t="shared" si="39"/>
        <v>2.15</v>
      </c>
      <c r="J153" s="137">
        <f t="shared" si="39"/>
        <v>2.15</v>
      </c>
      <c r="K153" s="137">
        <f t="shared" si="39"/>
        <v>2.15</v>
      </c>
      <c r="L153" s="137">
        <f t="shared" si="39"/>
        <v>2.15</v>
      </c>
      <c r="M153" s="137">
        <f t="shared" si="39"/>
        <v>2.15</v>
      </c>
      <c r="N153" s="137">
        <f t="shared" si="39"/>
        <v>2.15</v>
      </c>
      <c r="O153" s="137">
        <f t="shared" si="39"/>
        <v>2.15</v>
      </c>
      <c r="P153" s="137">
        <f t="shared" si="39"/>
        <v>2.15</v>
      </c>
      <c r="Q153" s="137">
        <f t="shared" si="39"/>
        <v>2.15</v>
      </c>
      <c r="R153" s="137">
        <f t="shared" si="39"/>
        <v>2.15</v>
      </c>
      <c r="S153" s="137">
        <f t="shared" si="40"/>
        <v>2.15</v>
      </c>
      <c r="T153" s="137">
        <f t="shared" si="40"/>
        <v>2.15</v>
      </c>
      <c r="U153" s="137">
        <f t="shared" si="40"/>
        <v>2.15</v>
      </c>
      <c r="V153" s="137">
        <f t="shared" si="40"/>
        <v>2.15</v>
      </c>
      <c r="W153" s="137">
        <f t="shared" si="40"/>
        <v>2.15</v>
      </c>
      <c r="X153" s="137">
        <f t="shared" si="40"/>
        <v>2.15</v>
      </c>
      <c r="Y153" s="137">
        <f t="shared" si="40"/>
        <v>2.15</v>
      </c>
      <c r="Z153" s="137">
        <f t="shared" si="40"/>
        <v>2.15</v>
      </c>
      <c r="AA153" s="137">
        <f t="shared" si="40"/>
        <v>2.15</v>
      </c>
      <c r="AB153" s="137">
        <f t="shared" si="40"/>
        <v>2.15</v>
      </c>
      <c r="AC153" s="137">
        <f t="shared" si="40"/>
        <v>2.15</v>
      </c>
      <c r="AD153" s="137">
        <f t="shared" si="40"/>
        <v>2.15</v>
      </c>
      <c r="AE153" s="137">
        <f t="shared" si="40"/>
        <v>2.15</v>
      </c>
      <c r="AF153" s="137">
        <f t="shared" si="40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1">B155</f>
        <v>0.9</v>
      </c>
      <c r="D155" s="137">
        <f t="shared" si="41"/>
        <v>0.9</v>
      </c>
      <c r="E155" s="137">
        <f t="shared" si="41"/>
        <v>0.9</v>
      </c>
      <c r="F155" s="137">
        <f t="shared" si="41"/>
        <v>0.9</v>
      </c>
      <c r="G155" s="137">
        <f t="shared" si="41"/>
        <v>0.9</v>
      </c>
      <c r="H155" s="137">
        <f t="shared" si="41"/>
        <v>0.9</v>
      </c>
      <c r="I155" s="137">
        <f t="shared" si="41"/>
        <v>0.9</v>
      </c>
      <c r="J155" s="137">
        <f t="shared" si="41"/>
        <v>0.9</v>
      </c>
      <c r="K155" s="137">
        <f t="shared" si="41"/>
        <v>0.9</v>
      </c>
      <c r="L155" s="137">
        <f t="shared" si="41"/>
        <v>0.9</v>
      </c>
      <c r="M155" s="137">
        <f t="shared" si="41"/>
        <v>0.9</v>
      </c>
      <c r="N155" s="137">
        <f t="shared" si="41"/>
        <v>0.9</v>
      </c>
      <c r="O155" s="137">
        <f t="shared" si="41"/>
        <v>0.9</v>
      </c>
      <c r="P155" s="137">
        <f t="shared" si="41"/>
        <v>0.9</v>
      </c>
      <c r="Q155" s="137">
        <f t="shared" si="41"/>
        <v>0.9</v>
      </c>
      <c r="R155" s="137">
        <f t="shared" si="41"/>
        <v>0.9</v>
      </c>
      <c r="S155" s="137">
        <f t="shared" ref="R155:AF167" si="42">R155</f>
        <v>0.9</v>
      </c>
      <c r="T155" s="137">
        <f t="shared" si="42"/>
        <v>0.9</v>
      </c>
      <c r="U155" s="137">
        <f t="shared" si="42"/>
        <v>0.9</v>
      </c>
      <c r="V155" s="137">
        <f t="shared" si="42"/>
        <v>0.9</v>
      </c>
      <c r="W155" s="137">
        <f t="shared" si="42"/>
        <v>0.9</v>
      </c>
      <c r="X155" s="137">
        <f t="shared" si="42"/>
        <v>0.9</v>
      </c>
      <c r="Y155" s="137">
        <f t="shared" si="42"/>
        <v>0.9</v>
      </c>
      <c r="Z155" s="137">
        <f t="shared" si="42"/>
        <v>0.9</v>
      </c>
      <c r="AA155" s="137">
        <f t="shared" si="42"/>
        <v>0.9</v>
      </c>
      <c r="AB155" s="137">
        <f t="shared" si="42"/>
        <v>0.9</v>
      </c>
      <c r="AC155" s="137">
        <f t="shared" si="42"/>
        <v>0.9</v>
      </c>
      <c r="AD155" s="137">
        <f t="shared" si="42"/>
        <v>0.9</v>
      </c>
      <c r="AE155" s="137">
        <f t="shared" si="42"/>
        <v>0.9</v>
      </c>
      <c r="AF155" s="137">
        <f t="shared" si="42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1"/>
        <v>1.08</v>
      </c>
      <c r="D156" s="137">
        <f t="shared" si="41"/>
        <v>1.08</v>
      </c>
      <c r="E156" s="137">
        <f t="shared" si="41"/>
        <v>1.08</v>
      </c>
      <c r="F156" s="137">
        <f t="shared" si="41"/>
        <v>1.08</v>
      </c>
      <c r="G156" s="137">
        <f t="shared" si="41"/>
        <v>1.08</v>
      </c>
      <c r="H156" s="137">
        <f t="shared" si="41"/>
        <v>1.08</v>
      </c>
      <c r="I156" s="137">
        <f t="shared" si="41"/>
        <v>1.08</v>
      </c>
      <c r="J156" s="137">
        <f t="shared" si="41"/>
        <v>1.08</v>
      </c>
      <c r="K156" s="137">
        <f t="shared" si="41"/>
        <v>1.08</v>
      </c>
      <c r="L156" s="137">
        <f t="shared" si="41"/>
        <v>1.08</v>
      </c>
      <c r="M156" s="137">
        <f t="shared" si="41"/>
        <v>1.08</v>
      </c>
      <c r="N156" s="137">
        <f t="shared" si="41"/>
        <v>1.08</v>
      </c>
      <c r="O156" s="137">
        <f t="shared" si="41"/>
        <v>1.08</v>
      </c>
      <c r="P156" s="137">
        <f t="shared" si="41"/>
        <v>1.08</v>
      </c>
      <c r="Q156" s="137">
        <f t="shared" si="41"/>
        <v>1.08</v>
      </c>
      <c r="R156" s="137">
        <f t="shared" si="41"/>
        <v>1.08</v>
      </c>
      <c r="S156" s="137">
        <f t="shared" si="42"/>
        <v>1.08</v>
      </c>
      <c r="T156" s="137">
        <f t="shared" si="42"/>
        <v>1.08</v>
      </c>
      <c r="U156" s="137">
        <f t="shared" si="42"/>
        <v>1.08</v>
      </c>
      <c r="V156" s="137">
        <f t="shared" si="42"/>
        <v>1.08</v>
      </c>
      <c r="W156" s="137">
        <f t="shared" si="42"/>
        <v>1.08</v>
      </c>
      <c r="X156" s="137">
        <f t="shared" si="42"/>
        <v>1.08</v>
      </c>
      <c r="Y156" s="137">
        <f t="shared" si="42"/>
        <v>1.08</v>
      </c>
      <c r="Z156" s="137">
        <f t="shared" si="42"/>
        <v>1.08</v>
      </c>
      <c r="AA156" s="137">
        <f t="shared" si="42"/>
        <v>1.08</v>
      </c>
      <c r="AB156" s="137">
        <f t="shared" si="42"/>
        <v>1.08</v>
      </c>
      <c r="AC156" s="137">
        <f t="shared" si="42"/>
        <v>1.08</v>
      </c>
      <c r="AD156" s="137">
        <f t="shared" si="42"/>
        <v>1.08</v>
      </c>
      <c r="AE156" s="137">
        <f t="shared" si="42"/>
        <v>1.08</v>
      </c>
      <c r="AF156" s="137">
        <f t="shared" si="42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1"/>
        <v>2.37</v>
      </c>
      <c r="D157" s="137">
        <f t="shared" si="41"/>
        <v>2.37</v>
      </c>
      <c r="E157" s="137">
        <f t="shared" si="41"/>
        <v>2.37</v>
      </c>
      <c r="F157" s="137">
        <f t="shared" si="41"/>
        <v>2.37</v>
      </c>
      <c r="G157" s="137">
        <f t="shared" si="41"/>
        <v>2.37</v>
      </c>
      <c r="H157" s="137">
        <f t="shared" si="41"/>
        <v>2.37</v>
      </c>
      <c r="I157" s="137">
        <f t="shared" si="41"/>
        <v>2.37</v>
      </c>
      <c r="J157" s="137">
        <f t="shared" si="41"/>
        <v>2.37</v>
      </c>
      <c r="K157" s="137">
        <f t="shared" si="41"/>
        <v>2.37</v>
      </c>
      <c r="L157" s="137">
        <f t="shared" si="41"/>
        <v>2.37</v>
      </c>
      <c r="M157" s="137">
        <f t="shared" si="41"/>
        <v>2.37</v>
      </c>
      <c r="N157" s="137">
        <f t="shared" si="41"/>
        <v>2.37</v>
      </c>
      <c r="O157" s="137">
        <f t="shared" si="41"/>
        <v>2.37</v>
      </c>
      <c r="P157" s="137">
        <f t="shared" si="41"/>
        <v>2.37</v>
      </c>
      <c r="Q157" s="137">
        <f t="shared" si="41"/>
        <v>2.37</v>
      </c>
      <c r="R157" s="137">
        <f t="shared" si="41"/>
        <v>2.37</v>
      </c>
      <c r="S157" s="137">
        <f t="shared" si="42"/>
        <v>2.37</v>
      </c>
      <c r="T157" s="137">
        <f t="shared" si="42"/>
        <v>2.37</v>
      </c>
      <c r="U157" s="137">
        <f t="shared" si="42"/>
        <v>2.37</v>
      </c>
      <c r="V157" s="137">
        <f t="shared" si="42"/>
        <v>2.37</v>
      </c>
      <c r="W157" s="137">
        <f t="shared" si="42"/>
        <v>2.37</v>
      </c>
      <c r="X157" s="137">
        <f t="shared" si="42"/>
        <v>2.37</v>
      </c>
      <c r="Y157" s="137">
        <f t="shared" si="42"/>
        <v>2.37</v>
      </c>
      <c r="Z157" s="137">
        <f t="shared" si="42"/>
        <v>2.37</v>
      </c>
      <c r="AA157" s="137">
        <f t="shared" si="42"/>
        <v>2.37</v>
      </c>
      <c r="AB157" s="137">
        <f t="shared" si="42"/>
        <v>2.37</v>
      </c>
      <c r="AC157" s="137">
        <f t="shared" si="42"/>
        <v>2.37</v>
      </c>
      <c r="AD157" s="137">
        <f t="shared" si="42"/>
        <v>2.37</v>
      </c>
      <c r="AE157" s="137">
        <f t="shared" si="42"/>
        <v>2.37</v>
      </c>
      <c r="AF157" s="137">
        <f t="shared" si="42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1"/>
        <v>1.81</v>
      </c>
      <c r="D158" s="137">
        <f t="shared" si="41"/>
        <v>1.81</v>
      </c>
      <c r="E158" s="137">
        <f t="shared" si="41"/>
        <v>1.81</v>
      </c>
      <c r="F158" s="137">
        <f t="shared" si="41"/>
        <v>1.81</v>
      </c>
      <c r="G158" s="137">
        <f t="shared" si="41"/>
        <v>1.81</v>
      </c>
      <c r="H158" s="137">
        <f t="shared" si="41"/>
        <v>1.81</v>
      </c>
      <c r="I158" s="137">
        <f t="shared" si="41"/>
        <v>1.81</v>
      </c>
      <c r="J158" s="137">
        <f t="shared" si="41"/>
        <v>1.81</v>
      </c>
      <c r="K158" s="137">
        <f t="shared" si="41"/>
        <v>1.81</v>
      </c>
      <c r="L158" s="137">
        <f t="shared" si="41"/>
        <v>1.81</v>
      </c>
      <c r="M158" s="137">
        <f t="shared" si="41"/>
        <v>1.81</v>
      </c>
      <c r="N158" s="137">
        <f t="shared" si="41"/>
        <v>1.81</v>
      </c>
      <c r="O158" s="137">
        <f t="shared" si="41"/>
        <v>1.81</v>
      </c>
      <c r="P158" s="137">
        <f t="shared" si="41"/>
        <v>1.81</v>
      </c>
      <c r="Q158" s="137">
        <f t="shared" si="41"/>
        <v>1.81</v>
      </c>
      <c r="R158" s="137">
        <f t="shared" si="41"/>
        <v>1.81</v>
      </c>
      <c r="S158" s="137">
        <f t="shared" si="42"/>
        <v>1.81</v>
      </c>
      <c r="T158" s="137">
        <f t="shared" si="42"/>
        <v>1.81</v>
      </c>
      <c r="U158" s="137">
        <f t="shared" si="42"/>
        <v>1.81</v>
      </c>
      <c r="V158" s="137">
        <f t="shared" si="42"/>
        <v>1.81</v>
      </c>
      <c r="W158" s="137">
        <f t="shared" si="42"/>
        <v>1.81</v>
      </c>
      <c r="X158" s="137">
        <f t="shared" si="42"/>
        <v>1.81</v>
      </c>
      <c r="Y158" s="137">
        <f t="shared" si="42"/>
        <v>1.81</v>
      </c>
      <c r="Z158" s="137">
        <f t="shared" si="42"/>
        <v>1.81</v>
      </c>
      <c r="AA158" s="137">
        <f t="shared" si="42"/>
        <v>1.81</v>
      </c>
      <c r="AB158" s="137">
        <f t="shared" si="42"/>
        <v>1.81</v>
      </c>
      <c r="AC158" s="137">
        <f t="shared" si="42"/>
        <v>1.81</v>
      </c>
      <c r="AD158" s="137">
        <f t="shared" si="42"/>
        <v>1.81</v>
      </c>
      <c r="AE158" s="137">
        <f t="shared" si="42"/>
        <v>1.81</v>
      </c>
      <c r="AF158" s="137">
        <f t="shared" si="42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1"/>
        <v>1.0900000000000001</v>
      </c>
      <c r="D159" s="137">
        <f t="shared" si="41"/>
        <v>1.0900000000000001</v>
      </c>
      <c r="E159" s="137">
        <f t="shared" si="41"/>
        <v>1.0900000000000001</v>
      </c>
      <c r="F159" s="137">
        <f t="shared" si="41"/>
        <v>1.0900000000000001</v>
      </c>
      <c r="G159" s="137">
        <f t="shared" si="41"/>
        <v>1.0900000000000001</v>
      </c>
      <c r="H159" s="137">
        <f t="shared" si="41"/>
        <v>1.0900000000000001</v>
      </c>
      <c r="I159" s="137">
        <f t="shared" si="41"/>
        <v>1.0900000000000001</v>
      </c>
      <c r="J159" s="137">
        <f t="shared" si="41"/>
        <v>1.0900000000000001</v>
      </c>
      <c r="K159" s="137">
        <f t="shared" si="41"/>
        <v>1.0900000000000001</v>
      </c>
      <c r="L159" s="137">
        <f t="shared" si="41"/>
        <v>1.0900000000000001</v>
      </c>
      <c r="M159" s="137">
        <f t="shared" si="41"/>
        <v>1.0900000000000001</v>
      </c>
      <c r="N159" s="137">
        <f t="shared" si="41"/>
        <v>1.0900000000000001</v>
      </c>
      <c r="O159" s="137">
        <f t="shared" si="41"/>
        <v>1.0900000000000001</v>
      </c>
      <c r="P159" s="137">
        <f t="shared" si="41"/>
        <v>1.0900000000000001</v>
      </c>
      <c r="Q159" s="137">
        <f t="shared" si="41"/>
        <v>1.0900000000000001</v>
      </c>
      <c r="R159" s="137">
        <f t="shared" si="41"/>
        <v>1.0900000000000001</v>
      </c>
      <c r="S159" s="137">
        <f t="shared" si="42"/>
        <v>1.0900000000000001</v>
      </c>
      <c r="T159" s="137">
        <f t="shared" si="42"/>
        <v>1.0900000000000001</v>
      </c>
      <c r="U159" s="137">
        <f t="shared" si="42"/>
        <v>1.0900000000000001</v>
      </c>
      <c r="V159" s="137">
        <f t="shared" si="42"/>
        <v>1.0900000000000001</v>
      </c>
      <c r="W159" s="137">
        <f t="shared" si="42"/>
        <v>1.0900000000000001</v>
      </c>
      <c r="X159" s="137">
        <f t="shared" si="42"/>
        <v>1.0900000000000001</v>
      </c>
      <c r="Y159" s="137">
        <f t="shared" si="42"/>
        <v>1.0900000000000001</v>
      </c>
      <c r="Z159" s="137">
        <f t="shared" si="42"/>
        <v>1.0900000000000001</v>
      </c>
      <c r="AA159" s="137">
        <f t="shared" si="42"/>
        <v>1.0900000000000001</v>
      </c>
      <c r="AB159" s="137">
        <f t="shared" si="42"/>
        <v>1.0900000000000001</v>
      </c>
      <c r="AC159" s="137">
        <f t="shared" si="42"/>
        <v>1.0900000000000001</v>
      </c>
      <c r="AD159" s="137">
        <f t="shared" si="42"/>
        <v>1.0900000000000001</v>
      </c>
      <c r="AE159" s="137">
        <f t="shared" si="42"/>
        <v>1.0900000000000001</v>
      </c>
      <c r="AF159" s="137">
        <f t="shared" si="42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1"/>
        <v>1.58</v>
      </c>
      <c r="D160" s="137">
        <f t="shared" si="41"/>
        <v>1.58</v>
      </c>
      <c r="E160" s="137">
        <f t="shared" si="41"/>
        <v>1.58</v>
      </c>
      <c r="F160" s="137">
        <f t="shared" si="41"/>
        <v>1.58</v>
      </c>
      <c r="G160" s="137">
        <f t="shared" si="41"/>
        <v>1.58</v>
      </c>
      <c r="H160" s="137">
        <f t="shared" si="41"/>
        <v>1.58</v>
      </c>
      <c r="I160" s="137">
        <f t="shared" si="41"/>
        <v>1.58</v>
      </c>
      <c r="J160" s="137">
        <f t="shared" si="41"/>
        <v>1.58</v>
      </c>
      <c r="K160" s="137">
        <f t="shared" si="41"/>
        <v>1.58</v>
      </c>
      <c r="L160" s="137">
        <f t="shared" si="41"/>
        <v>1.58</v>
      </c>
      <c r="M160" s="137">
        <f t="shared" si="41"/>
        <v>1.58</v>
      </c>
      <c r="N160" s="137">
        <f t="shared" si="41"/>
        <v>1.58</v>
      </c>
      <c r="O160" s="137">
        <f t="shared" si="41"/>
        <v>1.58</v>
      </c>
      <c r="P160" s="137">
        <f t="shared" si="41"/>
        <v>1.58</v>
      </c>
      <c r="Q160" s="137">
        <f t="shared" si="41"/>
        <v>1.58</v>
      </c>
      <c r="R160" s="137">
        <f t="shared" si="41"/>
        <v>1.58</v>
      </c>
      <c r="S160" s="137">
        <f t="shared" si="42"/>
        <v>1.58</v>
      </c>
      <c r="T160" s="137">
        <f t="shared" si="42"/>
        <v>1.58</v>
      </c>
      <c r="U160" s="137">
        <f t="shared" si="42"/>
        <v>1.58</v>
      </c>
      <c r="V160" s="137">
        <f t="shared" si="42"/>
        <v>1.58</v>
      </c>
      <c r="W160" s="137">
        <f t="shared" si="42"/>
        <v>1.58</v>
      </c>
      <c r="X160" s="137">
        <f t="shared" si="42"/>
        <v>1.58</v>
      </c>
      <c r="Y160" s="137">
        <f t="shared" si="42"/>
        <v>1.58</v>
      </c>
      <c r="Z160" s="137">
        <f t="shared" si="42"/>
        <v>1.58</v>
      </c>
      <c r="AA160" s="137">
        <f t="shared" si="42"/>
        <v>1.58</v>
      </c>
      <c r="AB160" s="137">
        <f t="shared" si="42"/>
        <v>1.58</v>
      </c>
      <c r="AC160" s="137">
        <f t="shared" si="42"/>
        <v>1.58</v>
      </c>
      <c r="AD160" s="137">
        <f t="shared" si="42"/>
        <v>1.58</v>
      </c>
      <c r="AE160" s="137">
        <f t="shared" si="42"/>
        <v>1.58</v>
      </c>
      <c r="AF160" s="137">
        <f t="shared" si="42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1"/>
        <v>2</v>
      </c>
      <c r="D161" s="137">
        <f t="shared" si="41"/>
        <v>2</v>
      </c>
      <c r="E161" s="137">
        <f t="shared" si="41"/>
        <v>2</v>
      </c>
      <c r="F161" s="137">
        <f t="shared" si="41"/>
        <v>2</v>
      </c>
      <c r="G161" s="137">
        <f t="shared" si="41"/>
        <v>2</v>
      </c>
      <c r="H161" s="137">
        <f t="shared" si="41"/>
        <v>2</v>
      </c>
      <c r="I161" s="137">
        <f t="shared" si="41"/>
        <v>2</v>
      </c>
      <c r="J161" s="137">
        <f t="shared" si="41"/>
        <v>2</v>
      </c>
      <c r="K161" s="137">
        <f t="shared" si="41"/>
        <v>2</v>
      </c>
      <c r="L161" s="137">
        <f t="shared" si="41"/>
        <v>2</v>
      </c>
      <c r="M161" s="137">
        <f t="shared" si="41"/>
        <v>2</v>
      </c>
      <c r="N161" s="137">
        <f t="shared" si="41"/>
        <v>2</v>
      </c>
      <c r="O161" s="137">
        <f t="shared" si="41"/>
        <v>2</v>
      </c>
      <c r="P161" s="137">
        <f t="shared" si="41"/>
        <v>2</v>
      </c>
      <c r="Q161" s="137">
        <f t="shared" si="41"/>
        <v>2</v>
      </c>
      <c r="R161" s="137">
        <f t="shared" si="41"/>
        <v>2</v>
      </c>
      <c r="S161" s="137">
        <f t="shared" si="42"/>
        <v>2</v>
      </c>
      <c r="T161" s="137">
        <f t="shared" si="42"/>
        <v>2</v>
      </c>
      <c r="U161" s="137">
        <f t="shared" si="42"/>
        <v>2</v>
      </c>
      <c r="V161" s="137">
        <f t="shared" si="42"/>
        <v>2</v>
      </c>
      <c r="W161" s="137">
        <f t="shared" si="42"/>
        <v>2</v>
      </c>
      <c r="X161" s="137">
        <f t="shared" si="42"/>
        <v>2</v>
      </c>
      <c r="Y161" s="137">
        <f t="shared" si="42"/>
        <v>2</v>
      </c>
      <c r="Z161" s="137">
        <f t="shared" si="42"/>
        <v>2</v>
      </c>
      <c r="AA161" s="137">
        <f t="shared" si="42"/>
        <v>2</v>
      </c>
      <c r="AB161" s="137">
        <f t="shared" si="42"/>
        <v>2</v>
      </c>
      <c r="AC161" s="137">
        <f t="shared" si="42"/>
        <v>2</v>
      </c>
      <c r="AD161" s="137">
        <f t="shared" si="42"/>
        <v>2</v>
      </c>
      <c r="AE161" s="137">
        <f t="shared" si="42"/>
        <v>2</v>
      </c>
      <c r="AF161" s="137">
        <f t="shared" si="42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1"/>
        <v>0.47</v>
      </c>
      <c r="D162" s="137">
        <f t="shared" si="41"/>
        <v>0.47</v>
      </c>
      <c r="E162" s="137">
        <f t="shared" si="41"/>
        <v>0.47</v>
      </c>
      <c r="F162" s="137">
        <f t="shared" si="41"/>
        <v>0.47</v>
      </c>
      <c r="G162" s="137">
        <f t="shared" si="41"/>
        <v>0.47</v>
      </c>
      <c r="H162" s="137">
        <f t="shared" si="41"/>
        <v>0.47</v>
      </c>
      <c r="I162" s="137">
        <f t="shared" si="41"/>
        <v>0.47</v>
      </c>
      <c r="J162" s="137">
        <f t="shared" si="41"/>
        <v>0.47</v>
      </c>
      <c r="K162" s="137">
        <f t="shared" si="41"/>
        <v>0.47</v>
      </c>
      <c r="L162" s="137">
        <f t="shared" si="41"/>
        <v>0.47</v>
      </c>
      <c r="M162" s="137">
        <f t="shared" si="41"/>
        <v>0.47</v>
      </c>
      <c r="N162" s="137">
        <f t="shared" si="41"/>
        <v>0.47</v>
      </c>
      <c r="O162" s="137">
        <f t="shared" si="41"/>
        <v>0.47</v>
      </c>
      <c r="P162" s="137">
        <f t="shared" si="41"/>
        <v>0.47</v>
      </c>
      <c r="Q162" s="137">
        <f t="shared" si="41"/>
        <v>0.47</v>
      </c>
      <c r="R162" s="137">
        <f t="shared" si="41"/>
        <v>0.47</v>
      </c>
      <c r="S162" s="137">
        <f t="shared" si="42"/>
        <v>0.47</v>
      </c>
      <c r="T162" s="137">
        <f t="shared" si="42"/>
        <v>0.47</v>
      </c>
      <c r="U162" s="137">
        <f t="shared" si="42"/>
        <v>0.47</v>
      </c>
      <c r="V162" s="137">
        <f t="shared" si="42"/>
        <v>0.47</v>
      </c>
      <c r="W162" s="137">
        <f t="shared" si="42"/>
        <v>0.47</v>
      </c>
      <c r="X162" s="137">
        <f t="shared" si="42"/>
        <v>0.47</v>
      </c>
      <c r="Y162" s="137">
        <f t="shared" si="42"/>
        <v>0.47</v>
      </c>
      <c r="Z162" s="137">
        <f t="shared" si="42"/>
        <v>0.47</v>
      </c>
      <c r="AA162" s="137">
        <f t="shared" si="42"/>
        <v>0.47</v>
      </c>
      <c r="AB162" s="137">
        <f t="shared" si="42"/>
        <v>0.47</v>
      </c>
      <c r="AC162" s="137">
        <f t="shared" si="42"/>
        <v>0.47</v>
      </c>
      <c r="AD162" s="137">
        <f t="shared" si="42"/>
        <v>0.47</v>
      </c>
      <c r="AE162" s="137">
        <f t="shared" si="42"/>
        <v>0.47</v>
      </c>
      <c r="AF162" s="137">
        <f t="shared" si="42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1"/>
        <v>0</v>
      </c>
      <c r="D163" s="137">
        <f t="shared" si="41"/>
        <v>0</v>
      </c>
      <c r="E163" s="137">
        <f t="shared" si="41"/>
        <v>0</v>
      </c>
      <c r="F163" s="137">
        <f t="shared" si="41"/>
        <v>0</v>
      </c>
      <c r="G163" s="137">
        <f t="shared" si="41"/>
        <v>0</v>
      </c>
      <c r="H163" s="137">
        <f t="shared" si="41"/>
        <v>0</v>
      </c>
      <c r="I163" s="137">
        <f t="shared" si="41"/>
        <v>0</v>
      </c>
      <c r="J163" s="137">
        <f t="shared" si="41"/>
        <v>0</v>
      </c>
      <c r="K163" s="137">
        <f t="shared" si="41"/>
        <v>0</v>
      </c>
      <c r="L163" s="137">
        <f t="shared" si="41"/>
        <v>0</v>
      </c>
      <c r="M163" s="137">
        <f t="shared" si="41"/>
        <v>0</v>
      </c>
      <c r="N163" s="137">
        <f t="shared" si="41"/>
        <v>0</v>
      </c>
      <c r="O163" s="137">
        <f t="shared" si="41"/>
        <v>0</v>
      </c>
      <c r="P163" s="137">
        <f t="shared" si="41"/>
        <v>0</v>
      </c>
      <c r="Q163" s="137">
        <f t="shared" si="41"/>
        <v>0</v>
      </c>
      <c r="R163" s="137">
        <f t="shared" si="41"/>
        <v>0</v>
      </c>
      <c r="S163" s="137">
        <f t="shared" si="42"/>
        <v>0</v>
      </c>
      <c r="T163" s="137">
        <f t="shared" si="42"/>
        <v>0</v>
      </c>
      <c r="U163" s="137">
        <f t="shared" si="42"/>
        <v>0</v>
      </c>
      <c r="V163" s="137">
        <f t="shared" si="42"/>
        <v>0</v>
      </c>
      <c r="W163" s="137">
        <f t="shared" si="42"/>
        <v>0</v>
      </c>
      <c r="X163" s="137">
        <f t="shared" si="42"/>
        <v>0</v>
      </c>
      <c r="Y163" s="137">
        <f t="shared" si="42"/>
        <v>0</v>
      </c>
      <c r="Z163" s="137">
        <f t="shared" si="42"/>
        <v>0</v>
      </c>
      <c r="AA163" s="137">
        <f t="shared" si="42"/>
        <v>0</v>
      </c>
      <c r="AB163" s="137">
        <f t="shared" si="42"/>
        <v>0</v>
      </c>
      <c r="AC163" s="137">
        <f t="shared" si="42"/>
        <v>0</v>
      </c>
      <c r="AD163" s="137">
        <f t="shared" si="42"/>
        <v>0</v>
      </c>
      <c r="AE163" s="137">
        <f t="shared" si="42"/>
        <v>0</v>
      </c>
      <c r="AF163" s="137">
        <f t="shared" si="42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1"/>
        <v>0</v>
      </c>
      <c r="D164" s="137">
        <f t="shared" si="41"/>
        <v>0</v>
      </c>
      <c r="E164" s="137">
        <f t="shared" si="41"/>
        <v>0</v>
      </c>
      <c r="F164" s="137">
        <f t="shared" si="41"/>
        <v>0</v>
      </c>
      <c r="G164" s="137">
        <f t="shared" si="41"/>
        <v>0</v>
      </c>
      <c r="H164" s="137">
        <f t="shared" si="41"/>
        <v>0</v>
      </c>
      <c r="I164" s="137">
        <f t="shared" si="41"/>
        <v>0</v>
      </c>
      <c r="J164" s="137">
        <f t="shared" si="41"/>
        <v>0</v>
      </c>
      <c r="K164" s="137">
        <f t="shared" si="41"/>
        <v>0</v>
      </c>
      <c r="L164" s="137">
        <f t="shared" si="41"/>
        <v>0</v>
      </c>
      <c r="M164" s="137">
        <f t="shared" si="41"/>
        <v>0</v>
      </c>
      <c r="N164" s="137">
        <f t="shared" si="41"/>
        <v>0</v>
      </c>
      <c r="O164" s="137">
        <f t="shared" si="41"/>
        <v>0</v>
      </c>
      <c r="P164" s="137">
        <f t="shared" si="41"/>
        <v>0</v>
      </c>
      <c r="Q164" s="137">
        <f t="shared" si="41"/>
        <v>0</v>
      </c>
      <c r="R164" s="137">
        <f t="shared" si="42"/>
        <v>0</v>
      </c>
      <c r="S164" s="137">
        <f t="shared" si="42"/>
        <v>0</v>
      </c>
      <c r="T164" s="137">
        <f t="shared" si="42"/>
        <v>0</v>
      </c>
      <c r="U164" s="137">
        <f t="shared" si="42"/>
        <v>0</v>
      </c>
      <c r="V164" s="137">
        <f t="shared" si="42"/>
        <v>0</v>
      </c>
      <c r="W164" s="137">
        <f t="shared" si="42"/>
        <v>0</v>
      </c>
      <c r="X164" s="137">
        <f t="shared" si="42"/>
        <v>0</v>
      </c>
      <c r="Y164" s="137">
        <f t="shared" si="42"/>
        <v>0</v>
      </c>
      <c r="Z164" s="137">
        <f t="shared" si="42"/>
        <v>0</v>
      </c>
      <c r="AA164" s="137">
        <f t="shared" si="42"/>
        <v>0</v>
      </c>
      <c r="AB164" s="137">
        <f t="shared" si="42"/>
        <v>0</v>
      </c>
      <c r="AC164" s="137">
        <f t="shared" si="42"/>
        <v>0</v>
      </c>
      <c r="AD164" s="137">
        <f t="shared" si="42"/>
        <v>0</v>
      </c>
      <c r="AE164" s="137">
        <f t="shared" si="42"/>
        <v>0</v>
      </c>
      <c r="AF164" s="137">
        <f t="shared" si="42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1"/>
        <v>0.8</v>
      </c>
      <c r="D165" s="137">
        <f t="shared" si="41"/>
        <v>0.8</v>
      </c>
      <c r="E165" s="137">
        <f t="shared" si="41"/>
        <v>0.8</v>
      </c>
      <c r="F165" s="137">
        <f t="shared" si="41"/>
        <v>0.8</v>
      </c>
      <c r="G165" s="137">
        <f t="shared" si="41"/>
        <v>0.8</v>
      </c>
      <c r="H165" s="137">
        <f t="shared" si="41"/>
        <v>0.8</v>
      </c>
      <c r="I165" s="137">
        <f t="shared" si="41"/>
        <v>0.8</v>
      </c>
      <c r="J165" s="137">
        <f t="shared" si="41"/>
        <v>0.8</v>
      </c>
      <c r="K165" s="137">
        <f t="shared" si="41"/>
        <v>0.8</v>
      </c>
      <c r="L165" s="137">
        <f t="shared" si="41"/>
        <v>0.8</v>
      </c>
      <c r="M165" s="137">
        <f t="shared" si="41"/>
        <v>0.8</v>
      </c>
      <c r="N165" s="137">
        <f t="shared" si="41"/>
        <v>0.8</v>
      </c>
      <c r="O165" s="137">
        <f t="shared" si="41"/>
        <v>0.8</v>
      </c>
      <c r="P165" s="137">
        <f t="shared" si="41"/>
        <v>0.8</v>
      </c>
      <c r="Q165" s="137">
        <f t="shared" si="41"/>
        <v>0.8</v>
      </c>
      <c r="R165" s="137">
        <f t="shared" si="42"/>
        <v>0.8</v>
      </c>
      <c r="S165" s="137">
        <f t="shared" si="42"/>
        <v>0.8</v>
      </c>
      <c r="T165" s="137">
        <f t="shared" si="42"/>
        <v>0.8</v>
      </c>
      <c r="U165" s="137">
        <f t="shared" si="42"/>
        <v>0.8</v>
      </c>
      <c r="V165" s="137">
        <f t="shared" si="42"/>
        <v>0.8</v>
      </c>
      <c r="W165" s="137">
        <f t="shared" si="42"/>
        <v>0.8</v>
      </c>
      <c r="X165" s="137">
        <f t="shared" si="42"/>
        <v>0.8</v>
      </c>
      <c r="Y165" s="137">
        <f t="shared" si="42"/>
        <v>0.8</v>
      </c>
      <c r="Z165" s="137">
        <f t="shared" si="42"/>
        <v>0.8</v>
      </c>
      <c r="AA165" s="137">
        <f t="shared" si="42"/>
        <v>0.8</v>
      </c>
      <c r="AB165" s="137">
        <f t="shared" si="42"/>
        <v>0.8</v>
      </c>
      <c r="AC165" s="137">
        <f t="shared" si="42"/>
        <v>0.8</v>
      </c>
      <c r="AD165" s="137">
        <f t="shared" si="42"/>
        <v>0.8</v>
      </c>
      <c r="AE165" s="137">
        <f t="shared" si="42"/>
        <v>0.8</v>
      </c>
      <c r="AF165" s="137">
        <f t="shared" si="42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1"/>
        <v>1.5</v>
      </c>
      <c r="D166" s="137">
        <f t="shared" si="41"/>
        <v>1.5</v>
      </c>
      <c r="E166" s="137">
        <f t="shared" si="41"/>
        <v>1.5</v>
      </c>
      <c r="F166" s="137">
        <f t="shared" si="41"/>
        <v>1.5</v>
      </c>
      <c r="G166" s="137">
        <f t="shared" si="41"/>
        <v>1.5</v>
      </c>
      <c r="H166" s="137">
        <f t="shared" si="41"/>
        <v>1.5</v>
      </c>
      <c r="I166" s="137">
        <f t="shared" si="41"/>
        <v>1.5</v>
      </c>
      <c r="J166" s="137">
        <f t="shared" si="41"/>
        <v>1.5</v>
      </c>
      <c r="K166" s="137">
        <f t="shared" si="41"/>
        <v>1.5</v>
      </c>
      <c r="L166" s="137">
        <f t="shared" si="41"/>
        <v>1.5</v>
      </c>
      <c r="M166" s="137">
        <f t="shared" si="41"/>
        <v>1.5</v>
      </c>
      <c r="N166" s="137">
        <f t="shared" si="41"/>
        <v>1.5</v>
      </c>
      <c r="O166" s="137">
        <f t="shared" si="41"/>
        <v>1.5</v>
      </c>
      <c r="P166" s="137">
        <f t="shared" si="41"/>
        <v>1.5</v>
      </c>
      <c r="Q166" s="137">
        <f t="shared" si="41"/>
        <v>1.5</v>
      </c>
      <c r="R166" s="137">
        <f t="shared" si="42"/>
        <v>1.5</v>
      </c>
      <c r="S166" s="137">
        <f t="shared" si="42"/>
        <v>1.5</v>
      </c>
      <c r="T166" s="137">
        <f t="shared" si="42"/>
        <v>1.5</v>
      </c>
      <c r="U166" s="137">
        <f t="shared" si="42"/>
        <v>1.5</v>
      </c>
      <c r="V166" s="137">
        <f t="shared" si="42"/>
        <v>1.5</v>
      </c>
      <c r="W166" s="137">
        <f t="shared" si="42"/>
        <v>1.5</v>
      </c>
      <c r="X166" s="137">
        <f t="shared" si="42"/>
        <v>1.5</v>
      </c>
      <c r="Y166" s="137">
        <f t="shared" si="42"/>
        <v>1.5</v>
      </c>
      <c r="Z166" s="137">
        <f t="shared" si="42"/>
        <v>1.5</v>
      </c>
      <c r="AA166" s="137">
        <f t="shared" si="42"/>
        <v>1.5</v>
      </c>
      <c r="AB166" s="137">
        <f t="shared" si="42"/>
        <v>1.5</v>
      </c>
      <c r="AC166" s="137">
        <f t="shared" si="42"/>
        <v>1.5</v>
      </c>
      <c r="AD166" s="137">
        <f t="shared" si="42"/>
        <v>1.5</v>
      </c>
      <c r="AE166" s="137">
        <f t="shared" si="42"/>
        <v>1.5</v>
      </c>
      <c r="AF166" s="137">
        <f t="shared" si="42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1"/>
        <v>1</v>
      </c>
      <c r="D167" s="137">
        <f t="shared" si="41"/>
        <v>1</v>
      </c>
      <c r="E167" s="137">
        <f t="shared" si="41"/>
        <v>1</v>
      </c>
      <c r="F167" s="137">
        <f t="shared" si="41"/>
        <v>1</v>
      </c>
      <c r="G167" s="137">
        <f t="shared" si="41"/>
        <v>1</v>
      </c>
      <c r="H167" s="137">
        <f t="shared" si="41"/>
        <v>1</v>
      </c>
      <c r="I167" s="137">
        <f t="shared" si="41"/>
        <v>1</v>
      </c>
      <c r="J167" s="137">
        <f t="shared" si="41"/>
        <v>1</v>
      </c>
      <c r="K167" s="137">
        <f t="shared" si="41"/>
        <v>1</v>
      </c>
      <c r="L167" s="137">
        <f t="shared" si="41"/>
        <v>1</v>
      </c>
      <c r="M167" s="137">
        <f t="shared" si="41"/>
        <v>1</v>
      </c>
      <c r="N167" s="137">
        <f t="shared" si="41"/>
        <v>1</v>
      </c>
      <c r="O167" s="137">
        <f t="shared" si="41"/>
        <v>1</v>
      </c>
      <c r="P167" s="137">
        <f t="shared" si="41"/>
        <v>1</v>
      </c>
      <c r="Q167" s="137">
        <f t="shared" si="41"/>
        <v>1</v>
      </c>
      <c r="R167" s="137">
        <f t="shared" si="42"/>
        <v>1</v>
      </c>
      <c r="S167" s="137">
        <f t="shared" si="42"/>
        <v>1</v>
      </c>
      <c r="T167" s="137">
        <f t="shared" si="42"/>
        <v>1</v>
      </c>
      <c r="U167" s="137">
        <f t="shared" si="42"/>
        <v>1</v>
      </c>
      <c r="V167" s="137">
        <f t="shared" si="42"/>
        <v>1</v>
      </c>
      <c r="W167" s="137">
        <f t="shared" si="42"/>
        <v>1</v>
      </c>
      <c r="X167" s="137">
        <f t="shared" si="42"/>
        <v>1</v>
      </c>
      <c r="Y167" s="137">
        <f t="shared" si="42"/>
        <v>1</v>
      </c>
      <c r="Z167" s="137">
        <f t="shared" si="42"/>
        <v>1</v>
      </c>
      <c r="AA167" s="137">
        <f t="shared" si="42"/>
        <v>1</v>
      </c>
      <c r="AB167" s="137">
        <f t="shared" si="42"/>
        <v>1</v>
      </c>
      <c r="AC167" s="137">
        <f t="shared" si="42"/>
        <v>1</v>
      </c>
      <c r="AD167" s="137">
        <f t="shared" si="42"/>
        <v>1</v>
      </c>
      <c r="AE167" s="137">
        <f t="shared" si="42"/>
        <v>1</v>
      </c>
      <c r="AF167" s="137">
        <f t="shared" si="42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3">B169</f>
        <v>1</v>
      </c>
      <c r="D169" s="137">
        <f t="shared" si="43"/>
        <v>1</v>
      </c>
      <c r="E169" s="137">
        <f t="shared" si="43"/>
        <v>1</v>
      </c>
      <c r="F169" s="137">
        <f t="shared" si="43"/>
        <v>1</v>
      </c>
      <c r="G169" s="137">
        <f t="shared" si="43"/>
        <v>1</v>
      </c>
      <c r="H169" s="137">
        <f t="shared" si="43"/>
        <v>1</v>
      </c>
      <c r="I169" s="137">
        <f t="shared" si="43"/>
        <v>1</v>
      </c>
      <c r="J169" s="137">
        <f t="shared" si="43"/>
        <v>1</v>
      </c>
      <c r="K169" s="137">
        <f t="shared" si="43"/>
        <v>1</v>
      </c>
      <c r="L169" s="137">
        <f t="shared" si="43"/>
        <v>1</v>
      </c>
      <c r="M169" s="137">
        <f t="shared" si="43"/>
        <v>1</v>
      </c>
      <c r="N169" s="137">
        <f t="shared" si="43"/>
        <v>1</v>
      </c>
      <c r="O169" s="137">
        <f t="shared" si="43"/>
        <v>1</v>
      </c>
      <c r="P169" s="137">
        <f t="shared" si="43"/>
        <v>1</v>
      </c>
      <c r="Q169" s="137">
        <f t="shared" si="43"/>
        <v>1</v>
      </c>
      <c r="R169" s="137">
        <f t="shared" si="43"/>
        <v>1</v>
      </c>
      <c r="S169" s="137">
        <f t="shared" ref="R169:AF176" si="44">R169</f>
        <v>1</v>
      </c>
      <c r="T169" s="137">
        <f t="shared" si="44"/>
        <v>1</v>
      </c>
      <c r="U169" s="137">
        <f t="shared" si="44"/>
        <v>1</v>
      </c>
      <c r="V169" s="137">
        <f t="shared" si="44"/>
        <v>1</v>
      </c>
      <c r="W169" s="137">
        <f t="shared" si="44"/>
        <v>1</v>
      </c>
      <c r="X169" s="137">
        <f t="shared" si="44"/>
        <v>1</v>
      </c>
      <c r="Y169" s="137">
        <f t="shared" si="44"/>
        <v>1</v>
      </c>
      <c r="Z169" s="137">
        <f t="shared" si="44"/>
        <v>1</v>
      </c>
      <c r="AA169" s="137">
        <f t="shared" si="44"/>
        <v>1</v>
      </c>
      <c r="AB169" s="137">
        <f t="shared" si="44"/>
        <v>1</v>
      </c>
      <c r="AC169" s="137">
        <f t="shared" si="44"/>
        <v>1</v>
      </c>
      <c r="AD169" s="137">
        <f t="shared" si="44"/>
        <v>1</v>
      </c>
      <c r="AE169" s="137">
        <f t="shared" si="44"/>
        <v>1</v>
      </c>
      <c r="AF169" s="137">
        <f t="shared" si="44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3"/>
        <v>0.42</v>
      </c>
      <c r="D170" s="137">
        <f t="shared" si="43"/>
        <v>0.42</v>
      </c>
      <c r="E170" s="137">
        <f t="shared" si="43"/>
        <v>0.42</v>
      </c>
      <c r="F170" s="137">
        <f t="shared" si="43"/>
        <v>0.42</v>
      </c>
      <c r="G170" s="137">
        <f t="shared" si="43"/>
        <v>0.42</v>
      </c>
      <c r="H170" s="137">
        <f t="shared" si="43"/>
        <v>0.42</v>
      </c>
      <c r="I170" s="137">
        <f t="shared" si="43"/>
        <v>0.42</v>
      </c>
      <c r="J170" s="137">
        <f t="shared" si="43"/>
        <v>0.42</v>
      </c>
      <c r="K170" s="137">
        <f t="shared" si="43"/>
        <v>0.42</v>
      </c>
      <c r="L170" s="137">
        <f t="shared" si="43"/>
        <v>0.42</v>
      </c>
      <c r="M170" s="137">
        <f t="shared" si="43"/>
        <v>0.42</v>
      </c>
      <c r="N170" s="137">
        <f t="shared" si="43"/>
        <v>0.42</v>
      </c>
      <c r="O170" s="137">
        <f t="shared" si="43"/>
        <v>0.42</v>
      </c>
      <c r="P170" s="137">
        <f t="shared" si="43"/>
        <v>0.42</v>
      </c>
      <c r="Q170" s="137">
        <f t="shared" si="43"/>
        <v>0.42</v>
      </c>
      <c r="R170" s="137">
        <f t="shared" si="44"/>
        <v>0.42</v>
      </c>
      <c r="S170" s="137">
        <f t="shared" si="44"/>
        <v>0.42</v>
      </c>
      <c r="T170" s="137">
        <f t="shared" si="44"/>
        <v>0.42</v>
      </c>
      <c r="U170" s="137">
        <f t="shared" si="44"/>
        <v>0.42</v>
      </c>
      <c r="V170" s="137">
        <f t="shared" si="44"/>
        <v>0.42</v>
      </c>
      <c r="W170" s="137">
        <f t="shared" si="44"/>
        <v>0.42</v>
      </c>
      <c r="X170" s="137">
        <f t="shared" si="44"/>
        <v>0.42</v>
      </c>
      <c r="Y170" s="137">
        <f t="shared" si="44"/>
        <v>0.42</v>
      </c>
      <c r="Z170" s="137">
        <f t="shared" si="44"/>
        <v>0.42</v>
      </c>
      <c r="AA170" s="137">
        <f t="shared" si="44"/>
        <v>0.42</v>
      </c>
      <c r="AB170" s="137">
        <f t="shared" si="44"/>
        <v>0.42</v>
      </c>
      <c r="AC170" s="137">
        <f t="shared" si="44"/>
        <v>0.42</v>
      </c>
      <c r="AD170" s="137">
        <f t="shared" si="44"/>
        <v>0.42</v>
      </c>
      <c r="AE170" s="137">
        <f t="shared" si="44"/>
        <v>0.42</v>
      </c>
      <c r="AF170" s="137">
        <f t="shared" si="44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3"/>
        <v>0.46</v>
      </c>
      <c r="D171" s="137">
        <f t="shared" si="43"/>
        <v>0.46</v>
      </c>
      <c r="E171" s="137">
        <f t="shared" si="43"/>
        <v>0.46</v>
      </c>
      <c r="F171" s="137">
        <f t="shared" si="43"/>
        <v>0.46</v>
      </c>
      <c r="G171" s="137">
        <f t="shared" si="43"/>
        <v>0.46</v>
      </c>
      <c r="H171" s="137">
        <f t="shared" si="43"/>
        <v>0.46</v>
      </c>
      <c r="I171" s="137">
        <f t="shared" si="43"/>
        <v>0.46</v>
      </c>
      <c r="J171" s="137">
        <f t="shared" si="43"/>
        <v>0.46</v>
      </c>
      <c r="K171" s="137">
        <f t="shared" si="43"/>
        <v>0.46</v>
      </c>
      <c r="L171" s="137">
        <f t="shared" si="43"/>
        <v>0.46</v>
      </c>
      <c r="M171" s="137">
        <f t="shared" si="43"/>
        <v>0.46</v>
      </c>
      <c r="N171" s="137">
        <f t="shared" si="43"/>
        <v>0.46</v>
      </c>
      <c r="O171" s="137">
        <f t="shared" si="43"/>
        <v>0.46</v>
      </c>
      <c r="P171" s="137">
        <f t="shared" si="43"/>
        <v>0.46</v>
      </c>
      <c r="Q171" s="137">
        <f t="shared" si="43"/>
        <v>0.46</v>
      </c>
      <c r="R171" s="137">
        <f t="shared" si="44"/>
        <v>0.46</v>
      </c>
      <c r="S171" s="137">
        <f t="shared" si="44"/>
        <v>0.46</v>
      </c>
      <c r="T171" s="137">
        <f t="shared" si="44"/>
        <v>0.46</v>
      </c>
      <c r="U171" s="137">
        <f t="shared" si="44"/>
        <v>0.46</v>
      </c>
      <c r="V171" s="137">
        <f t="shared" si="44"/>
        <v>0.46</v>
      </c>
      <c r="W171" s="137">
        <f t="shared" si="44"/>
        <v>0.46</v>
      </c>
      <c r="X171" s="137">
        <f t="shared" si="44"/>
        <v>0.46</v>
      </c>
      <c r="Y171" s="137">
        <f t="shared" si="44"/>
        <v>0.46</v>
      </c>
      <c r="Z171" s="137">
        <f t="shared" si="44"/>
        <v>0.46</v>
      </c>
      <c r="AA171" s="137">
        <f t="shared" si="44"/>
        <v>0.46</v>
      </c>
      <c r="AB171" s="137">
        <f t="shared" si="44"/>
        <v>0.46</v>
      </c>
      <c r="AC171" s="137">
        <f t="shared" si="44"/>
        <v>0.46</v>
      </c>
      <c r="AD171" s="137">
        <f t="shared" si="44"/>
        <v>0.46</v>
      </c>
      <c r="AE171" s="137">
        <f t="shared" si="44"/>
        <v>0.46</v>
      </c>
      <c r="AF171" s="137">
        <f t="shared" si="44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3"/>
        <v>0.85</v>
      </c>
      <c r="D172" s="137">
        <f t="shared" si="43"/>
        <v>0.85</v>
      </c>
      <c r="E172" s="137">
        <f t="shared" si="43"/>
        <v>0.85</v>
      </c>
      <c r="F172" s="137">
        <f t="shared" si="43"/>
        <v>0.85</v>
      </c>
      <c r="G172" s="137">
        <f t="shared" si="43"/>
        <v>0.85</v>
      </c>
      <c r="H172" s="137">
        <f t="shared" si="43"/>
        <v>0.85</v>
      </c>
      <c r="I172" s="137">
        <f t="shared" si="43"/>
        <v>0.85</v>
      </c>
      <c r="J172" s="137">
        <f t="shared" si="43"/>
        <v>0.85</v>
      </c>
      <c r="K172" s="137">
        <f t="shared" si="43"/>
        <v>0.85</v>
      </c>
      <c r="L172" s="137">
        <f t="shared" si="43"/>
        <v>0.85</v>
      </c>
      <c r="M172" s="137">
        <f t="shared" si="43"/>
        <v>0.85</v>
      </c>
      <c r="N172" s="137">
        <f t="shared" si="43"/>
        <v>0.85</v>
      </c>
      <c r="O172" s="137">
        <f t="shared" si="43"/>
        <v>0.85</v>
      </c>
      <c r="P172" s="137">
        <f t="shared" si="43"/>
        <v>0.85</v>
      </c>
      <c r="Q172" s="137">
        <f t="shared" si="43"/>
        <v>0.85</v>
      </c>
      <c r="R172" s="137">
        <f t="shared" si="44"/>
        <v>0.85</v>
      </c>
      <c r="S172" s="137">
        <f t="shared" si="44"/>
        <v>0.85</v>
      </c>
      <c r="T172" s="137">
        <f t="shared" si="44"/>
        <v>0.85</v>
      </c>
      <c r="U172" s="137">
        <f t="shared" si="44"/>
        <v>0.85</v>
      </c>
      <c r="V172" s="137">
        <f t="shared" si="44"/>
        <v>0.85</v>
      </c>
      <c r="W172" s="137">
        <f t="shared" si="44"/>
        <v>0.85</v>
      </c>
      <c r="X172" s="137">
        <f t="shared" si="44"/>
        <v>0.85</v>
      </c>
      <c r="Y172" s="137">
        <f t="shared" si="44"/>
        <v>0.85</v>
      </c>
      <c r="Z172" s="137">
        <f t="shared" si="44"/>
        <v>0.85</v>
      </c>
      <c r="AA172" s="137">
        <f t="shared" si="44"/>
        <v>0.85</v>
      </c>
      <c r="AB172" s="137">
        <f t="shared" si="44"/>
        <v>0.85</v>
      </c>
      <c r="AC172" s="137">
        <f t="shared" si="44"/>
        <v>0.85</v>
      </c>
      <c r="AD172" s="137">
        <f t="shared" si="44"/>
        <v>0.85</v>
      </c>
      <c r="AE172" s="137">
        <f t="shared" si="44"/>
        <v>0.85</v>
      </c>
      <c r="AF172" s="137">
        <f t="shared" si="44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3"/>
        <v>0.9</v>
      </c>
      <c r="D173" s="137">
        <f t="shared" si="43"/>
        <v>0.9</v>
      </c>
      <c r="E173" s="137">
        <f t="shared" si="43"/>
        <v>0.9</v>
      </c>
      <c r="F173" s="137">
        <f t="shared" si="43"/>
        <v>0.9</v>
      </c>
      <c r="G173" s="137">
        <f t="shared" si="43"/>
        <v>0.9</v>
      </c>
      <c r="H173" s="137">
        <f t="shared" si="43"/>
        <v>0.9</v>
      </c>
      <c r="I173" s="137">
        <f t="shared" si="43"/>
        <v>0.9</v>
      </c>
      <c r="J173" s="137">
        <f t="shared" si="43"/>
        <v>0.9</v>
      </c>
      <c r="K173" s="137">
        <f t="shared" si="43"/>
        <v>0.9</v>
      </c>
      <c r="L173" s="137">
        <f t="shared" si="43"/>
        <v>0.9</v>
      </c>
      <c r="M173" s="137">
        <f t="shared" si="43"/>
        <v>0.9</v>
      </c>
      <c r="N173" s="137">
        <f t="shared" si="43"/>
        <v>0.9</v>
      </c>
      <c r="O173" s="137">
        <f t="shared" si="43"/>
        <v>0.9</v>
      </c>
      <c r="P173" s="137">
        <f t="shared" si="43"/>
        <v>0.9</v>
      </c>
      <c r="Q173" s="137">
        <f t="shared" si="43"/>
        <v>0.9</v>
      </c>
      <c r="R173" s="137">
        <f t="shared" si="44"/>
        <v>0.9</v>
      </c>
      <c r="S173" s="137">
        <f t="shared" si="44"/>
        <v>0.9</v>
      </c>
      <c r="T173" s="137">
        <f t="shared" si="44"/>
        <v>0.9</v>
      </c>
      <c r="U173" s="137">
        <f t="shared" si="44"/>
        <v>0.9</v>
      </c>
      <c r="V173" s="137">
        <f t="shared" si="44"/>
        <v>0.9</v>
      </c>
      <c r="W173" s="137">
        <f t="shared" si="44"/>
        <v>0.9</v>
      </c>
      <c r="X173" s="137">
        <f t="shared" si="44"/>
        <v>0.9</v>
      </c>
      <c r="Y173" s="137">
        <f t="shared" si="44"/>
        <v>0.9</v>
      </c>
      <c r="Z173" s="137">
        <f t="shared" si="44"/>
        <v>0.9</v>
      </c>
      <c r="AA173" s="137">
        <f t="shared" si="44"/>
        <v>0.9</v>
      </c>
      <c r="AB173" s="137">
        <f t="shared" si="44"/>
        <v>0.9</v>
      </c>
      <c r="AC173" s="137">
        <f t="shared" si="44"/>
        <v>0.9</v>
      </c>
      <c r="AD173" s="137">
        <f t="shared" si="44"/>
        <v>0.9</v>
      </c>
      <c r="AE173" s="137">
        <f t="shared" si="44"/>
        <v>0.9</v>
      </c>
      <c r="AF173" s="137">
        <f t="shared" si="44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3"/>
        <v>0.44</v>
      </c>
      <c r="D174" s="137">
        <f t="shared" si="43"/>
        <v>0.44</v>
      </c>
      <c r="E174" s="137">
        <f t="shared" si="43"/>
        <v>0.44</v>
      </c>
      <c r="F174" s="137">
        <f t="shared" si="43"/>
        <v>0.44</v>
      </c>
      <c r="G174" s="137">
        <f t="shared" si="43"/>
        <v>0.44</v>
      </c>
      <c r="H174" s="137">
        <f t="shared" si="43"/>
        <v>0.44</v>
      </c>
      <c r="I174" s="137">
        <f t="shared" si="43"/>
        <v>0.44</v>
      </c>
      <c r="J174" s="137">
        <f t="shared" si="43"/>
        <v>0.44</v>
      </c>
      <c r="K174" s="137">
        <f t="shared" si="43"/>
        <v>0.44</v>
      </c>
      <c r="L174" s="137">
        <f t="shared" si="43"/>
        <v>0.44</v>
      </c>
      <c r="M174" s="137">
        <f t="shared" si="43"/>
        <v>0.44</v>
      </c>
      <c r="N174" s="137">
        <f t="shared" si="43"/>
        <v>0.44</v>
      </c>
      <c r="O174" s="137">
        <f t="shared" si="43"/>
        <v>0.44</v>
      </c>
      <c r="P174" s="137">
        <f t="shared" si="43"/>
        <v>0.44</v>
      </c>
      <c r="Q174" s="137">
        <f t="shared" si="43"/>
        <v>0.44</v>
      </c>
      <c r="R174" s="137">
        <f t="shared" si="44"/>
        <v>0.44</v>
      </c>
      <c r="S174" s="137">
        <f t="shared" si="44"/>
        <v>0.44</v>
      </c>
      <c r="T174" s="137">
        <f t="shared" si="44"/>
        <v>0.44</v>
      </c>
      <c r="U174" s="137">
        <f t="shared" si="44"/>
        <v>0.44</v>
      </c>
      <c r="V174" s="137">
        <f t="shared" si="44"/>
        <v>0.44</v>
      </c>
      <c r="W174" s="137">
        <f t="shared" si="44"/>
        <v>0.44</v>
      </c>
      <c r="X174" s="137">
        <f t="shared" si="44"/>
        <v>0.44</v>
      </c>
      <c r="Y174" s="137">
        <f t="shared" si="44"/>
        <v>0.44</v>
      </c>
      <c r="Z174" s="137">
        <f t="shared" si="44"/>
        <v>0.44</v>
      </c>
      <c r="AA174" s="137">
        <f t="shared" si="44"/>
        <v>0.44</v>
      </c>
      <c r="AB174" s="137">
        <f t="shared" si="44"/>
        <v>0.44</v>
      </c>
      <c r="AC174" s="137">
        <f t="shared" si="44"/>
        <v>0.44</v>
      </c>
      <c r="AD174" s="137">
        <f t="shared" si="44"/>
        <v>0.44</v>
      </c>
      <c r="AE174" s="137">
        <f t="shared" si="44"/>
        <v>0.44</v>
      </c>
      <c r="AF174" s="137">
        <f t="shared" si="44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3"/>
        <v>2.1</v>
      </c>
      <c r="D175" s="137">
        <f t="shared" si="43"/>
        <v>2.1</v>
      </c>
      <c r="E175" s="137">
        <f t="shared" si="43"/>
        <v>2.1</v>
      </c>
      <c r="F175" s="137">
        <f t="shared" si="43"/>
        <v>2.1</v>
      </c>
      <c r="G175" s="137">
        <f t="shared" si="43"/>
        <v>2.1</v>
      </c>
      <c r="H175" s="137">
        <f t="shared" si="43"/>
        <v>2.1</v>
      </c>
      <c r="I175" s="137">
        <f t="shared" si="43"/>
        <v>2.1</v>
      </c>
      <c r="J175" s="137">
        <f t="shared" si="43"/>
        <v>2.1</v>
      </c>
      <c r="K175" s="137">
        <f t="shared" si="43"/>
        <v>2.1</v>
      </c>
      <c r="L175" s="137">
        <f t="shared" si="43"/>
        <v>2.1</v>
      </c>
      <c r="M175" s="137">
        <f t="shared" si="43"/>
        <v>2.1</v>
      </c>
      <c r="N175" s="137">
        <f t="shared" si="43"/>
        <v>2.1</v>
      </c>
      <c r="O175" s="137">
        <f t="shared" si="43"/>
        <v>2.1</v>
      </c>
      <c r="P175" s="137">
        <f t="shared" si="43"/>
        <v>2.1</v>
      </c>
      <c r="Q175" s="137">
        <f t="shared" si="43"/>
        <v>2.1</v>
      </c>
      <c r="R175" s="137">
        <f t="shared" si="44"/>
        <v>2.1</v>
      </c>
      <c r="S175" s="137">
        <f t="shared" si="44"/>
        <v>2.1</v>
      </c>
      <c r="T175" s="137">
        <f t="shared" si="44"/>
        <v>2.1</v>
      </c>
      <c r="U175" s="137">
        <f t="shared" si="44"/>
        <v>2.1</v>
      </c>
      <c r="V175" s="137">
        <f t="shared" si="44"/>
        <v>2.1</v>
      </c>
      <c r="W175" s="137">
        <f t="shared" si="44"/>
        <v>2.1</v>
      </c>
      <c r="X175" s="137">
        <f t="shared" si="44"/>
        <v>2.1</v>
      </c>
      <c r="Y175" s="137">
        <f t="shared" si="44"/>
        <v>2.1</v>
      </c>
      <c r="Z175" s="137">
        <f t="shared" si="44"/>
        <v>2.1</v>
      </c>
      <c r="AA175" s="137">
        <f t="shared" si="44"/>
        <v>2.1</v>
      </c>
      <c r="AB175" s="137">
        <f t="shared" si="44"/>
        <v>2.1</v>
      </c>
      <c r="AC175" s="137">
        <f t="shared" si="44"/>
        <v>2.1</v>
      </c>
      <c r="AD175" s="137">
        <f t="shared" si="44"/>
        <v>2.1</v>
      </c>
      <c r="AE175" s="137">
        <f t="shared" si="44"/>
        <v>2.1</v>
      </c>
      <c r="AF175" s="137">
        <f t="shared" si="44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3"/>
        <v>0.9</v>
      </c>
      <c r="D176" s="137">
        <f t="shared" si="43"/>
        <v>0.9</v>
      </c>
      <c r="E176" s="137">
        <f t="shared" si="43"/>
        <v>0.9</v>
      </c>
      <c r="F176" s="137">
        <f t="shared" si="43"/>
        <v>0.9</v>
      </c>
      <c r="G176" s="137">
        <f t="shared" si="43"/>
        <v>0.9</v>
      </c>
      <c r="H176" s="137">
        <f t="shared" si="43"/>
        <v>0.9</v>
      </c>
      <c r="I176" s="137">
        <f t="shared" si="43"/>
        <v>0.9</v>
      </c>
      <c r="J176" s="137">
        <f t="shared" si="43"/>
        <v>0.9</v>
      </c>
      <c r="K176" s="137">
        <f t="shared" si="43"/>
        <v>0.9</v>
      </c>
      <c r="L176" s="137">
        <f t="shared" si="43"/>
        <v>0.9</v>
      </c>
      <c r="M176" s="137">
        <f t="shared" si="43"/>
        <v>0.9</v>
      </c>
      <c r="N176" s="137">
        <f t="shared" si="43"/>
        <v>0.9</v>
      </c>
      <c r="O176" s="137">
        <f t="shared" si="43"/>
        <v>0.9</v>
      </c>
      <c r="P176" s="137">
        <f t="shared" si="43"/>
        <v>0.9</v>
      </c>
      <c r="Q176" s="137">
        <f t="shared" si="43"/>
        <v>0.9</v>
      </c>
      <c r="R176" s="137">
        <f t="shared" si="44"/>
        <v>0.9</v>
      </c>
      <c r="S176" s="137">
        <f t="shared" si="44"/>
        <v>0.9</v>
      </c>
      <c r="T176" s="137">
        <f t="shared" si="44"/>
        <v>0.9</v>
      </c>
      <c r="U176" s="137">
        <f t="shared" si="44"/>
        <v>0.9</v>
      </c>
      <c r="V176" s="137">
        <f t="shared" si="44"/>
        <v>0.9</v>
      </c>
      <c r="W176" s="137">
        <f t="shared" si="44"/>
        <v>0.9</v>
      </c>
      <c r="X176" s="137">
        <f t="shared" si="44"/>
        <v>0.9</v>
      </c>
      <c r="Y176" s="137">
        <f t="shared" si="44"/>
        <v>0.9</v>
      </c>
      <c r="Z176" s="137">
        <f t="shared" si="44"/>
        <v>0.9</v>
      </c>
      <c r="AA176" s="137">
        <f t="shared" si="44"/>
        <v>0.9</v>
      </c>
      <c r="AB176" s="137">
        <f t="shared" si="44"/>
        <v>0.9</v>
      </c>
      <c r="AC176" s="137">
        <f t="shared" si="44"/>
        <v>0.9</v>
      </c>
      <c r="AD176" s="137">
        <f t="shared" si="44"/>
        <v>0.9</v>
      </c>
      <c r="AE176" s="137">
        <f t="shared" si="44"/>
        <v>0.9</v>
      </c>
      <c r="AF176" s="137">
        <f t="shared" si="44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5">B178</f>
        <v>0.57999999999999996</v>
      </c>
      <c r="D178" s="137">
        <f t="shared" si="45"/>
        <v>0.57999999999999996</v>
      </c>
      <c r="E178" s="137">
        <f t="shared" si="45"/>
        <v>0.57999999999999996</v>
      </c>
      <c r="F178" s="137">
        <f t="shared" si="45"/>
        <v>0.57999999999999996</v>
      </c>
      <c r="G178" s="137">
        <f t="shared" si="45"/>
        <v>0.57999999999999996</v>
      </c>
      <c r="H178" s="137">
        <f t="shared" si="45"/>
        <v>0.57999999999999996</v>
      </c>
      <c r="I178" s="137">
        <f t="shared" si="45"/>
        <v>0.57999999999999996</v>
      </c>
      <c r="J178" s="137">
        <f t="shared" si="45"/>
        <v>0.57999999999999996</v>
      </c>
      <c r="K178" s="137">
        <f t="shared" si="45"/>
        <v>0.57999999999999996</v>
      </c>
      <c r="L178" s="137">
        <f t="shared" si="45"/>
        <v>0.57999999999999996</v>
      </c>
      <c r="M178" s="137">
        <f t="shared" si="45"/>
        <v>0.57999999999999996</v>
      </c>
      <c r="N178" s="137">
        <f t="shared" si="45"/>
        <v>0.57999999999999996</v>
      </c>
      <c r="O178" s="137">
        <f t="shared" si="45"/>
        <v>0.57999999999999996</v>
      </c>
      <c r="P178" s="137">
        <f t="shared" si="45"/>
        <v>0.57999999999999996</v>
      </c>
      <c r="Q178" s="137">
        <f t="shared" si="45"/>
        <v>0.57999999999999996</v>
      </c>
      <c r="R178" s="137">
        <f t="shared" si="45"/>
        <v>0.57999999999999996</v>
      </c>
      <c r="S178" s="137">
        <f t="shared" ref="R178:AF190" si="46">R178</f>
        <v>0.57999999999999996</v>
      </c>
      <c r="T178" s="137">
        <f t="shared" si="46"/>
        <v>0.57999999999999996</v>
      </c>
      <c r="U178" s="137">
        <f t="shared" si="46"/>
        <v>0.57999999999999996</v>
      </c>
      <c r="V178" s="137">
        <f t="shared" si="46"/>
        <v>0.57999999999999996</v>
      </c>
      <c r="W178" s="137">
        <f t="shared" si="46"/>
        <v>0.57999999999999996</v>
      </c>
      <c r="X178" s="137">
        <f t="shared" si="46"/>
        <v>0.57999999999999996</v>
      </c>
      <c r="Y178" s="137">
        <f t="shared" si="46"/>
        <v>0.57999999999999996</v>
      </c>
      <c r="Z178" s="137">
        <f t="shared" si="46"/>
        <v>0.57999999999999996</v>
      </c>
      <c r="AA178" s="137">
        <f t="shared" si="46"/>
        <v>0.57999999999999996</v>
      </c>
      <c r="AB178" s="137">
        <f t="shared" si="46"/>
        <v>0.57999999999999996</v>
      </c>
      <c r="AC178" s="137">
        <f t="shared" si="46"/>
        <v>0.57999999999999996</v>
      </c>
      <c r="AD178" s="137">
        <f t="shared" si="46"/>
        <v>0.57999999999999996</v>
      </c>
      <c r="AE178" s="137">
        <f t="shared" si="46"/>
        <v>0.57999999999999996</v>
      </c>
      <c r="AF178" s="137">
        <f t="shared" si="46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5"/>
        <v>0.8</v>
      </c>
      <c r="D179" s="137">
        <f t="shared" si="45"/>
        <v>0.8</v>
      </c>
      <c r="E179" s="137">
        <f t="shared" si="45"/>
        <v>0.8</v>
      </c>
      <c r="F179" s="137">
        <f t="shared" si="45"/>
        <v>0.8</v>
      </c>
      <c r="G179" s="137">
        <f t="shared" si="45"/>
        <v>0.8</v>
      </c>
      <c r="H179" s="137">
        <f t="shared" si="45"/>
        <v>0.8</v>
      </c>
      <c r="I179" s="137">
        <f t="shared" si="45"/>
        <v>0.8</v>
      </c>
      <c r="J179" s="137">
        <f t="shared" si="45"/>
        <v>0.8</v>
      </c>
      <c r="K179" s="137">
        <f t="shared" si="45"/>
        <v>0.8</v>
      </c>
      <c r="L179" s="137">
        <f t="shared" si="45"/>
        <v>0.8</v>
      </c>
      <c r="M179" s="137">
        <f t="shared" si="45"/>
        <v>0.8</v>
      </c>
      <c r="N179" s="137">
        <f t="shared" si="45"/>
        <v>0.8</v>
      </c>
      <c r="O179" s="137">
        <f t="shared" si="45"/>
        <v>0.8</v>
      </c>
      <c r="P179" s="137">
        <f t="shared" si="45"/>
        <v>0.8</v>
      </c>
      <c r="Q179" s="137">
        <f t="shared" si="45"/>
        <v>0.8</v>
      </c>
      <c r="R179" s="137">
        <f t="shared" si="45"/>
        <v>0.8</v>
      </c>
      <c r="S179" s="137">
        <f t="shared" si="46"/>
        <v>0.8</v>
      </c>
      <c r="T179" s="137">
        <f t="shared" si="46"/>
        <v>0.8</v>
      </c>
      <c r="U179" s="137">
        <f t="shared" si="46"/>
        <v>0.8</v>
      </c>
      <c r="V179" s="137">
        <f t="shared" si="46"/>
        <v>0.8</v>
      </c>
      <c r="W179" s="137">
        <f t="shared" si="46"/>
        <v>0.8</v>
      </c>
      <c r="X179" s="137">
        <f t="shared" si="46"/>
        <v>0.8</v>
      </c>
      <c r="Y179" s="137">
        <f t="shared" si="46"/>
        <v>0.8</v>
      </c>
      <c r="Z179" s="137">
        <f t="shared" si="46"/>
        <v>0.8</v>
      </c>
      <c r="AA179" s="137">
        <f t="shared" si="46"/>
        <v>0.8</v>
      </c>
      <c r="AB179" s="137">
        <f t="shared" si="46"/>
        <v>0.8</v>
      </c>
      <c r="AC179" s="137">
        <f t="shared" si="46"/>
        <v>0.8</v>
      </c>
      <c r="AD179" s="137">
        <f t="shared" si="46"/>
        <v>0.8</v>
      </c>
      <c r="AE179" s="137">
        <f t="shared" si="46"/>
        <v>0.8</v>
      </c>
      <c r="AF179" s="137">
        <f t="shared" si="46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5"/>
        <v>0</v>
      </c>
      <c r="D180" s="137">
        <f t="shared" si="45"/>
        <v>0</v>
      </c>
      <c r="E180" s="137">
        <f t="shared" si="45"/>
        <v>0</v>
      </c>
      <c r="F180" s="137">
        <f t="shared" si="45"/>
        <v>0</v>
      </c>
      <c r="G180" s="137">
        <f t="shared" si="45"/>
        <v>0</v>
      </c>
      <c r="H180" s="137">
        <f t="shared" si="45"/>
        <v>0</v>
      </c>
      <c r="I180" s="137">
        <f t="shared" si="45"/>
        <v>0</v>
      </c>
      <c r="J180" s="137">
        <f t="shared" si="45"/>
        <v>0</v>
      </c>
      <c r="K180" s="137">
        <f t="shared" si="45"/>
        <v>0</v>
      </c>
      <c r="L180" s="137">
        <f t="shared" si="45"/>
        <v>0</v>
      </c>
      <c r="M180" s="137">
        <f t="shared" si="45"/>
        <v>0</v>
      </c>
      <c r="N180" s="137">
        <f t="shared" si="45"/>
        <v>0</v>
      </c>
      <c r="O180" s="137">
        <f t="shared" si="45"/>
        <v>0</v>
      </c>
      <c r="P180" s="137">
        <f t="shared" si="45"/>
        <v>0</v>
      </c>
      <c r="Q180" s="137">
        <f t="shared" si="45"/>
        <v>0</v>
      </c>
      <c r="R180" s="137">
        <f t="shared" si="45"/>
        <v>0</v>
      </c>
      <c r="S180" s="137">
        <f t="shared" si="46"/>
        <v>0</v>
      </c>
      <c r="T180" s="137">
        <f t="shared" si="46"/>
        <v>0</v>
      </c>
      <c r="U180" s="137">
        <f t="shared" si="46"/>
        <v>0</v>
      </c>
      <c r="V180" s="137">
        <f t="shared" si="46"/>
        <v>0</v>
      </c>
      <c r="W180" s="137">
        <f t="shared" si="46"/>
        <v>0</v>
      </c>
      <c r="X180" s="137">
        <f t="shared" si="46"/>
        <v>0</v>
      </c>
      <c r="Y180" s="137">
        <f t="shared" si="46"/>
        <v>0</v>
      </c>
      <c r="Z180" s="137">
        <f t="shared" si="46"/>
        <v>0</v>
      </c>
      <c r="AA180" s="137">
        <f t="shared" si="46"/>
        <v>0</v>
      </c>
      <c r="AB180" s="137">
        <f t="shared" si="46"/>
        <v>0</v>
      </c>
      <c r="AC180" s="137">
        <f t="shared" si="46"/>
        <v>0</v>
      </c>
      <c r="AD180" s="137">
        <f t="shared" si="46"/>
        <v>0</v>
      </c>
      <c r="AE180" s="137">
        <f t="shared" si="46"/>
        <v>0</v>
      </c>
      <c r="AF180" s="137">
        <f t="shared" si="46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5"/>
        <v>0.6</v>
      </c>
      <c r="D181" s="137">
        <f t="shared" si="45"/>
        <v>0.6</v>
      </c>
      <c r="E181" s="137">
        <f t="shared" si="45"/>
        <v>0.6</v>
      </c>
      <c r="F181" s="137">
        <f t="shared" si="45"/>
        <v>0.6</v>
      </c>
      <c r="G181" s="137">
        <f t="shared" si="45"/>
        <v>0.6</v>
      </c>
      <c r="H181" s="137">
        <f t="shared" si="45"/>
        <v>0.6</v>
      </c>
      <c r="I181" s="137">
        <f t="shared" si="45"/>
        <v>0.6</v>
      </c>
      <c r="J181" s="137">
        <f t="shared" si="45"/>
        <v>0.6</v>
      </c>
      <c r="K181" s="137">
        <f t="shared" si="45"/>
        <v>0.6</v>
      </c>
      <c r="L181" s="137">
        <f t="shared" si="45"/>
        <v>0.6</v>
      </c>
      <c r="M181" s="137">
        <f t="shared" si="45"/>
        <v>0.6</v>
      </c>
      <c r="N181" s="137">
        <f t="shared" si="45"/>
        <v>0.6</v>
      </c>
      <c r="O181" s="137">
        <f t="shared" si="45"/>
        <v>0.6</v>
      </c>
      <c r="P181" s="137">
        <f t="shared" si="45"/>
        <v>0.6</v>
      </c>
      <c r="Q181" s="137">
        <f t="shared" si="45"/>
        <v>0.6</v>
      </c>
      <c r="R181" s="137">
        <f t="shared" si="45"/>
        <v>0.6</v>
      </c>
      <c r="S181" s="137">
        <f t="shared" si="46"/>
        <v>0.6</v>
      </c>
      <c r="T181" s="137">
        <f t="shared" si="46"/>
        <v>0.6</v>
      </c>
      <c r="U181" s="137">
        <f t="shared" si="46"/>
        <v>0.6</v>
      </c>
      <c r="V181" s="137">
        <f t="shared" si="46"/>
        <v>0.6</v>
      </c>
      <c r="W181" s="137">
        <f t="shared" si="46"/>
        <v>0.6</v>
      </c>
      <c r="X181" s="137">
        <f t="shared" si="46"/>
        <v>0.6</v>
      </c>
      <c r="Y181" s="137">
        <f t="shared" si="46"/>
        <v>0.6</v>
      </c>
      <c r="Z181" s="137">
        <f t="shared" si="46"/>
        <v>0.6</v>
      </c>
      <c r="AA181" s="137">
        <f t="shared" si="46"/>
        <v>0.6</v>
      </c>
      <c r="AB181" s="137">
        <f t="shared" si="46"/>
        <v>0.6</v>
      </c>
      <c r="AC181" s="137">
        <f t="shared" si="46"/>
        <v>0.6</v>
      </c>
      <c r="AD181" s="137">
        <f t="shared" si="46"/>
        <v>0.6</v>
      </c>
      <c r="AE181" s="137">
        <f t="shared" si="46"/>
        <v>0.6</v>
      </c>
      <c r="AF181" s="137">
        <f t="shared" si="46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5"/>
        <v>0.6</v>
      </c>
      <c r="D182" s="137">
        <f t="shared" si="45"/>
        <v>0.6</v>
      </c>
      <c r="E182" s="137">
        <f t="shared" si="45"/>
        <v>0.6</v>
      </c>
      <c r="F182" s="137">
        <f t="shared" si="45"/>
        <v>0.6</v>
      </c>
      <c r="G182" s="137">
        <f t="shared" si="45"/>
        <v>0.6</v>
      </c>
      <c r="H182" s="137">
        <f t="shared" si="45"/>
        <v>0.6</v>
      </c>
      <c r="I182" s="137">
        <f t="shared" si="45"/>
        <v>0.6</v>
      </c>
      <c r="J182" s="137">
        <f t="shared" si="45"/>
        <v>0.6</v>
      </c>
      <c r="K182" s="137">
        <f t="shared" si="45"/>
        <v>0.6</v>
      </c>
      <c r="L182" s="137">
        <f t="shared" si="45"/>
        <v>0.6</v>
      </c>
      <c r="M182" s="137">
        <f t="shared" si="45"/>
        <v>0.6</v>
      </c>
      <c r="N182" s="137">
        <f t="shared" si="45"/>
        <v>0.6</v>
      </c>
      <c r="O182" s="137">
        <f t="shared" si="45"/>
        <v>0.6</v>
      </c>
      <c r="P182" s="137">
        <f t="shared" si="45"/>
        <v>0.6</v>
      </c>
      <c r="Q182" s="137">
        <f t="shared" si="45"/>
        <v>0.6</v>
      </c>
      <c r="R182" s="137">
        <f t="shared" si="45"/>
        <v>0.6</v>
      </c>
      <c r="S182" s="137">
        <f t="shared" si="46"/>
        <v>0.6</v>
      </c>
      <c r="T182" s="137">
        <f t="shared" si="46"/>
        <v>0.6</v>
      </c>
      <c r="U182" s="137">
        <f t="shared" si="46"/>
        <v>0.6</v>
      </c>
      <c r="V182" s="137">
        <f t="shared" si="46"/>
        <v>0.6</v>
      </c>
      <c r="W182" s="137">
        <f t="shared" si="46"/>
        <v>0.6</v>
      </c>
      <c r="X182" s="137">
        <f t="shared" si="46"/>
        <v>0.6</v>
      </c>
      <c r="Y182" s="137">
        <f t="shared" si="46"/>
        <v>0.6</v>
      </c>
      <c r="Z182" s="137">
        <f t="shared" si="46"/>
        <v>0.6</v>
      </c>
      <c r="AA182" s="137">
        <f t="shared" si="46"/>
        <v>0.6</v>
      </c>
      <c r="AB182" s="137">
        <f t="shared" si="46"/>
        <v>0.6</v>
      </c>
      <c r="AC182" s="137">
        <f t="shared" si="46"/>
        <v>0.6</v>
      </c>
      <c r="AD182" s="137">
        <f t="shared" si="46"/>
        <v>0.6</v>
      </c>
      <c r="AE182" s="137">
        <f t="shared" si="46"/>
        <v>0.6</v>
      </c>
      <c r="AF182" s="137">
        <f t="shared" si="46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5"/>
        <v>0.35</v>
      </c>
      <c r="D183" s="137">
        <f t="shared" si="45"/>
        <v>0.35</v>
      </c>
      <c r="E183" s="137">
        <f t="shared" si="45"/>
        <v>0.35</v>
      </c>
      <c r="F183" s="137">
        <f t="shared" si="45"/>
        <v>0.35</v>
      </c>
      <c r="G183" s="137">
        <f t="shared" si="45"/>
        <v>0.35</v>
      </c>
      <c r="H183" s="137">
        <f t="shared" si="45"/>
        <v>0.35</v>
      </c>
      <c r="I183" s="137">
        <f t="shared" si="45"/>
        <v>0.35</v>
      </c>
      <c r="J183" s="137">
        <f t="shared" si="45"/>
        <v>0.35</v>
      </c>
      <c r="K183" s="137">
        <f t="shared" si="45"/>
        <v>0.35</v>
      </c>
      <c r="L183" s="137">
        <f t="shared" si="45"/>
        <v>0.35</v>
      </c>
      <c r="M183" s="137">
        <f t="shared" si="45"/>
        <v>0.35</v>
      </c>
      <c r="N183" s="137">
        <f t="shared" si="45"/>
        <v>0.35</v>
      </c>
      <c r="O183" s="137">
        <f t="shared" si="45"/>
        <v>0.35</v>
      </c>
      <c r="P183" s="137">
        <f t="shared" si="45"/>
        <v>0.35</v>
      </c>
      <c r="Q183" s="137">
        <f t="shared" si="45"/>
        <v>0.35</v>
      </c>
      <c r="R183" s="137">
        <f t="shared" si="45"/>
        <v>0.35</v>
      </c>
      <c r="S183" s="137">
        <f t="shared" si="46"/>
        <v>0.35</v>
      </c>
      <c r="T183" s="137">
        <f t="shared" si="46"/>
        <v>0.35</v>
      </c>
      <c r="U183" s="137">
        <f t="shared" si="46"/>
        <v>0.35</v>
      </c>
      <c r="V183" s="137">
        <f t="shared" si="46"/>
        <v>0.35</v>
      </c>
      <c r="W183" s="137">
        <f t="shared" si="46"/>
        <v>0.35</v>
      </c>
      <c r="X183" s="137">
        <f t="shared" si="46"/>
        <v>0.35</v>
      </c>
      <c r="Y183" s="137">
        <f t="shared" si="46"/>
        <v>0.35</v>
      </c>
      <c r="Z183" s="137">
        <f t="shared" si="46"/>
        <v>0.35</v>
      </c>
      <c r="AA183" s="137">
        <f t="shared" si="46"/>
        <v>0.35</v>
      </c>
      <c r="AB183" s="137">
        <f t="shared" si="46"/>
        <v>0.35</v>
      </c>
      <c r="AC183" s="137">
        <f t="shared" si="46"/>
        <v>0.35</v>
      </c>
      <c r="AD183" s="137">
        <f t="shared" si="46"/>
        <v>0.35</v>
      </c>
      <c r="AE183" s="137">
        <f t="shared" si="46"/>
        <v>0.35</v>
      </c>
      <c r="AF183" s="137">
        <f t="shared" si="46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5"/>
        <v>0.28999999999999998</v>
      </c>
      <c r="D184" s="137">
        <f t="shared" si="45"/>
        <v>0.28999999999999998</v>
      </c>
      <c r="E184" s="137">
        <f t="shared" si="45"/>
        <v>0.28999999999999998</v>
      </c>
      <c r="F184" s="137">
        <f t="shared" si="45"/>
        <v>0.28999999999999998</v>
      </c>
      <c r="G184" s="137">
        <f t="shared" si="45"/>
        <v>0.28999999999999998</v>
      </c>
      <c r="H184" s="137">
        <f t="shared" si="45"/>
        <v>0.28999999999999998</v>
      </c>
      <c r="I184" s="137">
        <f t="shared" si="45"/>
        <v>0.28999999999999998</v>
      </c>
      <c r="J184" s="137">
        <f t="shared" si="45"/>
        <v>0.28999999999999998</v>
      </c>
      <c r="K184" s="137">
        <f t="shared" si="45"/>
        <v>0.28999999999999998</v>
      </c>
      <c r="L184" s="137">
        <f t="shared" si="45"/>
        <v>0.28999999999999998</v>
      </c>
      <c r="M184" s="137">
        <f t="shared" si="45"/>
        <v>0.28999999999999998</v>
      </c>
      <c r="N184" s="137">
        <f t="shared" si="45"/>
        <v>0.28999999999999998</v>
      </c>
      <c r="O184" s="137">
        <f t="shared" si="45"/>
        <v>0.28999999999999998</v>
      </c>
      <c r="P184" s="137">
        <f t="shared" si="45"/>
        <v>0.28999999999999998</v>
      </c>
      <c r="Q184" s="137">
        <f t="shared" si="45"/>
        <v>0.28999999999999998</v>
      </c>
      <c r="R184" s="137">
        <f t="shared" si="45"/>
        <v>0.28999999999999998</v>
      </c>
      <c r="S184" s="137">
        <f t="shared" si="46"/>
        <v>0.28999999999999998</v>
      </c>
      <c r="T184" s="137">
        <f t="shared" si="46"/>
        <v>0.28999999999999998</v>
      </c>
      <c r="U184" s="137">
        <f t="shared" si="46"/>
        <v>0.28999999999999998</v>
      </c>
      <c r="V184" s="137">
        <f t="shared" si="46"/>
        <v>0.28999999999999998</v>
      </c>
      <c r="W184" s="137">
        <f t="shared" si="46"/>
        <v>0.28999999999999998</v>
      </c>
      <c r="X184" s="137">
        <f t="shared" si="46"/>
        <v>0.28999999999999998</v>
      </c>
      <c r="Y184" s="137">
        <f t="shared" si="46"/>
        <v>0.28999999999999998</v>
      </c>
      <c r="Z184" s="137">
        <f t="shared" si="46"/>
        <v>0.28999999999999998</v>
      </c>
      <c r="AA184" s="137">
        <f t="shared" si="46"/>
        <v>0.28999999999999998</v>
      </c>
      <c r="AB184" s="137">
        <f t="shared" si="46"/>
        <v>0.28999999999999998</v>
      </c>
      <c r="AC184" s="137">
        <f t="shared" si="46"/>
        <v>0.28999999999999998</v>
      </c>
      <c r="AD184" s="137">
        <f t="shared" si="46"/>
        <v>0.28999999999999998</v>
      </c>
      <c r="AE184" s="137">
        <f t="shared" si="46"/>
        <v>0.28999999999999998</v>
      </c>
      <c r="AF184" s="137">
        <f t="shared" si="46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5"/>
        <v>0.06</v>
      </c>
      <c r="D185" s="137">
        <f t="shared" si="45"/>
        <v>0.06</v>
      </c>
      <c r="E185" s="137">
        <f t="shared" si="45"/>
        <v>0.06</v>
      </c>
      <c r="F185" s="137">
        <f t="shared" si="45"/>
        <v>0.06</v>
      </c>
      <c r="G185" s="137">
        <f t="shared" si="45"/>
        <v>0.06</v>
      </c>
      <c r="H185" s="137">
        <f t="shared" si="45"/>
        <v>0.06</v>
      </c>
      <c r="I185" s="137">
        <f t="shared" si="45"/>
        <v>0.06</v>
      </c>
      <c r="J185" s="137">
        <f t="shared" si="45"/>
        <v>0.06</v>
      </c>
      <c r="K185" s="137">
        <f t="shared" si="45"/>
        <v>0.06</v>
      </c>
      <c r="L185" s="137">
        <f t="shared" si="45"/>
        <v>0.06</v>
      </c>
      <c r="M185" s="137">
        <f t="shared" si="45"/>
        <v>0.06</v>
      </c>
      <c r="N185" s="137">
        <f t="shared" si="45"/>
        <v>0.06</v>
      </c>
      <c r="O185" s="137">
        <f t="shared" si="45"/>
        <v>0.06</v>
      </c>
      <c r="P185" s="137">
        <f t="shared" si="45"/>
        <v>0.06</v>
      </c>
      <c r="Q185" s="137">
        <f t="shared" si="45"/>
        <v>0.06</v>
      </c>
      <c r="R185" s="137">
        <f t="shared" si="45"/>
        <v>0.06</v>
      </c>
      <c r="S185" s="137">
        <f t="shared" si="46"/>
        <v>0.06</v>
      </c>
      <c r="T185" s="137">
        <f t="shared" si="46"/>
        <v>0.06</v>
      </c>
      <c r="U185" s="137">
        <f t="shared" si="46"/>
        <v>0.06</v>
      </c>
      <c r="V185" s="137">
        <f t="shared" si="46"/>
        <v>0.06</v>
      </c>
      <c r="W185" s="137">
        <f t="shared" si="46"/>
        <v>0.06</v>
      </c>
      <c r="X185" s="137">
        <f t="shared" si="46"/>
        <v>0.06</v>
      </c>
      <c r="Y185" s="137">
        <f t="shared" si="46"/>
        <v>0.06</v>
      </c>
      <c r="Z185" s="137">
        <f t="shared" si="46"/>
        <v>0.06</v>
      </c>
      <c r="AA185" s="137">
        <f t="shared" si="46"/>
        <v>0.06</v>
      </c>
      <c r="AB185" s="137">
        <f t="shared" si="46"/>
        <v>0.06</v>
      </c>
      <c r="AC185" s="137">
        <f t="shared" si="46"/>
        <v>0.06</v>
      </c>
      <c r="AD185" s="137">
        <f t="shared" si="46"/>
        <v>0.06</v>
      </c>
      <c r="AE185" s="137">
        <f t="shared" si="46"/>
        <v>0.06</v>
      </c>
      <c r="AF185" s="137">
        <f t="shared" si="46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5"/>
        <v>0.11</v>
      </c>
      <c r="D186" s="137">
        <f t="shared" si="45"/>
        <v>0.11</v>
      </c>
      <c r="E186" s="137">
        <f t="shared" si="45"/>
        <v>0.11</v>
      </c>
      <c r="F186" s="137">
        <f t="shared" si="45"/>
        <v>0.11</v>
      </c>
      <c r="G186" s="137">
        <f t="shared" si="45"/>
        <v>0.11</v>
      </c>
      <c r="H186" s="137">
        <f t="shared" si="45"/>
        <v>0.11</v>
      </c>
      <c r="I186" s="137">
        <f t="shared" si="45"/>
        <v>0.11</v>
      </c>
      <c r="J186" s="137">
        <f t="shared" si="45"/>
        <v>0.11</v>
      </c>
      <c r="K186" s="137">
        <f t="shared" si="45"/>
        <v>0.11</v>
      </c>
      <c r="L186" s="137">
        <f t="shared" si="45"/>
        <v>0.11</v>
      </c>
      <c r="M186" s="137">
        <f t="shared" si="45"/>
        <v>0.11</v>
      </c>
      <c r="N186" s="137">
        <f t="shared" si="45"/>
        <v>0.11</v>
      </c>
      <c r="O186" s="137">
        <f t="shared" si="45"/>
        <v>0.11</v>
      </c>
      <c r="P186" s="137">
        <f t="shared" si="45"/>
        <v>0.11</v>
      </c>
      <c r="Q186" s="137">
        <f t="shared" si="45"/>
        <v>0.11</v>
      </c>
      <c r="R186" s="137">
        <f t="shared" si="45"/>
        <v>0.11</v>
      </c>
      <c r="S186" s="137">
        <f t="shared" si="46"/>
        <v>0.11</v>
      </c>
      <c r="T186" s="137">
        <f t="shared" si="46"/>
        <v>0.11</v>
      </c>
      <c r="U186" s="137">
        <f t="shared" si="46"/>
        <v>0.11</v>
      </c>
      <c r="V186" s="137">
        <f t="shared" si="46"/>
        <v>0.11</v>
      </c>
      <c r="W186" s="137">
        <f t="shared" si="46"/>
        <v>0.11</v>
      </c>
      <c r="X186" s="137">
        <f t="shared" si="46"/>
        <v>0.11</v>
      </c>
      <c r="Y186" s="137">
        <f t="shared" si="46"/>
        <v>0.11</v>
      </c>
      <c r="Z186" s="137">
        <f t="shared" si="46"/>
        <v>0.11</v>
      </c>
      <c r="AA186" s="137">
        <f t="shared" si="46"/>
        <v>0.11</v>
      </c>
      <c r="AB186" s="137">
        <f t="shared" si="46"/>
        <v>0.11</v>
      </c>
      <c r="AC186" s="137">
        <f t="shared" si="46"/>
        <v>0.11</v>
      </c>
      <c r="AD186" s="137">
        <f t="shared" si="46"/>
        <v>0.11</v>
      </c>
      <c r="AE186" s="137">
        <f t="shared" si="46"/>
        <v>0.11</v>
      </c>
      <c r="AF186" s="137">
        <f t="shared" si="46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5"/>
        <v>0.1</v>
      </c>
      <c r="D187" s="137">
        <f t="shared" si="45"/>
        <v>0.1</v>
      </c>
      <c r="E187" s="137">
        <f t="shared" si="45"/>
        <v>0.1</v>
      </c>
      <c r="F187" s="137">
        <f t="shared" si="45"/>
        <v>0.1</v>
      </c>
      <c r="G187" s="137">
        <f t="shared" si="45"/>
        <v>0.1</v>
      </c>
      <c r="H187" s="137">
        <f t="shared" si="45"/>
        <v>0.1</v>
      </c>
      <c r="I187" s="137">
        <f t="shared" si="45"/>
        <v>0.1</v>
      </c>
      <c r="J187" s="137">
        <f t="shared" si="45"/>
        <v>0.1</v>
      </c>
      <c r="K187" s="137">
        <f t="shared" si="45"/>
        <v>0.1</v>
      </c>
      <c r="L187" s="137">
        <f t="shared" si="45"/>
        <v>0.1</v>
      </c>
      <c r="M187" s="137">
        <f t="shared" si="45"/>
        <v>0.1</v>
      </c>
      <c r="N187" s="137">
        <f t="shared" si="45"/>
        <v>0.1</v>
      </c>
      <c r="O187" s="137">
        <f t="shared" si="45"/>
        <v>0.1</v>
      </c>
      <c r="P187" s="137">
        <f t="shared" si="45"/>
        <v>0.1</v>
      </c>
      <c r="Q187" s="137">
        <f t="shared" si="45"/>
        <v>0.1</v>
      </c>
      <c r="R187" s="137">
        <f t="shared" si="46"/>
        <v>0.1</v>
      </c>
      <c r="S187" s="137">
        <f t="shared" si="46"/>
        <v>0.1</v>
      </c>
      <c r="T187" s="137">
        <f t="shared" si="46"/>
        <v>0.1</v>
      </c>
      <c r="U187" s="137">
        <f t="shared" si="46"/>
        <v>0.1</v>
      </c>
      <c r="V187" s="137">
        <f t="shared" si="46"/>
        <v>0.1</v>
      </c>
      <c r="W187" s="137">
        <f t="shared" si="46"/>
        <v>0.1</v>
      </c>
      <c r="X187" s="137">
        <f t="shared" si="46"/>
        <v>0.1</v>
      </c>
      <c r="Y187" s="137">
        <f t="shared" si="46"/>
        <v>0.1</v>
      </c>
      <c r="Z187" s="137">
        <f t="shared" si="46"/>
        <v>0.1</v>
      </c>
      <c r="AA187" s="137">
        <f t="shared" si="46"/>
        <v>0.1</v>
      </c>
      <c r="AB187" s="137">
        <f t="shared" si="46"/>
        <v>0.1</v>
      </c>
      <c r="AC187" s="137">
        <f t="shared" si="46"/>
        <v>0.1</v>
      </c>
      <c r="AD187" s="137">
        <f t="shared" si="46"/>
        <v>0.1</v>
      </c>
      <c r="AE187" s="137">
        <f t="shared" si="46"/>
        <v>0.1</v>
      </c>
      <c r="AF187" s="137">
        <f t="shared" si="46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5"/>
        <v>0.09</v>
      </c>
      <c r="D188" s="137">
        <f t="shared" si="45"/>
        <v>0.09</v>
      </c>
      <c r="E188" s="137">
        <f t="shared" si="45"/>
        <v>0.09</v>
      </c>
      <c r="F188" s="137">
        <f t="shared" si="45"/>
        <v>0.09</v>
      </c>
      <c r="G188" s="137">
        <f t="shared" si="45"/>
        <v>0.09</v>
      </c>
      <c r="H188" s="137">
        <f t="shared" si="45"/>
        <v>0.09</v>
      </c>
      <c r="I188" s="137">
        <f t="shared" si="45"/>
        <v>0.09</v>
      </c>
      <c r="J188" s="137">
        <f t="shared" si="45"/>
        <v>0.09</v>
      </c>
      <c r="K188" s="137">
        <f t="shared" si="45"/>
        <v>0.09</v>
      </c>
      <c r="L188" s="137">
        <f t="shared" si="45"/>
        <v>0.09</v>
      </c>
      <c r="M188" s="137">
        <f t="shared" si="45"/>
        <v>0.09</v>
      </c>
      <c r="N188" s="137">
        <f t="shared" si="45"/>
        <v>0.09</v>
      </c>
      <c r="O188" s="137">
        <f t="shared" si="45"/>
        <v>0.09</v>
      </c>
      <c r="P188" s="137">
        <f t="shared" si="45"/>
        <v>0.09</v>
      </c>
      <c r="Q188" s="137">
        <f t="shared" si="45"/>
        <v>0.09</v>
      </c>
      <c r="R188" s="137">
        <f t="shared" si="46"/>
        <v>0.09</v>
      </c>
      <c r="S188" s="137">
        <f t="shared" si="46"/>
        <v>0.09</v>
      </c>
      <c r="T188" s="137">
        <f t="shared" si="46"/>
        <v>0.09</v>
      </c>
      <c r="U188" s="137">
        <f t="shared" si="46"/>
        <v>0.09</v>
      </c>
      <c r="V188" s="137">
        <f t="shared" si="46"/>
        <v>0.09</v>
      </c>
      <c r="W188" s="137">
        <f t="shared" si="46"/>
        <v>0.09</v>
      </c>
      <c r="X188" s="137">
        <f t="shared" si="46"/>
        <v>0.09</v>
      </c>
      <c r="Y188" s="137">
        <f t="shared" si="46"/>
        <v>0.09</v>
      </c>
      <c r="Z188" s="137">
        <f t="shared" si="46"/>
        <v>0.09</v>
      </c>
      <c r="AA188" s="137">
        <f t="shared" si="46"/>
        <v>0.09</v>
      </c>
      <c r="AB188" s="137">
        <f t="shared" si="46"/>
        <v>0.09</v>
      </c>
      <c r="AC188" s="137">
        <f t="shared" si="46"/>
        <v>0.09</v>
      </c>
      <c r="AD188" s="137">
        <f t="shared" si="46"/>
        <v>0.09</v>
      </c>
      <c r="AE188" s="137">
        <f t="shared" si="46"/>
        <v>0.09</v>
      </c>
      <c r="AF188" s="137">
        <f t="shared" si="46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5"/>
        <v>0.04</v>
      </c>
      <c r="D189" s="137">
        <f t="shared" si="45"/>
        <v>0.04</v>
      </c>
      <c r="E189" s="137">
        <f t="shared" si="45"/>
        <v>0.04</v>
      </c>
      <c r="F189" s="137">
        <f t="shared" si="45"/>
        <v>0.04</v>
      </c>
      <c r="G189" s="137">
        <f t="shared" si="45"/>
        <v>0.04</v>
      </c>
      <c r="H189" s="137">
        <f t="shared" si="45"/>
        <v>0.04</v>
      </c>
      <c r="I189" s="137">
        <f t="shared" si="45"/>
        <v>0.04</v>
      </c>
      <c r="J189" s="137">
        <f t="shared" si="45"/>
        <v>0.04</v>
      </c>
      <c r="K189" s="137">
        <f t="shared" si="45"/>
        <v>0.04</v>
      </c>
      <c r="L189" s="137">
        <f t="shared" si="45"/>
        <v>0.04</v>
      </c>
      <c r="M189" s="137">
        <f t="shared" si="45"/>
        <v>0.04</v>
      </c>
      <c r="N189" s="137">
        <f t="shared" si="45"/>
        <v>0.04</v>
      </c>
      <c r="O189" s="137">
        <f t="shared" si="45"/>
        <v>0.04</v>
      </c>
      <c r="P189" s="137">
        <f t="shared" si="45"/>
        <v>0.04</v>
      </c>
      <c r="Q189" s="137">
        <f t="shared" si="45"/>
        <v>0.04</v>
      </c>
      <c r="R189" s="137">
        <f t="shared" si="46"/>
        <v>0.04</v>
      </c>
      <c r="S189" s="137">
        <f t="shared" si="46"/>
        <v>0.04</v>
      </c>
      <c r="T189" s="137">
        <f t="shared" si="46"/>
        <v>0.04</v>
      </c>
      <c r="U189" s="137">
        <f t="shared" si="46"/>
        <v>0.04</v>
      </c>
      <c r="V189" s="137">
        <f t="shared" si="46"/>
        <v>0.04</v>
      </c>
      <c r="W189" s="137">
        <f t="shared" si="46"/>
        <v>0.04</v>
      </c>
      <c r="X189" s="137">
        <f t="shared" si="46"/>
        <v>0.04</v>
      </c>
      <c r="Y189" s="137">
        <f t="shared" si="46"/>
        <v>0.04</v>
      </c>
      <c r="Z189" s="137">
        <f t="shared" si="46"/>
        <v>0.04</v>
      </c>
      <c r="AA189" s="137">
        <f t="shared" si="46"/>
        <v>0.04</v>
      </c>
      <c r="AB189" s="137">
        <f t="shared" si="46"/>
        <v>0.04</v>
      </c>
      <c r="AC189" s="137">
        <f t="shared" si="46"/>
        <v>0.04</v>
      </c>
      <c r="AD189" s="137">
        <f t="shared" si="46"/>
        <v>0.04</v>
      </c>
      <c r="AE189" s="137">
        <f t="shared" si="46"/>
        <v>0.04</v>
      </c>
      <c r="AF189" s="137">
        <f t="shared" si="46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5"/>
        <v>2.3E-2</v>
      </c>
      <c r="E190" s="137">
        <f t="shared" si="45"/>
        <v>2.3E-2</v>
      </c>
      <c r="F190" s="137">
        <f t="shared" si="45"/>
        <v>2.3E-2</v>
      </c>
      <c r="G190" s="137">
        <f t="shared" si="45"/>
        <v>2.3E-2</v>
      </c>
      <c r="H190" s="137">
        <f t="shared" si="45"/>
        <v>2.3E-2</v>
      </c>
      <c r="I190" s="137">
        <f t="shared" si="45"/>
        <v>2.3E-2</v>
      </c>
      <c r="J190" s="137">
        <f t="shared" si="45"/>
        <v>2.3E-2</v>
      </c>
      <c r="K190" s="137">
        <f t="shared" si="45"/>
        <v>2.3E-2</v>
      </c>
      <c r="L190" s="137">
        <f t="shared" si="45"/>
        <v>2.3E-2</v>
      </c>
      <c r="M190" s="137">
        <f t="shared" si="45"/>
        <v>2.3E-2</v>
      </c>
      <c r="N190" s="137">
        <f t="shared" si="45"/>
        <v>2.3E-2</v>
      </c>
      <c r="O190" s="137">
        <f t="shared" si="45"/>
        <v>2.3E-2</v>
      </c>
      <c r="P190" s="137">
        <f t="shared" si="45"/>
        <v>2.3E-2</v>
      </c>
      <c r="Q190" s="137">
        <f t="shared" si="45"/>
        <v>2.3E-2</v>
      </c>
      <c r="R190" s="137">
        <f t="shared" si="46"/>
        <v>2.3E-2</v>
      </c>
      <c r="S190" s="137">
        <f t="shared" si="46"/>
        <v>2.3E-2</v>
      </c>
      <c r="T190" s="137">
        <f t="shared" si="46"/>
        <v>2.3E-2</v>
      </c>
      <c r="U190" s="137">
        <f t="shared" si="46"/>
        <v>2.3E-2</v>
      </c>
      <c r="V190" s="137">
        <f t="shared" si="46"/>
        <v>2.3E-2</v>
      </c>
      <c r="W190" s="137">
        <f t="shared" si="46"/>
        <v>2.3E-2</v>
      </c>
      <c r="X190" s="137">
        <f t="shared" si="46"/>
        <v>2.3E-2</v>
      </c>
      <c r="Y190" s="137">
        <f t="shared" si="46"/>
        <v>2.3E-2</v>
      </c>
      <c r="Z190" s="137">
        <f t="shared" si="46"/>
        <v>2.3E-2</v>
      </c>
      <c r="AA190" s="137">
        <f t="shared" si="46"/>
        <v>2.3E-2</v>
      </c>
      <c r="AB190" s="137">
        <f t="shared" si="46"/>
        <v>2.3E-2</v>
      </c>
      <c r="AC190" s="137">
        <f t="shared" si="46"/>
        <v>2.3E-2</v>
      </c>
      <c r="AD190" s="137">
        <f t="shared" si="46"/>
        <v>2.3E-2</v>
      </c>
      <c r="AE190" s="137">
        <f t="shared" si="46"/>
        <v>2.3E-2</v>
      </c>
      <c r="AF190" s="137">
        <f t="shared" si="46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7">SUM(B101:B190)</f>
        <v>194.70600000000002</v>
      </c>
      <c r="C191" s="141">
        <f t="shared" si="47"/>
        <v>194.70600000000002</v>
      </c>
      <c r="D191" s="141">
        <f t="shared" si="47"/>
        <v>194.70600000000002</v>
      </c>
      <c r="E191" s="141">
        <f t="shared" si="47"/>
        <v>194.70600000000002</v>
      </c>
      <c r="F191" s="141">
        <f t="shared" si="47"/>
        <v>194.70600000000002</v>
      </c>
      <c r="G191" s="141">
        <f t="shared" si="47"/>
        <v>194.70600000000002</v>
      </c>
      <c r="H191" s="141">
        <f t="shared" si="47"/>
        <v>194.70600000000002</v>
      </c>
      <c r="I191" s="141">
        <f t="shared" si="47"/>
        <v>192.10600000000005</v>
      </c>
      <c r="J191" s="141">
        <f t="shared" si="47"/>
        <v>192.10600000000005</v>
      </c>
      <c r="K191" s="141">
        <f t="shared" si="47"/>
        <v>192.10600000000005</v>
      </c>
      <c r="L191" s="141">
        <f t="shared" si="47"/>
        <v>192.10600000000005</v>
      </c>
      <c r="M191" s="141">
        <f t="shared" si="47"/>
        <v>192.10600000000005</v>
      </c>
      <c r="N191" s="141">
        <f t="shared" si="47"/>
        <v>192.10600000000005</v>
      </c>
      <c r="O191" s="141">
        <f t="shared" si="47"/>
        <v>192.10600000000005</v>
      </c>
      <c r="P191" s="141">
        <f t="shared" si="47"/>
        <v>192.10600000000005</v>
      </c>
      <c r="Q191" s="141">
        <f t="shared" si="47"/>
        <v>192.10600000000005</v>
      </c>
      <c r="R191" s="141">
        <f t="shared" si="47"/>
        <v>192.10600000000005</v>
      </c>
      <c r="S191" s="141">
        <f t="shared" si="47"/>
        <v>192.10600000000005</v>
      </c>
      <c r="T191" s="141">
        <f t="shared" si="47"/>
        <v>192.10600000000005</v>
      </c>
      <c r="U191" s="141">
        <f t="shared" si="47"/>
        <v>192.10600000000005</v>
      </c>
      <c r="V191" s="141">
        <f t="shared" si="47"/>
        <v>192.10600000000005</v>
      </c>
      <c r="W191" s="141">
        <f t="shared" si="47"/>
        <v>192.10600000000005</v>
      </c>
      <c r="X191" s="141">
        <f t="shared" si="47"/>
        <v>192.10600000000005</v>
      </c>
      <c r="Y191" s="141">
        <f t="shared" si="47"/>
        <v>192.10600000000005</v>
      </c>
      <c r="Z191" s="141">
        <f t="shared" si="47"/>
        <v>192.10600000000005</v>
      </c>
      <c r="AA191" s="141">
        <f t="shared" si="47"/>
        <v>192.10600000000005</v>
      </c>
      <c r="AB191" s="141">
        <f t="shared" si="47"/>
        <v>192.10600000000005</v>
      </c>
      <c r="AC191" s="141">
        <f t="shared" si="47"/>
        <v>192.10600000000005</v>
      </c>
      <c r="AD191" s="141">
        <f t="shared" si="47"/>
        <v>192.10600000000005</v>
      </c>
      <c r="AE191" s="141">
        <f t="shared" si="47"/>
        <v>192.10600000000005</v>
      </c>
      <c r="AF191" s="141">
        <f t="shared" si="47"/>
        <v>192.10600000000005</v>
      </c>
      <c r="AG191" s="142">
        <f t="shared" si="47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8">B193</f>
        <v>0.3</v>
      </c>
      <c r="D193" s="143">
        <f t="shared" si="48"/>
        <v>0.3</v>
      </c>
      <c r="E193" s="143">
        <f t="shared" si="48"/>
        <v>0.3</v>
      </c>
      <c r="F193" s="143">
        <f t="shared" si="48"/>
        <v>0.3</v>
      </c>
      <c r="G193" s="143">
        <f t="shared" si="48"/>
        <v>0.3</v>
      </c>
      <c r="H193" s="143">
        <f t="shared" si="48"/>
        <v>0.3</v>
      </c>
      <c r="I193" s="143">
        <f t="shared" si="48"/>
        <v>0.3</v>
      </c>
      <c r="J193" s="143">
        <f t="shared" si="48"/>
        <v>0.3</v>
      </c>
      <c r="K193" s="143">
        <f t="shared" si="48"/>
        <v>0.3</v>
      </c>
      <c r="L193" s="143">
        <f t="shared" si="48"/>
        <v>0.3</v>
      </c>
      <c r="M193" s="143">
        <f t="shared" si="48"/>
        <v>0.3</v>
      </c>
      <c r="N193" s="143">
        <f t="shared" si="48"/>
        <v>0.3</v>
      </c>
      <c r="O193" s="143">
        <f t="shared" si="48"/>
        <v>0.3</v>
      </c>
      <c r="P193" s="143">
        <f t="shared" si="48"/>
        <v>0.3</v>
      </c>
      <c r="Q193" s="143">
        <f t="shared" si="48"/>
        <v>0.3</v>
      </c>
      <c r="R193" s="143">
        <f t="shared" si="48"/>
        <v>0.3</v>
      </c>
      <c r="S193" s="143">
        <f t="shared" ref="S193:AF198" si="49">R193</f>
        <v>0.3</v>
      </c>
      <c r="T193" s="143">
        <f t="shared" si="49"/>
        <v>0.3</v>
      </c>
      <c r="U193" s="143">
        <f t="shared" si="49"/>
        <v>0.3</v>
      </c>
      <c r="V193" s="143">
        <f t="shared" si="49"/>
        <v>0.3</v>
      </c>
      <c r="W193" s="143">
        <f t="shared" si="49"/>
        <v>0.3</v>
      </c>
      <c r="X193" s="143">
        <f t="shared" si="49"/>
        <v>0.3</v>
      </c>
      <c r="Y193" s="143">
        <f t="shared" si="49"/>
        <v>0.3</v>
      </c>
      <c r="Z193" s="143">
        <f t="shared" si="49"/>
        <v>0.3</v>
      </c>
      <c r="AA193" s="143">
        <f t="shared" si="49"/>
        <v>0.3</v>
      </c>
      <c r="AB193" s="143">
        <f t="shared" si="49"/>
        <v>0.3</v>
      </c>
      <c r="AC193" s="143">
        <f t="shared" si="49"/>
        <v>0.3</v>
      </c>
      <c r="AD193" s="143">
        <f t="shared" si="49"/>
        <v>0.3</v>
      </c>
      <c r="AE193" s="143">
        <f t="shared" si="49"/>
        <v>0.3</v>
      </c>
      <c r="AF193" s="143">
        <f t="shared" si="49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8"/>
        <v>0.4</v>
      </c>
      <c r="D194" s="137">
        <f t="shared" si="48"/>
        <v>0.4</v>
      </c>
      <c r="E194" s="137">
        <f t="shared" si="48"/>
        <v>0.4</v>
      </c>
      <c r="F194" s="137">
        <f t="shared" si="48"/>
        <v>0.4</v>
      </c>
      <c r="G194" s="137">
        <f t="shared" si="48"/>
        <v>0.4</v>
      </c>
      <c r="H194" s="137">
        <f t="shared" si="48"/>
        <v>0.4</v>
      </c>
      <c r="I194" s="137">
        <f t="shared" si="48"/>
        <v>0.4</v>
      </c>
      <c r="J194" s="137">
        <f t="shared" si="48"/>
        <v>0.4</v>
      </c>
      <c r="K194" s="137">
        <f t="shared" si="48"/>
        <v>0.4</v>
      </c>
      <c r="L194" s="137">
        <f t="shared" si="48"/>
        <v>0.4</v>
      </c>
      <c r="M194" s="137">
        <f t="shared" si="48"/>
        <v>0.4</v>
      </c>
      <c r="N194" s="137">
        <f t="shared" si="48"/>
        <v>0.4</v>
      </c>
      <c r="O194" s="137">
        <f t="shared" si="48"/>
        <v>0.4</v>
      </c>
      <c r="P194" s="137">
        <f t="shared" si="48"/>
        <v>0.4</v>
      </c>
      <c r="Q194" s="137">
        <f t="shared" si="48"/>
        <v>0.4</v>
      </c>
      <c r="R194" s="137">
        <f t="shared" si="48"/>
        <v>0.4</v>
      </c>
      <c r="S194" s="137">
        <f t="shared" si="49"/>
        <v>0.4</v>
      </c>
      <c r="T194" s="137">
        <f t="shared" si="49"/>
        <v>0.4</v>
      </c>
      <c r="U194" s="137">
        <f t="shared" si="49"/>
        <v>0.4</v>
      </c>
      <c r="V194" s="137">
        <f>U194</f>
        <v>0.4</v>
      </c>
      <c r="W194" s="137">
        <f>V194</f>
        <v>0.4</v>
      </c>
      <c r="X194" s="137">
        <f t="shared" si="49"/>
        <v>0.4</v>
      </c>
      <c r="Y194" s="137">
        <f t="shared" si="49"/>
        <v>0.4</v>
      </c>
      <c r="Z194" s="137">
        <f t="shared" si="49"/>
        <v>0.4</v>
      </c>
      <c r="AA194" s="137">
        <f t="shared" si="49"/>
        <v>0.4</v>
      </c>
      <c r="AB194" s="137">
        <f t="shared" si="49"/>
        <v>0.4</v>
      </c>
      <c r="AC194" s="137">
        <f t="shared" si="49"/>
        <v>0.4</v>
      </c>
      <c r="AD194" s="137">
        <f t="shared" si="49"/>
        <v>0.4</v>
      </c>
      <c r="AE194" s="137">
        <f t="shared" si="49"/>
        <v>0.4</v>
      </c>
      <c r="AF194" s="137">
        <f t="shared" si="49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8"/>
        <v>1.5</v>
      </c>
      <c r="D195" s="137">
        <f t="shared" si="48"/>
        <v>1.5</v>
      </c>
      <c r="E195" s="137">
        <f t="shared" si="48"/>
        <v>1.5</v>
      </c>
      <c r="F195" s="137">
        <f t="shared" si="48"/>
        <v>1.5</v>
      </c>
      <c r="G195" s="137">
        <f t="shared" si="48"/>
        <v>1.5</v>
      </c>
      <c r="H195" s="137">
        <f t="shared" si="48"/>
        <v>1.5</v>
      </c>
      <c r="I195" s="137">
        <f t="shared" si="48"/>
        <v>1.5</v>
      </c>
      <c r="J195" s="137">
        <f t="shared" si="48"/>
        <v>1.5</v>
      </c>
      <c r="K195" s="137">
        <f t="shared" si="48"/>
        <v>1.5</v>
      </c>
      <c r="L195" s="137">
        <f t="shared" si="48"/>
        <v>1.5</v>
      </c>
      <c r="M195" s="137">
        <f t="shared" si="48"/>
        <v>1.5</v>
      </c>
      <c r="N195" s="137">
        <f t="shared" si="48"/>
        <v>1.5</v>
      </c>
      <c r="O195" s="137">
        <f t="shared" si="48"/>
        <v>1.5</v>
      </c>
      <c r="P195" s="137">
        <f t="shared" si="48"/>
        <v>1.5</v>
      </c>
      <c r="Q195" s="137">
        <f t="shared" si="48"/>
        <v>1.5</v>
      </c>
      <c r="R195" s="137">
        <f t="shared" si="48"/>
        <v>1.5</v>
      </c>
      <c r="S195" s="137">
        <f t="shared" si="49"/>
        <v>1.5</v>
      </c>
      <c r="T195" s="137">
        <f t="shared" si="49"/>
        <v>1.5</v>
      </c>
      <c r="U195" s="137">
        <f t="shared" si="49"/>
        <v>1.5</v>
      </c>
      <c r="V195" s="137">
        <f t="shared" si="49"/>
        <v>1.5</v>
      </c>
      <c r="W195" s="137">
        <f t="shared" si="49"/>
        <v>1.5</v>
      </c>
      <c r="X195" s="137">
        <f t="shared" si="49"/>
        <v>1.5</v>
      </c>
      <c r="Y195" s="137">
        <f t="shared" si="49"/>
        <v>1.5</v>
      </c>
      <c r="Z195" s="137">
        <f t="shared" si="49"/>
        <v>1.5</v>
      </c>
      <c r="AA195" s="137">
        <f t="shared" si="49"/>
        <v>1.5</v>
      </c>
      <c r="AB195" s="137">
        <f t="shared" si="49"/>
        <v>1.5</v>
      </c>
      <c r="AC195" s="137">
        <f t="shared" si="49"/>
        <v>1.5</v>
      </c>
      <c r="AD195" s="137">
        <f t="shared" si="49"/>
        <v>1.5</v>
      </c>
      <c r="AE195" s="137">
        <f t="shared" si="49"/>
        <v>1.5</v>
      </c>
      <c r="AF195" s="137">
        <f t="shared" si="49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8"/>
        <v>0.3</v>
      </c>
      <c r="D196" s="137">
        <f t="shared" si="48"/>
        <v>0.3</v>
      </c>
      <c r="E196" s="137">
        <f t="shared" si="48"/>
        <v>0.3</v>
      </c>
      <c r="F196" s="137">
        <f t="shared" si="48"/>
        <v>0.3</v>
      </c>
      <c r="G196" s="137">
        <f t="shared" si="48"/>
        <v>0.3</v>
      </c>
      <c r="H196" s="137">
        <f t="shared" si="48"/>
        <v>0.3</v>
      </c>
      <c r="I196" s="137">
        <f t="shared" si="48"/>
        <v>0.3</v>
      </c>
      <c r="J196" s="137">
        <f t="shared" si="48"/>
        <v>0.3</v>
      </c>
      <c r="K196" s="137">
        <f t="shared" si="48"/>
        <v>0.3</v>
      </c>
      <c r="L196" s="137">
        <f t="shared" si="48"/>
        <v>0.3</v>
      </c>
      <c r="M196" s="137">
        <f t="shared" si="48"/>
        <v>0.3</v>
      </c>
      <c r="N196" s="137">
        <f t="shared" si="48"/>
        <v>0.3</v>
      </c>
      <c r="O196" s="137">
        <f t="shared" si="48"/>
        <v>0.3</v>
      </c>
      <c r="P196" s="137">
        <f t="shared" si="48"/>
        <v>0.3</v>
      </c>
      <c r="Q196" s="137">
        <f t="shared" si="48"/>
        <v>0.3</v>
      </c>
      <c r="R196" s="137">
        <f t="shared" si="48"/>
        <v>0.3</v>
      </c>
      <c r="S196" s="137">
        <f t="shared" si="49"/>
        <v>0.3</v>
      </c>
      <c r="T196" s="137">
        <f t="shared" si="49"/>
        <v>0.3</v>
      </c>
      <c r="U196" s="137">
        <f t="shared" si="49"/>
        <v>0.3</v>
      </c>
      <c r="V196" s="137">
        <f t="shared" si="49"/>
        <v>0.3</v>
      </c>
      <c r="W196" s="137">
        <f t="shared" si="49"/>
        <v>0.3</v>
      </c>
      <c r="X196" s="137">
        <f t="shared" si="49"/>
        <v>0.3</v>
      </c>
      <c r="Y196" s="137">
        <f t="shared" si="49"/>
        <v>0.3</v>
      </c>
      <c r="Z196" s="137">
        <f t="shared" si="49"/>
        <v>0.3</v>
      </c>
      <c r="AA196" s="137">
        <f t="shared" si="49"/>
        <v>0.3</v>
      </c>
      <c r="AB196" s="137">
        <f t="shared" si="49"/>
        <v>0.3</v>
      </c>
      <c r="AC196" s="137">
        <f t="shared" si="49"/>
        <v>0.3</v>
      </c>
      <c r="AD196" s="137">
        <f t="shared" si="49"/>
        <v>0.3</v>
      </c>
      <c r="AE196" s="137">
        <f t="shared" si="49"/>
        <v>0.3</v>
      </c>
      <c r="AF196" s="137">
        <f t="shared" si="49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8"/>
        <v>0.4</v>
      </c>
      <c r="D197" s="137">
        <f t="shared" si="48"/>
        <v>0.4</v>
      </c>
      <c r="E197" s="137">
        <f t="shared" si="48"/>
        <v>0.4</v>
      </c>
      <c r="F197" s="137">
        <f t="shared" si="48"/>
        <v>0.4</v>
      </c>
      <c r="G197" s="137">
        <f t="shared" si="48"/>
        <v>0.4</v>
      </c>
      <c r="H197" s="137">
        <f t="shared" si="48"/>
        <v>0.4</v>
      </c>
      <c r="I197" s="137">
        <f t="shared" si="48"/>
        <v>0.4</v>
      </c>
      <c r="J197" s="137">
        <f t="shared" si="48"/>
        <v>0.4</v>
      </c>
      <c r="K197" s="137">
        <f t="shared" si="48"/>
        <v>0.4</v>
      </c>
      <c r="L197" s="137">
        <f t="shared" si="48"/>
        <v>0.4</v>
      </c>
      <c r="M197" s="137">
        <f t="shared" si="48"/>
        <v>0.4</v>
      </c>
      <c r="N197" s="137">
        <f t="shared" si="48"/>
        <v>0.4</v>
      </c>
      <c r="O197" s="137">
        <f t="shared" si="48"/>
        <v>0.4</v>
      </c>
      <c r="P197" s="137">
        <f t="shared" si="48"/>
        <v>0.4</v>
      </c>
      <c r="Q197" s="137">
        <f t="shared" si="48"/>
        <v>0.4</v>
      </c>
      <c r="R197" s="137">
        <f t="shared" si="48"/>
        <v>0.4</v>
      </c>
      <c r="S197" s="137">
        <f t="shared" si="49"/>
        <v>0.4</v>
      </c>
      <c r="T197" s="137">
        <f t="shared" si="49"/>
        <v>0.4</v>
      </c>
      <c r="U197" s="137">
        <f t="shared" si="49"/>
        <v>0.4</v>
      </c>
      <c r="V197" s="137">
        <f t="shared" si="49"/>
        <v>0.4</v>
      </c>
      <c r="W197" s="137">
        <f t="shared" si="49"/>
        <v>0.4</v>
      </c>
      <c r="X197" s="137">
        <f t="shared" si="49"/>
        <v>0.4</v>
      </c>
      <c r="Y197" s="137">
        <f t="shared" si="49"/>
        <v>0.4</v>
      </c>
      <c r="Z197" s="137">
        <f t="shared" si="49"/>
        <v>0.4</v>
      </c>
      <c r="AA197" s="137">
        <f t="shared" si="49"/>
        <v>0.4</v>
      </c>
      <c r="AB197" s="137">
        <f t="shared" si="49"/>
        <v>0.4</v>
      </c>
      <c r="AC197" s="137">
        <f t="shared" si="49"/>
        <v>0.4</v>
      </c>
      <c r="AD197" s="137">
        <f t="shared" si="49"/>
        <v>0.4</v>
      </c>
      <c r="AE197" s="137">
        <f t="shared" si="49"/>
        <v>0.4</v>
      </c>
      <c r="AF197" s="137">
        <f t="shared" si="49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8"/>
        <v>0.64</v>
      </c>
      <c r="D198" s="146">
        <f t="shared" si="48"/>
        <v>0.64</v>
      </c>
      <c r="E198" s="146">
        <f t="shared" si="48"/>
        <v>0.64</v>
      </c>
      <c r="F198" s="146">
        <f t="shared" si="48"/>
        <v>0.64</v>
      </c>
      <c r="G198" s="146">
        <f t="shared" si="48"/>
        <v>0.64</v>
      </c>
      <c r="H198" s="146">
        <f t="shared" si="48"/>
        <v>0.64</v>
      </c>
      <c r="I198" s="146">
        <f t="shared" si="48"/>
        <v>0.64</v>
      </c>
      <c r="J198" s="146">
        <f t="shared" si="48"/>
        <v>0.64</v>
      </c>
      <c r="K198" s="146">
        <f t="shared" si="48"/>
        <v>0.64</v>
      </c>
      <c r="L198" s="146">
        <f t="shared" si="48"/>
        <v>0.64</v>
      </c>
      <c r="M198" s="146">
        <f t="shared" si="48"/>
        <v>0.64</v>
      </c>
      <c r="N198" s="146">
        <f t="shared" si="48"/>
        <v>0.64</v>
      </c>
      <c r="O198" s="146">
        <f t="shared" si="48"/>
        <v>0.64</v>
      </c>
      <c r="P198" s="146">
        <f t="shared" si="48"/>
        <v>0.64</v>
      </c>
      <c r="Q198" s="146">
        <f t="shared" si="48"/>
        <v>0.64</v>
      </c>
      <c r="R198" s="146">
        <f t="shared" si="48"/>
        <v>0.64</v>
      </c>
      <c r="S198" s="146">
        <f t="shared" si="49"/>
        <v>0.64</v>
      </c>
      <c r="T198" s="146">
        <f t="shared" si="49"/>
        <v>0.64</v>
      </c>
      <c r="U198" s="146">
        <f t="shared" si="49"/>
        <v>0.64</v>
      </c>
      <c r="V198" s="146">
        <f t="shared" si="49"/>
        <v>0.64</v>
      </c>
      <c r="W198" s="146">
        <f t="shared" si="49"/>
        <v>0.64</v>
      </c>
      <c r="X198" s="146">
        <f t="shared" si="49"/>
        <v>0.64</v>
      </c>
      <c r="Y198" s="146">
        <f t="shared" si="49"/>
        <v>0.64</v>
      </c>
      <c r="Z198" s="146">
        <f t="shared" si="49"/>
        <v>0.64</v>
      </c>
      <c r="AA198" s="146">
        <f t="shared" si="49"/>
        <v>0.64</v>
      </c>
      <c r="AB198" s="146">
        <f t="shared" si="49"/>
        <v>0.64</v>
      </c>
      <c r="AC198" s="146">
        <f t="shared" si="49"/>
        <v>0.64</v>
      </c>
      <c r="AD198" s="146">
        <f t="shared" si="49"/>
        <v>0.64</v>
      </c>
      <c r="AE198" s="146">
        <f t="shared" si="49"/>
        <v>0.64</v>
      </c>
      <c r="AF198" s="146">
        <f t="shared" si="49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50">SUM(C193:C198)</f>
        <v>3.54</v>
      </c>
      <c r="D199" s="149">
        <f t="shared" si="50"/>
        <v>3.54</v>
      </c>
      <c r="E199" s="149">
        <f t="shared" si="50"/>
        <v>3.54</v>
      </c>
      <c r="F199" s="149">
        <f t="shared" si="50"/>
        <v>3.54</v>
      </c>
      <c r="G199" s="149">
        <f t="shared" si="50"/>
        <v>3.54</v>
      </c>
      <c r="H199" s="149">
        <f t="shared" si="50"/>
        <v>3.54</v>
      </c>
      <c r="I199" s="149">
        <f t="shared" si="50"/>
        <v>3.54</v>
      </c>
      <c r="J199" s="149">
        <f t="shared" si="50"/>
        <v>3.54</v>
      </c>
      <c r="K199" s="149">
        <f t="shared" si="50"/>
        <v>3.54</v>
      </c>
      <c r="L199" s="149">
        <f>SUM(L193:L198)</f>
        <v>3.54</v>
      </c>
      <c r="M199" s="149">
        <f t="shared" ref="M199:R199" si="51">SUM(M193:M198)</f>
        <v>3.54</v>
      </c>
      <c r="N199" s="149">
        <f t="shared" si="51"/>
        <v>3.54</v>
      </c>
      <c r="O199" s="149">
        <f t="shared" si="51"/>
        <v>3.54</v>
      </c>
      <c r="P199" s="149">
        <f t="shared" si="51"/>
        <v>3.54</v>
      </c>
      <c r="Q199" s="149">
        <f t="shared" si="51"/>
        <v>3.54</v>
      </c>
      <c r="R199" s="149">
        <f t="shared" si="51"/>
        <v>3.54</v>
      </c>
      <c r="S199" s="149">
        <f>SUM(S193:S198)</f>
        <v>3.54</v>
      </c>
      <c r="T199" s="149">
        <f t="shared" ref="T199:AG199" si="52">SUM(T193:T198)</f>
        <v>3.54</v>
      </c>
      <c r="U199" s="149">
        <f t="shared" si="52"/>
        <v>3.54</v>
      </c>
      <c r="V199" s="149">
        <f t="shared" si="52"/>
        <v>3.54</v>
      </c>
      <c r="W199" s="149">
        <f t="shared" si="52"/>
        <v>3.54</v>
      </c>
      <c r="X199" s="149">
        <f t="shared" si="52"/>
        <v>3.54</v>
      </c>
      <c r="Y199" s="149">
        <f t="shared" si="52"/>
        <v>3.54</v>
      </c>
      <c r="Z199" s="149">
        <f t="shared" si="52"/>
        <v>3.54</v>
      </c>
      <c r="AA199" s="149">
        <f t="shared" si="52"/>
        <v>3.54</v>
      </c>
      <c r="AB199" s="149">
        <f t="shared" si="52"/>
        <v>3.54</v>
      </c>
      <c r="AC199" s="149">
        <f t="shared" si="52"/>
        <v>3.54</v>
      </c>
      <c r="AD199" s="149">
        <f t="shared" si="52"/>
        <v>3.54</v>
      </c>
      <c r="AE199" s="149">
        <f t="shared" si="52"/>
        <v>3.54</v>
      </c>
      <c r="AF199" s="149">
        <f t="shared" si="52"/>
        <v>3.54</v>
      </c>
      <c r="AG199" s="150">
        <f t="shared" si="52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1353.8389999999999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14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2078/08/14)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2078/08/14)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3">B75</f>
        <v>878.54</v>
      </c>
      <c r="U213" s="173">
        <f t="shared" si="53"/>
        <v>848.24</v>
      </c>
      <c r="V213" s="173">
        <f t="shared" si="53"/>
        <v>836.24</v>
      </c>
      <c r="W213" s="173">
        <f t="shared" si="53"/>
        <v>861.83999999999992</v>
      </c>
      <c r="X213" s="173">
        <f t="shared" si="53"/>
        <v>953.33999999999992</v>
      </c>
      <c r="Y213" s="173">
        <f t="shared" si="53"/>
        <v>963.33999999999992</v>
      </c>
      <c r="Z213" s="173">
        <f t="shared" si="53"/>
        <v>1048.039</v>
      </c>
      <c r="AA213" s="173">
        <f t="shared" si="53"/>
        <v>1172.8389999999999</v>
      </c>
      <c r="AB213" s="173">
        <f t="shared" si="53"/>
        <v>1259.4390000000001</v>
      </c>
      <c r="AC213" s="173">
        <f t="shared" si="53"/>
        <v>1338.9390000000001</v>
      </c>
      <c r="AD213" s="173">
        <f t="shared" si="53"/>
        <v>1353.8389999999999</v>
      </c>
      <c r="AE213" s="173">
        <f t="shared" si="53"/>
        <v>1251.1390000000001</v>
      </c>
      <c r="AF213" s="173">
        <f t="shared" si="53"/>
        <v>1200.9390000000001</v>
      </c>
      <c r="AG213" s="173">
        <f t="shared" si="53"/>
        <v>1122.739</v>
      </c>
      <c r="AH213" s="173">
        <f t="shared" si="53"/>
        <v>1078.8400000000001</v>
      </c>
      <c r="AI213" s="173">
        <f t="shared" si="53"/>
        <v>1092.1399999999999</v>
      </c>
      <c r="AJ213" s="173">
        <f t="shared" si="53"/>
        <v>1103.3400000000001</v>
      </c>
      <c r="AK213" s="173">
        <f t="shared" si="53"/>
        <v>1112.3399999999999</v>
      </c>
      <c r="AL213" s="173">
        <f t="shared" si="53"/>
        <v>1173.1399999999999</v>
      </c>
      <c r="AM213" s="173">
        <f t="shared" si="53"/>
        <v>1252.8399999999999</v>
      </c>
      <c r="AN213" s="173">
        <f t="shared" si="53"/>
        <v>1369.84</v>
      </c>
      <c r="AO213" s="173">
        <f t="shared" si="53"/>
        <v>1430.74</v>
      </c>
      <c r="AP213" s="173">
        <f t="shared" si="53"/>
        <v>1396.74</v>
      </c>
      <c r="AQ213" s="173">
        <f t="shared" si="53"/>
        <v>1302.04</v>
      </c>
      <c r="AR213" s="173">
        <f t="shared" si="53"/>
        <v>1275.44</v>
      </c>
      <c r="AS213" s="173">
        <f t="shared" si="53"/>
        <v>1155.6399999999999</v>
      </c>
      <c r="AT213" s="173">
        <f t="shared" si="53"/>
        <v>1141.1399999999999</v>
      </c>
      <c r="AU213" s="173">
        <f t="shared" si="53"/>
        <v>1069.1399999999999</v>
      </c>
      <c r="AV213" s="173">
        <f t="shared" si="53"/>
        <v>923.33999999999992</v>
      </c>
      <c r="AW213" s="173">
        <f t="shared" si="53"/>
        <v>876.94</v>
      </c>
      <c r="AX213" s="173">
        <f t="shared" si="53"/>
        <v>850.24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4">B198</f>
        <v>0.64</v>
      </c>
      <c r="C234" s="176">
        <f t="shared" si="54"/>
        <v>0.64</v>
      </c>
      <c r="D234" s="176">
        <f t="shared" si="54"/>
        <v>0.64</v>
      </c>
      <c r="E234" s="176">
        <f t="shared" si="54"/>
        <v>0.64</v>
      </c>
      <c r="F234" s="176">
        <f t="shared" si="54"/>
        <v>0.64</v>
      </c>
      <c r="G234" s="176">
        <f t="shared" si="54"/>
        <v>0.64</v>
      </c>
      <c r="H234" s="176">
        <f t="shared" si="54"/>
        <v>0.64</v>
      </c>
      <c r="I234" s="176">
        <f t="shared" si="54"/>
        <v>0.64</v>
      </c>
      <c r="J234" s="176">
        <f t="shared" si="54"/>
        <v>0.64</v>
      </c>
      <c r="K234" s="176">
        <f t="shared" si="54"/>
        <v>0.64</v>
      </c>
      <c r="L234" s="176">
        <f t="shared" si="54"/>
        <v>0.64</v>
      </c>
      <c r="M234" s="176">
        <f t="shared" si="54"/>
        <v>0.64</v>
      </c>
      <c r="N234" s="176">
        <f t="shared" si="54"/>
        <v>0.64</v>
      </c>
      <c r="O234" s="176">
        <f t="shared" si="54"/>
        <v>0.64</v>
      </c>
      <c r="P234" s="176">
        <f t="shared" si="54"/>
        <v>0.64</v>
      </c>
      <c r="Q234" s="176">
        <f t="shared" si="54"/>
        <v>0.64</v>
      </c>
      <c r="R234" s="176">
        <f t="shared" si="54"/>
        <v>0.64</v>
      </c>
      <c r="S234" s="176">
        <f t="shared" si="54"/>
        <v>0.64</v>
      </c>
      <c r="T234" s="176">
        <f t="shared" si="54"/>
        <v>0.64</v>
      </c>
      <c r="U234" s="176">
        <f t="shared" si="54"/>
        <v>0.64</v>
      </c>
      <c r="V234" s="176">
        <f t="shared" si="54"/>
        <v>0.64</v>
      </c>
      <c r="W234" s="176">
        <f t="shared" si="54"/>
        <v>0.64</v>
      </c>
      <c r="X234" s="176">
        <f t="shared" si="54"/>
        <v>0.64</v>
      </c>
      <c r="Y234" s="176">
        <f t="shared" si="54"/>
        <v>0.64</v>
      </c>
      <c r="Z234" s="176">
        <f t="shared" si="54"/>
        <v>0.64</v>
      </c>
      <c r="AA234" s="176">
        <f t="shared" si="54"/>
        <v>0.64</v>
      </c>
      <c r="AB234" s="176">
        <f t="shared" si="54"/>
        <v>0.64</v>
      </c>
      <c r="AC234" s="176">
        <f t="shared" si="54"/>
        <v>0.64</v>
      </c>
      <c r="AD234" s="176">
        <f t="shared" si="54"/>
        <v>0.64</v>
      </c>
      <c r="AE234" s="176">
        <f t="shared" si="54"/>
        <v>0.64</v>
      </c>
      <c r="AF234" s="176">
        <f t="shared" si="54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5">IF(C202&lt;100,"",C202-520)</f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6">IF(B203&lt;100,"",B203-620)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7">IF(B204&lt;100,"",B204-330)</f>
        <v/>
      </c>
      <c r="C237" s="120" t="str">
        <f t="shared" si="57"/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8">IF(C205&lt;100,"",C205-1500)</f>
        <v/>
      </c>
      <c r="D238" s="120" t="str">
        <f t="shared" si="58"/>
        <v/>
      </c>
      <c r="E238" s="120" t="str">
        <f t="shared" si="58"/>
        <v/>
      </c>
      <c r="F238" s="120" t="str">
        <f t="shared" si="58"/>
        <v/>
      </c>
      <c r="G238" s="120" t="str">
        <f t="shared" si="58"/>
        <v/>
      </c>
      <c r="H238" s="120" t="str">
        <f t="shared" si="58"/>
        <v/>
      </c>
      <c r="I238" s="120" t="str">
        <f t="shared" si="58"/>
        <v/>
      </c>
      <c r="J238" s="120" t="str">
        <f t="shared" si="58"/>
        <v/>
      </c>
      <c r="K238" s="120" t="str">
        <f t="shared" si="58"/>
        <v/>
      </c>
      <c r="L238" s="120" t="str">
        <f t="shared" si="58"/>
        <v/>
      </c>
      <c r="M238" s="120" t="str">
        <f t="shared" si="58"/>
        <v/>
      </c>
      <c r="N238" s="120" t="str">
        <f t="shared" si="58"/>
        <v/>
      </c>
      <c r="O238" s="120" t="str">
        <f t="shared" si="58"/>
        <v/>
      </c>
      <c r="P238" s="120" t="str">
        <f t="shared" si="58"/>
        <v/>
      </c>
      <c r="Q238" s="120" t="str">
        <f t="shared" si="58"/>
        <v/>
      </c>
      <c r="R238" s="120" t="str">
        <f t="shared" si="58"/>
        <v/>
      </c>
      <c r="S238" s="120" t="str">
        <f t="shared" si="58"/>
        <v/>
      </c>
      <c r="T238" s="120" t="str">
        <f t="shared" si="58"/>
        <v/>
      </c>
      <c r="U238" s="120" t="str">
        <f t="shared" si="58"/>
        <v/>
      </c>
      <c r="V238" s="120" t="str">
        <f t="shared" si="58"/>
        <v/>
      </c>
      <c r="W238" s="120" t="str">
        <f t="shared" si="58"/>
        <v/>
      </c>
      <c r="X238" s="120" t="str">
        <f t="shared" si="58"/>
        <v/>
      </c>
      <c r="Y238" s="120" t="str">
        <f t="shared" si="58"/>
        <v/>
      </c>
      <c r="Z238" s="120" t="str">
        <f t="shared" si="58"/>
        <v/>
      </c>
      <c r="AA238" s="120" t="str">
        <f t="shared" si="58"/>
        <v/>
      </c>
      <c r="AB238" s="120" t="str">
        <f t="shared" si="58"/>
        <v/>
      </c>
      <c r="AC238" s="120" t="str">
        <f t="shared" si="58"/>
        <v/>
      </c>
      <c r="AD238" s="120" t="str">
        <f t="shared" si="58"/>
        <v/>
      </c>
      <c r="AE238" s="120" t="str">
        <f t="shared" si="58"/>
        <v/>
      </c>
      <c r="AF238" s="120" t="str">
        <f t="shared" si="5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3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897" priority="325">
      <formula>S$9&gt;=20/24</formula>
    </cfRule>
    <cfRule type="expression" dxfId="4896" priority="326">
      <formula>AND(S$9&gt;=14/24,S$9&lt;20/24)</formula>
    </cfRule>
    <cfRule type="expression" dxfId="4895" priority="327">
      <formula>AND(S$9&gt;=8/24,S$9&lt;14/24)</formula>
    </cfRule>
    <cfRule type="expression" dxfId="4894" priority="328">
      <formula>S$9&lt;8/24</formula>
    </cfRule>
  </conditionalFormatting>
  <conditionalFormatting sqref="B8:AF10 AA81:AF81 B81:Q81 B56:AF56 B82:AF82 C193:AF199 AE57:AF59 T212:AX212 B74:AF78 B80:AF80 B57:C67 B68:AF72 D57:O61 L37:Q37 P39:Q42 P45:V48 R40:Z41 P58:X67 Y60:Y67 W85:Z91 W42:Z42 AD40:AD43 L11:AD11 AA84:AF91 AA40:AC42 L53:AF55 W18:AF30 Z64:AF67">
    <cfRule type="expression" dxfId="4893" priority="321">
      <formula>B$9&gt;=20/24</formula>
    </cfRule>
    <cfRule type="expression" dxfId="4892" priority="322">
      <formula>AND(B$9&gt;=14/24,B$9&lt;20/24)</formula>
    </cfRule>
    <cfRule type="expression" dxfId="4891" priority="323">
      <formula>AND(B$9&gt;=8/24,B$9&lt;14/24)</formula>
    </cfRule>
    <cfRule type="expression" dxfId="4890" priority="324">
      <formula>B$9&lt;8/24</formula>
    </cfRule>
  </conditionalFormatting>
  <conditionalFormatting sqref="B191:AF191">
    <cfRule type="expression" dxfId="4889" priority="317">
      <formula>B$9&gt;=20/24</formula>
    </cfRule>
    <cfRule type="expression" dxfId="4888" priority="318">
      <formula>AND(B$9&gt;=14/24,B$9&lt;20/24)</formula>
    </cfRule>
    <cfRule type="expression" dxfId="4887" priority="319">
      <formula>AND(B$9&gt;=8/24,B$9&lt;14/24)</formula>
    </cfRule>
    <cfRule type="expression" dxfId="4886" priority="320">
      <formula>B$9&lt;8/24</formula>
    </cfRule>
  </conditionalFormatting>
  <conditionalFormatting sqref="AL4:AL6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P57:Q57">
    <cfRule type="expression" dxfId="4885" priority="312">
      <formula>P$9&gt;=20/24</formula>
    </cfRule>
    <cfRule type="expression" dxfId="4884" priority="313">
      <formula>AND(P$9&gt;=14/24,P$9&lt;20/24)</formula>
    </cfRule>
    <cfRule type="expression" dxfId="4883" priority="314">
      <formula>AND(P$9&gt;=8/24,P$9&lt;14/24)</formula>
    </cfRule>
    <cfRule type="expression" dxfId="4882" priority="315">
      <formula>P$9&lt;8/24</formula>
    </cfRule>
  </conditionalFormatting>
  <conditionalFormatting sqref="P43:Q43">
    <cfRule type="expression" dxfId="4881" priority="308">
      <formula>P$9&gt;=20/24</formula>
    </cfRule>
    <cfRule type="expression" dxfId="4880" priority="309">
      <formula>AND(P$9&gt;=14/24,P$9&lt;20/24)</formula>
    </cfRule>
    <cfRule type="expression" dxfId="4879" priority="310">
      <formula>AND(P$9&gt;=8/24,P$9&lt;14/24)</formula>
    </cfRule>
    <cfRule type="expression" dxfId="4878" priority="311">
      <formula>P$9&lt;8/24</formula>
    </cfRule>
  </conditionalFormatting>
  <conditionalFormatting sqref="R39:AD39">
    <cfRule type="expression" dxfId="4877" priority="300">
      <formula>R$9&gt;=20/24</formula>
    </cfRule>
    <cfRule type="expression" dxfId="4876" priority="301">
      <formula>AND(R$9&gt;=14/24,R$9&lt;20/24)</formula>
    </cfRule>
    <cfRule type="expression" dxfId="4875" priority="302">
      <formula>AND(R$9&gt;=8/24,R$9&lt;14/24)</formula>
    </cfRule>
    <cfRule type="expression" dxfId="4874" priority="303">
      <formula>R$9&lt;8/24</formula>
    </cfRule>
  </conditionalFormatting>
  <conditionalFormatting sqref="R57:AD57">
    <cfRule type="expression" dxfId="4873" priority="296">
      <formula>R$9&gt;=20/24</formula>
    </cfRule>
    <cfRule type="expression" dxfId="4872" priority="297">
      <formula>AND(R$9&gt;=14/24,R$9&lt;20/24)</formula>
    </cfRule>
    <cfRule type="expression" dxfId="4871" priority="298">
      <formula>AND(R$9&gt;=8/24,R$9&lt;14/24)</formula>
    </cfRule>
    <cfRule type="expression" dxfId="4870" priority="299">
      <formula>R$9&lt;8/24</formula>
    </cfRule>
  </conditionalFormatting>
  <conditionalFormatting sqref="R81:Z81">
    <cfRule type="expression" dxfId="4869" priority="292">
      <formula>R$9&gt;=20/24</formula>
    </cfRule>
    <cfRule type="expression" dxfId="4868" priority="293">
      <formula>AND(R$9&gt;=14/24,R$9&lt;20/24)</formula>
    </cfRule>
    <cfRule type="expression" dxfId="4867" priority="294">
      <formula>AND(R$9&gt;=8/24,R$9&lt;14/24)</formula>
    </cfRule>
    <cfRule type="expression" dxfId="4866" priority="295">
      <formula>R$9&lt;8/24</formula>
    </cfRule>
  </conditionalFormatting>
  <conditionalFormatting sqref="T84:Z84">
    <cfRule type="expression" dxfId="4865" priority="288">
      <formula>T$9&gt;=20/24</formula>
    </cfRule>
    <cfRule type="expression" dxfId="4864" priority="289">
      <formula>AND(T$9&gt;=14/24,T$9&lt;20/24)</formula>
    </cfRule>
    <cfRule type="expression" dxfId="4863" priority="290">
      <formula>AND(T$9&gt;=8/24,T$9&lt;14/24)</formula>
    </cfRule>
    <cfRule type="expression" dxfId="4862" priority="291">
      <formula>T$9&lt;8/24</formula>
    </cfRule>
  </conditionalFormatting>
  <conditionalFormatting sqref="P49:V49">
    <cfRule type="expression" dxfId="4861" priority="280">
      <formula>P$9&gt;=20/24</formula>
    </cfRule>
    <cfRule type="expression" dxfId="4860" priority="281">
      <formula>AND(P$9&gt;=14/24,P$9&lt;20/24)</formula>
    </cfRule>
    <cfRule type="expression" dxfId="4859" priority="282">
      <formula>AND(P$9&gt;=8/24,P$9&lt;14/24)</formula>
    </cfRule>
    <cfRule type="expression" dxfId="4858" priority="283">
      <formula>P$9&lt;8/24</formula>
    </cfRule>
  </conditionalFormatting>
  <conditionalFormatting sqref="P50:Q50">
    <cfRule type="expression" dxfId="4857" priority="276">
      <formula>P$9&gt;=20/24</formula>
    </cfRule>
    <cfRule type="expression" dxfId="4856" priority="277">
      <formula>AND(P$9&gt;=14/24,P$9&lt;20/24)</formula>
    </cfRule>
    <cfRule type="expression" dxfId="4855" priority="278">
      <formula>AND(P$9&gt;=8/24,P$9&lt;14/24)</formula>
    </cfRule>
    <cfRule type="expression" dxfId="4854" priority="279">
      <formula>P$9&lt;8/24</formula>
    </cfRule>
  </conditionalFormatting>
  <conditionalFormatting sqref="P45:V48">
    <cfRule type="expression" dxfId="4853" priority="272">
      <formula>P$9&gt;=20/24</formula>
    </cfRule>
    <cfRule type="expression" dxfId="4852" priority="273">
      <formula>AND(P$9&gt;=14/24,P$9&lt;20/24)</formula>
    </cfRule>
    <cfRule type="expression" dxfId="4851" priority="274">
      <formula>AND(P$9&gt;=8/24,P$9&lt;14/24)</formula>
    </cfRule>
    <cfRule type="expression" dxfId="4850" priority="275">
      <formula>P$9&lt;8/24</formula>
    </cfRule>
  </conditionalFormatting>
  <conditionalFormatting sqref="R37:AG37">
    <cfRule type="expression" dxfId="4849" priority="268">
      <formula>R$9&gt;=20/24</formula>
    </cfRule>
    <cfRule type="expression" dxfId="4848" priority="269">
      <formula>AND(R$9&gt;=14/24,R$9&lt;20/24)</formula>
    </cfRule>
    <cfRule type="expression" dxfId="4847" priority="270">
      <formula>AND(R$9&gt;=8/24,R$9&lt;14/24)</formula>
    </cfRule>
    <cfRule type="expression" dxfId="4846" priority="271">
      <formula>R$9&lt;8/24</formula>
    </cfRule>
  </conditionalFormatting>
  <conditionalFormatting sqref="W31:AG32 W35:AG35">
    <cfRule type="expression" dxfId="4845" priority="264">
      <formula>W$9&gt;=20/24</formula>
    </cfRule>
    <cfRule type="expression" dxfId="4844" priority="265">
      <formula>AND(W$9&gt;=14/24,W$9&lt;20/24)</formula>
    </cfRule>
    <cfRule type="expression" dxfId="4843" priority="266">
      <formula>AND(W$9&gt;=8/24,W$9&lt;14/24)</formula>
    </cfRule>
    <cfRule type="expression" dxfId="4842" priority="267">
      <formula>W$9&lt;8/24</formula>
    </cfRule>
  </conditionalFormatting>
  <conditionalFormatting sqref="R42:V43 W43:AC43 R45:AF48">
    <cfRule type="expression" dxfId="4841" priority="260">
      <formula>R$9&gt;=20/24</formula>
    </cfRule>
    <cfRule type="expression" dxfId="4840" priority="261">
      <formula>AND(R$9&gt;=14/24,R$9&lt;20/24)</formula>
    </cfRule>
    <cfRule type="expression" dxfId="4839" priority="262">
      <formula>AND(R$9&gt;=8/24,R$9&lt;14/24)</formula>
    </cfRule>
    <cfRule type="expression" dxfId="4838" priority="263">
      <formula>R$9&lt;8/24</formula>
    </cfRule>
  </conditionalFormatting>
  <conditionalFormatting sqref="R49:AF49">
    <cfRule type="expression" dxfId="4837" priority="256">
      <formula>R$9&gt;=20/24</formula>
    </cfRule>
    <cfRule type="expression" dxfId="4836" priority="257">
      <formula>AND(R$9&gt;=14/24,R$9&lt;20/24)</formula>
    </cfRule>
    <cfRule type="expression" dxfId="4835" priority="258">
      <formula>AND(R$9&gt;=8/24,R$9&lt;14/24)</formula>
    </cfRule>
    <cfRule type="expression" dxfId="4834" priority="259">
      <formula>R$9&lt;8/24</formula>
    </cfRule>
  </conditionalFormatting>
  <conditionalFormatting sqref="R50:AF50">
    <cfRule type="expression" dxfId="4833" priority="252">
      <formula>R$9&gt;=20/24</formula>
    </cfRule>
    <cfRule type="expression" dxfId="4832" priority="253">
      <formula>AND(R$9&gt;=14/24,R$9&lt;20/24)</formula>
    </cfRule>
    <cfRule type="expression" dxfId="4831" priority="254">
      <formula>AND(R$9&gt;=8/24,R$9&lt;14/24)</formula>
    </cfRule>
    <cfRule type="expression" dxfId="4830" priority="255">
      <formula>R$9&lt;8/24</formula>
    </cfRule>
  </conditionalFormatting>
  <conditionalFormatting sqref="Z60:AF63">
    <cfRule type="expression" dxfId="4829" priority="248">
      <formula>Z$9&gt;=20/24</formula>
    </cfRule>
    <cfRule type="expression" dxfId="4828" priority="249">
      <formula>AND(Z$9&gt;=14/24,Z$9&lt;20/24)</formula>
    </cfRule>
    <cfRule type="expression" dxfId="4827" priority="250">
      <formula>AND(Z$9&gt;=8/24,Z$9&lt;14/24)</formula>
    </cfRule>
    <cfRule type="expression" dxfId="4826" priority="251">
      <formula>Z$9&lt;8/24</formula>
    </cfRule>
  </conditionalFormatting>
  <conditionalFormatting sqref="AA94:AF97">
    <cfRule type="expression" dxfId="4825" priority="244">
      <formula>AA$9&gt;=20/24</formula>
    </cfRule>
    <cfRule type="expression" dxfId="4824" priority="245">
      <formula>AND(AA$9&gt;=14/24,AA$9&lt;20/24)</formula>
    </cfRule>
    <cfRule type="expression" dxfId="4823" priority="246">
      <formula>AND(AA$9&gt;=8/24,AA$9&lt;14/24)</formula>
    </cfRule>
    <cfRule type="expression" dxfId="4822" priority="247">
      <formula>AA$9&lt;8/24</formula>
    </cfRule>
  </conditionalFormatting>
  <conditionalFormatting sqref="D62:G62 H62:O67">
    <cfRule type="expression" dxfId="4821" priority="240">
      <formula>D$9&gt;=20/24</formula>
    </cfRule>
    <cfRule type="expression" dxfId="4820" priority="241">
      <formula>AND(D$9&gt;=14/24,D$9&lt;20/24)</formula>
    </cfRule>
    <cfRule type="expression" dxfId="4819" priority="242">
      <formula>AND(D$9&gt;=8/24,D$9&lt;14/24)</formula>
    </cfRule>
    <cfRule type="expression" dxfId="4818" priority="243">
      <formula>D$9&lt;8/24</formula>
    </cfRule>
  </conditionalFormatting>
  <conditionalFormatting sqref="T94:Z97">
    <cfRule type="expression" dxfId="4817" priority="236">
      <formula>T$9&gt;=20/24</formula>
    </cfRule>
    <cfRule type="expression" dxfId="4816" priority="237">
      <formula>AND(T$9&gt;=14/24,T$9&lt;20/24)</formula>
    </cfRule>
    <cfRule type="expression" dxfId="4815" priority="238">
      <formula>AND(T$9&gt;=8/24,T$9&lt;14/24)</formula>
    </cfRule>
    <cfRule type="expression" dxfId="4814" priority="239">
      <formula>T$9&lt;8/24</formula>
    </cfRule>
  </conditionalFormatting>
  <conditionalFormatting sqref="AG51 B11:C14 D12:K14 B16:K32 B35:K36 W35:Z36 B37:Z37 D11:AF11 W18:AF32 AA35:AF37 B45:AF56 B38:AF43">
    <cfRule type="expression" dxfId="4813" priority="235">
      <formula>B11&gt;$AG11</formula>
    </cfRule>
  </conditionalFormatting>
  <conditionalFormatting sqref="A100:A156 A84:A97 A11:A14 A16:A32 A45:A72 A80:A82 A74:A78 A35:A43 A169:A200">
    <cfRule type="expression" dxfId="4812" priority="234">
      <formula>$AH11=0</formula>
    </cfRule>
  </conditionalFormatting>
  <conditionalFormatting sqref="AA98:AF98">
    <cfRule type="expression" dxfId="4811" priority="230">
      <formula>AA$9&gt;=20/24</formula>
    </cfRule>
    <cfRule type="expression" dxfId="4810" priority="231">
      <formula>AND(AA$9&gt;=14/24,AA$9&lt;20/24)</formula>
    </cfRule>
    <cfRule type="expression" dxfId="4809" priority="232">
      <formula>AND(AA$9&gt;=8/24,AA$9&lt;14/24)</formula>
    </cfRule>
    <cfRule type="expression" dxfId="4808" priority="233">
      <formula>AA$9&lt;8/24</formula>
    </cfRule>
  </conditionalFormatting>
  <conditionalFormatting sqref="T98:Z98">
    <cfRule type="expression" dxfId="4807" priority="226">
      <formula>T$9&gt;=20/24</formula>
    </cfRule>
    <cfRule type="expression" dxfId="4806" priority="227">
      <formula>AND(T$9&gt;=14/24,T$9&lt;20/24)</formula>
    </cfRule>
    <cfRule type="expression" dxfId="4805" priority="228">
      <formula>AND(T$9&gt;=8/24,T$9&lt;14/24)</formula>
    </cfRule>
    <cfRule type="expression" dxfId="4804" priority="229">
      <formula>T$9&lt;8/24</formula>
    </cfRule>
  </conditionalFormatting>
  <conditionalFormatting sqref="A98">
    <cfRule type="expression" dxfId="4803" priority="225">
      <formula>$AH98=0</formula>
    </cfRule>
  </conditionalFormatting>
  <conditionalFormatting sqref="W36:AF36">
    <cfRule type="expression" dxfId="4802" priority="221">
      <formula>W$9&gt;=20/24</formula>
    </cfRule>
    <cfRule type="expression" dxfId="4801" priority="222">
      <formula>AND(W$9&gt;=14/24,W$9&lt;20/24)</formula>
    </cfRule>
    <cfRule type="expression" dxfId="4800" priority="223">
      <formula>AND(W$9&gt;=8/24,W$9&lt;14/24)</formula>
    </cfRule>
    <cfRule type="expression" dxfId="4799" priority="224">
      <formula>W$9&lt;8/24</formula>
    </cfRule>
  </conditionalFormatting>
  <conditionalFormatting sqref="W36:AF36">
    <cfRule type="expression" dxfId="4798" priority="217">
      <formula>W$9&gt;=20/24</formula>
    </cfRule>
    <cfRule type="expression" dxfId="4797" priority="218">
      <formula>AND(W$9&gt;=14/24,W$9&lt;20/24)</formula>
    </cfRule>
    <cfRule type="expression" dxfId="4796" priority="219">
      <formula>AND(W$9&gt;=8/24,W$9&lt;14/24)</formula>
    </cfRule>
    <cfRule type="expression" dxfId="4795" priority="220">
      <formula>W$9&lt;8/24</formula>
    </cfRule>
  </conditionalFormatting>
  <conditionalFormatting sqref="B36:K36">
    <cfRule type="expression" dxfId="4794" priority="213">
      <formula>B$9&gt;=20/24</formula>
    </cfRule>
    <cfRule type="expression" dxfId="4793" priority="214">
      <formula>AND(B$9&gt;=14/24,B$9&lt;20/24)</formula>
    </cfRule>
    <cfRule type="expression" dxfId="4792" priority="215">
      <formula>AND(B$9&gt;=8/24,B$9&lt;14/24)</formula>
    </cfRule>
    <cfRule type="expression" dxfId="4791" priority="216">
      <formula>B$9&lt;8/24</formula>
    </cfRule>
  </conditionalFormatting>
  <conditionalFormatting sqref="D63:G67">
    <cfRule type="expression" dxfId="4790" priority="209">
      <formula>D$9&gt;=20/24</formula>
    </cfRule>
    <cfRule type="expression" dxfId="4789" priority="210">
      <formula>AND(D$9&gt;=14/24,D$9&lt;20/24)</formula>
    </cfRule>
    <cfRule type="expression" dxfId="4788" priority="211">
      <formula>AND(D$9&gt;=8/24,D$9&lt;14/24)</formula>
    </cfRule>
    <cfRule type="expression" dxfId="4787" priority="212">
      <formula>D$9&lt;8/24</formula>
    </cfRule>
  </conditionalFormatting>
  <conditionalFormatting sqref="AL32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W34:AG34">
    <cfRule type="expression" dxfId="4786" priority="192">
      <formula>W$9&gt;=20/24</formula>
    </cfRule>
    <cfRule type="expression" dxfId="4785" priority="193">
      <formula>AND(W$9&gt;=14/24,W$9&lt;20/24)</formula>
    </cfRule>
    <cfRule type="expression" dxfId="4784" priority="194">
      <formula>AND(W$9&gt;=8/24,W$9&lt;14/24)</formula>
    </cfRule>
    <cfRule type="expression" dxfId="4783" priority="195">
      <formula>W$9&lt;8/24</formula>
    </cfRule>
  </conditionalFormatting>
  <conditionalFormatting sqref="B34:K34 W34:AF34">
    <cfRule type="expression" dxfId="4782" priority="191">
      <formula>B34&gt;$AG34</formula>
    </cfRule>
  </conditionalFormatting>
  <conditionalFormatting sqref="A34">
    <cfRule type="expression" dxfId="4781" priority="190">
      <formula>$AH34=0</formula>
    </cfRule>
  </conditionalFormatting>
  <conditionalFormatting sqref="B83:AF83">
    <cfRule type="expression" dxfId="4780" priority="186">
      <formula>B$9&gt;=20/24</formula>
    </cfRule>
    <cfRule type="expression" dxfId="4779" priority="187">
      <formula>AND(B$9&gt;=14/24,B$9&lt;20/24)</formula>
    </cfRule>
    <cfRule type="expression" dxfId="4778" priority="188">
      <formula>AND(B$9&gt;=8/24,B$9&lt;14/24)</formula>
    </cfRule>
    <cfRule type="expression" dxfId="4777" priority="189">
      <formula>B$9&lt;8/24</formula>
    </cfRule>
  </conditionalFormatting>
  <conditionalFormatting sqref="A83">
    <cfRule type="expression" dxfId="4776" priority="185">
      <formula>$AH83=0</formula>
    </cfRule>
  </conditionalFormatting>
  <conditionalFormatting sqref="B15:K15">
    <cfRule type="expression" dxfId="4775" priority="176">
      <formula>B15&gt;$AG15</formula>
    </cfRule>
  </conditionalFormatting>
  <conditionalFormatting sqref="A15">
    <cfRule type="expression" dxfId="4774" priority="175">
      <formula>$AH15=0</formula>
    </cfRule>
  </conditionalFormatting>
  <conditionalFormatting sqref="A163:A168">
    <cfRule type="expression" dxfId="4773" priority="174">
      <formula>$AH163=0</formula>
    </cfRule>
  </conditionalFormatting>
  <conditionalFormatting sqref="A157:A162">
    <cfRule type="expression" dxfId="4772" priority="173">
      <formula>$AH157=0</formula>
    </cfRule>
  </conditionalFormatting>
  <conditionalFormatting sqref="P44:Q44">
    <cfRule type="expression" dxfId="4771" priority="165">
      <formula>P$9&gt;=20/24</formula>
    </cfRule>
    <cfRule type="expression" dxfId="4770" priority="166">
      <formula>AND(P$9&gt;=14/24,P$9&lt;20/24)</formula>
    </cfRule>
    <cfRule type="expression" dxfId="4769" priority="167">
      <formula>AND(P$9&gt;=8/24,P$9&lt;14/24)</formula>
    </cfRule>
    <cfRule type="expression" dxfId="4768" priority="168">
      <formula>P$9&lt;8/24</formula>
    </cfRule>
  </conditionalFormatting>
  <conditionalFormatting sqref="R44:AD44">
    <cfRule type="expression" dxfId="4767" priority="161">
      <formula>R$9&gt;=20/24</formula>
    </cfRule>
    <cfRule type="expression" dxfId="4766" priority="162">
      <formula>AND(R$9&gt;=14/24,R$9&lt;20/24)</formula>
    </cfRule>
    <cfRule type="expression" dxfId="4765" priority="163">
      <formula>AND(R$9&gt;=8/24,R$9&lt;14/24)</formula>
    </cfRule>
    <cfRule type="expression" dxfId="4764" priority="164">
      <formula>R$9&lt;8/24</formula>
    </cfRule>
  </conditionalFormatting>
  <conditionalFormatting sqref="B44:AF44">
    <cfRule type="expression" dxfId="4763" priority="160">
      <formula>B44&gt;$AG44</formula>
    </cfRule>
  </conditionalFormatting>
  <conditionalFormatting sqref="A44">
    <cfRule type="expression" dxfId="4762" priority="159">
      <formula>$AH44=0</formula>
    </cfRule>
  </conditionalFormatting>
  <conditionalFormatting sqref="B79:AF79">
    <cfRule type="expression" dxfId="4761" priority="155">
      <formula>B$9&gt;=20/24</formula>
    </cfRule>
    <cfRule type="expression" dxfId="4760" priority="156">
      <formula>AND(B$9&gt;=14/24,B$9&lt;20/24)</formula>
    </cfRule>
    <cfRule type="expression" dxfId="4759" priority="157">
      <formula>AND(B$9&gt;=8/24,B$9&lt;14/24)</formula>
    </cfRule>
    <cfRule type="expression" dxfId="4758" priority="158">
      <formula>B$9&lt;8/24</formula>
    </cfRule>
  </conditionalFormatting>
  <conditionalFormatting sqref="A79">
    <cfRule type="expression" dxfId="4757" priority="154">
      <formula>$AH79=0</formula>
    </cfRule>
  </conditionalFormatting>
  <conditionalFormatting sqref="B73:AG73">
    <cfRule type="expression" dxfId="4756" priority="150">
      <formula>B$9&gt;=20/24</formula>
    </cfRule>
    <cfRule type="expression" dxfId="4755" priority="151">
      <formula>AND(B$9&gt;=14/24,B$9&lt;20/24)</formula>
    </cfRule>
    <cfRule type="expression" dxfId="4754" priority="152">
      <formula>AND(B$9&gt;=8/24,B$9&lt;14/24)</formula>
    </cfRule>
    <cfRule type="expression" dxfId="4753" priority="153">
      <formula>B$9&lt;8/24</formula>
    </cfRule>
  </conditionalFormatting>
  <conditionalFormatting sqref="A73">
    <cfRule type="expression" dxfId="4752" priority="149">
      <formula>$AH73=0</formula>
    </cfRule>
  </conditionalFormatting>
  <conditionalFormatting sqref="AL34:AL35 AL7:AL31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T85:V91">
    <cfRule type="expression" dxfId="4751" priority="141">
      <formula>T$9&gt;=20/24</formula>
    </cfRule>
    <cfRule type="expression" dxfId="4750" priority="142">
      <formula>AND(T$9&gt;=14/24,T$9&lt;20/24)</formula>
    </cfRule>
    <cfRule type="expression" dxfId="4749" priority="143">
      <formula>AND(T$9&gt;=8/24,T$9&lt;14/24)</formula>
    </cfRule>
    <cfRule type="expression" dxfId="4748" priority="144">
      <formula>T$9&lt;8/24</formula>
    </cfRule>
  </conditionalFormatting>
  <conditionalFormatting sqref="R85:S91 B84:K91 M84:N91 P84:Q91">
    <cfRule type="expression" dxfId="4747" priority="137">
      <formula>B$9&gt;=20/24</formula>
    </cfRule>
    <cfRule type="expression" dxfId="4746" priority="138">
      <formula>AND(B$9&gt;=14/24,B$9&lt;20/24)</formula>
    </cfRule>
    <cfRule type="expression" dxfId="4745" priority="139">
      <formula>AND(B$9&gt;=8/24,B$9&lt;14/24)</formula>
    </cfRule>
    <cfRule type="expression" dxfId="4744" priority="140">
      <formula>B$9&lt;8/24</formula>
    </cfRule>
  </conditionalFormatting>
  <conditionalFormatting sqref="R84:S84">
    <cfRule type="expression" dxfId="4743" priority="133">
      <formula>R$9&gt;=20/24</formula>
    </cfRule>
    <cfRule type="expression" dxfId="4742" priority="134">
      <formula>AND(R$9&gt;=14/24,R$9&lt;20/24)</formula>
    </cfRule>
    <cfRule type="expression" dxfId="4741" priority="135">
      <formula>AND(R$9&gt;=8/24,R$9&lt;14/24)</formula>
    </cfRule>
    <cfRule type="expression" dxfId="4740" priority="136">
      <formula>R$9&lt;8/24</formula>
    </cfRule>
  </conditionalFormatting>
  <conditionalFormatting sqref="D94:E94 B94:C97 D95:K97">
    <cfRule type="expression" dxfId="4739" priority="129">
      <formula>B$9&gt;=20/24</formula>
    </cfRule>
    <cfRule type="expression" dxfId="4738" priority="130">
      <formula>AND(B$9&gt;=14/24,B$9&lt;20/24)</formula>
    </cfRule>
    <cfRule type="expression" dxfId="4737" priority="131">
      <formula>AND(B$9&gt;=8/24,B$9&lt;14/24)</formula>
    </cfRule>
    <cfRule type="expression" dxfId="4736" priority="132">
      <formula>B$9&lt;8/24</formula>
    </cfRule>
  </conditionalFormatting>
  <conditionalFormatting sqref="M95:Q97 N94:Q94">
    <cfRule type="expression" dxfId="4735" priority="125">
      <formula>M$9&gt;=20/24</formula>
    </cfRule>
    <cfRule type="expression" dxfId="4734" priority="126">
      <formula>AND(M$9&gt;=14/24,M$9&lt;20/24)</formula>
    </cfRule>
    <cfRule type="expression" dxfId="4733" priority="127">
      <formula>AND(M$9&gt;=8/24,M$9&lt;14/24)</formula>
    </cfRule>
    <cfRule type="expression" dxfId="4732" priority="128">
      <formula>M$9&lt;8/24</formula>
    </cfRule>
  </conditionalFormatting>
  <conditionalFormatting sqref="R94:S97">
    <cfRule type="expression" dxfId="4731" priority="121">
      <formula>R$9&gt;=20/24</formula>
    </cfRule>
    <cfRule type="expression" dxfId="4730" priority="122">
      <formula>AND(R$9&gt;=14/24,R$9&lt;20/24)</formula>
    </cfRule>
    <cfRule type="expression" dxfId="4729" priority="123">
      <formula>AND(R$9&gt;=8/24,R$9&lt;14/24)</formula>
    </cfRule>
    <cfRule type="expression" dxfId="4728" priority="124">
      <formula>R$9&lt;8/24</formula>
    </cfRule>
  </conditionalFormatting>
  <conditionalFormatting sqref="B98:K98">
    <cfRule type="expression" dxfId="4727" priority="117">
      <formula>B$9&gt;=20/24</formula>
    </cfRule>
    <cfRule type="expression" dxfId="4726" priority="118">
      <formula>AND(B$9&gt;=14/24,B$9&lt;20/24)</formula>
    </cfRule>
    <cfRule type="expression" dxfId="4725" priority="119">
      <formula>AND(B$9&gt;=8/24,B$9&lt;14/24)</formula>
    </cfRule>
    <cfRule type="expression" dxfId="4724" priority="120">
      <formula>B$9&lt;8/24</formula>
    </cfRule>
  </conditionalFormatting>
  <conditionalFormatting sqref="M98:Q98">
    <cfRule type="expression" dxfId="4723" priority="113">
      <formula>M$9&gt;=20/24</formula>
    </cfRule>
    <cfRule type="expression" dxfId="4722" priority="114">
      <formula>AND(M$9&gt;=14/24,M$9&lt;20/24)</formula>
    </cfRule>
    <cfRule type="expression" dxfId="4721" priority="115">
      <formula>AND(M$9&gt;=8/24,M$9&lt;14/24)</formula>
    </cfRule>
    <cfRule type="expression" dxfId="4720" priority="116">
      <formula>M$9&lt;8/24</formula>
    </cfRule>
  </conditionalFormatting>
  <conditionalFormatting sqref="R98:S98">
    <cfRule type="expression" dxfId="4719" priority="109">
      <formula>R$9&gt;=20/24</formula>
    </cfRule>
    <cfRule type="expression" dxfId="4718" priority="110">
      <formula>AND(R$9&gt;=14/24,R$9&lt;20/24)</formula>
    </cfRule>
    <cfRule type="expression" dxfId="4717" priority="111">
      <formula>AND(R$9&gt;=8/24,R$9&lt;14/24)</formula>
    </cfRule>
    <cfRule type="expression" dxfId="4716" priority="112">
      <formula>R$9&lt;8/24</formula>
    </cfRule>
  </conditionalFormatting>
  <conditionalFormatting sqref="M94">
    <cfRule type="expression" dxfId="4715" priority="105">
      <formula>M$9&gt;=20/24</formula>
    </cfRule>
    <cfRule type="expression" dxfId="4714" priority="106">
      <formula>AND(M$9&gt;=14/24,M$9&lt;20/24)</formula>
    </cfRule>
    <cfRule type="expression" dxfId="4713" priority="107">
      <formula>AND(M$9&gt;=8/24,M$9&lt;14/24)</formula>
    </cfRule>
    <cfRule type="expression" dxfId="4712" priority="108">
      <formula>M$9&lt;8/24</formula>
    </cfRule>
  </conditionalFormatting>
  <conditionalFormatting sqref="F94:K94">
    <cfRule type="expression" dxfId="4711" priority="101">
      <formula>F$9&gt;=20/24</formula>
    </cfRule>
    <cfRule type="expression" dxfId="4710" priority="102">
      <formula>AND(F$9&gt;=14/24,F$9&lt;20/24)</formula>
    </cfRule>
    <cfRule type="expression" dxfId="4709" priority="103">
      <formula>AND(F$9&gt;=8/24,F$9&lt;14/24)</formula>
    </cfRule>
    <cfRule type="expression" dxfId="4708" priority="104">
      <formula>F$9&lt;8/24</formula>
    </cfRule>
  </conditionalFormatting>
  <conditionalFormatting sqref="T94:V94">
    <cfRule type="expression" dxfId="4707" priority="97">
      <formula>T$9&gt;=20/24</formula>
    </cfRule>
    <cfRule type="expression" dxfId="4706" priority="98">
      <formula>AND(T$9&gt;=14/24,T$9&lt;20/24)</formula>
    </cfRule>
    <cfRule type="expression" dxfId="4705" priority="99">
      <formula>AND(T$9&gt;=8/24,T$9&lt;14/24)</formula>
    </cfRule>
    <cfRule type="expression" dxfId="4704" priority="100">
      <formula>T$9&lt;8/24</formula>
    </cfRule>
  </conditionalFormatting>
  <conditionalFormatting sqref="M94:S94">
    <cfRule type="expression" dxfId="4703" priority="93">
      <formula>M$9&gt;=20/24</formula>
    </cfRule>
    <cfRule type="expression" dxfId="4702" priority="94">
      <formula>AND(M$9&gt;=14/24,M$9&lt;20/24)</formula>
    </cfRule>
    <cfRule type="expression" dxfId="4701" priority="95">
      <formula>AND(M$9&gt;=8/24,M$9&lt;14/24)</formula>
    </cfRule>
    <cfRule type="expression" dxfId="4700" priority="96">
      <formula>M$9&lt;8/24</formula>
    </cfRule>
  </conditionalFormatting>
  <conditionalFormatting sqref="AA99:AF99">
    <cfRule type="expression" dxfId="4699" priority="89">
      <formula>AA$9&gt;=20/24</formula>
    </cfRule>
    <cfRule type="expression" dxfId="4698" priority="90">
      <formula>AND(AA$9&gt;=14/24,AA$9&lt;20/24)</formula>
    </cfRule>
    <cfRule type="expression" dxfId="4697" priority="91">
      <formula>AND(AA$9&gt;=8/24,AA$9&lt;14/24)</formula>
    </cfRule>
    <cfRule type="expression" dxfId="4696" priority="92">
      <formula>AA$9&lt;8/24</formula>
    </cfRule>
  </conditionalFormatting>
  <conditionalFormatting sqref="T99:Z99">
    <cfRule type="expression" dxfId="4695" priority="85">
      <formula>T$9&gt;=20/24</formula>
    </cfRule>
    <cfRule type="expression" dxfId="4694" priority="86">
      <formula>AND(T$9&gt;=14/24,T$9&lt;20/24)</formula>
    </cfRule>
    <cfRule type="expression" dxfId="4693" priority="87">
      <formula>AND(T$9&gt;=8/24,T$9&lt;14/24)</formula>
    </cfRule>
    <cfRule type="expression" dxfId="4692" priority="88">
      <formula>T$9&lt;8/24</formula>
    </cfRule>
  </conditionalFormatting>
  <conditionalFormatting sqref="A99">
    <cfRule type="expression" dxfId="4691" priority="84">
      <formula>$AH99=0</formula>
    </cfRule>
  </conditionalFormatting>
  <conditionalFormatting sqref="B99:K99">
    <cfRule type="expression" dxfId="4690" priority="80">
      <formula>B$9&gt;=20/24</formula>
    </cfRule>
    <cfRule type="expression" dxfId="4689" priority="81">
      <formula>AND(B$9&gt;=14/24,B$9&lt;20/24)</formula>
    </cfRule>
    <cfRule type="expression" dxfId="4688" priority="82">
      <formula>AND(B$9&gt;=8/24,B$9&lt;14/24)</formula>
    </cfRule>
    <cfRule type="expression" dxfId="4687" priority="83">
      <formula>B$9&lt;8/24</formula>
    </cfRule>
  </conditionalFormatting>
  <conditionalFormatting sqref="M99:Q99">
    <cfRule type="expression" dxfId="4686" priority="76">
      <formula>M$9&gt;=20/24</formula>
    </cfRule>
    <cfRule type="expression" dxfId="4685" priority="77">
      <formula>AND(M$9&gt;=14/24,M$9&lt;20/24)</formula>
    </cfRule>
    <cfRule type="expression" dxfId="4684" priority="78">
      <formula>AND(M$9&gt;=8/24,M$9&lt;14/24)</formula>
    </cfRule>
    <cfRule type="expression" dxfId="4683" priority="79">
      <formula>M$9&lt;8/24</formula>
    </cfRule>
  </conditionalFormatting>
  <conditionalFormatting sqref="R99:S99">
    <cfRule type="expression" dxfId="4682" priority="72">
      <formula>R$9&gt;=20/24</formula>
    </cfRule>
    <cfRule type="expression" dxfId="4681" priority="73">
      <formula>AND(R$9&gt;=14/24,R$9&lt;20/24)</formula>
    </cfRule>
    <cfRule type="expression" dxfId="4680" priority="74">
      <formula>AND(R$9&gt;=8/24,R$9&lt;14/24)</formula>
    </cfRule>
    <cfRule type="expression" dxfId="4679" priority="75">
      <formula>R$9&lt;8/24</formula>
    </cfRule>
  </conditionalFormatting>
  <conditionalFormatting sqref="R12:V12 W12:AF16">
    <cfRule type="expression" dxfId="4678" priority="68">
      <formula>R$9&gt;=20/24</formula>
    </cfRule>
    <cfRule type="expression" dxfId="4677" priority="69">
      <formula>AND(R$9&gt;=14/24,R$9&lt;20/24)</formula>
    </cfRule>
    <cfRule type="expression" dxfId="4676" priority="70">
      <formula>AND(R$9&gt;=8/24,R$9&lt;14/24)</formula>
    </cfRule>
    <cfRule type="expression" dxfId="4675" priority="71">
      <formula>R$9&lt;8/24</formula>
    </cfRule>
  </conditionalFormatting>
  <conditionalFormatting sqref="W17:AG17">
    <cfRule type="expression" dxfId="4674" priority="64">
      <formula>W$9&gt;=20/24</formula>
    </cfRule>
    <cfRule type="expression" dxfId="4673" priority="65">
      <formula>AND(W$9&gt;=14/24,W$9&lt;20/24)</formula>
    </cfRule>
    <cfRule type="expression" dxfId="4672" priority="66">
      <formula>AND(W$9&gt;=8/24,W$9&lt;14/24)</formula>
    </cfRule>
    <cfRule type="expression" dxfId="4671" priority="67">
      <formula>W$9&lt;8/24</formula>
    </cfRule>
  </conditionalFormatting>
  <conditionalFormatting sqref="R12:V12 W12:AG13">
    <cfRule type="expression" dxfId="4670" priority="60">
      <formula>R$9&gt;=20/24</formula>
    </cfRule>
    <cfRule type="expression" dxfId="4669" priority="61">
      <formula>AND(R$9&gt;=14/24,R$9&lt;20/24)</formula>
    </cfRule>
    <cfRule type="expression" dxfId="4668" priority="62">
      <formula>AND(R$9&gt;=8/24,R$9&lt;14/24)</formula>
    </cfRule>
    <cfRule type="expression" dxfId="4667" priority="63">
      <formula>R$9&lt;8/24</formula>
    </cfRule>
  </conditionalFormatting>
  <conditionalFormatting sqref="AA58:AD59">
    <cfRule type="expression" dxfId="4666" priority="56">
      <formula>AA$9&gt;=20/24</formula>
    </cfRule>
    <cfRule type="expression" dxfId="4665" priority="57">
      <formula>AND(AA$9&gt;=14/24,AA$9&lt;20/24)</formula>
    </cfRule>
    <cfRule type="expression" dxfId="4664" priority="58">
      <formula>AND(AA$9&gt;=8/24,AA$9&lt;14/24)</formula>
    </cfRule>
    <cfRule type="expression" dxfId="4663" priority="59">
      <formula>AA$9&lt;8/24</formula>
    </cfRule>
  </conditionalFormatting>
  <conditionalFormatting sqref="AL33">
    <cfRule type="iconSet" priority="49">
      <iconSet iconSet="3TrafficLights2" reverse="1">
        <cfvo type="percent" val="0"/>
        <cfvo type="num" val="1"/>
        <cfvo type="num" val="1"/>
      </iconSet>
    </cfRule>
  </conditionalFormatting>
  <conditionalFormatting sqref="L84:L91">
    <cfRule type="expression" dxfId="4662" priority="45">
      <formula>L$9&gt;=20/24</formula>
    </cfRule>
    <cfRule type="expression" dxfId="4661" priority="46">
      <formula>AND(L$9&gt;=14/24,L$9&lt;20/24)</formula>
    </cfRule>
    <cfRule type="expression" dxfId="4660" priority="47">
      <formula>AND(L$9&gt;=8/24,L$9&lt;14/24)</formula>
    </cfRule>
    <cfRule type="expression" dxfId="4659" priority="48">
      <formula>L$9&lt;8/24</formula>
    </cfRule>
  </conditionalFormatting>
  <conditionalFormatting sqref="L95:L97">
    <cfRule type="expression" dxfId="4658" priority="41">
      <formula>L$9&gt;=20/24</formula>
    </cfRule>
    <cfRule type="expression" dxfId="4657" priority="42">
      <formula>AND(L$9&gt;=14/24,L$9&lt;20/24)</formula>
    </cfRule>
    <cfRule type="expression" dxfId="4656" priority="43">
      <formula>AND(L$9&gt;=8/24,L$9&lt;14/24)</formula>
    </cfRule>
    <cfRule type="expression" dxfId="4655" priority="44">
      <formula>L$9&lt;8/24</formula>
    </cfRule>
  </conditionalFormatting>
  <conditionalFormatting sqref="L98">
    <cfRule type="expression" dxfId="4654" priority="37">
      <formula>L$9&gt;=20/24</formula>
    </cfRule>
    <cfRule type="expression" dxfId="4653" priority="38">
      <formula>AND(L$9&gt;=14/24,L$9&lt;20/24)</formula>
    </cfRule>
    <cfRule type="expression" dxfId="4652" priority="39">
      <formula>AND(L$9&gt;=8/24,L$9&lt;14/24)</formula>
    </cfRule>
    <cfRule type="expression" dxfId="4651" priority="40">
      <formula>L$9&lt;8/24</formula>
    </cfRule>
  </conditionalFormatting>
  <conditionalFormatting sqref="L94">
    <cfRule type="expression" dxfId="4650" priority="33">
      <formula>L$9&gt;=20/24</formula>
    </cfRule>
    <cfRule type="expression" dxfId="4649" priority="34">
      <formula>AND(L$9&gt;=14/24,L$9&lt;20/24)</formula>
    </cfRule>
    <cfRule type="expression" dxfId="4648" priority="35">
      <formula>AND(L$9&gt;=8/24,L$9&lt;14/24)</formula>
    </cfRule>
    <cfRule type="expression" dxfId="4647" priority="36">
      <formula>L$9&lt;8/24</formula>
    </cfRule>
  </conditionalFormatting>
  <conditionalFormatting sqref="L99">
    <cfRule type="expression" dxfId="4646" priority="29">
      <formula>L$9&gt;=20/24</formula>
    </cfRule>
    <cfRule type="expression" dxfId="4645" priority="30">
      <formula>AND(L$9&gt;=14/24,L$9&lt;20/24)</formula>
    </cfRule>
    <cfRule type="expression" dxfId="4644" priority="31">
      <formula>AND(L$9&gt;=8/24,L$9&lt;14/24)</formula>
    </cfRule>
    <cfRule type="expression" dxfId="4643" priority="32">
      <formula>L$9&lt;8/24</formula>
    </cfRule>
  </conditionalFormatting>
  <conditionalFormatting sqref="O84:O91">
    <cfRule type="expression" dxfId="4642" priority="25">
      <formula>O$9&gt;=20/24</formula>
    </cfRule>
    <cfRule type="expression" dxfId="4641" priority="26">
      <formula>AND(O$9&gt;=14/24,O$9&lt;20/24)</formula>
    </cfRule>
    <cfRule type="expression" dxfId="4640" priority="27">
      <formula>AND(O$9&gt;=8/24,O$9&lt;14/24)</formula>
    </cfRule>
    <cfRule type="expression" dxfId="4639" priority="28">
      <formula>O$9&lt;8/24</formula>
    </cfRule>
  </conditionalFormatting>
  <conditionalFormatting sqref="L12:Q15 R13:V15 L17:V33">
    <cfRule type="expression" dxfId="4638" priority="21">
      <formula>L$9&gt;=20/24</formula>
    </cfRule>
    <cfRule type="expression" dxfId="4637" priority="22">
      <formula>AND(L$9&gt;=14/24,L$9&lt;20/24)</formula>
    </cfRule>
    <cfRule type="expression" dxfId="4636" priority="23">
      <formula>AND(L$9&gt;=8/24,L$9&lt;14/24)</formula>
    </cfRule>
    <cfRule type="expression" dxfId="4635" priority="24">
      <formula>L$9&lt;8/24</formula>
    </cfRule>
  </conditionalFormatting>
  <conditionalFormatting sqref="L36:V36">
    <cfRule type="expression" dxfId="4634" priority="17">
      <formula>L$9&gt;=20/24</formula>
    </cfRule>
    <cfRule type="expression" dxfId="4633" priority="18">
      <formula>AND(L$9&gt;=14/24,L$9&lt;20/24)</formula>
    </cfRule>
    <cfRule type="expression" dxfId="4632" priority="19">
      <formula>AND(L$9&gt;=8/24,L$9&lt;14/24)</formula>
    </cfRule>
    <cfRule type="expression" dxfId="4631" priority="20">
      <formula>L$9&lt;8/24</formula>
    </cfRule>
  </conditionalFormatting>
  <conditionalFormatting sqref="L12:Q15 R13:V15 L17:V33 L36:V36">
    <cfRule type="expression" dxfId="4630" priority="16">
      <formula>L12&gt;$AG12</formula>
    </cfRule>
  </conditionalFormatting>
  <conditionalFormatting sqref="L35:V35">
    <cfRule type="expression" dxfId="4629" priority="12">
      <formula>L$9&gt;=20/24</formula>
    </cfRule>
    <cfRule type="expression" dxfId="4628" priority="13">
      <formula>AND(L$9&gt;=14/24,L$9&lt;20/24)</formula>
    </cfRule>
    <cfRule type="expression" dxfId="4627" priority="14">
      <formula>AND(L$9&gt;=8/24,L$9&lt;14/24)</formula>
    </cfRule>
    <cfRule type="expression" dxfId="4626" priority="15">
      <formula>L$9&lt;8/24</formula>
    </cfRule>
  </conditionalFormatting>
  <conditionalFormatting sqref="L35:V35">
    <cfRule type="expression" dxfId="4625" priority="11">
      <formula>L35&gt;$AG35</formula>
    </cfRule>
  </conditionalFormatting>
  <conditionalFormatting sqref="L16:V16">
    <cfRule type="expression" dxfId="4624" priority="7">
      <formula>L$9&gt;=20/24</formula>
    </cfRule>
    <cfRule type="expression" dxfId="4623" priority="8">
      <formula>AND(L$9&gt;=14/24,L$9&lt;20/24)</formula>
    </cfRule>
    <cfRule type="expression" dxfId="4622" priority="9">
      <formula>AND(L$9&gt;=8/24,L$9&lt;14/24)</formula>
    </cfRule>
    <cfRule type="expression" dxfId="4621" priority="10">
      <formula>L$9&lt;8/24</formula>
    </cfRule>
  </conditionalFormatting>
  <conditionalFormatting sqref="L16:V16">
    <cfRule type="expression" dxfId="4620" priority="6">
      <formula>L16&gt;$AG16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2" id="{C3B85D47-4380-48F4-B976-C03DACCEB136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3" id="{D5EBF5C8-C5E8-4586-9E2B-E482F1D6C8C1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4" id="{9F7A9BA1-FE8C-4D30-BF4E-389699C6E025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5" id="{2D88010B-10CB-4BE0-ABD3-F63FC7F2310C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B33:K33 W33:AF33 L34:V34</xm:sqref>
        </x14:conditionalFormatting>
        <x14:conditionalFormatting xmlns:xm="http://schemas.microsoft.com/office/excel/2006/main">
          <x14:cfRule type="expression" priority="51" id="{FF486FC4-ADB9-4D1C-BCE9-AE14763B9BBB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B33:K33 W33:AF33 L34:V34</xm:sqref>
        </x14:conditionalFormatting>
        <x14:conditionalFormatting xmlns:xm="http://schemas.microsoft.com/office/excel/2006/main">
          <x14:cfRule type="expression" priority="50" id="{304FB7D4-C709-4FFE-8A9C-87EBD670D172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E20" sqref="AE2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2078/08/15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-48</v>
      </c>
      <c r="C5" s="32">
        <f t="shared" ref="C5:AF5" si="0">C68</f>
        <v>-40</v>
      </c>
      <c r="D5" s="32">
        <f t="shared" si="0"/>
        <v>-51</v>
      </c>
      <c r="E5" s="32">
        <f t="shared" si="0"/>
        <v>-39</v>
      </c>
      <c r="F5" s="32">
        <f t="shared" si="0"/>
        <v>-35</v>
      </c>
      <c r="G5" s="32">
        <f t="shared" si="0"/>
        <v>-39</v>
      </c>
      <c r="H5" s="32">
        <f t="shared" si="0"/>
        <v>-70</v>
      </c>
      <c r="I5" s="32">
        <f t="shared" si="0"/>
        <v>-54</v>
      </c>
      <c r="J5" s="32">
        <f t="shared" si="0"/>
        <v>-39</v>
      </c>
      <c r="K5" s="32">
        <f t="shared" si="0"/>
        <v>-45</v>
      </c>
      <c r="L5" s="32">
        <f t="shared" si="0"/>
        <v>-61.3</v>
      </c>
      <c r="M5" s="32">
        <f t="shared" si="0"/>
        <v>-55.9</v>
      </c>
      <c r="N5" s="32">
        <f t="shared" si="0"/>
        <v>-50.1</v>
      </c>
      <c r="O5" s="32">
        <f t="shared" si="0"/>
        <v>-45</v>
      </c>
      <c r="P5" s="32">
        <f t="shared" si="0"/>
        <v>-65.2</v>
      </c>
      <c r="Q5" s="32">
        <f t="shared" si="0"/>
        <v>-55</v>
      </c>
      <c r="R5" s="32">
        <f t="shared" si="0"/>
        <v>-57</v>
      </c>
      <c r="S5" s="32">
        <f t="shared" si="0"/>
        <v>-50.9</v>
      </c>
      <c r="T5" s="32">
        <f t="shared" si="0"/>
        <v>-30.4</v>
      </c>
      <c r="U5" s="32">
        <f t="shared" si="0"/>
        <v>-32</v>
      </c>
      <c r="V5" s="32">
        <f t="shared" si="0"/>
        <v>29.1</v>
      </c>
      <c r="W5" s="32">
        <f t="shared" si="0"/>
        <v>4.5</v>
      </c>
      <c r="X5" s="32">
        <f t="shared" si="0"/>
        <v>-52</v>
      </c>
      <c r="Y5" s="32">
        <f t="shared" si="0"/>
        <v>-75.400000000000006</v>
      </c>
      <c r="Z5" s="32">
        <f t="shared" si="0"/>
        <v>-36.5</v>
      </c>
      <c r="AA5" s="32">
        <f t="shared" si="0"/>
        <v>-66.8</v>
      </c>
      <c r="AB5" s="32">
        <f t="shared" si="0"/>
        <v>-61.8</v>
      </c>
      <c r="AC5" s="32">
        <f t="shared" si="0"/>
        <v>-61</v>
      </c>
      <c r="AD5" s="32">
        <f t="shared" si="0"/>
        <v>-50</v>
      </c>
      <c r="AE5" s="32">
        <f t="shared" si="0"/>
        <v>-54</v>
      </c>
      <c r="AF5" s="32">
        <f t="shared" si="0"/>
        <v>-52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1348MW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Load=805</v>
      </c>
      <c r="B7" s="37">
        <f t="shared" ref="B7:AF7" si="1">B75</f>
        <v>839.74</v>
      </c>
      <c r="C7" s="37">
        <f t="shared" si="1"/>
        <v>837.74</v>
      </c>
      <c r="D7" s="37">
        <f t="shared" si="1"/>
        <v>805.44</v>
      </c>
      <c r="E7" s="37">
        <f t="shared" si="1"/>
        <v>823.6400000000001</v>
      </c>
      <c r="F7" s="37">
        <f t="shared" si="1"/>
        <v>912.34</v>
      </c>
      <c r="G7" s="37">
        <f t="shared" si="1"/>
        <v>954.34</v>
      </c>
      <c r="H7" s="37">
        <f t="shared" si="1"/>
        <v>1064.04</v>
      </c>
      <c r="I7" s="37">
        <f t="shared" si="1"/>
        <v>1179.3399999999999</v>
      </c>
      <c r="J7" s="37">
        <f t="shared" si="1"/>
        <v>1238.3400000000001</v>
      </c>
      <c r="K7" s="37">
        <f t="shared" si="1"/>
        <v>1344.3400000000001</v>
      </c>
      <c r="L7" s="37">
        <f>L75</f>
        <v>1347.74</v>
      </c>
      <c r="M7" s="37">
        <f t="shared" si="1"/>
        <v>1293.3400000000001</v>
      </c>
      <c r="N7" s="37">
        <f t="shared" si="1"/>
        <v>1224.9399999999998</v>
      </c>
      <c r="O7" s="37">
        <f t="shared" si="1"/>
        <v>1173.04</v>
      </c>
      <c r="P7" s="37">
        <f t="shared" si="1"/>
        <v>1100.54</v>
      </c>
      <c r="Q7" s="37">
        <f t="shared" si="1"/>
        <v>1106.7399999999998</v>
      </c>
      <c r="R7" s="37">
        <f t="shared" si="1"/>
        <v>1094.7399999999998</v>
      </c>
      <c r="S7" s="37">
        <f t="shared" si="1"/>
        <v>1069.54</v>
      </c>
      <c r="T7" s="37">
        <f t="shared" si="1"/>
        <v>1051.7399999999998</v>
      </c>
      <c r="U7" s="37">
        <f t="shared" si="1"/>
        <v>1226.74</v>
      </c>
      <c r="V7" s="37">
        <f t="shared" si="1"/>
        <v>1384.44</v>
      </c>
      <c r="W7" s="37">
        <f t="shared" si="1"/>
        <v>1436.8400000000001</v>
      </c>
      <c r="X7" s="37">
        <f t="shared" si="1"/>
        <v>1399.3400000000001</v>
      </c>
      <c r="Y7" s="37">
        <f t="shared" si="1"/>
        <v>1302.6400000000001</v>
      </c>
      <c r="Z7" s="37">
        <f t="shared" si="1"/>
        <v>1260.1399999999999</v>
      </c>
      <c r="AA7" s="37">
        <f t="shared" si="1"/>
        <v>1166.1399999999999</v>
      </c>
      <c r="AB7" s="37">
        <f t="shared" si="1"/>
        <v>1124.24</v>
      </c>
      <c r="AC7" s="37">
        <f t="shared" si="1"/>
        <v>1063.04</v>
      </c>
      <c r="AD7" s="37">
        <f t="shared" si="1"/>
        <v>942.63999999999987</v>
      </c>
      <c r="AE7" s="37">
        <f t="shared" si="1"/>
        <v>853.13999999999987</v>
      </c>
      <c r="AF7" s="37">
        <f t="shared" si="1"/>
        <v>863.2399999999999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0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150</v>
      </c>
      <c r="I11" s="50">
        <v>260</v>
      </c>
      <c r="J11" s="50">
        <v>304</v>
      </c>
      <c r="K11" s="50">
        <v>350</v>
      </c>
      <c r="L11" s="51">
        <v>367</v>
      </c>
      <c r="M11" s="51">
        <v>350</v>
      </c>
      <c r="N11" s="51">
        <v>280</v>
      </c>
      <c r="O11" s="51">
        <v>240</v>
      </c>
      <c r="P11" s="51">
        <v>220</v>
      </c>
      <c r="Q11" s="52">
        <v>220</v>
      </c>
      <c r="R11" s="53">
        <v>210</v>
      </c>
      <c r="S11" s="53">
        <v>180</v>
      </c>
      <c r="T11" s="53">
        <v>140</v>
      </c>
      <c r="U11" s="53">
        <v>200</v>
      </c>
      <c r="V11" s="53">
        <v>300</v>
      </c>
      <c r="W11" s="53">
        <v>377</v>
      </c>
      <c r="X11" s="53">
        <v>398</v>
      </c>
      <c r="Y11" s="54">
        <v>350</v>
      </c>
      <c r="Z11" s="54">
        <v>280</v>
      </c>
      <c r="AA11" s="49">
        <v>250</v>
      </c>
      <c r="AB11" s="49">
        <v>231</v>
      </c>
      <c r="AC11" s="49">
        <v>210</v>
      </c>
      <c r="AD11" s="49">
        <v>110</v>
      </c>
      <c r="AE11" s="50">
        <v>60</v>
      </c>
      <c r="AF11" s="50">
        <v>70</v>
      </c>
      <c r="AG11" s="55">
        <v>456</v>
      </c>
      <c r="AH11" s="56">
        <f>MAX(B11:AF11)</f>
        <v>398</v>
      </c>
      <c r="AI11" s="57">
        <f>MIN(B11:AF11)</f>
        <v>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40</v>
      </c>
      <c r="C12" s="50">
        <v>40</v>
      </c>
      <c r="D12" s="50">
        <v>40</v>
      </c>
      <c r="E12" s="50">
        <v>40</v>
      </c>
      <c r="F12" s="50">
        <v>50</v>
      </c>
      <c r="G12" s="50">
        <v>60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50">
        <v>60</v>
      </c>
      <c r="S12" s="50">
        <v>60</v>
      </c>
      <c r="T12" s="5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35</v>
      </c>
      <c r="C13" s="50">
        <v>35</v>
      </c>
      <c r="D13" s="50">
        <v>35</v>
      </c>
      <c r="E13" s="50">
        <v>35</v>
      </c>
      <c r="F13" s="50">
        <v>35</v>
      </c>
      <c r="G13" s="50">
        <v>35</v>
      </c>
      <c r="H13" s="50">
        <v>35</v>
      </c>
      <c r="I13" s="50">
        <v>35</v>
      </c>
      <c r="J13" s="50">
        <v>35</v>
      </c>
      <c r="K13" s="50">
        <v>35</v>
      </c>
      <c r="L13" s="50">
        <v>35</v>
      </c>
      <c r="M13" s="50">
        <v>35</v>
      </c>
      <c r="N13" s="50">
        <v>35</v>
      </c>
      <c r="O13" s="50">
        <v>35</v>
      </c>
      <c r="P13" s="50">
        <v>35</v>
      </c>
      <c r="Q13" s="50">
        <v>35</v>
      </c>
      <c r="R13" s="50">
        <v>35</v>
      </c>
      <c r="S13" s="50">
        <v>35</v>
      </c>
      <c r="T13" s="50">
        <v>35</v>
      </c>
      <c r="U13" s="50">
        <v>35</v>
      </c>
      <c r="V13" s="50">
        <v>35</v>
      </c>
      <c r="W13" s="60">
        <v>35</v>
      </c>
      <c r="X13" s="60">
        <v>35</v>
      </c>
      <c r="Y13" s="60">
        <v>35</v>
      </c>
      <c r="Z13" s="60">
        <v>35</v>
      </c>
      <c r="AA13" s="51">
        <v>35</v>
      </c>
      <c r="AB13" s="51">
        <v>35</v>
      </c>
      <c r="AC13" s="51">
        <v>35</v>
      </c>
      <c r="AD13" s="51">
        <v>35</v>
      </c>
      <c r="AE13" s="51">
        <v>35</v>
      </c>
      <c r="AF13" s="51">
        <v>35</v>
      </c>
      <c r="AG13" s="61">
        <v>52.4</v>
      </c>
      <c r="AH13" s="56">
        <f>MAX(B13:AF13)</f>
        <v>35</v>
      </c>
      <c r="AI13" s="57">
        <f>MIN(B13:AF13)</f>
        <v>35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25</v>
      </c>
      <c r="C14" s="50">
        <v>25</v>
      </c>
      <c r="D14" s="50">
        <v>25</v>
      </c>
      <c r="E14" s="50">
        <v>25</v>
      </c>
      <c r="F14" s="50">
        <v>25</v>
      </c>
      <c r="G14" s="50">
        <v>25</v>
      </c>
      <c r="H14" s="50">
        <v>25</v>
      </c>
      <c r="I14" s="50">
        <v>25</v>
      </c>
      <c r="J14" s="50">
        <v>25</v>
      </c>
      <c r="K14" s="50">
        <v>25</v>
      </c>
      <c r="L14" s="51">
        <v>25</v>
      </c>
      <c r="M14" s="51">
        <v>25</v>
      </c>
      <c r="N14" s="51">
        <v>25</v>
      </c>
      <c r="O14" s="51">
        <v>25</v>
      </c>
      <c r="P14" s="51">
        <v>25</v>
      </c>
      <c r="Q14" s="51">
        <v>25</v>
      </c>
      <c r="R14" s="51">
        <v>25</v>
      </c>
      <c r="S14" s="51">
        <v>25</v>
      </c>
      <c r="T14" s="51">
        <v>25</v>
      </c>
      <c r="U14" s="51">
        <v>25</v>
      </c>
      <c r="V14" s="51">
        <v>25</v>
      </c>
      <c r="W14" s="62">
        <v>25</v>
      </c>
      <c r="X14" s="62">
        <v>25</v>
      </c>
      <c r="Y14" s="62">
        <v>25</v>
      </c>
      <c r="Z14" s="62">
        <v>25</v>
      </c>
      <c r="AA14" s="62">
        <v>25</v>
      </c>
      <c r="AB14" s="62">
        <v>25</v>
      </c>
      <c r="AC14" s="62">
        <v>25</v>
      </c>
      <c r="AD14" s="62">
        <v>25</v>
      </c>
      <c r="AE14" s="62">
        <v>25</v>
      </c>
      <c r="AF14" s="62">
        <v>25</v>
      </c>
      <c r="AG14" s="61">
        <v>50</v>
      </c>
      <c r="AH14" s="56">
        <f t="shared" si="2"/>
        <v>25</v>
      </c>
      <c r="AI14" s="57">
        <f t="shared" si="3"/>
        <v>25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32.5</v>
      </c>
      <c r="C15" s="63">
        <v>32.5</v>
      </c>
      <c r="D15" s="63">
        <v>32.5</v>
      </c>
      <c r="E15" s="63">
        <v>32.5</v>
      </c>
      <c r="F15" s="63">
        <v>32.5</v>
      </c>
      <c r="G15" s="63">
        <v>32.5</v>
      </c>
      <c r="H15" s="63">
        <v>32.5</v>
      </c>
      <c r="I15" s="63">
        <v>32.5</v>
      </c>
      <c r="J15" s="63">
        <v>32.5</v>
      </c>
      <c r="K15" s="63">
        <v>32.5</v>
      </c>
      <c r="L15" s="51">
        <v>32.5</v>
      </c>
      <c r="M15" s="51">
        <v>32.5</v>
      </c>
      <c r="N15" s="51">
        <v>32.5</v>
      </c>
      <c r="O15" s="51">
        <v>32.5</v>
      </c>
      <c r="P15" s="51">
        <v>32.5</v>
      </c>
      <c r="Q15" s="51">
        <v>32.5</v>
      </c>
      <c r="R15" s="51">
        <v>32.5</v>
      </c>
      <c r="S15" s="51">
        <v>32.5</v>
      </c>
      <c r="T15" s="51">
        <v>32.5</v>
      </c>
      <c r="U15" s="51">
        <v>32.5</v>
      </c>
      <c r="V15" s="51">
        <v>32.5</v>
      </c>
      <c r="W15" s="62">
        <v>32.5</v>
      </c>
      <c r="X15" s="62">
        <v>32.5</v>
      </c>
      <c r="Y15" s="62">
        <v>32.5</v>
      </c>
      <c r="Z15" s="62">
        <v>32.5</v>
      </c>
      <c r="AA15" s="62">
        <v>32.5</v>
      </c>
      <c r="AB15" s="62">
        <v>32.5</v>
      </c>
      <c r="AC15" s="62">
        <v>32.5</v>
      </c>
      <c r="AD15" s="62">
        <v>32.5</v>
      </c>
      <c r="AE15" s="62">
        <v>32.5</v>
      </c>
      <c r="AF15" s="62">
        <v>32.5</v>
      </c>
      <c r="AG15" s="64">
        <v>45</v>
      </c>
      <c r="AH15" s="56">
        <f t="shared" si="2"/>
        <v>32.5</v>
      </c>
      <c r="AI15" s="57">
        <f t="shared" si="3"/>
        <v>32.5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18</v>
      </c>
      <c r="C16" s="50">
        <v>18</v>
      </c>
      <c r="D16" s="50">
        <v>18</v>
      </c>
      <c r="E16" s="50">
        <v>18</v>
      </c>
      <c r="F16" s="50">
        <v>18</v>
      </c>
      <c r="G16" s="50">
        <v>18</v>
      </c>
      <c r="H16" s="50">
        <v>18</v>
      </c>
      <c r="I16" s="50">
        <v>18</v>
      </c>
      <c r="J16" s="50">
        <v>18</v>
      </c>
      <c r="K16" s="50">
        <v>18</v>
      </c>
      <c r="L16" s="51">
        <v>18</v>
      </c>
      <c r="M16" s="51">
        <v>18</v>
      </c>
      <c r="N16" s="51">
        <v>18</v>
      </c>
      <c r="O16" s="51">
        <v>18</v>
      </c>
      <c r="P16" s="51">
        <v>18</v>
      </c>
      <c r="Q16" s="51">
        <v>18</v>
      </c>
      <c r="R16" s="51">
        <v>18</v>
      </c>
      <c r="S16" s="51">
        <v>18</v>
      </c>
      <c r="T16" s="51">
        <v>18</v>
      </c>
      <c r="U16" s="51">
        <v>18</v>
      </c>
      <c r="V16" s="51">
        <v>18</v>
      </c>
      <c r="W16" s="65">
        <v>18</v>
      </c>
      <c r="X16" s="65">
        <v>16</v>
      </c>
      <c r="Y16" s="65">
        <v>16</v>
      </c>
      <c r="Z16" s="65">
        <v>16</v>
      </c>
      <c r="AA16" s="65">
        <v>16</v>
      </c>
      <c r="AB16" s="65">
        <v>18</v>
      </c>
      <c r="AC16" s="65">
        <v>18</v>
      </c>
      <c r="AD16" s="65">
        <v>18</v>
      </c>
      <c r="AE16" s="65">
        <v>18</v>
      </c>
      <c r="AF16" s="65">
        <v>18</v>
      </c>
      <c r="AG16" s="61">
        <v>45</v>
      </c>
      <c r="AH16" s="56">
        <f t="shared" si="2"/>
        <v>18</v>
      </c>
      <c r="AI16" s="57">
        <f t="shared" si="3"/>
        <v>16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17</v>
      </c>
      <c r="C17" s="50">
        <v>17</v>
      </c>
      <c r="D17" s="50">
        <v>17</v>
      </c>
      <c r="E17" s="50">
        <v>17</v>
      </c>
      <c r="F17" s="50">
        <v>17</v>
      </c>
      <c r="G17" s="50">
        <v>17</v>
      </c>
      <c r="H17" s="50">
        <v>17</v>
      </c>
      <c r="I17" s="50">
        <v>17</v>
      </c>
      <c r="J17" s="50">
        <v>17</v>
      </c>
      <c r="K17" s="50">
        <v>17</v>
      </c>
      <c r="L17" s="51">
        <v>17</v>
      </c>
      <c r="M17" s="51">
        <v>17</v>
      </c>
      <c r="N17" s="51">
        <v>17</v>
      </c>
      <c r="O17" s="51">
        <v>17</v>
      </c>
      <c r="P17" s="51">
        <v>17</v>
      </c>
      <c r="Q17" s="51">
        <v>17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62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62">
        <v>0</v>
      </c>
      <c r="AF17" s="62">
        <v>0</v>
      </c>
      <c r="AG17" s="61">
        <v>42</v>
      </c>
      <c r="AH17" s="56">
        <f t="shared" si="2"/>
        <v>17</v>
      </c>
      <c r="AI17" s="57">
        <f t="shared" si="3"/>
        <v>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20</v>
      </c>
      <c r="C18" s="50">
        <v>20</v>
      </c>
      <c r="D18" s="50">
        <v>20</v>
      </c>
      <c r="E18" s="50">
        <v>20</v>
      </c>
      <c r="F18" s="50">
        <v>20</v>
      </c>
      <c r="G18" s="50">
        <v>20</v>
      </c>
      <c r="H18" s="50">
        <v>20</v>
      </c>
      <c r="I18" s="50">
        <v>20</v>
      </c>
      <c r="J18" s="50">
        <v>20</v>
      </c>
      <c r="K18" s="50">
        <v>20</v>
      </c>
      <c r="L18" s="51">
        <v>20</v>
      </c>
      <c r="M18" s="51">
        <v>20</v>
      </c>
      <c r="N18" s="51">
        <v>20</v>
      </c>
      <c r="O18" s="51">
        <v>20</v>
      </c>
      <c r="P18" s="51">
        <v>20</v>
      </c>
      <c r="Q18" s="51">
        <v>20</v>
      </c>
      <c r="R18" s="51">
        <v>20</v>
      </c>
      <c r="S18" s="51">
        <v>20</v>
      </c>
      <c r="T18" s="51">
        <v>20</v>
      </c>
      <c r="U18" s="51">
        <v>20</v>
      </c>
      <c r="V18" s="51">
        <v>20</v>
      </c>
      <c r="W18" s="51">
        <v>20</v>
      </c>
      <c r="X18" s="51">
        <v>20</v>
      </c>
      <c r="Y18" s="51">
        <v>20</v>
      </c>
      <c r="Z18" s="51">
        <v>20</v>
      </c>
      <c r="AA18" s="51">
        <v>20</v>
      </c>
      <c r="AB18" s="51">
        <v>20</v>
      </c>
      <c r="AC18" s="51">
        <v>20</v>
      </c>
      <c r="AD18" s="51">
        <v>20</v>
      </c>
      <c r="AE18" s="51">
        <v>20</v>
      </c>
      <c r="AF18" s="51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16.399999999999999</v>
      </c>
      <c r="C19" s="50">
        <v>16.399999999999999</v>
      </c>
      <c r="D19" s="50">
        <v>16.399999999999999</v>
      </c>
      <c r="E19" s="50">
        <v>16.399999999999999</v>
      </c>
      <c r="F19" s="50">
        <v>16.399999999999999</v>
      </c>
      <c r="G19" s="50">
        <v>16.399999999999999</v>
      </c>
      <c r="H19" s="50">
        <v>16.399999999999999</v>
      </c>
      <c r="I19" s="50">
        <v>16.399999999999999</v>
      </c>
      <c r="J19" s="50">
        <v>16.399999999999999</v>
      </c>
      <c r="K19" s="50">
        <v>16.399999999999999</v>
      </c>
      <c r="L19" s="51">
        <v>16.399999999999999</v>
      </c>
      <c r="M19" s="51">
        <v>16.399999999999999</v>
      </c>
      <c r="N19" s="51">
        <v>16.399999999999999</v>
      </c>
      <c r="O19" s="51">
        <v>16.399999999999999</v>
      </c>
      <c r="P19" s="51">
        <v>16.399999999999999</v>
      </c>
      <c r="Q19" s="51">
        <v>16.399999999999999</v>
      </c>
      <c r="R19" s="51">
        <v>16.399999999999999</v>
      </c>
      <c r="S19" s="51">
        <v>16.399999999999999</v>
      </c>
      <c r="T19" s="51">
        <v>16.399999999999999</v>
      </c>
      <c r="U19" s="51">
        <v>16.399999999999999</v>
      </c>
      <c r="V19" s="51">
        <v>16.399999999999999</v>
      </c>
      <c r="W19" s="51">
        <v>16.399999999999999</v>
      </c>
      <c r="X19" s="51">
        <v>16.399999999999999</v>
      </c>
      <c r="Y19" s="51">
        <v>16.399999999999999</v>
      </c>
      <c r="Z19" s="51">
        <v>16.399999999999999</v>
      </c>
      <c r="AA19" s="51">
        <v>16.399999999999999</v>
      </c>
      <c r="AB19" s="51">
        <v>16.399999999999999</v>
      </c>
      <c r="AC19" s="51">
        <v>16.399999999999999</v>
      </c>
      <c r="AD19" s="51">
        <v>16.399999999999999</v>
      </c>
      <c r="AE19" s="51">
        <v>16.399999999999999</v>
      </c>
      <c r="AF19" s="51">
        <v>16.399999999999999</v>
      </c>
      <c r="AG19" s="61">
        <v>30</v>
      </c>
      <c r="AH19" s="56">
        <f t="shared" si="2"/>
        <v>16.399999999999999</v>
      </c>
      <c r="AI19" s="57">
        <f t="shared" si="3"/>
        <v>16.399999999999999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1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21</v>
      </c>
      <c r="C22" s="50">
        <v>21</v>
      </c>
      <c r="D22" s="50">
        <v>21</v>
      </c>
      <c r="E22" s="50">
        <v>21</v>
      </c>
      <c r="F22" s="50">
        <v>21</v>
      </c>
      <c r="G22" s="50">
        <v>21</v>
      </c>
      <c r="H22" s="50">
        <v>21</v>
      </c>
      <c r="I22" s="50">
        <v>21</v>
      </c>
      <c r="J22" s="50">
        <v>21</v>
      </c>
      <c r="K22" s="50">
        <v>21</v>
      </c>
      <c r="L22" s="51">
        <v>21</v>
      </c>
      <c r="M22" s="51">
        <v>21</v>
      </c>
      <c r="N22" s="51">
        <v>21</v>
      </c>
      <c r="O22" s="51">
        <v>21</v>
      </c>
      <c r="P22" s="51">
        <v>21</v>
      </c>
      <c r="Q22" s="51">
        <v>21</v>
      </c>
      <c r="R22" s="51">
        <v>21</v>
      </c>
      <c r="S22" s="51">
        <v>21</v>
      </c>
      <c r="T22" s="51">
        <v>21</v>
      </c>
      <c r="U22" s="51">
        <v>21</v>
      </c>
      <c r="V22" s="51">
        <v>21</v>
      </c>
      <c r="W22" s="51">
        <v>21</v>
      </c>
      <c r="X22" s="51">
        <v>21</v>
      </c>
      <c r="Y22" s="51">
        <v>21</v>
      </c>
      <c r="Z22" s="51">
        <v>21</v>
      </c>
      <c r="AA22" s="51">
        <v>21</v>
      </c>
      <c r="AB22" s="51">
        <v>21</v>
      </c>
      <c r="AC22" s="51">
        <v>21</v>
      </c>
      <c r="AD22" s="51">
        <v>21</v>
      </c>
      <c r="AE22" s="51">
        <v>21</v>
      </c>
      <c r="AF22" s="51">
        <v>21</v>
      </c>
      <c r="AG22" s="61">
        <v>25</v>
      </c>
      <c r="AH22" s="56">
        <f t="shared" si="2"/>
        <v>21</v>
      </c>
      <c r="AI22" s="57">
        <f t="shared" si="3"/>
        <v>21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1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13</v>
      </c>
      <c r="C24" s="50">
        <v>13</v>
      </c>
      <c r="D24" s="50">
        <v>13</v>
      </c>
      <c r="E24" s="50">
        <v>13</v>
      </c>
      <c r="F24" s="50">
        <v>13</v>
      </c>
      <c r="G24" s="50">
        <v>13</v>
      </c>
      <c r="H24" s="50">
        <v>13</v>
      </c>
      <c r="I24" s="50">
        <v>13</v>
      </c>
      <c r="J24" s="50">
        <v>13</v>
      </c>
      <c r="K24" s="50">
        <v>13</v>
      </c>
      <c r="L24" s="51">
        <v>13</v>
      </c>
      <c r="M24" s="51">
        <v>13</v>
      </c>
      <c r="N24" s="51">
        <v>13</v>
      </c>
      <c r="O24" s="51">
        <v>13</v>
      </c>
      <c r="P24" s="51">
        <v>13</v>
      </c>
      <c r="Q24" s="51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13</v>
      </c>
      <c r="X24" s="51">
        <v>13</v>
      </c>
      <c r="Y24" s="51">
        <v>13</v>
      </c>
      <c r="Z24" s="51">
        <v>13</v>
      </c>
      <c r="AA24" s="51">
        <v>13</v>
      </c>
      <c r="AB24" s="51">
        <v>13</v>
      </c>
      <c r="AC24" s="51">
        <v>13</v>
      </c>
      <c r="AD24" s="51">
        <v>13</v>
      </c>
      <c r="AE24" s="51">
        <v>13</v>
      </c>
      <c r="AF24" s="51">
        <v>13</v>
      </c>
      <c r="AG24" s="61">
        <v>25</v>
      </c>
      <c r="AH24" s="56">
        <f t="shared" si="2"/>
        <v>13</v>
      </c>
      <c r="AI24" s="57">
        <f t="shared" si="3"/>
        <v>13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1">
        <v>13</v>
      </c>
      <c r="M25" s="51">
        <v>13</v>
      </c>
      <c r="N25" s="51">
        <v>13</v>
      </c>
      <c r="O25" s="51">
        <v>13</v>
      </c>
      <c r="P25" s="51">
        <v>13</v>
      </c>
      <c r="Q25" s="51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6</v>
      </c>
      <c r="C26" s="50">
        <v>6</v>
      </c>
      <c r="D26" s="50">
        <v>6</v>
      </c>
      <c r="E26" s="50">
        <v>6</v>
      </c>
      <c r="F26" s="50">
        <v>6</v>
      </c>
      <c r="G26" s="50">
        <v>6</v>
      </c>
      <c r="H26" s="50">
        <v>6</v>
      </c>
      <c r="I26" s="50">
        <v>11</v>
      </c>
      <c r="J26" s="50">
        <v>11</v>
      </c>
      <c r="K26" s="50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4</v>
      </c>
      <c r="AD26" s="51">
        <v>4</v>
      </c>
      <c r="AE26" s="51">
        <v>0</v>
      </c>
      <c r="AF26" s="51">
        <v>0</v>
      </c>
      <c r="AG26" s="61">
        <v>20</v>
      </c>
      <c r="AH26" s="56">
        <f>MAX(B26:AF26)</f>
        <v>11</v>
      </c>
      <c r="AI26" s="57">
        <f>MIN(B26:AF26)</f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9</v>
      </c>
      <c r="C34" s="63">
        <v>9</v>
      </c>
      <c r="D34" s="63">
        <v>9</v>
      </c>
      <c r="E34" s="63">
        <v>9</v>
      </c>
      <c r="F34" s="63">
        <v>9</v>
      </c>
      <c r="G34" s="63">
        <v>9</v>
      </c>
      <c r="H34" s="63">
        <v>9</v>
      </c>
      <c r="I34" s="63">
        <v>9</v>
      </c>
      <c r="J34" s="63">
        <v>9</v>
      </c>
      <c r="K34" s="63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63">
        <v>84</v>
      </c>
      <c r="C37" s="63">
        <v>84</v>
      </c>
      <c r="D37" s="63">
        <v>84</v>
      </c>
      <c r="E37" s="63">
        <f t="shared" ref="E37:K37" si="4">42+40</f>
        <v>82</v>
      </c>
      <c r="F37" s="63">
        <f t="shared" si="4"/>
        <v>82</v>
      </c>
      <c r="G37" s="63">
        <f t="shared" si="4"/>
        <v>82</v>
      </c>
      <c r="H37" s="63">
        <f t="shared" si="4"/>
        <v>82</v>
      </c>
      <c r="I37" s="63">
        <f t="shared" si="4"/>
        <v>82</v>
      </c>
      <c r="J37" s="63">
        <f t="shared" si="4"/>
        <v>82</v>
      </c>
      <c r="K37" s="63">
        <f t="shared" si="4"/>
        <v>82</v>
      </c>
      <c r="L37" s="72">
        <f>40.2+42.8</f>
        <v>83</v>
      </c>
      <c r="M37" s="72">
        <f>40+44.5</f>
        <v>84.5</v>
      </c>
      <c r="N37" s="72">
        <f>40.3+43.8</f>
        <v>84.1</v>
      </c>
      <c r="O37" s="72">
        <v>81</v>
      </c>
      <c r="P37" s="72">
        <f>41.5+34.8</f>
        <v>76.3</v>
      </c>
      <c r="Q37" s="72">
        <v>74</v>
      </c>
      <c r="R37" s="72">
        <f>25+34.3</f>
        <v>59.3</v>
      </c>
      <c r="S37" s="72">
        <v>52.2</v>
      </c>
      <c r="T37" s="72">
        <v>67.400000000000006</v>
      </c>
      <c r="U37" s="72">
        <v>68.7</v>
      </c>
      <c r="V37" s="72">
        <v>69.5</v>
      </c>
      <c r="W37" s="72">
        <v>71.400000000000006</v>
      </c>
      <c r="X37" s="72">
        <v>71.400000000000006</v>
      </c>
      <c r="Y37" s="72">
        <v>72.5</v>
      </c>
      <c r="Z37" s="72">
        <v>72.5</v>
      </c>
      <c r="AA37" s="72">
        <f>48+37.9</f>
        <v>85.9</v>
      </c>
      <c r="AB37" s="72">
        <f>48.1+38.4</f>
        <v>86.5</v>
      </c>
      <c r="AC37" s="72">
        <v>79.3</v>
      </c>
      <c r="AD37" s="72">
        <f>39.8+38.8</f>
        <v>78.599999999999994</v>
      </c>
      <c r="AE37" s="63">
        <v>79</v>
      </c>
      <c r="AF37" s="63">
        <v>79.3</v>
      </c>
      <c r="AG37" s="69">
        <v>240</v>
      </c>
      <c r="AH37" s="56">
        <f t="shared" si="2"/>
        <v>86.5</v>
      </c>
      <c r="AI37" s="57">
        <f t="shared" si="3"/>
        <v>52.2</v>
      </c>
      <c r="AK37" s="58"/>
    </row>
    <row r="38" spans="1:88" ht="15.75" thickBot="1" x14ac:dyDescent="0.3">
      <c r="A38" s="73" t="s">
        <v>45</v>
      </c>
      <c r="B38" s="74">
        <f t="shared" ref="B38:AF38" si="5">SUM(B11:B36)</f>
        <v>516.6</v>
      </c>
      <c r="C38" s="74">
        <f t="shared" si="5"/>
        <v>516.6</v>
      </c>
      <c r="D38" s="74">
        <f t="shared" si="5"/>
        <v>516.6</v>
      </c>
      <c r="E38" s="74">
        <f t="shared" si="5"/>
        <v>516.6</v>
      </c>
      <c r="F38" s="74">
        <f t="shared" si="5"/>
        <v>526.6</v>
      </c>
      <c r="G38" s="74">
        <f t="shared" si="5"/>
        <v>536.6</v>
      </c>
      <c r="H38" s="74">
        <f t="shared" si="5"/>
        <v>686.59999999999991</v>
      </c>
      <c r="I38" s="74">
        <f t="shared" si="5"/>
        <v>801.59999999999991</v>
      </c>
      <c r="J38" s="74">
        <f t="shared" si="5"/>
        <v>845.6</v>
      </c>
      <c r="K38" s="74">
        <f t="shared" si="5"/>
        <v>891.6</v>
      </c>
      <c r="L38" s="74">
        <f t="shared" si="5"/>
        <v>908.6</v>
      </c>
      <c r="M38" s="74">
        <f t="shared" si="5"/>
        <v>891.6</v>
      </c>
      <c r="N38" s="74">
        <f t="shared" si="5"/>
        <v>821.59999999999991</v>
      </c>
      <c r="O38" s="74">
        <f t="shared" si="5"/>
        <v>781.59999999999991</v>
      </c>
      <c r="P38" s="74">
        <f t="shared" si="5"/>
        <v>761.59999999999991</v>
      </c>
      <c r="Q38" s="74">
        <f t="shared" si="5"/>
        <v>761.59999999999991</v>
      </c>
      <c r="R38" s="74">
        <f t="shared" si="5"/>
        <v>734.59999999999991</v>
      </c>
      <c r="S38" s="74">
        <f t="shared" si="5"/>
        <v>704.59999999999991</v>
      </c>
      <c r="T38" s="74">
        <f t="shared" si="5"/>
        <v>664.59999999999991</v>
      </c>
      <c r="U38" s="74">
        <f t="shared" si="5"/>
        <v>724.59999999999991</v>
      </c>
      <c r="V38" s="74">
        <f t="shared" si="5"/>
        <v>824.6</v>
      </c>
      <c r="W38" s="74">
        <f t="shared" si="5"/>
        <v>901.6</v>
      </c>
      <c r="X38" s="74">
        <f t="shared" si="5"/>
        <v>920.6</v>
      </c>
      <c r="Y38" s="74">
        <f t="shared" si="5"/>
        <v>872.6</v>
      </c>
      <c r="Z38" s="74">
        <f t="shared" si="5"/>
        <v>802.59999999999991</v>
      </c>
      <c r="AA38" s="74">
        <f t="shared" si="5"/>
        <v>772.59999999999991</v>
      </c>
      <c r="AB38" s="74">
        <f t="shared" si="5"/>
        <v>755.59999999999991</v>
      </c>
      <c r="AC38" s="74">
        <f t="shared" si="5"/>
        <v>727.59999999999991</v>
      </c>
      <c r="AD38" s="74">
        <f t="shared" si="5"/>
        <v>627.59999999999991</v>
      </c>
      <c r="AE38" s="74">
        <f t="shared" si="5"/>
        <v>573.59999999999991</v>
      </c>
      <c r="AF38" s="74">
        <f t="shared" si="5"/>
        <v>583.59999999999991</v>
      </c>
      <c r="AG38" s="69">
        <f>SUM(AG11:AG37)</f>
        <v>1492.8299999999997</v>
      </c>
      <c r="AH38" s="56">
        <f t="shared" si="2"/>
        <v>920.6</v>
      </c>
      <c r="AI38" s="57">
        <f t="shared" si="3"/>
        <v>516.6</v>
      </c>
      <c r="AK38" s="58"/>
    </row>
    <row r="39" spans="1:88" x14ac:dyDescent="0.25">
      <c r="A39" s="59" t="s">
        <v>46</v>
      </c>
      <c r="B39" s="63">
        <v>111</v>
      </c>
      <c r="C39" s="63">
        <v>111</v>
      </c>
      <c r="D39" s="63">
        <v>111</v>
      </c>
      <c r="E39" s="63">
        <v>111</v>
      </c>
      <c r="F39" s="63">
        <v>136</v>
      </c>
      <c r="G39" s="63">
        <v>143</v>
      </c>
      <c r="H39" s="63">
        <v>143</v>
      </c>
      <c r="I39" s="63">
        <v>143</v>
      </c>
      <c r="J39" s="63">
        <v>143</v>
      </c>
      <c r="K39" s="63">
        <v>143</v>
      </c>
      <c r="L39" s="51">
        <v>145.5</v>
      </c>
      <c r="M39" s="51">
        <v>145.6</v>
      </c>
      <c r="N39" s="51">
        <v>145.6</v>
      </c>
      <c r="O39" s="51">
        <v>145.6</v>
      </c>
      <c r="P39" s="51">
        <v>145.4</v>
      </c>
      <c r="Q39" s="51">
        <v>145.4</v>
      </c>
      <c r="R39" s="51">
        <v>145.4</v>
      </c>
      <c r="S39" s="51">
        <v>145.6</v>
      </c>
      <c r="T39" s="51">
        <v>145.69999999999999</v>
      </c>
      <c r="U39" s="51">
        <v>145.30000000000001</v>
      </c>
      <c r="V39" s="51">
        <v>145.5</v>
      </c>
      <c r="W39" s="51">
        <v>145.5</v>
      </c>
      <c r="X39" s="51">
        <v>145.5</v>
      </c>
      <c r="Y39" s="51">
        <v>145.5</v>
      </c>
      <c r="Z39" s="51">
        <v>145.5</v>
      </c>
      <c r="AA39" s="51">
        <v>145.5</v>
      </c>
      <c r="AB39" s="51">
        <v>145.69999999999999</v>
      </c>
      <c r="AC39" s="51">
        <v>145.4</v>
      </c>
      <c r="AD39" s="51">
        <v>115</v>
      </c>
      <c r="AE39" s="50">
        <v>103</v>
      </c>
      <c r="AF39" s="50">
        <v>101.4</v>
      </c>
      <c r="AG39" s="64">
        <v>144</v>
      </c>
      <c r="AH39" s="56">
        <f t="shared" si="2"/>
        <v>145.69999999999999</v>
      </c>
      <c r="AI39" s="57">
        <f t="shared" si="3"/>
        <v>101.4</v>
      </c>
      <c r="AK39" s="58"/>
    </row>
    <row r="40" spans="1:88" x14ac:dyDescent="0.25">
      <c r="A40" s="68" t="s">
        <v>47</v>
      </c>
      <c r="B40" s="63">
        <v>60</v>
      </c>
      <c r="C40" s="63">
        <v>50</v>
      </c>
      <c r="D40" s="63">
        <v>50.2</v>
      </c>
      <c r="E40" s="63">
        <v>60</v>
      </c>
      <c r="F40" s="63">
        <v>70</v>
      </c>
      <c r="G40" s="63">
        <v>70</v>
      </c>
      <c r="H40" s="63">
        <v>70</v>
      </c>
      <c r="I40" s="63">
        <v>70</v>
      </c>
      <c r="J40" s="63">
        <v>70</v>
      </c>
      <c r="K40" s="63">
        <v>70</v>
      </c>
      <c r="L40" s="53">
        <v>70</v>
      </c>
      <c r="M40" s="53">
        <v>70.400000000000006</v>
      </c>
      <c r="N40" s="53">
        <v>67.099999999999994</v>
      </c>
      <c r="O40" s="53">
        <v>54.7</v>
      </c>
      <c r="P40" s="53">
        <v>47.5</v>
      </c>
      <c r="Q40" s="53">
        <v>50</v>
      </c>
      <c r="R40" s="53">
        <v>67</v>
      </c>
      <c r="S40" s="53">
        <v>65.3</v>
      </c>
      <c r="T40" s="53">
        <v>67</v>
      </c>
      <c r="U40" s="53">
        <v>68</v>
      </c>
      <c r="V40" s="53">
        <v>65.7</v>
      </c>
      <c r="W40" s="53">
        <v>65.7</v>
      </c>
      <c r="X40" s="53">
        <v>65.7</v>
      </c>
      <c r="Y40" s="53">
        <v>65.7</v>
      </c>
      <c r="Z40" s="53">
        <v>65.7</v>
      </c>
      <c r="AA40" s="53">
        <v>70.5</v>
      </c>
      <c r="AB40" s="53">
        <v>63.8</v>
      </c>
      <c r="AC40" s="53">
        <v>46.4</v>
      </c>
      <c r="AD40" s="53">
        <v>45</v>
      </c>
      <c r="AE40" s="63">
        <v>46</v>
      </c>
      <c r="AF40" s="63">
        <v>45.8</v>
      </c>
      <c r="AG40" s="69">
        <v>70</v>
      </c>
      <c r="AH40" s="56">
        <f t="shared" si="2"/>
        <v>70.5</v>
      </c>
      <c r="AI40" s="57">
        <f t="shared" si="3"/>
        <v>45</v>
      </c>
      <c r="AK40" s="58"/>
    </row>
    <row r="41" spans="1:88" x14ac:dyDescent="0.25">
      <c r="A41" s="68" t="s">
        <v>48</v>
      </c>
      <c r="B41" s="63">
        <v>65</v>
      </c>
      <c r="C41" s="63">
        <v>65</v>
      </c>
      <c r="D41" s="63">
        <v>56.5</v>
      </c>
      <c r="E41" s="63">
        <v>53.7</v>
      </c>
      <c r="F41" s="63">
        <v>70</v>
      </c>
      <c r="G41" s="63">
        <v>69</v>
      </c>
      <c r="H41" s="63">
        <v>69</v>
      </c>
      <c r="I41" s="63">
        <v>69</v>
      </c>
      <c r="J41" s="63">
        <v>69</v>
      </c>
      <c r="K41" s="63">
        <v>69</v>
      </c>
      <c r="L41" s="53">
        <v>69.5</v>
      </c>
      <c r="M41" s="53">
        <v>69</v>
      </c>
      <c r="N41" s="53">
        <v>69.599999999999994</v>
      </c>
      <c r="O41" s="53">
        <v>69.599999999999994</v>
      </c>
      <c r="P41" s="53">
        <v>69.3</v>
      </c>
      <c r="Q41" s="53">
        <v>69.3</v>
      </c>
      <c r="R41" s="53">
        <v>69.3</v>
      </c>
      <c r="S41" s="53">
        <v>69.599999999999994</v>
      </c>
      <c r="T41" s="53">
        <v>69.5</v>
      </c>
      <c r="U41" s="53">
        <v>69.599999999999994</v>
      </c>
      <c r="V41" s="53">
        <v>69</v>
      </c>
      <c r="W41" s="53">
        <v>69</v>
      </c>
      <c r="X41" s="53">
        <v>69</v>
      </c>
      <c r="Y41" s="53">
        <v>69</v>
      </c>
      <c r="Z41" s="53">
        <v>69</v>
      </c>
      <c r="AA41" s="53">
        <v>69.400000000000006</v>
      </c>
      <c r="AB41" s="53">
        <v>69.099999999999994</v>
      </c>
      <c r="AC41" s="53">
        <v>69.099999999999994</v>
      </c>
      <c r="AD41" s="53">
        <v>69.5</v>
      </c>
      <c r="AE41" s="63">
        <v>69.7</v>
      </c>
      <c r="AF41" s="63">
        <v>69.599999999999994</v>
      </c>
      <c r="AG41" s="69">
        <v>69</v>
      </c>
      <c r="AH41" s="56">
        <f t="shared" si="2"/>
        <v>70</v>
      </c>
      <c r="AI41" s="57">
        <f t="shared" si="3"/>
        <v>53.7</v>
      </c>
      <c r="AK41" s="58"/>
    </row>
    <row r="42" spans="1:88" x14ac:dyDescent="0.25">
      <c r="A42" s="68" t="s">
        <v>49</v>
      </c>
      <c r="B42" s="63">
        <v>60.4</v>
      </c>
      <c r="C42" s="63">
        <v>60.4</v>
      </c>
      <c r="D42" s="63">
        <v>47.4</v>
      </c>
      <c r="E42" s="63">
        <v>46.6</v>
      </c>
      <c r="F42" s="63">
        <v>60</v>
      </c>
      <c r="G42" s="63">
        <v>60</v>
      </c>
      <c r="H42" s="63">
        <v>60</v>
      </c>
      <c r="I42" s="63">
        <v>60</v>
      </c>
      <c r="J42" s="63">
        <v>60</v>
      </c>
      <c r="K42" s="63">
        <v>60</v>
      </c>
      <c r="L42" s="53">
        <v>60</v>
      </c>
      <c r="M42" s="53">
        <v>60.7</v>
      </c>
      <c r="N42" s="53">
        <v>60.7</v>
      </c>
      <c r="O42" s="53">
        <v>60.7</v>
      </c>
      <c r="P42" s="53">
        <v>60.7</v>
      </c>
      <c r="Q42" s="53">
        <v>60.7</v>
      </c>
      <c r="R42" s="53">
        <v>60.7</v>
      </c>
      <c r="S42" s="53">
        <v>60.7</v>
      </c>
      <c r="T42" s="53">
        <v>60.7</v>
      </c>
      <c r="U42" s="53">
        <v>60.6</v>
      </c>
      <c r="V42" s="53">
        <v>60.7</v>
      </c>
      <c r="W42" s="53">
        <v>60.7</v>
      </c>
      <c r="X42" s="53">
        <v>60.7</v>
      </c>
      <c r="Y42" s="53">
        <v>60.7</v>
      </c>
      <c r="Z42" s="53">
        <v>60.7</v>
      </c>
      <c r="AA42" s="53">
        <v>60.7</v>
      </c>
      <c r="AB42" s="53">
        <v>60.7</v>
      </c>
      <c r="AC42" s="53">
        <v>60.7</v>
      </c>
      <c r="AD42" s="53">
        <v>60.7</v>
      </c>
      <c r="AE42" s="63">
        <v>40</v>
      </c>
      <c r="AF42" s="63">
        <v>40</v>
      </c>
      <c r="AG42" s="69">
        <v>60</v>
      </c>
      <c r="AH42" s="56">
        <f t="shared" si="2"/>
        <v>60.7</v>
      </c>
      <c r="AI42" s="57">
        <f t="shared" si="3"/>
        <v>40</v>
      </c>
      <c r="AK42" s="58"/>
    </row>
    <row r="43" spans="1:88" x14ac:dyDescent="0.25">
      <c r="A43" s="68" t="s">
        <v>50</v>
      </c>
      <c r="B43" s="63">
        <v>15</v>
      </c>
      <c r="C43" s="63">
        <v>15</v>
      </c>
      <c r="D43" s="63">
        <v>15</v>
      </c>
      <c r="E43" s="63">
        <v>15</v>
      </c>
      <c r="F43" s="63">
        <v>25</v>
      </c>
      <c r="G43" s="63">
        <v>30</v>
      </c>
      <c r="H43" s="63">
        <v>30</v>
      </c>
      <c r="I43" s="63">
        <v>30</v>
      </c>
      <c r="J43" s="63">
        <v>30</v>
      </c>
      <c r="K43" s="63">
        <v>30</v>
      </c>
      <c r="L43" s="51">
        <v>30</v>
      </c>
      <c r="M43" s="51">
        <v>30</v>
      </c>
      <c r="N43" s="51">
        <v>29.1</v>
      </c>
      <c r="O43" s="51">
        <v>24.5</v>
      </c>
      <c r="P43" s="51">
        <v>15</v>
      </c>
      <c r="Q43" s="51">
        <v>15</v>
      </c>
      <c r="R43" s="51">
        <v>15</v>
      </c>
      <c r="S43" s="51">
        <v>14.9</v>
      </c>
      <c r="T43" s="51">
        <v>14.9</v>
      </c>
      <c r="U43" s="51">
        <v>30</v>
      </c>
      <c r="V43" s="51">
        <v>30</v>
      </c>
      <c r="W43" s="51">
        <v>30</v>
      </c>
      <c r="X43" s="51">
        <v>30</v>
      </c>
      <c r="Y43" s="51">
        <v>30</v>
      </c>
      <c r="Z43" s="51">
        <v>30</v>
      </c>
      <c r="AA43" s="51">
        <v>30</v>
      </c>
      <c r="AB43" s="53">
        <v>25</v>
      </c>
      <c r="AC43" s="53">
        <v>15</v>
      </c>
      <c r="AD43" s="53">
        <v>15</v>
      </c>
      <c r="AE43" s="53">
        <v>15</v>
      </c>
      <c r="AF43" s="53">
        <v>15</v>
      </c>
      <c r="AG43" s="69">
        <v>30</v>
      </c>
      <c r="AH43" s="56">
        <f t="shared" si="2"/>
        <v>30</v>
      </c>
      <c r="AI43" s="57">
        <f t="shared" si="3"/>
        <v>14.9</v>
      </c>
      <c r="AK43" s="58"/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75">
        <v>17</v>
      </c>
      <c r="C45" s="75">
        <v>17</v>
      </c>
      <c r="D45" s="75">
        <v>17</v>
      </c>
      <c r="E45" s="75">
        <v>17</v>
      </c>
      <c r="F45" s="75">
        <v>17</v>
      </c>
      <c r="G45" s="75">
        <v>17</v>
      </c>
      <c r="H45" s="75">
        <v>17</v>
      </c>
      <c r="I45" s="75">
        <v>17</v>
      </c>
      <c r="J45" s="75">
        <v>17</v>
      </c>
      <c r="K45" s="75">
        <v>17</v>
      </c>
      <c r="L45" s="51">
        <v>17</v>
      </c>
      <c r="M45" s="51">
        <v>17</v>
      </c>
      <c r="N45" s="51">
        <v>17</v>
      </c>
      <c r="O45" s="51">
        <v>17</v>
      </c>
      <c r="P45" s="51">
        <v>17</v>
      </c>
      <c r="Q45" s="51">
        <v>17</v>
      </c>
      <c r="R45" s="51">
        <v>17</v>
      </c>
      <c r="S45" s="51">
        <v>17</v>
      </c>
      <c r="T45" s="51">
        <v>17</v>
      </c>
      <c r="U45" s="51">
        <v>17</v>
      </c>
      <c r="V45" s="51">
        <v>17</v>
      </c>
      <c r="W45" s="51">
        <v>17</v>
      </c>
      <c r="X45" s="51">
        <v>17</v>
      </c>
      <c r="Y45" s="51">
        <v>17</v>
      </c>
      <c r="Z45" s="51">
        <v>17</v>
      </c>
      <c r="AA45" s="51">
        <v>17</v>
      </c>
      <c r="AB45" s="51">
        <v>17</v>
      </c>
      <c r="AC45" s="51">
        <v>17</v>
      </c>
      <c r="AD45" s="51">
        <v>17</v>
      </c>
      <c r="AE45" s="51">
        <v>17</v>
      </c>
      <c r="AF45" s="51">
        <v>17</v>
      </c>
      <c r="AG45" s="69">
        <v>24</v>
      </c>
      <c r="AH45" s="56">
        <f t="shared" si="2"/>
        <v>17</v>
      </c>
      <c r="AI45" s="57">
        <f t="shared" si="3"/>
        <v>17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13.5</v>
      </c>
      <c r="C47" s="63">
        <v>13.5</v>
      </c>
      <c r="D47" s="63">
        <v>13.5</v>
      </c>
      <c r="E47" s="63">
        <v>13.5</v>
      </c>
      <c r="F47" s="63">
        <v>13.5</v>
      </c>
      <c r="G47" s="63">
        <v>13.5</v>
      </c>
      <c r="H47" s="63">
        <v>13.5</v>
      </c>
      <c r="I47" s="63">
        <v>13.5</v>
      </c>
      <c r="J47" s="63">
        <v>13.5</v>
      </c>
      <c r="K47" s="63">
        <v>13.5</v>
      </c>
      <c r="L47" s="51">
        <v>13.5</v>
      </c>
      <c r="M47" s="51">
        <v>13.5</v>
      </c>
      <c r="N47" s="51">
        <v>13.5</v>
      </c>
      <c r="O47" s="51">
        <v>13.5</v>
      </c>
      <c r="P47" s="51">
        <v>13.5</v>
      </c>
      <c r="Q47" s="51">
        <v>13.5</v>
      </c>
      <c r="R47" s="51">
        <v>13.5</v>
      </c>
      <c r="S47" s="51">
        <v>13.5</v>
      </c>
      <c r="T47" s="51">
        <v>13.5</v>
      </c>
      <c r="U47" s="51">
        <v>13.6</v>
      </c>
      <c r="V47" s="51">
        <v>13.6</v>
      </c>
      <c r="W47" s="51">
        <v>13.6</v>
      </c>
      <c r="X47" s="51">
        <v>13.6</v>
      </c>
      <c r="Y47" s="51">
        <v>13.6</v>
      </c>
      <c r="Z47" s="51">
        <v>13.6</v>
      </c>
      <c r="AA47" s="51">
        <v>13.6</v>
      </c>
      <c r="AB47" s="51">
        <v>13.6</v>
      </c>
      <c r="AC47" s="51">
        <v>13.6</v>
      </c>
      <c r="AD47" s="51">
        <v>13.6</v>
      </c>
      <c r="AE47" s="51">
        <v>13.6</v>
      </c>
      <c r="AF47" s="51">
        <v>13.6</v>
      </c>
      <c r="AG47" s="69">
        <v>14.1</v>
      </c>
      <c r="AH47" s="56">
        <f t="shared" si="2"/>
        <v>13.6</v>
      </c>
      <c r="AI47" s="57">
        <f t="shared" si="3"/>
        <v>13.5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75">
        <v>9.5</v>
      </c>
      <c r="C48" s="75">
        <v>9.5</v>
      </c>
      <c r="D48" s="75">
        <v>9.5</v>
      </c>
      <c r="E48" s="75">
        <v>9.5</v>
      </c>
      <c r="F48" s="75">
        <v>9.5</v>
      </c>
      <c r="G48" s="75">
        <v>9.5</v>
      </c>
      <c r="H48" s="75">
        <v>9.5</v>
      </c>
      <c r="I48" s="75">
        <v>9.5</v>
      </c>
      <c r="J48" s="75">
        <v>9.5</v>
      </c>
      <c r="K48" s="75">
        <v>9.5</v>
      </c>
      <c r="L48" s="51">
        <v>9.5</v>
      </c>
      <c r="M48" s="51">
        <v>9.5</v>
      </c>
      <c r="N48" s="51">
        <v>9.5</v>
      </c>
      <c r="O48" s="51">
        <v>9.5</v>
      </c>
      <c r="P48" s="51">
        <v>9.5</v>
      </c>
      <c r="Q48" s="51">
        <v>9.5</v>
      </c>
      <c r="R48" s="51">
        <v>9.5</v>
      </c>
      <c r="S48" s="51">
        <v>9.5</v>
      </c>
      <c r="T48" s="51">
        <v>9.5</v>
      </c>
      <c r="U48" s="51">
        <v>9.5</v>
      </c>
      <c r="V48" s="51">
        <v>9.5</v>
      </c>
      <c r="W48" s="51">
        <v>9.5</v>
      </c>
      <c r="X48" s="51">
        <v>9.5</v>
      </c>
      <c r="Y48" s="51">
        <v>9.5</v>
      </c>
      <c r="Z48" s="51">
        <v>9.5</v>
      </c>
      <c r="AA48" s="51">
        <v>9.5</v>
      </c>
      <c r="AB48" s="51">
        <v>9.5</v>
      </c>
      <c r="AC48" s="51">
        <v>9.5</v>
      </c>
      <c r="AD48" s="51">
        <v>9.5</v>
      </c>
      <c r="AE48" s="51">
        <v>9.5</v>
      </c>
      <c r="AF48" s="51">
        <v>9.5</v>
      </c>
      <c r="AG48" s="69">
        <v>14</v>
      </c>
      <c r="AH48" s="56">
        <f t="shared" si="2"/>
        <v>9.5</v>
      </c>
      <c r="AI48" s="57">
        <f t="shared" si="3"/>
        <v>9.5</v>
      </c>
      <c r="AK48" s="58"/>
    </row>
    <row r="49" spans="1:37" x14ac:dyDescent="0.25">
      <c r="A49" s="68" t="s">
        <v>56</v>
      </c>
      <c r="B49" s="63">
        <v>10</v>
      </c>
      <c r="C49" s="63">
        <v>10</v>
      </c>
      <c r="D49" s="63">
        <v>10</v>
      </c>
      <c r="E49" s="63">
        <v>10</v>
      </c>
      <c r="F49" s="63">
        <v>10</v>
      </c>
      <c r="G49" s="63">
        <v>10</v>
      </c>
      <c r="H49" s="63">
        <v>10</v>
      </c>
      <c r="I49" s="63">
        <v>10</v>
      </c>
      <c r="J49" s="63">
        <v>10</v>
      </c>
      <c r="K49" s="63">
        <v>10</v>
      </c>
      <c r="L49" s="51">
        <v>10</v>
      </c>
      <c r="M49" s="51">
        <v>10</v>
      </c>
      <c r="N49" s="51">
        <v>10</v>
      </c>
      <c r="O49" s="51">
        <v>10</v>
      </c>
      <c r="P49" s="51">
        <v>10</v>
      </c>
      <c r="Q49" s="51">
        <v>10</v>
      </c>
      <c r="R49" s="51">
        <v>10</v>
      </c>
      <c r="S49" s="51">
        <v>10</v>
      </c>
      <c r="T49" s="51">
        <v>10</v>
      </c>
      <c r="U49" s="51">
        <v>10</v>
      </c>
      <c r="V49" s="51">
        <v>10</v>
      </c>
      <c r="W49" s="51">
        <v>10</v>
      </c>
      <c r="X49" s="51">
        <v>10</v>
      </c>
      <c r="Y49" s="51">
        <v>10</v>
      </c>
      <c r="Z49" s="51">
        <v>10</v>
      </c>
      <c r="AA49" s="51">
        <v>10</v>
      </c>
      <c r="AB49" s="51">
        <v>10</v>
      </c>
      <c r="AC49" s="51">
        <v>10</v>
      </c>
      <c r="AD49" s="51">
        <v>10</v>
      </c>
      <c r="AE49" s="51">
        <v>10</v>
      </c>
      <c r="AF49" s="51">
        <v>10</v>
      </c>
      <c r="AG49" s="69">
        <v>10.050000000000001</v>
      </c>
      <c r="AH49" s="56">
        <f t="shared" si="2"/>
        <v>10</v>
      </c>
      <c r="AI49" s="57">
        <f t="shared" si="3"/>
        <v>10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6">T199</f>
        <v>3.54</v>
      </c>
      <c r="U51" s="78">
        <f t="shared" si="6"/>
        <v>3.54</v>
      </c>
      <c r="V51" s="78">
        <f t="shared" si="6"/>
        <v>3.54</v>
      </c>
      <c r="W51" s="78">
        <v>3.54</v>
      </c>
      <c r="X51" s="78">
        <f t="shared" si="6"/>
        <v>3.54</v>
      </c>
      <c r="Y51" s="78">
        <v>3.54</v>
      </c>
      <c r="Z51" s="78">
        <f t="shared" si="6"/>
        <v>3.54</v>
      </c>
      <c r="AA51" s="78">
        <f t="shared" si="6"/>
        <v>3.54</v>
      </c>
      <c r="AB51" s="78">
        <f t="shared" si="6"/>
        <v>3.54</v>
      </c>
      <c r="AC51" s="78">
        <f t="shared" si="6"/>
        <v>3.54</v>
      </c>
      <c r="AD51" s="78">
        <f t="shared" si="6"/>
        <v>3.54</v>
      </c>
      <c r="AE51" s="78">
        <f t="shared" si="6"/>
        <v>3.54</v>
      </c>
      <c r="AF51" s="78">
        <f t="shared" si="6"/>
        <v>3.54</v>
      </c>
      <c r="AG51" s="78">
        <f t="shared" si="6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7">SUM(B39:B51)</f>
        <v>371.14</v>
      </c>
      <c r="C52" s="74">
        <f t="shared" si="7"/>
        <v>361.14</v>
      </c>
      <c r="D52" s="74">
        <f t="shared" si="7"/>
        <v>339.84</v>
      </c>
      <c r="E52" s="74">
        <f t="shared" si="7"/>
        <v>346.04</v>
      </c>
      <c r="F52" s="74">
        <f t="shared" si="7"/>
        <v>420.74</v>
      </c>
      <c r="G52" s="74">
        <f t="shared" si="7"/>
        <v>431.74</v>
      </c>
      <c r="H52" s="74">
        <f t="shared" si="7"/>
        <v>431.74</v>
      </c>
      <c r="I52" s="74">
        <f t="shared" si="7"/>
        <v>431.74</v>
      </c>
      <c r="J52" s="74">
        <f t="shared" si="7"/>
        <v>431.74</v>
      </c>
      <c r="K52" s="74">
        <f t="shared" si="7"/>
        <v>431.74</v>
      </c>
      <c r="L52" s="74">
        <f t="shared" si="7"/>
        <v>434.74</v>
      </c>
      <c r="M52" s="74">
        <f t="shared" si="7"/>
        <v>435.44</v>
      </c>
      <c r="N52" s="74">
        <f t="shared" si="7"/>
        <v>431.84</v>
      </c>
      <c r="O52" s="74">
        <f t="shared" si="7"/>
        <v>414.84</v>
      </c>
      <c r="P52" s="74">
        <f t="shared" si="7"/>
        <v>397.64</v>
      </c>
      <c r="Q52" s="74">
        <f t="shared" si="7"/>
        <v>400.14</v>
      </c>
      <c r="R52" s="74">
        <f t="shared" si="7"/>
        <v>417.14</v>
      </c>
      <c r="S52" s="74">
        <f t="shared" si="7"/>
        <v>415.84</v>
      </c>
      <c r="T52" s="74">
        <f t="shared" si="7"/>
        <v>417.53999999999996</v>
      </c>
      <c r="U52" s="74">
        <f t="shared" si="7"/>
        <v>433.34000000000003</v>
      </c>
      <c r="V52" s="74">
        <f t="shared" si="7"/>
        <v>430.74</v>
      </c>
      <c r="W52" s="74">
        <f t="shared" si="7"/>
        <v>430.74</v>
      </c>
      <c r="X52" s="74">
        <f t="shared" si="7"/>
        <v>430.74</v>
      </c>
      <c r="Y52" s="74">
        <f t="shared" si="7"/>
        <v>430.74</v>
      </c>
      <c r="Z52" s="74">
        <f t="shared" si="7"/>
        <v>430.74</v>
      </c>
      <c r="AA52" s="74">
        <f t="shared" si="7"/>
        <v>435.94</v>
      </c>
      <c r="AB52" s="74">
        <f t="shared" si="7"/>
        <v>424.14000000000004</v>
      </c>
      <c r="AC52" s="74">
        <f t="shared" si="7"/>
        <v>396.44</v>
      </c>
      <c r="AD52" s="74">
        <f t="shared" si="7"/>
        <v>365.04</v>
      </c>
      <c r="AE52" s="74">
        <f t="shared" si="7"/>
        <v>333.54</v>
      </c>
      <c r="AF52" s="74">
        <f t="shared" si="7"/>
        <v>331.64</v>
      </c>
      <c r="AG52" s="79">
        <f>SUM(AG39:AG51)</f>
        <v>489.91</v>
      </c>
      <c r="AH52" s="56">
        <f t="shared" si="2"/>
        <v>435.94</v>
      </c>
      <c r="AI52" s="57">
        <f t="shared" si="3"/>
        <v>331.64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40</v>
      </c>
      <c r="L53" s="80">
        <v>39.6</v>
      </c>
      <c r="M53" s="80">
        <v>14.1</v>
      </c>
      <c r="N53" s="80">
        <v>13.7</v>
      </c>
      <c r="O53" s="80">
        <v>14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60</v>
      </c>
      <c r="V53" s="51">
        <v>60</v>
      </c>
      <c r="W53" s="51">
        <v>60</v>
      </c>
      <c r="X53" s="51">
        <v>60</v>
      </c>
      <c r="Y53" s="51">
        <v>44.9</v>
      </c>
      <c r="Z53" s="51">
        <v>40</v>
      </c>
      <c r="AA53" s="51">
        <v>12.9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60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11.5</v>
      </c>
      <c r="I54" s="63">
        <v>0</v>
      </c>
      <c r="J54" s="63">
        <v>0</v>
      </c>
      <c r="K54" s="63">
        <v>19</v>
      </c>
      <c r="L54" s="80">
        <v>19.399999999999999</v>
      </c>
      <c r="M54" s="80">
        <v>5.9</v>
      </c>
      <c r="N54" s="80">
        <v>5.8</v>
      </c>
      <c r="O54" s="80">
        <v>5.6</v>
      </c>
      <c r="P54" s="53">
        <v>4.8</v>
      </c>
      <c r="Q54" s="53">
        <v>0</v>
      </c>
      <c r="R54" s="51">
        <v>0</v>
      </c>
      <c r="S54" s="51">
        <v>0</v>
      </c>
      <c r="T54" s="51">
        <v>0</v>
      </c>
      <c r="U54" s="53">
        <v>30</v>
      </c>
      <c r="V54" s="53">
        <v>29.3</v>
      </c>
      <c r="W54" s="53">
        <v>29.3</v>
      </c>
      <c r="X54" s="53">
        <v>29.3</v>
      </c>
      <c r="Y54" s="53">
        <v>21.8</v>
      </c>
      <c r="Z54" s="53">
        <v>17.100000000000001</v>
      </c>
      <c r="AA54" s="53">
        <v>8.4</v>
      </c>
      <c r="AB54" s="53">
        <v>4.5999999999999996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30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4.2</v>
      </c>
      <c r="I55" s="63">
        <v>0</v>
      </c>
      <c r="J55" s="63">
        <v>0</v>
      </c>
      <c r="K55" s="75">
        <v>7</v>
      </c>
      <c r="L55" s="82">
        <v>6.7</v>
      </c>
      <c r="M55" s="82">
        <v>2.2000000000000002</v>
      </c>
      <c r="N55" s="82">
        <v>2.1</v>
      </c>
      <c r="O55" s="82">
        <v>2</v>
      </c>
      <c r="P55" s="81">
        <v>1.7</v>
      </c>
      <c r="Q55" s="81">
        <v>0</v>
      </c>
      <c r="R55" s="51">
        <v>0</v>
      </c>
      <c r="S55" s="51">
        <v>0</v>
      </c>
      <c r="T55" s="51">
        <v>0</v>
      </c>
      <c r="U55" s="81">
        <v>10.8</v>
      </c>
      <c r="V55" s="81">
        <v>10.7</v>
      </c>
      <c r="W55" s="81">
        <v>10.7</v>
      </c>
      <c r="X55" s="81">
        <v>10.7</v>
      </c>
      <c r="Y55" s="81">
        <v>8</v>
      </c>
      <c r="Z55" s="81">
        <v>6.2</v>
      </c>
      <c r="AA55" s="81">
        <v>3.1</v>
      </c>
      <c r="AB55" s="81">
        <v>1.7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10.8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8">SUM(C53:C55)</f>
        <v>0</v>
      </c>
      <c r="D56" s="74">
        <f t="shared" si="8"/>
        <v>0</v>
      </c>
      <c r="E56" s="74">
        <f t="shared" si="8"/>
        <v>0</v>
      </c>
      <c r="F56" s="74">
        <f t="shared" si="8"/>
        <v>0</v>
      </c>
      <c r="G56" s="74">
        <f t="shared" si="8"/>
        <v>0</v>
      </c>
      <c r="H56" s="74">
        <f t="shared" si="8"/>
        <v>15.7</v>
      </c>
      <c r="I56" s="74">
        <f t="shared" si="8"/>
        <v>0</v>
      </c>
      <c r="J56" s="74">
        <f t="shared" si="8"/>
        <v>0</v>
      </c>
      <c r="K56" s="74">
        <f t="shared" si="8"/>
        <v>66</v>
      </c>
      <c r="L56" s="74">
        <f t="shared" si="8"/>
        <v>65.7</v>
      </c>
      <c r="M56" s="74">
        <f t="shared" si="8"/>
        <v>22.2</v>
      </c>
      <c r="N56" s="74">
        <f t="shared" si="8"/>
        <v>21.6</v>
      </c>
      <c r="O56" s="74">
        <f t="shared" si="8"/>
        <v>21.6</v>
      </c>
      <c r="P56" s="74">
        <f t="shared" si="8"/>
        <v>6.5</v>
      </c>
      <c r="Q56" s="74">
        <f t="shared" si="8"/>
        <v>0</v>
      </c>
      <c r="R56" s="74">
        <f t="shared" si="8"/>
        <v>0</v>
      </c>
      <c r="S56" s="74">
        <f t="shared" si="8"/>
        <v>0</v>
      </c>
      <c r="T56" s="74">
        <f t="shared" si="8"/>
        <v>0</v>
      </c>
      <c r="U56" s="74">
        <f t="shared" si="8"/>
        <v>100.8</v>
      </c>
      <c r="V56" s="74">
        <f t="shared" si="8"/>
        <v>100</v>
      </c>
      <c r="W56" s="74">
        <f t="shared" si="8"/>
        <v>100</v>
      </c>
      <c r="X56" s="74">
        <f t="shared" si="8"/>
        <v>100</v>
      </c>
      <c r="Y56" s="74">
        <f t="shared" si="8"/>
        <v>74.7</v>
      </c>
      <c r="Z56" s="74">
        <f t="shared" si="8"/>
        <v>63.300000000000004</v>
      </c>
      <c r="AA56" s="74">
        <f t="shared" si="8"/>
        <v>24.400000000000002</v>
      </c>
      <c r="AB56" s="74">
        <f t="shared" si="8"/>
        <v>6.3</v>
      </c>
      <c r="AC56" s="74">
        <f t="shared" si="8"/>
        <v>0</v>
      </c>
      <c r="AD56" s="74">
        <f t="shared" si="8"/>
        <v>0</v>
      </c>
      <c r="AE56" s="74">
        <f t="shared" si="8"/>
        <v>0</v>
      </c>
      <c r="AF56" s="74">
        <f t="shared" si="8"/>
        <v>0</v>
      </c>
      <c r="AG56" s="79">
        <f>SUM(AG53:AG55)</f>
        <v>106</v>
      </c>
      <c r="AH56" s="56">
        <f t="shared" si="2"/>
        <v>100.8</v>
      </c>
      <c r="AI56" s="57">
        <f t="shared" si="3"/>
        <v>0</v>
      </c>
      <c r="AK56" s="51">
        <f>12960.275/(29*24)</f>
        <v>18.62108477011494</v>
      </c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84">
        <v>0</v>
      </c>
      <c r="X58" s="84">
        <v>0</v>
      </c>
      <c r="Y58" s="84">
        <v>0</v>
      </c>
      <c r="Z58" s="84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1"/>
    </row>
    <row r="59" spans="1:37" x14ac:dyDescent="0.25">
      <c r="A59" s="68" t="s">
        <v>66</v>
      </c>
      <c r="B59" s="53">
        <v>-48</v>
      </c>
      <c r="C59" s="53">
        <v>-40</v>
      </c>
      <c r="D59" s="53">
        <v>-51</v>
      </c>
      <c r="E59" s="53">
        <v>-39</v>
      </c>
      <c r="F59" s="53">
        <v>-35</v>
      </c>
      <c r="G59" s="53">
        <v>-39</v>
      </c>
      <c r="H59" s="53">
        <v>-70</v>
      </c>
      <c r="I59" s="53">
        <v>-54</v>
      </c>
      <c r="J59" s="53">
        <v>-39</v>
      </c>
      <c r="K59" s="53">
        <v>-45</v>
      </c>
      <c r="L59" s="53">
        <v>-61.3</v>
      </c>
      <c r="M59" s="53">
        <v>-55.9</v>
      </c>
      <c r="N59" s="53">
        <v>-50.1</v>
      </c>
      <c r="O59" s="53">
        <v>-45</v>
      </c>
      <c r="P59" s="53">
        <v>-65.2</v>
      </c>
      <c r="Q59" s="53">
        <v>-55</v>
      </c>
      <c r="R59" s="53">
        <v>-57</v>
      </c>
      <c r="S59" s="53">
        <v>-50.9</v>
      </c>
      <c r="T59" s="53">
        <v>-30.4</v>
      </c>
      <c r="U59" s="53">
        <v>-32</v>
      </c>
      <c r="V59" s="53">
        <v>29.1</v>
      </c>
      <c r="W59" s="85">
        <v>4.5</v>
      </c>
      <c r="X59" s="85">
        <v>-52</v>
      </c>
      <c r="Y59" s="85">
        <v>-75.400000000000006</v>
      </c>
      <c r="Z59" s="85">
        <v>-36.5</v>
      </c>
      <c r="AA59" s="53">
        <v>-66.8</v>
      </c>
      <c r="AB59" s="53">
        <v>-61.8</v>
      </c>
      <c r="AC59" s="53">
        <v>-61</v>
      </c>
      <c r="AD59" s="53">
        <v>-50</v>
      </c>
      <c r="AE59" s="53">
        <v>-54</v>
      </c>
      <c r="AF59" s="53">
        <v>-52</v>
      </c>
      <c r="AG59" s="86"/>
      <c r="AH59" s="56">
        <f t="shared" si="2"/>
        <v>29.1</v>
      </c>
      <c r="AI59" s="57">
        <f t="shared" si="3"/>
        <v>-75.400000000000006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51">
        <v>0</v>
      </c>
      <c r="M63" s="62">
        <v>0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53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51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-48</v>
      </c>
      <c r="C68" s="74">
        <f t="shared" ref="C68:AF68" si="9">SUM(C57:C67)</f>
        <v>-40</v>
      </c>
      <c r="D68" s="74">
        <f t="shared" si="9"/>
        <v>-51</v>
      </c>
      <c r="E68" s="74">
        <f t="shared" si="9"/>
        <v>-39</v>
      </c>
      <c r="F68" s="74">
        <f t="shared" si="9"/>
        <v>-35</v>
      </c>
      <c r="G68" s="74">
        <f t="shared" si="9"/>
        <v>-39</v>
      </c>
      <c r="H68" s="74">
        <f t="shared" si="9"/>
        <v>-70</v>
      </c>
      <c r="I68" s="74">
        <f t="shared" si="9"/>
        <v>-54</v>
      </c>
      <c r="J68" s="74">
        <f t="shared" si="9"/>
        <v>-39</v>
      </c>
      <c r="K68" s="74">
        <f t="shared" si="9"/>
        <v>-45</v>
      </c>
      <c r="L68" s="74">
        <f t="shared" si="9"/>
        <v>-61.3</v>
      </c>
      <c r="M68" s="74">
        <f t="shared" si="9"/>
        <v>-55.9</v>
      </c>
      <c r="N68" s="74">
        <f t="shared" si="9"/>
        <v>-50.1</v>
      </c>
      <c r="O68" s="74">
        <f t="shared" si="9"/>
        <v>-45</v>
      </c>
      <c r="P68" s="74">
        <f t="shared" si="9"/>
        <v>-65.2</v>
      </c>
      <c r="Q68" s="74">
        <f t="shared" si="9"/>
        <v>-55</v>
      </c>
      <c r="R68" s="74">
        <f t="shared" si="9"/>
        <v>-57</v>
      </c>
      <c r="S68" s="74">
        <f t="shared" si="9"/>
        <v>-50.9</v>
      </c>
      <c r="T68" s="74">
        <f t="shared" si="9"/>
        <v>-30.4</v>
      </c>
      <c r="U68" s="74">
        <f t="shared" si="9"/>
        <v>-32</v>
      </c>
      <c r="V68" s="74">
        <f t="shared" si="9"/>
        <v>29.1</v>
      </c>
      <c r="W68" s="74">
        <f t="shared" si="9"/>
        <v>4.5</v>
      </c>
      <c r="X68" s="74">
        <f t="shared" si="9"/>
        <v>-52</v>
      </c>
      <c r="Y68" s="74">
        <f t="shared" si="9"/>
        <v>-75.400000000000006</v>
      </c>
      <c r="Z68" s="74">
        <f t="shared" si="9"/>
        <v>-36.5</v>
      </c>
      <c r="AA68" s="74">
        <f t="shared" si="9"/>
        <v>-66.8</v>
      </c>
      <c r="AB68" s="74">
        <f t="shared" si="9"/>
        <v>-61.8</v>
      </c>
      <c r="AC68" s="74">
        <f t="shared" si="9"/>
        <v>-61</v>
      </c>
      <c r="AD68" s="74">
        <f t="shared" si="9"/>
        <v>-50</v>
      </c>
      <c r="AE68" s="74">
        <f t="shared" si="9"/>
        <v>-54</v>
      </c>
      <c r="AF68" s="74">
        <f t="shared" si="9"/>
        <v>-52</v>
      </c>
      <c r="AG68" s="79">
        <f>SUM(AG57:AG67)</f>
        <v>0</v>
      </c>
      <c r="AH68" s="56">
        <f t="shared" si="2"/>
        <v>29.1</v>
      </c>
      <c r="AI68" s="57">
        <f t="shared" si="3"/>
        <v>-75.400000000000006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10">SUM(C69:C71)</f>
        <v>0</v>
      </c>
      <c r="D72" s="74">
        <f t="shared" si="10"/>
        <v>0</v>
      </c>
      <c r="E72" s="74">
        <f t="shared" si="10"/>
        <v>0</v>
      </c>
      <c r="F72" s="74">
        <f t="shared" si="10"/>
        <v>0</v>
      </c>
      <c r="G72" s="74">
        <f t="shared" si="10"/>
        <v>0</v>
      </c>
      <c r="H72" s="74">
        <f t="shared" si="10"/>
        <v>0</v>
      </c>
      <c r="I72" s="74">
        <f t="shared" si="10"/>
        <v>0</v>
      </c>
      <c r="J72" s="74">
        <f t="shared" si="10"/>
        <v>0</v>
      </c>
      <c r="K72" s="74">
        <f t="shared" si="10"/>
        <v>0</v>
      </c>
      <c r="L72" s="74">
        <f t="shared" si="10"/>
        <v>0</v>
      </c>
      <c r="M72" s="74">
        <f t="shared" si="10"/>
        <v>0</v>
      </c>
      <c r="N72" s="74">
        <f t="shared" si="10"/>
        <v>0</v>
      </c>
      <c r="O72" s="74">
        <f t="shared" si="10"/>
        <v>0</v>
      </c>
      <c r="P72" s="74">
        <f t="shared" si="10"/>
        <v>0</v>
      </c>
      <c r="Q72" s="74">
        <f t="shared" si="10"/>
        <v>0</v>
      </c>
      <c r="R72" s="74">
        <f t="shared" si="10"/>
        <v>0</v>
      </c>
      <c r="S72" s="74">
        <f t="shared" si="10"/>
        <v>0</v>
      </c>
      <c r="T72" s="74">
        <f t="shared" si="10"/>
        <v>0</v>
      </c>
      <c r="U72" s="74">
        <f t="shared" si="10"/>
        <v>0</v>
      </c>
      <c r="V72" s="74">
        <f t="shared" si="10"/>
        <v>0</v>
      </c>
      <c r="W72" s="74">
        <f t="shared" si="10"/>
        <v>0</v>
      </c>
      <c r="X72" s="74">
        <f t="shared" si="10"/>
        <v>0</v>
      </c>
      <c r="Y72" s="74">
        <f t="shared" si="10"/>
        <v>0</v>
      </c>
      <c r="Z72" s="74">
        <f t="shared" si="10"/>
        <v>0</v>
      </c>
      <c r="AA72" s="74">
        <f t="shared" si="10"/>
        <v>0</v>
      </c>
      <c r="AB72" s="74">
        <f t="shared" si="10"/>
        <v>0</v>
      </c>
      <c r="AC72" s="74">
        <f t="shared" si="10"/>
        <v>0</v>
      </c>
      <c r="AD72" s="74">
        <f t="shared" si="10"/>
        <v>0</v>
      </c>
      <c r="AE72" s="74">
        <f t="shared" si="10"/>
        <v>0</v>
      </c>
      <c r="AF72" s="74">
        <f t="shared" si="10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839.74</v>
      </c>
      <c r="C73" s="90">
        <f t="shared" ref="C73:AG73" si="11">C68+C56+C52+C38+C72</f>
        <v>837.74</v>
      </c>
      <c r="D73" s="90">
        <f t="shared" si="11"/>
        <v>805.44</v>
      </c>
      <c r="E73" s="90">
        <f t="shared" si="11"/>
        <v>823.6400000000001</v>
      </c>
      <c r="F73" s="90">
        <f t="shared" si="11"/>
        <v>912.34</v>
      </c>
      <c r="G73" s="90">
        <f t="shared" si="11"/>
        <v>929.34</v>
      </c>
      <c r="H73" s="90">
        <f t="shared" si="11"/>
        <v>1064.04</v>
      </c>
      <c r="I73" s="90">
        <f t="shared" si="11"/>
        <v>1179.3399999999999</v>
      </c>
      <c r="J73" s="90">
        <f t="shared" si="11"/>
        <v>1238.3400000000001</v>
      </c>
      <c r="K73" s="90">
        <f t="shared" si="11"/>
        <v>1344.3400000000001</v>
      </c>
      <c r="L73" s="90">
        <f t="shared" si="11"/>
        <v>1347.74</v>
      </c>
      <c r="M73" s="90">
        <f t="shared" si="11"/>
        <v>1293.3400000000001</v>
      </c>
      <c r="N73" s="90">
        <f t="shared" si="11"/>
        <v>1224.9399999999998</v>
      </c>
      <c r="O73" s="90">
        <f t="shared" si="11"/>
        <v>1173.04</v>
      </c>
      <c r="P73" s="90">
        <f t="shared" si="11"/>
        <v>1100.54</v>
      </c>
      <c r="Q73" s="90">
        <f t="shared" si="11"/>
        <v>1106.7399999999998</v>
      </c>
      <c r="R73" s="90">
        <f t="shared" si="11"/>
        <v>1094.7399999999998</v>
      </c>
      <c r="S73" s="90">
        <f t="shared" si="11"/>
        <v>1069.54</v>
      </c>
      <c r="T73" s="90">
        <f t="shared" si="11"/>
        <v>1051.7399999999998</v>
      </c>
      <c r="U73" s="90">
        <f t="shared" si="11"/>
        <v>1226.74</v>
      </c>
      <c r="V73" s="90">
        <f t="shared" si="11"/>
        <v>1384.44</v>
      </c>
      <c r="W73" s="90">
        <f t="shared" si="11"/>
        <v>1436.8400000000001</v>
      </c>
      <c r="X73" s="90">
        <f t="shared" si="11"/>
        <v>1399.3400000000001</v>
      </c>
      <c r="Y73" s="90">
        <f t="shared" si="11"/>
        <v>1302.6400000000001</v>
      </c>
      <c r="Z73" s="90">
        <f t="shared" si="11"/>
        <v>1260.1399999999999</v>
      </c>
      <c r="AA73" s="90">
        <f t="shared" si="11"/>
        <v>1166.1399999999999</v>
      </c>
      <c r="AB73" s="90">
        <f t="shared" si="11"/>
        <v>1124.24</v>
      </c>
      <c r="AC73" s="90">
        <f t="shared" si="11"/>
        <v>1063.04</v>
      </c>
      <c r="AD73" s="90">
        <f t="shared" si="11"/>
        <v>942.63999999999987</v>
      </c>
      <c r="AE73" s="90">
        <f t="shared" si="11"/>
        <v>853.13999999999987</v>
      </c>
      <c r="AF73" s="90">
        <f t="shared" si="11"/>
        <v>863.2399999999999</v>
      </c>
      <c r="AG73" s="90">
        <f t="shared" si="11"/>
        <v>2144.14</v>
      </c>
      <c r="AH73" s="56">
        <f t="shared" si="2"/>
        <v>1436.8400000000001</v>
      </c>
      <c r="AI73" s="57">
        <f t="shared" si="3"/>
        <v>805.44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>
        <v>25</v>
      </c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25</v>
      </c>
      <c r="AI74" s="57">
        <f t="shared" si="3"/>
        <v>25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839.74</v>
      </c>
      <c r="C75" s="90">
        <f t="shared" ref="C75:AF75" si="12">C72+C68+C56+C52+C38+C74</f>
        <v>837.74</v>
      </c>
      <c r="D75" s="90">
        <f t="shared" si="12"/>
        <v>805.44</v>
      </c>
      <c r="E75" s="90">
        <f t="shared" si="12"/>
        <v>823.6400000000001</v>
      </c>
      <c r="F75" s="90">
        <f t="shared" si="12"/>
        <v>912.34</v>
      </c>
      <c r="G75" s="90">
        <f t="shared" si="12"/>
        <v>954.34</v>
      </c>
      <c r="H75" s="90">
        <f t="shared" si="12"/>
        <v>1064.04</v>
      </c>
      <c r="I75" s="90">
        <f t="shared" si="12"/>
        <v>1179.3399999999999</v>
      </c>
      <c r="J75" s="90">
        <f t="shared" si="12"/>
        <v>1238.3400000000001</v>
      </c>
      <c r="K75" s="90">
        <f t="shared" si="12"/>
        <v>1344.3400000000001</v>
      </c>
      <c r="L75" s="90">
        <f t="shared" si="12"/>
        <v>1347.74</v>
      </c>
      <c r="M75" s="90">
        <f t="shared" si="12"/>
        <v>1293.3400000000001</v>
      </c>
      <c r="N75" s="90">
        <f t="shared" si="12"/>
        <v>1224.9399999999998</v>
      </c>
      <c r="O75" s="90">
        <f t="shared" si="12"/>
        <v>1173.04</v>
      </c>
      <c r="P75" s="90">
        <f t="shared" si="12"/>
        <v>1100.54</v>
      </c>
      <c r="Q75" s="90">
        <f t="shared" si="12"/>
        <v>1106.7399999999998</v>
      </c>
      <c r="R75" s="90">
        <f t="shared" si="12"/>
        <v>1094.7399999999998</v>
      </c>
      <c r="S75" s="90">
        <f t="shared" si="12"/>
        <v>1069.54</v>
      </c>
      <c r="T75" s="90">
        <f t="shared" si="12"/>
        <v>1051.7399999999998</v>
      </c>
      <c r="U75" s="90">
        <f t="shared" si="12"/>
        <v>1226.74</v>
      </c>
      <c r="V75" s="90">
        <f t="shared" si="12"/>
        <v>1384.44</v>
      </c>
      <c r="W75" s="90">
        <f t="shared" si="12"/>
        <v>1436.8400000000001</v>
      </c>
      <c r="X75" s="90">
        <f t="shared" si="12"/>
        <v>1399.3400000000001</v>
      </c>
      <c r="Y75" s="90">
        <f t="shared" si="12"/>
        <v>1302.6400000000001</v>
      </c>
      <c r="Z75" s="90">
        <f t="shared" si="12"/>
        <v>1260.1399999999999</v>
      </c>
      <c r="AA75" s="90">
        <f t="shared" si="12"/>
        <v>1166.1399999999999</v>
      </c>
      <c r="AB75" s="90">
        <f t="shared" si="12"/>
        <v>1124.24</v>
      </c>
      <c r="AC75" s="90">
        <f t="shared" si="12"/>
        <v>1063.04</v>
      </c>
      <c r="AD75" s="90">
        <f t="shared" si="12"/>
        <v>942.63999999999987</v>
      </c>
      <c r="AE75" s="90">
        <f t="shared" si="12"/>
        <v>853.13999999999987</v>
      </c>
      <c r="AF75" s="90">
        <f t="shared" si="12"/>
        <v>863.2399999999999</v>
      </c>
      <c r="AG75" s="79">
        <f>AG72+AG68+AG56+AG52+AG38+AG74</f>
        <v>2144.14</v>
      </c>
      <c r="AH75" s="56">
        <f t="shared" si="2"/>
        <v>1436.8400000000001</v>
      </c>
      <c r="AI75" s="57">
        <f t="shared" si="3"/>
        <v>805.44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3">IF(C60&lt;0,C60*-1,0)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4">IF(C58&lt;0,C58*-1,0)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5">IF(C61&lt;0,C61*-1,0)</f>
        <v>0</v>
      </c>
      <c r="D78" s="60">
        <f t="shared" si="15"/>
        <v>0</v>
      </c>
      <c r="E78" s="60">
        <f t="shared" si="15"/>
        <v>0</v>
      </c>
      <c r="F78" s="60">
        <f t="shared" si="15"/>
        <v>0</v>
      </c>
      <c r="G78" s="60">
        <f t="shared" si="15"/>
        <v>0</v>
      </c>
      <c r="H78" s="60">
        <f t="shared" si="15"/>
        <v>0</v>
      </c>
      <c r="I78" s="60">
        <f t="shared" si="15"/>
        <v>0</v>
      </c>
      <c r="J78" s="60">
        <f t="shared" si="15"/>
        <v>0</v>
      </c>
      <c r="K78" s="60">
        <f t="shared" si="15"/>
        <v>0</v>
      </c>
      <c r="L78" s="60">
        <f t="shared" si="15"/>
        <v>0</v>
      </c>
      <c r="M78" s="60">
        <f t="shared" si="15"/>
        <v>0</v>
      </c>
      <c r="N78" s="60">
        <f t="shared" si="15"/>
        <v>0</v>
      </c>
      <c r="O78" s="60">
        <f t="shared" si="15"/>
        <v>0</v>
      </c>
      <c r="P78" s="60">
        <f t="shared" si="15"/>
        <v>0</v>
      </c>
      <c r="Q78" s="60">
        <f t="shared" si="15"/>
        <v>0</v>
      </c>
      <c r="R78" s="60">
        <f t="shared" si="15"/>
        <v>0</v>
      </c>
      <c r="S78" s="60">
        <f t="shared" si="15"/>
        <v>0</v>
      </c>
      <c r="T78" s="60">
        <f t="shared" si="15"/>
        <v>0</v>
      </c>
      <c r="U78" s="60">
        <f t="shared" si="15"/>
        <v>0</v>
      </c>
      <c r="V78" s="60">
        <f t="shared" si="15"/>
        <v>0</v>
      </c>
      <c r="W78" s="60">
        <f t="shared" si="15"/>
        <v>0</v>
      </c>
      <c r="X78" s="60">
        <f t="shared" si="15"/>
        <v>0</v>
      </c>
      <c r="Y78" s="60">
        <f t="shared" si="15"/>
        <v>0</v>
      </c>
      <c r="Z78" s="60">
        <f t="shared" si="15"/>
        <v>0</v>
      </c>
      <c r="AA78" s="60">
        <f t="shared" si="15"/>
        <v>0</v>
      </c>
      <c r="AB78" s="60">
        <f t="shared" si="15"/>
        <v>0</v>
      </c>
      <c r="AC78" s="60">
        <f t="shared" si="15"/>
        <v>0</v>
      </c>
      <c r="AD78" s="60">
        <f t="shared" si="15"/>
        <v>0</v>
      </c>
      <c r="AE78" s="60">
        <f t="shared" si="15"/>
        <v>0</v>
      </c>
      <c r="AF78" s="60">
        <f t="shared" si="15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48</v>
      </c>
      <c r="C79" s="60">
        <f t="shared" ref="C79:AF79" si="16">IF(C59&lt;0,C59*-1,0)</f>
        <v>40</v>
      </c>
      <c r="D79" s="60">
        <f t="shared" si="16"/>
        <v>51</v>
      </c>
      <c r="E79" s="60">
        <f t="shared" si="16"/>
        <v>39</v>
      </c>
      <c r="F79" s="60">
        <f t="shared" si="16"/>
        <v>35</v>
      </c>
      <c r="G79" s="60">
        <f t="shared" si="16"/>
        <v>39</v>
      </c>
      <c r="H79" s="60">
        <f t="shared" si="16"/>
        <v>70</v>
      </c>
      <c r="I79" s="60">
        <f t="shared" si="16"/>
        <v>54</v>
      </c>
      <c r="J79" s="60">
        <f t="shared" si="16"/>
        <v>39</v>
      </c>
      <c r="K79" s="60">
        <f t="shared" si="16"/>
        <v>45</v>
      </c>
      <c r="L79" s="60">
        <f t="shared" si="16"/>
        <v>61.3</v>
      </c>
      <c r="M79" s="60">
        <f t="shared" si="16"/>
        <v>55.9</v>
      </c>
      <c r="N79" s="60">
        <f t="shared" si="16"/>
        <v>50.1</v>
      </c>
      <c r="O79" s="60">
        <f t="shared" si="16"/>
        <v>45</v>
      </c>
      <c r="P79" s="60">
        <f t="shared" si="16"/>
        <v>65.2</v>
      </c>
      <c r="Q79" s="60">
        <f t="shared" si="16"/>
        <v>55</v>
      </c>
      <c r="R79" s="60">
        <f t="shared" si="16"/>
        <v>57</v>
      </c>
      <c r="S79" s="60">
        <f t="shared" si="16"/>
        <v>50.9</v>
      </c>
      <c r="T79" s="60">
        <f t="shared" si="16"/>
        <v>30.4</v>
      </c>
      <c r="U79" s="60">
        <f t="shared" si="16"/>
        <v>32</v>
      </c>
      <c r="V79" s="60">
        <f t="shared" si="16"/>
        <v>0</v>
      </c>
      <c r="W79" s="60">
        <f t="shared" si="16"/>
        <v>0</v>
      </c>
      <c r="X79" s="60">
        <f t="shared" si="16"/>
        <v>52</v>
      </c>
      <c r="Y79" s="60">
        <f t="shared" si="16"/>
        <v>75.400000000000006</v>
      </c>
      <c r="Z79" s="60">
        <f t="shared" si="16"/>
        <v>36.5</v>
      </c>
      <c r="AA79" s="60">
        <f t="shared" si="16"/>
        <v>66.8</v>
      </c>
      <c r="AB79" s="60">
        <f t="shared" si="16"/>
        <v>61.8</v>
      </c>
      <c r="AC79" s="60">
        <f t="shared" si="16"/>
        <v>61</v>
      </c>
      <c r="AD79" s="60">
        <f t="shared" si="16"/>
        <v>50</v>
      </c>
      <c r="AE79" s="60">
        <f t="shared" si="16"/>
        <v>54</v>
      </c>
      <c r="AF79" s="60">
        <f t="shared" si="16"/>
        <v>52</v>
      </c>
      <c r="AG79" s="93"/>
      <c r="AH79" s="56">
        <f t="shared" ref="AH79:AH91" si="17">MAX(B79:AF79)</f>
        <v>75.400000000000006</v>
      </c>
      <c r="AI79" s="57">
        <f t="shared" ref="AI79:AI91" si="18">MIN(B79:AF79)</f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19">IF(C57&lt;0,C57*-1,0)</f>
        <v>0</v>
      </c>
      <c r="D80" s="60">
        <f t="shared" si="19"/>
        <v>0</v>
      </c>
      <c r="E80" s="60">
        <f t="shared" si="19"/>
        <v>0</v>
      </c>
      <c r="F80" s="60">
        <f t="shared" si="19"/>
        <v>0</v>
      </c>
      <c r="G80" s="60">
        <f t="shared" si="19"/>
        <v>0</v>
      </c>
      <c r="H80" s="60">
        <f t="shared" si="19"/>
        <v>0</v>
      </c>
      <c r="I80" s="60">
        <f t="shared" si="19"/>
        <v>0</v>
      </c>
      <c r="J80" s="60">
        <f t="shared" si="19"/>
        <v>0</v>
      </c>
      <c r="K80" s="60">
        <f t="shared" si="19"/>
        <v>0</v>
      </c>
      <c r="L80" s="60">
        <f t="shared" si="19"/>
        <v>0</v>
      </c>
      <c r="M80" s="60">
        <f t="shared" si="19"/>
        <v>0</v>
      </c>
      <c r="N80" s="60">
        <f t="shared" si="19"/>
        <v>0</v>
      </c>
      <c r="O80" s="60">
        <f t="shared" si="19"/>
        <v>0</v>
      </c>
      <c r="P80" s="60">
        <f t="shared" si="19"/>
        <v>0</v>
      </c>
      <c r="Q80" s="60">
        <f t="shared" si="19"/>
        <v>0</v>
      </c>
      <c r="R80" s="60">
        <f t="shared" si="19"/>
        <v>0</v>
      </c>
      <c r="S80" s="60">
        <f t="shared" si="19"/>
        <v>0</v>
      </c>
      <c r="T80" s="60">
        <f t="shared" si="19"/>
        <v>0</v>
      </c>
      <c r="U80" s="60">
        <f t="shared" si="19"/>
        <v>0</v>
      </c>
      <c r="V80" s="60">
        <f t="shared" si="19"/>
        <v>0</v>
      </c>
      <c r="W80" s="60">
        <f t="shared" si="19"/>
        <v>0</v>
      </c>
      <c r="X80" s="60">
        <f t="shared" si="19"/>
        <v>0</v>
      </c>
      <c r="Y80" s="60">
        <f t="shared" si="19"/>
        <v>0</v>
      </c>
      <c r="Z80" s="60">
        <f t="shared" si="19"/>
        <v>0</v>
      </c>
      <c r="AA80" s="60">
        <f t="shared" si="19"/>
        <v>0</v>
      </c>
      <c r="AB80" s="60">
        <f t="shared" si="19"/>
        <v>0</v>
      </c>
      <c r="AC80" s="60">
        <f t="shared" si="19"/>
        <v>0</v>
      </c>
      <c r="AD80" s="60">
        <f t="shared" si="19"/>
        <v>0</v>
      </c>
      <c r="AE80" s="60">
        <f t="shared" si="19"/>
        <v>0</v>
      </c>
      <c r="AF80" s="60">
        <f t="shared" si="19"/>
        <v>0</v>
      </c>
      <c r="AG80" s="93"/>
      <c r="AH80" s="56">
        <f t="shared" si="17"/>
        <v>0</v>
      </c>
      <c r="AI80" s="57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7"/>
        <v>0</v>
      </c>
      <c r="AI81" s="57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20">SUM(B76:B81)</f>
        <v>48</v>
      </c>
      <c r="C82" s="74">
        <f t="shared" si="20"/>
        <v>40</v>
      </c>
      <c r="D82" s="74">
        <f t="shared" si="20"/>
        <v>51</v>
      </c>
      <c r="E82" s="74">
        <f t="shared" si="20"/>
        <v>39</v>
      </c>
      <c r="F82" s="74">
        <f t="shared" si="20"/>
        <v>35</v>
      </c>
      <c r="G82" s="74">
        <f t="shared" si="20"/>
        <v>39</v>
      </c>
      <c r="H82" s="74">
        <f t="shared" si="20"/>
        <v>70</v>
      </c>
      <c r="I82" s="74">
        <f t="shared" si="20"/>
        <v>54</v>
      </c>
      <c r="J82" s="74">
        <f t="shared" si="20"/>
        <v>39</v>
      </c>
      <c r="K82" s="74">
        <f t="shared" si="20"/>
        <v>45</v>
      </c>
      <c r="L82" s="74">
        <f t="shared" si="20"/>
        <v>61.3</v>
      </c>
      <c r="M82" s="74">
        <f t="shared" si="20"/>
        <v>55.9</v>
      </c>
      <c r="N82" s="74">
        <f t="shared" si="20"/>
        <v>50.1</v>
      </c>
      <c r="O82" s="74">
        <f t="shared" si="20"/>
        <v>45</v>
      </c>
      <c r="P82" s="74">
        <f t="shared" si="20"/>
        <v>65.2</v>
      </c>
      <c r="Q82" s="74">
        <f t="shared" si="20"/>
        <v>55</v>
      </c>
      <c r="R82" s="74">
        <f t="shared" si="20"/>
        <v>57</v>
      </c>
      <c r="S82" s="74">
        <f t="shared" si="20"/>
        <v>50.9</v>
      </c>
      <c r="T82" s="74">
        <f t="shared" si="20"/>
        <v>30.4</v>
      </c>
      <c r="U82" s="74">
        <f t="shared" si="20"/>
        <v>32</v>
      </c>
      <c r="V82" s="74">
        <f t="shared" si="20"/>
        <v>0</v>
      </c>
      <c r="W82" s="74">
        <f t="shared" si="20"/>
        <v>0</v>
      </c>
      <c r="X82" s="74">
        <f t="shared" si="20"/>
        <v>52</v>
      </c>
      <c r="Y82" s="74">
        <f t="shared" si="20"/>
        <v>75.400000000000006</v>
      </c>
      <c r="Z82" s="74">
        <f t="shared" si="20"/>
        <v>36.5</v>
      </c>
      <c r="AA82" s="74">
        <f t="shared" si="20"/>
        <v>66.8</v>
      </c>
      <c r="AB82" s="74">
        <f t="shared" si="20"/>
        <v>61.8</v>
      </c>
      <c r="AC82" s="74">
        <f t="shared" si="20"/>
        <v>61</v>
      </c>
      <c r="AD82" s="74">
        <f t="shared" si="20"/>
        <v>50</v>
      </c>
      <c r="AE82" s="74">
        <f t="shared" si="20"/>
        <v>54</v>
      </c>
      <c r="AF82" s="74">
        <f t="shared" si="20"/>
        <v>52</v>
      </c>
      <c r="AG82" s="79">
        <f t="shared" si="20"/>
        <v>0</v>
      </c>
      <c r="AH82" s="56">
        <f t="shared" si="17"/>
        <v>75.400000000000006</v>
      </c>
      <c r="AI82" s="57">
        <f t="shared" si="18"/>
        <v>0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1">SUM(B70:B82)</f>
        <v>1775.48</v>
      </c>
      <c r="C83" s="74">
        <f t="shared" si="21"/>
        <v>1755.48</v>
      </c>
      <c r="D83" s="74">
        <f t="shared" si="21"/>
        <v>1712.88</v>
      </c>
      <c r="E83" s="74">
        <f t="shared" si="21"/>
        <v>1725.2800000000002</v>
      </c>
      <c r="F83" s="74">
        <f t="shared" si="21"/>
        <v>1894.68</v>
      </c>
      <c r="G83" s="74">
        <f t="shared" si="21"/>
        <v>1986.68</v>
      </c>
      <c r="H83" s="74">
        <f t="shared" si="21"/>
        <v>2268.08</v>
      </c>
      <c r="I83" s="74">
        <f t="shared" si="21"/>
        <v>2466.6799999999998</v>
      </c>
      <c r="J83" s="74">
        <f t="shared" si="21"/>
        <v>2554.6800000000003</v>
      </c>
      <c r="K83" s="74">
        <f t="shared" si="21"/>
        <v>2778.6800000000003</v>
      </c>
      <c r="L83" s="74">
        <f t="shared" si="21"/>
        <v>2818.0800000000004</v>
      </c>
      <c r="M83" s="74">
        <f t="shared" si="21"/>
        <v>2698.4800000000005</v>
      </c>
      <c r="N83" s="74">
        <f t="shared" si="21"/>
        <v>2550.0799999999995</v>
      </c>
      <c r="O83" s="74">
        <f t="shared" si="21"/>
        <v>2436.08</v>
      </c>
      <c r="P83" s="74">
        <f t="shared" si="21"/>
        <v>2331.4799999999996</v>
      </c>
      <c r="Q83" s="74">
        <f t="shared" si="21"/>
        <v>2323.4799999999996</v>
      </c>
      <c r="R83" s="74">
        <f t="shared" si="21"/>
        <v>2303.4799999999996</v>
      </c>
      <c r="S83" s="74">
        <f t="shared" si="21"/>
        <v>2240.88</v>
      </c>
      <c r="T83" s="74">
        <f t="shared" si="21"/>
        <v>2164.2799999999997</v>
      </c>
      <c r="U83" s="74">
        <f t="shared" si="21"/>
        <v>2517.48</v>
      </c>
      <c r="V83" s="74">
        <f t="shared" si="21"/>
        <v>2768.88</v>
      </c>
      <c r="W83" s="74">
        <f t="shared" si="21"/>
        <v>2873.6800000000003</v>
      </c>
      <c r="X83" s="74">
        <f t="shared" si="21"/>
        <v>2902.6800000000003</v>
      </c>
      <c r="Y83" s="74">
        <f t="shared" si="21"/>
        <v>2756.0800000000004</v>
      </c>
      <c r="Z83" s="74">
        <f t="shared" si="21"/>
        <v>2593.2799999999997</v>
      </c>
      <c r="AA83" s="74">
        <f t="shared" si="21"/>
        <v>2465.88</v>
      </c>
      <c r="AB83" s="74">
        <f t="shared" si="21"/>
        <v>2372.0800000000004</v>
      </c>
      <c r="AC83" s="74">
        <f t="shared" si="21"/>
        <v>2248.08</v>
      </c>
      <c r="AD83" s="74">
        <f t="shared" si="21"/>
        <v>1985.2799999999997</v>
      </c>
      <c r="AE83" s="74">
        <f t="shared" si="21"/>
        <v>1814.2799999999997</v>
      </c>
      <c r="AF83" s="74">
        <f t="shared" si="21"/>
        <v>1830.4799999999998</v>
      </c>
      <c r="AG83" s="79">
        <f t="shared" si="21"/>
        <v>4360.08</v>
      </c>
      <c r="AH83" s="56">
        <f t="shared" si="17"/>
        <v>2902.6800000000003</v>
      </c>
      <c r="AI83" s="57">
        <f t="shared" si="18"/>
        <v>1712.88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49.9</v>
      </c>
      <c r="C84" s="97">
        <v>50</v>
      </c>
      <c r="D84" s="97">
        <v>49.98</v>
      </c>
      <c r="E84" s="97">
        <v>49.994</v>
      </c>
      <c r="F84" s="97">
        <v>50.097999999999999</v>
      </c>
      <c r="G84" s="97">
        <v>49.984000000000002</v>
      </c>
      <c r="H84" s="97">
        <v>50.094999999999999</v>
      </c>
      <c r="I84" s="97">
        <v>50.094999999999999</v>
      </c>
      <c r="J84" s="97">
        <v>50.037999999999997</v>
      </c>
      <c r="K84" s="97">
        <v>50.012</v>
      </c>
      <c r="L84" s="97">
        <v>50.000999999999998</v>
      </c>
      <c r="M84" s="97">
        <v>50.011000000000003</v>
      </c>
      <c r="N84" s="97">
        <v>49.929000000000002</v>
      </c>
      <c r="O84" s="97">
        <v>50.023000000000003</v>
      </c>
      <c r="P84" s="97">
        <v>49.981999999999999</v>
      </c>
      <c r="Q84" s="97">
        <v>49.981999999999999</v>
      </c>
      <c r="R84" s="97">
        <v>49.962000000000003</v>
      </c>
      <c r="S84" s="97">
        <v>49.999000000000002</v>
      </c>
      <c r="T84" s="97">
        <v>49.860999999999997</v>
      </c>
      <c r="U84" s="97">
        <v>50.045999999999999</v>
      </c>
      <c r="V84" s="97">
        <v>50.027000000000001</v>
      </c>
      <c r="W84" s="97">
        <v>50.075000000000003</v>
      </c>
      <c r="X84" s="97">
        <v>50.02</v>
      </c>
      <c r="Y84" s="97">
        <v>50.048000000000002</v>
      </c>
      <c r="Z84" s="97">
        <v>49.968000000000004</v>
      </c>
      <c r="AA84" s="97">
        <v>49.99</v>
      </c>
      <c r="AB84" s="97">
        <v>49.924999999999997</v>
      </c>
      <c r="AC84" s="97">
        <v>49.893000000000001</v>
      </c>
      <c r="AD84" s="97">
        <v>50.078000000000003</v>
      </c>
      <c r="AE84" s="97">
        <v>50.01</v>
      </c>
      <c r="AF84" s="96">
        <v>49.98</v>
      </c>
      <c r="AG84" s="98"/>
      <c r="AH84" s="56">
        <f t="shared" si="17"/>
        <v>50.097999999999999</v>
      </c>
      <c r="AI84" s="57">
        <f t="shared" si="18"/>
        <v>49.860999999999997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127</v>
      </c>
      <c r="C85" s="53">
        <v>127</v>
      </c>
      <c r="D85" s="53">
        <v>127</v>
      </c>
      <c r="E85" s="53">
        <v>126.9</v>
      </c>
      <c r="F85" s="53">
        <v>125.4</v>
      </c>
      <c r="G85" s="53">
        <v>124.8</v>
      </c>
      <c r="H85" s="53">
        <v>124.7</v>
      </c>
      <c r="I85" s="53">
        <v>124.7</v>
      </c>
      <c r="J85" s="53">
        <v>124.7</v>
      </c>
      <c r="K85" s="53">
        <v>125.3</v>
      </c>
      <c r="L85" s="53">
        <v>124.5</v>
      </c>
      <c r="M85" s="53">
        <v>123.4</v>
      </c>
      <c r="N85" s="53">
        <v>123.7</v>
      </c>
      <c r="O85" s="53">
        <v>124.6</v>
      </c>
      <c r="P85" s="53">
        <v>125.6</v>
      </c>
      <c r="Q85" s="53">
        <v>125.6</v>
      </c>
      <c r="R85" s="53">
        <v>125.8</v>
      </c>
      <c r="S85" s="53">
        <v>126.1</v>
      </c>
      <c r="T85" s="101">
        <v>126.5</v>
      </c>
      <c r="U85" s="101">
        <v>126.9</v>
      </c>
      <c r="V85" s="101">
        <v>126.1</v>
      </c>
      <c r="W85" s="101">
        <v>126.1</v>
      </c>
      <c r="X85" s="101">
        <v>126.3</v>
      </c>
      <c r="Y85" s="101">
        <v>126.8</v>
      </c>
      <c r="Z85" s="101">
        <v>126.1</v>
      </c>
      <c r="AA85" s="53">
        <v>126.9</v>
      </c>
      <c r="AB85" s="53">
        <v>126.4</v>
      </c>
      <c r="AC85" s="53">
        <v>125.8</v>
      </c>
      <c r="AD85" s="53">
        <v>127.3</v>
      </c>
      <c r="AE85" s="53">
        <v>127.3</v>
      </c>
      <c r="AF85" s="53">
        <v>127.3</v>
      </c>
      <c r="AG85" s="102"/>
      <c r="AH85" s="56">
        <f t="shared" si="17"/>
        <v>127.3</v>
      </c>
      <c r="AI85" s="57">
        <f t="shared" si="18"/>
        <v>123.4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131</v>
      </c>
      <c r="C86" s="53">
        <v>131</v>
      </c>
      <c r="D86" s="53">
        <v>131.19999999999999</v>
      </c>
      <c r="E86" s="53">
        <v>130.9</v>
      </c>
      <c r="F86" s="53">
        <v>129.19999999999999</v>
      </c>
      <c r="G86" s="53">
        <v>128.69999999999999</v>
      </c>
      <c r="H86" s="53">
        <v>127.8</v>
      </c>
      <c r="I86" s="53">
        <v>127.8</v>
      </c>
      <c r="J86" s="53">
        <v>127.6</v>
      </c>
      <c r="K86" s="53">
        <v>127.6</v>
      </c>
      <c r="L86" s="53">
        <v>127</v>
      </c>
      <c r="M86" s="53">
        <v>126.4</v>
      </c>
      <c r="N86" s="53">
        <v>126.9</v>
      </c>
      <c r="O86" s="53">
        <v>127.8</v>
      </c>
      <c r="P86" s="53">
        <v>128.69999999999999</v>
      </c>
      <c r="Q86" s="53">
        <v>128.69999999999999</v>
      </c>
      <c r="R86" s="53">
        <v>128.5</v>
      </c>
      <c r="S86" s="53">
        <v>128.9</v>
      </c>
      <c r="T86" s="101">
        <v>129</v>
      </c>
      <c r="U86" s="101">
        <v>129.19999999999999</v>
      </c>
      <c r="V86" s="101">
        <v>128.19999999999999</v>
      </c>
      <c r="W86" s="101">
        <v>128</v>
      </c>
      <c r="X86" s="101">
        <v>128.30000000000001</v>
      </c>
      <c r="Y86" s="101">
        <v>129.19999999999999</v>
      </c>
      <c r="Z86" s="101">
        <v>128.69999999999999</v>
      </c>
      <c r="AA86" s="53">
        <v>129.6</v>
      </c>
      <c r="AB86" s="53">
        <v>129.1</v>
      </c>
      <c r="AC86" s="53">
        <v>128.5</v>
      </c>
      <c r="AD86" s="53">
        <v>130.5</v>
      </c>
      <c r="AE86" s="53">
        <v>130.69999999999999</v>
      </c>
      <c r="AF86" s="53">
        <v>130.69999999999999</v>
      </c>
      <c r="AG86" s="102"/>
      <c r="AH86" s="56">
        <f t="shared" si="17"/>
        <v>131.19999999999999</v>
      </c>
      <c r="AI86" s="57">
        <f t="shared" si="18"/>
        <v>126.4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130</v>
      </c>
      <c r="C87" s="53">
        <v>130</v>
      </c>
      <c r="D87" s="53">
        <v>130.6</v>
      </c>
      <c r="E87" s="53">
        <v>129.19999999999999</v>
      </c>
      <c r="F87" s="53">
        <v>128.4</v>
      </c>
      <c r="G87" s="53">
        <v>128.4</v>
      </c>
      <c r="H87" s="53">
        <v>128.69999999999999</v>
      </c>
      <c r="I87" s="53">
        <v>128.69999999999999</v>
      </c>
      <c r="J87" s="53">
        <v>127.4</v>
      </c>
      <c r="K87" s="53">
        <v>126.7</v>
      </c>
      <c r="L87" s="53">
        <v>125.9</v>
      </c>
      <c r="M87" s="53">
        <v>128.19999999999999</v>
      </c>
      <c r="N87" s="53">
        <v>126.1</v>
      </c>
      <c r="O87" s="53">
        <v>128.80000000000001</v>
      </c>
      <c r="P87" s="53">
        <v>129</v>
      </c>
      <c r="Q87" s="53">
        <v>129</v>
      </c>
      <c r="R87" s="53">
        <v>129.9</v>
      </c>
      <c r="S87" s="53">
        <v>128.5</v>
      </c>
      <c r="T87" s="53">
        <v>128.30000000000001</v>
      </c>
      <c r="U87" s="53">
        <v>127.9</v>
      </c>
      <c r="V87" s="53">
        <v>127.4</v>
      </c>
      <c r="W87" s="101">
        <v>128.4</v>
      </c>
      <c r="X87" s="101">
        <v>129.9</v>
      </c>
      <c r="Y87" s="101">
        <v>129.4</v>
      </c>
      <c r="Z87" s="101">
        <v>129.6</v>
      </c>
      <c r="AA87" s="53">
        <v>130.69999999999999</v>
      </c>
      <c r="AB87" s="53">
        <v>130.30000000000001</v>
      </c>
      <c r="AC87" s="53">
        <v>130.30000000000001</v>
      </c>
      <c r="AD87" s="53">
        <v>130.4</v>
      </c>
      <c r="AE87" s="53">
        <v>130.69999999999999</v>
      </c>
      <c r="AF87" s="53">
        <v>130.69999999999999</v>
      </c>
      <c r="AG87" s="102"/>
      <c r="AH87" s="56">
        <f t="shared" si="17"/>
        <v>130.69999999999999</v>
      </c>
      <c r="AI87" s="57">
        <f t="shared" si="18"/>
        <v>125.9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133</v>
      </c>
      <c r="C88" s="53">
        <v>133</v>
      </c>
      <c r="D88" s="53">
        <v>133.6</v>
      </c>
      <c r="E88" s="53">
        <v>132.6</v>
      </c>
      <c r="F88" s="53">
        <v>131.4</v>
      </c>
      <c r="G88" s="53">
        <v>130</v>
      </c>
      <c r="H88" s="53">
        <v>131</v>
      </c>
      <c r="I88" s="53">
        <v>131</v>
      </c>
      <c r="J88" s="53">
        <v>131.6</v>
      </c>
      <c r="K88" s="53">
        <v>130.4</v>
      </c>
      <c r="L88" s="53">
        <v>129.1</v>
      </c>
      <c r="M88" s="53">
        <v>131.5</v>
      </c>
      <c r="N88" s="53">
        <v>130.4</v>
      </c>
      <c r="O88" s="53">
        <v>132</v>
      </c>
      <c r="P88" s="53">
        <v>132.80000000000001</v>
      </c>
      <c r="Q88" s="53">
        <v>132.80000000000001</v>
      </c>
      <c r="R88" s="53">
        <v>132.80000000000001</v>
      </c>
      <c r="S88" s="53">
        <v>130.80000000000001</v>
      </c>
      <c r="T88" s="53">
        <v>130.9</v>
      </c>
      <c r="U88" s="53">
        <v>130.5</v>
      </c>
      <c r="V88" s="53">
        <v>130.1</v>
      </c>
      <c r="W88" s="101">
        <v>131.9</v>
      </c>
      <c r="X88" s="101">
        <v>133.69999999999999</v>
      </c>
      <c r="Y88" s="101">
        <v>132.1</v>
      </c>
      <c r="Z88" s="101">
        <v>133</v>
      </c>
      <c r="AA88" s="53">
        <v>134.6</v>
      </c>
      <c r="AB88" s="53">
        <v>132.4</v>
      </c>
      <c r="AC88" s="53">
        <v>132.6</v>
      </c>
      <c r="AD88" s="53">
        <v>133.19999999999999</v>
      </c>
      <c r="AE88" s="53">
        <v>133.4</v>
      </c>
      <c r="AF88" s="53">
        <v>133.4</v>
      </c>
      <c r="AG88" s="102"/>
      <c r="AH88" s="56">
        <f t="shared" si="17"/>
        <v>134.6</v>
      </c>
      <c r="AI88" s="57">
        <f t="shared" si="18"/>
        <v>129.1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133</v>
      </c>
      <c r="C89" s="105">
        <v>133</v>
      </c>
      <c r="D89" s="105">
        <v>134.1</v>
      </c>
      <c r="E89" s="105">
        <v>134.30000000000001</v>
      </c>
      <c r="F89" s="105">
        <v>133</v>
      </c>
      <c r="G89" s="105">
        <v>133.19999999999999</v>
      </c>
      <c r="H89" s="105">
        <v>142.6</v>
      </c>
      <c r="I89" s="105">
        <v>142.6</v>
      </c>
      <c r="J89" s="105">
        <v>132.69999999999999</v>
      </c>
      <c r="K89" s="105">
        <v>132.4</v>
      </c>
      <c r="L89" s="105">
        <v>131.19999999999999</v>
      </c>
      <c r="M89" s="105">
        <v>132.19999999999999</v>
      </c>
      <c r="N89" s="105">
        <v>134.9</v>
      </c>
      <c r="O89" s="105">
        <v>133.80000000000001</v>
      </c>
      <c r="P89" s="105">
        <v>133.80000000000001</v>
      </c>
      <c r="Q89" s="105">
        <v>133.80000000000001</v>
      </c>
      <c r="R89" s="105">
        <v>133.30000000000001</v>
      </c>
      <c r="S89" s="105">
        <v>133</v>
      </c>
      <c r="T89" s="105">
        <v>132.9</v>
      </c>
      <c r="U89" s="105">
        <v>135</v>
      </c>
      <c r="V89" s="105">
        <v>133.9</v>
      </c>
      <c r="W89" s="101">
        <v>133.69999999999999</v>
      </c>
      <c r="X89" s="101">
        <v>131.5</v>
      </c>
      <c r="Y89" s="101">
        <v>134.80000000000001</v>
      </c>
      <c r="Z89" s="101">
        <v>133.80000000000001</v>
      </c>
      <c r="AA89" s="105">
        <v>135.1</v>
      </c>
      <c r="AB89" s="105">
        <v>134.69999999999999</v>
      </c>
      <c r="AC89" s="105">
        <v>135.69999999999999</v>
      </c>
      <c r="AD89" s="105">
        <v>135.80000000000001</v>
      </c>
      <c r="AE89" s="105">
        <v>131.6</v>
      </c>
      <c r="AF89" s="105">
        <v>131.6</v>
      </c>
      <c r="AG89" s="106"/>
      <c r="AH89" s="56">
        <f t="shared" si="17"/>
        <v>142.6</v>
      </c>
      <c r="AI89" s="57">
        <f t="shared" si="18"/>
        <v>131.19999999999999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133</v>
      </c>
      <c r="C90" s="53">
        <v>133</v>
      </c>
      <c r="D90" s="53">
        <v>135.1</v>
      </c>
      <c r="E90" s="53">
        <v>134.69999999999999</v>
      </c>
      <c r="F90" s="53">
        <v>132.69999999999999</v>
      </c>
      <c r="G90" s="53">
        <v>131.69999999999999</v>
      </c>
      <c r="H90" s="53">
        <v>130.5</v>
      </c>
      <c r="I90" s="53">
        <v>130.5</v>
      </c>
      <c r="J90" s="53">
        <v>129.1</v>
      </c>
      <c r="K90" s="53">
        <v>127.9</v>
      </c>
      <c r="L90" s="53">
        <v>127.6</v>
      </c>
      <c r="M90" s="53">
        <v>130.5</v>
      </c>
      <c r="N90" s="53">
        <v>134.6</v>
      </c>
      <c r="O90" s="53">
        <v>131</v>
      </c>
      <c r="P90" s="53">
        <v>131.4</v>
      </c>
      <c r="Q90" s="53">
        <v>131.4</v>
      </c>
      <c r="R90" s="53">
        <v>129.9</v>
      </c>
      <c r="S90" s="53">
        <v>129.5</v>
      </c>
      <c r="T90" s="53">
        <v>131.69999999999999</v>
      </c>
      <c r="U90" s="53">
        <v>134.6</v>
      </c>
      <c r="V90" s="53">
        <v>131.1</v>
      </c>
      <c r="W90" s="101">
        <v>130.9</v>
      </c>
      <c r="X90" s="101">
        <v>132.1</v>
      </c>
      <c r="Y90" s="101">
        <v>136.69999999999999</v>
      </c>
      <c r="Z90" s="101">
        <v>132.9</v>
      </c>
      <c r="AA90" s="53">
        <v>133.80000000000001</v>
      </c>
      <c r="AB90" s="53">
        <v>134.5</v>
      </c>
      <c r="AC90" s="53">
        <v>136.6</v>
      </c>
      <c r="AD90" s="53">
        <v>136.6</v>
      </c>
      <c r="AE90" s="53">
        <v>129.19999999999999</v>
      </c>
      <c r="AF90" s="53">
        <v>129.19999999999999</v>
      </c>
      <c r="AG90" s="102"/>
      <c r="AH90" s="56">
        <f t="shared" si="17"/>
        <v>136.69999999999999</v>
      </c>
      <c r="AI90" s="57">
        <f t="shared" si="18"/>
        <v>127.6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66.5</v>
      </c>
      <c r="C91" s="108">
        <v>66.5</v>
      </c>
      <c r="D91" s="108">
        <v>66.599999999999994</v>
      </c>
      <c r="E91" s="108">
        <v>66.599999999999994</v>
      </c>
      <c r="F91" s="108">
        <v>65.8</v>
      </c>
      <c r="G91" s="108">
        <v>65.400000000000006</v>
      </c>
      <c r="H91" s="108">
        <v>64.8</v>
      </c>
      <c r="I91" s="108">
        <v>64.8</v>
      </c>
      <c r="J91" s="108">
        <v>65.099999999999994</v>
      </c>
      <c r="K91" s="108">
        <v>64.8</v>
      </c>
      <c r="L91" s="108">
        <v>64.599999999999994</v>
      </c>
      <c r="M91" s="108">
        <v>64.400000000000006</v>
      </c>
      <c r="N91" s="108">
        <v>64.7</v>
      </c>
      <c r="O91" s="108">
        <v>65</v>
      </c>
      <c r="P91" s="108">
        <v>65.5</v>
      </c>
      <c r="Q91" s="108">
        <v>65.5</v>
      </c>
      <c r="R91" s="108">
        <v>65.2</v>
      </c>
      <c r="S91" s="108">
        <v>65.5</v>
      </c>
      <c r="T91" s="108">
        <v>65.400000000000006</v>
      </c>
      <c r="U91" s="108">
        <v>65.599999999999994</v>
      </c>
      <c r="V91" s="108">
        <v>64.900000000000006</v>
      </c>
      <c r="W91" s="108">
        <v>65</v>
      </c>
      <c r="X91" s="108">
        <v>65.2</v>
      </c>
      <c r="Y91" s="108">
        <v>65.900000000000006</v>
      </c>
      <c r="Z91" s="108">
        <v>65.3</v>
      </c>
      <c r="AA91" s="108">
        <v>65.900000000000006</v>
      </c>
      <c r="AB91" s="108">
        <v>65.5</v>
      </c>
      <c r="AC91" s="108">
        <v>65.099999999999994</v>
      </c>
      <c r="AD91" s="108">
        <v>66.2</v>
      </c>
      <c r="AE91" s="108">
        <v>66.400000000000006</v>
      </c>
      <c r="AF91" s="108">
        <v>66.400000000000006</v>
      </c>
      <c r="AG91" s="109"/>
      <c r="AH91" s="56">
        <f t="shared" si="17"/>
        <v>66.599999999999994</v>
      </c>
      <c r="AI91" s="57">
        <f t="shared" si="18"/>
        <v>64.400000000000006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167.73999999999998</v>
      </c>
      <c r="C93" s="114">
        <f t="shared" ref="C93:AF93" si="22">SUM(C15,C18,C21:C22,C42,C44:C45,C47,C49,C94:C97,C102,C108,C114,C123,C125,C137,C144,C147:C148,C155,C157,C159,C163:C165,C167:C169,C174,C180:C181,C183:C185,C193,C198)</f>
        <v>157.73999999999998</v>
      </c>
      <c r="D93" s="114">
        <f t="shared" si="22"/>
        <v>143.54</v>
      </c>
      <c r="E93" s="114">
        <f t="shared" si="22"/>
        <v>146.43999999999997</v>
      </c>
      <c r="F93" s="115">
        <f t="shared" si="22"/>
        <v>344.54</v>
      </c>
      <c r="G93" s="115">
        <f t="shared" si="22"/>
        <v>206.13999999999996</v>
      </c>
      <c r="H93" s="115">
        <f t="shared" si="22"/>
        <v>237.33999999999997</v>
      </c>
      <c r="I93" s="115">
        <f t="shared" si="22"/>
        <v>309.14000000000004</v>
      </c>
      <c r="J93" s="115">
        <f t="shared" si="22"/>
        <v>355.84000000000003</v>
      </c>
      <c r="K93" s="115">
        <f t="shared" si="22"/>
        <v>372.14000000000004</v>
      </c>
      <c r="L93" s="115">
        <f t="shared" si="22"/>
        <v>363.64000000000004</v>
      </c>
      <c r="M93" s="115">
        <f t="shared" si="22"/>
        <v>341.74</v>
      </c>
      <c r="N93" s="115">
        <f t="shared" si="22"/>
        <v>331.34000000000003</v>
      </c>
      <c r="O93" s="115">
        <f t="shared" si="22"/>
        <v>316.64000000000004</v>
      </c>
      <c r="P93" s="115">
        <f t="shared" si="22"/>
        <v>302.14</v>
      </c>
      <c r="Q93" s="115">
        <f t="shared" si="22"/>
        <v>290.64000000000004</v>
      </c>
      <c r="R93" s="115">
        <f t="shared" si="22"/>
        <v>288.84000000000003</v>
      </c>
      <c r="S93" s="115">
        <f t="shared" si="22"/>
        <v>292.54000000000002</v>
      </c>
      <c r="T93" s="115">
        <f t="shared" si="22"/>
        <v>301.84000000000003</v>
      </c>
      <c r="U93" s="115">
        <f t="shared" si="22"/>
        <v>333.24000000000007</v>
      </c>
      <c r="V93" s="115">
        <f t="shared" si="22"/>
        <v>384.74</v>
      </c>
      <c r="W93" s="115">
        <f t="shared" si="22"/>
        <v>413.64</v>
      </c>
      <c r="X93" s="115">
        <f t="shared" si="22"/>
        <v>409.44</v>
      </c>
      <c r="Y93" s="115">
        <f t="shared" si="22"/>
        <v>391.04</v>
      </c>
      <c r="Z93" s="115">
        <f t="shared" si="22"/>
        <v>378.03999999999996</v>
      </c>
      <c r="AA93" s="115">
        <f t="shared" si="22"/>
        <v>355.54000000000008</v>
      </c>
      <c r="AB93" s="115">
        <f t="shared" si="22"/>
        <v>335.54</v>
      </c>
      <c r="AC93" s="115">
        <f t="shared" si="22"/>
        <v>299.84000000000003</v>
      </c>
      <c r="AD93" s="115">
        <f t="shared" si="22"/>
        <v>243.13999999999996</v>
      </c>
      <c r="AE93" s="115">
        <f t="shared" si="22"/>
        <v>187.43999999999997</v>
      </c>
      <c r="AF93" s="115">
        <f t="shared" si="22"/>
        <v>178.43999999999997</v>
      </c>
      <c r="AG93" s="116"/>
      <c r="AH93" s="56">
        <f>MAX(B93:AF93)</f>
        <v>413.64</v>
      </c>
      <c r="AI93" s="57">
        <f>MIN(B93:AF93)</f>
        <v>143.54</v>
      </c>
    </row>
    <row r="94" spans="1:88" x14ac:dyDescent="0.25">
      <c r="A94" s="117" t="s">
        <v>97</v>
      </c>
      <c r="B94" s="60">
        <v>60</v>
      </c>
      <c r="C94" s="60">
        <v>66</v>
      </c>
      <c r="D94" s="60">
        <v>67.900000000000006</v>
      </c>
      <c r="E94" s="60">
        <v>70.599999999999994</v>
      </c>
      <c r="F94" s="118">
        <v>82.5</v>
      </c>
      <c r="G94" s="118">
        <v>79.400000000000006</v>
      </c>
      <c r="H94" s="118">
        <v>65</v>
      </c>
      <c r="I94" s="118">
        <v>54</v>
      </c>
      <c r="J94" s="118">
        <v>44.8</v>
      </c>
      <c r="K94" s="118">
        <v>41.7</v>
      </c>
      <c r="L94" s="49">
        <v>38.6</v>
      </c>
      <c r="M94" s="118">
        <v>47.9</v>
      </c>
      <c r="N94" s="118">
        <v>61.3</v>
      </c>
      <c r="O94" s="118">
        <v>63.4</v>
      </c>
      <c r="P94" s="118">
        <v>57.1</v>
      </c>
      <c r="Q94" s="118">
        <v>65.8</v>
      </c>
      <c r="R94" s="118">
        <v>67.599999999999994</v>
      </c>
      <c r="S94" s="118">
        <v>63.6</v>
      </c>
      <c r="T94" s="49">
        <v>59.9</v>
      </c>
      <c r="U94" s="49">
        <v>55</v>
      </c>
      <c r="V94" s="49">
        <v>39</v>
      </c>
      <c r="W94" s="118">
        <v>26.9</v>
      </c>
      <c r="X94" s="118">
        <v>36.5</v>
      </c>
      <c r="Y94" s="118">
        <v>51.9</v>
      </c>
      <c r="Z94" s="118">
        <v>60.3</v>
      </c>
      <c r="AA94" s="49">
        <v>70.2</v>
      </c>
      <c r="AB94" s="49">
        <v>73.099999999999994</v>
      </c>
      <c r="AC94" s="49">
        <v>68.099999999999994</v>
      </c>
      <c r="AD94" s="49">
        <v>65</v>
      </c>
      <c r="AE94" s="49">
        <v>62</v>
      </c>
      <c r="AF94" s="119">
        <v>62</v>
      </c>
      <c r="AG94" s="120">
        <v>75</v>
      </c>
      <c r="AH94" s="56">
        <f t="shared" ref="AH94:AH99" si="23">IF(ABS(MAX(B94:AF94))&gt;ABS(MIN(B94:AF94)),MAX(B94:AF94),MIN(B94:AF94))</f>
        <v>82.5</v>
      </c>
      <c r="AI94" s="121">
        <f t="shared" ref="AI94:AI99" si="24">INDEX($B$9:$AF$9,1,MATCH(AH94,B94:AF94,0))</f>
        <v>0.20833333333333301</v>
      </c>
    </row>
    <row r="95" spans="1:88" x14ac:dyDescent="0.25">
      <c r="A95" s="122" t="s">
        <v>98</v>
      </c>
      <c r="B95" s="62">
        <v>-75</v>
      </c>
      <c r="C95" s="62">
        <v>-85</v>
      </c>
      <c r="D95" s="62">
        <v>-87</v>
      </c>
      <c r="E95" s="62">
        <v>-86</v>
      </c>
      <c r="F95" s="62">
        <v>79</v>
      </c>
      <c r="G95" s="62">
        <v>-73</v>
      </c>
      <c r="H95" s="62">
        <v>-68</v>
      </c>
      <c r="I95" s="62">
        <v>-46</v>
      </c>
      <c r="J95" s="62">
        <v>-25</v>
      </c>
      <c r="K95" s="62">
        <v>-15</v>
      </c>
      <c r="L95" s="62">
        <v>-18</v>
      </c>
      <c r="M95" s="62">
        <v>-30</v>
      </c>
      <c r="N95" s="62">
        <v>-35</v>
      </c>
      <c r="O95" s="62">
        <v>-38.799999999999997</v>
      </c>
      <c r="P95" s="62">
        <v>-40</v>
      </c>
      <c r="Q95" s="62">
        <v>-47</v>
      </c>
      <c r="R95" s="62">
        <v>-49</v>
      </c>
      <c r="S95" s="62">
        <v>-43.1</v>
      </c>
      <c r="T95" s="62">
        <v>-34.9</v>
      </c>
      <c r="U95" s="62">
        <v>-24.5</v>
      </c>
      <c r="V95" s="62">
        <v>-8</v>
      </c>
      <c r="W95" s="62">
        <v>6</v>
      </c>
      <c r="X95" s="62">
        <v>2.5</v>
      </c>
      <c r="Y95" s="62">
        <v>-4.3</v>
      </c>
      <c r="Z95" s="62">
        <v>-11.3</v>
      </c>
      <c r="AA95" s="53">
        <v>-19</v>
      </c>
      <c r="AB95" s="53">
        <v>-26</v>
      </c>
      <c r="AC95" s="53">
        <v>-40</v>
      </c>
      <c r="AD95" s="53">
        <v>-58</v>
      </c>
      <c r="AE95" s="53">
        <v>-69</v>
      </c>
      <c r="AF95" s="123">
        <v>-72</v>
      </c>
      <c r="AG95" s="120">
        <v>240</v>
      </c>
      <c r="AH95" s="56">
        <f t="shared" si="23"/>
        <v>-87</v>
      </c>
      <c r="AI95" s="121">
        <f t="shared" si="24"/>
        <v>0.125</v>
      </c>
    </row>
    <row r="96" spans="1:88" x14ac:dyDescent="0.25">
      <c r="A96" s="122" t="s">
        <v>99</v>
      </c>
      <c r="B96" s="62">
        <v>-10</v>
      </c>
      <c r="C96" s="62">
        <v>-12</v>
      </c>
      <c r="D96" s="62">
        <v>-5.9</v>
      </c>
      <c r="E96" s="62">
        <v>-11.3</v>
      </c>
      <c r="F96" s="62">
        <v>0.7</v>
      </c>
      <c r="G96" s="62">
        <v>2.4</v>
      </c>
      <c r="H96" s="62">
        <v>-0.9</v>
      </c>
      <c r="I96" s="62">
        <v>5.8</v>
      </c>
      <c r="J96" s="62">
        <v>34.5</v>
      </c>
      <c r="K96" s="62">
        <v>36.799999999999997</v>
      </c>
      <c r="L96" s="62">
        <v>33.700000000000003</v>
      </c>
      <c r="M96" s="62">
        <v>13.8</v>
      </c>
      <c r="N96" s="62">
        <v>15.1</v>
      </c>
      <c r="O96" s="62">
        <v>15.3</v>
      </c>
      <c r="P96" s="62">
        <v>13</v>
      </c>
      <c r="Q96" s="62">
        <v>10.4</v>
      </c>
      <c r="R96" s="62">
        <v>5.8</v>
      </c>
      <c r="S96" s="62">
        <v>22.7</v>
      </c>
      <c r="T96" s="62">
        <v>37</v>
      </c>
      <c r="U96" s="62">
        <v>44.6</v>
      </c>
      <c r="V96" s="62">
        <v>49.1</v>
      </c>
      <c r="W96" s="62">
        <v>54.5</v>
      </c>
      <c r="X96" s="62">
        <v>47.5</v>
      </c>
      <c r="Y96" s="62">
        <v>35.6</v>
      </c>
      <c r="Z96" s="62">
        <v>34</v>
      </c>
      <c r="AA96" s="53">
        <v>22.1</v>
      </c>
      <c r="AB96" s="53">
        <v>13.8</v>
      </c>
      <c r="AC96" s="53">
        <v>6</v>
      </c>
      <c r="AD96" s="53">
        <v>0</v>
      </c>
      <c r="AE96" s="53">
        <v>-1</v>
      </c>
      <c r="AF96" s="123">
        <v>-6</v>
      </c>
      <c r="AG96" s="120">
        <v>60</v>
      </c>
      <c r="AH96" s="56">
        <f t="shared" si="23"/>
        <v>54.5</v>
      </c>
      <c r="AI96" s="121">
        <f t="shared" si="24"/>
        <v>0.75</v>
      </c>
    </row>
    <row r="97" spans="1:37" x14ac:dyDescent="0.25">
      <c r="A97" s="124" t="s">
        <v>100</v>
      </c>
      <c r="B97" s="65">
        <v>-25</v>
      </c>
      <c r="C97" s="65">
        <v>-29</v>
      </c>
      <c r="D97" s="65">
        <v>-36.200000000000003</v>
      </c>
      <c r="E97" s="65">
        <v>-30.8</v>
      </c>
      <c r="F97" s="65">
        <v>-35</v>
      </c>
      <c r="G97" s="65">
        <v>-20</v>
      </c>
      <c r="H97" s="65">
        <v>23.9</v>
      </c>
      <c r="I97" s="65">
        <v>78</v>
      </c>
      <c r="J97" s="65">
        <v>84.2</v>
      </c>
      <c r="K97" s="65">
        <v>91.3</v>
      </c>
      <c r="L97" s="65">
        <v>92</v>
      </c>
      <c r="M97" s="65">
        <v>92</v>
      </c>
      <c r="N97" s="65">
        <v>71.900000000000006</v>
      </c>
      <c r="O97" s="65">
        <v>58.7</v>
      </c>
      <c r="P97" s="65">
        <v>54</v>
      </c>
      <c r="Q97" s="65">
        <v>43.4</v>
      </c>
      <c r="R97" s="65">
        <v>46.4</v>
      </c>
      <c r="S97" s="65">
        <v>31.3</v>
      </c>
      <c r="T97" s="65">
        <v>21.8</v>
      </c>
      <c r="U97" s="65">
        <v>40.1</v>
      </c>
      <c r="V97" s="65">
        <v>86.5</v>
      </c>
      <c r="W97" s="65">
        <v>108.1</v>
      </c>
      <c r="X97" s="65">
        <v>104.8</v>
      </c>
      <c r="Y97" s="65">
        <v>89.7</v>
      </c>
      <c r="Z97" s="65">
        <v>76.900000000000006</v>
      </c>
      <c r="AA97" s="125">
        <v>64.099999999999994</v>
      </c>
      <c r="AB97" s="125">
        <v>56.5</v>
      </c>
      <c r="AC97" s="125">
        <v>47.6</v>
      </c>
      <c r="AD97" s="125">
        <v>18</v>
      </c>
      <c r="AE97" s="125">
        <v>-2</v>
      </c>
      <c r="AF97" s="126">
        <v>-3</v>
      </c>
      <c r="AG97" s="127">
        <v>120</v>
      </c>
      <c r="AH97" s="56">
        <f t="shared" si="23"/>
        <v>108.1</v>
      </c>
      <c r="AI97" s="121">
        <f t="shared" si="24"/>
        <v>0.75</v>
      </c>
    </row>
    <row r="98" spans="1:37" x14ac:dyDescent="0.25">
      <c r="A98" s="124" t="s">
        <v>101</v>
      </c>
      <c r="B98" s="65">
        <v>-5</v>
      </c>
      <c r="C98" s="65">
        <v>-3</v>
      </c>
      <c r="D98" s="65">
        <v>-10.199999999999999</v>
      </c>
      <c r="E98" s="65">
        <v>-4.4000000000000004</v>
      </c>
      <c r="F98" s="65">
        <v>-10.3</v>
      </c>
      <c r="G98" s="65">
        <v>-2.1</v>
      </c>
      <c r="H98" s="65">
        <v>25.4</v>
      </c>
      <c r="I98" s="65">
        <v>54</v>
      </c>
      <c r="J98" s="65">
        <v>64.900000000000006</v>
      </c>
      <c r="K98" s="65">
        <v>66.400000000000006</v>
      </c>
      <c r="L98" s="65">
        <v>71</v>
      </c>
      <c r="M98" s="65">
        <v>72.400000000000006</v>
      </c>
      <c r="N98" s="65">
        <v>57</v>
      </c>
      <c r="O98" s="65">
        <v>50.6</v>
      </c>
      <c r="P98" s="65">
        <v>48.1</v>
      </c>
      <c r="Q98" s="65">
        <v>37.799999999999997</v>
      </c>
      <c r="R98" s="65">
        <v>40.6</v>
      </c>
      <c r="S98" s="65">
        <v>25.3</v>
      </c>
      <c r="T98" s="65">
        <v>17.600000000000001</v>
      </c>
      <c r="U98" s="65">
        <v>27.1</v>
      </c>
      <c r="V98" s="65">
        <v>64.099999999999994</v>
      </c>
      <c r="W98" s="65">
        <v>79.599999999999994</v>
      </c>
      <c r="X98" s="65">
        <v>74.5</v>
      </c>
      <c r="Y98" s="65">
        <v>65.400000000000006</v>
      </c>
      <c r="Z98" s="65">
        <v>52.6</v>
      </c>
      <c r="AA98" s="125">
        <v>47.2</v>
      </c>
      <c r="AB98" s="125">
        <v>43.2</v>
      </c>
      <c r="AC98" s="125">
        <v>36.6</v>
      </c>
      <c r="AD98" s="125">
        <v>19</v>
      </c>
      <c r="AE98" s="125">
        <v>12</v>
      </c>
      <c r="AF98" s="126">
        <v>13</v>
      </c>
      <c r="AG98" s="127"/>
      <c r="AH98" s="56">
        <f t="shared" si="23"/>
        <v>79.599999999999994</v>
      </c>
      <c r="AI98" s="121">
        <f t="shared" si="24"/>
        <v>0.75</v>
      </c>
    </row>
    <row r="99" spans="1:37" ht="15.75" thickBot="1" x14ac:dyDescent="0.3">
      <c r="A99" s="124" t="s">
        <v>102</v>
      </c>
      <c r="B99" s="65">
        <v>30</v>
      </c>
      <c r="C99" s="65">
        <v>26</v>
      </c>
      <c r="D99" s="65">
        <v>19.8</v>
      </c>
      <c r="E99" s="65">
        <v>20.8</v>
      </c>
      <c r="F99" s="65">
        <v>18.399999999999999</v>
      </c>
      <c r="G99" s="65">
        <v>20.7</v>
      </c>
      <c r="H99" s="65">
        <v>36.5</v>
      </c>
      <c r="I99" s="65">
        <v>36.5</v>
      </c>
      <c r="J99" s="65">
        <v>54.1</v>
      </c>
      <c r="K99" s="65">
        <v>57.8</v>
      </c>
      <c r="L99" s="65">
        <v>60.9</v>
      </c>
      <c r="M99" s="65">
        <v>50.5</v>
      </c>
      <c r="N99" s="65">
        <v>32.299999999999997</v>
      </c>
      <c r="O99" s="65">
        <v>30.8</v>
      </c>
      <c r="P99" s="65">
        <v>36</v>
      </c>
      <c r="Q99" s="65">
        <v>35.4</v>
      </c>
      <c r="R99" s="65">
        <v>36.1</v>
      </c>
      <c r="S99" s="65">
        <v>35</v>
      </c>
      <c r="T99" s="65">
        <v>41.6</v>
      </c>
      <c r="U99" s="65">
        <v>41.8</v>
      </c>
      <c r="V99" s="65">
        <v>56.9</v>
      </c>
      <c r="W99" s="65">
        <v>64.900000000000006</v>
      </c>
      <c r="X99" s="65">
        <v>62.7</v>
      </c>
      <c r="Y99" s="65">
        <v>45.3</v>
      </c>
      <c r="Z99" s="65">
        <v>37.200000000000003</v>
      </c>
      <c r="AA99" s="125">
        <v>26.5</v>
      </c>
      <c r="AB99" s="125">
        <v>21.7</v>
      </c>
      <c r="AC99" s="125">
        <v>19.399999999999999</v>
      </c>
      <c r="AD99" s="125">
        <v>22</v>
      </c>
      <c r="AE99" s="125">
        <v>22</v>
      </c>
      <c r="AF99" s="126">
        <v>30</v>
      </c>
      <c r="AG99" s="128"/>
      <c r="AH99" s="56">
        <f t="shared" si="23"/>
        <v>64.900000000000006</v>
      </c>
      <c r="AI99" s="121">
        <f t="shared" si="24"/>
        <v>0.75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5">B101</f>
        <v>9.9</v>
      </c>
      <c r="D101" s="134">
        <f t="shared" si="25"/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ref="S101:AF106" si="26">R101</f>
        <v>9.9</v>
      </c>
      <c r="T101" s="134">
        <f t="shared" si="26"/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5"/>
        <v>9.6</v>
      </c>
      <c r="D102" s="137">
        <f t="shared" si="25"/>
        <v>9.6</v>
      </c>
      <c r="E102" s="137">
        <f t="shared" si="25"/>
        <v>9.6</v>
      </c>
      <c r="F102" s="137">
        <f t="shared" si="25"/>
        <v>9.6</v>
      </c>
      <c r="G102" s="137">
        <f t="shared" si="25"/>
        <v>9.6</v>
      </c>
      <c r="H102" s="137">
        <f t="shared" si="25"/>
        <v>9.6</v>
      </c>
      <c r="I102" s="137">
        <f t="shared" si="25"/>
        <v>9.6</v>
      </c>
      <c r="J102" s="137">
        <f t="shared" si="25"/>
        <v>9.6</v>
      </c>
      <c r="K102" s="137">
        <f t="shared" si="25"/>
        <v>9.6</v>
      </c>
      <c r="L102" s="137">
        <f t="shared" si="25"/>
        <v>9.6</v>
      </c>
      <c r="M102" s="137">
        <f t="shared" si="25"/>
        <v>9.6</v>
      </c>
      <c r="N102" s="137">
        <f t="shared" si="25"/>
        <v>9.6</v>
      </c>
      <c r="O102" s="137">
        <f t="shared" si="25"/>
        <v>9.6</v>
      </c>
      <c r="P102" s="137">
        <f t="shared" si="25"/>
        <v>9.6</v>
      </c>
      <c r="Q102" s="137">
        <f t="shared" si="25"/>
        <v>9.6</v>
      </c>
      <c r="R102" s="137">
        <f t="shared" si="25"/>
        <v>9.6</v>
      </c>
      <c r="S102" s="137">
        <f t="shared" si="26"/>
        <v>9.6</v>
      </c>
      <c r="T102" s="137">
        <f t="shared" si="26"/>
        <v>9.6</v>
      </c>
      <c r="U102" s="137">
        <f t="shared" si="26"/>
        <v>9.6</v>
      </c>
      <c r="V102" s="137">
        <f t="shared" si="26"/>
        <v>9.6</v>
      </c>
      <c r="W102" s="137">
        <f t="shared" si="26"/>
        <v>9.6</v>
      </c>
      <c r="X102" s="137">
        <f t="shared" si="26"/>
        <v>9.6</v>
      </c>
      <c r="Y102" s="137">
        <f t="shared" si="26"/>
        <v>9.6</v>
      </c>
      <c r="Z102" s="137">
        <f t="shared" si="26"/>
        <v>9.6</v>
      </c>
      <c r="AA102" s="137">
        <f t="shared" si="26"/>
        <v>9.6</v>
      </c>
      <c r="AB102" s="137">
        <f t="shared" si="26"/>
        <v>9.6</v>
      </c>
      <c r="AC102" s="137">
        <f t="shared" si="26"/>
        <v>9.6</v>
      </c>
      <c r="AD102" s="137">
        <f t="shared" si="26"/>
        <v>9.6</v>
      </c>
      <c r="AE102" s="137">
        <f t="shared" si="26"/>
        <v>9.6</v>
      </c>
      <c r="AF102" s="137">
        <f t="shared" si="26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5"/>
        <v>9.98</v>
      </c>
      <c r="D103" s="137">
        <f t="shared" si="25"/>
        <v>9.98</v>
      </c>
      <c r="E103" s="137">
        <f t="shared" si="25"/>
        <v>9.98</v>
      </c>
      <c r="F103" s="137">
        <f t="shared" si="25"/>
        <v>9.98</v>
      </c>
      <c r="G103" s="137">
        <f t="shared" si="25"/>
        <v>9.98</v>
      </c>
      <c r="H103" s="137">
        <f t="shared" si="25"/>
        <v>9.98</v>
      </c>
      <c r="I103" s="137">
        <f t="shared" si="25"/>
        <v>9.98</v>
      </c>
      <c r="J103" s="137">
        <f t="shared" si="25"/>
        <v>9.98</v>
      </c>
      <c r="K103" s="137">
        <f t="shared" si="25"/>
        <v>9.98</v>
      </c>
      <c r="L103" s="137">
        <f t="shared" si="25"/>
        <v>9.98</v>
      </c>
      <c r="M103" s="137">
        <f t="shared" si="25"/>
        <v>9.98</v>
      </c>
      <c r="N103" s="137">
        <f t="shared" si="25"/>
        <v>9.98</v>
      </c>
      <c r="O103" s="137">
        <f t="shared" si="25"/>
        <v>9.98</v>
      </c>
      <c r="P103" s="137">
        <f t="shared" si="25"/>
        <v>9.98</v>
      </c>
      <c r="Q103" s="137">
        <f t="shared" si="25"/>
        <v>9.98</v>
      </c>
      <c r="R103" s="137">
        <f t="shared" si="25"/>
        <v>9.98</v>
      </c>
      <c r="S103" s="137">
        <f t="shared" si="26"/>
        <v>9.98</v>
      </c>
      <c r="T103" s="137">
        <f t="shared" si="26"/>
        <v>9.98</v>
      </c>
      <c r="U103" s="137">
        <f t="shared" si="26"/>
        <v>9.98</v>
      </c>
      <c r="V103" s="137">
        <f t="shared" si="26"/>
        <v>9.98</v>
      </c>
      <c r="W103" s="137">
        <f t="shared" si="26"/>
        <v>9.98</v>
      </c>
      <c r="X103" s="137">
        <f t="shared" si="26"/>
        <v>9.98</v>
      </c>
      <c r="Y103" s="137">
        <f t="shared" si="26"/>
        <v>9.98</v>
      </c>
      <c r="Z103" s="137">
        <f t="shared" si="26"/>
        <v>9.98</v>
      </c>
      <c r="AA103" s="137">
        <f t="shared" si="26"/>
        <v>9.98</v>
      </c>
      <c r="AB103" s="137">
        <f t="shared" si="26"/>
        <v>9.98</v>
      </c>
      <c r="AC103" s="137">
        <f t="shared" si="26"/>
        <v>9.98</v>
      </c>
      <c r="AD103" s="137">
        <f t="shared" si="26"/>
        <v>9.98</v>
      </c>
      <c r="AE103" s="137">
        <f t="shared" si="26"/>
        <v>9.98</v>
      </c>
      <c r="AF103" s="137">
        <f t="shared" si="26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5"/>
        <v>9.1</v>
      </c>
      <c r="D104" s="137">
        <f t="shared" si="25"/>
        <v>9.1</v>
      </c>
      <c r="E104" s="137">
        <f t="shared" si="25"/>
        <v>9.1</v>
      </c>
      <c r="F104" s="137">
        <f t="shared" si="25"/>
        <v>9.1</v>
      </c>
      <c r="G104" s="137">
        <f t="shared" si="25"/>
        <v>9.1</v>
      </c>
      <c r="H104" s="137">
        <f t="shared" si="25"/>
        <v>9.1</v>
      </c>
      <c r="I104" s="137">
        <f t="shared" si="25"/>
        <v>9.1</v>
      </c>
      <c r="J104" s="137">
        <f t="shared" si="25"/>
        <v>9.1</v>
      </c>
      <c r="K104" s="137">
        <f t="shared" si="25"/>
        <v>9.1</v>
      </c>
      <c r="L104" s="137">
        <f t="shared" si="25"/>
        <v>9.1</v>
      </c>
      <c r="M104" s="137">
        <f t="shared" si="25"/>
        <v>9.1</v>
      </c>
      <c r="N104" s="137">
        <f t="shared" si="25"/>
        <v>9.1</v>
      </c>
      <c r="O104" s="137">
        <f t="shared" si="25"/>
        <v>9.1</v>
      </c>
      <c r="P104" s="137">
        <f t="shared" si="25"/>
        <v>9.1</v>
      </c>
      <c r="Q104" s="137">
        <f t="shared" si="25"/>
        <v>9.1</v>
      </c>
      <c r="R104" s="137">
        <f t="shared" si="25"/>
        <v>9.1</v>
      </c>
      <c r="S104" s="137">
        <f t="shared" si="26"/>
        <v>9.1</v>
      </c>
      <c r="T104" s="137">
        <f t="shared" si="26"/>
        <v>9.1</v>
      </c>
      <c r="U104" s="137">
        <f t="shared" si="26"/>
        <v>9.1</v>
      </c>
      <c r="V104" s="137">
        <f t="shared" si="26"/>
        <v>9.1</v>
      </c>
      <c r="W104" s="137">
        <f t="shared" si="26"/>
        <v>9.1</v>
      </c>
      <c r="X104" s="137">
        <f t="shared" si="26"/>
        <v>9.1</v>
      </c>
      <c r="Y104" s="137">
        <f t="shared" si="26"/>
        <v>9.1</v>
      </c>
      <c r="Z104" s="137">
        <f t="shared" si="26"/>
        <v>9.1</v>
      </c>
      <c r="AA104" s="137">
        <f t="shared" si="26"/>
        <v>9.1</v>
      </c>
      <c r="AB104" s="137">
        <f t="shared" si="26"/>
        <v>9.1</v>
      </c>
      <c r="AC104" s="137">
        <f t="shared" si="26"/>
        <v>9.1</v>
      </c>
      <c r="AD104" s="137">
        <f t="shared" si="26"/>
        <v>9.1</v>
      </c>
      <c r="AE104" s="137">
        <f t="shared" si="26"/>
        <v>9.1</v>
      </c>
      <c r="AF104" s="137">
        <f t="shared" si="26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5"/>
        <v>9.18</v>
      </c>
      <c r="D105" s="137">
        <f t="shared" si="25"/>
        <v>9.18</v>
      </c>
      <c r="E105" s="137">
        <f t="shared" si="25"/>
        <v>9.18</v>
      </c>
      <c r="F105" s="137">
        <f t="shared" si="25"/>
        <v>9.18</v>
      </c>
      <c r="G105" s="137">
        <f t="shared" si="25"/>
        <v>9.18</v>
      </c>
      <c r="H105" s="137">
        <f t="shared" si="25"/>
        <v>9.18</v>
      </c>
      <c r="I105" s="137">
        <f t="shared" si="25"/>
        <v>9.18</v>
      </c>
      <c r="J105" s="137">
        <f t="shared" si="25"/>
        <v>9.18</v>
      </c>
      <c r="K105" s="137">
        <f t="shared" si="25"/>
        <v>9.18</v>
      </c>
      <c r="L105" s="137">
        <f t="shared" si="25"/>
        <v>9.18</v>
      </c>
      <c r="M105" s="137">
        <f t="shared" si="25"/>
        <v>9.18</v>
      </c>
      <c r="N105" s="137">
        <f t="shared" si="25"/>
        <v>9.18</v>
      </c>
      <c r="O105" s="137">
        <f t="shared" si="25"/>
        <v>9.18</v>
      </c>
      <c r="P105" s="137">
        <f t="shared" si="25"/>
        <v>9.18</v>
      </c>
      <c r="Q105" s="137">
        <f t="shared" si="25"/>
        <v>9.18</v>
      </c>
      <c r="R105" s="137">
        <f t="shared" si="25"/>
        <v>9.18</v>
      </c>
      <c r="S105" s="137">
        <f t="shared" si="26"/>
        <v>9.18</v>
      </c>
      <c r="T105" s="137">
        <f t="shared" si="26"/>
        <v>9.18</v>
      </c>
      <c r="U105" s="137">
        <f t="shared" si="26"/>
        <v>9.18</v>
      </c>
      <c r="V105" s="137">
        <f t="shared" si="26"/>
        <v>9.18</v>
      </c>
      <c r="W105" s="137">
        <f t="shared" si="26"/>
        <v>9.18</v>
      </c>
      <c r="X105" s="137">
        <f t="shared" si="26"/>
        <v>9.18</v>
      </c>
      <c r="Y105" s="137">
        <f t="shared" si="26"/>
        <v>9.18</v>
      </c>
      <c r="Z105" s="137">
        <f t="shared" si="26"/>
        <v>9.18</v>
      </c>
      <c r="AA105" s="137">
        <f t="shared" si="26"/>
        <v>9.18</v>
      </c>
      <c r="AB105" s="137">
        <f t="shared" si="26"/>
        <v>9.18</v>
      </c>
      <c r="AC105" s="137">
        <f t="shared" si="26"/>
        <v>9.18</v>
      </c>
      <c r="AD105" s="137">
        <f t="shared" si="26"/>
        <v>9.18</v>
      </c>
      <c r="AE105" s="137">
        <f t="shared" si="26"/>
        <v>9.18</v>
      </c>
      <c r="AF105" s="137">
        <f t="shared" si="26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5"/>
        <v>7</v>
      </c>
      <c r="D106" s="137">
        <f t="shared" si="25"/>
        <v>7</v>
      </c>
      <c r="E106" s="137">
        <f t="shared" si="25"/>
        <v>7</v>
      </c>
      <c r="F106" s="137">
        <f t="shared" si="25"/>
        <v>7</v>
      </c>
      <c r="G106" s="137">
        <f t="shared" si="25"/>
        <v>7</v>
      </c>
      <c r="H106" s="137">
        <f t="shared" si="25"/>
        <v>7</v>
      </c>
      <c r="I106" s="137">
        <f t="shared" si="25"/>
        <v>7</v>
      </c>
      <c r="J106" s="137">
        <f t="shared" si="25"/>
        <v>7</v>
      </c>
      <c r="K106" s="137">
        <f t="shared" si="25"/>
        <v>7</v>
      </c>
      <c r="L106" s="137">
        <f t="shared" si="25"/>
        <v>7</v>
      </c>
      <c r="M106" s="137">
        <f t="shared" si="25"/>
        <v>7</v>
      </c>
      <c r="N106" s="137">
        <f t="shared" si="25"/>
        <v>7</v>
      </c>
      <c r="O106" s="137">
        <f t="shared" si="25"/>
        <v>7</v>
      </c>
      <c r="P106" s="137">
        <f t="shared" si="25"/>
        <v>7</v>
      </c>
      <c r="Q106" s="137">
        <f t="shared" si="25"/>
        <v>7</v>
      </c>
      <c r="R106" s="137">
        <f t="shared" si="25"/>
        <v>7</v>
      </c>
      <c r="S106" s="137">
        <f t="shared" si="26"/>
        <v>7</v>
      </c>
      <c r="T106" s="137">
        <f t="shared" si="26"/>
        <v>7</v>
      </c>
      <c r="U106" s="137">
        <f t="shared" si="26"/>
        <v>7</v>
      </c>
      <c r="V106" s="137">
        <f t="shared" si="26"/>
        <v>7</v>
      </c>
      <c r="W106" s="137">
        <f t="shared" si="26"/>
        <v>7</v>
      </c>
      <c r="X106" s="137">
        <f t="shared" si="26"/>
        <v>7</v>
      </c>
      <c r="Y106" s="137">
        <f t="shared" si="26"/>
        <v>7</v>
      </c>
      <c r="Z106" s="137">
        <f t="shared" si="26"/>
        <v>7</v>
      </c>
      <c r="AA106" s="137">
        <f t="shared" si="26"/>
        <v>7</v>
      </c>
      <c r="AB106" s="137">
        <f t="shared" si="26"/>
        <v>7</v>
      </c>
      <c r="AC106" s="137">
        <f t="shared" si="26"/>
        <v>7</v>
      </c>
      <c r="AD106" s="137">
        <f t="shared" si="26"/>
        <v>7</v>
      </c>
      <c r="AE106" s="137">
        <f t="shared" si="26"/>
        <v>7</v>
      </c>
      <c r="AF106" s="137">
        <f t="shared" si="26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7">B108</f>
        <v>2.25</v>
      </c>
      <c r="D108" s="137">
        <f t="shared" si="27"/>
        <v>2.25</v>
      </c>
      <c r="E108" s="137">
        <f t="shared" si="27"/>
        <v>2.25</v>
      </c>
      <c r="F108" s="137">
        <f t="shared" si="27"/>
        <v>2.25</v>
      </c>
      <c r="G108" s="137">
        <f t="shared" si="27"/>
        <v>2.25</v>
      </c>
      <c r="H108" s="137">
        <f t="shared" si="27"/>
        <v>2.25</v>
      </c>
      <c r="I108" s="137">
        <f t="shared" si="27"/>
        <v>2.25</v>
      </c>
      <c r="J108" s="137">
        <f t="shared" si="27"/>
        <v>2.25</v>
      </c>
      <c r="K108" s="137">
        <f t="shared" si="27"/>
        <v>2.25</v>
      </c>
      <c r="L108" s="137">
        <f t="shared" si="27"/>
        <v>2.25</v>
      </c>
      <c r="M108" s="137">
        <f t="shared" si="27"/>
        <v>2.25</v>
      </c>
      <c r="N108" s="137">
        <f t="shared" si="27"/>
        <v>2.25</v>
      </c>
      <c r="O108" s="137">
        <f t="shared" si="27"/>
        <v>2.25</v>
      </c>
      <c r="P108" s="137">
        <f t="shared" si="27"/>
        <v>2.25</v>
      </c>
      <c r="Q108" s="137">
        <f t="shared" si="27"/>
        <v>2.25</v>
      </c>
      <c r="R108" s="137">
        <f t="shared" si="27"/>
        <v>2.25</v>
      </c>
      <c r="S108" s="137">
        <f t="shared" ref="S108:AF109" si="28">R108</f>
        <v>2.25</v>
      </c>
      <c r="T108" s="137">
        <f t="shared" si="28"/>
        <v>2.25</v>
      </c>
      <c r="U108" s="137">
        <f t="shared" si="28"/>
        <v>2.25</v>
      </c>
      <c r="V108" s="137">
        <f t="shared" si="28"/>
        <v>2.25</v>
      </c>
      <c r="W108" s="137">
        <f t="shared" si="28"/>
        <v>2.25</v>
      </c>
      <c r="X108" s="137">
        <f t="shared" si="28"/>
        <v>2.25</v>
      </c>
      <c r="Y108" s="137">
        <f t="shared" si="28"/>
        <v>2.25</v>
      </c>
      <c r="Z108" s="137">
        <f t="shared" si="28"/>
        <v>2.25</v>
      </c>
      <c r="AA108" s="137">
        <f t="shared" si="28"/>
        <v>2.25</v>
      </c>
      <c r="AB108" s="137">
        <f t="shared" si="28"/>
        <v>2.25</v>
      </c>
      <c r="AC108" s="137">
        <f t="shared" si="28"/>
        <v>2.25</v>
      </c>
      <c r="AD108" s="137">
        <f t="shared" si="28"/>
        <v>2.25</v>
      </c>
      <c r="AE108" s="137">
        <f t="shared" si="28"/>
        <v>2.25</v>
      </c>
      <c r="AF108" s="137">
        <f t="shared" si="28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7"/>
        <v>1.64</v>
      </c>
      <c r="D109" s="137">
        <f t="shared" si="27"/>
        <v>1.64</v>
      </c>
      <c r="E109" s="137">
        <f t="shared" si="27"/>
        <v>1.64</v>
      </c>
      <c r="F109" s="137">
        <f t="shared" si="27"/>
        <v>1.64</v>
      </c>
      <c r="G109" s="137">
        <f t="shared" si="27"/>
        <v>1.64</v>
      </c>
      <c r="H109" s="137">
        <f t="shared" si="27"/>
        <v>1.64</v>
      </c>
      <c r="I109" s="137">
        <f t="shared" si="27"/>
        <v>1.64</v>
      </c>
      <c r="J109" s="137">
        <f t="shared" si="27"/>
        <v>1.64</v>
      </c>
      <c r="K109" s="137">
        <f t="shared" si="27"/>
        <v>1.64</v>
      </c>
      <c r="L109" s="137">
        <f t="shared" si="27"/>
        <v>1.64</v>
      </c>
      <c r="M109" s="137">
        <f t="shared" si="27"/>
        <v>1.64</v>
      </c>
      <c r="N109" s="137">
        <f t="shared" si="27"/>
        <v>1.64</v>
      </c>
      <c r="O109" s="137">
        <f t="shared" si="27"/>
        <v>1.64</v>
      </c>
      <c r="P109" s="137">
        <f t="shared" si="27"/>
        <v>1.64</v>
      </c>
      <c r="Q109" s="137">
        <f t="shared" si="27"/>
        <v>1.64</v>
      </c>
      <c r="R109" s="137">
        <f t="shared" si="27"/>
        <v>1.64</v>
      </c>
      <c r="S109" s="137">
        <f t="shared" si="28"/>
        <v>1.64</v>
      </c>
      <c r="T109" s="137">
        <f t="shared" si="28"/>
        <v>1.64</v>
      </c>
      <c r="U109" s="137">
        <f t="shared" si="28"/>
        <v>1.64</v>
      </c>
      <c r="V109" s="137">
        <f t="shared" si="28"/>
        <v>1.64</v>
      </c>
      <c r="W109" s="137">
        <f t="shared" si="28"/>
        <v>1.64</v>
      </c>
      <c r="X109" s="137">
        <f t="shared" si="28"/>
        <v>1.64</v>
      </c>
      <c r="Y109" s="137">
        <f t="shared" si="28"/>
        <v>1.64</v>
      </c>
      <c r="Z109" s="137">
        <f t="shared" si="28"/>
        <v>1.64</v>
      </c>
      <c r="AA109" s="137">
        <f t="shared" si="28"/>
        <v>1.64</v>
      </c>
      <c r="AB109" s="137">
        <f t="shared" si="28"/>
        <v>1.64</v>
      </c>
      <c r="AC109" s="137">
        <f t="shared" si="28"/>
        <v>1.64</v>
      </c>
      <c r="AD109" s="137">
        <f t="shared" si="28"/>
        <v>1.64</v>
      </c>
      <c r="AE109" s="137">
        <f t="shared" si="28"/>
        <v>1.64</v>
      </c>
      <c r="AF109" s="137">
        <f t="shared" si="28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29">B111</f>
        <v>1.62</v>
      </c>
      <c r="D111" s="137">
        <f t="shared" si="29"/>
        <v>1.62</v>
      </c>
      <c r="E111" s="137">
        <f t="shared" si="29"/>
        <v>1.62</v>
      </c>
      <c r="F111" s="137">
        <f t="shared" si="29"/>
        <v>1.62</v>
      </c>
      <c r="G111" s="137">
        <f t="shared" si="29"/>
        <v>1.62</v>
      </c>
      <c r="H111" s="137">
        <f t="shared" si="29"/>
        <v>1.62</v>
      </c>
      <c r="I111" s="137">
        <f t="shared" si="29"/>
        <v>1.62</v>
      </c>
      <c r="J111" s="137">
        <f t="shared" si="29"/>
        <v>1.62</v>
      </c>
      <c r="K111" s="137">
        <f t="shared" si="29"/>
        <v>1.62</v>
      </c>
      <c r="L111" s="137">
        <f t="shared" si="29"/>
        <v>1.62</v>
      </c>
      <c r="M111" s="137">
        <f t="shared" si="29"/>
        <v>1.62</v>
      </c>
      <c r="N111" s="137">
        <f t="shared" si="29"/>
        <v>1.62</v>
      </c>
      <c r="O111" s="137">
        <f t="shared" si="29"/>
        <v>1.62</v>
      </c>
      <c r="P111" s="137">
        <f t="shared" si="29"/>
        <v>1.62</v>
      </c>
      <c r="Q111" s="137">
        <f t="shared" si="29"/>
        <v>1.62</v>
      </c>
      <c r="R111" s="137">
        <f t="shared" si="29"/>
        <v>1.62</v>
      </c>
      <c r="S111" s="137">
        <f t="shared" ref="S111:AF126" si="30">R111</f>
        <v>1.62</v>
      </c>
      <c r="T111" s="137">
        <f t="shared" si="30"/>
        <v>1.62</v>
      </c>
      <c r="U111" s="137">
        <f t="shared" si="30"/>
        <v>1.62</v>
      </c>
      <c r="V111" s="137">
        <f t="shared" si="30"/>
        <v>1.62</v>
      </c>
      <c r="W111" s="137">
        <f t="shared" si="30"/>
        <v>1.62</v>
      </c>
      <c r="X111" s="137">
        <f t="shared" si="30"/>
        <v>1.62</v>
      </c>
      <c r="Y111" s="137">
        <f t="shared" si="30"/>
        <v>1.62</v>
      </c>
      <c r="Z111" s="137">
        <f t="shared" si="30"/>
        <v>1.62</v>
      </c>
      <c r="AA111" s="137">
        <f t="shared" si="30"/>
        <v>1.62</v>
      </c>
      <c r="AB111" s="137">
        <f t="shared" si="30"/>
        <v>1.62</v>
      </c>
      <c r="AC111" s="137">
        <f t="shared" si="30"/>
        <v>1.62</v>
      </c>
      <c r="AD111" s="137">
        <f t="shared" si="30"/>
        <v>1.62</v>
      </c>
      <c r="AE111" s="137">
        <f t="shared" si="30"/>
        <v>1.62</v>
      </c>
      <c r="AF111" s="137">
        <f t="shared" si="30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29"/>
        <v>8.36</v>
      </c>
      <c r="D112" s="137">
        <f t="shared" si="29"/>
        <v>8.36</v>
      </c>
      <c r="E112" s="137">
        <f t="shared" si="29"/>
        <v>8.36</v>
      </c>
      <c r="F112" s="137">
        <f t="shared" si="29"/>
        <v>8.36</v>
      </c>
      <c r="G112" s="137">
        <f t="shared" si="29"/>
        <v>8.36</v>
      </c>
      <c r="H112" s="137">
        <f t="shared" si="29"/>
        <v>8.36</v>
      </c>
      <c r="I112" s="137">
        <f t="shared" si="29"/>
        <v>8.36</v>
      </c>
      <c r="J112" s="137">
        <f t="shared" si="29"/>
        <v>8.36</v>
      </c>
      <c r="K112" s="137">
        <f t="shared" si="29"/>
        <v>8.36</v>
      </c>
      <c r="L112" s="137">
        <f t="shared" si="29"/>
        <v>8.36</v>
      </c>
      <c r="M112" s="137">
        <f t="shared" si="29"/>
        <v>8.36</v>
      </c>
      <c r="N112" s="137">
        <f t="shared" si="29"/>
        <v>8.36</v>
      </c>
      <c r="O112" s="137">
        <f t="shared" si="29"/>
        <v>8.36</v>
      </c>
      <c r="P112" s="137">
        <f t="shared" si="29"/>
        <v>8.36</v>
      </c>
      <c r="Q112" s="137">
        <f t="shared" si="29"/>
        <v>8.36</v>
      </c>
      <c r="R112" s="137">
        <f t="shared" si="29"/>
        <v>8.36</v>
      </c>
      <c r="S112" s="137">
        <f t="shared" si="30"/>
        <v>8.36</v>
      </c>
      <c r="T112" s="137">
        <f t="shared" si="30"/>
        <v>8.36</v>
      </c>
      <c r="U112" s="137">
        <f t="shared" si="30"/>
        <v>8.36</v>
      </c>
      <c r="V112" s="137">
        <f t="shared" si="30"/>
        <v>8.36</v>
      </c>
      <c r="W112" s="137">
        <f t="shared" si="30"/>
        <v>8.36</v>
      </c>
      <c r="X112" s="137">
        <f t="shared" si="30"/>
        <v>8.36</v>
      </c>
      <c r="Y112" s="137">
        <f t="shared" si="30"/>
        <v>8.36</v>
      </c>
      <c r="Z112" s="137">
        <f t="shared" si="30"/>
        <v>8.36</v>
      </c>
      <c r="AA112" s="137">
        <f t="shared" si="30"/>
        <v>8.36</v>
      </c>
      <c r="AB112" s="137">
        <f t="shared" si="30"/>
        <v>8.36</v>
      </c>
      <c r="AC112" s="137">
        <f t="shared" si="30"/>
        <v>8.36</v>
      </c>
      <c r="AD112" s="137">
        <f t="shared" si="30"/>
        <v>8.36</v>
      </c>
      <c r="AE112" s="137">
        <f t="shared" si="30"/>
        <v>8.36</v>
      </c>
      <c r="AF112" s="137">
        <f t="shared" si="30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29"/>
        <v>8</v>
      </c>
      <c r="D113" s="137">
        <f t="shared" si="29"/>
        <v>8</v>
      </c>
      <c r="E113" s="137">
        <f t="shared" si="29"/>
        <v>8</v>
      </c>
      <c r="F113" s="137">
        <f t="shared" si="29"/>
        <v>8</v>
      </c>
      <c r="G113" s="137">
        <f t="shared" si="29"/>
        <v>8</v>
      </c>
      <c r="H113" s="137">
        <f t="shared" si="29"/>
        <v>8</v>
      </c>
      <c r="I113" s="137">
        <v>5.4</v>
      </c>
      <c r="J113" s="137">
        <f t="shared" si="29"/>
        <v>5.4</v>
      </c>
      <c r="K113" s="137">
        <f t="shared" si="29"/>
        <v>5.4</v>
      </c>
      <c r="L113" s="137">
        <f t="shared" si="29"/>
        <v>5.4</v>
      </c>
      <c r="M113" s="137">
        <f t="shared" si="29"/>
        <v>5.4</v>
      </c>
      <c r="N113" s="137">
        <f t="shared" si="29"/>
        <v>5.4</v>
      </c>
      <c r="O113" s="137">
        <f t="shared" si="29"/>
        <v>5.4</v>
      </c>
      <c r="P113" s="137">
        <f t="shared" si="29"/>
        <v>5.4</v>
      </c>
      <c r="Q113" s="137">
        <f t="shared" si="29"/>
        <v>5.4</v>
      </c>
      <c r="R113" s="137">
        <f t="shared" si="29"/>
        <v>5.4</v>
      </c>
      <c r="S113" s="137">
        <f t="shared" si="30"/>
        <v>5.4</v>
      </c>
      <c r="T113" s="137">
        <f t="shared" si="30"/>
        <v>5.4</v>
      </c>
      <c r="U113" s="137">
        <f t="shared" si="30"/>
        <v>5.4</v>
      </c>
      <c r="V113" s="137">
        <f t="shared" si="30"/>
        <v>5.4</v>
      </c>
      <c r="W113" s="137">
        <f t="shared" si="30"/>
        <v>5.4</v>
      </c>
      <c r="X113" s="137">
        <f t="shared" si="30"/>
        <v>5.4</v>
      </c>
      <c r="Y113" s="137">
        <f t="shared" si="30"/>
        <v>5.4</v>
      </c>
      <c r="Z113" s="137">
        <f t="shared" si="30"/>
        <v>5.4</v>
      </c>
      <c r="AA113" s="137">
        <f t="shared" si="30"/>
        <v>5.4</v>
      </c>
      <c r="AB113" s="137">
        <f t="shared" si="30"/>
        <v>5.4</v>
      </c>
      <c r="AC113" s="137">
        <f t="shared" si="30"/>
        <v>5.4</v>
      </c>
      <c r="AD113" s="137">
        <f t="shared" si="30"/>
        <v>5.4</v>
      </c>
      <c r="AE113" s="137">
        <f t="shared" si="30"/>
        <v>5.4</v>
      </c>
      <c r="AF113" s="137">
        <f t="shared" si="30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29"/>
        <v>6.57</v>
      </c>
      <c r="D114" s="137">
        <f t="shared" si="29"/>
        <v>6.57</v>
      </c>
      <c r="E114" s="137">
        <f t="shared" si="29"/>
        <v>6.57</v>
      </c>
      <c r="F114" s="137">
        <f t="shared" si="29"/>
        <v>6.57</v>
      </c>
      <c r="G114" s="137">
        <f t="shared" si="29"/>
        <v>6.57</v>
      </c>
      <c r="H114" s="137">
        <f t="shared" si="29"/>
        <v>6.57</v>
      </c>
      <c r="I114" s="137">
        <f t="shared" si="29"/>
        <v>6.57</v>
      </c>
      <c r="J114" s="137">
        <f t="shared" si="29"/>
        <v>6.57</v>
      </c>
      <c r="K114" s="137">
        <f t="shared" si="29"/>
        <v>6.57</v>
      </c>
      <c r="L114" s="137">
        <f t="shared" si="29"/>
        <v>6.57</v>
      </c>
      <c r="M114" s="137">
        <f t="shared" si="29"/>
        <v>6.57</v>
      </c>
      <c r="N114" s="137">
        <f t="shared" si="29"/>
        <v>6.57</v>
      </c>
      <c r="O114" s="137">
        <f t="shared" si="29"/>
        <v>6.57</v>
      </c>
      <c r="P114" s="137">
        <f t="shared" si="29"/>
        <v>6.57</v>
      </c>
      <c r="Q114" s="137">
        <f t="shared" si="29"/>
        <v>6.57</v>
      </c>
      <c r="R114" s="137">
        <f t="shared" si="29"/>
        <v>6.57</v>
      </c>
      <c r="S114" s="137">
        <f t="shared" si="30"/>
        <v>6.57</v>
      </c>
      <c r="T114" s="137">
        <f t="shared" si="30"/>
        <v>6.57</v>
      </c>
      <c r="U114" s="137">
        <f t="shared" si="30"/>
        <v>6.57</v>
      </c>
      <c r="V114" s="137">
        <f t="shared" si="30"/>
        <v>6.57</v>
      </c>
      <c r="W114" s="137">
        <f t="shared" si="30"/>
        <v>6.57</v>
      </c>
      <c r="X114" s="137">
        <f t="shared" si="30"/>
        <v>6.57</v>
      </c>
      <c r="Y114" s="137">
        <f t="shared" si="30"/>
        <v>6.57</v>
      </c>
      <c r="Z114" s="137">
        <f t="shared" si="30"/>
        <v>6.57</v>
      </c>
      <c r="AA114" s="137">
        <f t="shared" si="30"/>
        <v>6.57</v>
      </c>
      <c r="AB114" s="137">
        <f t="shared" si="30"/>
        <v>6.57</v>
      </c>
      <c r="AC114" s="137">
        <f t="shared" si="30"/>
        <v>6.57</v>
      </c>
      <c r="AD114" s="137">
        <f t="shared" si="30"/>
        <v>6.57</v>
      </c>
      <c r="AE114" s="137">
        <f t="shared" si="30"/>
        <v>6.57</v>
      </c>
      <c r="AF114" s="137">
        <f t="shared" si="30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29"/>
        <v>3.43</v>
      </c>
      <c r="D115" s="137">
        <f t="shared" si="29"/>
        <v>3.43</v>
      </c>
      <c r="E115" s="137">
        <f t="shared" si="29"/>
        <v>3.43</v>
      </c>
      <c r="F115" s="137">
        <f t="shared" si="29"/>
        <v>3.43</v>
      </c>
      <c r="G115" s="137">
        <f t="shared" si="29"/>
        <v>3.43</v>
      </c>
      <c r="H115" s="137">
        <f t="shared" si="29"/>
        <v>3.43</v>
      </c>
      <c r="I115" s="137">
        <f t="shared" si="29"/>
        <v>3.43</v>
      </c>
      <c r="J115" s="137">
        <f t="shared" si="29"/>
        <v>3.43</v>
      </c>
      <c r="K115" s="137">
        <f t="shared" si="29"/>
        <v>3.43</v>
      </c>
      <c r="L115" s="137">
        <f t="shared" si="29"/>
        <v>3.43</v>
      </c>
      <c r="M115" s="137">
        <f t="shared" si="29"/>
        <v>3.43</v>
      </c>
      <c r="N115" s="137">
        <f t="shared" si="29"/>
        <v>3.43</v>
      </c>
      <c r="O115" s="137">
        <f t="shared" si="29"/>
        <v>3.43</v>
      </c>
      <c r="P115" s="137">
        <f t="shared" si="29"/>
        <v>3.43</v>
      </c>
      <c r="Q115" s="137">
        <f t="shared" si="29"/>
        <v>3.43</v>
      </c>
      <c r="R115" s="137">
        <f t="shared" si="29"/>
        <v>3.43</v>
      </c>
      <c r="S115" s="137">
        <f t="shared" si="30"/>
        <v>3.43</v>
      </c>
      <c r="T115" s="137">
        <f t="shared" si="30"/>
        <v>3.43</v>
      </c>
      <c r="U115" s="137">
        <f t="shared" si="30"/>
        <v>3.43</v>
      </c>
      <c r="V115" s="137">
        <f t="shared" si="30"/>
        <v>3.43</v>
      </c>
      <c r="W115" s="137">
        <f t="shared" si="30"/>
        <v>3.43</v>
      </c>
      <c r="X115" s="137">
        <f t="shared" si="30"/>
        <v>3.43</v>
      </c>
      <c r="Y115" s="137">
        <f t="shared" si="30"/>
        <v>3.43</v>
      </c>
      <c r="Z115" s="137">
        <f t="shared" si="30"/>
        <v>3.43</v>
      </c>
      <c r="AA115" s="137">
        <f t="shared" si="30"/>
        <v>3.43</v>
      </c>
      <c r="AB115" s="137">
        <f t="shared" si="30"/>
        <v>3.43</v>
      </c>
      <c r="AC115" s="137">
        <f t="shared" si="30"/>
        <v>3.43</v>
      </c>
      <c r="AD115" s="137">
        <f t="shared" si="30"/>
        <v>3.43</v>
      </c>
      <c r="AE115" s="137">
        <f t="shared" si="30"/>
        <v>3.43</v>
      </c>
      <c r="AF115" s="137">
        <f t="shared" si="30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29"/>
        <v>2.96</v>
      </c>
      <c r="D116" s="137">
        <f t="shared" si="29"/>
        <v>2.96</v>
      </c>
      <c r="E116" s="137">
        <f t="shared" si="29"/>
        <v>2.96</v>
      </c>
      <c r="F116" s="137">
        <f t="shared" si="29"/>
        <v>2.96</v>
      </c>
      <c r="G116" s="137">
        <f t="shared" si="29"/>
        <v>2.96</v>
      </c>
      <c r="H116" s="137">
        <f t="shared" si="29"/>
        <v>2.96</v>
      </c>
      <c r="I116" s="137">
        <f t="shared" si="29"/>
        <v>2.96</v>
      </c>
      <c r="J116" s="137">
        <f t="shared" si="29"/>
        <v>2.96</v>
      </c>
      <c r="K116" s="137">
        <f t="shared" si="29"/>
        <v>2.96</v>
      </c>
      <c r="L116" s="137">
        <f t="shared" si="29"/>
        <v>2.96</v>
      </c>
      <c r="M116" s="137">
        <f t="shared" si="29"/>
        <v>2.96</v>
      </c>
      <c r="N116" s="137">
        <f t="shared" si="29"/>
        <v>2.96</v>
      </c>
      <c r="O116" s="137">
        <f t="shared" si="29"/>
        <v>2.96</v>
      </c>
      <c r="P116" s="137">
        <f t="shared" si="29"/>
        <v>2.96</v>
      </c>
      <c r="Q116" s="137">
        <f t="shared" si="29"/>
        <v>2.96</v>
      </c>
      <c r="R116" s="137">
        <f t="shared" si="29"/>
        <v>2.96</v>
      </c>
      <c r="S116" s="137">
        <f t="shared" si="30"/>
        <v>2.96</v>
      </c>
      <c r="T116" s="137">
        <f t="shared" si="30"/>
        <v>2.96</v>
      </c>
      <c r="U116" s="137">
        <f t="shared" si="30"/>
        <v>2.96</v>
      </c>
      <c r="V116" s="137">
        <f t="shared" si="30"/>
        <v>2.96</v>
      </c>
      <c r="W116" s="137">
        <f t="shared" si="30"/>
        <v>2.96</v>
      </c>
      <c r="X116" s="137">
        <f t="shared" si="30"/>
        <v>2.96</v>
      </c>
      <c r="Y116" s="137">
        <f t="shared" si="30"/>
        <v>2.96</v>
      </c>
      <c r="Z116" s="137">
        <f t="shared" si="30"/>
        <v>2.96</v>
      </c>
      <c r="AA116" s="137">
        <f t="shared" si="30"/>
        <v>2.96</v>
      </c>
      <c r="AB116" s="137">
        <f t="shared" si="30"/>
        <v>2.96</v>
      </c>
      <c r="AC116" s="137">
        <f t="shared" si="30"/>
        <v>2.96</v>
      </c>
      <c r="AD116" s="137">
        <f t="shared" si="30"/>
        <v>2.96</v>
      </c>
      <c r="AE116" s="137">
        <f t="shared" si="30"/>
        <v>2.96</v>
      </c>
      <c r="AF116" s="137">
        <f t="shared" si="30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29"/>
        <v>8</v>
      </c>
      <c r="D117" s="137">
        <f t="shared" si="29"/>
        <v>8</v>
      </c>
      <c r="E117" s="137">
        <f t="shared" si="29"/>
        <v>8</v>
      </c>
      <c r="F117" s="137">
        <f t="shared" si="29"/>
        <v>8</v>
      </c>
      <c r="G117" s="137">
        <f t="shared" si="29"/>
        <v>8</v>
      </c>
      <c r="H117" s="137">
        <f t="shared" si="29"/>
        <v>8</v>
      </c>
      <c r="I117" s="137">
        <f t="shared" si="29"/>
        <v>8</v>
      </c>
      <c r="J117" s="137">
        <f t="shared" si="29"/>
        <v>8</v>
      </c>
      <c r="K117" s="137">
        <f t="shared" si="29"/>
        <v>8</v>
      </c>
      <c r="L117" s="137">
        <f t="shared" si="29"/>
        <v>8</v>
      </c>
      <c r="M117" s="137">
        <f t="shared" si="29"/>
        <v>8</v>
      </c>
      <c r="N117" s="137">
        <f t="shared" si="29"/>
        <v>8</v>
      </c>
      <c r="O117" s="137">
        <f t="shared" si="29"/>
        <v>8</v>
      </c>
      <c r="P117" s="137">
        <f t="shared" si="29"/>
        <v>8</v>
      </c>
      <c r="Q117" s="137">
        <f t="shared" si="29"/>
        <v>8</v>
      </c>
      <c r="R117" s="137">
        <f t="shared" si="29"/>
        <v>8</v>
      </c>
      <c r="S117" s="137">
        <f t="shared" si="30"/>
        <v>8</v>
      </c>
      <c r="T117" s="137">
        <f t="shared" si="30"/>
        <v>8</v>
      </c>
      <c r="U117" s="137">
        <f t="shared" si="30"/>
        <v>8</v>
      </c>
      <c r="V117" s="137">
        <f t="shared" si="30"/>
        <v>8</v>
      </c>
      <c r="W117" s="137">
        <f t="shared" si="30"/>
        <v>8</v>
      </c>
      <c r="X117" s="137">
        <f t="shared" si="30"/>
        <v>8</v>
      </c>
      <c r="Y117" s="137">
        <f t="shared" si="30"/>
        <v>8</v>
      </c>
      <c r="Z117" s="137">
        <f t="shared" si="30"/>
        <v>8</v>
      </c>
      <c r="AA117" s="137">
        <f t="shared" si="30"/>
        <v>8</v>
      </c>
      <c r="AB117" s="137">
        <f t="shared" si="30"/>
        <v>8</v>
      </c>
      <c r="AC117" s="137">
        <f t="shared" si="30"/>
        <v>8</v>
      </c>
      <c r="AD117" s="137">
        <f t="shared" si="30"/>
        <v>8</v>
      </c>
      <c r="AE117" s="137">
        <f t="shared" si="30"/>
        <v>8</v>
      </c>
      <c r="AF117" s="137">
        <f t="shared" si="30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29"/>
        <v>7</v>
      </c>
      <c r="E118" s="137">
        <f t="shared" si="29"/>
        <v>7</v>
      </c>
      <c r="F118" s="137">
        <f t="shared" si="29"/>
        <v>7</v>
      </c>
      <c r="G118" s="137">
        <f t="shared" si="29"/>
        <v>7</v>
      </c>
      <c r="H118" s="137">
        <f t="shared" si="29"/>
        <v>7</v>
      </c>
      <c r="I118" s="137">
        <f t="shared" si="29"/>
        <v>7</v>
      </c>
      <c r="J118" s="137">
        <f t="shared" si="29"/>
        <v>7</v>
      </c>
      <c r="K118" s="137">
        <f t="shared" si="29"/>
        <v>7</v>
      </c>
      <c r="L118" s="137">
        <f t="shared" si="29"/>
        <v>7</v>
      </c>
      <c r="M118" s="137">
        <f t="shared" si="29"/>
        <v>7</v>
      </c>
      <c r="N118" s="137">
        <f t="shared" si="29"/>
        <v>7</v>
      </c>
      <c r="O118" s="137">
        <f t="shared" si="29"/>
        <v>7</v>
      </c>
      <c r="P118" s="137">
        <f t="shared" si="29"/>
        <v>7</v>
      </c>
      <c r="Q118" s="137">
        <f t="shared" si="29"/>
        <v>7</v>
      </c>
      <c r="R118" s="137">
        <f t="shared" si="29"/>
        <v>7</v>
      </c>
      <c r="S118" s="137">
        <f t="shared" si="30"/>
        <v>7</v>
      </c>
      <c r="T118" s="137">
        <f t="shared" si="30"/>
        <v>7</v>
      </c>
      <c r="U118" s="137">
        <f t="shared" si="30"/>
        <v>7</v>
      </c>
      <c r="V118" s="137">
        <f t="shared" si="30"/>
        <v>7</v>
      </c>
      <c r="W118" s="137">
        <f t="shared" si="30"/>
        <v>7</v>
      </c>
      <c r="X118" s="137">
        <f t="shared" si="30"/>
        <v>7</v>
      </c>
      <c r="Y118" s="137">
        <f t="shared" si="30"/>
        <v>7</v>
      </c>
      <c r="Z118" s="137">
        <f t="shared" si="30"/>
        <v>7</v>
      </c>
      <c r="AA118" s="137">
        <f t="shared" si="30"/>
        <v>7</v>
      </c>
      <c r="AB118" s="137">
        <f t="shared" si="30"/>
        <v>7</v>
      </c>
      <c r="AC118" s="137">
        <f t="shared" si="30"/>
        <v>7</v>
      </c>
      <c r="AD118" s="137">
        <f t="shared" si="30"/>
        <v>7</v>
      </c>
      <c r="AE118" s="137">
        <f t="shared" si="30"/>
        <v>7</v>
      </c>
      <c r="AF118" s="137">
        <f t="shared" si="30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1">B119</f>
        <v>3.47</v>
      </c>
      <c r="D119" s="137">
        <f t="shared" si="31"/>
        <v>3.47</v>
      </c>
      <c r="E119" s="137">
        <f t="shared" si="31"/>
        <v>3.47</v>
      </c>
      <c r="F119" s="137">
        <f t="shared" si="31"/>
        <v>3.47</v>
      </c>
      <c r="G119" s="137">
        <f t="shared" si="31"/>
        <v>3.47</v>
      </c>
      <c r="H119" s="137">
        <f t="shared" si="31"/>
        <v>3.47</v>
      </c>
      <c r="I119" s="137">
        <f t="shared" si="31"/>
        <v>3.47</v>
      </c>
      <c r="J119" s="137">
        <f t="shared" si="31"/>
        <v>3.47</v>
      </c>
      <c r="K119" s="137">
        <f t="shared" si="31"/>
        <v>3.47</v>
      </c>
      <c r="L119" s="137">
        <f t="shared" si="31"/>
        <v>3.47</v>
      </c>
      <c r="M119" s="137">
        <f t="shared" si="31"/>
        <v>3.47</v>
      </c>
      <c r="N119" s="137">
        <f t="shared" si="31"/>
        <v>3.47</v>
      </c>
      <c r="O119" s="137">
        <f t="shared" si="31"/>
        <v>3.47</v>
      </c>
      <c r="P119" s="137">
        <f t="shared" si="31"/>
        <v>3.47</v>
      </c>
      <c r="Q119" s="137">
        <f t="shared" si="31"/>
        <v>3.47</v>
      </c>
      <c r="R119" s="137">
        <f t="shared" si="31"/>
        <v>3.47</v>
      </c>
      <c r="S119" s="137">
        <f t="shared" si="30"/>
        <v>3.47</v>
      </c>
      <c r="T119" s="137">
        <f t="shared" si="30"/>
        <v>3.47</v>
      </c>
      <c r="U119" s="137">
        <f t="shared" si="30"/>
        <v>3.47</v>
      </c>
      <c r="V119" s="137">
        <f t="shared" si="30"/>
        <v>3.47</v>
      </c>
      <c r="W119" s="137">
        <f t="shared" si="30"/>
        <v>3.47</v>
      </c>
      <c r="X119" s="137">
        <f t="shared" si="30"/>
        <v>3.47</v>
      </c>
      <c r="Y119" s="137">
        <f t="shared" si="30"/>
        <v>3.47</v>
      </c>
      <c r="Z119" s="137">
        <f t="shared" si="30"/>
        <v>3.47</v>
      </c>
      <c r="AA119" s="137">
        <f t="shared" si="30"/>
        <v>3.47</v>
      </c>
      <c r="AB119" s="137">
        <f t="shared" si="30"/>
        <v>3.47</v>
      </c>
      <c r="AC119" s="137">
        <f t="shared" si="30"/>
        <v>3.47</v>
      </c>
      <c r="AD119" s="137">
        <f t="shared" si="30"/>
        <v>3.47</v>
      </c>
      <c r="AE119" s="137">
        <f t="shared" si="30"/>
        <v>3.47</v>
      </c>
      <c r="AF119" s="137">
        <f t="shared" si="30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1"/>
        <v>2.1</v>
      </c>
      <c r="D120" s="137">
        <f t="shared" si="31"/>
        <v>2.1</v>
      </c>
      <c r="E120" s="137">
        <f t="shared" si="31"/>
        <v>2.1</v>
      </c>
      <c r="F120" s="137">
        <f t="shared" si="31"/>
        <v>2.1</v>
      </c>
      <c r="G120" s="137">
        <f t="shared" si="31"/>
        <v>2.1</v>
      </c>
      <c r="H120" s="137">
        <f t="shared" si="31"/>
        <v>2.1</v>
      </c>
      <c r="I120" s="137">
        <f t="shared" si="31"/>
        <v>2.1</v>
      </c>
      <c r="J120" s="137">
        <f t="shared" si="31"/>
        <v>2.1</v>
      </c>
      <c r="K120" s="137">
        <f t="shared" si="31"/>
        <v>2.1</v>
      </c>
      <c r="L120" s="137">
        <f t="shared" si="31"/>
        <v>2.1</v>
      </c>
      <c r="M120" s="137">
        <f t="shared" si="31"/>
        <v>2.1</v>
      </c>
      <c r="N120" s="137">
        <f t="shared" si="31"/>
        <v>2.1</v>
      </c>
      <c r="O120" s="137">
        <f t="shared" si="31"/>
        <v>2.1</v>
      </c>
      <c r="P120" s="137">
        <f t="shared" si="31"/>
        <v>2.1</v>
      </c>
      <c r="Q120" s="137">
        <f t="shared" si="31"/>
        <v>2.1</v>
      </c>
      <c r="R120" s="137">
        <f t="shared" si="31"/>
        <v>2.1</v>
      </c>
      <c r="S120" s="137">
        <f t="shared" si="30"/>
        <v>2.1</v>
      </c>
      <c r="T120" s="137">
        <f t="shared" si="30"/>
        <v>2.1</v>
      </c>
      <c r="U120" s="137">
        <f t="shared" si="30"/>
        <v>2.1</v>
      </c>
      <c r="V120" s="137">
        <f t="shared" si="30"/>
        <v>2.1</v>
      </c>
      <c r="W120" s="137">
        <f t="shared" si="30"/>
        <v>2.1</v>
      </c>
      <c r="X120" s="137">
        <f t="shared" si="30"/>
        <v>2.1</v>
      </c>
      <c r="Y120" s="137">
        <f t="shared" si="30"/>
        <v>2.1</v>
      </c>
      <c r="Z120" s="137">
        <f t="shared" si="30"/>
        <v>2.1</v>
      </c>
      <c r="AA120" s="137">
        <f t="shared" si="30"/>
        <v>2.1</v>
      </c>
      <c r="AB120" s="137">
        <f t="shared" si="30"/>
        <v>2.1</v>
      </c>
      <c r="AC120" s="137">
        <f t="shared" si="30"/>
        <v>2.1</v>
      </c>
      <c r="AD120" s="137">
        <f t="shared" si="30"/>
        <v>2.1</v>
      </c>
      <c r="AE120" s="137">
        <f t="shared" si="30"/>
        <v>2.1</v>
      </c>
      <c r="AF120" s="137">
        <f t="shared" si="30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1"/>
        <v>9.3000000000000007</v>
      </c>
      <c r="D121" s="137">
        <f t="shared" si="31"/>
        <v>9.3000000000000007</v>
      </c>
      <c r="E121" s="137">
        <f t="shared" si="31"/>
        <v>9.3000000000000007</v>
      </c>
      <c r="F121" s="137">
        <f t="shared" si="31"/>
        <v>9.3000000000000007</v>
      </c>
      <c r="G121" s="137">
        <f t="shared" si="31"/>
        <v>9.3000000000000007</v>
      </c>
      <c r="H121" s="137">
        <f t="shared" si="31"/>
        <v>9.3000000000000007</v>
      </c>
      <c r="I121" s="137">
        <f t="shared" si="31"/>
        <v>9.3000000000000007</v>
      </c>
      <c r="J121" s="137">
        <f t="shared" si="31"/>
        <v>9.3000000000000007</v>
      </c>
      <c r="K121" s="137">
        <f t="shared" si="31"/>
        <v>9.3000000000000007</v>
      </c>
      <c r="L121" s="137">
        <f t="shared" si="31"/>
        <v>9.3000000000000007</v>
      </c>
      <c r="M121" s="137">
        <f t="shared" si="31"/>
        <v>9.3000000000000007</v>
      </c>
      <c r="N121" s="137">
        <f t="shared" si="31"/>
        <v>9.3000000000000007</v>
      </c>
      <c r="O121" s="137">
        <f t="shared" si="31"/>
        <v>9.3000000000000007</v>
      </c>
      <c r="P121" s="137">
        <f t="shared" si="31"/>
        <v>9.3000000000000007</v>
      </c>
      <c r="Q121" s="137">
        <f t="shared" si="31"/>
        <v>9.3000000000000007</v>
      </c>
      <c r="R121" s="137">
        <f t="shared" si="31"/>
        <v>9.3000000000000007</v>
      </c>
      <c r="S121" s="137">
        <f t="shared" si="30"/>
        <v>9.3000000000000007</v>
      </c>
      <c r="T121" s="137">
        <f t="shared" si="30"/>
        <v>9.3000000000000007</v>
      </c>
      <c r="U121" s="137">
        <f t="shared" si="30"/>
        <v>9.3000000000000007</v>
      </c>
      <c r="V121" s="137">
        <f t="shared" si="30"/>
        <v>9.3000000000000007</v>
      </c>
      <c r="W121" s="137">
        <f t="shared" si="30"/>
        <v>9.3000000000000007</v>
      </c>
      <c r="X121" s="137">
        <f t="shared" si="30"/>
        <v>9.3000000000000007</v>
      </c>
      <c r="Y121" s="137">
        <f t="shared" si="30"/>
        <v>9.3000000000000007</v>
      </c>
      <c r="Z121" s="137">
        <f t="shared" si="30"/>
        <v>9.3000000000000007</v>
      </c>
      <c r="AA121" s="137">
        <f t="shared" si="30"/>
        <v>9.3000000000000007</v>
      </c>
      <c r="AB121" s="137">
        <f t="shared" si="30"/>
        <v>9.3000000000000007</v>
      </c>
      <c r="AC121" s="137">
        <f t="shared" si="30"/>
        <v>9.3000000000000007</v>
      </c>
      <c r="AD121" s="137">
        <f t="shared" si="30"/>
        <v>9.3000000000000007</v>
      </c>
      <c r="AE121" s="137">
        <f t="shared" si="30"/>
        <v>9.3000000000000007</v>
      </c>
      <c r="AF121" s="137">
        <f t="shared" si="30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1"/>
        <v>0</v>
      </c>
      <c r="D122" s="137">
        <f t="shared" si="31"/>
        <v>0</v>
      </c>
      <c r="E122" s="137">
        <f t="shared" si="31"/>
        <v>0</v>
      </c>
      <c r="F122" s="137">
        <f t="shared" si="31"/>
        <v>0</v>
      </c>
      <c r="G122" s="137">
        <f t="shared" si="31"/>
        <v>0</v>
      </c>
      <c r="H122" s="137">
        <f t="shared" si="31"/>
        <v>0</v>
      </c>
      <c r="I122" s="137">
        <f t="shared" si="31"/>
        <v>0</v>
      </c>
      <c r="J122" s="137">
        <f t="shared" si="31"/>
        <v>0</v>
      </c>
      <c r="K122" s="137">
        <f t="shared" si="31"/>
        <v>0</v>
      </c>
      <c r="L122" s="137">
        <f t="shared" si="31"/>
        <v>0</v>
      </c>
      <c r="M122" s="137">
        <f t="shared" si="31"/>
        <v>0</v>
      </c>
      <c r="N122" s="137">
        <f t="shared" si="31"/>
        <v>0</v>
      </c>
      <c r="O122" s="137">
        <f t="shared" si="31"/>
        <v>0</v>
      </c>
      <c r="P122" s="137">
        <f t="shared" si="31"/>
        <v>0</v>
      </c>
      <c r="Q122" s="137">
        <f t="shared" si="31"/>
        <v>0</v>
      </c>
      <c r="R122" s="137">
        <f t="shared" si="31"/>
        <v>0</v>
      </c>
      <c r="S122" s="137">
        <f t="shared" si="30"/>
        <v>0</v>
      </c>
      <c r="T122" s="137">
        <f t="shared" si="30"/>
        <v>0</v>
      </c>
      <c r="U122" s="137">
        <f t="shared" si="30"/>
        <v>0</v>
      </c>
      <c r="V122" s="137">
        <f t="shared" si="30"/>
        <v>0</v>
      </c>
      <c r="W122" s="137">
        <f t="shared" si="30"/>
        <v>0</v>
      </c>
      <c r="X122" s="137">
        <f t="shared" si="30"/>
        <v>0</v>
      </c>
      <c r="Y122" s="137">
        <f t="shared" si="30"/>
        <v>0</v>
      </c>
      <c r="Z122" s="137">
        <f t="shared" si="30"/>
        <v>0</v>
      </c>
      <c r="AA122" s="137">
        <f t="shared" si="30"/>
        <v>0</v>
      </c>
      <c r="AB122" s="137">
        <f t="shared" si="30"/>
        <v>0</v>
      </c>
      <c r="AC122" s="137">
        <f t="shared" si="30"/>
        <v>0</v>
      </c>
      <c r="AD122" s="137">
        <f t="shared" si="30"/>
        <v>0</v>
      </c>
      <c r="AE122" s="137">
        <f t="shared" si="30"/>
        <v>0</v>
      </c>
      <c r="AF122" s="137">
        <f t="shared" si="30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1"/>
        <v>0</v>
      </c>
      <c r="D123" s="137">
        <f t="shared" si="31"/>
        <v>0</v>
      </c>
      <c r="E123" s="137">
        <f t="shared" si="31"/>
        <v>0</v>
      </c>
      <c r="F123" s="137">
        <f t="shared" si="31"/>
        <v>0</v>
      </c>
      <c r="G123" s="137">
        <f t="shared" si="31"/>
        <v>0</v>
      </c>
      <c r="H123" s="137">
        <f t="shared" si="31"/>
        <v>0</v>
      </c>
      <c r="I123" s="137">
        <f t="shared" si="31"/>
        <v>0</v>
      </c>
      <c r="J123" s="137">
        <f t="shared" si="31"/>
        <v>0</v>
      </c>
      <c r="K123" s="137">
        <f t="shared" si="31"/>
        <v>0</v>
      </c>
      <c r="L123" s="137">
        <f t="shared" si="31"/>
        <v>0</v>
      </c>
      <c r="M123" s="137">
        <f t="shared" si="31"/>
        <v>0</v>
      </c>
      <c r="N123" s="137">
        <f t="shared" si="31"/>
        <v>0</v>
      </c>
      <c r="O123" s="137">
        <f t="shared" si="31"/>
        <v>0</v>
      </c>
      <c r="P123" s="137">
        <f t="shared" si="31"/>
        <v>0</v>
      </c>
      <c r="Q123" s="137">
        <f t="shared" si="31"/>
        <v>0</v>
      </c>
      <c r="R123" s="137">
        <f t="shared" si="31"/>
        <v>0</v>
      </c>
      <c r="S123" s="137">
        <f t="shared" si="30"/>
        <v>0</v>
      </c>
      <c r="T123" s="137">
        <f t="shared" si="30"/>
        <v>0</v>
      </c>
      <c r="U123" s="137">
        <f t="shared" si="30"/>
        <v>0</v>
      </c>
      <c r="V123" s="137">
        <f t="shared" si="30"/>
        <v>0</v>
      </c>
      <c r="W123" s="137">
        <f t="shared" si="30"/>
        <v>0</v>
      </c>
      <c r="X123" s="137">
        <f t="shared" si="30"/>
        <v>0</v>
      </c>
      <c r="Y123" s="137">
        <f t="shared" si="30"/>
        <v>0</v>
      </c>
      <c r="Z123" s="137">
        <f t="shared" si="30"/>
        <v>0</v>
      </c>
      <c r="AA123" s="137">
        <f t="shared" si="30"/>
        <v>0</v>
      </c>
      <c r="AB123" s="137">
        <f t="shared" si="30"/>
        <v>0</v>
      </c>
      <c r="AC123" s="137">
        <f t="shared" si="30"/>
        <v>0</v>
      </c>
      <c r="AD123" s="137">
        <f t="shared" si="30"/>
        <v>0</v>
      </c>
      <c r="AE123" s="137">
        <f t="shared" si="30"/>
        <v>0</v>
      </c>
      <c r="AF123" s="137">
        <f t="shared" si="30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1"/>
        <v>5</v>
      </c>
      <c r="D124" s="137">
        <f t="shared" si="31"/>
        <v>5</v>
      </c>
      <c r="E124" s="137">
        <f t="shared" si="31"/>
        <v>5</v>
      </c>
      <c r="F124" s="137">
        <f t="shared" si="31"/>
        <v>5</v>
      </c>
      <c r="G124" s="137">
        <f t="shared" si="31"/>
        <v>5</v>
      </c>
      <c r="H124" s="137">
        <f t="shared" si="31"/>
        <v>5</v>
      </c>
      <c r="I124" s="137">
        <f t="shared" si="31"/>
        <v>5</v>
      </c>
      <c r="J124" s="137">
        <f t="shared" si="31"/>
        <v>5</v>
      </c>
      <c r="K124" s="137">
        <f t="shared" si="31"/>
        <v>5</v>
      </c>
      <c r="L124" s="137">
        <f t="shared" si="31"/>
        <v>5</v>
      </c>
      <c r="M124" s="137">
        <f t="shared" si="31"/>
        <v>5</v>
      </c>
      <c r="N124" s="137">
        <f t="shared" si="31"/>
        <v>5</v>
      </c>
      <c r="O124" s="137">
        <f t="shared" si="31"/>
        <v>5</v>
      </c>
      <c r="P124" s="137">
        <f t="shared" si="31"/>
        <v>5</v>
      </c>
      <c r="Q124" s="137">
        <f t="shared" si="31"/>
        <v>5</v>
      </c>
      <c r="R124" s="137">
        <f t="shared" si="31"/>
        <v>5</v>
      </c>
      <c r="S124" s="137">
        <f t="shared" si="30"/>
        <v>5</v>
      </c>
      <c r="T124" s="137">
        <f t="shared" si="30"/>
        <v>5</v>
      </c>
      <c r="U124" s="137">
        <f t="shared" si="30"/>
        <v>5</v>
      </c>
      <c r="V124" s="137">
        <f t="shared" si="30"/>
        <v>5</v>
      </c>
      <c r="W124" s="137">
        <f t="shared" si="30"/>
        <v>5</v>
      </c>
      <c r="X124" s="137">
        <f t="shared" si="30"/>
        <v>5</v>
      </c>
      <c r="Y124" s="137">
        <f t="shared" si="30"/>
        <v>5</v>
      </c>
      <c r="Z124" s="137">
        <f t="shared" si="30"/>
        <v>5</v>
      </c>
      <c r="AA124" s="137">
        <f t="shared" si="30"/>
        <v>5</v>
      </c>
      <c r="AB124" s="137">
        <f t="shared" si="30"/>
        <v>5</v>
      </c>
      <c r="AC124" s="137">
        <f t="shared" si="30"/>
        <v>5</v>
      </c>
      <c r="AD124" s="137">
        <f t="shared" si="30"/>
        <v>5</v>
      </c>
      <c r="AE124" s="137">
        <f t="shared" si="30"/>
        <v>5</v>
      </c>
      <c r="AF124" s="137">
        <f t="shared" si="30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1"/>
        <v>1</v>
      </c>
      <c r="D125" s="137">
        <f t="shared" si="31"/>
        <v>1</v>
      </c>
      <c r="E125" s="137">
        <f t="shared" si="31"/>
        <v>1</v>
      </c>
      <c r="F125" s="137">
        <f t="shared" si="31"/>
        <v>1</v>
      </c>
      <c r="G125" s="137">
        <f t="shared" si="31"/>
        <v>1</v>
      </c>
      <c r="H125" s="137">
        <f t="shared" si="31"/>
        <v>1</v>
      </c>
      <c r="I125" s="137">
        <f t="shared" si="31"/>
        <v>1</v>
      </c>
      <c r="J125" s="137">
        <f t="shared" si="31"/>
        <v>1</v>
      </c>
      <c r="K125" s="137">
        <f t="shared" si="31"/>
        <v>1</v>
      </c>
      <c r="L125" s="137">
        <f t="shared" si="31"/>
        <v>1</v>
      </c>
      <c r="M125" s="137">
        <f t="shared" si="31"/>
        <v>1</v>
      </c>
      <c r="N125" s="137">
        <f t="shared" si="31"/>
        <v>1</v>
      </c>
      <c r="O125" s="137">
        <f t="shared" si="31"/>
        <v>1</v>
      </c>
      <c r="P125" s="137">
        <f t="shared" si="31"/>
        <v>1</v>
      </c>
      <c r="Q125" s="137">
        <f t="shared" si="31"/>
        <v>1</v>
      </c>
      <c r="R125" s="137">
        <f t="shared" si="31"/>
        <v>1</v>
      </c>
      <c r="S125" s="137">
        <f t="shared" si="30"/>
        <v>1</v>
      </c>
      <c r="T125" s="137">
        <f t="shared" si="30"/>
        <v>1</v>
      </c>
      <c r="U125" s="137">
        <f t="shared" si="30"/>
        <v>1</v>
      </c>
      <c r="V125" s="137">
        <f t="shared" si="30"/>
        <v>1</v>
      </c>
      <c r="W125" s="137">
        <f t="shared" si="30"/>
        <v>1</v>
      </c>
      <c r="X125" s="137">
        <f t="shared" si="30"/>
        <v>1</v>
      </c>
      <c r="Y125" s="137">
        <f t="shared" si="30"/>
        <v>1</v>
      </c>
      <c r="Z125" s="137">
        <f t="shared" si="30"/>
        <v>1</v>
      </c>
      <c r="AA125" s="137">
        <f t="shared" si="30"/>
        <v>1</v>
      </c>
      <c r="AB125" s="137">
        <f t="shared" si="30"/>
        <v>1</v>
      </c>
      <c r="AC125" s="137">
        <f t="shared" si="30"/>
        <v>1</v>
      </c>
      <c r="AD125" s="137">
        <f t="shared" si="30"/>
        <v>1</v>
      </c>
      <c r="AE125" s="137">
        <f t="shared" si="30"/>
        <v>1</v>
      </c>
      <c r="AF125" s="137">
        <f t="shared" si="30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1"/>
        <v>1.58</v>
      </c>
      <c r="D126" s="137">
        <f t="shared" si="31"/>
        <v>1.58</v>
      </c>
      <c r="E126" s="137">
        <f t="shared" si="31"/>
        <v>1.58</v>
      </c>
      <c r="F126" s="137">
        <f t="shared" si="31"/>
        <v>1.58</v>
      </c>
      <c r="G126" s="137">
        <f t="shared" si="31"/>
        <v>1.58</v>
      </c>
      <c r="H126" s="137">
        <f t="shared" si="31"/>
        <v>1.58</v>
      </c>
      <c r="I126" s="137">
        <f t="shared" si="31"/>
        <v>1.58</v>
      </c>
      <c r="J126" s="137">
        <f t="shared" si="31"/>
        <v>1.58</v>
      </c>
      <c r="K126" s="137">
        <f t="shared" si="31"/>
        <v>1.58</v>
      </c>
      <c r="L126" s="137">
        <f t="shared" si="31"/>
        <v>1.58</v>
      </c>
      <c r="M126" s="137">
        <f t="shared" si="31"/>
        <v>1.58</v>
      </c>
      <c r="N126" s="137">
        <f t="shared" si="31"/>
        <v>1.58</v>
      </c>
      <c r="O126" s="137">
        <f t="shared" si="31"/>
        <v>1.58</v>
      </c>
      <c r="P126" s="137">
        <f t="shared" si="31"/>
        <v>1.58</v>
      </c>
      <c r="Q126" s="137">
        <f t="shared" si="31"/>
        <v>1.58</v>
      </c>
      <c r="R126" s="137">
        <f t="shared" si="31"/>
        <v>1.58</v>
      </c>
      <c r="S126" s="137">
        <f t="shared" si="30"/>
        <v>1.58</v>
      </c>
      <c r="T126" s="137">
        <f t="shared" si="30"/>
        <v>1.58</v>
      </c>
      <c r="U126" s="137">
        <f t="shared" si="30"/>
        <v>1.58</v>
      </c>
      <c r="V126" s="137">
        <f t="shared" si="30"/>
        <v>1.58</v>
      </c>
      <c r="W126" s="137">
        <f t="shared" si="30"/>
        <v>1.58</v>
      </c>
      <c r="X126" s="137">
        <f t="shared" si="30"/>
        <v>1.58</v>
      </c>
      <c r="Y126" s="137">
        <f t="shared" si="30"/>
        <v>1.58</v>
      </c>
      <c r="Z126" s="137">
        <f t="shared" si="30"/>
        <v>1.58</v>
      </c>
      <c r="AA126" s="137">
        <f t="shared" si="30"/>
        <v>1.58</v>
      </c>
      <c r="AB126" s="137">
        <f t="shared" si="30"/>
        <v>1.58</v>
      </c>
      <c r="AC126" s="137">
        <f t="shared" si="30"/>
        <v>1.58</v>
      </c>
      <c r="AD126" s="137">
        <f t="shared" si="30"/>
        <v>1.58</v>
      </c>
      <c r="AE126" s="137">
        <f t="shared" si="30"/>
        <v>1.58</v>
      </c>
      <c r="AF126" s="137">
        <f t="shared" si="30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1"/>
        <v>1.46</v>
      </c>
      <c r="D127" s="137">
        <f t="shared" si="31"/>
        <v>1.46</v>
      </c>
      <c r="E127" s="137">
        <f t="shared" si="31"/>
        <v>1.46</v>
      </c>
      <c r="F127" s="137">
        <f t="shared" si="31"/>
        <v>1.46</v>
      </c>
      <c r="G127" s="137">
        <f t="shared" si="31"/>
        <v>1.46</v>
      </c>
      <c r="H127" s="137">
        <f t="shared" si="31"/>
        <v>1.46</v>
      </c>
      <c r="I127" s="137">
        <f t="shared" si="31"/>
        <v>1.46</v>
      </c>
      <c r="J127" s="137">
        <f t="shared" si="31"/>
        <v>1.46</v>
      </c>
      <c r="K127" s="137">
        <f t="shared" si="31"/>
        <v>1.46</v>
      </c>
      <c r="L127" s="137">
        <f t="shared" si="31"/>
        <v>1.46</v>
      </c>
      <c r="M127" s="137">
        <f t="shared" si="31"/>
        <v>1.46</v>
      </c>
      <c r="N127" s="137">
        <f t="shared" si="31"/>
        <v>1.46</v>
      </c>
      <c r="O127" s="137">
        <f t="shared" si="31"/>
        <v>1.46</v>
      </c>
      <c r="P127" s="137">
        <f t="shared" si="31"/>
        <v>1.46</v>
      </c>
      <c r="Q127" s="137">
        <f t="shared" si="31"/>
        <v>1.46</v>
      </c>
      <c r="R127" s="137">
        <f t="shared" si="31"/>
        <v>1.46</v>
      </c>
      <c r="S127" s="137">
        <f t="shared" ref="S127:AF128" si="32">R127</f>
        <v>1.46</v>
      </c>
      <c r="T127" s="137">
        <f t="shared" si="32"/>
        <v>1.46</v>
      </c>
      <c r="U127" s="137">
        <f t="shared" si="32"/>
        <v>1.46</v>
      </c>
      <c r="V127" s="137">
        <f t="shared" si="32"/>
        <v>1.46</v>
      </c>
      <c r="W127" s="137">
        <f t="shared" si="32"/>
        <v>1.46</v>
      </c>
      <c r="X127" s="137">
        <f t="shared" si="32"/>
        <v>1.46</v>
      </c>
      <c r="Y127" s="137">
        <f t="shared" si="32"/>
        <v>1.46</v>
      </c>
      <c r="Z127" s="137">
        <f t="shared" si="32"/>
        <v>1.46</v>
      </c>
      <c r="AA127" s="137">
        <f t="shared" si="32"/>
        <v>1.46</v>
      </c>
      <c r="AB127" s="137">
        <f t="shared" si="32"/>
        <v>1.46</v>
      </c>
      <c r="AC127" s="137">
        <f t="shared" si="32"/>
        <v>1.46</v>
      </c>
      <c r="AD127" s="137">
        <f t="shared" si="32"/>
        <v>1.46</v>
      </c>
      <c r="AE127" s="137">
        <f t="shared" si="32"/>
        <v>1.46</v>
      </c>
      <c r="AF127" s="137">
        <f t="shared" si="32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1"/>
        <v>1.48</v>
      </c>
      <c r="D128" s="137">
        <f t="shared" si="31"/>
        <v>1.48</v>
      </c>
      <c r="E128" s="137">
        <f t="shared" si="31"/>
        <v>1.48</v>
      </c>
      <c r="F128" s="137">
        <f t="shared" si="31"/>
        <v>1.48</v>
      </c>
      <c r="G128" s="137">
        <f t="shared" si="31"/>
        <v>1.48</v>
      </c>
      <c r="H128" s="137">
        <f t="shared" si="31"/>
        <v>1.48</v>
      </c>
      <c r="I128" s="137">
        <f t="shared" si="31"/>
        <v>1.48</v>
      </c>
      <c r="J128" s="137">
        <f t="shared" si="31"/>
        <v>1.48</v>
      </c>
      <c r="K128" s="137">
        <f t="shared" si="31"/>
        <v>1.48</v>
      </c>
      <c r="L128" s="137">
        <f t="shared" si="31"/>
        <v>1.48</v>
      </c>
      <c r="M128" s="137">
        <f t="shared" si="31"/>
        <v>1.48</v>
      </c>
      <c r="N128" s="137">
        <f t="shared" si="31"/>
        <v>1.48</v>
      </c>
      <c r="O128" s="137">
        <f t="shared" si="31"/>
        <v>1.48</v>
      </c>
      <c r="P128" s="137">
        <f t="shared" si="31"/>
        <v>1.48</v>
      </c>
      <c r="Q128" s="137">
        <f t="shared" si="31"/>
        <v>1.48</v>
      </c>
      <c r="R128" s="137">
        <f t="shared" si="31"/>
        <v>1.48</v>
      </c>
      <c r="S128" s="137">
        <f t="shared" si="32"/>
        <v>1.48</v>
      </c>
      <c r="T128" s="137">
        <f t="shared" si="32"/>
        <v>1.48</v>
      </c>
      <c r="U128" s="137">
        <f t="shared" si="32"/>
        <v>1.48</v>
      </c>
      <c r="V128" s="137">
        <f t="shared" si="32"/>
        <v>1.48</v>
      </c>
      <c r="W128" s="137">
        <f t="shared" si="32"/>
        <v>1.48</v>
      </c>
      <c r="X128" s="137">
        <f t="shared" si="32"/>
        <v>1.48</v>
      </c>
      <c r="Y128" s="137">
        <f t="shared" si="32"/>
        <v>1.48</v>
      </c>
      <c r="Z128" s="137">
        <f t="shared" si="32"/>
        <v>1.48</v>
      </c>
      <c r="AA128" s="137">
        <f t="shared" si="32"/>
        <v>1.48</v>
      </c>
      <c r="AB128" s="137">
        <f t="shared" si="32"/>
        <v>1.48</v>
      </c>
      <c r="AC128" s="137">
        <f t="shared" si="32"/>
        <v>1.48</v>
      </c>
      <c r="AD128" s="137">
        <f t="shared" si="32"/>
        <v>1.48</v>
      </c>
      <c r="AE128" s="137">
        <f t="shared" si="32"/>
        <v>1.48</v>
      </c>
      <c r="AF128" s="137">
        <f t="shared" si="32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3">B130</f>
        <v>2.2000000000000002</v>
      </c>
      <c r="D130" s="137">
        <f t="shared" si="33"/>
        <v>2.2000000000000002</v>
      </c>
      <c r="E130" s="137">
        <f t="shared" si="33"/>
        <v>2.2000000000000002</v>
      </c>
      <c r="F130" s="137">
        <f t="shared" si="33"/>
        <v>2.2000000000000002</v>
      </c>
      <c r="G130" s="137">
        <f t="shared" si="33"/>
        <v>2.2000000000000002</v>
      </c>
      <c r="H130" s="137">
        <f t="shared" si="33"/>
        <v>2.2000000000000002</v>
      </c>
      <c r="I130" s="137">
        <f t="shared" si="33"/>
        <v>2.2000000000000002</v>
      </c>
      <c r="J130" s="137">
        <f t="shared" si="33"/>
        <v>2.2000000000000002</v>
      </c>
      <c r="K130" s="137">
        <f t="shared" si="33"/>
        <v>2.2000000000000002</v>
      </c>
      <c r="L130" s="137">
        <f t="shared" si="33"/>
        <v>2.2000000000000002</v>
      </c>
      <c r="M130" s="137">
        <f t="shared" si="33"/>
        <v>2.2000000000000002</v>
      </c>
      <c r="N130" s="137">
        <f t="shared" si="33"/>
        <v>2.2000000000000002</v>
      </c>
      <c r="O130" s="137">
        <f t="shared" si="33"/>
        <v>2.2000000000000002</v>
      </c>
      <c r="P130" s="137">
        <f t="shared" si="33"/>
        <v>2.2000000000000002</v>
      </c>
      <c r="Q130" s="137">
        <f t="shared" si="33"/>
        <v>2.2000000000000002</v>
      </c>
      <c r="R130" s="137">
        <f t="shared" si="33"/>
        <v>2.2000000000000002</v>
      </c>
      <c r="S130" s="137">
        <f t="shared" ref="S130:AF137" si="34">R130</f>
        <v>2.2000000000000002</v>
      </c>
      <c r="T130" s="137">
        <f t="shared" si="34"/>
        <v>2.2000000000000002</v>
      </c>
      <c r="U130" s="137">
        <f t="shared" si="34"/>
        <v>2.2000000000000002</v>
      </c>
      <c r="V130" s="137">
        <f t="shared" si="34"/>
        <v>2.2000000000000002</v>
      </c>
      <c r="W130" s="137">
        <f t="shared" si="34"/>
        <v>2.2000000000000002</v>
      </c>
      <c r="X130" s="137">
        <f t="shared" si="34"/>
        <v>2.2000000000000002</v>
      </c>
      <c r="Y130" s="137">
        <f t="shared" si="34"/>
        <v>2.2000000000000002</v>
      </c>
      <c r="Z130" s="137">
        <f t="shared" si="34"/>
        <v>2.2000000000000002</v>
      </c>
      <c r="AA130" s="137">
        <f t="shared" si="34"/>
        <v>2.2000000000000002</v>
      </c>
      <c r="AB130" s="137">
        <f t="shared" si="34"/>
        <v>2.2000000000000002</v>
      </c>
      <c r="AC130" s="137">
        <f t="shared" si="34"/>
        <v>2.2000000000000002</v>
      </c>
      <c r="AD130" s="137">
        <f t="shared" si="34"/>
        <v>2.2000000000000002</v>
      </c>
      <c r="AE130" s="137">
        <f t="shared" si="34"/>
        <v>2.2000000000000002</v>
      </c>
      <c r="AF130" s="137">
        <f t="shared" si="34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3"/>
        <v>2</v>
      </c>
      <c r="D131" s="137">
        <f t="shared" si="33"/>
        <v>2</v>
      </c>
      <c r="E131" s="137">
        <f t="shared" si="33"/>
        <v>2</v>
      </c>
      <c r="F131" s="137">
        <f t="shared" si="33"/>
        <v>2</v>
      </c>
      <c r="G131" s="137">
        <f t="shared" si="33"/>
        <v>2</v>
      </c>
      <c r="H131" s="137">
        <f t="shared" si="33"/>
        <v>2</v>
      </c>
      <c r="I131" s="137">
        <f t="shared" si="33"/>
        <v>2</v>
      </c>
      <c r="J131" s="137">
        <f t="shared" si="33"/>
        <v>2</v>
      </c>
      <c r="K131" s="137">
        <f t="shared" si="33"/>
        <v>2</v>
      </c>
      <c r="L131" s="137">
        <f t="shared" si="33"/>
        <v>2</v>
      </c>
      <c r="M131" s="137">
        <f t="shared" si="33"/>
        <v>2</v>
      </c>
      <c r="N131" s="137">
        <f t="shared" si="33"/>
        <v>2</v>
      </c>
      <c r="O131" s="137">
        <f t="shared" si="33"/>
        <v>2</v>
      </c>
      <c r="P131" s="137">
        <f t="shared" si="33"/>
        <v>2</v>
      </c>
      <c r="Q131" s="137">
        <f t="shared" si="33"/>
        <v>2</v>
      </c>
      <c r="R131" s="137">
        <f t="shared" si="33"/>
        <v>2</v>
      </c>
      <c r="S131" s="137">
        <f t="shared" si="34"/>
        <v>2</v>
      </c>
      <c r="T131" s="137">
        <f t="shared" si="34"/>
        <v>2</v>
      </c>
      <c r="U131" s="137">
        <f t="shared" si="34"/>
        <v>2</v>
      </c>
      <c r="V131" s="137">
        <f t="shared" si="34"/>
        <v>2</v>
      </c>
      <c r="W131" s="137">
        <f t="shared" si="34"/>
        <v>2</v>
      </c>
      <c r="X131" s="137">
        <f t="shared" si="34"/>
        <v>2</v>
      </c>
      <c r="Y131" s="137">
        <f t="shared" si="34"/>
        <v>2</v>
      </c>
      <c r="Z131" s="137">
        <f t="shared" si="34"/>
        <v>2</v>
      </c>
      <c r="AA131" s="137">
        <f t="shared" si="34"/>
        <v>2</v>
      </c>
      <c r="AB131" s="137">
        <f t="shared" si="34"/>
        <v>2</v>
      </c>
      <c r="AC131" s="137">
        <f t="shared" si="34"/>
        <v>2</v>
      </c>
      <c r="AD131" s="137">
        <f t="shared" si="34"/>
        <v>2</v>
      </c>
      <c r="AE131" s="137">
        <f t="shared" si="34"/>
        <v>2</v>
      </c>
      <c r="AF131" s="137">
        <f t="shared" si="34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3"/>
        <v>1.25</v>
      </c>
      <c r="D132" s="137">
        <f t="shared" si="33"/>
        <v>1.25</v>
      </c>
      <c r="E132" s="137">
        <f t="shared" si="33"/>
        <v>1.25</v>
      </c>
      <c r="F132" s="137">
        <f t="shared" si="33"/>
        <v>1.25</v>
      </c>
      <c r="G132" s="137">
        <f t="shared" si="33"/>
        <v>1.25</v>
      </c>
      <c r="H132" s="137">
        <f t="shared" si="33"/>
        <v>1.25</v>
      </c>
      <c r="I132" s="137">
        <f t="shared" si="33"/>
        <v>1.25</v>
      </c>
      <c r="J132" s="137">
        <f t="shared" si="33"/>
        <v>1.25</v>
      </c>
      <c r="K132" s="137">
        <f t="shared" si="33"/>
        <v>1.25</v>
      </c>
      <c r="L132" s="137">
        <f t="shared" si="33"/>
        <v>1.25</v>
      </c>
      <c r="M132" s="137">
        <f t="shared" si="33"/>
        <v>1.25</v>
      </c>
      <c r="N132" s="137">
        <f t="shared" si="33"/>
        <v>1.25</v>
      </c>
      <c r="O132" s="137">
        <f t="shared" si="33"/>
        <v>1.25</v>
      </c>
      <c r="P132" s="137">
        <f t="shared" si="33"/>
        <v>1.25</v>
      </c>
      <c r="Q132" s="137">
        <f t="shared" si="33"/>
        <v>1.25</v>
      </c>
      <c r="R132" s="137">
        <f t="shared" si="33"/>
        <v>1.25</v>
      </c>
      <c r="S132" s="137">
        <f t="shared" si="34"/>
        <v>1.25</v>
      </c>
      <c r="T132" s="137">
        <f t="shared" si="34"/>
        <v>1.25</v>
      </c>
      <c r="U132" s="137">
        <f t="shared" si="34"/>
        <v>1.25</v>
      </c>
      <c r="V132" s="137">
        <f t="shared" si="34"/>
        <v>1.25</v>
      </c>
      <c r="W132" s="137">
        <f t="shared" si="34"/>
        <v>1.25</v>
      </c>
      <c r="X132" s="137">
        <f t="shared" si="34"/>
        <v>1.25</v>
      </c>
      <c r="Y132" s="137">
        <f t="shared" si="34"/>
        <v>1.25</v>
      </c>
      <c r="Z132" s="137">
        <f t="shared" si="34"/>
        <v>1.25</v>
      </c>
      <c r="AA132" s="137">
        <f t="shared" si="34"/>
        <v>1.25</v>
      </c>
      <c r="AB132" s="137">
        <f t="shared" si="34"/>
        <v>1.25</v>
      </c>
      <c r="AC132" s="137">
        <f t="shared" si="34"/>
        <v>1.25</v>
      </c>
      <c r="AD132" s="137">
        <f t="shared" si="34"/>
        <v>1.25</v>
      </c>
      <c r="AE132" s="137">
        <f t="shared" si="34"/>
        <v>1.25</v>
      </c>
      <c r="AF132" s="137">
        <f t="shared" si="34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3"/>
        <v>1.1499999999999999</v>
      </c>
      <c r="D133" s="137">
        <f t="shared" si="33"/>
        <v>1.1499999999999999</v>
      </c>
      <c r="E133" s="137">
        <f t="shared" si="33"/>
        <v>1.1499999999999999</v>
      </c>
      <c r="F133" s="137">
        <f t="shared" si="33"/>
        <v>1.1499999999999999</v>
      </c>
      <c r="G133" s="137">
        <f t="shared" si="33"/>
        <v>1.1499999999999999</v>
      </c>
      <c r="H133" s="137">
        <f t="shared" si="33"/>
        <v>1.1499999999999999</v>
      </c>
      <c r="I133" s="137">
        <f t="shared" si="33"/>
        <v>1.1499999999999999</v>
      </c>
      <c r="J133" s="137">
        <f t="shared" si="33"/>
        <v>1.1499999999999999</v>
      </c>
      <c r="K133" s="137">
        <f t="shared" si="33"/>
        <v>1.1499999999999999</v>
      </c>
      <c r="L133" s="137">
        <f t="shared" si="33"/>
        <v>1.1499999999999999</v>
      </c>
      <c r="M133" s="137">
        <f t="shared" si="33"/>
        <v>1.1499999999999999</v>
      </c>
      <c r="N133" s="137">
        <f t="shared" si="33"/>
        <v>1.1499999999999999</v>
      </c>
      <c r="O133" s="137">
        <f t="shared" si="33"/>
        <v>1.1499999999999999</v>
      </c>
      <c r="P133" s="137">
        <f t="shared" si="33"/>
        <v>1.1499999999999999</v>
      </c>
      <c r="Q133" s="137">
        <f t="shared" si="33"/>
        <v>1.1499999999999999</v>
      </c>
      <c r="R133" s="137">
        <f t="shared" si="33"/>
        <v>1.1499999999999999</v>
      </c>
      <c r="S133" s="137">
        <f t="shared" si="34"/>
        <v>1.1499999999999999</v>
      </c>
      <c r="T133" s="137">
        <f t="shared" si="34"/>
        <v>1.1499999999999999</v>
      </c>
      <c r="U133" s="137">
        <f t="shared" si="34"/>
        <v>1.1499999999999999</v>
      </c>
      <c r="V133" s="137">
        <f t="shared" si="34"/>
        <v>1.1499999999999999</v>
      </c>
      <c r="W133" s="137">
        <f t="shared" si="34"/>
        <v>1.1499999999999999</v>
      </c>
      <c r="X133" s="137">
        <f t="shared" si="34"/>
        <v>1.1499999999999999</v>
      </c>
      <c r="Y133" s="137">
        <f t="shared" si="34"/>
        <v>1.1499999999999999</v>
      </c>
      <c r="Z133" s="137">
        <f t="shared" si="34"/>
        <v>1.1499999999999999</v>
      </c>
      <c r="AA133" s="137">
        <f t="shared" si="34"/>
        <v>1.1499999999999999</v>
      </c>
      <c r="AB133" s="137">
        <f t="shared" si="34"/>
        <v>1.1499999999999999</v>
      </c>
      <c r="AC133" s="137">
        <f t="shared" si="34"/>
        <v>1.1499999999999999</v>
      </c>
      <c r="AD133" s="137">
        <f t="shared" si="34"/>
        <v>1.1499999999999999</v>
      </c>
      <c r="AE133" s="137">
        <f t="shared" si="34"/>
        <v>1.1499999999999999</v>
      </c>
      <c r="AF133" s="137">
        <f t="shared" si="34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3"/>
        <v>2.133</v>
      </c>
      <c r="D134" s="137">
        <f t="shared" si="33"/>
        <v>2.133</v>
      </c>
      <c r="E134" s="137">
        <f t="shared" si="33"/>
        <v>2.133</v>
      </c>
      <c r="F134" s="137">
        <f t="shared" si="33"/>
        <v>2.133</v>
      </c>
      <c r="G134" s="137">
        <f t="shared" si="33"/>
        <v>2.133</v>
      </c>
      <c r="H134" s="137">
        <f t="shared" si="33"/>
        <v>2.133</v>
      </c>
      <c r="I134" s="137">
        <f t="shared" si="33"/>
        <v>2.133</v>
      </c>
      <c r="J134" s="137">
        <f t="shared" si="33"/>
        <v>2.133</v>
      </c>
      <c r="K134" s="137">
        <f t="shared" si="33"/>
        <v>2.133</v>
      </c>
      <c r="L134" s="137">
        <f t="shared" si="33"/>
        <v>2.133</v>
      </c>
      <c r="M134" s="137">
        <f t="shared" si="33"/>
        <v>2.133</v>
      </c>
      <c r="N134" s="137">
        <f t="shared" si="33"/>
        <v>2.133</v>
      </c>
      <c r="O134" s="137">
        <f t="shared" si="33"/>
        <v>2.133</v>
      </c>
      <c r="P134" s="137">
        <f t="shared" si="33"/>
        <v>2.133</v>
      </c>
      <c r="Q134" s="137">
        <f t="shared" si="33"/>
        <v>2.133</v>
      </c>
      <c r="R134" s="137">
        <f t="shared" si="33"/>
        <v>2.133</v>
      </c>
      <c r="S134" s="137">
        <f t="shared" si="34"/>
        <v>2.133</v>
      </c>
      <c r="T134" s="137">
        <f t="shared" si="34"/>
        <v>2.133</v>
      </c>
      <c r="U134" s="137">
        <f t="shared" si="34"/>
        <v>2.133</v>
      </c>
      <c r="V134" s="137">
        <f t="shared" si="34"/>
        <v>2.133</v>
      </c>
      <c r="W134" s="137">
        <f t="shared" si="34"/>
        <v>2.133</v>
      </c>
      <c r="X134" s="137">
        <f t="shared" si="34"/>
        <v>2.133</v>
      </c>
      <c r="Y134" s="137">
        <f t="shared" si="34"/>
        <v>2.133</v>
      </c>
      <c r="Z134" s="137">
        <f t="shared" si="34"/>
        <v>2.133</v>
      </c>
      <c r="AA134" s="137">
        <f t="shared" si="34"/>
        <v>2.133</v>
      </c>
      <c r="AB134" s="137">
        <f t="shared" si="34"/>
        <v>2.133</v>
      </c>
      <c r="AC134" s="137">
        <f t="shared" si="34"/>
        <v>2.133</v>
      </c>
      <c r="AD134" s="137">
        <f t="shared" si="34"/>
        <v>2.133</v>
      </c>
      <c r="AE134" s="137">
        <f t="shared" si="34"/>
        <v>2.133</v>
      </c>
      <c r="AF134" s="137">
        <f t="shared" si="34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3"/>
        <v>2.09</v>
      </c>
      <c r="D135" s="137">
        <f t="shared" si="33"/>
        <v>2.09</v>
      </c>
      <c r="E135" s="137">
        <f t="shared" si="33"/>
        <v>2.09</v>
      </c>
      <c r="F135" s="137">
        <f t="shared" si="33"/>
        <v>2.09</v>
      </c>
      <c r="G135" s="137">
        <f t="shared" si="33"/>
        <v>2.09</v>
      </c>
      <c r="H135" s="137">
        <f t="shared" si="33"/>
        <v>2.09</v>
      </c>
      <c r="I135" s="137">
        <f t="shared" si="33"/>
        <v>2.09</v>
      </c>
      <c r="J135" s="137">
        <f t="shared" si="33"/>
        <v>2.09</v>
      </c>
      <c r="K135" s="137">
        <f t="shared" si="33"/>
        <v>2.09</v>
      </c>
      <c r="L135" s="137">
        <f t="shared" si="33"/>
        <v>2.09</v>
      </c>
      <c r="M135" s="137">
        <f t="shared" si="33"/>
        <v>2.09</v>
      </c>
      <c r="N135" s="137">
        <f t="shared" si="33"/>
        <v>2.09</v>
      </c>
      <c r="O135" s="137">
        <f t="shared" si="33"/>
        <v>2.09</v>
      </c>
      <c r="P135" s="137">
        <f t="shared" si="33"/>
        <v>2.09</v>
      </c>
      <c r="Q135" s="137">
        <f t="shared" si="33"/>
        <v>2.09</v>
      </c>
      <c r="R135" s="137">
        <f t="shared" si="33"/>
        <v>2.09</v>
      </c>
      <c r="S135" s="137">
        <f t="shared" si="34"/>
        <v>2.09</v>
      </c>
      <c r="T135" s="137">
        <f t="shared" si="34"/>
        <v>2.09</v>
      </c>
      <c r="U135" s="137">
        <f t="shared" si="34"/>
        <v>2.09</v>
      </c>
      <c r="V135" s="137">
        <f t="shared" si="34"/>
        <v>2.09</v>
      </c>
      <c r="W135" s="137">
        <f t="shared" si="34"/>
        <v>2.09</v>
      </c>
      <c r="X135" s="137">
        <f t="shared" si="34"/>
        <v>2.09</v>
      </c>
      <c r="Y135" s="137">
        <f t="shared" si="34"/>
        <v>2.09</v>
      </c>
      <c r="Z135" s="137">
        <f t="shared" si="34"/>
        <v>2.09</v>
      </c>
      <c r="AA135" s="137">
        <f t="shared" si="34"/>
        <v>2.09</v>
      </c>
      <c r="AB135" s="137">
        <f t="shared" si="34"/>
        <v>2.09</v>
      </c>
      <c r="AC135" s="137">
        <f t="shared" si="34"/>
        <v>2.09</v>
      </c>
      <c r="AD135" s="137">
        <f t="shared" si="34"/>
        <v>2.09</v>
      </c>
      <c r="AE135" s="137">
        <f t="shared" si="34"/>
        <v>2.09</v>
      </c>
      <c r="AF135" s="137">
        <f t="shared" si="34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3"/>
        <v>1.1399999999999999</v>
      </c>
      <c r="D136" s="137">
        <f t="shared" si="33"/>
        <v>1.1399999999999999</v>
      </c>
      <c r="E136" s="137">
        <f t="shared" si="33"/>
        <v>1.1399999999999999</v>
      </c>
      <c r="F136" s="137">
        <f t="shared" si="33"/>
        <v>1.1399999999999999</v>
      </c>
      <c r="G136" s="137">
        <f t="shared" si="33"/>
        <v>1.1399999999999999</v>
      </c>
      <c r="H136" s="137">
        <f t="shared" si="33"/>
        <v>1.1399999999999999</v>
      </c>
      <c r="I136" s="137">
        <f t="shared" si="33"/>
        <v>1.1399999999999999</v>
      </c>
      <c r="J136" s="137">
        <f t="shared" si="33"/>
        <v>1.1399999999999999</v>
      </c>
      <c r="K136" s="137">
        <f t="shared" si="33"/>
        <v>1.1399999999999999</v>
      </c>
      <c r="L136" s="137">
        <f t="shared" si="33"/>
        <v>1.1399999999999999</v>
      </c>
      <c r="M136" s="137">
        <f t="shared" si="33"/>
        <v>1.1399999999999999</v>
      </c>
      <c r="N136" s="137">
        <f t="shared" si="33"/>
        <v>1.1399999999999999</v>
      </c>
      <c r="O136" s="137">
        <f t="shared" si="33"/>
        <v>1.1399999999999999</v>
      </c>
      <c r="P136" s="137">
        <f t="shared" si="33"/>
        <v>1.1399999999999999</v>
      </c>
      <c r="Q136" s="137">
        <f t="shared" si="33"/>
        <v>1.1399999999999999</v>
      </c>
      <c r="R136" s="137">
        <f t="shared" si="33"/>
        <v>1.1399999999999999</v>
      </c>
      <c r="S136" s="137">
        <f t="shared" si="34"/>
        <v>1.1399999999999999</v>
      </c>
      <c r="T136" s="137">
        <f t="shared" si="34"/>
        <v>1.1399999999999999</v>
      </c>
      <c r="U136" s="137">
        <f t="shared" si="34"/>
        <v>1.1399999999999999</v>
      </c>
      <c r="V136" s="137">
        <f t="shared" si="34"/>
        <v>1.1399999999999999</v>
      </c>
      <c r="W136" s="137">
        <f t="shared" si="34"/>
        <v>1.1399999999999999</v>
      </c>
      <c r="X136" s="137">
        <f t="shared" si="34"/>
        <v>1.1399999999999999</v>
      </c>
      <c r="Y136" s="137">
        <f t="shared" si="34"/>
        <v>1.1399999999999999</v>
      </c>
      <c r="Z136" s="137">
        <f t="shared" si="34"/>
        <v>1.1399999999999999</v>
      </c>
      <c r="AA136" s="137">
        <f t="shared" si="34"/>
        <v>1.1399999999999999</v>
      </c>
      <c r="AB136" s="137">
        <f t="shared" si="34"/>
        <v>1.1399999999999999</v>
      </c>
      <c r="AC136" s="137">
        <f t="shared" si="34"/>
        <v>1.1399999999999999</v>
      </c>
      <c r="AD136" s="137">
        <f t="shared" si="34"/>
        <v>1.1399999999999999</v>
      </c>
      <c r="AE136" s="137">
        <f t="shared" si="34"/>
        <v>1.1399999999999999</v>
      </c>
      <c r="AF136" s="137">
        <f t="shared" si="34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3"/>
        <v>0.82</v>
      </c>
      <c r="D137" s="137">
        <f t="shared" si="33"/>
        <v>0.82</v>
      </c>
      <c r="E137" s="137">
        <f t="shared" si="33"/>
        <v>0.82</v>
      </c>
      <c r="F137" s="137">
        <f t="shared" si="33"/>
        <v>0.82</v>
      </c>
      <c r="G137" s="137">
        <f t="shared" si="33"/>
        <v>0.82</v>
      </c>
      <c r="H137" s="137">
        <f t="shared" si="33"/>
        <v>0.82</v>
      </c>
      <c r="I137" s="137">
        <f t="shared" si="33"/>
        <v>0.82</v>
      </c>
      <c r="J137" s="137">
        <f t="shared" si="33"/>
        <v>0.82</v>
      </c>
      <c r="K137" s="137">
        <f t="shared" si="33"/>
        <v>0.82</v>
      </c>
      <c r="L137" s="137">
        <f t="shared" si="33"/>
        <v>0.82</v>
      </c>
      <c r="M137" s="137">
        <f t="shared" si="33"/>
        <v>0.82</v>
      </c>
      <c r="N137" s="137">
        <f t="shared" si="33"/>
        <v>0.82</v>
      </c>
      <c r="O137" s="137">
        <f t="shared" si="33"/>
        <v>0.82</v>
      </c>
      <c r="P137" s="137">
        <f t="shared" si="33"/>
        <v>0.82</v>
      </c>
      <c r="Q137" s="137">
        <f t="shared" si="33"/>
        <v>0.82</v>
      </c>
      <c r="R137" s="137">
        <f t="shared" si="33"/>
        <v>0.82</v>
      </c>
      <c r="S137" s="137">
        <f t="shared" si="34"/>
        <v>0.82</v>
      </c>
      <c r="T137" s="137">
        <f t="shared" si="34"/>
        <v>0.82</v>
      </c>
      <c r="U137" s="137">
        <f t="shared" si="34"/>
        <v>0.82</v>
      </c>
      <c r="V137" s="137">
        <f t="shared" si="34"/>
        <v>0.82</v>
      </c>
      <c r="W137" s="137">
        <f t="shared" si="34"/>
        <v>0.82</v>
      </c>
      <c r="X137" s="137">
        <f t="shared" si="34"/>
        <v>0.82</v>
      </c>
      <c r="Y137" s="137">
        <f t="shared" si="34"/>
        <v>0.82</v>
      </c>
      <c r="Z137" s="137">
        <f t="shared" si="34"/>
        <v>0.82</v>
      </c>
      <c r="AA137" s="137">
        <f t="shared" si="34"/>
        <v>0.82</v>
      </c>
      <c r="AB137" s="137">
        <f t="shared" si="34"/>
        <v>0.82</v>
      </c>
      <c r="AC137" s="137">
        <f t="shared" si="34"/>
        <v>0.82</v>
      </c>
      <c r="AD137" s="137">
        <f t="shared" si="34"/>
        <v>0.82</v>
      </c>
      <c r="AE137" s="137">
        <f t="shared" si="34"/>
        <v>0.82</v>
      </c>
      <c r="AF137" s="137">
        <f t="shared" si="34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5">B139</f>
        <v>2</v>
      </c>
      <c r="D139" s="137">
        <f t="shared" si="35"/>
        <v>2</v>
      </c>
      <c r="E139" s="137">
        <f t="shared" si="35"/>
        <v>2</v>
      </c>
      <c r="F139" s="137">
        <f t="shared" si="35"/>
        <v>2</v>
      </c>
      <c r="G139" s="137">
        <f t="shared" si="35"/>
        <v>2</v>
      </c>
      <c r="H139" s="137">
        <f t="shared" si="35"/>
        <v>2</v>
      </c>
      <c r="I139" s="137">
        <f t="shared" si="35"/>
        <v>2</v>
      </c>
      <c r="J139" s="137">
        <f t="shared" si="35"/>
        <v>2</v>
      </c>
      <c r="K139" s="137">
        <f t="shared" si="35"/>
        <v>2</v>
      </c>
      <c r="L139" s="137">
        <f t="shared" si="35"/>
        <v>2</v>
      </c>
      <c r="M139" s="137">
        <f t="shared" si="35"/>
        <v>2</v>
      </c>
      <c r="N139" s="137">
        <f t="shared" si="35"/>
        <v>2</v>
      </c>
      <c r="O139" s="137">
        <f t="shared" si="35"/>
        <v>2</v>
      </c>
      <c r="P139" s="137">
        <f t="shared" si="35"/>
        <v>2</v>
      </c>
      <c r="Q139" s="137">
        <f t="shared" si="35"/>
        <v>2</v>
      </c>
      <c r="R139" s="137">
        <f t="shared" si="35"/>
        <v>2</v>
      </c>
      <c r="S139" s="137">
        <f t="shared" ref="S139:AF145" si="36">R139</f>
        <v>2</v>
      </c>
      <c r="T139" s="137">
        <f t="shared" si="36"/>
        <v>2</v>
      </c>
      <c r="U139" s="137">
        <f t="shared" si="36"/>
        <v>2</v>
      </c>
      <c r="V139" s="137">
        <f t="shared" si="36"/>
        <v>2</v>
      </c>
      <c r="W139" s="137">
        <f t="shared" si="36"/>
        <v>2</v>
      </c>
      <c r="X139" s="137">
        <f t="shared" si="36"/>
        <v>2</v>
      </c>
      <c r="Y139" s="137">
        <f t="shared" si="36"/>
        <v>2</v>
      </c>
      <c r="Z139" s="137">
        <f t="shared" si="36"/>
        <v>2</v>
      </c>
      <c r="AA139" s="137">
        <f t="shared" si="36"/>
        <v>2</v>
      </c>
      <c r="AB139" s="137">
        <f t="shared" si="36"/>
        <v>2</v>
      </c>
      <c r="AC139" s="137">
        <f t="shared" si="36"/>
        <v>2</v>
      </c>
      <c r="AD139" s="137">
        <f t="shared" si="36"/>
        <v>2</v>
      </c>
      <c r="AE139" s="137">
        <f t="shared" si="36"/>
        <v>2</v>
      </c>
      <c r="AF139" s="137">
        <f t="shared" si="36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5"/>
        <v>5.61</v>
      </c>
      <c r="D140" s="137">
        <f t="shared" si="35"/>
        <v>5.61</v>
      </c>
      <c r="E140" s="137">
        <f t="shared" si="35"/>
        <v>5.61</v>
      </c>
      <c r="F140" s="137">
        <f t="shared" si="35"/>
        <v>5.61</v>
      </c>
      <c r="G140" s="137">
        <f t="shared" si="35"/>
        <v>5.61</v>
      </c>
      <c r="H140" s="137">
        <f t="shared" si="35"/>
        <v>5.61</v>
      </c>
      <c r="I140" s="137">
        <f t="shared" si="35"/>
        <v>5.61</v>
      </c>
      <c r="J140" s="137">
        <f t="shared" si="35"/>
        <v>5.61</v>
      </c>
      <c r="K140" s="137">
        <f t="shared" si="35"/>
        <v>5.61</v>
      </c>
      <c r="L140" s="137">
        <f t="shared" si="35"/>
        <v>5.61</v>
      </c>
      <c r="M140" s="137">
        <f t="shared" si="35"/>
        <v>5.61</v>
      </c>
      <c r="N140" s="137">
        <f t="shared" si="35"/>
        <v>5.61</v>
      </c>
      <c r="O140" s="137">
        <f t="shared" si="35"/>
        <v>5.61</v>
      </c>
      <c r="P140" s="137">
        <f t="shared" si="35"/>
        <v>5.61</v>
      </c>
      <c r="Q140" s="137">
        <f t="shared" si="35"/>
        <v>5.61</v>
      </c>
      <c r="R140" s="137">
        <f t="shared" si="35"/>
        <v>5.61</v>
      </c>
      <c r="S140" s="137">
        <f t="shared" si="36"/>
        <v>5.61</v>
      </c>
      <c r="T140" s="137">
        <f t="shared" si="36"/>
        <v>5.61</v>
      </c>
      <c r="U140" s="137">
        <f t="shared" si="36"/>
        <v>5.61</v>
      </c>
      <c r="V140" s="137">
        <f t="shared" si="36"/>
        <v>5.61</v>
      </c>
      <c r="W140" s="137">
        <f t="shared" si="36"/>
        <v>5.61</v>
      </c>
      <c r="X140" s="137">
        <f t="shared" si="36"/>
        <v>5.61</v>
      </c>
      <c r="Y140" s="137">
        <f t="shared" si="36"/>
        <v>5.61</v>
      </c>
      <c r="Z140" s="137">
        <f t="shared" si="36"/>
        <v>5.61</v>
      </c>
      <c r="AA140" s="137">
        <f t="shared" si="36"/>
        <v>5.61</v>
      </c>
      <c r="AB140" s="137">
        <f t="shared" si="36"/>
        <v>5.61</v>
      </c>
      <c r="AC140" s="137">
        <f t="shared" si="36"/>
        <v>5.61</v>
      </c>
      <c r="AD140" s="137">
        <f t="shared" si="36"/>
        <v>5.61</v>
      </c>
      <c r="AE140" s="137">
        <f t="shared" si="36"/>
        <v>5.61</v>
      </c>
      <c r="AF140" s="137">
        <f t="shared" si="36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5"/>
        <v>1.25</v>
      </c>
      <c r="D141" s="137">
        <f t="shared" si="35"/>
        <v>1.25</v>
      </c>
      <c r="E141" s="137">
        <f t="shared" si="35"/>
        <v>1.25</v>
      </c>
      <c r="F141" s="137">
        <f t="shared" si="35"/>
        <v>1.25</v>
      </c>
      <c r="G141" s="137">
        <f t="shared" si="35"/>
        <v>1.25</v>
      </c>
      <c r="H141" s="137">
        <f t="shared" si="35"/>
        <v>1.25</v>
      </c>
      <c r="I141" s="137">
        <f t="shared" si="35"/>
        <v>1.25</v>
      </c>
      <c r="J141" s="137">
        <f t="shared" si="35"/>
        <v>1.25</v>
      </c>
      <c r="K141" s="137">
        <f t="shared" si="35"/>
        <v>1.25</v>
      </c>
      <c r="L141" s="137">
        <f t="shared" si="35"/>
        <v>1.25</v>
      </c>
      <c r="M141" s="137">
        <f t="shared" si="35"/>
        <v>1.25</v>
      </c>
      <c r="N141" s="137">
        <f t="shared" si="35"/>
        <v>1.25</v>
      </c>
      <c r="O141" s="137">
        <f t="shared" si="35"/>
        <v>1.25</v>
      </c>
      <c r="P141" s="137">
        <f t="shared" si="35"/>
        <v>1.25</v>
      </c>
      <c r="Q141" s="137">
        <f t="shared" si="35"/>
        <v>1.25</v>
      </c>
      <c r="R141" s="137">
        <f t="shared" si="35"/>
        <v>1.25</v>
      </c>
      <c r="S141" s="137">
        <f t="shared" si="36"/>
        <v>1.25</v>
      </c>
      <c r="T141" s="137">
        <f t="shared" si="36"/>
        <v>1.25</v>
      </c>
      <c r="U141" s="137">
        <f t="shared" si="36"/>
        <v>1.25</v>
      </c>
      <c r="V141" s="137">
        <f t="shared" si="36"/>
        <v>1.25</v>
      </c>
      <c r="W141" s="137">
        <f t="shared" si="36"/>
        <v>1.25</v>
      </c>
      <c r="X141" s="137">
        <f t="shared" si="36"/>
        <v>1.25</v>
      </c>
      <c r="Y141" s="137">
        <f t="shared" si="36"/>
        <v>1.25</v>
      </c>
      <c r="Z141" s="137">
        <f t="shared" si="36"/>
        <v>1.25</v>
      </c>
      <c r="AA141" s="137">
        <f t="shared" si="36"/>
        <v>1.25</v>
      </c>
      <c r="AB141" s="137">
        <f t="shared" si="36"/>
        <v>1.25</v>
      </c>
      <c r="AC141" s="137">
        <f t="shared" si="36"/>
        <v>1.25</v>
      </c>
      <c r="AD141" s="137">
        <f t="shared" si="36"/>
        <v>1.25</v>
      </c>
      <c r="AE141" s="137">
        <f t="shared" si="36"/>
        <v>1.25</v>
      </c>
      <c r="AF141" s="137">
        <f t="shared" si="36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5"/>
        <v>1.25</v>
      </c>
      <c r="D142" s="137">
        <f t="shared" si="35"/>
        <v>1.25</v>
      </c>
      <c r="E142" s="137">
        <f t="shared" si="35"/>
        <v>1.25</v>
      </c>
      <c r="F142" s="137">
        <f t="shared" si="35"/>
        <v>1.25</v>
      </c>
      <c r="G142" s="137">
        <f t="shared" si="35"/>
        <v>1.25</v>
      </c>
      <c r="H142" s="137">
        <f t="shared" si="35"/>
        <v>1.25</v>
      </c>
      <c r="I142" s="137">
        <f t="shared" si="35"/>
        <v>1.25</v>
      </c>
      <c r="J142" s="137">
        <f t="shared" si="35"/>
        <v>1.25</v>
      </c>
      <c r="K142" s="137">
        <f t="shared" si="35"/>
        <v>1.25</v>
      </c>
      <c r="L142" s="137">
        <f t="shared" si="35"/>
        <v>1.25</v>
      </c>
      <c r="M142" s="137">
        <f t="shared" si="35"/>
        <v>1.25</v>
      </c>
      <c r="N142" s="137">
        <f t="shared" si="35"/>
        <v>1.25</v>
      </c>
      <c r="O142" s="137">
        <f t="shared" si="35"/>
        <v>1.25</v>
      </c>
      <c r="P142" s="137">
        <f t="shared" si="35"/>
        <v>1.25</v>
      </c>
      <c r="Q142" s="137">
        <f t="shared" si="35"/>
        <v>1.25</v>
      </c>
      <c r="R142" s="137">
        <f t="shared" si="35"/>
        <v>1.25</v>
      </c>
      <c r="S142" s="137">
        <f t="shared" si="36"/>
        <v>1.25</v>
      </c>
      <c r="T142" s="137">
        <f t="shared" si="36"/>
        <v>1.25</v>
      </c>
      <c r="U142" s="137">
        <f t="shared" si="36"/>
        <v>1.25</v>
      </c>
      <c r="V142" s="137">
        <f t="shared" si="36"/>
        <v>1.25</v>
      </c>
      <c r="W142" s="137">
        <f t="shared" si="36"/>
        <v>1.25</v>
      </c>
      <c r="X142" s="137">
        <f t="shared" si="36"/>
        <v>1.25</v>
      </c>
      <c r="Y142" s="137">
        <f t="shared" si="36"/>
        <v>1.25</v>
      </c>
      <c r="Z142" s="137">
        <f t="shared" si="36"/>
        <v>1.25</v>
      </c>
      <c r="AA142" s="137">
        <f t="shared" si="36"/>
        <v>1.25</v>
      </c>
      <c r="AB142" s="137">
        <f t="shared" si="36"/>
        <v>1.25</v>
      </c>
      <c r="AC142" s="137">
        <f t="shared" si="36"/>
        <v>1.25</v>
      </c>
      <c r="AD142" s="137">
        <f t="shared" si="36"/>
        <v>1.25</v>
      </c>
      <c r="AE142" s="137">
        <f t="shared" si="36"/>
        <v>1.25</v>
      </c>
      <c r="AF142" s="137">
        <f t="shared" si="36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5"/>
        <v>1.46</v>
      </c>
      <c r="D143" s="137">
        <f t="shared" si="35"/>
        <v>1.46</v>
      </c>
      <c r="E143" s="137">
        <f t="shared" si="35"/>
        <v>1.46</v>
      </c>
      <c r="F143" s="137">
        <f t="shared" si="35"/>
        <v>1.46</v>
      </c>
      <c r="G143" s="137">
        <f t="shared" si="35"/>
        <v>1.46</v>
      </c>
      <c r="H143" s="137">
        <f t="shared" si="35"/>
        <v>1.46</v>
      </c>
      <c r="I143" s="137">
        <f t="shared" si="35"/>
        <v>1.46</v>
      </c>
      <c r="J143" s="137">
        <f t="shared" si="35"/>
        <v>1.46</v>
      </c>
      <c r="K143" s="137">
        <f t="shared" si="35"/>
        <v>1.46</v>
      </c>
      <c r="L143" s="137">
        <f t="shared" si="35"/>
        <v>1.46</v>
      </c>
      <c r="M143" s="137">
        <f t="shared" si="35"/>
        <v>1.46</v>
      </c>
      <c r="N143" s="137">
        <f t="shared" si="35"/>
        <v>1.46</v>
      </c>
      <c r="O143" s="137">
        <f t="shared" si="35"/>
        <v>1.46</v>
      </c>
      <c r="P143" s="137">
        <f t="shared" si="35"/>
        <v>1.46</v>
      </c>
      <c r="Q143" s="137">
        <f t="shared" si="35"/>
        <v>1.46</v>
      </c>
      <c r="R143" s="137">
        <f t="shared" si="35"/>
        <v>1.46</v>
      </c>
      <c r="S143" s="137">
        <f t="shared" si="36"/>
        <v>1.46</v>
      </c>
      <c r="T143" s="137">
        <f t="shared" si="36"/>
        <v>1.46</v>
      </c>
      <c r="U143" s="137">
        <f t="shared" si="36"/>
        <v>1.46</v>
      </c>
      <c r="V143" s="137">
        <f t="shared" si="36"/>
        <v>1.46</v>
      </c>
      <c r="W143" s="137">
        <f t="shared" si="36"/>
        <v>1.46</v>
      </c>
      <c r="X143" s="137">
        <f t="shared" si="36"/>
        <v>1.46</v>
      </c>
      <c r="Y143" s="137">
        <f t="shared" si="36"/>
        <v>1.46</v>
      </c>
      <c r="Z143" s="137">
        <f t="shared" si="36"/>
        <v>1.46</v>
      </c>
      <c r="AA143" s="137">
        <f t="shared" si="36"/>
        <v>1.46</v>
      </c>
      <c r="AB143" s="137">
        <f t="shared" si="36"/>
        <v>1.46</v>
      </c>
      <c r="AC143" s="137">
        <f t="shared" si="36"/>
        <v>1.46</v>
      </c>
      <c r="AD143" s="137">
        <f t="shared" si="36"/>
        <v>1.46</v>
      </c>
      <c r="AE143" s="137">
        <f t="shared" si="36"/>
        <v>1.46</v>
      </c>
      <c r="AF143" s="137">
        <f t="shared" si="36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5"/>
        <v>3</v>
      </c>
      <c r="D144" s="137">
        <f t="shared" si="35"/>
        <v>3</v>
      </c>
      <c r="E144" s="137">
        <f t="shared" si="35"/>
        <v>3</v>
      </c>
      <c r="F144" s="137">
        <f t="shared" si="35"/>
        <v>3</v>
      </c>
      <c r="G144" s="137">
        <f t="shared" si="35"/>
        <v>3</v>
      </c>
      <c r="H144" s="137">
        <f t="shared" si="35"/>
        <v>3</v>
      </c>
      <c r="I144" s="137">
        <f t="shared" si="35"/>
        <v>3</v>
      </c>
      <c r="J144" s="137">
        <f t="shared" si="35"/>
        <v>3</v>
      </c>
      <c r="K144" s="137">
        <f t="shared" si="35"/>
        <v>3</v>
      </c>
      <c r="L144" s="137">
        <f t="shared" si="35"/>
        <v>3</v>
      </c>
      <c r="M144" s="137">
        <f t="shared" si="35"/>
        <v>3</v>
      </c>
      <c r="N144" s="137">
        <f t="shared" si="35"/>
        <v>3</v>
      </c>
      <c r="O144" s="137">
        <f t="shared" si="35"/>
        <v>3</v>
      </c>
      <c r="P144" s="137">
        <f t="shared" si="35"/>
        <v>3</v>
      </c>
      <c r="Q144" s="137">
        <f t="shared" si="35"/>
        <v>3</v>
      </c>
      <c r="R144" s="137">
        <f t="shared" si="35"/>
        <v>3</v>
      </c>
      <c r="S144" s="137">
        <f t="shared" si="36"/>
        <v>3</v>
      </c>
      <c r="T144" s="137">
        <f t="shared" si="36"/>
        <v>3</v>
      </c>
      <c r="U144" s="137">
        <f t="shared" si="36"/>
        <v>3</v>
      </c>
      <c r="V144" s="137">
        <f t="shared" si="36"/>
        <v>3</v>
      </c>
      <c r="W144" s="137">
        <f t="shared" si="36"/>
        <v>3</v>
      </c>
      <c r="X144" s="137">
        <f t="shared" si="36"/>
        <v>3</v>
      </c>
      <c r="Y144" s="137">
        <f t="shared" si="36"/>
        <v>3</v>
      </c>
      <c r="Z144" s="137">
        <f t="shared" si="36"/>
        <v>3</v>
      </c>
      <c r="AA144" s="137">
        <f t="shared" si="36"/>
        <v>3</v>
      </c>
      <c r="AB144" s="137">
        <f t="shared" si="36"/>
        <v>3</v>
      </c>
      <c r="AC144" s="137">
        <f t="shared" si="36"/>
        <v>3</v>
      </c>
      <c r="AD144" s="137">
        <f t="shared" si="36"/>
        <v>3</v>
      </c>
      <c r="AE144" s="137">
        <f t="shared" si="36"/>
        <v>3</v>
      </c>
      <c r="AF144" s="137">
        <f t="shared" si="36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5"/>
        <v>3.3</v>
      </c>
      <c r="D145" s="137">
        <f t="shared" si="35"/>
        <v>3.3</v>
      </c>
      <c r="E145" s="137">
        <f t="shared" si="35"/>
        <v>3.3</v>
      </c>
      <c r="F145" s="137">
        <f t="shared" si="35"/>
        <v>3.3</v>
      </c>
      <c r="G145" s="137">
        <f t="shared" si="35"/>
        <v>3.3</v>
      </c>
      <c r="H145" s="137">
        <f t="shared" si="35"/>
        <v>3.3</v>
      </c>
      <c r="I145" s="137">
        <f t="shared" si="35"/>
        <v>3.3</v>
      </c>
      <c r="J145" s="137">
        <f t="shared" si="35"/>
        <v>3.3</v>
      </c>
      <c r="K145" s="137">
        <f t="shared" si="35"/>
        <v>3.3</v>
      </c>
      <c r="L145" s="137">
        <f t="shared" si="35"/>
        <v>3.3</v>
      </c>
      <c r="M145" s="137">
        <f t="shared" si="35"/>
        <v>3.3</v>
      </c>
      <c r="N145" s="137">
        <f t="shared" si="35"/>
        <v>3.3</v>
      </c>
      <c r="O145" s="137">
        <f t="shared" si="35"/>
        <v>3.3</v>
      </c>
      <c r="P145" s="137">
        <f t="shared" si="35"/>
        <v>3.3</v>
      </c>
      <c r="Q145" s="137">
        <f t="shared" si="35"/>
        <v>3.3</v>
      </c>
      <c r="R145" s="137">
        <f t="shared" si="35"/>
        <v>3.3</v>
      </c>
      <c r="S145" s="137">
        <f t="shared" si="36"/>
        <v>3.3</v>
      </c>
      <c r="T145" s="137">
        <f t="shared" si="36"/>
        <v>3.3</v>
      </c>
      <c r="U145" s="137">
        <f t="shared" si="36"/>
        <v>3.3</v>
      </c>
      <c r="V145" s="137">
        <f t="shared" si="36"/>
        <v>3.3</v>
      </c>
      <c r="W145" s="137">
        <f t="shared" si="36"/>
        <v>3.3</v>
      </c>
      <c r="X145" s="137">
        <f t="shared" si="36"/>
        <v>3.3</v>
      </c>
      <c r="Y145" s="137">
        <f t="shared" si="36"/>
        <v>3.3</v>
      </c>
      <c r="Z145" s="137">
        <f t="shared" si="36"/>
        <v>3.3</v>
      </c>
      <c r="AA145" s="137">
        <f t="shared" si="36"/>
        <v>3.3</v>
      </c>
      <c r="AB145" s="137">
        <f t="shared" si="36"/>
        <v>3.3</v>
      </c>
      <c r="AC145" s="137">
        <f t="shared" si="36"/>
        <v>3.3</v>
      </c>
      <c r="AD145" s="137">
        <f t="shared" si="36"/>
        <v>3.3</v>
      </c>
      <c r="AE145" s="137">
        <f t="shared" si="36"/>
        <v>3.3</v>
      </c>
      <c r="AF145" s="137">
        <f t="shared" si="36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7">B147</f>
        <v>1.76</v>
      </c>
      <c r="D147" s="137">
        <f t="shared" si="37"/>
        <v>1.76</v>
      </c>
      <c r="E147" s="137">
        <f t="shared" si="37"/>
        <v>1.76</v>
      </c>
      <c r="F147" s="137">
        <f t="shared" si="37"/>
        <v>1.76</v>
      </c>
      <c r="G147" s="137">
        <f t="shared" si="37"/>
        <v>1.76</v>
      </c>
      <c r="H147" s="137">
        <f t="shared" si="37"/>
        <v>1.76</v>
      </c>
      <c r="I147" s="137">
        <f t="shared" si="37"/>
        <v>1.76</v>
      </c>
      <c r="J147" s="137">
        <f t="shared" si="37"/>
        <v>1.76</v>
      </c>
      <c r="K147" s="137">
        <f t="shared" si="37"/>
        <v>1.76</v>
      </c>
      <c r="L147" s="137">
        <f t="shared" si="37"/>
        <v>1.76</v>
      </c>
      <c r="M147" s="137">
        <f t="shared" si="37"/>
        <v>1.76</v>
      </c>
      <c r="N147" s="137">
        <f t="shared" si="37"/>
        <v>1.76</v>
      </c>
      <c r="O147" s="137">
        <f t="shared" si="37"/>
        <v>1.76</v>
      </c>
      <c r="P147" s="137">
        <f t="shared" si="37"/>
        <v>1.76</v>
      </c>
      <c r="Q147" s="137">
        <f t="shared" si="37"/>
        <v>1.76</v>
      </c>
      <c r="R147" s="137">
        <f t="shared" si="37"/>
        <v>1.76</v>
      </c>
      <c r="S147" s="137">
        <f t="shared" ref="S147:AF148" si="38">R147</f>
        <v>1.76</v>
      </c>
      <c r="T147" s="137">
        <f t="shared" si="38"/>
        <v>1.76</v>
      </c>
      <c r="U147" s="137">
        <f t="shared" si="38"/>
        <v>1.76</v>
      </c>
      <c r="V147" s="137">
        <f t="shared" si="38"/>
        <v>1.76</v>
      </c>
      <c r="W147" s="137">
        <f t="shared" si="38"/>
        <v>1.76</v>
      </c>
      <c r="X147" s="137">
        <f t="shared" si="38"/>
        <v>1.76</v>
      </c>
      <c r="Y147" s="137">
        <f t="shared" si="38"/>
        <v>1.76</v>
      </c>
      <c r="Z147" s="137">
        <f t="shared" si="38"/>
        <v>1.76</v>
      </c>
      <c r="AA147" s="137">
        <f t="shared" si="38"/>
        <v>1.76</v>
      </c>
      <c r="AB147" s="137">
        <f t="shared" si="38"/>
        <v>1.76</v>
      </c>
      <c r="AC147" s="137">
        <f t="shared" si="38"/>
        <v>1.76</v>
      </c>
      <c r="AD147" s="137">
        <f t="shared" si="38"/>
        <v>1.76</v>
      </c>
      <c r="AE147" s="137">
        <f t="shared" si="38"/>
        <v>1.76</v>
      </c>
      <c r="AF147" s="137">
        <f t="shared" si="38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7"/>
        <v>0</v>
      </c>
      <c r="D148" s="137">
        <f t="shared" si="37"/>
        <v>0</v>
      </c>
      <c r="E148" s="137">
        <f t="shared" si="37"/>
        <v>0</v>
      </c>
      <c r="F148" s="137">
        <f t="shared" si="37"/>
        <v>0</v>
      </c>
      <c r="G148" s="137">
        <f t="shared" si="37"/>
        <v>0</v>
      </c>
      <c r="H148" s="137">
        <f t="shared" si="37"/>
        <v>0</v>
      </c>
      <c r="I148" s="137">
        <f t="shared" si="37"/>
        <v>0</v>
      </c>
      <c r="J148" s="137">
        <f t="shared" si="37"/>
        <v>0</v>
      </c>
      <c r="K148" s="137">
        <f t="shared" si="37"/>
        <v>0</v>
      </c>
      <c r="L148" s="137">
        <f t="shared" si="37"/>
        <v>0</v>
      </c>
      <c r="M148" s="137">
        <f t="shared" si="37"/>
        <v>0</v>
      </c>
      <c r="N148" s="137">
        <f t="shared" si="37"/>
        <v>0</v>
      </c>
      <c r="O148" s="137">
        <f t="shared" si="37"/>
        <v>0</v>
      </c>
      <c r="P148" s="137">
        <f t="shared" si="37"/>
        <v>0</v>
      </c>
      <c r="Q148" s="137">
        <f t="shared" si="37"/>
        <v>0</v>
      </c>
      <c r="R148" s="137">
        <f t="shared" si="37"/>
        <v>0</v>
      </c>
      <c r="S148" s="137">
        <f t="shared" si="38"/>
        <v>0</v>
      </c>
      <c r="T148" s="137">
        <f t="shared" si="38"/>
        <v>0</v>
      </c>
      <c r="U148" s="137">
        <f t="shared" si="38"/>
        <v>0</v>
      </c>
      <c r="V148" s="137">
        <f t="shared" si="38"/>
        <v>0</v>
      </c>
      <c r="W148" s="137">
        <f t="shared" si="38"/>
        <v>0</v>
      </c>
      <c r="X148" s="137">
        <f t="shared" si="38"/>
        <v>0</v>
      </c>
      <c r="Y148" s="137">
        <f t="shared" si="38"/>
        <v>0</v>
      </c>
      <c r="Z148" s="137">
        <f t="shared" si="38"/>
        <v>0</v>
      </c>
      <c r="AA148" s="137">
        <f t="shared" si="38"/>
        <v>0</v>
      </c>
      <c r="AB148" s="137">
        <f t="shared" si="38"/>
        <v>0</v>
      </c>
      <c r="AC148" s="137">
        <f t="shared" si="38"/>
        <v>0</v>
      </c>
      <c r="AD148" s="137">
        <f t="shared" si="38"/>
        <v>0</v>
      </c>
      <c r="AE148" s="137">
        <f t="shared" si="38"/>
        <v>0</v>
      </c>
      <c r="AF148" s="137">
        <f t="shared" si="38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39">B150</f>
        <v>0.1</v>
      </c>
      <c r="D150" s="137">
        <f t="shared" si="39"/>
        <v>0.1</v>
      </c>
      <c r="E150" s="137">
        <f t="shared" si="39"/>
        <v>0.1</v>
      </c>
      <c r="F150" s="137">
        <f t="shared" si="39"/>
        <v>0.1</v>
      </c>
      <c r="G150" s="137">
        <f t="shared" si="39"/>
        <v>0.1</v>
      </c>
      <c r="H150" s="137">
        <f t="shared" si="39"/>
        <v>0.1</v>
      </c>
      <c r="I150" s="137">
        <f t="shared" si="39"/>
        <v>0.1</v>
      </c>
      <c r="J150" s="137">
        <f t="shared" si="39"/>
        <v>0.1</v>
      </c>
      <c r="K150" s="137">
        <f t="shared" si="39"/>
        <v>0.1</v>
      </c>
      <c r="L150" s="137">
        <f t="shared" si="39"/>
        <v>0.1</v>
      </c>
      <c r="M150" s="137">
        <f t="shared" si="39"/>
        <v>0.1</v>
      </c>
      <c r="N150" s="137">
        <f t="shared" si="39"/>
        <v>0.1</v>
      </c>
      <c r="O150" s="137">
        <f t="shared" si="39"/>
        <v>0.1</v>
      </c>
      <c r="P150" s="137">
        <f t="shared" si="39"/>
        <v>0.1</v>
      </c>
      <c r="Q150" s="137">
        <f t="shared" si="39"/>
        <v>0.1</v>
      </c>
      <c r="R150" s="137">
        <f t="shared" si="39"/>
        <v>0.1</v>
      </c>
      <c r="S150" s="137">
        <f t="shared" ref="S150:AF153" si="40">R150</f>
        <v>0.1</v>
      </c>
      <c r="T150" s="137">
        <f t="shared" si="40"/>
        <v>0.1</v>
      </c>
      <c r="U150" s="137">
        <f t="shared" si="40"/>
        <v>0.1</v>
      </c>
      <c r="V150" s="137">
        <f t="shared" si="40"/>
        <v>0.1</v>
      </c>
      <c r="W150" s="137">
        <f t="shared" si="40"/>
        <v>0.1</v>
      </c>
      <c r="X150" s="137">
        <f t="shared" si="40"/>
        <v>0.1</v>
      </c>
      <c r="Y150" s="137">
        <f t="shared" si="40"/>
        <v>0.1</v>
      </c>
      <c r="Z150" s="137">
        <f t="shared" si="40"/>
        <v>0.1</v>
      </c>
      <c r="AA150" s="137">
        <f t="shared" si="40"/>
        <v>0.1</v>
      </c>
      <c r="AB150" s="137">
        <f t="shared" si="40"/>
        <v>0.1</v>
      </c>
      <c r="AC150" s="137">
        <f t="shared" si="40"/>
        <v>0.1</v>
      </c>
      <c r="AD150" s="137">
        <f t="shared" si="40"/>
        <v>0.1</v>
      </c>
      <c r="AE150" s="137">
        <f t="shared" si="40"/>
        <v>0.1</v>
      </c>
      <c r="AF150" s="137">
        <f t="shared" si="40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39"/>
        <v>2.0499999999999998</v>
      </c>
      <c r="D151" s="137">
        <f t="shared" si="39"/>
        <v>2.0499999999999998</v>
      </c>
      <c r="E151" s="137">
        <f t="shared" si="39"/>
        <v>2.0499999999999998</v>
      </c>
      <c r="F151" s="137">
        <f t="shared" si="39"/>
        <v>2.0499999999999998</v>
      </c>
      <c r="G151" s="137">
        <f t="shared" si="39"/>
        <v>2.0499999999999998</v>
      </c>
      <c r="H151" s="137">
        <f t="shared" si="39"/>
        <v>2.0499999999999998</v>
      </c>
      <c r="I151" s="137">
        <f t="shared" si="39"/>
        <v>2.0499999999999998</v>
      </c>
      <c r="J151" s="137">
        <f t="shared" si="39"/>
        <v>2.0499999999999998</v>
      </c>
      <c r="K151" s="137">
        <f t="shared" si="39"/>
        <v>2.0499999999999998</v>
      </c>
      <c r="L151" s="137">
        <f t="shared" si="39"/>
        <v>2.0499999999999998</v>
      </c>
      <c r="M151" s="137">
        <f t="shared" si="39"/>
        <v>2.0499999999999998</v>
      </c>
      <c r="N151" s="137">
        <f t="shared" si="39"/>
        <v>2.0499999999999998</v>
      </c>
      <c r="O151" s="137">
        <f t="shared" si="39"/>
        <v>2.0499999999999998</v>
      </c>
      <c r="P151" s="137">
        <f t="shared" si="39"/>
        <v>2.0499999999999998</v>
      </c>
      <c r="Q151" s="137">
        <f t="shared" si="39"/>
        <v>2.0499999999999998</v>
      </c>
      <c r="R151" s="137">
        <f t="shared" si="39"/>
        <v>2.0499999999999998</v>
      </c>
      <c r="S151" s="137">
        <f t="shared" si="40"/>
        <v>2.0499999999999998</v>
      </c>
      <c r="T151" s="137">
        <f t="shared" si="40"/>
        <v>2.0499999999999998</v>
      </c>
      <c r="U151" s="137">
        <f t="shared" si="40"/>
        <v>2.0499999999999998</v>
      </c>
      <c r="V151" s="137">
        <f t="shared" si="40"/>
        <v>2.0499999999999998</v>
      </c>
      <c r="W151" s="137">
        <f t="shared" si="40"/>
        <v>2.0499999999999998</v>
      </c>
      <c r="X151" s="137">
        <f t="shared" si="40"/>
        <v>2.0499999999999998</v>
      </c>
      <c r="Y151" s="137">
        <f t="shared" si="40"/>
        <v>2.0499999999999998</v>
      </c>
      <c r="Z151" s="137">
        <f t="shared" si="40"/>
        <v>2.0499999999999998</v>
      </c>
      <c r="AA151" s="137">
        <f t="shared" si="40"/>
        <v>2.0499999999999998</v>
      </c>
      <c r="AB151" s="137">
        <f t="shared" si="40"/>
        <v>2.0499999999999998</v>
      </c>
      <c r="AC151" s="137">
        <f t="shared" si="40"/>
        <v>2.0499999999999998</v>
      </c>
      <c r="AD151" s="137">
        <f t="shared" si="40"/>
        <v>2.0499999999999998</v>
      </c>
      <c r="AE151" s="137">
        <f t="shared" si="40"/>
        <v>2.0499999999999998</v>
      </c>
      <c r="AF151" s="137">
        <f t="shared" si="40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39"/>
        <v>2.7</v>
      </c>
      <c r="D152" s="137">
        <f t="shared" si="39"/>
        <v>2.7</v>
      </c>
      <c r="E152" s="137">
        <f t="shared" si="39"/>
        <v>2.7</v>
      </c>
      <c r="F152" s="137">
        <f t="shared" si="39"/>
        <v>2.7</v>
      </c>
      <c r="G152" s="137">
        <f t="shared" si="39"/>
        <v>2.7</v>
      </c>
      <c r="H152" s="137">
        <f t="shared" si="39"/>
        <v>2.7</v>
      </c>
      <c r="I152" s="137">
        <f t="shared" si="39"/>
        <v>2.7</v>
      </c>
      <c r="J152" s="137">
        <f t="shared" si="39"/>
        <v>2.7</v>
      </c>
      <c r="K152" s="137">
        <f t="shared" si="39"/>
        <v>2.7</v>
      </c>
      <c r="L152" s="137">
        <f t="shared" si="39"/>
        <v>2.7</v>
      </c>
      <c r="M152" s="137">
        <f t="shared" si="39"/>
        <v>2.7</v>
      </c>
      <c r="N152" s="137">
        <f t="shared" si="39"/>
        <v>2.7</v>
      </c>
      <c r="O152" s="137">
        <f t="shared" si="39"/>
        <v>2.7</v>
      </c>
      <c r="P152" s="137">
        <f t="shared" si="39"/>
        <v>2.7</v>
      </c>
      <c r="Q152" s="137">
        <f t="shared" si="39"/>
        <v>2.7</v>
      </c>
      <c r="R152" s="137">
        <f t="shared" si="39"/>
        <v>2.7</v>
      </c>
      <c r="S152" s="137">
        <f t="shared" si="40"/>
        <v>2.7</v>
      </c>
      <c r="T152" s="137">
        <f t="shared" si="40"/>
        <v>2.7</v>
      </c>
      <c r="U152" s="137">
        <f t="shared" si="40"/>
        <v>2.7</v>
      </c>
      <c r="V152" s="137">
        <f t="shared" si="40"/>
        <v>2.7</v>
      </c>
      <c r="W152" s="137">
        <f t="shared" si="40"/>
        <v>2.7</v>
      </c>
      <c r="X152" s="137">
        <f t="shared" si="40"/>
        <v>2.7</v>
      </c>
      <c r="Y152" s="137">
        <f t="shared" si="40"/>
        <v>2.7</v>
      </c>
      <c r="Z152" s="137">
        <f t="shared" si="40"/>
        <v>2.7</v>
      </c>
      <c r="AA152" s="137">
        <f t="shared" si="40"/>
        <v>2.7</v>
      </c>
      <c r="AB152" s="137">
        <f t="shared" si="40"/>
        <v>2.7</v>
      </c>
      <c r="AC152" s="137">
        <f t="shared" si="40"/>
        <v>2.7</v>
      </c>
      <c r="AD152" s="137">
        <f t="shared" si="40"/>
        <v>2.7</v>
      </c>
      <c r="AE152" s="137">
        <f t="shared" si="40"/>
        <v>2.7</v>
      </c>
      <c r="AF152" s="137">
        <f t="shared" si="40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39"/>
        <v>2.15</v>
      </c>
      <c r="D153" s="137">
        <f t="shared" si="39"/>
        <v>2.15</v>
      </c>
      <c r="E153" s="137">
        <f t="shared" si="39"/>
        <v>2.15</v>
      </c>
      <c r="F153" s="137">
        <f t="shared" si="39"/>
        <v>2.15</v>
      </c>
      <c r="G153" s="137">
        <f t="shared" si="39"/>
        <v>2.15</v>
      </c>
      <c r="H153" s="137">
        <f t="shared" si="39"/>
        <v>2.15</v>
      </c>
      <c r="I153" s="137">
        <f t="shared" si="39"/>
        <v>2.15</v>
      </c>
      <c r="J153" s="137">
        <f t="shared" si="39"/>
        <v>2.15</v>
      </c>
      <c r="K153" s="137">
        <f t="shared" si="39"/>
        <v>2.15</v>
      </c>
      <c r="L153" s="137">
        <f t="shared" si="39"/>
        <v>2.15</v>
      </c>
      <c r="M153" s="137">
        <f t="shared" si="39"/>
        <v>2.15</v>
      </c>
      <c r="N153" s="137">
        <f t="shared" si="39"/>
        <v>2.15</v>
      </c>
      <c r="O153" s="137">
        <f t="shared" si="39"/>
        <v>2.15</v>
      </c>
      <c r="P153" s="137">
        <f t="shared" si="39"/>
        <v>2.15</v>
      </c>
      <c r="Q153" s="137">
        <f t="shared" si="39"/>
        <v>2.15</v>
      </c>
      <c r="R153" s="137">
        <f t="shared" si="39"/>
        <v>2.15</v>
      </c>
      <c r="S153" s="137">
        <f t="shared" si="40"/>
        <v>2.15</v>
      </c>
      <c r="T153" s="137">
        <f t="shared" si="40"/>
        <v>2.15</v>
      </c>
      <c r="U153" s="137">
        <f t="shared" si="40"/>
        <v>2.15</v>
      </c>
      <c r="V153" s="137">
        <f t="shared" si="40"/>
        <v>2.15</v>
      </c>
      <c r="W153" s="137">
        <f t="shared" si="40"/>
        <v>2.15</v>
      </c>
      <c r="X153" s="137">
        <f t="shared" si="40"/>
        <v>2.15</v>
      </c>
      <c r="Y153" s="137">
        <f t="shared" si="40"/>
        <v>2.15</v>
      </c>
      <c r="Z153" s="137">
        <f t="shared" si="40"/>
        <v>2.15</v>
      </c>
      <c r="AA153" s="137">
        <f t="shared" si="40"/>
        <v>2.15</v>
      </c>
      <c r="AB153" s="137">
        <f t="shared" si="40"/>
        <v>2.15</v>
      </c>
      <c r="AC153" s="137">
        <f t="shared" si="40"/>
        <v>2.15</v>
      </c>
      <c r="AD153" s="137">
        <f t="shared" si="40"/>
        <v>2.15</v>
      </c>
      <c r="AE153" s="137">
        <f t="shared" si="40"/>
        <v>2.15</v>
      </c>
      <c r="AF153" s="137">
        <f t="shared" si="40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1">B155</f>
        <v>0.9</v>
      </c>
      <c r="D155" s="137">
        <f t="shared" si="41"/>
        <v>0.9</v>
      </c>
      <c r="E155" s="137">
        <f t="shared" si="41"/>
        <v>0.9</v>
      </c>
      <c r="F155" s="137">
        <f t="shared" si="41"/>
        <v>0.9</v>
      </c>
      <c r="G155" s="137">
        <f t="shared" si="41"/>
        <v>0.9</v>
      </c>
      <c r="H155" s="137">
        <f t="shared" si="41"/>
        <v>0.9</v>
      </c>
      <c r="I155" s="137">
        <f t="shared" si="41"/>
        <v>0.9</v>
      </c>
      <c r="J155" s="137">
        <f t="shared" si="41"/>
        <v>0.9</v>
      </c>
      <c r="K155" s="137">
        <f t="shared" si="41"/>
        <v>0.9</v>
      </c>
      <c r="L155" s="137">
        <f t="shared" si="41"/>
        <v>0.9</v>
      </c>
      <c r="M155" s="137">
        <f t="shared" si="41"/>
        <v>0.9</v>
      </c>
      <c r="N155" s="137">
        <f t="shared" si="41"/>
        <v>0.9</v>
      </c>
      <c r="O155" s="137">
        <f t="shared" si="41"/>
        <v>0.9</v>
      </c>
      <c r="P155" s="137">
        <f t="shared" si="41"/>
        <v>0.9</v>
      </c>
      <c r="Q155" s="137">
        <f t="shared" si="41"/>
        <v>0.9</v>
      </c>
      <c r="R155" s="137">
        <f t="shared" si="41"/>
        <v>0.9</v>
      </c>
      <c r="S155" s="137">
        <f t="shared" ref="R155:AF167" si="42">R155</f>
        <v>0.9</v>
      </c>
      <c r="T155" s="137">
        <f t="shared" si="42"/>
        <v>0.9</v>
      </c>
      <c r="U155" s="137">
        <f t="shared" si="42"/>
        <v>0.9</v>
      </c>
      <c r="V155" s="137">
        <f t="shared" si="42"/>
        <v>0.9</v>
      </c>
      <c r="W155" s="137">
        <f t="shared" si="42"/>
        <v>0.9</v>
      </c>
      <c r="X155" s="137">
        <f t="shared" si="42"/>
        <v>0.9</v>
      </c>
      <c r="Y155" s="137">
        <f t="shared" si="42"/>
        <v>0.9</v>
      </c>
      <c r="Z155" s="137">
        <f t="shared" si="42"/>
        <v>0.9</v>
      </c>
      <c r="AA155" s="137">
        <f t="shared" si="42"/>
        <v>0.9</v>
      </c>
      <c r="AB155" s="137">
        <f t="shared" si="42"/>
        <v>0.9</v>
      </c>
      <c r="AC155" s="137">
        <f t="shared" si="42"/>
        <v>0.9</v>
      </c>
      <c r="AD155" s="137">
        <f t="shared" si="42"/>
        <v>0.9</v>
      </c>
      <c r="AE155" s="137">
        <f t="shared" si="42"/>
        <v>0.9</v>
      </c>
      <c r="AF155" s="137">
        <f t="shared" si="42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1"/>
        <v>1.08</v>
      </c>
      <c r="D156" s="137">
        <f t="shared" si="41"/>
        <v>1.08</v>
      </c>
      <c r="E156" s="137">
        <f t="shared" si="41"/>
        <v>1.08</v>
      </c>
      <c r="F156" s="137">
        <f t="shared" si="41"/>
        <v>1.08</v>
      </c>
      <c r="G156" s="137">
        <f t="shared" si="41"/>
        <v>1.08</v>
      </c>
      <c r="H156" s="137">
        <f t="shared" si="41"/>
        <v>1.08</v>
      </c>
      <c r="I156" s="137">
        <f t="shared" si="41"/>
        <v>1.08</v>
      </c>
      <c r="J156" s="137">
        <f t="shared" si="41"/>
        <v>1.08</v>
      </c>
      <c r="K156" s="137">
        <f t="shared" si="41"/>
        <v>1.08</v>
      </c>
      <c r="L156" s="137">
        <f t="shared" si="41"/>
        <v>1.08</v>
      </c>
      <c r="M156" s="137">
        <f t="shared" si="41"/>
        <v>1.08</v>
      </c>
      <c r="N156" s="137">
        <f t="shared" si="41"/>
        <v>1.08</v>
      </c>
      <c r="O156" s="137">
        <f t="shared" si="41"/>
        <v>1.08</v>
      </c>
      <c r="P156" s="137">
        <f t="shared" si="41"/>
        <v>1.08</v>
      </c>
      <c r="Q156" s="137">
        <f t="shared" si="41"/>
        <v>1.08</v>
      </c>
      <c r="R156" s="137">
        <f t="shared" si="41"/>
        <v>1.08</v>
      </c>
      <c r="S156" s="137">
        <f t="shared" si="42"/>
        <v>1.08</v>
      </c>
      <c r="T156" s="137">
        <f t="shared" si="42"/>
        <v>1.08</v>
      </c>
      <c r="U156" s="137">
        <f t="shared" si="42"/>
        <v>1.08</v>
      </c>
      <c r="V156" s="137">
        <f t="shared" si="42"/>
        <v>1.08</v>
      </c>
      <c r="W156" s="137">
        <f t="shared" si="42"/>
        <v>1.08</v>
      </c>
      <c r="X156" s="137">
        <f t="shared" si="42"/>
        <v>1.08</v>
      </c>
      <c r="Y156" s="137">
        <f t="shared" si="42"/>
        <v>1.08</v>
      </c>
      <c r="Z156" s="137">
        <f t="shared" si="42"/>
        <v>1.08</v>
      </c>
      <c r="AA156" s="137">
        <f t="shared" si="42"/>
        <v>1.08</v>
      </c>
      <c r="AB156" s="137">
        <f t="shared" si="42"/>
        <v>1.08</v>
      </c>
      <c r="AC156" s="137">
        <f t="shared" si="42"/>
        <v>1.08</v>
      </c>
      <c r="AD156" s="137">
        <f t="shared" si="42"/>
        <v>1.08</v>
      </c>
      <c r="AE156" s="137">
        <f t="shared" si="42"/>
        <v>1.08</v>
      </c>
      <c r="AF156" s="137">
        <f t="shared" si="42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1"/>
        <v>2.37</v>
      </c>
      <c r="D157" s="137">
        <f t="shared" si="41"/>
        <v>2.37</v>
      </c>
      <c r="E157" s="137">
        <f t="shared" si="41"/>
        <v>2.37</v>
      </c>
      <c r="F157" s="137">
        <f t="shared" si="41"/>
        <v>2.37</v>
      </c>
      <c r="G157" s="137">
        <f t="shared" si="41"/>
        <v>2.37</v>
      </c>
      <c r="H157" s="137">
        <f t="shared" si="41"/>
        <v>2.37</v>
      </c>
      <c r="I157" s="137">
        <f t="shared" si="41"/>
        <v>2.37</v>
      </c>
      <c r="J157" s="137">
        <f t="shared" si="41"/>
        <v>2.37</v>
      </c>
      <c r="K157" s="137">
        <f t="shared" si="41"/>
        <v>2.37</v>
      </c>
      <c r="L157" s="137">
        <f t="shared" si="41"/>
        <v>2.37</v>
      </c>
      <c r="M157" s="137">
        <f t="shared" si="41"/>
        <v>2.37</v>
      </c>
      <c r="N157" s="137">
        <f t="shared" si="41"/>
        <v>2.37</v>
      </c>
      <c r="O157" s="137">
        <f t="shared" si="41"/>
        <v>2.37</v>
      </c>
      <c r="P157" s="137">
        <f t="shared" si="41"/>
        <v>2.37</v>
      </c>
      <c r="Q157" s="137">
        <f t="shared" si="41"/>
        <v>2.37</v>
      </c>
      <c r="R157" s="137">
        <f t="shared" si="41"/>
        <v>2.37</v>
      </c>
      <c r="S157" s="137">
        <f t="shared" si="42"/>
        <v>2.37</v>
      </c>
      <c r="T157" s="137">
        <f t="shared" si="42"/>
        <v>2.37</v>
      </c>
      <c r="U157" s="137">
        <f t="shared" si="42"/>
        <v>2.37</v>
      </c>
      <c r="V157" s="137">
        <f t="shared" si="42"/>
        <v>2.37</v>
      </c>
      <c r="W157" s="137">
        <f t="shared" si="42"/>
        <v>2.37</v>
      </c>
      <c r="X157" s="137">
        <f t="shared" si="42"/>
        <v>2.37</v>
      </c>
      <c r="Y157" s="137">
        <f t="shared" si="42"/>
        <v>2.37</v>
      </c>
      <c r="Z157" s="137">
        <f t="shared" si="42"/>
        <v>2.37</v>
      </c>
      <c r="AA157" s="137">
        <f t="shared" si="42"/>
        <v>2.37</v>
      </c>
      <c r="AB157" s="137">
        <f t="shared" si="42"/>
        <v>2.37</v>
      </c>
      <c r="AC157" s="137">
        <f t="shared" si="42"/>
        <v>2.37</v>
      </c>
      <c r="AD157" s="137">
        <f t="shared" si="42"/>
        <v>2.37</v>
      </c>
      <c r="AE157" s="137">
        <f t="shared" si="42"/>
        <v>2.37</v>
      </c>
      <c r="AF157" s="137">
        <f t="shared" si="42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1"/>
        <v>1.81</v>
      </c>
      <c r="D158" s="137">
        <f t="shared" si="41"/>
        <v>1.81</v>
      </c>
      <c r="E158" s="137">
        <f t="shared" si="41"/>
        <v>1.81</v>
      </c>
      <c r="F158" s="137">
        <f t="shared" si="41"/>
        <v>1.81</v>
      </c>
      <c r="G158" s="137">
        <f t="shared" si="41"/>
        <v>1.81</v>
      </c>
      <c r="H158" s="137">
        <f t="shared" si="41"/>
        <v>1.81</v>
      </c>
      <c r="I158" s="137">
        <f t="shared" si="41"/>
        <v>1.81</v>
      </c>
      <c r="J158" s="137">
        <f t="shared" si="41"/>
        <v>1.81</v>
      </c>
      <c r="K158" s="137">
        <f t="shared" si="41"/>
        <v>1.81</v>
      </c>
      <c r="L158" s="137">
        <f t="shared" si="41"/>
        <v>1.81</v>
      </c>
      <c r="M158" s="137">
        <f t="shared" si="41"/>
        <v>1.81</v>
      </c>
      <c r="N158" s="137">
        <f t="shared" si="41"/>
        <v>1.81</v>
      </c>
      <c r="O158" s="137">
        <f t="shared" si="41"/>
        <v>1.81</v>
      </c>
      <c r="P158" s="137">
        <f t="shared" si="41"/>
        <v>1.81</v>
      </c>
      <c r="Q158" s="137">
        <f t="shared" si="41"/>
        <v>1.81</v>
      </c>
      <c r="R158" s="137">
        <f t="shared" si="41"/>
        <v>1.81</v>
      </c>
      <c r="S158" s="137">
        <f t="shared" si="42"/>
        <v>1.81</v>
      </c>
      <c r="T158" s="137">
        <f t="shared" si="42"/>
        <v>1.81</v>
      </c>
      <c r="U158" s="137">
        <f t="shared" si="42"/>
        <v>1.81</v>
      </c>
      <c r="V158" s="137">
        <f t="shared" si="42"/>
        <v>1.81</v>
      </c>
      <c r="W158" s="137">
        <f t="shared" si="42"/>
        <v>1.81</v>
      </c>
      <c r="X158" s="137">
        <f t="shared" si="42"/>
        <v>1.81</v>
      </c>
      <c r="Y158" s="137">
        <f t="shared" si="42"/>
        <v>1.81</v>
      </c>
      <c r="Z158" s="137">
        <f t="shared" si="42"/>
        <v>1.81</v>
      </c>
      <c r="AA158" s="137">
        <f t="shared" si="42"/>
        <v>1.81</v>
      </c>
      <c r="AB158" s="137">
        <f t="shared" si="42"/>
        <v>1.81</v>
      </c>
      <c r="AC158" s="137">
        <f t="shared" si="42"/>
        <v>1.81</v>
      </c>
      <c r="AD158" s="137">
        <f t="shared" si="42"/>
        <v>1.81</v>
      </c>
      <c r="AE158" s="137">
        <f t="shared" si="42"/>
        <v>1.81</v>
      </c>
      <c r="AF158" s="137">
        <f t="shared" si="42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1"/>
        <v>1.0900000000000001</v>
      </c>
      <c r="D159" s="137">
        <f t="shared" si="41"/>
        <v>1.0900000000000001</v>
      </c>
      <c r="E159" s="137">
        <f t="shared" si="41"/>
        <v>1.0900000000000001</v>
      </c>
      <c r="F159" s="137">
        <f t="shared" si="41"/>
        <v>1.0900000000000001</v>
      </c>
      <c r="G159" s="137">
        <f t="shared" si="41"/>
        <v>1.0900000000000001</v>
      </c>
      <c r="H159" s="137">
        <f t="shared" si="41"/>
        <v>1.0900000000000001</v>
      </c>
      <c r="I159" s="137">
        <f t="shared" si="41"/>
        <v>1.0900000000000001</v>
      </c>
      <c r="J159" s="137">
        <f t="shared" si="41"/>
        <v>1.0900000000000001</v>
      </c>
      <c r="K159" s="137">
        <f t="shared" si="41"/>
        <v>1.0900000000000001</v>
      </c>
      <c r="L159" s="137">
        <f t="shared" si="41"/>
        <v>1.0900000000000001</v>
      </c>
      <c r="M159" s="137">
        <f t="shared" si="41"/>
        <v>1.0900000000000001</v>
      </c>
      <c r="N159" s="137">
        <f t="shared" si="41"/>
        <v>1.0900000000000001</v>
      </c>
      <c r="O159" s="137">
        <f t="shared" si="41"/>
        <v>1.0900000000000001</v>
      </c>
      <c r="P159" s="137">
        <f t="shared" si="41"/>
        <v>1.0900000000000001</v>
      </c>
      <c r="Q159" s="137">
        <f t="shared" si="41"/>
        <v>1.0900000000000001</v>
      </c>
      <c r="R159" s="137">
        <f t="shared" si="41"/>
        <v>1.0900000000000001</v>
      </c>
      <c r="S159" s="137">
        <f t="shared" si="42"/>
        <v>1.0900000000000001</v>
      </c>
      <c r="T159" s="137">
        <f t="shared" si="42"/>
        <v>1.0900000000000001</v>
      </c>
      <c r="U159" s="137">
        <f t="shared" si="42"/>
        <v>1.0900000000000001</v>
      </c>
      <c r="V159" s="137">
        <f t="shared" si="42"/>
        <v>1.0900000000000001</v>
      </c>
      <c r="W159" s="137">
        <f t="shared" si="42"/>
        <v>1.0900000000000001</v>
      </c>
      <c r="X159" s="137">
        <f t="shared" si="42"/>
        <v>1.0900000000000001</v>
      </c>
      <c r="Y159" s="137">
        <f t="shared" si="42"/>
        <v>1.0900000000000001</v>
      </c>
      <c r="Z159" s="137">
        <f t="shared" si="42"/>
        <v>1.0900000000000001</v>
      </c>
      <c r="AA159" s="137">
        <f t="shared" si="42"/>
        <v>1.0900000000000001</v>
      </c>
      <c r="AB159" s="137">
        <f t="shared" si="42"/>
        <v>1.0900000000000001</v>
      </c>
      <c r="AC159" s="137">
        <f t="shared" si="42"/>
        <v>1.0900000000000001</v>
      </c>
      <c r="AD159" s="137">
        <f t="shared" si="42"/>
        <v>1.0900000000000001</v>
      </c>
      <c r="AE159" s="137">
        <f t="shared" si="42"/>
        <v>1.0900000000000001</v>
      </c>
      <c r="AF159" s="137">
        <f t="shared" si="42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1"/>
        <v>1.58</v>
      </c>
      <c r="D160" s="137">
        <f t="shared" si="41"/>
        <v>1.58</v>
      </c>
      <c r="E160" s="137">
        <f t="shared" si="41"/>
        <v>1.58</v>
      </c>
      <c r="F160" s="137">
        <f t="shared" si="41"/>
        <v>1.58</v>
      </c>
      <c r="G160" s="137">
        <f t="shared" si="41"/>
        <v>1.58</v>
      </c>
      <c r="H160" s="137">
        <f t="shared" si="41"/>
        <v>1.58</v>
      </c>
      <c r="I160" s="137">
        <f t="shared" si="41"/>
        <v>1.58</v>
      </c>
      <c r="J160" s="137">
        <f t="shared" si="41"/>
        <v>1.58</v>
      </c>
      <c r="K160" s="137">
        <f t="shared" si="41"/>
        <v>1.58</v>
      </c>
      <c r="L160" s="137">
        <f t="shared" si="41"/>
        <v>1.58</v>
      </c>
      <c r="M160" s="137">
        <f t="shared" si="41"/>
        <v>1.58</v>
      </c>
      <c r="N160" s="137">
        <f t="shared" si="41"/>
        <v>1.58</v>
      </c>
      <c r="O160" s="137">
        <f t="shared" si="41"/>
        <v>1.58</v>
      </c>
      <c r="P160" s="137">
        <f t="shared" si="41"/>
        <v>1.58</v>
      </c>
      <c r="Q160" s="137">
        <f t="shared" si="41"/>
        <v>1.58</v>
      </c>
      <c r="R160" s="137">
        <f t="shared" si="41"/>
        <v>1.58</v>
      </c>
      <c r="S160" s="137">
        <f t="shared" si="42"/>
        <v>1.58</v>
      </c>
      <c r="T160" s="137">
        <f t="shared" si="42"/>
        <v>1.58</v>
      </c>
      <c r="U160" s="137">
        <f t="shared" si="42"/>
        <v>1.58</v>
      </c>
      <c r="V160" s="137">
        <f t="shared" si="42"/>
        <v>1.58</v>
      </c>
      <c r="W160" s="137">
        <f t="shared" si="42"/>
        <v>1.58</v>
      </c>
      <c r="X160" s="137">
        <f t="shared" si="42"/>
        <v>1.58</v>
      </c>
      <c r="Y160" s="137">
        <f t="shared" si="42"/>
        <v>1.58</v>
      </c>
      <c r="Z160" s="137">
        <f t="shared" si="42"/>
        <v>1.58</v>
      </c>
      <c r="AA160" s="137">
        <f t="shared" si="42"/>
        <v>1.58</v>
      </c>
      <c r="AB160" s="137">
        <f t="shared" si="42"/>
        <v>1.58</v>
      </c>
      <c r="AC160" s="137">
        <f t="shared" si="42"/>
        <v>1.58</v>
      </c>
      <c r="AD160" s="137">
        <f t="shared" si="42"/>
        <v>1.58</v>
      </c>
      <c r="AE160" s="137">
        <f t="shared" si="42"/>
        <v>1.58</v>
      </c>
      <c r="AF160" s="137">
        <f t="shared" si="42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1"/>
        <v>2</v>
      </c>
      <c r="D161" s="137">
        <f t="shared" si="41"/>
        <v>2</v>
      </c>
      <c r="E161" s="137">
        <f t="shared" si="41"/>
        <v>2</v>
      </c>
      <c r="F161" s="137">
        <f t="shared" si="41"/>
        <v>2</v>
      </c>
      <c r="G161" s="137">
        <f t="shared" si="41"/>
        <v>2</v>
      </c>
      <c r="H161" s="137">
        <f t="shared" si="41"/>
        <v>2</v>
      </c>
      <c r="I161" s="137">
        <f t="shared" si="41"/>
        <v>2</v>
      </c>
      <c r="J161" s="137">
        <f t="shared" si="41"/>
        <v>2</v>
      </c>
      <c r="K161" s="137">
        <f t="shared" si="41"/>
        <v>2</v>
      </c>
      <c r="L161" s="137">
        <f t="shared" si="41"/>
        <v>2</v>
      </c>
      <c r="M161" s="137">
        <f t="shared" si="41"/>
        <v>2</v>
      </c>
      <c r="N161" s="137">
        <f t="shared" si="41"/>
        <v>2</v>
      </c>
      <c r="O161" s="137">
        <f t="shared" si="41"/>
        <v>2</v>
      </c>
      <c r="P161" s="137">
        <f t="shared" si="41"/>
        <v>2</v>
      </c>
      <c r="Q161" s="137">
        <f t="shared" si="41"/>
        <v>2</v>
      </c>
      <c r="R161" s="137">
        <f t="shared" si="41"/>
        <v>2</v>
      </c>
      <c r="S161" s="137">
        <f t="shared" si="42"/>
        <v>2</v>
      </c>
      <c r="T161" s="137">
        <f t="shared" si="42"/>
        <v>2</v>
      </c>
      <c r="U161" s="137">
        <f t="shared" si="42"/>
        <v>2</v>
      </c>
      <c r="V161" s="137">
        <f t="shared" si="42"/>
        <v>2</v>
      </c>
      <c r="W161" s="137">
        <f t="shared" si="42"/>
        <v>2</v>
      </c>
      <c r="X161" s="137">
        <f t="shared" si="42"/>
        <v>2</v>
      </c>
      <c r="Y161" s="137">
        <f t="shared" si="42"/>
        <v>2</v>
      </c>
      <c r="Z161" s="137">
        <f t="shared" si="42"/>
        <v>2</v>
      </c>
      <c r="AA161" s="137">
        <f t="shared" si="42"/>
        <v>2</v>
      </c>
      <c r="AB161" s="137">
        <f t="shared" si="42"/>
        <v>2</v>
      </c>
      <c r="AC161" s="137">
        <f t="shared" si="42"/>
        <v>2</v>
      </c>
      <c r="AD161" s="137">
        <f t="shared" si="42"/>
        <v>2</v>
      </c>
      <c r="AE161" s="137">
        <f t="shared" si="42"/>
        <v>2</v>
      </c>
      <c r="AF161" s="137">
        <f t="shared" si="42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1"/>
        <v>0.47</v>
      </c>
      <c r="D162" s="137">
        <f t="shared" si="41"/>
        <v>0.47</v>
      </c>
      <c r="E162" s="137">
        <f t="shared" si="41"/>
        <v>0.47</v>
      </c>
      <c r="F162" s="137">
        <f t="shared" si="41"/>
        <v>0.47</v>
      </c>
      <c r="G162" s="137">
        <f t="shared" si="41"/>
        <v>0.47</v>
      </c>
      <c r="H162" s="137">
        <f t="shared" si="41"/>
        <v>0.47</v>
      </c>
      <c r="I162" s="137">
        <f t="shared" si="41"/>
        <v>0.47</v>
      </c>
      <c r="J162" s="137">
        <f t="shared" si="41"/>
        <v>0.47</v>
      </c>
      <c r="K162" s="137">
        <f t="shared" si="41"/>
        <v>0.47</v>
      </c>
      <c r="L162" s="137">
        <f t="shared" si="41"/>
        <v>0.47</v>
      </c>
      <c r="M162" s="137">
        <f t="shared" si="41"/>
        <v>0.47</v>
      </c>
      <c r="N162" s="137">
        <f t="shared" si="41"/>
        <v>0.47</v>
      </c>
      <c r="O162" s="137">
        <f t="shared" si="41"/>
        <v>0.47</v>
      </c>
      <c r="P162" s="137">
        <f t="shared" si="41"/>
        <v>0.47</v>
      </c>
      <c r="Q162" s="137">
        <f t="shared" si="41"/>
        <v>0.47</v>
      </c>
      <c r="R162" s="137">
        <f t="shared" si="41"/>
        <v>0.47</v>
      </c>
      <c r="S162" s="137">
        <f t="shared" si="42"/>
        <v>0.47</v>
      </c>
      <c r="T162" s="137">
        <f t="shared" si="42"/>
        <v>0.47</v>
      </c>
      <c r="U162" s="137">
        <f t="shared" si="42"/>
        <v>0.47</v>
      </c>
      <c r="V162" s="137">
        <f t="shared" si="42"/>
        <v>0.47</v>
      </c>
      <c r="W162" s="137">
        <f t="shared" si="42"/>
        <v>0.47</v>
      </c>
      <c r="X162" s="137">
        <f t="shared" si="42"/>
        <v>0.47</v>
      </c>
      <c r="Y162" s="137">
        <f t="shared" si="42"/>
        <v>0.47</v>
      </c>
      <c r="Z162" s="137">
        <f t="shared" si="42"/>
        <v>0.47</v>
      </c>
      <c r="AA162" s="137">
        <f t="shared" si="42"/>
        <v>0.47</v>
      </c>
      <c r="AB162" s="137">
        <f t="shared" si="42"/>
        <v>0.47</v>
      </c>
      <c r="AC162" s="137">
        <f t="shared" si="42"/>
        <v>0.47</v>
      </c>
      <c r="AD162" s="137">
        <f t="shared" si="42"/>
        <v>0.47</v>
      </c>
      <c r="AE162" s="137">
        <f t="shared" si="42"/>
        <v>0.47</v>
      </c>
      <c r="AF162" s="137">
        <f t="shared" si="42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1"/>
        <v>0</v>
      </c>
      <c r="D163" s="137">
        <f t="shared" si="41"/>
        <v>0</v>
      </c>
      <c r="E163" s="137">
        <f t="shared" si="41"/>
        <v>0</v>
      </c>
      <c r="F163" s="137">
        <f t="shared" si="41"/>
        <v>0</v>
      </c>
      <c r="G163" s="137">
        <f t="shared" si="41"/>
        <v>0</v>
      </c>
      <c r="H163" s="137">
        <f t="shared" si="41"/>
        <v>0</v>
      </c>
      <c r="I163" s="137">
        <f t="shared" si="41"/>
        <v>0</v>
      </c>
      <c r="J163" s="137">
        <f t="shared" si="41"/>
        <v>0</v>
      </c>
      <c r="K163" s="137">
        <f t="shared" si="41"/>
        <v>0</v>
      </c>
      <c r="L163" s="137">
        <f t="shared" si="41"/>
        <v>0</v>
      </c>
      <c r="M163" s="137">
        <f t="shared" si="41"/>
        <v>0</v>
      </c>
      <c r="N163" s="137">
        <f t="shared" si="41"/>
        <v>0</v>
      </c>
      <c r="O163" s="137">
        <f t="shared" si="41"/>
        <v>0</v>
      </c>
      <c r="P163" s="137">
        <f t="shared" si="41"/>
        <v>0</v>
      </c>
      <c r="Q163" s="137">
        <f t="shared" si="41"/>
        <v>0</v>
      </c>
      <c r="R163" s="137">
        <f t="shared" si="41"/>
        <v>0</v>
      </c>
      <c r="S163" s="137">
        <f t="shared" si="42"/>
        <v>0</v>
      </c>
      <c r="T163" s="137">
        <f t="shared" si="42"/>
        <v>0</v>
      </c>
      <c r="U163" s="137">
        <f t="shared" si="42"/>
        <v>0</v>
      </c>
      <c r="V163" s="137">
        <f t="shared" si="42"/>
        <v>0</v>
      </c>
      <c r="W163" s="137">
        <f t="shared" si="42"/>
        <v>0</v>
      </c>
      <c r="X163" s="137">
        <f t="shared" si="42"/>
        <v>0</v>
      </c>
      <c r="Y163" s="137">
        <f t="shared" si="42"/>
        <v>0</v>
      </c>
      <c r="Z163" s="137">
        <f t="shared" si="42"/>
        <v>0</v>
      </c>
      <c r="AA163" s="137">
        <f t="shared" si="42"/>
        <v>0</v>
      </c>
      <c r="AB163" s="137">
        <f t="shared" si="42"/>
        <v>0</v>
      </c>
      <c r="AC163" s="137">
        <f t="shared" si="42"/>
        <v>0</v>
      </c>
      <c r="AD163" s="137">
        <f t="shared" si="42"/>
        <v>0</v>
      </c>
      <c r="AE163" s="137">
        <f t="shared" si="42"/>
        <v>0</v>
      </c>
      <c r="AF163" s="137">
        <f t="shared" si="42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1"/>
        <v>0</v>
      </c>
      <c r="D164" s="137">
        <f t="shared" si="41"/>
        <v>0</v>
      </c>
      <c r="E164" s="137">
        <f t="shared" si="41"/>
        <v>0</v>
      </c>
      <c r="F164" s="137">
        <f t="shared" si="41"/>
        <v>0</v>
      </c>
      <c r="G164" s="137">
        <f t="shared" si="41"/>
        <v>0</v>
      </c>
      <c r="H164" s="137">
        <f t="shared" si="41"/>
        <v>0</v>
      </c>
      <c r="I164" s="137">
        <f t="shared" si="41"/>
        <v>0</v>
      </c>
      <c r="J164" s="137">
        <f t="shared" si="41"/>
        <v>0</v>
      </c>
      <c r="K164" s="137">
        <f t="shared" si="41"/>
        <v>0</v>
      </c>
      <c r="L164" s="137">
        <f t="shared" si="41"/>
        <v>0</v>
      </c>
      <c r="M164" s="137">
        <f t="shared" si="41"/>
        <v>0</v>
      </c>
      <c r="N164" s="137">
        <f t="shared" si="41"/>
        <v>0</v>
      </c>
      <c r="O164" s="137">
        <f t="shared" si="41"/>
        <v>0</v>
      </c>
      <c r="P164" s="137">
        <f t="shared" si="41"/>
        <v>0</v>
      </c>
      <c r="Q164" s="137">
        <f t="shared" si="41"/>
        <v>0</v>
      </c>
      <c r="R164" s="137">
        <f t="shared" si="42"/>
        <v>0</v>
      </c>
      <c r="S164" s="137">
        <f t="shared" si="42"/>
        <v>0</v>
      </c>
      <c r="T164" s="137">
        <f t="shared" si="42"/>
        <v>0</v>
      </c>
      <c r="U164" s="137">
        <f t="shared" si="42"/>
        <v>0</v>
      </c>
      <c r="V164" s="137">
        <f t="shared" si="42"/>
        <v>0</v>
      </c>
      <c r="W164" s="137">
        <f t="shared" si="42"/>
        <v>0</v>
      </c>
      <c r="X164" s="137">
        <f t="shared" si="42"/>
        <v>0</v>
      </c>
      <c r="Y164" s="137">
        <f t="shared" si="42"/>
        <v>0</v>
      </c>
      <c r="Z164" s="137">
        <f t="shared" si="42"/>
        <v>0</v>
      </c>
      <c r="AA164" s="137">
        <f t="shared" si="42"/>
        <v>0</v>
      </c>
      <c r="AB164" s="137">
        <f t="shared" si="42"/>
        <v>0</v>
      </c>
      <c r="AC164" s="137">
        <f t="shared" si="42"/>
        <v>0</v>
      </c>
      <c r="AD164" s="137">
        <f t="shared" si="42"/>
        <v>0</v>
      </c>
      <c r="AE164" s="137">
        <f t="shared" si="42"/>
        <v>0</v>
      </c>
      <c r="AF164" s="137">
        <f t="shared" si="42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1"/>
        <v>0.8</v>
      </c>
      <c r="D165" s="137">
        <f t="shared" si="41"/>
        <v>0.8</v>
      </c>
      <c r="E165" s="137">
        <f t="shared" si="41"/>
        <v>0.8</v>
      </c>
      <c r="F165" s="137">
        <f t="shared" si="41"/>
        <v>0.8</v>
      </c>
      <c r="G165" s="137">
        <f t="shared" si="41"/>
        <v>0.8</v>
      </c>
      <c r="H165" s="137">
        <f t="shared" si="41"/>
        <v>0.8</v>
      </c>
      <c r="I165" s="137">
        <f t="shared" si="41"/>
        <v>0.8</v>
      </c>
      <c r="J165" s="137">
        <f t="shared" si="41"/>
        <v>0.8</v>
      </c>
      <c r="K165" s="137">
        <f t="shared" si="41"/>
        <v>0.8</v>
      </c>
      <c r="L165" s="137">
        <f t="shared" si="41"/>
        <v>0.8</v>
      </c>
      <c r="M165" s="137">
        <f t="shared" si="41"/>
        <v>0.8</v>
      </c>
      <c r="N165" s="137">
        <f t="shared" si="41"/>
        <v>0.8</v>
      </c>
      <c r="O165" s="137">
        <f t="shared" si="41"/>
        <v>0.8</v>
      </c>
      <c r="P165" s="137">
        <f t="shared" si="41"/>
        <v>0.8</v>
      </c>
      <c r="Q165" s="137">
        <f t="shared" si="41"/>
        <v>0.8</v>
      </c>
      <c r="R165" s="137">
        <f t="shared" si="42"/>
        <v>0.8</v>
      </c>
      <c r="S165" s="137">
        <f t="shared" si="42"/>
        <v>0.8</v>
      </c>
      <c r="T165" s="137">
        <f t="shared" si="42"/>
        <v>0.8</v>
      </c>
      <c r="U165" s="137">
        <f t="shared" si="42"/>
        <v>0.8</v>
      </c>
      <c r="V165" s="137">
        <f t="shared" si="42"/>
        <v>0.8</v>
      </c>
      <c r="W165" s="137">
        <f t="shared" si="42"/>
        <v>0.8</v>
      </c>
      <c r="X165" s="137">
        <f t="shared" si="42"/>
        <v>0.8</v>
      </c>
      <c r="Y165" s="137">
        <f t="shared" si="42"/>
        <v>0.8</v>
      </c>
      <c r="Z165" s="137">
        <f t="shared" si="42"/>
        <v>0.8</v>
      </c>
      <c r="AA165" s="137">
        <f t="shared" si="42"/>
        <v>0.8</v>
      </c>
      <c r="AB165" s="137">
        <f t="shared" si="42"/>
        <v>0.8</v>
      </c>
      <c r="AC165" s="137">
        <f t="shared" si="42"/>
        <v>0.8</v>
      </c>
      <c r="AD165" s="137">
        <f t="shared" si="42"/>
        <v>0.8</v>
      </c>
      <c r="AE165" s="137">
        <f t="shared" si="42"/>
        <v>0.8</v>
      </c>
      <c r="AF165" s="137">
        <f t="shared" si="42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1"/>
        <v>1.5</v>
      </c>
      <c r="D166" s="137">
        <f t="shared" si="41"/>
        <v>1.5</v>
      </c>
      <c r="E166" s="137">
        <f t="shared" si="41"/>
        <v>1.5</v>
      </c>
      <c r="F166" s="137">
        <f t="shared" si="41"/>
        <v>1.5</v>
      </c>
      <c r="G166" s="137">
        <f t="shared" si="41"/>
        <v>1.5</v>
      </c>
      <c r="H166" s="137">
        <f t="shared" si="41"/>
        <v>1.5</v>
      </c>
      <c r="I166" s="137">
        <f t="shared" si="41"/>
        <v>1.5</v>
      </c>
      <c r="J166" s="137">
        <f t="shared" si="41"/>
        <v>1.5</v>
      </c>
      <c r="K166" s="137">
        <f t="shared" si="41"/>
        <v>1.5</v>
      </c>
      <c r="L166" s="137">
        <f t="shared" si="41"/>
        <v>1.5</v>
      </c>
      <c r="M166" s="137">
        <f t="shared" si="41"/>
        <v>1.5</v>
      </c>
      <c r="N166" s="137">
        <f t="shared" si="41"/>
        <v>1.5</v>
      </c>
      <c r="O166" s="137">
        <f t="shared" si="41"/>
        <v>1.5</v>
      </c>
      <c r="P166" s="137">
        <f t="shared" si="41"/>
        <v>1.5</v>
      </c>
      <c r="Q166" s="137">
        <f t="shared" si="41"/>
        <v>1.5</v>
      </c>
      <c r="R166" s="137">
        <f t="shared" si="42"/>
        <v>1.5</v>
      </c>
      <c r="S166" s="137">
        <f t="shared" si="42"/>
        <v>1.5</v>
      </c>
      <c r="T166" s="137">
        <f t="shared" si="42"/>
        <v>1.5</v>
      </c>
      <c r="U166" s="137">
        <f t="shared" si="42"/>
        <v>1.5</v>
      </c>
      <c r="V166" s="137">
        <f t="shared" si="42"/>
        <v>1.5</v>
      </c>
      <c r="W166" s="137">
        <f t="shared" si="42"/>
        <v>1.5</v>
      </c>
      <c r="X166" s="137">
        <f t="shared" si="42"/>
        <v>1.5</v>
      </c>
      <c r="Y166" s="137">
        <f t="shared" si="42"/>
        <v>1.5</v>
      </c>
      <c r="Z166" s="137">
        <f t="shared" si="42"/>
        <v>1.5</v>
      </c>
      <c r="AA166" s="137">
        <f t="shared" si="42"/>
        <v>1.5</v>
      </c>
      <c r="AB166" s="137">
        <f t="shared" si="42"/>
        <v>1.5</v>
      </c>
      <c r="AC166" s="137">
        <f t="shared" si="42"/>
        <v>1.5</v>
      </c>
      <c r="AD166" s="137">
        <f t="shared" si="42"/>
        <v>1.5</v>
      </c>
      <c r="AE166" s="137">
        <f t="shared" si="42"/>
        <v>1.5</v>
      </c>
      <c r="AF166" s="137">
        <f t="shared" si="42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1"/>
        <v>1</v>
      </c>
      <c r="D167" s="137">
        <f t="shared" si="41"/>
        <v>1</v>
      </c>
      <c r="E167" s="137">
        <f t="shared" si="41"/>
        <v>1</v>
      </c>
      <c r="F167" s="137">
        <f t="shared" si="41"/>
        <v>1</v>
      </c>
      <c r="G167" s="137">
        <f t="shared" si="41"/>
        <v>1</v>
      </c>
      <c r="H167" s="137">
        <f t="shared" si="41"/>
        <v>1</v>
      </c>
      <c r="I167" s="137">
        <f t="shared" si="41"/>
        <v>1</v>
      </c>
      <c r="J167" s="137">
        <f t="shared" si="41"/>
        <v>1</v>
      </c>
      <c r="K167" s="137">
        <f t="shared" si="41"/>
        <v>1</v>
      </c>
      <c r="L167" s="137">
        <f t="shared" si="41"/>
        <v>1</v>
      </c>
      <c r="M167" s="137">
        <f t="shared" si="41"/>
        <v>1</v>
      </c>
      <c r="N167" s="137">
        <f t="shared" si="41"/>
        <v>1</v>
      </c>
      <c r="O167" s="137">
        <f t="shared" si="41"/>
        <v>1</v>
      </c>
      <c r="P167" s="137">
        <f t="shared" si="41"/>
        <v>1</v>
      </c>
      <c r="Q167" s="137">
        <f t="shared" si="41"/>
        <v>1</v>
      </c>
      <c r="R167" s="137">
        <f t="shared" si="42"/>
        <v>1</v>
      </c>
      <c r="S167" s="137">
        <f t="shared" si="42"/>
        <v>1</v>
      </c>
      <c r="T167" s="137">
        <f t="shared" si="42"/>
        <v>1</v>
      </c>
      <c r="U167" s="137">
        <f t="shared" si="42"/>
        <v>1</v>
      </c>
      <c r="V167" s="137">
        <f t="shared" si="42"/>
        <v>1</v>
      </c>
      <c r="W167" s="137">
        <f t="shared" si="42"/>
        <v>1</v>
      </c>
      <c r="X167" s="137">
        <f t="shared" si="42"/>
        <v>1</v>
      </c>
      <c r="Y167" s="137">
        <f t="shared" si="42"/>
        <v>1</v>
      </c>
      <c r="Z167" s="137">
        <f t="shared" si="42"/>
        <v>1</v>
      </c>
      <c r="AA167" s="137">
        <f t="shared" si="42"/>
        <v>1</v>
      </c>
      <c r="AB167" s="137">
        <f t="shared" si="42"/>
        <v>1</v>
      </c>
      <c r="AC167" s="137">
        <f t="shared" si="42"/>
        <v>1</v>
      </c>
      <c r="AD167" s="137">
        <f t="shared" si="42"/>
        <v>1</v>
      </c>
      <c r="AE167" s="137">
        <f t="shared" si="42"/>
        <v>1</v>
      </c>
      <c r="AF167" s="137">
        <f t="shared" si="42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3">B169</f>
        <v>1</v>
      </c>
      <c r="D169" s="137">
        <f t="shared" si="43"/>
        <v>1</v>
      </c>
      <c r="E169" s="137">
        <f t="shared" si="43"/>
        <v>1</v>
      </c>
      <c r="F169" s="137">
        <f t="shared" si="43"/>
        <v>1</v>
      </c>
      <c r="G169" s="137">
        <f t="shared" si="43"/>
        <v>1</v>
      </c>
      <c r="H169" s="137">
        <f t="shared" si="43"/>
        <v>1</v>
      </c>
      <c r="I169" s="137">
        <f t="shared" si="43"/>
        <v>1</v>
      </c>
      <c r="J169" s="137">
        <f t="shared" si="43"/>
        <v>1</v>
      </c>
      <c r="K169" s="137">
        <f t="shared" si="43"/>
        <v>1</v>
      </c>
      <c r="L169" s="137">
        <f t="shared" si="43"/>
        <v>1</v>
      </c>
      <c r="M169" s="137">
        <f t="shared" si="43"/>
        <v>1</v>
      </c>
      <c r="N169" s="137">
        <f t="shared" si="43"/>
        <v>1</v>
      </c>
      <c r="O169" s="137">
        <f t="shared" si="43"/>
        <v>1</v>
      </c>
      <c r="P169" s="137">
        <f t="shared" si="43"/>
        <v>1</v>
      </c>
      <c r="Q169" s="137">
        <f t="shared" si="43"/>
        <v>1</v>
      </c>
      <c r="R169" s="137">
        <f t="shared" si="43"/>
        <v>1</v>
      </c>
      <c r="S169" s="137">
        <f t="shared" ref="R169:AF176" si="44">R169</f>
        <v>1</v>
      </c>
      <c r="T169" s="137">
        <f t="shared" si="44"/>
        <v>1</v>
      </c>
      <c r="U169" s="137">
        <f t="shared" si="44"/>
        <v>1</v>
      </c>
      <c r="V169" s="137">
        <f t="shared" si="44"/>
        <v>1</v>
      </c>
      <c r="W169" s="137">
        <f t="shared" si="44"/>
        <v>1</v>
      </c>
      <c r="X169" s="137">
        <f t="shared" si="44"/>
        <v>1</v>
      </c>
      <c r="Y169" s="137">
        <f t="shared" si="44"/>
        <v>1</v>
      </c>
      <c r="Z169" s="137">
        <f t="shared" si="44"/>
        <v>1</v>
      </c>
      <c r="AA169" s="137">
        <f t="shared" si="44"/>
        <v>1</v>
      </c>
      <c r="AB169" s="137">
        <f t="shared" si="44"/>
        <v>1</v>
      </c>
      <c r="AC169" s="137">
        <f t="shared" si="44"/>
        <v>1</v>
      </c>
      <c r="AD169" s="137">
        <f t="shared" si="44"/>
        <v>1</v>
      </c>
      <c r="AE169" s="137">
        <f t="shared" si="44"/>
        <v>1</v>
      </c>
      <c r="AF169" s="137">
        <f t="shared" si="44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3"/>
        <v>0.42</v>
      </c>
      <c r="D170" s="137">
        <f t="shared" si="43"/>
        <v>0.42</v>
      </c>
      <c r="E170" s="137">
        <f t="shared" si="43"/>
        <v>0.42</v>
      </c>
      <c r="F170" s="137">
        <f t="shared" si="43"/>
        <v>0.42</v>
      </c>
      <c r="G170" s="137">
        <f t="shared" si="43"/>
        <v>0.42</v>
      </c>
      <c r="H170" s="137">
        <f t="shared" si="43"/>
        <v>0.42</v>
      </c>
      <c r="I170" s="137">
        <f t="shared" si="43"/>
        <v>0.42</v>
      </c>
      <c r="J170" s="137">
        <f t="shared" si="43"/>
        <v>0.42</v>
      </c>
      <c r="K170" s="137">
        <f t="shared" si="43"/>
        <v>0.42</v>
      </c>
      <c r="L170" s="137">
        <f t="shared" si="43"/>
        <v>0.42</v>
      </c>
      <c r="M170" s="137">
        <f t="shared" si="43"/>
        <v>0.42</v>
      </c>
      <c r="N170" s="137">
        <f t="shared" si="43"/>
        <v>0.42</v>
      </c>
      <c r="O170" s="137">
        <f t="shared" si="43"/>
        <v>0.42</v>
      </c>
      <c r="P170" s="137">
        <f t="shared" si="43"/>
        <v>0.42</v>
      </c>
      <c r="Q170" s="137">
        <f t="shared" si="43"/>
        <v>0.42</v>
      </c>
      <c r="R170" s="137">
        <f t="shared" si="44"/>
        <v>0.42</v>
      </c>
      <c r="S170" s="137">
        <f t="shared" si="44"/>
        <v>0.42</v>
      </c>
      <c r="T170" s="137">
        <f t="shared" si="44"/>
        <v>0.42</v>
      </c>
      <c r="U170" s="137">
        <f t="shared" si="44"/>
        <v>0.42</v>
      </c>
      <c r="V170" s="137">
        <f t="shared" si="44"/>
        <v>0.42</v>
      </c>
      <c r="W170" s="137">
        <f t="shared" si="44"/>
        <v>0.42</v>
      </c>
      <c r="X170" s="137">
        <f t="shared" si="44"/>
        <v>0.42</v>
      </c>
      <c r="Y170" s="137">
        <f t="shared" si="44"/>
        <v>0.42</v>
      </c>
      <c r="Z170" s="137">
        <f t="shared" si="44"/>
        <v>0.42</v>
      </c>
      <c r="AA170" s="137">
        <f t="shared" si="44"/>
        <v>0.42</v>
      </c>
      <c r="AB170" s="137">
        <f t="shared" si="44"/>
        <v>0.42</v>
      </c>
      <c r="AC170" s="137">
        <f t="shared" si="44"/>
        <v>0.42</v>
      </c>
      <c r="AD170" s="137">
        <f t="shared" si="44"/>
        <v>0.42</v>
      </c>
      <c r="AE170" s="137">
        <f t="shared" si="44"/>
        <v>0.42</v>
      </c>
      <c r="AF170" s="137">
        <f t="shared" si="44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3"/>
        <v>0.46</v>
      </c>
      <c r="D171" s="137">
        <f t="shared" si="43"/>
        <v>0.46</v>
      </c>
      <c r="E171" s="137">
        <f t="shared" si="43"/>
        <v>0.46</v>
      </c>
      <c r="F171" s="137">
        <f t="shared" si="43"/>
        <v>0.46</v>
      </c>
      <c r="G171" s="137">
        <f t="shared" si="43"/>
        <v>0.46</v>
      </c>
      <c r="H171" s="137">
        <f t="shared" si="43"/>
        <v>0.46</v>
      </c>
      <c r="I171" s="137">
        <f t="shared" si="43"/>
        <v>0.46</v>
      </c>
      <c r="J171" s="137">
        <f t="shared" si="43"/>
        <v>0.46</v>
      </c>
      <c r="K171" s="137">
        <f t="shared" si="43"/>
        <v>0.46</v>
      </c>
      <c r="L171" s="137">
        <f t="shared" si="43"/>
        <v>0.46</v>
      </c>
      <c r="M171" s="137">
        <f t="shared" si="43"/>
        <v>0.46</v>
      </c>
      <c r="N171" s="137">
        <f t="shared" si="43"/>
        <v>0.46</v>
      </c>
      <c r="O171" s="137">
        <f t="shared" si="43"/>
        <v>0.46</v>
      </c>
      <c r="P171" s="137">
        <f t="shared" si="43"/>
        <v>0.46</v>
      </c>
      <c r="Q171" s="137">
        <f t="shared" si="43"/>
        <v>0.46</v>
      </c>
      <c r="R171" s="137">
        <f t="shared" si="44"/>
        <v>0.46</v>
      </c>
      <c r="S171" s="137">
        <f t="shared" si="44"/>
        <v>0.46</v>
      </c>
      <c r="T171" s="137">
        <f t="shared" si="44"/>
        <v>0.46</v>
      </c>
      <c r="U171" s="137">
        <f t="shared" si="44"/>
        <v>0.46</v>
      </c>
      <c r="V171" s="137">
        <f t="shared" si="44"/>
        <v>0.46</v>
      </c>
      <c r="W171" s="137">
        <f t="shared" si="44"/>
        <v>0.46</v>
      </c>
      <c r="X171" s="137">
        <f t="shared" si="44"/>
        <v>0.46</v>
      </c>
      <c r="Y171" s="137">
        <f t="shared" si="44"/>
        <v>0.46</v>
      </c>
      <c r="Z171" s="137">
        <f t="shared" si="44"/>
        <v>0.46</v>
      </c>
      <c r="AA171" s="137">
        <f t="shared" si="44"/>
        <v>0.46</v>
      </c>
      <c r="AB171" s="137">
        <f t="shared" si="44"/>
        <v>0.46</v>
      </c>
      <c r="AC171" s="137">
        <f t="shared" si="44"/>
        <v>0.46</v>
      </c>
      <c r="AD171" s="137">
        <f t="shared" si="44"/>
        <v>0.46</v>
      </c>
      <c r="AE171" s="137">
        <f t="shared" si="44"/>
        <v>0.46</v>
      </c>
      <c r="AF171" s="137">
        <f t="shared" si="44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3"/>
        <v>0.85</v>
      </c>
      <c r="D172" s="137">
        <f t="shared" si="43"/>
        <v>0.85</v>
      </c>
      <c r="E172" s="137">
        <f t="shared" si="43"/>
        <v>0.85</v>
      </c>
      <c r="F172" s="137">
        <f t="shared" si="43"/>
        <v>0.85</v>
      </c>
      <c r="G172" s="137">
        <f t="shared" si="43"/>
        <v>0.85</v>
      </c>
      <c r="H172" s="137">
        <f t="shared" si="43"/>
        <v>0.85</v>
      </c>
      <c r="I172" s="137">
        <f t="shared" si="43"/>
        <v>0.85</v>
      </c>
      <c r="J172" s="137">
        <f t="shared" si="43"/>
        <v>0.85</v>
      </c>
      <c r="K172" s="137">
        <f t="shared" si="43"/>
        <v>0.85</v>
      </c>
      <c r="L172" s="137">
        <f t="shared" si="43"/>
        <v>0.85</v>
      </c>
      <c r="M172" s="137">
        <f t="shared" si="43"/>
        <v>0.85</v>
      </c>
      <c r="N172" s="137">
        <f t="shared" si="43"/>
        <v>0.85</v>
      </c>
      <c r="O172" s="137">
        <f t="shared" si="43"/>
        <v>0.85</v>
      </c>
      <c r="P172" s="137">
        <f t="shared" si="43"/>
        <v>0.85</v>
      </c>
      <c r="Q172" s="137">
        <f t="shared" si="43"/>
        <v>0.85</v>
      </c>
      <c r="R172" s="137">
        <f t="shared" si="44"/>
        <v>0.85</v>
      </c>
      <c r="S172" s="137">
        <f t="shared" si="44"/>
        <v>0.85</v>
      </c>
      <c r="T172" s="137">
        <f t="shared" si="44"/>
        <v>0.85</v>
      </c>
      <c r="U172" s="137">
        <f t="shared" si="44"/>
        <v>0.85</v>
      </c>
      <c r="V172" s="137">
        <f t="shared" si="44"/>
        <v>0.85</v>
      </c>
      <c r="W172" s="137">
        <f t="shared" si="44"/>
        <v>0.85</v>
      </c>
      <c r="X172" s="137">
        <f t="shared" si="44"/>
        <v>0.85</v>
      </c>
      <c r="Y172" s="137">
        <f t="shared" si="44"/>
        <v>0.85</v>
      </c>
      <c r="Z172" s="137">
        <f t="shared" si="44"/>
        <v>0.85</v>
      </c>
      <c r="AA172" s="137">
        <f t="shared" si="44"/>
        <v>0.85</v>
      </c>
      <c r="AB172" s="137">
        <f t="shared" si="44"/>
        <v>0.85</v>
      </c>
      <c r="AC172" s="137">
        <f t="shared" si="44"/>
        <v>0.85</v>
      </c>
      <c r="AD172" s="137">
        <f t="shared" si="44"/>
        <v>0.85</v>
      </c>
      <c r="AE172" s="137">
        <f t="shared" si="44"/>
        <v>0.85</v>
      </c>
      <c r="AF172" s="137">
        <f t="shared" si="44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3"/>
        <v>0.9</v>
      </c>
      <c r="D173" s="137">
        <f t="shared" si="43"/>
        <v>0.9</v>
      </c>
      <c r="E173" s="137">
        <f t="shared" si="43"/>
        <v>0.9</v>
      </c>
      <c r="F173" s="137">
        <f t="shared" si="43"/>
        <v>0.9</v>
      </c>
      <c r="G173" s="137">
        <f t="shared" si="43"/>
        <v>0.9</v>
      </c>
      <c r="H173" s="137">
        <f t="shared" si="43"/>
        <v>0.9</v>
      </c>
      <c r="I173" s="137">
        <f t="shared" si="43"/>
        <v>0.9</v>
      </c>
      <c r="J173" s="137">
        <f t="shared" si="43"/>
        <v>0.9</v>
      </c>
      <c r="K173" s="137">
        <f t="shared" si="43"/>
        <v>0.9</v>
      </c>
      <c r="L173" s="137">
        <f t="shared" si="43"/>
        <v>0.9</v>
      </c>
      <c r="M173" s="137">
        <f t="shared" si="43"/>
        <v>0.9</v>
      </c>
      <c r="N173" s="137">
        <f t="shared" si="43"/>
        <v>0.9</v>
      </c>
      <c r="O173" s="137">
        <f t="shared" si="43"/>
        <v>0.9</v>
      </c>
      <c r="P173" s="137">
        <f t="shared" si="43"/>
        <v>0.9</v>
      </c>
      <c r="Q173" s="137">
        <f t="shared" si="43"/>
        <v>0.9</v>
      </c>
      <c r="R173" s="137">
        <f t="shared" si="44"/>
        <v>0.9</v>
      </c>
      <c r="S173" s="137">
        <f t="shared" si="44"/>
        <v>0.9</v>
      </c>
      <c r="T173" s="137">
        <f t="shared" si="44"/>
        <v>0.9</v>
      </c>
      <c r="U173" s="137">
        <f t="shared" si="44"/>
        <v>0.9</v>
      </c>
      <c r="V173" s="137">
        <f t="shared" si="44"/>
        <v>0.9</v>
      </c>
      <c r="W173" s="137">
        <f t="shared" si="44"/>
        <v>0.9</v>
      </c>
      <c r="X173" s="137">
        <f t="shared" si="44"/>
        <v>0.9</v>
      </c>
      <c r="Y173" s="137">
        <f t="shared" si="44"/>
        <v>0.9</v>
      </c>
      <c r="Z173" s="137">
        <f t="shared" si="44"/>
        <v>0.9</v>
      </c>
      <c r="AA173" s="137">
        <f t="shared" si="44"/>
        <v>0.9</v>
      </c>
      <c r="AB173" s="137">
        <f t="shared" si="44"/>
        <v>0.9</v>
      </c>
      <c r="AC173" s="137">
        <f t="shared" si="44"/>
        <v>0.9</v>
      </c>
      <c r="AD173" s="137">
        <f t="shared" si="44"/>
        <v>0.9</v>
      </c>
      <c r="AE173" s="137">
        <f t="shared" si="44"/>
        <v>0.9</v>
      </c>
      <c r="AF173" s="137">
        <f t="shared" si="44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3"/>
        <v>0.44</v>
      </c>
      <c r="D174" s="137">
        <f t="shared" si="43"/>
        <v>0.44</v>
      </c>
      <c r="E174" s="137">
        <f t="shared" si="43"/>
        <v>0.44</v>
      </c>
      <c r="F174" s="137">
        <f t="shared" si="43"/>
        <v>0.44</v>
      </c>
      <c r="G174" s="137">
        <f t="shared" si="43"/>
        <v>0.44</v>
      </c>
      <c r="H174" s="137">
        <f t="shared" si="43"/>
        <v>0.44</v>
      </c>
      <c r="I174" s="137">
        <f t="shared" si="43"/>
        <v>0.44</v>
      </c>
      <c r="J174" s="137">
        <f t="shared" si="43"/>
        <v>0.44</v>
      </c>
      <c r="K174" s="137">
        <f t="shared" si="43"/>
        <v>0.44</v>
      </c>
      <c r="L174" s="137">
        <f t="shared" si="43"/>
        <v>0.44</v>
      </c>
      <c r="M174" s="137">
        <f t="shared" si="43"/>
        <v>0.44</v>
      </c>
      <c r="N174" s="137">
        <f t="shared" si="43"/>
        <v>0.44</v>
      </c>
      <c r="O174" s="137">
        <f t="shared" si="43"/>
        <v>0.44</v>
      </c>
      <c r="P174" s="137">
        <f t="shared" si="43"/>
        <v>0.44</v>
      </c>
      <c r="Q174" s="137">
        <f t="shared" si="43"/>
        <v>0.44</v>
      </c>
      <c r="R174" s="137">
        <f t="shared" si="44"/>
        <v>0.44</v>
      </c>
      <c r="S174" s="137">
        <f t="shared" si="44"/>
        <v>0.44</v>
      </c>
      <c r="T174" s="137">
        <f t="shared" si="44"/>
        <v>0.44</v>
      </c>
      <c r="U174" s="137">
        <f t="shared" si="44"/>
        <v>0.44</v>
      </c>
      <c r="V174" s="137">
        <f t="shared" si="44"/>
        <v>0.44</v>
      </c>
      <c r="W174" s="137">
        <f t="shared" si="44"/>
        <v>0.44</v>
      </c>
      <c r="X174" s="137">
        <f t="shared" si="44"/>
        <v>0.44</v>
      </c>
      <c r="Y174" s="137">
        <f t="shared" si="44"/>
        <v>0.44</v>
      </c>
      <c r="Z174" s="137">
        <f t="shared" si="44"/>
        <v>0.44</v>
      </c>
      <c r="AA174" s="137">
        <f t="shared" si="44"/>
        <v>0.44</v>
      </c>
      <c r="AB174" s="137">
        <f t="shared" si="44"/>
        <v>0.44</v>
      </c>
      <c r="AC174" s="137">
        <f t="shared" si="44"/>
        <v>0.44</v>
      </c>
      <c r="AD174" s="137">
        <f t="shared" si="44"/>
        <v>0.44</v>
      </c>
      <c r="AE174" s="137">
        <f t="shared" si="44"/>
        <v>0.44</v>
      </c>
      <c r="AF174" s="137">
        <f t="shared" si="44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3"/>
        <v>2.1</v>
      </c>
      <c r="D175" s="137">
        <f t="shared" si="43"/>
        <v>2.1</v>
      </c>
      <c r="E175" s="137">
        <f t="shared" si="43"/>
        <v>2.1</v>
      </c>
      <c r="F175" s="137">
        <f t="shared" si="43"/>
        <v>2.1</v>
      </c>
      <c r="G175" s="137">
        <f t="shared" si="43"/>
        <v>2.1</v>
      </c>
      <c r="H175" s="137">
        <f t="shared" si="43"/>
        <v>2.1</v>
      </c>
      <c r="I175" s="137">
        <f t="shared" si="43"/>
        <v>2.1</v>
      </c>
      <c r="J175" s="137">
        <f t="shared" si="43"/>
        <v>2.1</v>
      </c>
      <c r="K175" s="137">
        <f t="shared" si="43"/>
        <v>2.1</v>
      </c>
      <c r="L175" s="137">
        <f t="shared" si="43"/>
        <v>2.1</v>
      </c>
      <c r="M175" s="137">
        <f t="shared" si="43"/>
        <v>2.1</v>
      </c>
      <c r="N175" s="137">
        <f t="shared" si="43"/>
        <v>2.1</v>
      </c>
      <c r="O175" s="137">
        <f t="shared" si="43"/>
        <v>2.1</v>
      </c>
      <c r="P175" s="137">
        <f t="shared" si="43"/>
        <v>2.1</v>
      </c>
      <c r="Q175" s="137">
        <f t="shared" si="43"/>
        <v>2.1</v>
      </c>
      <c r="R175" s="137">
        <f t="shared" si="44"/>
        <v>2.1</v>
      </c>
      <c r="S175" s="137">
        <f t="shared" si="44"/>
        <v>2.1</v>
      </c>
      <c r="T175" s="137">
        <f t="shared" si="44"/>
        <v>2.1</v>
      </c>
      <c r="U175" s="137">
        <f t="shared" si="44"/>
        <v>2.1</v>
      </c>
      <c r="V175" s="137">
        <f t="shared" si="44"/>
        <v>2.1</v>
      </c>
      <c r="W175" s="137">
        <f t="shared" si="44"/>
        <v>2.1</v>
      </c>
      <c r="X175" s="137">
        <f t="shared" si="44"/>
        <v>2.1</v>
      </c>
      <c r="Y175" s="137">
        <f t="shared" si="44"/>
        <v>2.1</v>
      </c>
      <c r="Z175" s="137">
        <f t="shared" si="44"/>
        <v>2.1</v>
      </c>
      <c r="AA175" s="137">
        <f t="shared" si="44"/>
        <v>2.1</v>
      </c>
      <c r="AB175" s="137">
        <f t="shared" si="44"/>
        <v>2.1</v>
      </c>
      <c r="AC175" s="137">
        <f t="shared" si="44"/>
        <v>2.1</v>
      </c>
      <c r="AD175" s="137">
        <f t="shared" si="44"/>
        <v>2.1</v>
      </c>
      <c r="AE175" s="137">
        <f t="shared" si="44"/>
        <v>2.1</v>
      </c>
      <c r="AF175" s="137">
        <f t="shared" si="44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3"/>
        <v>0.9</v>
      </c>
      <c r="D176" s="137">
        <f t="shared" si="43"/>
        <v>0.9</v>
      </c>
      <c r="E176" s="137">
        <f t="shared" si="43"/>
        <v>0.9</v>
      </c>
      <c r="F176" s="137">
        <f t="shared" si="43"/>
        <v>0.9</v>
      </c>
      <c r="G176" s="137">
        <f t="shared" si="43"/>
        <v>0.9</v>
      </c>
      <c r="H176" s="137">
        <f t="shared" si="43"/>
        <v>0.9</v>
      </c>
      <c r="I176" s="137">
        <f t="shared" si="43"/>
        <v>0.9</v>
      </c>
      <c r="J176" s="137">
        <f t="shared" si="43"/>
        <v>0.9</v>
      </c>
      <c r="K176" s="137">
        <f t="shared" si="43"/>
        <v>0.9</v>
      </c>
      <c r="L176" s="137">
        <f t="shared" si="43"/>
        <v>0.9</v>
      </c>
      <c r="M176" s="137">
        <f t="shared" si="43"/>
        <v>0.9</v>
      </c>
      <c r="N176" s="137">
        <f t="shared" si="43"/>
        <v>0.9</v>
      </c>
      <c r="O176" s="137">
        <f t="shared" si="43"/>
        <v>0.9</v>
      </c>
      <c r="P176" s="137">
        <f t="shared" si="43"/>
        <v>0.9</v>
      </c>
      <c r="Q176" s="137">
        <f t="shared" si="43"/>
        <v>0.9</v>
      </c>
      <c r="R176" s="137">
        <f t="shared" si="44"/>
        <v>0.9</v>
      </c>
      <c r="S176" s="137">
        <f t="shared" si="44"/>
        <v>0.9</v>
      </c>
      <c r="T176" s="137">
        <f t="shared" si="44"/>
        <v>0.9</v>
      </c>
      <c r="U176" s="137">
        <f t="shared" si="44"/>
        <v>0.9</v>
      </c>
      <c r="V176" s="137">
        <f t="shared" si="44"/>
        <v>0.9</v>
      </c>
      <c r="W176" s="137">
        <f t="shared" si="44"/>
        <v>0.9</v>
      </c>
      <c r="X176" s="137">
        <f t="shared" si="44"/>
        <v>0.9</v>
      </c>
      <c r="Y176" s="137">
        <f t="shared" si="44"/>
        <v>0.9</v>
      </c>
      <c r="Z176" s="137">
        <f t="shared" si="44"/>
        <v>0.9</v>
      </c>
      <c r="AA176" s="137">
        <f t="shared" si="44"/>
        <v>0.9</v>
      </c>
      <c r="AB176" s="137">
        <f t="shared" si="44"/>
        <v>0.9</v>
      </c>
      <c r="AC176" s="137">
        <f t="shared" si="44"/>
        <v>0.9</v>
      </c>
      <c r="AD176" s="137">
        <f t="shared" si="44"/>
        <v>0.9</v>
      </c>
      <c r="AE176" s="137">
        <f t="shared" si="44"/>
        <v>0.9</v>
      </c>
      <c r="AF176" s="137">
        <f t="shared" si="44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5">B178</f>
        <v>0.57999999999999996</v>
      </c>
      <c r="D178" s="137">
        <f t="shared" si="45"/>
        <v>0.57999999999999996</v>
      </c>
      <c r="E178" s="137">
        <f t="shared" si="45"/>
        <v>0.57999999999999996</v>
      </c>
      <c r="F178" s="137">
        <f t="shared" si="45"/>
        <v>0.57999999999999996</v>
      </c>
      <c r="G178" s="137">
        <f t="shared" si="45"/>
        <v>0.57999999999999996</v>
      </c>
      <c r="H178" s="137">
        <f t="shared" si="45"/>
        <v>0.57999999999999996</v>
      </c>
      <c r="I178" s="137">
        <f t="shared" si="45"/>
        <v>0.57999999999999996</v>
      </c>
      <c r="J178" s="137">
        <f t="shared" si="45"/>
        <v>0.57999999999999996</v>
      </c>
      <c r="K178" s="137">
        <f t="shared" si="45"/>
        <v>0.57999999999999996</v>
      </c>
      <c r="L178" s="137">
        <f t="shared" si="45"/>
        <v>0.57999999999999996</v>
      </c>
      <c r="M178" s="137">
        <f t="shared" si="45"/>
        <v>0.57999999999999996</v>
      </c>
      <c r="N178" s="137">
        <f t="shared" si="45"/>
        <v>0.57999999999999996</v>
      </c>
      <c r="O178" s="137">
        <f t="shared" si="45"/>
        <v>0.57999999999999996</v>
      </c>
      <c r="P178" s="137">
        <f t="shared" si="45"/>
        <v>0.57999999999999996</v>
      </c>
      <c r="Q178" s="137">
        <f t="shared" si="45"/>
        <v>0.57999999999999996</v>
      </c>
      <c r="R178" s="137">
        <f t="shared" si="45"/>
        <v>0.57999999999999996</v>
      </c>
      <c r="S178" s="137">
        <f t="shared" ref="R178:AF190" si="46">R178</f>
        <v>0.57999999999999996</v>
      </c>
      <c r="T178" s="137">
        <f t="shared" si="46"/>
        <v>0.57999999999999996</v>
      </c>
      <c r="U178" s="137">
        <f t="shared" si="46"/>
        <v>0.57999999999999996</v>
      </c>
      <c r="V178" s="137">
        <f t="shared" si="46"/>
        <v>0.57999999999999996</v>
      </c>
      <c r="W178" s="137">
        <f t="shared" si="46"/>
        <v>0.57999999999999996</v>
      </c>
      <c r="X178" s="137">
        <f t="shared" si="46"/>
        <v>0.57999999999999996</v>
      </c>
      <c r="Y178" s="137">
        <f t="shared" si="46"/>
        <v>0.57999999999999996</v>
      </c>
      <c r="Z178" s="137">
        <f t="shared" si="46"/>
        <v>0.57999999999999996</v>
      </c>
      <c r="AA178" s="137">
        <f t="shared" si="46"/>
        <v>0.57999999999999996</v>
      </c>
      <c r="AB178" s="137">
        <f t="shared" si="46"/>
        <v>0.57999999999999996</v>
      </c>
      <c r="AC178" s="137">
        <f t="shared" si="46"/>
        <v>0.57999999999999996</v>
      </c>
      <c r="AD178" s="137">
        <f t="shared" si="46"/>
        <v>0.57999999999999996</v>
      </c>
      <c r="AE178" s="137">
        <f t="shared" si="46"/>
        <v>0.57999999999999996</v>
      </c>
      <c r="AF178" s="137">
        <f t="shared" si="46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5"/>
        <v>0.8</v>
      </c>
      <c r="D179" s="137">
        <f t="shared" si="45"/>
        <v>0.8</v>
      </c>
      <c r="E179" s="137">
        <f t="shared" si="45"/>
        <v>0.8</v>
      </c>
      <c r="F179" s="137">
        <f t="shared" si="45"/>
        <v>0.8</v>
      </c>
      <c r="G179" s="137">
        <f t="shared" si="45"/>
        <v>0.8</v>
      </c>
      <c r="H179" s="137">
        <f t="shared" si="45"/>
        <v>0.8</v>
      </c>
      <c r="I179" s="137">
        <f t="shared" si="45"/>
        <v>0.8</v>
      </c>
      <c r="J179" s="137">
        <f t="shared" si="45"/>
        <v>0.8</v>
      </c>
      <c r="K179" s="137">
        <f t="shared" si="45"/>
        <v>0.8</v>
      </c>
      <c r="L179" s="137">
        <f t="shared" si="45"/>
        <v>0.8</v>
      </c>
      <c r="M179" s="137">
        <f t="shared" si="45"/>
        <v>0.8</v>
      </c>
      <c r="N179" s="137">
        <f t="shared" si="45"/>
        <v>0.8</v>
      </c>
      <c r="O179" s="137">
        <f t="shared" si="45"/>
        <v>0.8</v>
      </c>
      <c r="P179" s="137">
        <f t="shared" si="45"/>
        <v>0.8</v>
      </c>
      <c r="Q179" s="137">
        <f t="shared" si="45"/>
        <v>0.8</v>
      </c>
      <c r="R179" s="137">
        <f t="shared" si="45"/>
        <v>0.8</v>
      </c>
      <c r="S179" s="137">
        <f t="shared" si="46"/>
        <v>0.8</v>
      </c>
      <c r="T179" s="137">
        <f t="shared" si="46"/>
        <v>0.8</v>
      </c>
      <c r="U179" s="137">
        <f t="shared" si="46"/>
        <v>0.8</v>
      </c>
      <c r="V179" s="137">
        <f t="shared" si="46"/>
        <v>0.8</v>
      </c>
      <c r="W179" s="137">
        <f t="shared" si="46"/>
        <v>0.8</v>
      </c>
      <c r="X179" s="137">
        <f t="shared" si="46"/>
        <v>0.8</v>
      </c>
      <c r="Y179" s="137">
        <f t="shared" si="46"/>
        <v>0.8</v>
      </c>
      <c r="Z179" s="137">
        <f t="shared" si="46"/>
        <v>0.8</v>
      </c>
      <c r="AA179" s="137">
        <f t="shared" si="46"/>
        <v>0.8</v>
      </c>
      <c r="AB179" s="137">
        <f t="shared" si="46"/>
        <v>0.8</v>
      </c>
      <c r="AC179" s="137">
        <f t="shared" si="46"/>
        <v>0.8</v>
      </c>
      <c r="AD179" s="137">
        <f t="shared" si="46"/>
        <v>0.8</v>
      </c>
      <c r="AE179" s="137">
        <f t="shared" si="46"/>
        <v>0.8</v>
      </c>
      <c r="AF179" s="137">
        <f t="shared" si="46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5"/>
        <v>0</v>
      </c>
      <c r="D180" s="137">
        <f t="shared" si="45"/>
        <v>0</v>
      </c>
      <c r="E180" s="137">
        <f t="shared" si="45"/>
        <v>0</v>
      </c>
      <c r="F180" s="137">
        <f t="shared" si="45"/>
        <v>0</v>
      </c>
      <c r="G180" s="137">
        <f t="shared" si="45"/>
        <v>0</v>
      </c>
      <c r="H180" s="137">
        <f t="shared" si="45"/>
        <v>0</v>
      </c>
      <c r="I180" s="137">
        <f t="shared" si="45"/>
        <v>0</v>
      </c>
      <c r="J180" s="137">
        <f t="shared" si="45"/>
        <v>0</v>
      </c>
      <c r="K180" s="137">
        <f t="shared" si="45"/>
        <v>0</v>
      </c>
      <c r="L180" s="137">
        <f t="shared" si="45"/>
        <v>0</v>
      </c>
      <c r="M180" s="137">
        <f t="shared" si="45"/>
        <v>0</v>
      </c>
      <c r="N180" s="137">
        <f t="shared" si="45"/>
        <v>0</v>
      </c>
      <c r="O180" s="137">
        <f t="shared" si="45"/>
        <v>0</v>
      </c>
      <c r="P180" s="137">
        <f t="shared" si="45"/>
        <v>0</v>
      </c>
      <c r="Q180" s="137">
        <f t="shared" si="45"/>
        <v>0</v>
      </c>
      <c r="R180" s="137">
        <f t="shared" si="45"/>
        <v>0</v>
      </c>
      <c r="S180" s="137">
        <f t="shared" si="46"/>
        <v>0</v>
      </c>
      <c r="T180" s="137">
        <f t="shared" si="46"/>
        <v>0</v>
      </c>
      <c r="U180" s="137">
        <f t="shared" si="46"/>
        <v>0</v>
      </c>
      <c r="V180" s="137">
        <f t="shared" si="46"/>
        <v>0</v>
      </c>
      <c r="W180" s="137">
        <f t="shared" si="46"/>
        <v>0</v>
      </c>
      <c r="X180" s="137">
        <f t="shared" si="46"/>
        <v>0</v>
      </c>
      <c r="Y180" s="137">
        <f t="shared" si="46"/>
        <v>0</v>
      </c>
      <c r="Z180" s="137">
        <f t="shared" si="46"/>
        <v>0</v>
      </c>
      <c r="AA180" s="137">
        <f t="shared" si="46"/>
        <v>0</v>
      </c>
      <c r="AB180" s="137">
        <f t="shared" si="46"/>
        <v>0</v>
      </c>
      <c r="AC180" s="137">
        <f t="shared" si="46"/>
        <v>0</v>
      </c>
      <c r="AD180" s="137">
        <f t="shared" si="46"/>
        <v>0</v>
      </c>
      <c r="AE180" s="137">
        <f t="shared" si="46"/>
        <v>0</v>
      </c>
      <c r="AF180" s="137">
        <f t="shared" si="46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5"/>
        <v>0.6</v>
      </c>
      <c r="D181" s="137">
        <f t="shared" si="45"/>
        <v>0.6</v>
      </c>
      <c r="E181" s="137">
        <f t="shared" si="45"/>
        <v>0.6</v>
      </c>
      <c r="F181" s="137">
        <f t="shared" si="45"/>
        <v>0.6</v>
      </c>
      <c r="G181" s="137">
        <f t="shared" si="45"/>
        <v>0.6</v>
      </c>
      <c r="H181" s="137">
        <f t="shared" si="45"/>
        <v>0.6</v>
      </c>
      <c r="I181" s="137">
        <f t="shared" si="45"/>
        <v>0.6</v>
      </c>
      <c r="J181" s="137">
        <f t="shared" si="45"/>
        <v>0.6</v>
      </c>
      <c r="K181" s="137">
        <f t="shared" si="45"/>
        <v>0.6</v>
      </c>
      <c r="L181" s="137">
        <f t="shared" si="45"/>
        <v>0.6</v>
      </c>
      <c r="M181" s="137">
        <f t="shared" si="45"/>
        <v>0.6</v>
      </c>
      <c r="N181" s="137">
        <f t="shared" si="45"/>
        <v>0.6</v>
      </c>
      <c r="O181" s="137">
        <f t="shared" si="45"/>
        <v>0.6</v>
      </c>
      <c r="P181" s="137">
        <f t="shared" si="45"/>
        <v>0.6</v>
      </c>
      <c r="Q181" s="137">
        <f t="shared" si="45"/>
        <v>0.6</v>
      </c>
      <c r="R181" s="137">
        <f t="shared" si="45"/>
        <v>0.6</v>
      </c>
      <c r="S181" s="137">
        <f t="shared" si="46"/>
        <v>0.6</v>
      </c>
      <c r="T181" s="137">
        <f t="shared" si="46"/>
        <v>0.6</v>
      </c>
      <c r="U181" s="137">
        <f t="shared" si="46"/>
        <v>0.6</v>
      </c>
      <c r="V181" s="137">
        <f t="shared" si="46"/>
        <v>0.6</v>
      </c>
      <c r="W181" s="137">
        <f t="shared" si="46"/>
        <v>0.6</v>
      </c>
      <c r="X181" s="137">
        <f t="shared" si="46"/>
        <v>0.6</v>
      </c>
      <c r="Y181" s="137">
        <f t="shared" si="46"/>
        <v>0.6</v>
      </c>
      <c r="Z181" s="137">
        <f t="shared" si="46"/>
        <v>0.6</v>
      </c>
      <c r="AA181" s="137">
        <f t="shared" si="46"/>
        <v>0.6</v>
      </c>
      <c r="AB181" s="137">
        <f t="shared" si="46"/>
        <v>0.6</v>
      </c>
      <c r="AC181" s="137">
        <f t="shared" si="46"/>
        <v>0.6</v>
      </c>
      <c r="AD181" s="137">
        <f t="shared" si="46"/>
        <v>0.6</v>
      </c>
      <c r="AE181" s="137">
        <f t="shared" si="46"/>
        <v>0.6</v>
      </c>
      <c r="AF181" s="137">
        <f t="shared" si="46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5"/>
        <v>0.6</v>
      </c>
      <c r="D182" s="137">
        <f t="shared" si="45"/>
        <v>0.6</v>
      </c>
      <c r="E182" s="137">
        <f t="shared" si="45"/>
        <v>0.6</v>
      </c>
      <c r="F182" s="137">
        <f t="shared" si="45"/>
        <v>0.6</v>
      </c>
      <c r="G182" s="137">
        <f t="shared" si="45"/>
        <v>0.6</v>
      </c>
      <c r="H182" s="137">
        <f t="shared" si="45"/>
        <v>0.6</v>
      </c>
      <c r="I182" s="137">
        <f t="shared" si="45"/>
        <v>0.6</v>
      </c>
      <c r="J182" s="137">
        <f t="shared" si="45"/>
        <v>0.6</v>
      </c>
      <c r="K182" s="137">
        <f t="shared" si="45"/>
        <v>0.6</v>
      </c>
      <c r="L182" s="137">
        <f t="shared" si="45"/>
        <v>0.6</v>
      </c>
      <c r="M182" s="137">
        <f t="shared" si="45"/>
        <v>0.6</v>
      </c>
      <c r="N182" s="137">
        <f t="shared" si="45"/>
        <v>0.6</v>
      </c>
      <c r="O182" s="137">
        <f t="shared" si="45"/>
        <v>0.6</v>
      </c>
      <c r="P182" s="137">
        <f t="shared" si="45"/>
        <v>0.6</v>
      </c>
      <c r="Q182" s="137">
        <f t="shared" si="45"/>
        <v>0.6</v>
      </c>
      <c r="R182" s="137">
        <f t="shared" si="45"/>
        <v>0.6</v>
      </c>
      <c r="S182" s="137">
        <f t="shared" si="46"/>
        <v>0.6</v>
      </c>
      <c r="T182" s="137">
        <f t="shared" si="46"/>
        <v>0.6</v>
      </c>
      <c r="U182" s="137">
        <f t="shared" si="46"/>
        <v>0.6</v>
      </c>
      <c r="V182" s="137">
        <f t="shared" si="46"/>
        <v>0.6</v>
      </c>
      <c r="W182" s="137">
        <f t="shared" si="46"/>
        <v>0.6</v>
      </c>
      <c r="X182" s="137">
        <f t="shared" si="46"/>
        <v>0.6</v>
      </c>
      <c r="Y182" s="137">
        <f t="shared" si="46"/>
        <v>0.6</v>
      </c>
      <c r="Z182" s="137">
        <f t="shared" si="46"/>
        <v>0.6</v>
      </c>
      <c r="AA182" s="137">
        <f t="shared" si="46"/>
        <v>0.6</v>
      </c>
      <c r="AB182" s="137">
        <f t="shared" si="46"/>
        <v>0.6</v>
      </c>
      <c r="AC182" s="137">
        <f t="shared" si="46"/>
        <v>0.6</v>
      </c>
      <c r="AD182" s="137">
        <f t="shared" si="46"/>
        <v>0.6</v>
      </c>
      <c r="AE182" s="137">
        <f t="shared" si="46"/>
        <v>0.6</v>
      </c>
      <c r="AF182" s="137">
        <f t="shared" si="46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5"/>
        <v>0.35</v>
      </c>
      <c r="D183" s="137">
        <f t="shared" si="45"/>
        <v>0.35</v>
      </c>
      <c r="E183" s="137">
        <f t="shared" si="45"/>
        <v>0.35</v>
      </c>
      <c r="F183" s="137">
        <f t="shared" si="45"/>
        <v>0.35</v>
      </c>
      <c r="G183" s="137">
        <f t="shared" si="45"/>
        <v>0.35</v>
      </c>
      <c r="H183" s="137">
        <f t="shared" si="45"/>
        <v>0.35</v>
      </c>
      <c r="I183" s="137">
        <f t="shared" si="45"/>
        <v>0.35</v>
      </c>
      <c r="J183" s="137">
        <f t="shared" si="45"/>
        <v>0.35</v>
      </c>
      <c r="K183" s="137">
        <f t="shared" si="45"/>
        <v>0.35</v>
      </c>
      <c r="L183" s="137">
        <f t="shared" si="45"/>
        <v>0.35</v>
      </c>
      <c r="M183" s="137">
        <f t="shared" si="45"/>
        <v>0.35</v>
      </c>
      <c r="N183" s="137">
        <f t="shared" si="45"/>
        <v>0.35</v>
      </c>
      <c r="O183" s="137">
        <f t="shared" si="45"/>
        <v>0.35</v>
      </c>
      <c r="P183" s="137">
        <f t="shared" si="45"/>
        <v>0.35</v>
      </c>
      <c r="Q183" s="137">
        <f t="shared" si="45"/>
        <v>0.35</v>
      </c>
      <c r="R183" s="137">
        <f t="shared" si="45"/>
        <v>0.35</v>
      </c>
      <c r="S183" s="137">
        <f t="shared" si="46"/>
        <v>0.35</v>
      </c>
      <c r="T183" s="137">
        <f t="shared" si="46"/>
        <v>0.35</v>
      </c>
      <c r="U183" s="137">
        <f t="shared" si="46"/>
        <v>0.35</v>
      </c>
      <c r="V183" s="137">
        <f t="shared" si="46"/>
        <v>0.35</v>
      </c>
      <c r="W183" s="137">
        <f t="shared" si="46"/>
        <v>0.35</v>
      </c>
      <c r="X183" s="137">
        <f t="shared" si="46"/>
        <v>0.35</v>
      </c>
      <c r="Y183" s="137">
        <f t="shared" si="46"/>
        <v>0.35</v>
      </c>
      <c r="Z183" s="137">
        <f t="shared" si="46"/>
        <v>0.35</v>
      </c>
      <c r="AA183" s="137">
        <f t="shared" si="46"/>
        <v>0.35</v>
      </c>
      <c r="AB183" s="137">
        <f t="shared" si="46"/>
        <v>0.35</v>
      </c>
      <c r="AC183" s="137">
        <f t="shared" si="46"/>
        <v>0.35</v>
      </c>
      <c r="AD183" s="137">
        <f t="shared" si="46"/>
        <v>0.35</v>
      </c>
      <c r="AE183" s="137">
        <f t="shared" si="46"/>
        <v>0.35</v>
      </c>
      <c r="AF183" s="137">
        <f t="shared" si="46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5"/>
        <v>0.28999999999999998</v>
      </c>
      <c r="D184" s="137">
        <f t="shared" si="45"/>
        <v>0.28999999999999998</v>
      </c>
      <c r="E184" s="137">
        <f t="shared" si="45"/>
        <v>0.28999999999999998</v>
      </c>
      <c r="F184" s="137">
        <f t="shared" si="45"/>
        <v>0.28999999999999998</v>
      </c>
      <c r="G184" s="137">
        <f t="shared" si="45"/>
        <v>0.28999999999999998</v>
      </c>
      <c r="H184" s="137">
        <f t="shared" si="45"/>
        <v>0.28999999999999998</v>
      </c>
      <c r="I184" s="137">
        <f t="shared" si="45"/>
        <v>0.28999999999999998</v>
      </c>
      <c r="J184" s="137">
        <f t="shared" si="45"/>
        <v>0.28999999999999998</v>
      </c>
      <c r="K184" s="137">
        <f t="shared" si="45"/>
        <v>0.28999999999999998</v>
      </c>
      <c r="L184" s="137">
        <f t="shared" si="45"/>
        <v>0.28999999999999998</v>
      </c>
      <c r="M184" s="137">
        <f t="shared" si="45"/>
        <v>0.28999999999999998</v>
      </c>
      <c r="N184" s="137">
        <f t="shared" si="45"/>
        <v>0.28999999999999998</v>
      </c>
      <c r="O184" s="137">
        <f t="shared" si="45"/>
        <v>0.28999999999999998</v>
      </c>
      <c r="P184" s="137">
        <f t="shared" si="45"/>
        <v>0.28999999999999998</v>
      </c>
      <c r="Q184" s="137">
        <f t="shared" si="45"/>
        <v>0.28999999999999998</v>
      </c>
      <c r="R184" s="137">
        <f t="shared" si="45"/>
        <v>0.28999999999999998</v>
      </c>
      <c r="S184" s="137">
        <f t="shared" si="46"/>
        <v>0.28999999999999998</v>
      </c>
      <c r="T184" s="137">
        <f t="shared" si="46"/>
        <v>0.28999999999999998</v>
      </c>
      <c r="U184" s="137">
        <f t="shared" si="46"/>
        <v>0.28999999999999998</v>
      </c>
      <c r="V184" s="137">
        <f t="shared" si="46"/>
        <v>0.28999999999999998</v>
      </c>
      <c r="W184" s="137">
        <f t="shared" si="46"/>
        <v>0.28999999999999998</v>
      </c>
      <c r="X184" s="137">
        <f t="shared" si="46"/>
        <v>0.28999999999999998</v>
      </c>
      <c r="Y184" s="137">
        <f t="shared" si="46"/>
        <v>0.28999999999999998</v>
      </c>
      <c r="Z184" s="137">
        <f t="shared" si="46"/>
        <v>0.28999999999999998</v>
      </c>
      <c r="AA184" s="137">
        <f t="shared" si="46"/>
        <v>0.28999999999999998</v>
      </c>
      <c r="AB184" s="137">
        <f t="shared" si="46"/>
        <v>0.28999999999999998</v>
      </c>
      <c r="AC184" s="137">
        <f t="shared" si="46"/>
        <v>0.28999999999999998</v>
      </c>
      <c r="AD184" s="137">
        <f t="shared" si="46"/>
        <v>0.28999999999999998</v>
      </c>
      <c r="AE184" s="137">
        <f t="shared" si="46"/>
        <v>0.28999999999999998</v>
      </c>
      <c r="AF184" s="137">
        <f t="shared" si="46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5"/>
        <v>0.06</v>
      </c>
      <c r="D185" s="137">
        <f t="shared" si="45"/>
        <v>0.06</v>
      </c>
      <c r="E185" s="137">
        <f t="shared" si="45"/>
        <v>0.06</v>
      </c>
      <c r="F185" s="137">
        <f t="shared" si="45"/>
        <v>0.06</v>
      </c>
      <c r="G185" s="137">
        <f t="shared" si="45"/>
        <v>0.06</v>
      </c>
      <c r="H185" s="137">
        <f t="shared" si="45"/>
        <v>0.06</v>
      </c>
      <c r="I185" s="137">
        <f t="shared" si="45"/>
        <v>0.06</v>
      </c>
      <c r="J185" s="137">
        <f t="shared" si="45"/>
        <v>0.06</v>
      </c>
      <c r="K185" s="137">
        <f t="shared" si="45"/>
        <v>0.06</v>
      </c>
      <c r="L185" s="137">
        <f t="shared" si="45"/>
        <v>0.06</v>
      </c>
      <c r="M185" s="137">
        <f t="shared" si="45"/>
        <v>0.06</v>
      </c>
      <c r="N185" s="137">
        <f t="shared" si="45"/>
        <v>0.06</v>
      </c>
      <c r="O185" s="137">
        <f t="shared" si="45"/>
        <v>0.06</v>
      </c>
      <c r="P185" s="137">
        <f t="shared" si="45"/>
        <v>0.06</v>
      </c>
      <c r="Q185" s="137">
        <f t="shared" si="45"/>
        <v>0.06</v>
      </c>
      <c r="R185" s="137">
        <f t="shared" si="45"/>
        <v>0.06</v>
      </c>
      <c r="S185" s="137">
        <f t="shared" si="46"/>
        <v>0.06</v>
      </c>
      <c r="T185" s="137">
        <f t="shared" si="46"/>
        <v>0.06</v>
      </c>
      <c r="U185" s="137">
        <f t="shared" si="46"/>
        <v>0.06</v>
      </c>
      <c r="V185" s="137">
        <f t="shared" si="46"/>
        <v>0.06</v>
      </c>
      <c r="W185" s="137">
        <f t="shared" si="46"/>
        <v>0.06</v>
      </c>
      <c r="X185" s="137">
        <f t="shared" si="46"/>
        <v>0.06</v>
      </c>
      <c r="Y185" s="137">
        <f t="shared" si="46"/>
        <v>0.06</v>
      </c>
      <c r="Z185" s="137">
        <f t="shared" si="46"/>
        <v>0.06</v>
      </c>
      <c r="AA185" s="137">
        <f t="shared" si="46"/>
        <v>0.06</v>
      </c>
      <c r="AB185" s="137">
        <f t="shared" si="46"/>
        <v>0.06</v>
      </c>
      <c r="AC185" s="137">
        <f t="shared" si="46"/>
        <v>0.06</v>
      </c>
      <c r="AD185" s="137">
        <f t="shared" si="46"/>
        <v>0.06</v>
      </c>
      <c r="AE185" s="137">
        <f t="shared" si="46"/>
        <v>0.06</v>
      </c>
      <c r="AF185" s="137">
        <f t="shared" si="46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5"/>
        <v>0.11</v>
      </c>
      <c r="D186" s="137">
        <f t="shared" si="45"/>
        <v>0.11</v>
      </c>
      <c r="E186" s="137">
        <f t="shared" si="45"/>
        <v>0.11</v>
      </c>
      <c r="F186" s="137">
        <f t="shared" si="45"/>
        <v>0.11</v>
      </c>
      <c r="G186" s="137">
        <f t="shared" si="45"/>
        <v>0.11</v>
      </c>
      <c r="H186" s="137">
        <f t="shared" si="45"/>
        <v>0.11</v>
      </c>
      <c r="I186" s="137">
        <f t="shared" si="45"/>
        <v>0.11</v>
      </c>
      <c r="J186" s="137">
        <f t="shared" si="45"/>
        <v>0.11</v>
      </c>
      <c r="K186" s="137">
        <f t="shared" si="45"/>
        <v>0.11</v>
      </c>
      <c r="L186" s="137">
        <f t="shared" si="45"/>
        <v>0.11</v>
      </c>
      <c r="M186" s="137">
        <f t="shared" si="45"/>
        <v>0.11</v>
      </c>
      <c r="N186" s="137">
        <f t="shared" si="45"/>
        <v>0.11</v>
      </c>
      <c r="O186" s="137">
        <f t="shared" si="45"/>
        <v>0.11</v>
      </c>
      <c r="P186" s="137">
        <f t="shared" si="45"/>
        <v>0.11</v>
      </c>
      <c r="Q186" s="137">
        <f t="shared" si="45"/>
        <v>0.11</v>
      </c>
      <c r="R186" s="137">
        <f t="shared" si="45"/>
        <v>0.11</v>
      </c>
      <c r="S186" s="137">
        <f t="shared" si="46"/>
        <v>0.11</v>
      </c>
      <c r="T186" s="137">
        <f t="shared" si="46"/>
        <v>0.11</v>
      </c>
      <c r="U186" s="137">
        <f t="shared" si="46"/>
        <v>0.11</v>
      </c>
      <c r="V186" s="137">
        <f t="shared" si="46"/>
        <v>0.11</v>
      </c>
      <c r="W186" s="137">
        <f t="shared" si="46"/>
        <v>0.11</v>
      </c>
      <c r="X186" s="137">
        <f t="shared" si="46"/>
        <v>0.11</v>
      </c>
      <c r="Y186" s="137">
        <f t="shared" si="46"/>
        <v>0.11</v>
      </c>
      <c r="Z186" s="137">
        <f t="shared" si="46"/>
        <v>0.11</v>
      </c>
      <c r="AA186" s="137">
        <f t="shared" si="46"/>
        <v>0.11</v>
      </c>
      <c r="AB186" s="137">
        <f t="shared" si="46"/>
        <v>0.11</v>
      </c>
      <c r="AC186" s="137">
        <f t="shared" si="46"/>
        <v>0.11</v>
      </c>
      <c r="AD186" s="137">
        <f t="shared" si="46"/>
        <v>0.11</v>
      </c>
      <c r="AE186" s="137">
        <f t="shared" si="46"/>
        <v>0.11</v>
      </c>
      <c r="AF186" s="137">
        <f t="shared" si="46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5"/>
        <v>0.1</v>
      </c>
      <c r="D187" s="137">
        <f t="shared" si="45"/>
        <v>0.1</v>
      </c>
      <c r="E187" s="137">
        <f t="shared" si="45"/>
        <v>0.1</v>
      </c>
      <c r="F187" s="137">
        <f t="shared" si="45"/>
        <v>0.1</v>
      </c>
      <c r="G187" s="137">
        <f t="shared" si="45"/>
        <v>0.1</v>
      </c>
      <c r="H187" s="137">
        <f t="shared" si="45"/>
        <v>0.1</v>
      </c>
      <c r="I187" s="137">
        <f t="shared" si="45"/>
        <v>0.1</v>
      </c>
      <c r="J187" s="137">
        <f t="shared" si="45"/>
        <v>0.1</v>
      </c>
      <c r="K187" s="137">
        <f t="shared" si="45"/>
        <v>0.1</v>
      </c>
      <c r="L187" s="137">
        <f t="shared" si="45"/>
        <v>0.1</v>
      </c>
      <c r="M187" s="137">
        <f t="shared" si="45"/>
        <v>0.1</v>
      </c>
      <c r="N187" s="137">
        <f t="shared" si="45"/>
        <v>0.1</v>
      </c>
      <c r="O187" s="137">
        <f t="shared" si="45"/>
        <v>0.1</v>
      </c>
      <c r="P187" s="137">
        <f t="shared" si="45"/>
        <v>0.1</v>
      </c>
      <c r="Q187" s="137">
        <f t="shared" si="45"/>
        <v>0.1</v>
      </c>
      <c r="R187" s="137">
        <f t="shared" si="46"/>
        <v>0.1</v>
      </c>
      <c r="S187" s="137">
        <f t="shared" si="46"/>
        <v>0.1</v>
      </c>
      <c r="T187" s="137">
        <f t="shared" si="46"/>
        <v>0.1</v>
      </c>
      <c r="U187" s="137">
        <f t="shared" si="46"/>
        <v>0.1</v>
      </c>
      <c r="V187" s="137">
        <f t="shared" si="46"/>
        <v>0.1</v>
      </c>
      <c r="W187" s="137">
        <f t="shared" si="46"/>
        <v>0.1</v>
      </c>
      <c r="X187" s="137">
        <f t="shared" si="46"/>
        <v>0.1</v>
      </c>
      <c r="Y187" s="137">
        <f t="shared" si="46"/>
        <v>0.1</v>
      </c>
      <c r="Z187" s="137">
        <f t="shared" si="46"/>
        <v>0.1</v>
      </c>
      <c r="AA187" s="137">
        <f t="shared" si="46"/>
        <v>0.1</v>
      </c>
      <c r="AB187" s="137">
        <f t="shared" si="46"/>
        <v>0.1</v>
      </c>
      <c r="AC187" s="137">
        <f t="shared" si="46"/>
        <v>0.1</v>
      </c>
      <c r="AD187" s="137">
        <f t="shared" si="46"/>
        <v>0.1</v>
      </c>
      <c r="AE187" s="137">
        <f t="shared" si="46"/>
        <v>0.1</v>
      </c>
      <c r="AF187" s="137">
        <f t="shared" si="46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5"/>
        <v>0.09</v>
      </c>
      <c r="D188" s="137">
        <f t="shared" si="45"/>
        <v>0.09</v>
      </c>
      <c r="E188" s="137">
        <f t="shared" si="45"/>
        <v>0.09</v>
      </c>
      <c r="F188" s="137">
        <f t="shared" si="45"/>
        <v>0.09</v>
      </c>
      <c r="G188" s="137">
        <f t="shared" si="45"/>
        <v>0.09</v>
      </c>
      <c r="H188" s="137">
        <f t="shared" si="45"/>
        <v>0.09</v>
      </c>
      <c r="I188" s="137">
        <f t="shared" si="45"/>
        <v>0.09</v>
      </c>
      <c r="J188" s="137">
        <f t="shared" si="45"/>
        <v>0.09</v>
      </c>
      <c r="K188" s="137">
        <f t="shared" si="45"/>
        <v>0.09</v>
      </c>
      <c r="L188" s="137">
        <f t="shared" si="45"/>
        <v>0.09</v>
      </c>
      <c r="M188" s="137">
        <f t="shared" si="45"/>
        <v>0.09</v>
      </c>
      <c r="N188" s="137">
        <f t="shared" si="45"/>
        <v>0.09</v>
      </c>
      <c r="O188" s="137">
        <f t="shared" si="45"/>
        <v>0.09</v>
      </c>
      <c r="P188" s="137">
        <f t="shared" si="45"/>
        <v>0.09</v>
      </c>
      <c r="Q188" s="137">
        <f t="shared" si="45"/>
        <v>0.09</v>
      </c>
      <c r="R188" s="137">
        <f t="shared" si="46"/>
        <v>0.09</v>
      </c>
      <c r="S188" s="137">
        <f t="shared" si="46"/>
        <v>0.09</v>
      </c>
      <c r="T188" s="137">
        <f t="shared" si="46"/>
        <v>0.09</v>
      </c>
      <c r="U188" s="137">
        <f t="shared" si="46"/>
        <v>0.09</v>
      </c>
      <c r="V188" s="137">
        <f t="shared" si="46"/>
        <v>0.09</v>
      </c>
      <c r="W188" s="137">
        <f t="shared" si="46"/>
        <v>0.09</v>
      </c>
      <c r="X188" s="137">
        <f t="shared" si="46"/>
        <v>0.09</v>
      </c>
      <c r="Y188" s="137">
        <f t="shared" si="46"/>
        <v>0.09</v>
      </c>
      <c r="Z188" s="137">
        <f t="shared" si="46"/>
        <v>0.09</v>
      </c>
      <c r="AA188" s="137">
        <f t="shared" si="46"/>
        <v>0.09</v>
      </c>
      <c r="AB188" s="137">
        <f t="shared" si="46"/>
        <v>0.09</v>
      </c>
      <c r="AC188" s="137">
        <f t="shared" si="46"/>
        <v>0.09</v>
      </c>
      <c r="AD188" s="137">
        <f t="shared" si="46"/>
        <v>0.09</v>
      </c>
      <c r="AE188" s="137">
        <f t="shared" si="46"/>
        <v>0.09</v>
      </c>
      <c r="AF188" s="137">
        <f t="shared" si="46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5"/>
        <v>0.04</v>
      </c>
      <c r="D189" s="137">
        <f t="shared" si="45"/>
        <v>0.04</v>
      </c>
      <c r="E189" s="137">
        <f t="shared" si="45"/>
        <v>0.04</v>
      </c>
      <c r="F189" s="137">
        <f t="shared" si="45"/>
        <v>0.04</v>
      </c>
      <c r="G189" s="137">
        <f t="shared" si="45"/>
        <v>0.04</v>
      </c>
      <c r="H189" s="137">
        <f t="shared" si="45"/>
        <v>0.04</v>
      </c>
      <c r="I189" s="137">
        <f t="shared" si="45"/>
        <v>0.04</v>
      </c>
      <c r="J189" s="137">
        <f t="shared" si="45"/>
        <v>0.04</v>
      </c>
      <c r="K189" s="137">
        <f t="shared" si="45"/>
        <v>0.04</v>
      </c>
      <c r="L189" s="137">
        <f t="shared" si="45"/>
        <v>0.04</v>
      </c>
      <c r="M189" s="137">
        <f t="shared" si="45"/>
        <v>0.04</v>
      </c>
      <c r="N189" s="137">
        <f t="shared" si="45"/>
        <v>0.04</v>
      </c>
      <c r="O189" s="137">
        <f t="shared" si="45"/>
        <v>0.04</v>
      </c>
      <c r="P189" s="137">
        <f t="shared" si="45"/>
        <v>0.04</v>
      </c>
      <c r="Q189" s="137">
        <f t="shared" si="45"/>
        <v>0.04</v>
      </c>
      <c r="R189" s="137">
        <f t="shared" si="46"/>
        <v>0.04</v>
      </c>
      <c r="S189" s="137">
        <f t="shared" si="46"/>
        <v>0.04</v>
      </c>
      <c r="T189" s="137">
        <f t="shared" si="46"/>
        <v>0.04</v>
      </c>
      <c r="U189" s="137">
        <f t="shared" si="46"/>
        <v>0.04</v>
      </c>
      <c r="V189" s="137">
        <f t="shared" si="46"/>
        <v>0.04</v>
      </c>
      <c r="W189" s="137">
        <f t="shared" si="46"/>
        <v>0.04</v>
      </c>
      <c r="X189" s="137">
        <f t="shared" si="46"/>
        <v>0.04</v>
      </c>
      <c r="Y189" s="137">
        <f t="shared" si="46"/>
        <v>0.04</v>
      </c>
      <c r="Z189" s="137">
        <f t="shared" si="46"/>
        <v>0.04</v>
      </c>
      <c r="AA189" s="137">
        <f t="shared" si="46"/>
        <v>0.04</v>
      </c>
      <c r="AB189" s="137">
        <f t="shared" si="46"/>
        <v>0.04</v>
      </c>
      <c r="AC189" s="137">
        <f t="shared" si="46"/>
        <v>0.04</v>
      </c>
      <c r="AD189" s="137">
        <f t="shared" si="46"/>
        <v>0.04</v>
      </c>
      <c r="AE189" s="137">
        <f t="shared" si="46"/>
        <v>0.04</v>
      </c>
      <c r="AF189" s="137">
        <f t="shared" si="46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5"/>
        <v>2.3E-2</v>
      </c>
      <c r="E190" s="137">
        <f t="shared" si="45"/>
        <v>2.3E-2</v>
      </c>
      <c r="F190" s="137">
        <f t="shared" si="45"/>
        <v>2.3E-2</v>
      </c>
      <c r="G190" s="137">
        <f t="shared" si="45"/>
        <v>2.3E-2</v>
      </c>
      <c r="H190" s="137">
        <f t="shared" si="45"/>
        <v>2.3E-2</v>
      </c>
      <c r="I190" s="137">
        <f t="shared" si="45"/>
        <v>2.3E-2</v>
      </c>
      <c r="J190" s="137">
        <f t="shared" si="45"/>
        <v>2.3E-2</v>
      </c>
      <c r="K190" s="137">
        <f t="shared" si="45"/>
        <v>2.3E-2</v>
      </c>
      <c r="L190" s="137">
        <f t="shared" si="45"/>
        <v>2.3E-2</v>
      </c>
      <c r="M190" s="137">
        <f t="shared" si="45"/>
        <v>2.3E-2</v>
      </c>
      <c r="N190" s="137">
        <f t="shared" si="45"/>
        <v>2.3E-2</v>
      </c>
      <c r="O190" s="137">
        <f t="shared" si="45"/>
        <v>2.3E-2</v>
      </c>
      <c r="P190" s="137">
        <f t="shared" si="45"/>
        <v>2.3E-2</v>
      </c>
      <c r="Q190" s="137">
        <f t="shared" si="45"/>
        <v>2.3E-2</v>
      </c>
      <c r="R190" s="137">
        <f t="shared" si="46"/>
        <v>2.3E-2</v>
      </c>
      <c r="S190" s="137">
        <f t="shared" si="46"/>
        <v>2.3E-2</v>
      </c>
      <c r="T190" s="137">
        <f t="shared" si="46"/>
        <v>2.3E-2</v>
      </c>
      <c r="U190" s="137">
        <f t="shared" si="46"/>
        <v>2.3E-2</v>
      </c>
      <c r="V190" s="137">
        <f t="shared" si="46"/>
        <v>2.3E-2</v>
      </c>
      <c r="W190" s="137">
        <f t="shared" si="46"/>
        <v>2.3E-2</v>
      </c>
      <c r="X190" s="137">
        <f t="shared" si="46"/>
        <v>2.3E-2</v>
      </c>
      <c r="Y190" s="137">
        <f t="shared" si="46"/>
        <v>2.3E-2</v>
      </c>
      <c r="Z190" s="137">
        <f t="shared" si="46"/>
        <v>2.3E-2</v>
      </c>
      <c r="AA190" s="137">
        <f t="shared" si="46"/>
        <v>2.3E-2</v>
      </c>
      <c r="AB190" s="137">
        <f t="shared" si="46"/>
        <v>2.3E-2</v>
      </c>
      <c r="AC190" s="137">
        <f t="shared" si="46"/>
        <v>2.3E-2</v>
      </c>
      <c r="AD190" s="137">
        <f t="shared" si="46"/>
        <v>2.3E-2</v>
      </c>
      <c r="AE190" s="137">
        <f t="shared" si="46"/>
        <v>2.3E-2</v>
      </c>
      <c r="AF190" s="137">
        <f t="shared" si="46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7">SUM(B101:B190)</f>
        <v>194.70600000000002</v>
      </c>
      <c r="C191" s="141">
        <f t="shared" si="47"/>
        <v>194.70600000000002</v>
      </c>
      <c r="D191" s="141">
        <f t="shared" si="47"/>
        <v>194.70600000000002</v>
      </c>
      <c r="E191" s="141">
        <f t="shared" si="47"/>
        <v>194.70600000000002</v>
      </c>
      <c r="F191" s="141">
        <f t="shared" si="47"/>
        <v>194.70600000000002</v>
      </c>
      <c r="G191" s="141">
        <f t="shared" si="47"/>
        <v>194.70600000000002</v>
      </c>
      <c r="H191" s="141">
        <f t="shared" si="47"/>
        <v>194.70600000000002</v>
      </c>
      <c r="I191" s="141">
        <f t="shared" si="47"/>
        <v>192.10600000000005</v>
      </c>
      <c r="J191" s="141">
        <f t="shared" si="47"/>
        <v>192.10600000000005</v>
      </c>
      <c r="K191" s="141">
        <f t="shared" si="47"/>
        <v>192.10600000000005</v>
      </c>
      <c r="L191" s="141">
        <f t="shared" si="47"/>
        <v>192.10600000000005</v>
      </c>
      <c r="M191" s="141">
        <f t="shared" si="47"/>
        <v>192.10600000000005</v>
      </c>
      <c r="N191" s="141">
        <f t="shared" si="47"/>
        <v>192.10600000000005</v>
      </c>
      <c r="O191" s="141">
        <f t="shared" si="47"/>
        <v>192.10600000000005</v>
      </c>
      <c r="P191" s="141">
        <f t="shared" si="47"/>
        <v>192.10600000000005</v>
      </c>
      <c r="Q191" s="141">
        <f t="shared" si="47"/>
        <v>192.10600000000005</v>
      </c>
      <c r="R191" s="141">
        <f t="shared" si="47"/>
        <v>192.10600000000005</v>
      </c>
      <c r="S191" s="141">
        <f t="shared" si="47"/>
        <v>192.10600000000005</v>
      </c>
      <c r="T191" s="141">
        <f t="shared" si="47"/>
        <v>192.10600000000005</v>
      </c>
      <c r="U191" s="141">
        <f t="shared" si="47"/>
        <v>192.10600000000005</v>
      </c>
      <c r="V191" s="141">
        <f t="shared" si="47"/>
        <v>192.10600000000005</v>
      </c>
      <c r="W191" s="141">
        <f t="shared" si="47"/>
        <v>192.10600000000005</v>
      </c>
      <c r="X191" s="141">
        <f t="shared" si="47"/>
        <v>192.10600000000005</v>
      </c>
      <c r="Y191" s="141">
        <f t="shared" si="47"/>
        <v>192.10600000000005</v>
      </c>
      <c r="Z191" s="141">
        <f t="shared" si="47"/>
        <v>192.10600000000005</v>
      </c>
      <c r="AA191" s="141">
        <f t="shared" si="47"/>
        <v>192.10600000000005</v>
      </c>
      <c r="AB191" s="141">
        <f t="shared" si="47"/>
        <v>192.10600000000005</v>
      </c>
      <c r="AC191" s="141">
        <f t="shared" si="47"/>
        <v>192.10600000000005</v>
      </c>
      <c r="AD191" s="141">
        <f t="shared" si="47"/>
        <v>192.10600000000005</v>
      </c>
      <c r="AE191" s="141">
        <f t="shared" si="47"/>
        <v>192.10600000000005</v>
      </c>
      <c r="AF191" s="141">
        <f t="shared" si="47"/>
        <v>192.10600000000005</v>
      </c>
      <c r="AG191" s="142">
        <f t="shared" si="47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8">B193</f>
        <v>0.3</v>
      </c>
      <c r="D193" s="143">
        <f t="shared" si="48"/>
        <v>0.3</v>
      </c>
      <c r="E193" s="143">
        <f t="shared" si="48"/>
        <v>0.3</v>
      </c>
      <c r="F193" s="143">
        <f t="shared" si="48"/>
        <v>0.3</v>
      </c>
      <c r="G193" s="143">
        <f t="shared" si="48"/>
        <v>0.3</v>
      </c>
      <c r="H193" s="143">
        <f t="shared" si="48"/>
        <v>0.3</v>
      </c>
      <c r="I193" s="143">
        <f t="shared" si="48"/>
        <v>0.3</v>
      </c>
      <c r="J193" s="143">
        <f t="shared" si="48"/>
        <v>0.3</v>
      </c>
      <c r="K193" s="143">
        <f t="shared" si="48"/>
        <v>0.3</v>
      </c>
      <c r="L193" s="143">
        <f t="shared" si="48"/>
        <v>0.3</v>
      </c>
      <c r="M193" s="143">
        <f t="shared" si="48"/>
        <v>0.3</v>
      </c>
      <c r="N193" s="143">
        <f t="shared" si="48"/>
        <v>0.3</v>
      </c>
      <c r="O193" s="143">
        <f t="shared" si="48"/>
        <v>0.3</v>
      </c>
      <c r="P193" s="143">
        <f t="shared" si="48"/>
        <v>0.3</v>
      </c>
      <c r="Q193" s="143">
        <f t="shared" si="48"/>
        <v>0.3</v>
      </c>
      <c r="R193" s="143">
        <f t="shared" si="48"/>
        <v>0.3</v>
      </c>
      <c r="S193" s="143">
        <f t="shared" ref="S193:AF198" si="49">R193</f>
        <v>0.3</v>
      </c>
      <c r="T193" s="143">
        <f t="shared" si="49"/>
        <v>0.3</v>
      </c>
      <c r="U193" s="143">
        <f t="shared" si="49"/>
        <v>0.3</v>
      </c>
      <c r="V193" s="143">
        <f t="shared" si="49"/>
        <v>0.3</v>
      </c>
      <c r="W193" s="143">
        <f t="shared" si="49"/>
        <v>0.3</v>
      </c>
      <c r="X193" s="143">
        <f t="shared" si="49"/>
        <v>0.3</v>
      </c>
      <c r="Y193" s="143">
        <f t="shared" si="49"/>
        <v>0.3</v>
      </c>
      <c r="Z193" s="143">
        <f t="shared" si="49"/>
        <v>0.3</v>
      </c>
      <c r="AA193" s="143">
        <f t="shared" si="49"/>
        <v>0.3</v>
      </c>
      <c r="AB193" s="143">
        <f t="shared" si="49"/>
        <v>0.3</v>
      </c>
      <c r="AC193" s="143">
        <f t="shared" si="49"/>
        <v>0.3</v>
      </c>
      <c r="AD193" s="143">
        <f t="shared" si="49"/>
        <v>0.3</v>
      </c>
      <c r="AE193" s="143">
        <f t="shared" si="49"/>
        <v>0.3</v>
      </c>
      <c r="AF193" s="143">
        <f t="shared" si="49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8"/>
        <v>0.4</v>
      </c>
      <c r="D194" s="137">
        <f t="shared" si="48"/>
        <v>0.4</v>
      </c>
      <c r="E194" s="137">
        <f t="shared" si="48"/>
        <v>0.4</v>
      </c>
      <c r="F194" s="137">
        <f t="shared" si="48"/>
        <v>0.4</v>
      </c>
      <c r="G194" s="137">
        <f t="shared" si="48"/>
        <v>0.4</v>
      </c>
      <c r="H194" s="137">
        <f t="shared" si="48"/>
        <v>0.4</v>
      </c>
      <c r="I194" s="137">
        <f t="shared" si="48"/>
        <v>0.4</v>
      </c>
      <c r="J194" s="137">
        <f t="shared" si="48"/>
        <v>0.4</v>
      </c>
      <c r="K194" s="137">
        <f t="shared" si="48"/>
        <v>0.4</v>
      </c>
      <c r="L194" s="137">
        <f t="shared" si="48"/>
        <v>0.4</v>
      </c>
      <c r="M194" s="137">
        <f t="shared" si="48"/>
        <v>0.4</v>
      </c>
      <c r="N194" s="137">
        <f t="shared" si="48"/>
        <v>0.4</v>
      </c>
      <c r="O194" s="137">
        <f t="shared" si="48"/>
        <v>0.4</v>
      </c>
      <c r="P194" s="137">
        <f t="shared" si="48"/>
        <v>0.4</v>
      </c>
      <c r="Q194" s="137">
        <f t="shared" si="48"/>
        <v>0.4</v>
      </c>
      <c r="R194" s="137">
        <f t="shared" si="48"/>
        <v>0.4</v>
      </c>
      <c r="S194" s="137">
        <f t="shared" si="49"/>
        <v>0.4</v>
      </c>
      <c r="T194" s="137">
        <f t="shared" si="49"/>
        <v>0.4</v>
      </c>
      <c r="U194" s="137">
        <f t="shared" si="49"/>
        <v>0.4</v>
      </c>
      <c r="V194" s="137">
        <f>U194</f>
        <v>0.4</v>
      </c>
      <c r="W194" s="137">
        <f>V194</f>
        <v>0.4</v>
      </c>
      <c r="X194" s="137">
        <f t="shared" si="49"/>
        <v>0.4</v>
      </c>
      <c r="Y194" s="137">
        <f t="shared" si="49"/>
        <v>0.4</v>
      </c>
      <c r="Z194" s="137">
        <f t="shared" si="49"/>
        <v>0.4</v>
      </c>
      <c r="AA194" s="137">
        <f t="shared" si="49"/>
        <v>0.4</v>
      </c>
      <c r="AB194" s="137">
        <f t="shared" si="49"/>
        <v>0.4</v>
      </c>
      <c r="AC194" s="137">
        <f t="shared" si="49"/>
        <v>0.4</v>
      </c>
      <c r="AD194" s="137">
        <f t="shared" si="49"/>
        <v>0.4</v>
      </c>
      <c r="AE194" s="137">
        <f t="shared" si="49"/>
        <v>0.4</v>
      </c>
      <c r="AF194" s="137">
        <f t="shared" si="49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8"/>
        <v>1.5</v>
      </c>
      <c r="D195" s="137">
        <f t="shared" si="48"/>
        <v>1.5</v>
      </c>
      <c r="E195" s="137">
        <f t="shared" si="48"/>
        <v>1.5</v>
      </c>
      <c r="F195" s="137">
        <f t="shared" si="48"/>
        <v>1.5</v>
      </c>
      <c r="G195" s="137">
        <f t="shared" si="48"/>
        <v>1.5</v>
      </c>
      <c r="H195" s="137">
        <f t="shared" si="48"/>
        <v>1.5</v>
      </c>
      <c r="I195" s="137">
        <f t="shared" si="48"/>
        <v>1.5</v>
      </c>
      <c r="J195" s="137">
        <f t="shared" si="48"/>
        <v>1.5</v>
      </c>
      <c r="K195" s="137">
        <f t="shared" si="48"/>
        <v>1.5</v>
      </c>
      <c r="L195" s="137">
        <f t="shared" si="48"/>
        <v>1.5</v>
      </c>
      <c r="M195" s="137">
        <f t="shared" si="48"/>
        <v>1.5</v>
      </c>
      <c r="N195" s="137">
        <f t="shared" si="48"/>
        <v>1.5</v>
      </c>
      <c r="O195" s="137">
        <f t="shared" si="48"/>
        <v>1.5</v>
      </c>
      <c r="P195" s="137">
        <f t="shared" si="48"/>
        <v>1.5</v>
      </c>
      <c r="Q195" s="137">
        <f t="shared" si="48"/>
        <v>1.5</v>
      </c>
      <c r="R195" s="137">
        <f t="shared" si="48"/>
        <v>1.5</v>
      </c>
      <c r="S195" s="137">
        <f t="shared" si="49"/>
        <v>1.5</v>
      </c>
      <c r="T195" s="137">
        <f t="shared" si="49"/>
        <v>1.5</v>
      </c>
      <c r="U195" s="137">
        <f t="shared" si="49"/>
        <v>1.5</v>
      </c>
      <c r="V195" s="137">
        <f t="shared" si="49"/>
        <v>1.5</v>
      </c>
      <c r="W195" s="137">
        <f t="shared" si="49"/>
        <v>1.5</v>
      </c>
      <c r="X195" s="137">
        <f t="shared" si="49"/>
        <v>1.5</v>
      </c>
      <c r="Y195" s="137">
        <f t="shared" si="49"/>
        <v>1.5</v>
      </c>
      <c r="Z195" s="137">
        <f t="shared" si="49"/>
        <v>1.5</v>
      </c>
      <c r="AA195" s="137">
        <f t="shared" si="49"/>
        <v>1.5</v>
      </c>
      <c r="AB195" s="137">
        <f t="shared" si="49"/>
        <v>1.5</v>
      </c>
      <c r="AC195" s="137">
        <f t="shared" si="49"/>
        <v>1.5</v>
      </c>
      <c r="AD195" s="137">
        <f t="shared" si="49"/>
        <v>1.5</v>
      </c>
      <c r="AE195" s="137">
        <f t="shared" si="49"/>
        <v>1.5</v>
      </c>
      <c r="AF195" s="137">
        <f t="shared" si="49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8"/>
        <v>0.3</v>
      </c>
      <c r="D196" s="137">
        <f t="shared" si="48"/>
        <v>0.3</v>
      </c>
      <c r="E196" s="137">
        <f t="shared" si="48"/>
        <v>0.3</v>
      </c>
      <c r="F196" s="137">
        <f t="shared" si="48"/>
        <v>0.3</v>
      </c>
      <c r="G196" s="137">
        <f t="shared" si="48"/>
        <v>0.3</v>
      </c>
      <c r="H196" s="137">
        <f t="shared" si="48"/>
        <v>0.3</v>
      </c>
      <c r="I196" s="137">
        <f t="shared" si="48"/>
        <v>0.3</v>
      </c>
      <c r="J196" s="137">
        <f t="shared" si="48"/>
        <v>0.3</v>
      </c>
      <c r="K196" s="137">
        <f t="shared" si="48"/>
        <v>0.3</v>
      </c>
      <c r="L196" s="137">
        <f t="shared" si="48"/>
        <v>0.3</v>
      </c>
      <c r="M196" s="137">
        <f t="shared" si="48"/>
        <v>0.3</v>
      </c>
      <c r="N196" s="137">
        <f t="shared" si="48"/>
        <v>0.3</v>
      </c>
      <c r="O196" s="137">
        <f t="shared" si="48"/>
        <v>0.3</v>
      </c>
      <c r="P196" s="137">
        <f t="shared" si="48"/>
        <v>0.3</v>
      </c>
      <c r="Q196" s="137">
        <f t="shared" si="48"/>
        <v>0.3</v>
      </c>
      <c r="R196" s="137">
        <f t="shared" si="48"/>
        <v>0.3</v>
      </c>
      <c r="S196" s="137">
        <f t="shared" si="49"/>
        <v>0.3</v>
      </c>
      <c r="T196" s="137">
        <f t="shared" si="49"/>
        <v>0.3</v>
      </c>
      <c r="U196" s="137">
        <f t="shared" si="49"/>
        <v>0.3</v>
      </c>
      <c r="V196" s="137">
        <f t="shared" si="49"/>
        <v>0.3</v>
      </c>
      <c r="W196" s="137">
        <f t="shared" si="49"/>
        <v>0.3</v>
      </c>
      <c r="X196" s="137">
        <f t="shared" si="49"/>
        <v>0.3</v>
      </c>
      <c r="Y196" s="137">
        <f t="shared" si="49"/>
        <v>0.3</v>
      </c>
      <c r="Z196" s="137">
        <f t="shared" si="49"/>
        <v>0.3</v>
      </c>
      <c r="AA196" s="137">
        <f t="shared" si="49"/>
        <v>0.3</v>
      </c>
      <c r="AB196" s="137">
        <f t="shared" si="49"/>
        <v>0.3</v>
      </c>
      <c r="AC196" s="137">
        <f t="shared" si="49"/>
        <v>0.3</v>
      </c>
      <c r="AD196" s="137">
        <f t="shared" si="49"/>
        <v>0.3</v>
      </c>
      <c r="AE196" s="137">
        <f t="shared" si="49"/>
        <v>0.3</v>
      </c>
      <c r="AF196" s="137">
        <f t="shared" si="49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8"/>
        <v>0.4</v>
      </c>
      <c r="D197" s="137">
        <f t="shared" si="48"/>
        <v>0.4</v>
      </c>
      <c r="E197" s="137">
        <f t="shared" si="48"/>
        <v>0.4</v>
      </c>
      <c r="F197" s="137">
        <f t="shared" si="48"/>
        <v>0.4</v>
      </c>
      <c r="G197" s="137">
        <f t="shared" si="48"/>
        <v>0.4</v>
      </c>
      <c r="H197" s="137">
        <f t="shared" si="48"/>
        <v>0.4</v>
      </c>
      <c r="I197" s="137">
        <f t="shared" si="48"/>
        <v>0.4</v>
      </c>
      <c r="J197" s="137">
        <f t="shared" si="48"/>
        <v>0.4</v>
      </c>
      <c r="K197" s="137">
        <f t="shared" si="48"/>
        <v>0.4</v>
      </c>
      <c r="L197" s="137">
        <f t="shared" si="48"/>
        <v>0.4</v>
      </c>
      <c r="M197" s="137">
        <f t="shared" si="48"/>
        <v>0.4</v>
      </c>
      <c r="N197" s="137">
        <f t="shared" si="48"/>
        <v>0.4</v>
      </c>
      <c r="O197" s="137">
        <f t="shared" si="48"/>
        <v>0.4</v>
      </c>
      <c r="P197" s="137">
        <f t="shared" si="48"/>
        <v>0.4</v>
      </c>
      <c r="Q197" s="137">
        <f t="shared" si="48"/>
        <v>0.4</v>
      </c>
      <c r="R197" s="137">
        <f t="shared" si="48"/>
        <v>0.4</v>
      </c>
      <c r="S197" s="137">
        <f t="shared" si="49"/>
        <v>0.4</v>
      </c>
      <c r="T197" s="137">
        <f t="shared" si="49"/>
        <v>0.4</v>
      </c>
      <c r="U197" s="137">
        <f t="shared" si="49"/>
        <v>0.4</v>
      </c>
      <c r="V197" s="137">
        <f t="shared" si="49"/>
        <v>0.4</v>
      </c>
      <c r="W197" s="137">
        <f t="shared" si="49"/>
        <v>0.4</v>
      </c>
      <c r="X197" s="137">
        <f t="shared" si="49"/>
        <v>0.4</v>
      </c>
      <c r="Y197" s="137">
        <f t="shared" si="49"/>
        <v>0.4</v>
      </c>
      <c r="Z197" s="137">
        <f t="shared" si="49"/>
        <v>0.4</v>
      </c>
      <c r="AA197" s="137">
        <f t="shared" si="49"/>
        <v>0.4</v>
      </c>
      <c r="AB197" s="137">
        <f t="shared" si="49"/>
        <v>0.4</v>
      </c>
      <c r="AC197" s="137">
        <f t="shared" si="49"/>
        <v>0.4</v>
      </c>
      <c r="AD197" s="137">
        <f t="shared" si="49"/>
        <v>0.4</v>
      </c>
      <c r="AE197" s="137">
        <f t="shared" si="49"/>
        <v>0.4</v>
      </c>
      <c r="AF197" s="137">
        <f t="shared" si="49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8"/>
        <v>0.64</v>
      </c>
      <c r="D198" s="146">
        <f t="shared" si="48"/>
        <v>0.64</v>
      </c>
      <c r="E198" s="146">
        <f t="shared" si="48"/>
        <v>0.64</v>
      </c>
      <c r="F198" s="146">
        <f t="shared" si="48"/>
        <v>0.64</v>
      </c>
      <c r="G198" s="146">
        <f t="shared" si="48"/>
        <v>0.64</v>
      </c>
      <c r="H198" s="146">
        <f t="shared" si="48"/>
        <v>0.64</v>
      </c>
      <c r="I198" s="146">
        <f t="shared" si="48"/>
        <v>0.64</v>
      </c>
      <c r="J198" s="146">
        <f t="shared" si="48"/>
        <v>0.64</v>
      </c>
      <c r="K198" s="146">
        <f t="shared" si="48"/>
        <v>0.64</v>
      </c>
      <c r="L198" s="146">
        <f t="shared" si="48"/>
        <v>0.64</v>
      </c>
      <c r="M198" s="146">
        <f t="shared" si="48"/>
        <v>0.64</v>
      </c>
      <c r="N198" s="146">
        <f t="shared" si="48"/>
        <v>0.64</v>
      </c>
      <c r="O198" s="146">
        <f t="shared" si="48"/>
        <v>0.64</v>
      </c>
      <c r="P198" s="146">
        <f t="shared" si="48"/>
        <v>0.64</v>
      </c>
      <c r="Q198" s="146">
        <f t="shared" si="48"/>
        <v>0.64</v>
      </c>
      <c r="R198" s="146">
        <f t="shared" si="48"/>
        <v>0.64</v>
      </c>
      <c r="S198" s="146">
        <f t="shared" si="49"/>
        <v>0.64</v>
      </c>
      <c r="T198" s="146">
        <f t="shared" si="49"/>
        <v>0.64</v>
      </c>
      <c r="U198" s="146">
        <f t="shared" si="49"/>
        <v>0.64</v>
      </c>
      <c r="V198" s="146">
        <f t="shared" si="49"/>
        <v>0.64</v>
      </c>
      <c r="W198" s="146">
        <f t="shared" si="49"/>
        <v>0.64</v>
      </c>
      <c r="X198" s="146">
        <f t="shared" si="49"/>
        <v>0.64</v>
      </c>
      <c r="Y198" s="146">
        <f t="shared" si="49"/>
        <v>0.64</v>
      </c>
      <c r="Z198" s="146">
        <f t="shared" si="49"/>
        <v>0.64</v>
      </c>
      <c r="AA198" s="146">
        <f t="shared" si="49"/>
        <v>0.64</v>
      </c>
      <c r="AB198" s="146">
        <f t="shared" si="49"/>
        <v>0.64</v>
      </c>
      <c r="AC198" s="146">
        <f t="shared" si="49"/>
        <v>0.64</v>
      </c>
      <c r="AD198" s="146">
        <f t="shared" si="49"/>
        <v>0.64</v>
      </c>
      <c r="AE198" s="146">
        <f t="shared" si="49"/>
        <v>0.64</v>
      </c>
      <c r="AF198" s="146">
        <f t="shared" si="49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50">SUM(C193:C198)</f>
        <v>3.54</v>
      </c>
      <c r="D199" s="149">
        <f t="shared" si="50"/>
        <v>3.54</v>
      </c>
      <c r="E199" s="149">
        <f t="shared" si="50"/>
        <v>3.54</v>
      </c>
      <c r="F199" s="149">
        <f t="shared" si="50"/>
        <v>3.54</v>
      </c>
      <c r="G199" s="149">
        <f t="shared" si="50"/>
        <v>3.54</v>
      </c>
      <c r="H199" s="149">
        <f t="shared" si="50"/>
        <v>3.54</v>
      </c>
      <c r="I199" s="149">
        <f t="shared" si="50"/>
        <v>3.54</v>
      </c>
      <c r="J199" s="149">
        <f t="shared" si="50"/>
        <v>3.54</v>
      </c>
      <c r="K199" s="149">
        <f t="shared" si="50"/>
        <v>3.54</v>
      </c>
      <c r="L199" s="149">
        <f>SUM(L193:L198)</f>
        <v>3.54</v>
      </c>
      <c r="M199" s="149">
        <f t="shared" ref="M199:R199" si="51">SUM(M193:M198)</f>
        <v>3.54</v>
      </c>
      <c r="N199" s="149">
        <f t="shared" si="51"/>
        <v>3.54</v>
      </c>
      <c r="O199" s="149">
        <f t="shared" si="51"/>
        <v>3.54</v>
      </c>
      <c r="P199" s="149">
        <f t="shared" si="51"/>
        <v>3.54</v>
      </c>
      <c r="Q199" s="149">
        <f t="shared" si="51"/>
        <v>3.54</v>
      </c>
      <c r="R199" s="149">
        <f t="shared" si="51"/>
        <v>3.54</v>
      </c>
      <c r="S199" s="149">
        <f>SUM(S193:S198)</f>
        <v>3.54</v>
      </c>
      <c r="T199" s="149">
        <f t="shared" ref="T199:AG199" si="52">SUM(T193:T198)</f>
        <v>3.54</v>
      </c>
      <c r="U199" s="149">
        <f t="shared" si="52"/>
        <v>3.54</v>
      </c>
      <c r="V199" s="149">
        <f t="shared" si="52"/>
        <v>3.54</v>
      </c>
      <c r="W199" s="149">
        <f t="shared" si="52"/>
        <v>3.54</v>
      </c>
      <c r="X199" s="149">
        <f t="shared" si="52"/>
        <v>3.54</v>
      </c>
      <c r="Y199" s="149">
        <f t="shared" si="52"/>
        <v>3.54</v>
      </c>
      <c r="Z199" s="149">
        <f t="shared" si="52"/>
        <v>3.54</v>
      </c>
      <c r="AA199" s="149">
        <f t="shared" si="52"/>
        <v>3.54</v>
      </c>
      <c r="AB199" s="149">
        <f t="shared" si="52"/>
        <v>3.54</v>
      </c>
      <c r="AC199" s="149">
        <f t="shared" si="52"/>
        <v>3.54</v>
      </c>
      <c r="AD199" s="149">
        <f t="shared" si="52"/>
        <v>3.54</v>
      </c>
      <c r="AE199" s="149">
        <f t="shared" si="52"/>
        <v>3.54</v>
      </c>
      <c r="AF199" s="149">
        <f t="shared" si="52"/>
        <v>3.54</v>
      </c>
      <c r="AG199" s="150">
        <f t="shared" si="52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1347.74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15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2078/08/15)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2078/08/15)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3">B75</f>
        <v>839.74</v>
      </c>
      <c r="U213" s="173">
        <f t="shared" si="53"/>
        <v>837.74</v>
      </c>
      <c r="V213" s="173">
        <f t="shared" si="53"/>
        <v>805.44</v>
      </c>
      <c r="W213" s="173">
        <f t="shared" si="53"/>
        <v>823.6400000000001</v>
      </c>
      <c r="X213" s="173">
        <f t="shared" si="53"/>
        <v>912.34</v>
      </c>
      <c r="Y213" s="173">
        <f t="shared" si="53"/>
        <v>954.34</v>
      </c>
      <c r="Z213" s="173">
        <f t="shared" si="53"/>
        <v>1064.04</v>
      </c>
      <c r="AA213" s="173">
        <f t="shared" si="53"/>
        <v>1179.3399999999999</v>
      </c>
      <c r="AB213" s="173">
        <f t="shared" si="53"/>
        <v>1238.3400000000001</v>
      </c>
      <c r="AC213" s="173">
        <f t="shared" si="53"/>
        <v>1344.3400000000001</v>
      </c>
      <c r="AD213" s="173">
        <f t="shared" si="53"/>
        <v>1347.74</v>
      </c>
      <c r="AE213" s="173">
        <f t="shared" si="53"/>
        <v>1293.3400000000001</v>
      </c>
      <c r="AF213" s="173">
        <f t="shared" si="53"/>
        <v>1224.9399999999998</v>
      </c>
      <c r="AG213" s="173">
        <f t="shared" si="53"/>
        <v>1173.04</v>
      </c>
      <c r="AH213" s="173">
        <f t="shared" si="53"/>
        <v>1100.54</v>
      </c>
      <c r="AI213" s="173">
        <f t="shared" si="53"/>
        <v>1106.7399999999998</v>
      </c>
      <c r="AJ213" s="173">
        <f t="shared" si="53"/>
        <v>1094.7399999999998</v>
      </c>
      <c r="AK213" s="173">
        <f t="shared" si="53"/>
        <v>1069.54</v>
      </c>
      <c r="AL213" s="173">
        <f t="shared" si="53"/>
        <v>1051.7399999999998</v>
      </c>
      <c r="AM213" s="173">
        <f t="shared" si="53"/>
        <v>1226.74</v>
      </c>
      <c r="AN213" s="173">
        <f t="shared" si="53"/>
        <v>1384.44</v>
      </c>
      <c r="AO213" s="173">
        <f t="shared" si="53"/>
        <v>1436.8400000000001</v>
      </c>
      <c r="AP213" s="173">
        <f t="shared" si="53"/>
        <v>1399.3400000000001</v>
      </c>
      <c r="AQ213" s="173">
        <f t="shared" si="53"/>
        <v>1302.6400000000001</v>
      </c>
      <c r="AR213" s="173">
        <f t="shared" si="53"/>
        <v>1260.1399999999999</v>
      </c>
      <c r="AS213" s="173">
        <f t="shared" si="53"/>
        <v>1166.1399999999999</v>
      </c>
      <c r="AT213" s="173">
        <f t="shared" si="53"/>
        <v>1124.24</v>
      </c>
      <c r="AU213" s="173">
        <f t="shared" si="53"/>
        <v>1063.04</v>
      </c>
      <c r="AV213" s="173">
        <f t="shared" si="53"/>
        <v>942.63999999999987</v>
      </c>
      <c r="AW213" s="173">
        <f t="shared" si="53"/>
        <v>853.13999999999987</v>
      </c>
      <c r="AX213" s="173">
        <f t="shared" si="53"/>
        <v>863.2399999999999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4">B198</f>
        <v>0.64</v>
      </c>
      <c r="C234" s="176">
        <f t="shared" si="54"/>
        <v>0.64</v>
      </c>
      <c r="D234" s="176">
        <f t="shared" si="54"/>
        <v>0.64</v>
      </c>
      <c r="E234" s="176">
        <f t="shared" si="54"/>
        <v>0.64</v>
      </c>
      <c r="F234" s="176">
        <f t="shared" si="54"/>
        <v>0.64</v>
      </c>
      <c r="G234" s="176">
        <f t="shared" si="54"/>
        <v>0.64</v>
      </c>
      <c r="H234" s="176">
        <f t="shared" si="54"/>
        <v>0.64</v>
      </c>
      <c r="I234" s="176">
        <f t="shared" si="54"/>
        <v>0.64</v>
      </c>
      <c r="J234" s="176">
        <f t="shared" si="54"/>
        <v>0.64</v>
      </c>
      <c r="K234" s="176">
        <f t="shared" si="54"/>
        <v>0.64</v>
      </c>
      <c r="L234" s="176">
        <f t="shared" si="54"/>
        <v>0.64</v>
      </c>
      <c r="M234" s="176">
        <f t="shared" si="54"/>
        <v>0.64</v>
      </c>
      <c r="N234" s="176">
        <f t="shared" si="54"/>
        <v>0.64</v>
      </c>
      <c r="O234" s="176">
        <f t="shared" si="54"/>
        <v>0.64</v>
      </c>
      <c r="P234" s="176">
        <f t="shared" si="54"/>
        <v>0.64</v>
      </c>
      <c r="Q234" s="176">
        <f t="shared" si="54"/>
        <v>0.64</v>
      </c>
      <c r="R234" s="176">
        <f t="shared" si="54"/>
        <v>0.64</v>
      </c>
      <c r="S234" s="176">
        <f t="shared" si="54"/>
        <v>0.64</v>
      </c>
      <c r="T234" s="176">
        <f t="shared" si="54"/>
        <v>0.64</v>
      </c>
      <c r="U234" s="176">
        <f t="shared" si="54"/>
        <v>0.64</v>
      </c>
      <c r="V234" s="176">
        <f t="shared" si="54"/>
        <v>0.64</v>
      </c>
      <c r="W234" s="176">
        <f t="shared" si="54"/>
        <v>0.64</v>
      </c>
      <c r="X234" s="176">
        <f t="shared" si="54"/>
        <v>0.64</v>
      </c>
      <c r="Y234" s="176">
        <f t="shared" si="54"/>
        <v>0.64</v>
      </c>
      <c r="Z234" s="176">
        <f t="shared" si="54"/>
        <v>0.64</v>
      </c>
      <c r="AA234" s="176">
        <f t="shared" si="54"/>
        <v>0.64</v>
      </c>
      <c r="AB234" s="176">
        <f t="shared" si="54"/>
        <v>0.64</v>
      </c>
      <c r="AC234" s="176">
        <f t="shared" si="54"/>
        <v>0.64</v>
      </c>
      <c r="AD234" s="176">
        <f t="shared" si="54"/>
        <v>0.64</v>
      </c>
      <c r="AE234" s="176">
        <f t="shared" si="54"/>
        <v>0.64</v>
      </c>
      <c r="AF234" s="176">
        <f t="shared" si="54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5">IF(C202&lt;100,"",C202-520)</f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6">IF(B203&lt;100,"",B203-620)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7">IF(B204&lt;100,"",B204-330)</f>
        <v/>
      </c>
      <c r="C237" s="120" t="str">
        <f t="shared" si="57"/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8">IF(C205&lt;100,"",C205-1500)</f>
        <v/>
      </c>
      <c r="D238" s="120" t="str">
        <f t="shared" si="58"/>
        <v/>
      </c>
      <c r="E238" s="120" t="str">
        <f t="shared" si="58"/>
        <v/>
      </c>
      <c r="F238" s="120" t="str">
        <f t="shared" si="58"/>
        <v/>
      </c>
      <c r="G238" s="120" t="str">
        <f t="shared" si="58"/>
        <v/>
      </c>
      <c r="H238" s="120" t="str">
        <f t="shared" si="58"/>
        <v/>
      </c>
      <c r="I238" s="120" t="str">
        <f t="shared" si="58"/>
        <v/>
      </c>
      <c r="J238" s="120" t="str">
        <f t="shared" si="58"/>
        <v/>
      </c>
      <c r="K238" s="120" t="str">
        <f t="shared" si="58"/>
        <v/>
      </c>
      <c r="L238" s="120" t="str">
        <f t="shared" si="58"/>
        <v/>
      </c>
      <c r="M238" s="120" t="str">
        <f t="shared" si="58"/>
        <v/>
      </c>
      <c r="N238" s="120" t="str">
        <f t="shared" si="58"/>
        <v/>
      </c>
      <c r="O238" s="120" t="str">
        <f t="shared" si="58"/>
        <v/>
      </c>
      <c r="P238" s="120" t="str">
        <f t="shared" si="58"/>
        <v/>
      </c>
      <c r="Q238" s="120" t="str">
        <f t="shared" si="58"/>
        <v/>
      </c>
      <c r="R238" s="120" t="str">
        <f t="shared" si="58"/>
        <v/>
      </c>
      <c r="S238" s="120" t="str">
        <f t="shared" si="58"/>
        <v/>
      </c>
      <c r="T238" s="120" t="str">
        <f t="shared" si="58"/>
        <v/>
      </c>
      <c r="U238" s="120" t="str">
        <f t="shared" si="58"/>
        <v/>
      </c>
      <c r="V238" s="120" t="str">
        <f t="shared" si="58"/>
        <v/>
      </c>
      <c r="W238" s="120" t="str">
        <f t="shared" si="58"/>
        <v/>
      </c>
      <c r="X238" s="120" t="str">
        <f t="shared" si="58"/>
        <v/>
      </c>
      <c r="Y238" s="120" t="str">
        <f t="shared" si="58"/>
        <v/>
      </c>
      <c r="Z238" s="120" t="str">
        <f t="shared" si="58"/>
        <v/>
      </c>
      <c r="AA238" s="120" t="str">
        <f t="shared" si="58"/>
        <v/>
      </c>
      <c r="AB238" s="120" t="str">
        <f t="shared" si="58"/>
        <v/>
      </c>
      <c r="AC238" s="120" t="str">
        <f t="shared" si="58"/>
        <v/>
      </c>
      <c r="AD238" s="120" t="str">
        <f t="shared" si="58"/>
        <v/>
      </c>
      <c r="AE238" s="120" t="str">
        <f t="shared" si="58"/>
        <v/>
      </c>
      <c r="AF238" s="120" t="str">
        <f t="shared" si="5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613" priority="342">
      <formula>S$9&gt;=20/24</formula>
    </cfRule>
    <cfRule type="expression" dxfId="4612" priority="343">
      <formula>AND(S$9&gt;=14/24,S$9&lt;20/24)</formula>
    </cfRule>
    <cfRule type="expression" dxfId="4611" priority="344">
      <formula>AND(S$9&gt;=8/24,S$9&lt;14/24)</formula>
    </cfRule>
    <cfRule type="expression" dxfId="4610" priority="345">
      <formula>S$9&lt;8/24</formula>
    </cfRule>
  </conditionalFormatting>
  <conditionalFormatting sqref="B8:AF10 AA81:AF81 B81:Q81 B56:AF56 B82:AF82 C193:AF199 L37:Q37 B68:AF72 M62:M67 T212:AX212 M11:R11 L58:R59 W85:Z91 B74:AF78 B80:AF80 L60:M61 B63:K67 B57:K61 N12:R12 L39:R42 N60:R67 S11:S12 T12 S58:T67 U58:V59 T11:AD11 S40:AD41 U61:Z61 T42:AC42 AD42:AD43 L53:AF55 W18:AF30 AA12:AF13 AB43:AF43 AA84:AF91">
    <cfRule type="expression" dxfId="4609" priority="338">
      <formula>B$9&gt;=20/24</formula>
    </cfRule>
    <cfRule type="expression" dxfId="4608" priority="339">
      <formula>AND(B$9&gt;=14/24,B$9&lt;20/24)</formula>
    </cfRule>
    <cfRule type="expression" dxfId="4607" priority="340">
      <formula>AND(B$9&gt;=8/24,B$9&lt;14/24)</formula>
    </cfRule>
    <cfRule type="expression" dxfId="4606" priority="341">
      <formula>B$9&lt;8/24</formula>
    </cfRule>
  </conditionalFormatting>
  <conditionalFormatting sqref="B191:AF191">
    <cfRule type="expression" dxfId="4605" priority="334">
      <formula>B$9&gt;=20/24</formula>
    </cfRule>
    <cfRule type="expression" dxfId="4604" priority="335">
      <formula>AND(B$9&gt;=14/24,B$9&lt;20/24)</formula>
    </cfRule>
    <cfRule type="expression" dxfId="4603" priority="336">
      <formula>AND(B$9&gt;=8/24,B$9&lt;14/24)</formula>
    </cfRule>
    <cfRule type="expression" dxfId="4602" priority="337">
      <formula>B$9&lt;8/24</formula>
    </cfRule>
  </conditionalFormatting>
  <conditionalFormatting sqref="AL4:AL6">
    <cfRule type="iconSet" priority="333">
      <iconSet iconSet="3TrafficLights2" reverse="1">
        <cfvo type="percent" val="0"/>
        <cfvo type="num" val="1"/>
        <cfvo type="num" val="1"/>
      </iconSet>
    </cfRule>
  </conditionalFormatting>
  <conditionalFormatting sqref="L57:Q57">
    <cfRule type="expression" dxfId="4601" priority="329">
      <formula>L$9&gt;=20/24</formula>
    </cfRule>
    <cfRule type="expression" dxfId="4600" priority="330">
      <formula>AND(L$9&gt;=14/24,L$9&lt;20/24)</formula>
    </cfRule>
    <cfRule type="expression" dxfId="4599" priority="331">
      <formula>AND(L$9&gt;=8/24,L$9&lt;14/24)</formula>
    </cfRule>
    <cfRule type="expression" dxfId="4598" priority="332">
      <formula>L$9&lt;8/24</formula>
    </cfRule>
  </conditionalFormatting>
  <conditionalFormatting sqref="L43:R43">
    <cfRule type="expression" dxfId="4597" priority="325">
      <formula>L$9&gt;=20/24</formula>
    </cfRule>
    <cfRule type="expression" dxfId="4596" priority="326">
      <formula>AND(L$9&gt;=14/24,L$9&lt;20/24)</formula>
    </cfRule>
    <cfRule type="expression" dxfId="4595" priority="327">
      <formula>AND(L$9&gt;=8/24,L$9&lt;14/24)</formula>
    </cfRule>
    <cfRule type="expression" dxfId="4594" priority="328">
      <formula>L$9&lt;8/24</formula>
    </cfRule>
  </conditionalFormatting>
  <conditionalFormatting sqref="S39:AD39">
    <cfRule type="expression" dxfId="4593" priority="317">
      <formula>S$9&gt;=20/24</formula>
    </cfRule>
    <cfRule type="expression" dxfId="4592" priority="318">
      <formula>AND(S$9&gt;=14/24,S$9&lt;20/24)</formula>
    </cfRule>
    <cfRule type="expression" dxfId="4591" priority="319">
      <formula>AND(S$9&gt;=8/24,S$9&lt;14/24)</formula>
    </cfRule>
    <cfRule type="expression" dxfId="4590" priority="320">
      <formula>S$9&lt;8/24</formula>
    </cfRule>
  </conditionalFormatting>
  <conditionalFormatting sqref="R57:AF57">
    <cfRule type="expression" dxfId="4589" priority="313">
      <formula>R$9&gt;=20/24</formula>
    </cfRule>
    <cfRule type="expression" dxfId="4588" priority="314">
      <formula>AND(R$9&gt;=14/24,R$9&lt;20/24)</formula>
    </cfRule>
    <cfRule type="expression" dxfId="4587" priority="315">
      <formula>AND(R$9&gt;=8/24,R$9&lt;14/24)</formula>
    </cfRule>
    <cfRule type="expression" dxfId="4586" priority="316">
      <formula>R$9&lt;8/24</formula>
    </cfRule>
  </conditionalFormatting>
  <conditionalFormatting sqref="R81:Z81">
    <cfRule type="expression" dxfId="4585" priority="309">
      <formula>R$9&gt;=20/24</formula>
    </cfRule>
    <cfRule type="expression" dxfId="4584" priority="310">
      <formula>AND(R$9&gt;=14/24,R$9&lt;20/24)</formula>
    </cfRule>
    <cfRule type="expression" dxfId="4583" priority="311">
      <formula>AND(R$9&gt;=8/24,R$9&lt;14/24)</formula>
    </cfRule>
    <cfRule type="expression" dxfId="4582" priority="312">
      <formula>R$9&lt;8/24</formula>
    </cfRule>
  </conditionalFormatting>
  <conditionalFormatting sqref="T84:Z84">
    <cfRule type="expression" dxfId="4581" priority="305">
      <formula>T$9&gt;=20/24</formula>
    </cfRule>
    <cfRule type="expression" dxfId="4580" priority="306">
      <formula>AND(T$9&gt;=14/24,T$9&lt;20/24)</formula>
    </cfRule>
    <cfRule type="expression" dxfId="4579" priority="307">
      <formula>AND(T$9&gt;=8/24,T$9&lt;14/24)</formula>
    </cfRule>
    <cfRule type="expression" dxfId="4578" priority="308">
      <formula>T$9&lt;8/24</formula>
    </cfRule>
  </conditionalFormatting>
  <conditionalFormatting sqref="R37:AD37">
    <cfRule type="expression" dxfId="4577" priority="285">
      <formula>R$9&gt;=20/24</formula>
    </cfRule>
    <cfRule type="expression" dxfId="4576" priority="286">
      <formula>AND(R$9&gt;=14/24,R$9&lt;20/24)</formula>
    </cfRule>
    <cfRule type="expression" dxfId="4575" priority="287">
      <formula>AND(R$9&gt;=8/24,R$9&lt;14/24)</formula>
    </cfRule>
    <cfRule type="expression" dxfId="4574" priority="288">
      <formula>R$9&lt;8/24</formula>
    </cfRule>
  </conditionalFormatting>
  <conditionalFormatting sqref="W31:AF32 W35:AF35">
    <cfRule type="expression" dxfId="4573" priority="281">
      <formula>W$9&gt;=20/24</formula>
    </cfRule>
    <cfRule type="expression" dxfId="4572" priority="282">
      <formula>AND(W$9&gt;=14/24,W$9&lt;20/24)</formula>
    </cfRule>
    <cfRule type="expression" dxfId="4571" priority="283">
      <formula>AND(W$9&gt;=8/24,W$9&lt;14/24)</formula>
    </cfRule>
    <cfRule type="expression" dxfId="4570" priority="284">
      <formula>W$9&lt;8/24</formula>
    </cfRule>
  </conditionalFormatting>
  <conditionalFormatting sqref="S42:S43 T43:AA43 U45:AF48">
    <cfRule type="expression" dxfId="4569" priority="277">
      <formula>S$9&gt;=20/24</formula>
    </cfRule>
    <cfRule type="expression" dxfId="4568" priority="278">
      <formula>AND(S$9&gt;=14/24,S$9&lt;20/24)</formula>
    </cfRule>
    <cfRule type="expression" dxfId="4567" priority="279">
      <formula>AND(S$9&gt;=8/24,S$9&lt;14/24)</formula>
    </cfRule>
    <cfRule type="expression" dxfId="4566" priority="280">
      <formula>S$9&lt;8/24</formula>
    </cfRule>
  </conditionalFormatting>
  <conditionalFormatting sqref="U49:AF49">
    <cfRule type="expression" dxfId="4565" priority="273">
      <formula>U$9&gt;=20/24</formula>
    </cfRule>
    <cfRule type="expression" dxfId="4564" priority="274">
      <formula>AND(U$9&gt;=14/24,U$9&lt;20/24)</formula>
    </cfRule>
    <cfRule type="expression" dxfId="4563" priority="275">
      <formula>AND(U$9&gt;=8/24,U$9&lt;14/24)</formula>
    </cfRule>
    <cfRule type="expression" dxfId="4562" priority="276">
      <formula>U$9&lt;8/24</formula>
    </cfRule>
  </conditionalFormatting>
  <conditionalFormatting sqref="U50:AF50">
    <cfRule type="expression" dxfId="4561" priority="269">
      <formula>U$9&gt;=20/24</formula>
    </cfRule>
    <cfRule type="expression" dxfId="4560" priority="270">
      <formula>AND(U$9&gt;=14/24,U$9&lt;20/24)</formula>
    </cfRule>
    <cfRule type="expression" dxfId="4559" priority="271">
      <formula>AND(U$9&gt;=8/24,U$9&lt;14/24)</formula>
    </cfRule>
    <cfRule type="expression" dxfId="4558" priority="272">
      <formula>U$9&lt;8/24</formula>
    </cfRule>
  </conditionalFormatting>
  <conditionalFormatting sqref="W60:AA60 W62:AA67 AA61 AB60:AF67">
    <cfRule type="expression" dxfId="4557" priority="265">
      <formula>W$9&gt;=20/24</formula>
    </cfRule>
    <cfRule type="expression" dxfId="4556" priority="266">
      <formula>AND(W$9&gt;=14/24,W$9&lt;20/24)</formula>
    </cfRule>
    <cfRule type="expression" dxfId="4555" priority="267">
      <formula>AND(W$9&gt;=8/24,W$9&lt;14/24)</formula>
    </cfRule>
    <cfRule type="expression" dxfId="4554" priority="268">
      <formula>W$9&lt;8/24</formula>
    </cfRule>
  </conditionalFormatting>
  <conditionalFormatting sqref="AA94:AF97">
    <cfRule type="expression" dxfId="4553" priority="261">
      <formula>AA$9&gt;=20/24</formula>
    </cfRule>
    <cfRule type="expression" dxfId="4552" priority="262">
      <formula>AND(AA$9&gt;=14/24,AA$9&lt;20/24)</formula>
    </cfRule>
    <cfRule type="expression" dxfId="4551" priority="263">
      <formula>AND(AA$9&gt;=8/24,AA$9&lt;14/24)</formula>
    </cfRule>
    <cfRule type="expression" dxfId="4550" priority="264">
      <formula>AA$9&lt;8/24</formula>
    </cfRule>
  </conditionalFormatting>
  <conditionalFormatting sqref="B62:K62">
    <cfRule type="expression" dxfId="4549" priority="257">
      <formula>B$9&gt;=20/24</formula>
    </cfRule>
    <cfRule type="expression" dxfId="4548" priority="258">
      <formula>AND(B$9&gt;=14/24,B$9&lt;20/24)</formula>
    </cfRule>
    <cfRule type="expression" dxfId="4547" priority="259">
      <formula>AND(B$9&gt;=8/24,B$9&lt;14/24)</formula>
    </cfRule>
    <cfRule type="expression" dxfId="4546" priority="260">
      <formula>B$9&lt;8/24</formula>
    </cfRule>
  </conditionalFormatting>
  <conditionalFormatting sqref="T94:Z97">
    <cfRule type="expression" dxfId="4545" priority="253">
      <formula>T$9&gt;=20/24</formula>
    </cfRule>
    <cfRule type="expression" dxfId="4544" priority="254">
      <formula>AND(T$9&gt;=14/24,T$9&lt;20/24)</formula>
    </cfRule>
    <cfRule type="expression" dxfId="4543" priority="255">
      <formula>AND(T$9&gt;=8/24,T$9&lt;14/24)</formula>
    </cfRule>
    <cfRule type="expression" dxfId="4542" priority="256">
      <formula>T$9&lt;8/24</formula>
    </cfRule>
  </conditionalFormatting>
  <conditionalFormatting sqref="AG51 B16:K32 B11:K14 B35:K36 M11:R11 B45:K50 N12:R12 S11:S12 T12 T11:AF11 B51:AF56 W18:AF32 AA12:AF13 W35:AF36 U45:AF50 B37:AF43">
    <cfRule type="expression" dxfId="4541" priority="252">
      <formula>B11&gt;$AG11</formula>
    </cfRule>
  </conditionalFormatting>
  <conditionalFormatting sqref="A100:A156 A84:A97 A11:A14 A16:A32 A45:A72 A80:A82 A74:A78 A35:A43 A169:A200">
    <cfRule type="expression" dxfId="4540" priority="251">
      <formula>$AH11=0</formula>
    </cfRule>
  </conditionalFormatting>
  <conditionalFormatting sqref="AA98:AF98">
    <cfRule type="expression" dxfId="4539" priority="247">
      <formula>AA$9&gt;=20/24</formula>
    </cfRule>
    <cfRule type="expression" dxfId="4538" priority="248">
      <formula>AND(AA$9&gt;=14/24,AA$9&lt;20/24)</formula>
    </cfRule>
    <cfRule type="expression" dxfId="4537" priority="249">
      <formula>AND(AA$9&gt;=8/24,AA$9&lt;14/24)</formula>
    </cfRule>
    <cfRule type="expression" dxfId="4536" priority="250">
      <formula>AA$9&lt;8/24</formula>
    </cfRule>
  </conditionalFormatting>
  <conditionalFormatting sqref="T98:Z98">
    <cfRule type="expression" dxfId="4535" priority="243">
      <formula>T$9&gt;=20/24</formula>
    </cfRule>
    <cfRule type="expression" dxfId="4534" priority="244">
      <formula>AND(T$9&gt;=14/24,T$9&lt;20/24)</formula>
    </cfRule>
    <cfRule type="expression" dxfId="4533" priority="245">
      <formula>AND(T$9&gt;=8/24,T$9&lt;14/24)</formula>
    </cfRule>
    <cfRule type="expression" dxfId="4532" priority="246">
      <formula>T$9&lt;8/24</formula>
    </cfRule>
  </conditionalFormatting>
  <conditionalFormatting sqref="A98">
    <cfRule type="expression" dxfId="4531" priority="242">
      <formula>$AH98=0</formula>
    </cfRule>
  </conditionalFormatting>
  <conditionalFormatting sqref="W36:AF36">
    <cfRule type="expression" dxfId="4530" priority="238">
      <formula>W$9&gt;=20/24</formula>
    </cfRule>
    <cfRule type="expression" dxfId="4529" priority="239">
      <formula>AND(W$9&gt;=14/24,W$9&lt;20/24)</formula>
    </cfRule>
    <cfRule type="expression" dxfId="4528" priority="240">
      <formula>AND(W$9&gt;=8/24,W$9&lt;14/24)</formula>
    </cfRule>
    <cfRule type="expression" dxfId="4527" priority="241">
      <formula>W$9&lt;8/24</formula>
    </cfRule>
  </conditionalFormatting>
  <conditionalFormatting sqref="W36:AF36">
    <cfRule type="expression" dxfId="4526" priority="234">
      <formula>W$9&gt;=20/24</formula>
    </cfRule>
    <cfRule type="expression" dxfId="4525" priority="235">
      <formula>AND(W$9&gt;=14/24,W$9&lt;20/24)</formula>
    </cfRule>
    <cfRule type="expression" dxfId="4524" priority="236">
      <formula>AND(W$9&gt;=8/24,W$9&lt;14/24)</formula>
    </cfRule>
    <cfRule type="expression" dxfId="4523" priority="237">
      <formula>W$9&lt;8/24</formula>
    </cfRule>
  </conditionalFormatting>
  <conditionalFormatting sqref="B36:K36">
    <cfRule type="expression" dxfId="4522" priority="230">
      <formula>B$9&gt;=20/24</formula>
    </cfRule>
    <cfRule type="expression" dxfId="4521" priority="231">
      <formula>AND(B$9&gt;=14/24,B$9&lt;20/24)</formula>
    </cfRule>
    <cfRule type="expression" dxfId="4520" priority="232">
      <formula>AND(B$9&gt;=8/24,B$9&lt;14/24)</formula>
    </cfRule>
    <cfRule type="expression" dxfId="4519" priority="233">
      <formula>B$9&lt;8/24</formula>
    </cfRule>
  </conditionalFormatting>
  <conditionalFormatting sqref="L62:L67">
    <cfRule type="expression" dxfId="4518" priority="222">
      <formula>L$9&gt;=20/24</formula>
    </cfRule>
    <cfRule type="expression" dxfId="4517" priority="223">
      <formula>AND(L$9&gt;=14/24,L$9&lt;20/24)</formula>
    </cfRule>
    <cfRule type="expression" dxfId="4516" priority="224">
      <formula>AND(L$9&gt;=8/24,L$9&lt;14/24)</formula>
    </cfRule>
    <cfRule type="expression" dxfId="4515" priority="225">
      <formula>L$9&lt;8/24</formula>
    </cfRule>
  </conditionalFormatting>
  <conditionalFormatting sqref="AL32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W34:AF34">
    <cfRule type="expression" dxfId="4514" priority="209">
      <formula>W$9&gt;=20/24</formula>
    </cfRule>
    <cfRule type="expression" dxfId="4513" priority="210">
      <formula>AND(W$9&gt;=14/24,W$9&lt;20/24)</formula>
    </cfRule>
    <cfRule type="expression" dxfId="4512" priority="211">
      <formula>AND(W$9&gt;=8/24,W$9&lt;14/24)</formula>
    </cfRule>
    <cfRule type="expression" dxfId="4511" priority="212">
      <formula>W$9&lt;8/24</formula>
    </cfRule>
  </conditionalFormatting>
  <conditionalFormatting sqref="B34:K34 W34:AF34">
    <cfRule type="expression" dxfId="4510" priority="208">
      <formula>B34&gt;$AG34</formula>
    </cfRule>
  </conditionalFormatting>
  <conditionalFormatting sqref="A34">
    <cfRule type="expression" dxfId="4509" priority="207">
      <formula>$AH34=0</formula>
    </cfRule>
  </conditionalFormatting>
  <conditionalFormatting sqref="B83:AF83">
    <cfRule type="expression" dxfId="4508" priority="203">
      <formula>B$9&gt;=20/24</formula>
    </cfRule>
    <cfRule type="expression" dxfId="4507" priority="204">
      <formula>AND(B$9&gt;=14/24,B$9&lt;20/24)</formula>
    </cfRule>
    <cfRule type="expression" dxfId="4506" priority="205">
      <formula>AND(B$9&gt;=8/24,B$9&lt;14/24)</formula>
    </cfRule>
    <cfRule type="expression" dxfId="4505" priority="206">
      <formula>B$9&lt;8/24</formula>
    </cfRule>
  </conditionalFormatting>
  <conditionalFormatting sqref="A83">
    <cfRule type="expression" dxfId="4504" priority="202">
      <formula>$AH83=0</formula>
    </cfRule>
  </conditionalFormatting>
  <conditionalFormatting sqref="B15:K15">
    <cfRule type="expression" dxfId="4503" priority="193">
      <formula>B15&gt;$AG15</formula>
    </cfRule>
  </conditionalFormatting>
  <conditionalFormatting sqref="A15">
    <cfRule type="expression" dxfId="4502" priority="192">
      <formula>$AH15=0</formula>
    </cfRule>
  </conditionalFormatting>
  <conditionalFormatting sqref="A163:A168">
    <cfRule type="expression" dxfId="4501" priority="191">
      <formula>$AH163=0</formula>
    </cfRule>
  </conditionalFormatting>
  <conditionalFormatting sqref="A157:A162">
    <cfRule type="expression" dxfId="4500" priority="190">
      <formula>$AH157=0</formula>
    </cfRule>
  </conditionalFormatting>
  <conditionalFormatting sqref="N44:T44">
    <cfRule type="expression" dxfId="4499" priority="182">
      <formula>N$9&gt;=20/24</formula>
    </cfRule>
    <cfRule type="expression" dxfId="4498" priority="183">
      <formula>AND(N$9&gt;=14/24,N$9&lt;20/24)</formula>
    </cfRule>
    <cfRule type="expression" dxfId="4497" priority="184">
      <formula>AND(N$9&gt;=8/24,N$9&lt;14/24)</formula>
    </cfRule>
    <cfRule type="expression" dxfId="4496" priority="185">
      <formula>N$9&lt;8/24</formula>
    </cfRule>
  </conditionalFormatting>
  <conditionalFormatting sqref="U44:AF44">
    <cfRule type="expression" dxfId="4495" priority="178">
      <formula>U$9&gt;=20/24</formula>
    </cfRule>
    <cfRule type="expression" dxfId="4494" priority="179">
      <formula>AND(U$9&gt;=14/24,U$9&lt;20/24)</formula>
    </cfRule>
    <cfRule type="expression" dxfId="4493" priority="180">
      <formula>AND(U$9&gt;=8/24,U$9&lt;14/24)</formula>
    </cfRule>
    <cfRule type="expression" dxfId="4492" priority="181">
      <formula>U$9&lt;8/24</formula>
    </cfRule>
  </conditionalFormatting>
  <conditionalFormatting sqref="B44:K44 N44:AF44">
    <cfRule type="expression" dxfId="4491" priority="177">
      <formula>B44&gt;$AG44</formula>
    </cfRule>
  </conditionalFormatting>
  <conditionalFormatting sqref="A44">
    <cfRule type="expression" dxfId="4490" priority="176">
      <formula>$AH44=0</formula>
    </cfRule>
  </conditionalFormatting>
  <conditionalFormatting sqref="B79:AF79">
    <cfRule type="expression" dxfId="4489" priority="172">
      <formula>B$9&gt;=20/24</formula>
    </cfRule>
    <cfRule type="expression" dxfId="4488" priority="173">
      <formula>AND(B$9&gt;=14/24,B$9&lt;20/24)</formula>
    </cfRule>
    <cfRule type="expression" dxfId="4487" priority="174">
      <formula>AND(B$9&gt;=8/24,B$9&lt;14/24)</formula>
    </cfRule>
    <cfRule type="expression" dxfId="4486" priority="175">
      <formula>B$9&lt;8/24</formula>
    </cfRule>
  </conditionalFormatting>
  <conditionalFormatting sqref="A79">
    <cfRule type="expression" dxfId="4485" priority="171">
      <formula>$AH79=0</formula>
    </cfRule>
  </conditionalFormatting>
  <conditionalFormatting sqref="B73:AG73">
    <cfRule type="expression" dxfId="4484" priority="167">
      <formula>B$9&gt;=20/24</formula>
    </cfRule>
    <cfRule type="expression" dxfId="4483" priority="168">
      <formula>AND(B$9&gt;=14/24,B$9&lt;20/24)</formula>
    </cfRule>
    <cfRule type="expression" dxfId="4482" priority="169">
      <formula>AND(B$9&gt;=8/24,B$9&lt;14/24)</formula>
    </cfRule>
    <cfRule type="expression" dxfId="4481" priority="170">
      <formula>B$9&lt;8/24</formula>
    </cfRule>
  </conditionalFormatting>
  <conditionalFormatting sqref="A73">
    <cfRule type="expression" dxfId="4480" priority="166">
      <formula>$AH73=0</formula>
    </cfRule>
  </conditionalFormatting>
  <conditionalFormatting sqref="AL34:AL35 AL7:AL31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U60:V60 U62:V67">
    <cfRule type="expression" dxfId="4479" priority="162">
      <formula>U$9&gt;=20/24</formula>
    </cfRule>
    <cfRule type="expression" dxfId="4478" priority="163">
      <formula>AND(U$9&gt;=14/24,U$9&lt;20/24)</formula>
    </cfRule>
    <cfRule type="expression" dxfId="4477" priority="164">
      <formula>AND(U$9&gt;=8/24,U$9&lt;14/24)</formula>
    </cfRule>
    <cfRule type="expression" dxfId="4476" priority="165">
      <formula>U$9&lt;8/24</formula>
    </cfRule>
  </conditionalFormatting>
  <conditionalFormatting sqref="T85:V91">
    <cfRule type="expression" dxfId="4475" priority="158">
      <formula>T$9&gt;=20/24</formula>
    </cfRule>
    <cfRule type="expression" dxfId="4474" priority="159">
      <formula>AND(T$9&gt;=14/24,T$9&lt;20/24)</formula>
    </cfRule>
    <cfRule type="expression" dxfId="4473" priority="160">
      <formula>AND(T$9&gt;=8/24,T$9&lt;14/24)</formula>
    </cfRule>
    <cfRule type="expression" dxfId="4472" priority="161">
      <formula>T$9&lt;8/24</formula>
    </cfRule>
  </conditionalFormatting>
  <conditionalFormatting sqref="R85:S91 B84:Q91">
    <cfRule type="expression" dxfId="4471" priority="154">
      <formula>B$9&gt;=20/24</formula>
    </cfRule>
    <cfRule type="expression" dxfId="4470" priority="155">
      <formula>AND(B$9&gt;=14/24,B$9&lt;20/24)</formula>
    </cfRule>
    <cfRule type="expression" dxfId="4469" priority="156">
      <formula>AND(B$9&gt;=8/24,B$9&lt;14/24)</formula>
    </cfRule>
    <cfRule type="expression" dxfId="4468" priority="157">
      <formula>B$9&lt;8/24</formula>
    </cfRule>
  </conditionalFormatting>
  <conditionalFormatting sqref="R84:S84">
    <cfRule type="expression" dxfId="4467" priority="150">
      <formula>R$9&gt;=20/24</formula>
    </cfRule>
    <cfRule type="expression" dxfId="4466" priority="151">
      <formula>AND(R$9&gt;=14/24,R$9&lt;20/24)</formula>
    </cfRule>
    <cfRule type="expression" dxfId="4465" priority="152">
      <formula>AND(R$9&gt;=8/24,R$9&lt;14/24)</formula>
    </cfRule>
    <cfRule type="expression" dxfId="4464" priority="153">
      <formula>R$9&lt;8/24</formula>
    </cfRule>
  </conditionalFormatting>
  <conditionalFormatting sqref="C94:E94 B94:B97 C95:L97">
    <cfRule type="expression" dxfId="4463" priority="146">
      <formula>B$9&gt;=20/24</formula>
    </cfRule>
    <cfRule type="expression" dxfId="4462" priority="147">
      <formula>AND(B$9&gt;=14/24,B$9&lt;20/24)</formula>
    </cfRule>
    <cfRule type="expression" dxfId="4461" priority="148">
      <formula>AND(B$9&gt;=8/24,B$9&lt;14/24)</formula>
    </cfRule>
    <cfRule type="expression" dxfId="4460" priority="149">
      <formula>B$9&lt;8/24</formula>
    </cfRule>
  </conditionalFormatting>
  <conditionalFormatting sqref="M95:Q97 N94:Q94">
    <cfRule type="expression" dxfId="4459" priority="142">
      <formula>M$9&gt;=20/24</formula>
    </cfRule>
    <cfRule type="expression" dxfId="4458" priority="143">
      <formula>AND(M$9&gt;=14/24,M$9&lt;20/24)</formula>
    </cfRule>
    <cfRule type="expression" dxfId="4457" priority="144">
      <formula>AND(M$9&gt;=8/24,M$9&lt;14/24)</formula>
    </cfRule>
    <cfRule type="expression" dxfId="4456" priority="145">
      <formula>M$9&lt;8/24</formula>
    </cfRule>
  </conditionalFormatting>
  <conditionalFormatting sqref="R94:S97">
    <cfRule type="expression" dxfId="4455" priority="138">
      <formula>R$9&gt;=20/24</formula>
    </cfRule>
    <cfRule type="expression" dxfId="4454" priority="139">
      <formula>AND(R$9&gt;=14/24,R$9&lt;20/24)</formula>
    </cfRule>
    <cfRule type="expression" dxfId="4453" priority="140">
      <formula>AND(R$9&gt;=8/24,R$9&lt;14/24)</formula>
    </cfRule>
    <cfRule type="expression" dxfId="4452" priority="141">
      <formula>R$9&lt;8/24</formula>
    </cfRule>
  </conditionalFormatting>
  <conditionalFormatting sqref="B98:L98">
    <cfRule type="expression" dxfId="4451" priority="134">
      <formula>B$9&gt;=20/24</formula>
    </cfRule>
    <cfRule type="expression" dxfId="4450" priority="135">
      <formula>AND(B$9&gt;=14/24,B$9&lt;20/24)</formula>
    </cfRule>
    <cfRule type="expression" dxfId="4449" priority="136">
      <formula>AND(B$9&gt;=8/24,B$9&lt;14/24)</formula>
    </cfRule>
    <cfRule type="expression" dxfId="4448" priority="137">
      <formula>B$9&lt;8/24</formula>
    </cfRule>
  </conditionalFormatting>
  <conditionalFormatting sqref="M98:Q98">
    <cfRule type="expression" dxfId="4447" priority="130">
      <formula>M$9&gt;=20/24</formula>
    </cfRule>
    <cfRule type="expression" dxfId="4446" priority="131">
      <formula>AND(M$9&gt;=14/24,M$9&lt;20/24)</formula>
    </cfRule>
    <cfRule type="expression" dxfId="4445" priority="132">
      <formula>AND(M$9&gt;=8/24,M$9&lt;14/24)</formula>
    </cfRule>
    <cfRule type="expression" dxfId="4444" priority="133">
      <formula>M$9&lt;8/24</formula>
    </cfRule>
  </conditionalFormatting>
  <conditionalFormatting sqref="R98:S98">
    <cfRule type="expression" dxfId="4443" priority="126">
      <formula>R$9&gt;=20/24</formula>
    </cfRule>
    <cfRule type="expression" dxfId="4442" priority="127">
      <formula>AND(R$9&gt;=14/24,R$9&lt;20/24)</formula>
    </cfRule>
    <cfRule type="expression" dxfId="4441" priority="128">
      <formula>AND(R$9&gt;=8/24,R$9&lt;14/24)</formula>
    </cfRule>
    <cfRule type="expression" dxfId="4440" priority="129">
      <formula>R$9&lt;8/24</formula>
    </cfRule>
  </conditionalFormatting>
  <conditionalFormatting sqref="L94:M94">
    <cfRule type="expression" dxfId="4439" priority="122">
      <formula>L$9&gt;=20/24</formula>
    </cfRule>
    <cfRule type="expression" dxfId="4438" priority="123">
      <formula>AND(L$9&gt;=14/24,L$9&lt;20/24)</formula>
    </cfRule>
    <cfRule type="expression" dxfId="4437" priority="124">
      <formula>AND(L$9&gt;=8/24,L$9&lt;14/24)</formula>
    </cfRule>
    <cfRule type="expression" dxfId="4436" priority="125">
      <formula>L$9&lt;8/24</formula>
    </cfRule>
  </conditionalFormatting>
  <conditionalFormatting sqref="F94:K94">
    <cfRule type="expression" dxfId="4435" priority="118">
      <formula>F$9&gt;=20/24</formula>
    </cfRule>
    <cfRule type="expression" dxfId="4434" priority="119">
      <formula>AND(F$9&gt;=14/24,F$9&lt;20/24)</formula>
    </cfRule>
    <cfRule type="expression" dxfId="4433" priority="120">
      <formula>AND(F$9&gt;=8/24,F$9&lt;14/24)</formula>
    </cfRule>
    <cfRule type="expression" dxfId="4432" priority="121">
      <formula>F$9&lt;8/24</formula>
    </cfRule>
  </conditionalFormatting>
  <conditionalFormatting sqref="T94:V94">
    <cfRule type="expression" dxfId="4431" priority="114">
      <formula>T$9&gt;=20/24</formula>
    </cfRule>
    <cfRule type="expression" dxfId="4430" priority="115">
      <formula>AND(T$9&gt;=14/24,T$9&lt;20/24)</formula>
    </cfRule>
    <cfRule type="expression" dxfId="4429" priority="116">
      <formula>AND(T$9&gt;=8/24,T$9&lt;14/24)</formula>
    </cfRule>
    <cfRule type="expression" dxfId="4428" priority="117">
      <formula>T$9&lt;8/24</formula>
    </cfRule>
  </conditionalFormatting>
  <conditionalFormatting sqref="M94:S94">
    <cfRule type="expression" dxfId="4427" priority="110">
      <formula>M$9&gt;=20/24</formula>
    </cfRule>
    <cfRule type="expression" dxfId="4426" priority="111">
      <formula>AND(M$9&gt;=14/24,M$9&lt;20/24)</formula>
    </cfRule>
    <cfRule type="expression" dxfId="4425" priority="112">
      <formula>AND(M$9&gt;=8/24,M$9&lt;14/24)</formula>
    </cfRule>
    <cfRule type="expression" dxfId="4424" priority="113">
      <formula>M$9&lt;8/24</formula>
    </cfRule>
  </conditionalFormatting>
  <conditionalFormatting sqref="AA99:AF99">
    <cfRule type="expression" dxfId="4423" priority="106">
      <formula>AA$9&gt;=20/24</formula>
    </cfRule>
    <cfRule type="expression" dxfId="4422" priority="107">
      <formula>AND(AA$9&gt;=14/24,AA$9&lt;20/24)</formula>
    </cfRule>
    <cfRule type="expression" dxfId="4421" priority="108">
      <formula>AND(AA$9&gt;=8/24,AA$9&lt;14/24)</formula>
    </cfRule>
    <cfRule type="expression" dxfId="4420" priority="109">
      <formula>AA$9&lt;8/24</formula>
    </cfRule>
  </conditionalFormatting>
  <conditionalFormatting sqref="T99:Z99">
    <cfRule type="expression" dxfId="4419" priority="102">
      <formula>T$9&gt;=20/24</formula>
    </cfRule>
    <cfRule type="expression" dxfId="4418" priority="103">
      <formula>AND(T$9&gt;=14/24,T$9&lt;20/24)</formula>
    </cfRule>
    <cfRule type="expression" dxfId="4417" priority="104">
      <formula>AND(T$9&gt;=8/24,T$9&lt;14/24)</formula>
    </cfRule>
    <cfRule type="expression" dxfId="4416" priority="105">
      <formula>T$9&lt;8/24</formula>
    </cfRule>
  </conditionalFormatting>
  <conditionalFormatting sqref="A99">
    <cfRule type="expression" dxfId="4415" priority="101">
      <formula>$AH99=0</formula>
    </cfRule>
  </conditionalFormatting>
  <conditionalFormatting sqref="B99:L99">
    <cfRule type="expression" dxfId="4414" priority="97">
      <formula>B$9&gt;=20/24</formula>
    </cfRule>
    <cfRule type="expression" dxfId="4413" priority="98">
      <formula>AND(B$9&gt;=14/24,B$9&lt;20/24)</formula>
    </cfRule>
    <cfRule type="expression" dxfId="4412" priority="99">
      <formula>AND(B$9&gt;=8/24,B$9&lt;14/24)</formula>
    </cfRule>
    <cfRule type="expression" dxfId="4411" priority="100">
      <formula>B$9&lt;8/24</formula>
    </cfRule>
  </conditionalFormatting>
  <conditionalFormatting sqref="M99:Q99">
    <cfRule type="expression" dxfId="4410" priority="93">
      <formula>M$9&gt;=20/24</formula>
    </cfRule>
    <cfRule type="expression" dxfId="4409" priority="94">
      <formula>AND(M$9&gt;=14/24,M$9&lt;20/24)</formula>
    </cfRule>
    <cfRule type="expression" dxfId="4408" priority="95">
      <formula>AND(M$9&gt;=8/24,M$9&lt;14/24)</formula>
    </cfRule>
    <cfRule type="expression" dxfId="4407" priority="96">
      <formula>M$9&lt;8/24</formula>
    </cfRule>
  </conditionalFormatting>
  <conditionalFormatting sqref="R99:S99">
    <cfRule type="expression" dxfId="4406" priority="89">
      <formula>R$9&gt;=20/24</formula>
    </cfRule>
    <cfRule type="expression" dxfId="4405" priority="90">
      <formula>AND(R$9&gt;=14/24,R$9&lt;20/24)</formula>
    </cfRule>
    <cfRule type="expression" dxfId="4404" priority="91">
      <formula>AND(R$9&gt;=8/24,R$9&lt;14/24)</formula>
    </cfRule>
    <cfRule type="expression" dxfId="4403" priority="92">
      <formula>R$9&lt;8/24</formula>
    </cfRule>
  </conditionalFormatting>
  <conditionalFormatting sqref="U12:V12 W12:Z16 AA14:AF16">
    <cfRule type="expression" dxfId="4402" priority="85">
      <formula>U$9&gt;=20/24</formula>
    </cfRule>
    <cfRule type="expression" dxfId="4401" priority="86">
      <formula>AND(U$9&gt;=14/24,U$9&lt;20/24)</formula>
    </cfRule>
    <cfRule type="expression" dxfId="4400" priority="87">
      <formula>AND(U$9&gt;=8/24,U$9&lt;14/24)</formula>
    </cfRule>
    <cfRule type="expression" dxfId="4399" priority="88">
      <formula>U$9&lt;8/24</formula>
    </cfRule>
  </conditionalFormatting>
  <conditionalFormatting sqref="W17:AF17">
    <cfRule type="expression" dxfId="4398" priority="81">
      <formula>W$9&gt;=20/24</formula>
    </cfRule>
    <cfRule type="expression" dxfId="4397" priority="82">
      <formula>AND(W$9&gt;=14/24,W$9&lt;20/24)</formula>
    </cfRule>
    <cfRule type="expression" dxfId="4396" priority="83">
      <formula>AND(W$9&gt;=8/24,W$9&lt;14/24)</formula>
    </cfRule>
    <cfRule type="expression" dxfId="4395" priority="84">
      <formula>W$9&lt;8/24</formula>
    </cfRule>
  </conditionalFormatting>
  <conditionalFormatting sqref="U12:V12 W12:Z13">
    <cfRule type="expression" dxfId="4394" priority="77">
      <formula>U$9&gt;=20/24</formula>
    </cfRule>
    <cfRule type="expression" dxfId="4393" priority="78">
      <formula>AND(U$9&gt;=14/24,U$9&lt;20/24)</formula>
    </cfRule>
    <cfRule type="expression" dxfId="4392" priority="79">
      <formula>AND(U$9&gt;=8/24,U$9&lt;14/24)</formula>
    </cfRule>
    <cfRule type="expression" dxfId="4391" priority="80">
      <formula>U$9&lt;8/24</formula>
    </cfRule>
  </conditionalFormatting>
  <conditionalFormatting sqref="AA58:AF59">
    <cfRule type="expression" dxfId="4390" priority="73">
      <formula>AA$9&gt;=20/24</formula>
    </cfRule>
    <cfRule type="expression" dxfId="4389" priority="74">
      <formula>AND(AA$9&gt;=14/24,AA$9&lt;20/24)</formula>
    </cfRule>
    <cfRule type="expression" dxfId="4388" priority="75">
      <formula>AND(AA$9&gt;=8/24,AA$9&lt;14/24)</formula>
    </cfRule>
    <cfRule type="expression" dxfId="4387" priority="76">
      <formula>AA$9&lt;8/24</formula>
    </cfRule>
  </conditionalFormatting>
  <conditionalFormatting sqref="AL33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L11:L14 M12:M14 L16:V32 N13:V14">
    <cfRule type="expression" dxfId="4386" priority="62">
      <formula>L$9&gt;=20/24</formula>
    </cfRule>
    <cfRule type="expression" dxfId="4385" priority="63">
      <formula>AND(L$9&gt;=14/24,L$9&lt;20/24)</formula>
    </cfRule>
    <cfRule type="expression" dxfId="4384" priority="64">
      <formula>AND(L$9&gt;=8/24,L$9&lt;14/24)</formula>
    </cfRule>
    <cfRule type="expression" dxfId="4383" priority="65">
      <formula>L$9&lt;8/24</formula>
    </cfRule>
  </conditionalFormatting>
  <conditionalFormatting sqref="L35:V35">
    <cfRule type="expression" dxfId="4382" priority="58">
      <formula>L$9&gt;=20/24</formula>
    </cfRule>
    <cfRule type="expression" dxfId="4381" priority="59">
      <formula>AND(L$9&gt;=14/24,L$9&lt;20/24)</formula>
    </cfRule>
    <cfRule type="expression" dxfId="4380" priority="60">
      <formula>AND(L$9&gt;=8/24,L$9&lt;14/24)</formula>
    </cfRule>
    <cfRule type="expression" dxfId="4379" priority="61">
      <formula>L$9&lt;8/24</formula>
    </cfRule>
  </conditionalFormatting>
  <conditionalFormatting sqref="L11:L14 M12:M14 L16:V32 L35:V36 N13:V14">
    <cfRule type="expression" dxfId="4378" priority="57">
      <formula>L11&gt;$AG11</formula>
    </cfRule>
  </conditionalFormatting>
  <conditionalFormatting sqref="L36:V36">
    <cfRule type="expression" dxfId="4377" priority="53">
      <formula>L$9&gt;=20/24</formula>
    </cfRule>
    <cfRule type="expression" dxfId="4376" priority="54">
      <formula>AND(L$9&gt;=14/24,L$9&lt;20/24)</formula>
    </cfRule>
    <cfRule type="expression" dxfId="4375" priority="55">
      <formula>AND(L$9&gt;=8/24,L$9&lt;14/24)</formula>
    </cfRule>
    <cfRule type="expression" dxfId="4374" priority="56">
      <formula>L$9&lt;8/24</formula>
    </cfRule>
  </conditionalFormatting>
  <conditionalFormatting sqref="L34:V34">
    <cfRule type="expression" dxfId="4373" priority="49">
      <formula>L$9&gt;=20/24</formula>
    </cfRule>
    <cfRule type="expression" dxfId="4372" priority="50">
      <formula>AND(L$9&gt;=14/24,L$9&lt;20/24)</formula>
    </cfRule>
    <cfRule type="expression" dxfId="4371" priority="51">
      <formula>AND(L$9&gt;=8/24,L$9&lt;14/24)</formula>
    </cfRule>
    <cfRule type="expression" dxfId="4370" priority="52">
      <formula>L$9&lt;8/24</formula>
    </cfRule>
  </conditionalFormatting>
  <conditionalFormatting sqref="L34:V34">
    <cfRule type="expression" dxfId="4369" priority="48">
      <formula>L34&gt;$AG34</formula>
    </cfRule>
  </conditionalFormatting>
  <conditionalFormatting sqref="L15:V15">
    <cfRule type="expression" dxfId="4368" priority="44">
      <formula>L$9&gt;=20/24</formula>
    </cfRule>
    <cfRule type="expression" dxfId="4367" priority="45">
      <formula>AND(L$9&gt;=14/24,L$9&lt;20/24)</formula>
    </cfRule>
    <cfRule type="expression" dxfId="4366" priority="46">
      <formula>AND(L$9&gt;=8/24,L$9&lt;14/24)</formula>
    </cfRule>
    <cfRule type="expression" dxfId="4365" priority="47">
      <formula>L$9&lt;8/24</formula>
    </cfRule>
  </conditionalFormatting>
  <conditionalFormatting sqref="L15:V15">
    <cfRule type="expression" dxfId="4364" priority="43">
      <formula>L15&gt;$AG15</formula>
    </cfRule>
  </conditionalFormatting>
  <conditionalFormatting sqref="L45:T48">
    <cfRule type="expression" dxfId="4363" priority="34">
      <formula>L$9&gt;=20/24</formula>
    </cfRule>
    <cfRule type="expression" dxfId="4362" priority="35">
      <formula>AND(L$9&gt;=14/24,L$9&lt;20/24)</formula>
    </cfRule>
    <cfRule type="expression" dxfId="4361" priority="36">
      <formula>AND(L$9&gt;=8/24,L$9&lt;14/24)</formula>
    </cfRule>
    <cfRule type="expression" dxfId="4360" priority="37">
      <formula>L$9&lt;8/24</formula>
    </cfRule>
  </conditionalFormatting>
  <conditionalFormatting sqref="L49:T49">
    <cfRule type="expression" dxfId="4359" priority="30">
      <formula>L$9&gt;=20/24</formula>
    </cfRule>
    <cfRule type="expression" dxfId="4358" priority="31">
      <formula>AND(L$9&gt;=14/24,L$9&lt;20/24)</formula>
    </cfRule>
    <cfRule type="expression" dxfId="4357" priority="32">
      <formula>AND(L$9&gt;=8/24,L$9&lt;14/24)</formula>
    </cfRule>
    <cfRule type="expression" dxfId="4356" priority="33">
      <formula>L$9&lt;8/24</formula>
    </cfRule>
  </conditionalFormatting>
  <conditionalFormatting sqref="L50:T50">
    <cfRule type="expression" dxfId="4355" priority="26">
      <formula>L$9&gt;=20/24</formula>
    </cfRule>
    <cfRule type="expression" dxfId="4354" priority="27">
      <formula>AND(L$9&gt;=14/24,L$9&lt;20/24)</formula>
    </cfRule>
    <cfRule type="expression" dxfId="4353" priority="28">
      <formula>AND(L$9&gt;=8/24,L$9&lt;14/24)</formula>
    </cfRule>
    <cfRule type="expression" dxfId="4352" priority="29">
      <formula>L$9&lt;8/24</formula>
    </cfRule>
  </conditionalFormatting>
  <conditionalFormatting sqref="L45:T48">
    <cfRule type="expression" dxfId="4351" priority="22">
      <formula>L$9&gt;=20/24</formula>
    </cfRule>
    <cfRule type="expression" dxfId="4350" priority="23">
      <formula>AND(L$9&gt;=14/24,L$9&lt;20/24)</formula>
    </cfRule>
    <cfRule type="expression" dxfId="4349" priority="24">
      <formula>AND(L$9&gt;=8/24,L$9&lt;14/24)</formula>
    </cfRule>
    <cfRule type="expression" dxfId="4348" priority="25">
      <formula>L$9&lt;8/24</formula>
    </cfRule>
  </conditionalFormatting>
  <conditionalFormatting sqref="L45:T50">
    <cfRule type="expression" dxfId="4347" priority="21">
      <formula>L45&gt;$AG45</formula>
    </cfRule>
  </conditionalFormatting>
  <conditionalFormatting sqref="L44:M44">
    <cfRule type="expression" dxfId="4346" priority="17">
      <formula>L$9&gt;=20/24</formula>
    </cfRule>
    <cfRule type="expression" dxfId="4345" priority="18">
      <formula>AND(L$9&gt;=14/24,L$9&lt;20/24)</formula>
    </cfRule>
    <cfRule type="expression" dxfId="4344" priority="19">
      <formula>AND(L$9&gt;=8/24,L$9&lt;14/24)</formula>
    </cfRule>
    <cfRule type="expression" dxfId="4343" priority="20">
      <formula>L$9&lt;8/24</formula>
    </cfRule>
  </conditionalFormatting>
  <conditionalFormatting sqref="L44:M44">
    <cfRule type="expression" dxfId="4342" priority="16">
      <formula>L44&gt;$AG44</formula>
    </cfRule>
  </conditionalFormatting>
  <conditionalFormatting sqref="AK58">
    <cfRule type="expression" dxfId="4341" priority="7">
      <formula>AK$9&gt;=20/24</formula>
    </cfRule>
    <cfRule type="expression" dxfId="4340" priority="8">
      <formula>AND(AK$9&gt;=14/24,AK$9&lt;20/24)</formula>
    </cfRule>
    <cfRule type="expression" dxfId="4339" priority="9">
      <formula>AND(AK$9&gt;=8/24,AK$9&lt;14/24)</formula>
    </cfRule>
    <cfRule type="expression" dxfId="4338" priority="10">
      <formula>AK$9&lt;8/24</formula>
    </cfRule>
  </conditionalFormatting>
  <conditionalFormatting sqref="AK58">
    <cfRule type="expression" dxfId="4337" priority="6">
      <formula>AK58&gt;$AG58</formula>
    </cfRule>
  </conditionalFormatting>
  <conditionalFormatting sqref="AK56">
    <cfRule type="expression" dxfId="4336" priority="2">
      <formula>AK$9&gt;=20/24</formula>
    </cfRule>
    <cfRule type="expression" dxfId="4335" priority="3">
      <formula>AND(AK$9&gt;=14/24,AK$9&lt;20/24)</formula>
    </cfRule>
    <cfRule type="expression" dxfId="4334" priority="4">
      <formula>AND(AK$9&gt;=8/24,AK$9&lt;14/24)</formula>
    </cfRule>
    <cfRule type="expression" dxfId="4333" priority="5">
      <formula>AK$9&lt;8/24</formula>
    </cfRule>
  </conditionalFormatting>
  <conditionalFormatting sqref="AK56">
    <cfRule type="expression" dxfId="4332" priority="1">
      <formula>AK56&gt;$AG56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463B3299-F36B-4400-B708-FC4190F47073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43A10504-7F97-48BE-81B4-4D87542BC15E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B1754126-8AAA-4126-8796-EF1675045532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B5852542-8C55-4782-80DA-BB58A89391B6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68" id="{50015B86-3AF9-426E-BEA9-7407AFCB2A3D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67" id="{DB79F99E-4BF9-4773-9B5B-2435B23C3F43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V59" sqref="V5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7" max="37" width="14.85546875" bestFit="1" customWidth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2078/08/16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-56</v>
      </c>
      <c r="C5" s="32">
        <f t="shared" ref="C5:AF5" si="0">C68</f>
        <v>-73</v>
      </c>
      <c r="D5" s="32">
        <f t="shared" si="0"/>
        <v>-52.1</v>
      </c>
      <c r="E5" s="32">
        <f t="shared" si="0"/>
        <v>-55</v>
      </c>
      <c r="F5" s="32">
        <f t="shared" si="0"/>
        <v>-40</v>
      </c>
      <c r="G5" s="32">
        <f t="shared" si="0"/>
        <v>-41.1</v>
      </c>
      <c r="H5" s="32">
        <f t="shared" si="0"/>
        <v>-57</v>
      </c>
      <c r="I5" s="32">
        <f t="shared" si="0"/>
        <v>-40</v>
      </c>
      <c r="J5" s="32">
        <f t="shared" si="0"/>
        <v>-40</v>
      </c>
      <c r="K5" s="32">
        <f t="shared" si="0"/>
        <v>-59</v>
      </c>
      <c r="L5" s="32">
        <f t="shared" si="0"/>
        <v>-44</v>
      </c>
      <c r="M5" s="32">
        <f t="shared" si="0"/>
        <v>-66</v>
      </c>
      <c r="N5" s="32">
        <f t="shared" si="0"/>
        <v>-50.6</v>
      </c>
      <c r="O5" s="32">
        <f t="shared" si="0"/>
        <v>-55.1</v>
      </c>
      <c r="P5" s="32">
        <f t="shared" si="0"/>
        <v>-48.5</v>
      </c>
      <c r="Q5" s="32">
        <f t="shared" si="0"/>
        <v>-63.5</v>
      </c>
      <c r="R5" s="32">
        <f t="shared" si="0"/>
        <v>-40</v>
      </c>
      <c r="S5" s="32">
        <f t="shared" si="0"/>
        <v>-41.1</v>
      </c>
      <c r="T5" s="32">
        <f t="shared" si="0"/>
        <v>-42.6</v>
      </c>
      <c r="U5" s="32">
        <f t="shared" si="0"/>
        <v>-53.9</v>
      </c>
      <c r="V5" s="32">
        <f t="shared" si="0"/>
        <v>-43</v>
      </c>
      <c r="W5" s="32">
        <f t="shared" si="0"/>
        <v>-33.799999999999997</v>
      </c>
      <c r="X5" s="32">
        <f t="shared" si="0"/>
        <v>-53</v>
      </c>
      <c r="Y5" s="32">
        <f t="shared" si="0"/>
        <v>-34</v>
      </c>
      <c r="Z5" s="32">
        <f t="shared" si="0"/>
        <v>-40</v>
      </c>
      <c r="AA5" s="32">
        <f t="shared" si="0"/>
        <v>-40.299999999999997</v>
      </c>
      <c r="AB5" s="32">
        <f t="shared" si="0"/>
        <v>-32.1</v>
      </c>
      <c r="AC5" s="32">
        <f t="shared" si="0"/>
        <v>-50</v>
      </c>
      <c r="AD5" s="32">
        <f t="shared" si="0"/>
        <v>-46.7</v>
      </c>
      <c r="AE5" s="32">
        <f t="shared" si="0"/>
        <v>-36</v>
      </c>
      <c r="AF5" s="32">
        <f t="shared" si="0"/>
        <v>-43.8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1317MW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Load=816</v>
      </c>
      <c r="B7" s="37">
        <f t="shared" ref="B7:AF7" si="1">B75</f>
        <v>859.2399999999999</v>
      </c>
      <c r="C7" s="37">
        <f t="shared" si="1"/>
        <v>820.7399999999999</v>
      </c>
      <c r="D7" s="37">
        <f t="shared" si="1"/>
        <v>816.04</v>
      </c>
      <c r="E7" s="37">
        <f t="shared" si="1"/>
        <v>832.54000000000008</v>
      </c>
      <c r="F7" s="37">
        <f t="shared" si="1"/>
        <v>903.24</v>
      </c>
      <c r="G7" s="37">
        <f t="shared" si="1"/>
        <v>971.13999999999987</v>
      </c>
      <c r="H7" s="37">
        <f t="shared" si="1"/>
        <v>1057.54</v>
      </c>
      <c r="I7" s="37">
        <f t="shared" si="1"/>
        <v>1155.54</v>
      </c>
      <c r="J7" s="37">
        <f t="shared" si="1"/>
        <v>1262.8400000000001</v>
      </c>
      <c r="K7" s="37">
        <f t="shared" si="1"/>
        <v>1317.24</v>
      </c>
      <c r="L7" s="37">
        <f>L75</f>
        <v>1316.54</v>
      </c>
      <c r="M7" s="37">
        <f t="shared" si="1"/>
        <v>1259.44</v>
      </c>
      <c r="N7" s="37">
        <f t="shared" si="1"/>
        <v>1221.54</v>
      </c>
      <c r="O7" s="37">
        <f t="shared" si="1"/>
        <v>1173.04</v>
      </c>
      <c r="P7" s="37">
        <f t="shared" si="1"/>
        <v>1117.54</v>
      </c>
      <c r="Q7" s="37">
        <f t="shared" si="1"/>
        <v>1102.54</v>
      </c>
      <c r="R7" s="37">
        <f t="shared" si="1"/>
        <v>1092.8399999999999</v>
      </c>
      <c r="S7" s="37">
        <f t="shared" si="1"/>
        <v>1118.24</v>
      </c>
      <c r="T7" s="37">
        <f t="shared" si="1"/>
        <v>1157.9399999999998</v>
      </c>
      <c r="U7" s="37">
        <f t="shared" si="1"/>
        <v>1252.6399999999999</v>
      </c>
      <c r="V7" s="37">
        <f t="shared" si="1"/>
        <v>1407.04</v>
      </c>
      <c r="W7" s="37">
        <f t="shared" si="1"/>
        <v>1489.04</v>
      </c>
      <c r="X7" s="37">
        <f t="shared" si="1"/>
        <v>1389.3400000000001</v>
      </c>
      <c r="Y7" s="37">
        <f t="shared" si="1"/>
        <v>1363.94</v>
      </c>
      <c r="Z7" s="37">
        <f t="shared" si="1"/>
        <v>1306.54</v>
      </c>
      <c r="AA7" s="37">
        <f t="shared" si="1"/>
        <v>1181.1399999999999</v>
      </c>
      <c r="AB7" s="37">
        <f t="shared" si="1"/>
        <v>1168.9399999999998</v>
      </c>
      <c r="AC7" s="37">
        <f t="shared" si="1"/>
        <v>1107.24</v>
      </c>
      <c r="AD7" s="37">
        <f t="shared" si="1"/>
        <v>1015.04</v>
      </c>
      <c r="AE7" s="37">
        <f t="shared" si="1"/>
        <v>937.04</v>
      </c>
      <c r="AF7" s="37">
        <f t="shared" si="1"/>
        <v>919.34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70</v>
      </c>
      <c r="C11" s="50">
        <v>50</v>
      </c>
      <c r="D11" s="50">
        <v>30</v>
      </c>
      <c r="E11" s="50">
        <v>37.6</v>
      </c>
      <c r="F11" s="50">
        <v>50</v>
      </c>
      <c r="G11" s="50">
        <v>100</v>
      </c>
      <c r="H11" s="50">
        <v>170</v>
      </c>
      <c r="I11" s="50">
        <v>240</v>
      </c>
      <c r="J11" s="50">
        <v>304</v>
      </c>
      <c r="K11" s="50">
        <v>325</v>
      </c>
      <c r="L11" s="51">
        <v>300</v>
      </c>
      <c r="M11" s="51">
        <v>290</v>
      </c>
      <c r="N11" s="51">
        <v>260</v>
      </c>
      <c r="O11" s="51">
        <v>245</v>
      </c>
      <c r="P11" s="51">
        <v>206</v>
      </c>
      <c r="Q11" s="52">
        <v>206</v>
      </c>
      <c r="R11" s="53">
        <v>190</v>
      </c>
      <c r="S11" s="53">
        <v>161</v>
      </c>
      <c r="T11" s="53">
        <v>170</v>
      </c>
      <c r="U11" s="53">
        <v>282</v>
      </c>
      <c r="V11" s="53">
        <v>390</v>
      </c>
      <c r="W11" s="53">
        <v>445</v>
      </c>
      <c r="X11" s="53">
        <v>370</v>
      </c>
      <c r="Y11" s="53">
        <v>350</v>
      </c>
      <c r="Z11" s="53">
        <v>240</v>
      </c>
      <c r="AA11" s="49">
        <v>159</v>
      </c>
      <c r="AB11" s="49">
        <v>137</v>
      </c>
      <c r="AC11" s="49">
        <v>106.1</v>
      </c>
      <c r="AD11" s="49">
        <v>50</v>
      </c>
      <c r="AE11" s="50">
        <v>30</v>
      </c>
      <c r="AF11" s="50">
        <v>30</v>
      </c>
      <c r="AG11" s="55">
        <v>456</v>
      </c>
      <c r="AH11" s="56">
        <f>MAX(B11:AF11)</f>
        <v>445</v>
      </c>
      <c r="AI11" s="57">
        <f>MIN(B11:AF11)</f>
        <v>30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60</v>
      </c>
      <c r="C12" s="50">
        <v>60</v>
      </c>
      <c r="D12" s="50">
        <v>50</v>
      </c>
      <c r="E12" s="50">
        <v>50</v>
      </c>
      <c r="F12" s="50">
        <v>60</v>
      </c>
      <c r="G12" s="50">
        <v>60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50">
        <v>60</v>
      </c>
      <c r="S12" s="50">
        <v>60</v>
      </c>
      <c r="T12" s="50">
        <v>60</v>
      </c>
      <c r="U12" s="50">
        <v>60</v>
      </c>
      <c r="V12" s="50">
        <v>60</v>
      </c>
      <c r="W12" s="60">
        <v>60</v>
      </c>
      <c r="X12" s="60">
        <v>60</v>
      </c>
      <c r="Y12" s="60">
        <v>60</v>
      </c>
      <c r="Z12" s="60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55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50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35</v>
      </c>
      <c r="C13" s="50">
        <v>35</v>
      </c>
      <c r="D13" s="50">
        <v>35</v>
      </c>
      <c r="E13" s="50">
        <v>35</v>
      </c>
      <c r="F13" s="50">
        <v>35</v>
      </c>
      <c r="G13" s="50">
        <v>35</v>
      </c>
      <c r="H13" s="50">
        <v>35</v>
      </c>
      <c r="I13" s="50">
        <v>35</v>
      </c>
      <c r="J13" s="50">
        <v>35</v>
      </c>
      <c r="K13" s="50">
        <v>35</v>
      </c>
      <c r="L13" s="50">
        <v>35</v>
      </c>
      <c r="M13" s="50">
        <v>35</v>
      </c>
      <c r="N13" s="50">
        <v>35</v>
      </c>
      <c r="O13" s="50">
        <v>35</v>
      </c>
      <c r="P13" s="50">
        <v>35</v>
      </c>
      <c r="Q13" s="50">
        <v>35</v>
      </c>
      <c r="R13" s="50">
        <v>35</v>
      </c>
      <c r="S13" s="50">
        <v>35</v>
      </c>
      <c r="T13" s="50">
        <v>35</v>
      </c>
      <c r="U13" s="50">
        <v>35</v>
      </c>
      <c r="V13" s="50">
        <v>35</v>
      </c>
      <c r="W13" s="60">
        <v>35</v>
      </c>
      <c r="X13" s="60">
        <v>35</v>
      </c>
      <c r="Y13" s="60">
        <v>35</v>
      </c>
      <c r="Z13" s="60">
        <v>35</v>
      </c>
      <c r="AA13" s="51">
        <v>35</v>
      </c>
      <c r="AB13" s="51">
        <v>35</v>
      </c>
      <c r="AC13" s="51">
        <v>35</v>
      </c>
      <c r="AD13" s="51">
        <v>35</v>
      </c>
      <c r="AE13" s="51">
        <v>26</v>
      </c>
      <c r="AF13" s="51">
        <v>35</v>
      </c>
      <c r="AG13" s="61">
        <v>52.4</v>
      </c>
      <c r="AH13" s="56">
        <f>MAX(B13:AF13)</f>
        <v>35</v>
      </c>
      <c r="AI13" s="57">
        <f>MIN(B13:AF13)</f>
        <v>26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25</v>
      </c>
      <c r="C14" s="50">
        <v>25</v>
      </c>
      <c r="D14" s="50">
        <v>25</v>
      </c>
      <c r="E14" s="50">
        <v>25</v>
      </c>
      <c r="F14" s="50">
        <v>25</v>
      </c>
      <c r="G14" s="50">
        <v>25</v>
      </c>
      <c r="H14" s="50">
        <v>25</v>
      </c>
      <c r="I14" s="50">
        <v>25</v>
      </c>
      <c r="J14" s="50">
        <v>25</v>
      </c>
      <c r="K14" s="50">
        <v>25</v>
      </c>
      <c r="L14" s="50">
        <v>25</v>
      </c>
      <c r="M14" s="50">
        <v>25</v>
      </c>
      <c r="N14" s="50">
        <v>25</v>
      </c>
      <c r="O14" s="50">
        <v>25</v>
      </c>
      <c r="P14" s="50">
        <v>25</v>
      </c>
      <c r="Q14" s="50">
        <v>25</v>
      </c>
      <c r="R14" s="51">
        <v>25</v>
      </c>
      <c r="S14" s="51">
        <v>25</v>
      </c>
      <c r="T14" s="51">
        <v>25</v>
      </c>
      <c r="U14" s="51">
        <v>25</v>
      </c>
      <c r="V14" s="51">
        <v>25</v>
      </c>
      <c r="W14" s="62">
        <v>25</v>
      </c>
      <c r="X14" s="62">
        <v>25</v>
      </c>
      <c r="Y14" s="62">
        <v>25</v>
      </c>
      <c r="Z14" s="62">
        <v>25</v>
      </c>
      <c r="AA14" s="62">
        <v>25</v>
      </c>
      <c r="AB14" s="62">
        <v>25</v>
      </c>
      <c r="AC14" s="62">
        <v>25</v>
      </c>
      <c r="AD14" s="62">
        <v>25</v>
      </c>
      <c r="AE14" s="62">
        <v>25</v>
      </c>
      <c r="AF14" s="62">
        <v>25</v>
      </c>
      <c r="AG14" s="61">
        <v>50</v>
      </c>
      <c r="AH14" s="56">
        <f t="shared" si="2"/>
        <v>25</v>
      </c>
      <c r="AI14" s="57">
        <f t="shared" si="3"/>
        <v>25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32.5</v>
      </c>
      <c r="C15" s="63">
        <v>32.5</v>
      </c>
      <c r="D15" s="63">
        <v>32.5</v>
      </c>
      <c r="E15" s="63">
        <v>32.5</v>
      </c>
      <c r="F15" s="63">
        <v>32.5</v>
      </c>
      <c r="G15" s="63">
        <v>32.5</v>
      </c>
      <c r="H15" s="63">
        <v>32.5</v>
      </c>
      <c r="I15" s="63">
        <v>32.5</v>
      </c>
      <c r="J15" s="63">
        <v>32.5</v>
      </c>
      <c r="K15" s="63">
        <v>32.5</v>
      </c>
      <c r="L15" s="63">
        <v>32.5</v>
      </c>
      <c r="M15" s="63">
        <v>32.5</v>
      </c>
      <c r="N15" s="63">
        <v>32.5</v>
      </c>
      <c r="O15" s="63">
        <v>32.5</v>
      </c>
      <c r="P15" s="63">
        <v>32.5</v>
      </c>
      <c r="Q15" s="63">
        <v>32.5</v>
      </c>
      <c r="R15" s="51">
        <v>32.5</v>
      </c>
      <c r="S15" s="51">
        <v>32.5</v>
      </c>
      <c r="T15" s="51">
        <v>32.5</v>
      </c>
      <c r="U15" s="51">
        <v>32.5</v>
      </c>
      <c r="V15" s="51">
        <v>32.5</v>
      </c>
      <c r="W15" s="62">
        <v>32.5</v>
      </c>
      <c r="X15" s="62">
        <v>32.5</v>
      </c>
      <c r="Y15" s="62">
        <v>32.5</v>
      </c>
      <c r="Z15" s="62">
        <v>32.5</v>
      </c>
      <c r="AA15" s="62">
        <v>32.5</v>
      </c>
      <c r="AB15" s="62">
        <v>32.5</v>
      </c>
      <c r="AC15" s="62">
        <v>32.5</v>
      </c>
      <c r="AD15" s="62">
        <v>32.5</v>
      </c>
      <c r="AE15" s="62">
        <v>32.5</v>
      </c>
      <c r="AF15" s="62">
        <v>32.5</v>
      </c>
      <c r="AG15" s="64">
        <v>45</v>
      </c>
      <c r="AH15" s="56">
        <f t="shared" si="2"/>
        <v>32.5</v>
      </c>
      <c r="AI15" s="57">
        <f t="shared" si="3"/>
        <v>32.5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18</v>
      </c>
      <c r="C16" s="50">
        <v>18</v>
      </c>
      <c r="D16" s="50">
        <v>18</v>
      </c>
      <c r="E16" s="50">
        <v>18</v>
      </c>
      <c r="F16" s="50">
        <v>18</v>
      </c>
      <c r="G16" s="50">
        <v>18</v>
      </c>
      <c r="H16" s="50">
        <v>18</v>
      </c>
      <c r="I16" s="50">
        <v>18</v>
      </c>
      <c r="J16" s="50">
        <v>18</v>
      </c>
      <c r="K16" s="50">
        <v>18</v>
      </c>
      <c r="L16" s="50">
        <v>18</v>
      </c>
      <c r="M16" s="50">
        <v>18</v>
      </c>
      <c r="N16" s="50">
        <v>18</v>
      </c>
      <c r="O16" s="50">
        <v>18</v>
      </c>
      <c r="P16" s="50">
        <v>18</v>
      </c>
      <c r="Q16" s="50">
        <v>18</v>
      </c>
      <c r="R16" s="51">
        <v>18</v>
      </c>
      <c r="S16" s="51">
        <v>18</v>
      </c>
      <c r="T16" s="51">
        <v>18</v>
      </c>
      <c r="U16" s="51">
        <v>18</v>
      </c>
      <c r="V16" s="51">
        <v>18</v>
      </c>
      <c r="W16" s="65">
        <v>18</v>
      </c>
      <c r="X16" s="65">
        <v>18</v>
      </c>
      <c r="Y16" s="65">
        <v>18</v>
      </c>
      <c r="Z16" s="65">
        <v>18</v>
      </c>
      <c r="AA16" s="65">
        <v>18</v>
      </c>
      <c r="AB16" s="65">
        <v>18</v>
      </c>
      <c r="AC16" s="65">
        <v>18</v>
      </c>
      <c r="AD16" s="65">
        <v>18</v>
      </c>
      <c r="AE16" s="65">
        <v>18</v>
      </c>
      <c r="AF16" s="65">
        <v>18</v>
      </c>
      <c r="AG16" s="61">
        <v>45</v>
      </c>
      <c r="AH16" s="56">
        <f t="shared" si="2"/>
        <v>18</v>
      </c>
      <c r="AI16" s="57">
        <f t="shared" si="3"/>
        <v>18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62">
        <v>19</v>
      </c>
      <c r="X17" s="62">
        <v>19</v>
      </c>
      <c r="Y17" s="62">
        <v>19</v>
      </c>
      <c r="Z17" s="62">
        <v>19</v>
      </c>
      <c r="AA17" s="62">
        <v>19</v>
      </c>
      <c r="AB17" s="62">
        <v>19</v>
      </c>
      <c r="AC17" s="62">
        <v>19</v>
      </c>
      <c r="AD17" s="62">
        <v>19</v>
      </c>
      <c r="AE17" s="62">
        <v>19</v>
      </c>
      <c r="AF17" s="62">
        <v>19</v>
      </c>
      <c r="AG17" s="61">
        <v>42</v>
      </c>
      <c r="AH17" s="56">
        <f t="shared" si="2"/>
        <v>19</v>
      </c>
      <c r="AI17" s="57">
        <f t="shared" si="3"/>
        <v>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20</v>
      </c>
      <c r="C18" s="50">
        <v>20</v>
      </c>
      <c r="D18" s="50">
        <v>20</v>
      </c>
      <c r="E18" s="50">
        <v>20</v>
      </c>
      <c r="F18" s="50">
        <v>20</v>
      </c>
      <c r="G18" s="50">
        <v>20</v>
      </c>
      <c r="H18" s="50">
        <v>20</v>
      </c>
      <c r="I18" s="50">
        <v>20</v>
      </c>
      <c r="J18" s="50">
        <v>20</v>
      </c>
      <c r="K18" s="50">
        <v>20</v>
      </c>
      <c r="L18" s="50">
        <v>20</v>
      </c>
      <c r="M18" s="50">
        <v>20</v>
      </c>
      <c r="N18" s="50">
        <v>20</v>
      </c>
      <c r="O18" s="50">
        <v>20</v>
      </c>
      <c r="P18" s="50">
        <v>20</v>
      </c>
      <c r="Q18" s="50">
        <v>20</v>
      </c>
      <c r="R18" s="51">
        <v>20</v>
      </c>
      <c r="S18" s="51">
        <v>20</v>
      </c>
      <c r="T18" s="51">
        <v>20</v>
      </c>
      <c r="U18" s="51">
        <v>20</v>
      </c>
      <c r="V18" s="51">
        <v>20</v>
      </c>
      <c r="W18" s="51">
        <v>20</v>
      </c>
      <c r="X18" s="51">
        <v>20</v>
      </c>
      <c r="Y18" s="51">
        <v>20</v>
      </c>
      <c r="Z18" s="51">
        <v>20</v>
      </c>
      <c r="AA18" s="51">
        <v>20</v>
      </c>
      <c r="AB18" s="51">
        <v>20</v>
      </c>
      <c r="AC18" s="51">
        <v>20</v>
      </c>
      <c r="AD18" s="51">
        <v>20</v>
      </c>
      <c r="AE18" s="51">
        <v>20</v>
      </c>
      <c r="AF18" s="51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16.399999999999999</v>
      </c>
      <c r="C19" s="50">
        <v>16.399999999999999</v>
      </c>
      <c r="D19" s="50">
        <v>16.399999999999999</v>
      </c>
      <c r="E19" s="50">
        <v>16.399999999999999</v>
      </c>
      <c r="F19" s="50">
        <v>16.399999999999999</v>
      </c>
      <c r="G19" s="50">
        <v>16.399999999999999</v>
      </c>
      <c r="H19" s="50">
        <v>16.399999999999999</v>
      </c>
      <c r="I19" s="50">
        <v>16.399999999999999</v>
      </c>
      <c r="J19" s="50">
        <v>16.399999999999999</v>
      </c>
      <c r="K19" s="50">
        <v>16.399999999999999</v>
      </c>
      <c r="L19" s="50">
        <v>16.399999999999999</v>
      </c>
      <c r="M19" s="50">
        <v>16.399999999999999</v>
      </c>
      <c r="N19" s="50">
        <v>16.399999999999999</v>
      </c>
      <c r="O19" s="50">
        <v>16.399999999999999</v>
      </c>
      <c r="P19" s="50">
        <v>16.399999999999999</v>
      </c>
      <c r="Q19" s="50">
        <v>16.399999999999999</v>
      </c>
      <c r="R19" s="51">
        <v>16.399999999999999</v>
      </c>
      <c r="S19" s="51">
        <v>16.399999999999999</v>
      </c>
      <c r="T19" s="51">
        <v>16.399999999999999</v>
      </c>
      <c r="U19" s="51">
        <v>16.399999999999999</v>
      </c>
      <c r="V19" s="51">
        <v>16.399999999999999</v>
      </c>
      <c r="W19" s="51">
        <v>16.399999999999999</v>
      </c>
      <c r="X19" s="51">
        <v>16.399999999999999</v>
      </c>
      <c r="Y19" s="51">
        <v>16.399999999999999</v>
      </c>
      <c r="Z19" s="51">
        <v>16.399999999999999</v>
      </c>
      <c r="AA19" s="51">
        <v>16.399999999999999</v>
      </c>
      <c r="AB19" s="51">
        <v>16.399999999999999</v>
      </c>
      <c r="AC19" s="51">
        <v>16.399999999999999</v>
      </c>
      <c r="AD19" s="51">
        <v>16.399999999999999</v>
      </c>
      <c r="AE19" s="51">
        <v>16.399999999999999</v>
      </c>
      <c r="AF19" s="51">
        <v>16.399999999999999</v>
      </c>
      <c r="AG19" s="61">
        <v>30</v>
      </c>
      <c r="AH19" s="56">
        <f t="shared" si="2"/>
        <v>16.399999999999999</v>
      </c>
      <c r="AI19" s="57">
        <f t="shared" si="3"/>
        <v>16.399999999999999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21</v>
      </c>
      <c r="C22" s="50">
        <v>21</v>
      </c>
      <c r="D22" s="50">
        <v>21</v>
      </c>
      <c r="E22" s="50">
        <v>21</v>
      </c>
      <c r="F22" s="50">
        <v>21</v>
      </c>
      <c r="G22" s="50">
        <v>21</v>
      </c>
      <c r="H22" s="50">
        <v>21</v>
      </c>
      <c r="I22" s="50">
        <v>21</v>
      </c>
      <c r="J22" s="50">
        <v>21</v>
      </c>
      <c r="K22" s="50">
        <v>21</v>
      </c>
      <c r="L22" s="50">
        <v>21</v>
      </c>
      <c r="M22" s="50">
        <v>21</v>
      </c>
      <c r="N22" s="50">
        <v>21</v>
      </c>
      <c r="O22" s="50">
        <v>21</v>
      </c>
      <c r="P22" s="50">
        <v>21</v>
      </c>
      <c r="Q22" s="50">
        <v>21</v>
      </c>
      <c r="R22" s="51">
        <v>21</v>
      </c>
      <c r="S22" s="51">
        <v>21</v>
      </c>
      <c r="T22" s="51">
        <v>21</v>
      </c>
      <c r="U22" s="51">
        <v>21</v>
      </c>
      <c r="V22" s="51">
        <v>21</v>
      </c>
      <c r="W22" s="51">
        <v>21</v>
      </c>
      <c r="X22" s="51">
        <v>21</v>
      </c>
      <c r="Y22" s="51">
        <v>21</v>
      </c>
      <c r="Z22" s="51">
        <v>21</v>
      </c>
      <c r="AA22" s="51">
        <v>21</v>
      </c>
      <c r="AB22" s="51">
        <v>21</v>
      </c>
      <c r="AC22" s="51">
        <v>21</v>
      </c>
      <c r="AD22" s="51">
        <v>21</v>
      </c>
      <c r="AE22" s="51">
        <v>21</v>
      </c>
      <c r="AF22" s="51">
        <v>21</v>
      </c>
      <c r="AG22" s="61">
        <v>25</v>
      </c>
      <c r="AH22" s="56">
        <f t="shared" si="2"/>
        <v>21</v>
      </c>
      <c r="AI22" s="57">
        <f t="shared" si="3"/>
        <v>21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13</v>
      </c>
      <c r="C24" s="50">
        <v>13</v>
      </c>
      <c r="D24" s="50">
        <v>13</v>
      </c>
      <c r="E24" s="50">
        <v>13</v>
      </c>
      <c r="F24" s="50">
        <v>13</v>
      </c>
      <c r="G24" s="50">
        <v>13</v>
      </c>
      <c r="H24" s="50">
        <v>13</v>
      </c>
      <c r="I24" s="50">
        <v>13</v>
      </c>
      <c r="J24" s="50">
        <v>13</v>
      </c>
      <c r="K24" s="50">
        <v>13</v>
      </c>
      <c r="L24" s="50">
        <v>13</v>
      </c>
      <c r="M24" s="50">
        <v>13</v>
      </c>
      <c r="N24" s="50">
        <v>13</v>
      </c>
      <c r="O24" s="50">
        <v>13</v>
      </c>
      <c r="P24" s="50">
        <v>13</v>
      </c>
      <c r="Q24" s="50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13</v>
      </c>
      <c r="X24" s="51">
        <v>13</v>
      </c>
      <c r="Y24" s="51">
        <v>13</v>
      </c>
      <c r="Z24" s="51">
        <v>13</v>
      </c>
      <c r="AA24" s="51">
        <v>13</v>
      </c>
      <c r="AB24" s="51">
        <v>13</v>
      </c>
      <c r="AC24" s="51">
        <v>13</v>
      </c>
      <c r="AD24" s="51">
        <v>13</v>
      </c>
      <c r="AE24" s="51">
        <v>13</v>
      </c>
      <c r="AF24" s="51">
        <v>13</v>
      </c>
      <c r="AG24" s="61">
        <v>25</v>
      </c>
      <c r="AH24" s="56">
        <f t="shared" si="2"/>
        <v>13</v>
      </c>
      <c r="AI24" s="57">
        <f t="shared" si="3"/>
        <v>13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0">
        <v>13</v>
      </c>
      <c r="M25" s="50">
        <v>13</v>
      </c>
      <c r="N25" s="50">
        <v>13</v>
      </c>
      <c r="O25" s="50">
        <v>13</v>
      </c>
      <c r="P25" s="50">
        <v>13</v>
      </c>
      <c r="Q25" s="50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0</v>
      </c>
      <c r="C26" s="50">
        <v>0</v>
      </c>
      <c r="D26" s="50">
        <v>0</v>
      </c>
      <c r="E26" s="50">
        <v>0</v>
      </c>
      <c r="F26" s="50">
        <v>0</v>
      </c>
      <c r="G26" s="50">
        <v>4</v>
      </c>
      <c r="H26" s="50">
        <v>11</v>
      </c>
      <c r="I26" s="50">
        <v>11</v>
      </c>
      <c r="J26" s="50">
        <v>11</v>
      </c>
      <c r="K26" s="50">
        <v>11</v>
      </c>
      <c r="L26" s="50">
        <v>11</v>
      </c>
      <c r="M26" s="50">
        <v>11</v>
      </c>
      <c r="N26" s="50">
        <v>11</v>
      </c>
      <c r="O26" s="50">
        <v>11</v>
      </c>
      <c r="P26" s="50">
        <v>11</v>
      </c>
      <c r="Q26" s="50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0</v>
      </c>
      <c r="AD26" s="51">
        <v>0</v>
      </c>
      <c r="AE26" s="51">
        <v>0</v>
      </c>
      <c r="AF26" s="51">
        <v>0</v>
      </c>
      <c r="AG26" s="61">
        <v>20</v>
      </c>
      <c r="AH26" s="56">
        <f>MAX(B26:AF26)</f>
        <v>11</v>
      </c>
      <c r="AI26" s="57">
        <f>MIN(B26:AF26)</f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0">
        <v>4</v>
      </c>
      <c r="M27" s="50">
        <v>4</v>
      </c>
      <c r="N27" s="50">
        <v>4</v>
      </c>
      <c r="O27" s="50">
        <v>4</v>
      </c>
      <c r="P27" s="50">
        <v>4</v>
      </c>
      <c r="Q27" s="50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0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0">
        <v>6</v>
      </c>
      <c r="M29" s="50">
        <v>6</v>
      </c>
      <c r="N29" s="50">
        <v>6</v>
      </c>
      <c r="O29" s="50">
        <v>6</v>
      </c>
      <c r="P29" s="50">
        <v>6</v>
      </c>
      <c r="Q29" s="50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9</v>
      </c>
      <c r="C34" s="63">
        <v>9</v>
      </c>
      <c r="D34" s="63">
        <v>9</v>
      </c>
      <c r="E34" s="63">
        <v>9</v>
      </c>
      <c r="F34" s="63">
        <v>9</v>
      </c>
      <c r="G34" s="63">
        <v>9</v>
      </c>
      <c r="H34" s="63">
        <v>9</v>
      </c>
      <c r="I34" s="63">
        <v>9</v>
      </c>
      <c r="J34" s="63">
        <v>9</v>
      </c>
      <c r="K34" s="63">
        <v>9</v>
      </c>
      <c r="L34" s="63">
        <v>9</v>
      </c>
      <c r="M34" s="63">
        <v>9</v>
      </c>
      <c r="N34" s="63">
        <v>9</v>
      </c>
      <c r="O34" s="63">
        <v>9</v>
      </c>
      <c r="P34" s="63">
        <v>9</v>
      </c>
      <c r="Q34" s="63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63">
        <v>79.3</v>
      </c>
      <c r="C37" s="63">
        <v>79.7</v>
      </c>
      <c r="D37" s="63">
        <f>39.2+40.6</f>
        <v>79.800000000000011</v>
      </c>
      <c r="E37" s="63">
        <f>39.1+39.9</f>
        <v>79</v>
      </c>
      <c r="F37" s="63">
        <f>38.9+39.6</f>
        <v>78.5</v>
      </c>
      <c r="G37" s="63">
        <f>38.7+39.1</f>
        <v>77.800000000000011</v>
      </c>
      <c r="H37" s="63">
        <f>38.5+38.6</f>
        <v>77.099999999999994</v>
      </c>
      <c r="I37" s="63">
        <f>38.8+38.4</f>
        <v>77.199999999999989</v>
      </c>
      <c r="J37" s="63">
        <f>39.2+39</f>
        <v>78.2</v>
      </c>
      <c r="K37" s="63">
        <f>39.1+39.2</f>
        <v>78.300000000000011</v>
      </c>
      <c r="L37" s="72">
        <f t="shared" ref="L37:Q37" si="4">38.1+38.9</f>
        <v>77</v>
      </c>
      <c r="M37" s="72">
        <f t="shared" si="4"/>
        <v>77</v>
      </c>
      <c r="N37" s="72">
        <f t="shared" si="4"/>
        <v>77</v>
      </c>
      <c r="O37" s="72">
        <f t="shared" si="4"/>
        <v>77</v>
      </c>
      <c r="P37" s="72">
        <f t="shared" si="4"/>
        <v>77</v>
      </c>
      <c r="Q37" s="72">
        <f t="shared" si="4"/>
        <v>77</v>
      </c>
      <c r="R37" s="72">
        <v>81.7</v>
      </c>
      <c r="S37" s="72">
        <f>40.9+40.6</f>
        <v>81.5</v>
      </c>
      <c r="T37" s="72">
        <f>38.1+36.7</f>
        <v>74.800000000000011</v>
      </c>
      <c r="U37" s="72">
        <f>38.4+38.1</f>
        <v>76.5</v>
      </c>
      <c r="V37" s="72">
        <f>37.8+36.3</f>
        <v>74.099999999999994</v>
      </c>
      <c r="W37" s="72">
        <v>72.300000000000011</v>
      </c>
      <c r="X37" s="72">
        <f>37.6+35.8</f>
        <v>73.400000000000006</v>
      </c>
      <c r="Y37" s="72">
        <f>37.6+35.8</f>
        <v>73.400000000000006</v>
      </c>
      <c r="Z37" s="72">
        <f>36.1+35.6</f>
        <v>71.7</v>
      </c>
      <c r="AA37" s="72">
        <f>36+36</f>
        <v>72</v>
      </c>
      <c r="AB37" s="72">
        <f>36.6+37.5</f>
        <v>74.099999999999994</v>
      </c>
      <c r="AC37" s="72">
        <f>37+37.7</f>
        <v>74.7</v>
      </c>
      <c r="AD37" s="72">
        <v>75</v>
      </c>
      <c r="AE37" s="63">
        <v>75.2</v>
      </c>
      <c r="AF37" s="63">
        <v>75.8</v>
      </c>
      <c r="AG37" s="69">
        <v>240</v>
      </c>
      <c r="AH37" s="56">
        <f t="shared" si="2"/>
        <v>81.7</v>
      </c>
      <c r="AI37" s="57">
        <f t="shared" si="3"/>
        <v>71.7</v>
      </c>
      <c r="AK37" s="58"/>
    </row>
    <row r="38" spans="1:88" ht="15.75" thickBot="1" x14ac:dyDescent="0.3">
      <c r="A38" s="73" t="s">
        <v>45</v>
      </c>
      <c r="B38" s="74">
        <f t="shared" ref="B38:AF38" si="5">SUM(B11:B36)</f>
        <v>583.59999999999991</v>
      </c>
      <c r="C38" s="74">
        <f t="shared" si="5"/>
        <v>563.59999999999991</v>
      </c>
      <c r="D38" s="74">
        <f t="shared" si="5"/>
        <v>533.6</v>
      </c>
      <c r="E38" s="74">
        <f t="shared" si="5"/>
        <v>541.20000000000005</v>
      </c>
      <c r="F38" s="74">
        <f t="shared" si="5"/>
        <v>563.59999999999991</v>
      </c>
      <c r="G38" s="74">
        <f t="shared" si="5"/>
        <v>617.59999999999991</v>
      </c>
      <c r="H38" s="74">
        <f t="shared" si="5"/>
        <v>694.59999999999991</v>
      </c>
      <c r="I38" s="74">
        <f t="shared" si="5"/>
        <v>764.59999999999991</v>
      </c>
      <c r="J38" s="74">
        <f t="shared" si="5"/>
        <v>828.6</v>
      </c>
      <c r="K38" s="74">
        <f t="shared" si="5"/>
        <v>849.6</v>
      </c>
      <c r="L38" s="74">
        <f t="shared" si="5"/>
        <v>824.6</v>
      </c>
      <c r="M38" s="74">
        <f t="shared" si="5"/>
        <v>814.59999999999991</v>
      </c>
      <c r="N38" s="74">
        <f t="shared" si="5"/>
        <v>784.59999999999991</v>
      </c>
      <c r="O38" s="74">
        <f t="shared" si="5"/>
        <v>769.59999999999991</v>
      </c>
      <c r="P38" s="74">
        <f t="shared" si="5"/>
        <v>730.59999999999991</v>
      </c>
      <c r="Q38" s="74">
        <f t="shared" si="5"/>
        <v>730.59999999999991</v>
      </c>
      <c r="R38" s="74">
        <f t="shared" si="5"/>
        <v>714.59999999999991</v>
      </c>
      <c r="S38" s="74">
        <f t="shared" si="5"/>
        <v>685.59999999999991</v>
      </c>
      <c r="T38" s="74">
        <f t="shared" si="5"/>
        <v>694.59999999999991</v>
      </c>
      <c r="U38" s="74">
        <f t="shared" si="5"/>
        <v>806.59999999999991</v>
      </c>
      <c r="V38" s="74">
        <f t="shared" si="5"/>
        <v>914.6</v>
      </c>
      <c r="W38" s="74">
        <f>SUM(W11:W36)</f>
        <v>988.6</v>
      </c>
      <c r="X38" s="74">
        <f>SUM(X11:X36)</f>
        <v>913.6</v>
      </c>
      <c r="Y38" s="74">
        <f t="shared" si="5"/>
        <v>893.6</v>
      </c>
      <c r="Z38" s="74">
        <f t="shared" si="5"/>
        <v>783.59999999999991</v>
      </c>
      <c r="AA38" s="74">
        <f t="shared" si="5"/>
        <v>702.59999999999991</v>
      </c>
      <c r="AB38" s="74">
        <f t="shared" si="5"/>
        <v>680.59999999999991</v>
      </c>
      <c r="AC38" s="74">
        <f t="shared" si="5"/>
        <v>638.70000000000005</v>
      </c>
      <c r="AD38" s="74">
        <f t="shared" si="5"/>
        <v>582.59999999999991</v>
      </c>
      <c r="AE38" s="74">
        <f t="shared" si="5"/>
        <v>553.6</v>
      </c>
      <c r="AF38" s="74">
        <f t="shared" si="5"/>
        <v>557.6</v>
      </c>
      <c r="AG38" s="69">
        <f>SUM(AG11:AG37)</f>
        <v>1492.8299999999997</v>
      </c>
      <c r="AH38" s="56">
        <f t="shared" si="2"/>
        <v>988.6</v>
      </c>
      <c r="AI38" s="57">
        <f t="shared" si="3"/>
        <v>533.6</v>
      </c>
      <c r="AK38" s="58"/>
    </row>
    <row r="39" spans="1:88" x14ac:dyDescent="0.25">
      <c r="A39" s="59" t="s">
        <v>46</v>
      </c>
      <c r="B39" s="63">
        <v>101.4</v>
      </c>
      <c r="C39" s="63">
        <v>101.4</v>
      </c>
      <c r="D39" s="63">
        <v>121.5</v>
      </c>
      <c r="E39" s="63">
        <v>117.3</v>
      </c>
      <c r="F39" s="63">
        <v>142.4</v>
      </c>
      <c r="G39" s="63">
        <v>145.5</v>
      </c>
      <c r="H39" s="63">
        <v>145.6</v>
      </c>
      <c r="I39" s="63">
        <v>145.6</v>
      </c>
      <c r="J39" s="63">
        <v>145.5</v>
      </c>
      <c r="K39" s="63">
        <v>145.5</v>
      </c>
      <c r="L39" s="63">
        <v>145.5</v>
      </c>
      <c r="M39" s="63">
        <v>145.5</v>
      </c>
      <c r="N39" s="51">
        <v>145.6</v>
      </c>
      <c r="O39" s="51">
        <v>145.5</v>
      </c>
      <c r="P39" s="51">
        <v>145.80000000000001</v>
      </c>
      <c r="Q39" s="51">
        <v>145.80000000000001</v>
      </c>
      <c r="R39" s="51">
        <v>145.6</v>
      </c>
      <c r="S39" s="51">
        <v>145.80000000000001</v>
      </c>
      <c r="T39" s="51">
        <v>145.69999999999999</v>
      </c>
      <c r="U39" s="51">
        <v>145.69999999999999</v>
      </c>
      <c r="V39" s="51">
        <v>145.4</v>
      </c>
      <c r="W39" s="51">
        <v>145.5</v>
      </c>
      <c r="X39" s="51">
        <v>145.5</v>
      </c>
      <c r="Y39" s="51">
        <v>145.5</v>
      </c>
      <c r="Z39" s="51">
        <v>145.5</v>
      </c>
      <c r="AA39" s="51">
        <v>145.5</v>
      </c>
      <c r="AB39" s="51">
        <v>145.6</v>
      </c>
      <c r="AC39" s="51">
        <v>145.5</v>
      </c>
      <c r="AD39" s="51">
        <v>145.30000000000001</v>
      </c>
      <c r="AE39" s="50">
        <v>136.6</v>
      </c>
      <c r="AF39" s="50">
        <v>136.4</v>
      </c>
      <c r="AG39" s="64">
        <v>144</v>
      </c>
      <c r="AH39" s="56">
        <f t="shared" si="2"/>
        <v>145.80000000000001</v>
      </c>
      <c r="AI39" s="57">
        <f t="shared" si="3"/>
        <v>101.4</v>
      </c>
      <c r="AK39" s="58"/>
    </row>
    <row r="40" spans="1:88" x14ac:dyDescent="0.25">
      <c r="A40" s="68" t="s">
        <v>47</v>
      </c>
      <c r="B40" s="63">
        <v>45.8</v>
      </c>
      <c r="C40" s="63">
        <v>45.8</v>
      </c>
      <c r="D40" s="63">
        <v>23.2</v>
      </c>
      <c r="E40" s="63">
        <v>23</v>
      </c>
      <c r="F40" s="63">
        <v>22.6</v>
      </c>
      <c r="G40" s="63">
        <v>34.6</v>
      </c>
      <c r="H40" s="63">
        <v>60</v>
      </c>
      <c r="I40" s="63">
        <v>71.5</v>
      </c>
      <c r="J40" s="63">
        <v>70.8</v>
      </c>
      <c r="K40" s="63">
        <v>71.099999999999994</v>
      </c>
      <c r="L40" s="63">
        <v>71.099999999999994</v>
      </c>
      <c r="M40" s="63">
        <v>71.099999999999994</v>
      </c>
      <c r="N40" s="53">
        <v>71.2</v>
      </c>
      <c r="O40" s="53">
        <v>70.2</v>
      </c>
      <c r="P40" s="53">
        <v>71</v>
      </c>
      <c r="Q40" s="53">
        <v>71</v>
      </c>
      <c r="R40" s="53">
        <v>69</v>
      </c>
      <c r="S40" s="53">
        <v>69.900000000000006</v>
      </c>
      <c r="T40" s="53">
        <v>71.599999999999994</v>
      </c>
      <c r="U40" s="53">
        <v>71.099999999999994</v>
      </c>
      <c r="V40" s="53">
        <v>71.8</v>
      </c>
      <c r="W40" s="53">
        <v>71.3</v>
      </c>
      <c r="X40" s="53">
        <v>71.099999999999994</v>
      </c>
      <c r="Y40" s="53">
        <v>71.099999999999994</v>
      </c>
      <c r="Z40" s="53">
        <v>71.099999999999994</v>
      </c>
      <c r="AA40" s="53">
        <v>69.599999999999994</v>
      </c>
      <c r="AB40" s="53">
        <v>70.400000000000006</v>
      </c>
      <c r="AC40" s="53">
        <v>70.7</v>
      </c>
      <c r="AD40" s="53">
        <v>59.5</v>
      </c>
      <c r="AE40" s="63">
        <v>54</v>
      </c>
      <c r="AF40" s="63">
        <v>59</v>
      </c>
      <c r="AG40" s="69">
        <v>70</v>
      </c>
      <c r="AH40" s="56">
        <f t="shared" si="2"/>
        <v>71.8</v>
      </c>
      <c r="AI40" s="57">
        <f t="shared" si="3"/>
        <v>22.6</v>
      </c>
      <c r="AK40" s="58"/>
    </row>
    <row r="41" spans="1:88" x14ac:dyDescent="0.25">
      <c r="A41" s="68" t="s">
        <v>48</v>
      </c>
      <c r="B41" s="63">
        <v>69.599999999999994</v>
      </c>
      <c r="C41" s="63">
        <v>69.599999999999994</v>
      </c>
      <c r="D41" s="63">
        <v>70</v>
      </c>
      <c r="E41" s="63">
        <v>69.5</v>
      </c>
      <c r="F41" s="63">
        <v>68.900000000000006</v>
      </c>
      <c r="G41" s="63">
        <v>69.5</v>
      </c>
      <c r="H41" s="63">
        <v>69</v>
      </c>
      <c r="I41" s="63">
        <v>68.900000000000006</v>
      </c>
      <c r="J41" s="63">
        <v>69</v>
      </c>
      <c r="K41" s="63">
        <v>68.900000000000006</v>
      </c>
      <c r="L41" s="63">
        <v>68.900000000000006</v>
      </c>
      <c r="M41" s="63">
        <v>68.900000000000006</v>
      </c>
      <c r="N41" s="63">
        <v>68.900000000000006</v>
      </c>
      <c r="O41" s="63">
        <v>68.900000000000006</v>
      </c>
      <c r="P41" s="53">
        <v>67.8</v>
      </c>
      <c r="Q41" s="53">
        <v>67.8</v>
      </c>
      <c r="R41" s="53">
        <v>67.7</v>
      </c>
      <c r="S41" s="53">
        <v>68</v>
      </c>
      <c r="T41" s="53">
        <v>68.5</v>
      </c>
      <c r="U41" s="53">
        <v>68.5</v>
      </c>
      <c r="V41" s="53">
        <v>67.7</v>
      </c>
      <c r="W41" s="53">
        <v>68.099999999999994</v>
      </c>
      <c r="X41" s="53">
        <v>68.099999999999994</v>
      </c>
      <c r="Y41" s="53">
        <v>68.099999999999994</v>
      </c>
      <c r="Z41" s="53">
        <v>68.099999999999994</v>
      </c>
      <c r="AA41" s="53">
        <v>67.900000000000006</v>
      </c>
      <c r="AB41" s="53">
        <v>68.5</v>
      </c>
      <c r="AC41" s="53">
        <v>68.3</v>
      </c>
      <c r="AD41" s="53">
        <v>68.900000000000006</v>
      </c>
      <c r="AE41" s="63">
        <v>52.2</v>
      </c>
      <c r="AF41" s="63">
        <v>68.900000000000006</v>
      </c>
      <c r="AG41" s="69">
        <v>69</v>
      </c>
      <c r="AH41" s="56">
        <f t="shared" si="2"/>
        <v>70</v>
      </c>
      <c r="AI41" s="57">
        <f t="shared" si="3"/>
        <v>52.2</v>
      </c>
      <c r="AK41" s="58"/>
    </row>
    <row r="42" spans="1:88" x14ac:dyDescent="0.25">
      <c r="A42" s="68" t="s">
        <v>49</v>
      </c>
      <c r="B42" s="63">
        <v>40</v>
      </c>
      <c r="C42" s="63">
        <v>40</v>
      </c>
      <c r="D42" s="63">
        <v>60</v>
      </c>
      <c r="E42" s="63">
        <v>61.4</v>
      </c>
      <c r="F42" s="63">
        <v>61.4</v>
      </c>
      <c r="G42" s="63">
        <v>61.4</v>
      </c>
      <c r="H42" s="63">
        <v>61.4</v>
      </c>
      <c r="I42" s="63">
        <v>61.4</v>
      </c>
      <c r="J42" s="63">
        <v>61.4</v>
      </c>
      <c r="K42" s="63">
        <v>61.4</v>
      </c>
      <c r="L42" s="63">
        <v>61.4</v>
      </c>
      <c r="M42" s="63">
        <v>61.4</v>
      </c>
      <c r="N42" s="63">
        <v>61.4</v>
      </c>
      <c r="O42" s="63">
        <v>61.4</v>
      </c>
      <c r="P42" s="63">
        <v>61.4</v>
      </c>
      <c r="Q42" s="63">
        <v>61.4</v>
      </c>
      <c r="R42" s="53">
        <v>61.4</v>
      </c>
      <c r="S42" s="53">
        <v>61.4</v>
      </c>
      <c r="T42" s="53">
        <v>61.4</v>
      </c>
      <c r="U42" s="53">
        <v>61.4</v>
      </c>
      <c r="V42" s="53">
        <v>61.4</v>
      </c>
      <c r="W42" s="53">
        <v>61.4</v>
      </c>
      <c r="X42" s="53">
        <v>61.4</v>
      </c>
      <c r="Y42" s="53">
        <v>61.4</v>
      </c>
      <c r="Z42" s="53">
        <v>61.4</v>
      </c>
      <c r="AA42" s="53">
        <v>61.4</v>
      </c>
      <c r="AB42" s="53">
        <v>61.4</v>
      </c>
      <c r="AC42" s="53">
        <v>61.4</v>
      </c>
      <c r="AD42" s="53">
        <v>61.4</v>
      </c>
      <c r="AE42" s="63">
        <v>51.4</v>
      </c>
      <c r="AF42" s="63">
        <v>35.799999999999997</v>
      </c>
      <c r="AG42" s="69">
        <v>60</v>
      </c>
      <c r="AH42" s="56">
        <f t="shared" si="2"/>
        <v>61.4</v>
      </c>
      <c r="AI42" s="57">
        <f t="shared" si="3"/>
        <v>35.799999999999997</v>
      </c>
      <c r="AK42" s="58"/>
    </row>
    <row r="43" spans="1:88" x14ac:dyDescent="0.25">
      <c r="A43" s="68" t="s">
        <v>50</v>
      </c>
      <c r="B43" s="63">
        <v>15</v>
      </c>
      <c r="C43" s="63">
        <v>13.5</v>
      </c>
      <c r="D43" s="63">
        <v>0</v>
      </c>
      <c r="E43" s="63">
        <v>15.3</v>
      </c>
      <c r="F43" s="63">
        <v>24.5</v>
      </c>
      <c r="G43" s="63">
        <v>23.8</v>
      </c>
      <c r="H43" s="63">
        <v>24.1</v>
      </c>
      <c r="I43" s="63">
        <v>23.7</v>
      </c>
      <c r="J43" s="63">
        <v>23.7</v>
      </c>
      <c r="K43" s="63">
        <v>29.6</v>
      </c>
      <c r="L43" s="63">
        <v>29.6</v>
      </c>
      <c r="M43" s="63">
        <v>29.6</v>
      </c>
      <c r="N43" s="63">
        <v>29.6</v>
      </c>
      <c r="O43" s="63">
        <v>29.6</v>
      </c>
      <c r="P43" s="63">
        <v>29.6</v>
      </c>
      <c r="Q43" s="63">
        <v>29.6</v>
      </c>
      <c r="R43" s="51">
        <v>14.7</v>
      </c>
      <c r="S43" s="51">
        <v>14.8</v>
      </c>
      <c r="T43" s="51">
        <v>14.9</v>
      </c>
      <c r="U43" s="51">
        <v>14.9</v>
      </c>
      <c r="V43" s="51">
        <v>29.4</v>
      </c>
      <c r="W43" s="51">
        <v>29</v>
      </c>
      <c r="X43" s="51">
        <v>29</v>
      </c>
      <c r="Y43" s="51">
        <v>29</v>
      </c>
      <c r="Z43" s="51">
        <v>29</v>
      </c>
      <c r="AA43" s="51">
        <v>14.4</v>
      </c>
      <c r="AB43" s="53">
        <v>14.4</v>
      </c>
      <c r="AC43" s="53">
        <v>14.4</v>
      </c>
      <c r="AD43" s="53">
        <v>10.7</v>
      </c>
      <c r="AE43" s="53">
        <v>10.7</v>
      </c>
      <c r="AF43" s="53">
        <v>10.9</v>
      </c>
      <c r="AG43" s="69">
        <v>30</v>
      </c>
      <c r="AH43" s="56">
        <f t="shared" si="2"/>
        <v>29.6</v>
      </c>
      <c r="AI43" s="57">
        <f t="shared" si="3"/>
        <v>0</v>
      </c>
      <c r="AK43" s="58"/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0</v>
      </c>
      <c r="P44" s="63">
        <v>0</v>
      </c>
      <c r="Q44" s="63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75">
        <v>17</v>
      </c>
      <c r="C45" s="75">
        <v>17</v>
      </c>
      <c r="D45" s="75">
        <v>17</v>
      </c>
      <c r="E45" s="75">
        <v>17</v>
      </c>
      <c r="F45" s="75">
        <v>17</v>
      </c>
      <c r="G45" s="75">
        <v>17</v>
      </c>
      <c r="H45" s="75">
        <v>17</v>
      </c>
      <c r="I45" s="75">
        <v>17</v>
      </c>
      <c r="J45" s="75">
        <v>17</v>
      </c>
      <c r="K45" s="75">
        <v>17</v>
      </c>
      <c r="L45" s="75">
        <v>17</v>
      </c>
      <c r="M45" s="75">
        <v>17</v>
      </c>
      <c r="N45" s="75">
        <v>17</v>
      </c>
      <c r="O45" s="75">
        <v>17</v>
      </c>
      <c r="P45" s="75">
        <v>17</v>
      </c>
      <c r="Q45" s="75">
        <v>17</v>
      </c>
      <c r="R45" s="51">
        <v>17</v>
      </c>
      <c r="S45" s="51">
        <v>17</v>
      </c>
      <c r="T45" s="51">
        <v>17</v>
      </c>
      <c r="U45" s="51">
        <v>17</v>
      </c>
      <c r="V45" s="51">
        <v>17</v>
      </c>
      <c r="W45" s="51">
        <v>17</v>
      </c>
      <c r="X45" s="51">
        <v>17</v>
      </c>
      <c r="Y45" s="51">
        <v>17</v>
      </c>
      <c r="Z45" s="51">
        <v>17</v>
      </c>
      <c r="AA45" s="51">
        <v>17</v>
      </c>
      <c r="AB45" s="51">
        <v>17</v>
      </c>
      <c r="AC45" s="51">
        <v>17</v>
      </c>
      <c r="AD45" s="51">
        <v>17</v>
      </c>
      <c r="AE45" s="51">
        <v>17</v>
      </c>
      <c r="AF45" s="51">
        <v>17</v>
      </c>
      <c r="AG45" s="69">
        <v>24</v>
      </c>
      <c r="AH45" s="56">
        <f t="shared" si="2"/>
        <v>17</v>
      </c>
      <c r="AI45" s="57">
        <f t="shared" si="3"/>
        <v>17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13.6</v>
      </c>
      <c r="C47" s="63">
        <v>13.6</v>
      </c>
      <c r="D47" s="63">
        <v>13.6</v>
      </c>
      <c r="E47" s="63">
        <v>13.6</v>
      </c>
      <c r="F47" s="63">
        <v>13.6</v>
      </c>
      <c r="G47" s="63">
        <v>13.6</v>
      </c>
      <c r="H47" s="63">
        <v>13.6</v>
      </c>
      <c r="I47" s="63">
        <v>13.6</v>
      </c>
      <c r="J47" s="63">
        <v>13.6</v>
      </c>
      <c r="K47" s="63">
        <v>13.6</v>
      </c>
      <c r="L47" s="63">
        <v>13.6</v>
      </c>
      <c r="M47" s="63">
        <v>13.6</v>
      </c>
      <c r="N47" s="63">
        <v>13.6</v>
      </c>
      <c r="O47" s="63">
        <v>13.6</v>
      </c>
      <c r="P47" s="63">
        <v>13.6</v>
      </c>
      <c r="Q47" s="63">
        <v>13.6</v>
      </c>
      <c r="R47" s="51">
        <v>13.6</v>
      </c>
      <c r="S47" s="51">
        <v>13.6</v>
      </c>
      <c r="T47" s="51">
        <v>13.6</v>
      </c>
      <c r="U47" s="51">
        <v>13.6</v>
      </c>
      <c r="V47" s="51">
        <v>13.6</v>
      </c>
      <c r="W47" s="51">
        <v>13.6</v>
      </c>
      <c r="X47" s="51">
        <v>13.6</v>
      </c>
      <c r="Y47" s="51">
        <v>13.6</v>
      </c>
      <c r="Z47" s="51">
        <v>13.6</v>
      </c>
      <c r="AA47" s="51">
        <v>13.6</v>
      </c>
      <c r="AB47" s="51">
        <v>13.6</v>
      </c>
      <c r="AC47" s="51">
        <v>13.6</v>
      </c>
      <c r="AD47" s="51">
        <v>13.6</v>
      </c>
      <c r="AE47" s="51">
        <v>13.6</v>
      </c>
      <c r="AF47" s="51">
        <v>13.6</v>
      </c>
      <c r="AG47" s="69">
        <v>14.1</v>
      </c>
      <c r="AH47" s="56">
        <f t="shared" si="2"/>
        <v>13.6</v>
      </c>
      <c r="AI47" s="57">
        <f t="shared" si="3"/>
        <v>13.6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75">
        <v>9.5</v>
      </c>
      <c r="C48" s="75">
        <v>9.5</v>
      </c>
      <c r="D48" s="75">
        <v>9.5</v>
      </c>
      <c r="E48" s="75">
        <v>9.5</v>
      </c>
      <c r="F48" s="75">
        <v>9.5</v>
      </c>
      <c r="G48" s="75">
        <v>9.5</v>
      </c>
      <c r="H48" s="75">
        <v>9.5</v>
      </c>
      <c r="I48" s="75">
        <v>9.5</v>
      </c>
      <c r="J48" s="75">
        <v>9.5</v>
      </c>
      <c r="K48" s="75">
        <v>9.5</v>
      </c>
      <c r="L48" s="75">
        <v>9.5</v>
      </c>
      <c r="M48" s="75">
        <v>9.5</v>
      </c>
      <c r="N48" s="75">
        <v>9.5</v>
      </c>
      <c r="O48" s="75">
        <v>9.5</v>
      </c>
      <c r="P48" s="75">
        <v>9.5</v>
      </c>
      <c r="Q48" s="75">
        <v>9.5</v>
      </c>
      <c r="R48" s="51">
        <v>9.5</v>
      </c>
      <c r="S48" s="51">
        <v>9.5</v>
      </c>
      <c r="T48" s="51">
        <v>9.5</v>
      </c>
      <c r="U48" s="51">
        <v>9.5</v>
      </c>
      <c r="V48" s="51">
        <v>9.5</v>
      </c>
      <c r="W48" s="51">
        <v>9.5</v>
      </c>
      <c r="X48" s="51">
        <v>9.5</v>
      </c>
      <c r="Y48" s="51">
        <v>9.5</v>
      </c>
      <c r="Z48" s="51">
        <v>9.5</v>
      </c>
      <c r="AA48" s="51">
        <v>9.5</v>
      </c>
      <c r="AB48" s="51">
        <v>9.5</v>
      </c>
      <c r="AC48" s="51">
        <v>9.5</v>
      </c>
      <c r="AD48" s="51">
        <v>9.5</v>
      </c>
      <c r="AE48" s="51">
        <v>9.5</v>
      </c>
      <c r="AF48" s="51">
        <v>9.5</v>
      </c>
      <c r="AG48" s="69">
        <v>14</v>
      </c>
      <c r="AH48" s="56">
        <f t="shared" si="2"/>
        <v>9.5</v>
      </c>
      <c r="AI48" s="57">
        <f t="shared" si="3"/>
        <v>9.5</v>
      </c>
      <c r="AK48" s="58"/>
    </row>
    <row r="49" spans="1:37" x14ac:dyDescent="0.25">
      <c r="A49" s="68" t="s">
        <v>56</v>
      </c>
      <c r="B49" s="63">
        <v>10</v>
      </c>
      <c r="C49" s="63">
        <v>10</v>
      </c>
      <c r="D49" s="63">
        <v>10</v>
      </c>
      <c r="E49" s="63">
        <v>10</v>
      </c>
      <c r="F49" s="63">
        <v>10</v>
      </c>
      <c r="G49" s="63">
        <v>10</v>
      </c>
      <c r="H49" s="63">
        <v>10</v>
      </c>
      <c r="I49" s="63">
        <v>10</v>
      </c>
      <c r="J49" s="63">
        <v>10</v>
      </c>
      <c r="K49" s="63">
        <v>10</v>
      </c>
      <c r="L49" s="63">
        <v>10</v>
      </c>
      <c r="M49" s="63">
        <v>10</v>
      </c>
      <c r="N49" s="63">
        <v>10</v>
      </c>
      <c r="O49" s="63">
        <v>10</v>
      </c>
      <c r="P49" s="63">
        <v>10</v>
      </c>
      <c r="Q49" s="63">
        <v>10</v>
      </c>
      <c r="R49" s="51">
        <v>10</v>
      </c>
      <c r="S49" s="51">
        <v>10</v>
      </c>
      <c r="T49" s="51">
        <v>10</v>
      </c>
      <c r="U49" s="51">
        <v>10</v>
      </c>
      <c r="V49" s="51">
        <v>10</v>
      </c>
      <c r="W49" s="51">
        <v>10</v>
      </c>
      <c r="X49" s="51">
        <v>10</v>
      </c>
      <c r="Y49" s="51">
        <v>10</v>
      </c>
      <c r="Z49" s="51">
        <v>10</v>
      </c>
      <c r="AA49" s="51">
        <v>10</v>
      </c>
      <c r="AB49" s="51">
        <v>10</v>
      </c>
      <c r="AC49" s="51">
        <v>10</v>
      </c>
      <c r="AD49" s="51">
        <v>10</v>
      </c>
      <c r="AE49" s="51">
        <v>10</v>
      </c>
      <c r="AF49" s="51">
        <v>10</v>
      </c>
      <c r="AG49" s="69">
        <v>10.050000000000001</v>
      </c>
      <c r="AH49" s="56">
        <f t="shared" si="2"/>
        <v>10</v>
      </c>
      <c r="AI49" s="57">
        <f t="shared" si="3"/>
        <v>10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63">
        <v>6.2</v>
      </c>
      <c r="M50" s="63">
        <v>6.2</v>
      </c>
      <c r="N50" s="63">
        <v>6.2</v>
      </c>
      <c r="O50" s="63">
        <v>6.2</v>
      </c>
      <c r="P50" s="63">
        <v>6.2</v>
      </c>
      <c r="Q50" s="63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6">T199</f>
        <v>3.54</v>
      </c>
      <c r="U51" s="78">
        <f t="shared" si="6"/>
        <v>3.54</v>
      </c>
      <c r="V51" s="78">
        <f t="shared" si="6"/>
        <v>3.54</v>
      </c>
      <c r="W51" s="78">
        <v>3.54</v>
      </c>
      <c r="X51" s="78">
        <f t="shared" si="6"/>
        <v>3.54</v>
      </c>
      <c r="Y51" s="78">
        <v>3.54</v>
      </c>
      <c r="Z51" s="78">
        <f t="shared" si="6"/>
        <v>3.54</v>
      </c>
      <c r="AA51" s="78">
        <f t="shared" si="6"/>
        <v>3.54</v>
      </c>
      <c r="AB51" s="78">
        <f t="shared" si="6"/>
        <v>3.54</v>
      </c>
      <c r="AC51" s="78">
        <f t="shared" si="6"/>
        <v>3.54</v>
      </c>
      <c r="AD51" s="78">
        <f t="shared" si="6"/>
        <v>3.54</v>
      </c>
      <c r="AE51" s="78">
        <f t="shared" si="6"/>
        <v>3.54</v>
      </c>
      <c r="AF51" s="78">
        <f t="shared" si="6"/>
        <v>3.54</v>
      </c>
      <c r="AG51" s="78">
        <f t="shared" si="6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7">SUM(B39:B51)</f>
        <v>331.64</v>
      </c>
      <c r="C52" s="74">
        <f t="shared" si="7"/>
        <v>330.14</v>
      </c>
      <c r="D52" s="74">
        <f t="shared" si="7"/>
        <v>334.54</v>
      </c>
      <c r="E52" s="74">
        <f t="shared" si="7"/>
        <v>346.34000000000003</v>
      </c>
      <c r="F52" s="74">
        <f t="shared" si="7"/>
        <v>379.64000000000004</v>
      </c>
      <c r="G52" s="74">
        <f t="shared" si="7"/>
        <v>394.64000000000004</v>
      </c>
      <c r="H52" s="74">
        <f t="shared" si="7"/>
        <v>419.94000000000005</v>
      </c>
      <c r="I52" s="74">
        <f t="shared" si="7"/>
        <v>430.94</v>
      </c>
      <c r="J52" s="74">
        <f t="shared" si="7"/>
        <v>430.24</v>
      </c>
      <c r="K52" s="74">
        <f t="shared" si="7"/>
        <v>436.34000000000003</v>
      </c>
      <c r="L52" s="74">
        <f t="shared" si="7"/>
        <v>436.34000000000003</v>
      </c>
      <c r="M52" s="74">
        <f t="shared" si="7"/>
        <v>436.34000000000003</v>
      </c>
      <c r="N52" s="74">
        <f t="shared" si="7"/>
        <v>436.54000000000008</v>
      </c>
      <c r="O52" s="74">
        <f t="shared" si="7"/>
        <v>435.44000000000005</v>
      </c>
      <c r="P52" s="74">
        <f t="shared" si="7"/>
        <v>435.44000000000005</v>
      </c>
      <c r="Q52" s="74">
        <f t="shared" si="7"/>
        <v>435.44000000000005</v>
      </c>
      <c r="R52" s="74">
        <f t="shared" si="7"/>
        <v>418.24</v>
      </c>
      <c r="S52" s="74">
        <f t="shared" si="7"/>
        <v>419.74000000000007</v>
      </c>
      <c r="T52" s="74">
        <f t="shared" si="7"/>
        <v>421.93999999999994</v>
      </c>
      <c r="U52" s="74">
        <f t="shared" si="7"/>
        <v>421.43999999999994</v>
      </c>
      <c r="V52" s="74">
        <f t="shared" si="7"/>
        <v>435.53999999999996</v>
      </c>
      <c r="W52" s="74">
        <f t="shared" si="7"/>
        <v>435.14</v>
      </c>
      <c r="X52" s="74">
        <f t="shared" si="7"/>
        <v>434.94</v>
      </c>
      <c r="Y52" s="74">
        <f t="shared" si="7"/>
        <v>434.94</v>
      </c>
      <c r="Z52" s="74">
        <f t="shared" si="7"/>
        <v>434.94</v>
      </c>
      <c r="AA52" s="74">
        <f t="shared" si="7"/>
        <v>418.64</v>
      </c>
      <c r="AB52" s="74">
        <f t="shared" si="7"/>
        <v>420.14</v>
      </c>
      <c r="AC52" s="74">
        <f t="shared" si="7"/>
        <v>420.14</v>
      </c>
      <c r="AD52" s="74">
        <f t="shared" si="7"/>
        <v>405.64000000000004</v>
      </c>
      <c r="AE52" s="74">
        <f t="shared" si="7"/>
        <v>364.74</v>
      </c>
      <c r="AF52" s="74">
        <f t="shared" si="7"/>
        <v>370.84000000000003</v>
      </c>
      <c r="AG52" s="79">
        <f>SUM(AG39:AG51)</f>
        <v>489.91</v>
      </c>
      <c r="AH52" s="56">
        <f t="shared" si="2"/>
        <v>436.54000000000008</v>
      </c>
      <c r="AI52" s="57">
        <f t="shared" si="3"/>
        <v>330.14</v>
      </c>
      <c r="AK52" s="185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25</v>
      </c>
      <c r="K53" s="63">
        <v>56.2</v>
      </c>
      <c r="L53" s="80">
        <v>59.5</v>
      </c>
      <c r="M53" s="80">
        <v>49.8</v>
      </c>
      <c r="N53" s="80">
        <v>30</v>
      </c>
      <c r="O53" s="80">
        <v>13.9</v>
      </c>
      <c r="P53" s="51">
        <v>0</v>
      </c>
      <c r="Q53" s="51">
        <v>0</v>
      </c>
      <c r="R53" s="51">
        <v>0</v>
      </c>
      <c r="S53" s="51">
        <v>31.6</v>
      </c>
      <c r="T53" s="51">
        <v>49.7</v>
      </c>
      <c r="U53" s="51">
        <v>44.2</v>
      </c>
      <c r="V53" s="51">
        <v>59.5</v>
      </c>
      <c r="W53" s="51">
        <v>59.5</v>
      </c>
      <c r="X53" s="51">
        <v>54.4</v>
      </c>
      <c r="Y53" s="51">
        <v>30</v>
      </c>
      <c r="Z53" s="51">
        <v>60.1</v>
      </c>
      <c r="AA53" s="51">
        <v>59.8</v>
      </c>
      <c r="AB53" s="51">
        <v>59.9</v>
      </c>
      <c r="AC53" s="51">
        <v>59.2</v>
      </c>
      <c r="AD53" s="51">
        <v>45.3</v>
      </c>
      <c r="AE53" s="51">
        <v>34.9</v>
      </c>
      <c r="AF53" s="51">
        <v>20.399999999999999</v>
      </c>
      <c r="AG53" s="64">
        <v>60</v>
      </c>
      <c r="AH53" s="56">
        <f t="shared" si="2"/>
        <v>60.1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12</v>
      </c>
      <c r="K54" s="63">
        <v>25</v>
      </c>
      <c r="L54" s="80">
        <v>29.4</v>
      </c>
      <c r="M54" s="80">
        <v>18.100000000000001</v>
      </c>
      <c r="N54" s="80">
        <v>15.4</v>
      </c>
      <c r="O54" s="80">
        <v>6.7</v>
      </c>
      <c r="P54" s="51">
        <v>0</v>
      </c>
      <c r="Q54" s="51">
        <v>0</v>
      </c>
      <c r="R54" s="51">
        <v>0</v>
      </c>
      <c r="S54" s="51">
        <v>16.399999999999999</v>
      </c>
      <c r="T54" s="51">
        <v>25.1</v>
      </c>
      <c r="U54" s="53">
        <v>25.1</v>
      </c>
      <c r="V54" s="53">
        <v>29.6</v>
      </c>
      <c r="W54" s="53">
        <v>28.8</v>
      </c>
      <c r="X54" s="53">
        <v>28.9</v>
      </c>
      <c r="Y54" s="53">
        <v>28.9</v>
      </c>
      <c r="Z54" s="53">
        <v>27.8</v>
      </c>
      <c r="AA54" s="53">
        <v>29.6</v>
      </c>
      <c r="AB54" s="53">
        <v>29.6</v>
      </c>
      <c r="AC54" s="53">
        <v>28.7</v>
      </c>
      <c r="AD54" s="53">
        <v>20.7</v>
      </c>
      <c r="AE54" s="53">
        <v>14.5</v>
      </c>
      <c r="AF54" s="53">
        <v>10.5</v>
      </c>
      <c r="AG54" s="69">
        <v>32</v>
      </c>
      <c r="AH54" s="56">
        <f t="shared" si="2"/>
        <v>29.6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63">
        <v>0</v>
      </c>
      <c r="J55" s="63">
        <v>7</v>
      </c>
      <c r="K55" s="75">
        <v>9.1</v>
      </c>
      <c r="L55" s="82">
        <v>10.7</v>
      </c>
      <c r="M55" s="82">
        <v>6.6</v>
      </c>
      <c r="N55" s="82">
        <v>5.6</v>
      </c>
      <c r="O55" s="82">
        <v>2.5</v>
      </c>
      <c r="P55" s="51">
        <v>0</v>
      </c>
      <c r="Q55" s="51">
        <v>0</v>
      </c>
      <c r="R55" s="51">
        <v>0</v>
      </c>
      <c r="S55" s="51">
        <v>6</v>
      </c>
      <c r="T55" s="51">
        <v>9.1999999999999993</v>
      </c>
      <c r="U55" s="81">
        <v>9.1999999999999993</v>
      </c>
      <c r="V55" s="81">
        <v>10.8</v>
      </c>
      <c r="W55" s="81">
        <v>10.8</v>
      </c>
      <c r="X55" s="81">
        <v>10.5</v>
      </c>
      <c r="Y55" s="81">
        <v>10.5</v>
      </c>
      <c r="Z55" s="81">
        <v>10.1</v>
      </c>
      <c r="AA55" s="81">
        <v>10.8</v>
      </c>
      <c r="AB55" s="81">
        <v>10.8</v>
      </c>
      <c r="AC55" s="81">
        <v>10.5</v>
      </c>
      <c r="AD55" s="81">
        <v>7.5</v>
      </c>
      <c r="AE55" s="81">
        <v>5.3</v>
      </c>
      <c r="AF55" s="81">
        <v>3.8</v>
      </c>
      <c r="AG55" s="83">
        <v>14</v>
      </c>
      <c r="AH55" s="56">
        <f t="shared" si="2"/>
        <v>10.8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8">SUM(C53:C55)</f>
        <v>0</v>
      </c>
      <c r="D56" s="74">
        <f t="shared" si="8"/>
        <v>0</v>
      </c>
      <c r="E56" s="74">
        <f t="shared" si="8"/>
        <v>0</v>
      </c>
      <c r="F56" s="74">
        <f t="shared" si="8"/>
        <v>0</v>
      </c>
      <c r="G56" s="74">
        <f t="shared" si="8"/>
        <v>0</v>
      </c>
      <c r="H56" s="74">
        <f t="shared" si="8"/>
        <v>0</v>
      </c>
      <c r="I56" s="74">
        <f t="shared" si="8"/>
        <v>0</v>
      </c>
      <c r="J56" s="74">
        <f t="shared" si="8"/>
        <v>44</v>
      </c>
      <c r="K56" s="74">
        <f t="shared" si="8"/>
        <v>90.3</v>
      </c>
      <c r="L56" s="74">
        <f t="shared" si="8"/>
        <v>99.600000000000009</v>
      </c>
      <c r="M56" s="74">
        <f t="shared" si="8"/>
        <v>74.5</v>
      </c>
      <c r="N56" s="74">
        <f t="shared" si="8"/>
        <v>51</v>
      </c>
      <c r="O56" s="74">
        <f t="shared" si="8"/>
        <v>23.1</v>
      </c>
      <c r="P56" s="74">
        <f t="shared" si="8"/>
        <v>0</v>
      </c>
      <c r="Q56" s="74">
        <f t="shared" si="8"/>
        <v>0</v>
      </c>
      <c r="R56" s="74">
        <f t="shared" si="8"/>
        <v>0</v>
      </c>
      <c r="S56" s="74">
        <f t="shared" si="8"/>
        <v>54</v>
      </c>
      <c r="T56" s="74">
        <f t="shared" si="8"/>
        <v>84.000000000000014</v>
      </c>
      <c r="U56" s="74">
        <f t="shared" si="8"/>
        <v>78.500000000000014</v>
      </c>
      <c r="V56" s="74">
        <f t="shared" si="8"/>
        <v>99.899999999999991</v>
      </c>
      <c r="W56" s="74">
        <f t="shared" si="8"/>
        <v>99.1</v>
      </c>
      <c r="X56" s="74">
        <f t="shared" si="8"/>
        <v>93.8</v>
      </c>
      <c r="Y56" s="74">
        <f t="shared" si="8"/>
        <v>69.400000000000006</v>
      </c>
      <c r="Z56" s="74">
        <f t="shared" si="8"/>
        <v>98</v>
      </c>
      <c r="AA56" s="74">
        <f t="shared" si="8"/>
        <v>100.2</v>
      </c>
      <c r="AB56" s="74">
        <f t="shared" si="8"/>
        <v>100.3</v>
      </c>
      <c r="AC56" s="74">
        <f t="shared" si="8"/>
        <v>98.4</v>
      </c>
      <c r="AD56" s="74">
        <f t="shared" si="8"/>
        <v>73.5</v>
      </c>
      <c r="AE56" s="74">
        <f t="shared" si="8"/>
        <v>54.699999999999996</v>
      </c>
      <c r="AF56" s="74">
        <f t="shared" si="8"/>
        <v>34.699999999999996</v>
      </c>
      <c r="AG56" s="79">
        <f>SUM(AG53:AG55)</f>
        <v>106</v>
      </c>
      <c r="AH56" s="56">
        <f t="shared" si="2"/>
        <v>100.3</v>
      </c>
      <c r="AI56" s="57">
        <f t="shared" si="3"/>
        <v>0</v>
      </c>
      <c r="AK56" s="51">
        <f>12960.275/(29*24)</f>
        <v>18.62108477011494</v>
      </c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  <c r="N58" s="53">
        <v>0</v>
      </c>
      <c r="O58" s="53">
        <v>0</v>
      </c>
      <c r="P58" s="53">
        <v>0</v>
      </c>
      <c r="Q58" s="53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84">
        <v>0</v>
      </c>
      <c r="Z58" s="84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1"/>
    </row>
    <row r="59" spans="1:37" x14ac:dyDescent="0.25">
      <c r="A59" s="68" t="s">
        <v>66</v>
      </c>
      <c r="B59" s="53">
        <v>-56</v>
      </c>
      <c r="C59" s="53">
        <v>-73</v>
      </c>
      <c r="D59" s="53">
        <v>-52.1</v>
      </c>
      <c r="E59" s="53">
        <v>-55</v>
      </c>
      <c r="F59" s="53">
        <v>-40</v>
      </c>
      <c r="G59" s="53">
        <v>-41.1</v>
      </c>
      <c r="H59" s="53">
        <v>-57</v>
      </c>
      <c r="I59" s="53">
        <v>-40</v>
      </c>
      <c r="J59" s="53">
        <v>-40</v>
      </c>
      <c r="K59" s="53">
        <v>-59</v>
      </c>
      <c r="L59" s="53">
        <v>-44</v>
      </c>
      <c r="M59" s="53">
        <v>-66</v>
      </c>
      <c r="N59" s="53">
        <v>-50.6</v>
      </c>
      <c r="O59" s="53">
        <v>-55.1</v>
      </c>
      <c r="P59" s="53">
        <v>-48.5</v>
      </c>
      <c r="Q59" s="53">
        <v>-63.5</v>
      </c>
      <c r="R59" s="53">
        <v>-40</v>
      </c>
      <c r="S59" s="53">
        <v>-41.1</v>
      </c>
      <c r="T59" s="53">
        <v>-42.6</v>
      </c>
      <c r="U59" s="53">
        <v>-53.9</v>
      </c>
      <c r="V59" s="53">
        <v>-43</v>
      </c>
      <c r="W59" s="53">
        <v>-33.799999999999997</v>
      </c>
      <c r="X59" s="53">
        <v>-53</v>
      </c>
      <c r="Y59" s="85">
        <v>-34</v>
      </c>
      <c r="Z59" s="85">
        <v>-40</v>
      </c>
      <c r="AA59" s="53">
        <v>-40.299999999999997</v>
      </c>
      <c r="AB59" s="53">
        <v>-32.1</v>
      </c>
      <c r="AC59" s="53">
        <v>-50</v>
      </c>
      <c r="AD59" s="53">
        <v>-46.7</v>
      </c>
      <c r="AE59" s="53">
        <v>-36</v>
      </c>
      <c r="AF59" s="53">
        <v>-43.8</v>
      </c>
      <c r="AG59" s="86"/>
      <c r="AH59" s="56">
        <f t="shared" si="2"/>
        <v>-32.1</v>
      </c>
      <c r="AI59" s="57">
        <f t="shared" si="3"/>
        <v>-73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-56</v>
      </c>
      <c r="C68" s="74">
        <f t="shared" ref="C68:AF68" si="9">SUM(C57:C67)</f>
        <v>-73</v>
      </c>
      <c r="D68" s="74">
        <f t="shared" si="9"/>
        <v>-52.1</v>
      </c>
      <c r="E68" s="74">
        <f t="shared" si="9"/>
        <v>-55</v>
      </c>
      <c r="F68" s="74">
        <f t="shared" si="9"/>
        <v>-40</v>
      </c>
      <c r="G68" s="74">
        <f t="shared" si="9"/>
        <v>-41.1</v>
      </c>
      <c r="H68" s="74">
        <f t="shared" si="9"/>
        <v>-57</v>
      </c>
      <c r="I68" s="74">
        <f t="shared" si="9"/>
        <v>-40</v>
      </c>
      <c r="J68" s="74">
        <f t="shared" si="9"/>
        <v>-40</v>
      </c>
      <c r="K68" s="74">
        <f t="shared" si="9"/>
        <v>-59</v>
      </c>
      <c r="L68" s="74">
        <f t="shared" si="9"/>
        <v>-44</v>
      </c>
      <c r="M68" s="74">
        <f t="shared" si="9"/>
        <v>-66</v>
      </c>
      <c r="N68" s="74">
        <f t="shared" si="9"/>
        <v>-50.6</v>
      </c>
      <c r="O68" s="74">
        <f t="shared" si="9"/>
        <v>-55.1</v>
      </c>
      <c r="P68" s="74">
        <f t="shared" si="9"/>
        <v>-48.5</v>
      </c>
      <c r="Q68" s="74">
        <f t="shared" si="9"/>
        <v>-63.5</v>
      </c>
      <c r="R68" s="74">
        <f t="shared" si="9"/>
        <v>-40</v>
      </c>
      <c r="S68" s="74">
        <f t="shared" si="9"/>
        <v>-41.1</v>
      </c>
      <c r="T68" s="74">
        <f t="shared" si="9"/>
        <v>-42.6</v>
      </c>
      <c r="U68" s="74">
        <f t="shared" si="9"/>
        <v>-53.9</v>
      </c>
      <c r="V68" s="74">
        <f t="shared" si="9"/>
        <v>-43</v>
      </c>
      <c r="W68" s="74">
        <f t="shared" si="9"/>
        <v>-33.799999999999997</v>
      </c>
      <c r="X68" s="74">
        <f t="shared" si="9"/>
        <v>-53</v>
      </c>
      <c r="Y68" s="74">
        <f t="shared" si="9"/>
        <v>-34</v>
      </c>
      <c r="Z68" s="74">
        <f t="shared" si="9"/>
        <v>-40</v>
      </c>
      <c r="AA68" s="74">
        <f t="shared" si="9"/>
        <v>-40.299999999999997</v>
      </c>
      <c r="AB68" s="74">
        <f t="shared" si="9"/>
        <v>-32.1</v>
      </c>
      <c r="AC68" s="74">
        <f t="shared" si="9"/>
        <v>-50</v>
      </c>
      <c r="AD68" s="74">
        <f t="shared" si="9"/>
        <v>-46.7</v>
      </c>
      <c r="AE68" s="74">
        <f t="shared" si="9"/>
        <v>-36</v>
      </c>
      <c r="AF68" s="74">
        <f t="shared" si="9"/>
        <v>-43.8</v>
      </c>
      <c r="AG68" s="79">
        <f>SUM(AG57:AG67)</f>
        <v>0</v>
      </c>
      <c r="AH68" s="56">
        <f t="shared" si="2"/>
        <v>-32.1</v>
      </c>
      <c r="AI68" s="57">
        <f t="shared" si="3"/>
        <v>-73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10">SUM(C69:C71)</f>
        <v>0</v>
      </c>
      <c r="D72" s="74">
        <f t="shared" si="10"/>
        <v>0</v>
      </c>
      <c r="E72" s="74">
        <f t="shared" si="10"/>
        <v>0</v>
      </c>
      <c r="F72" s="74">
        <f t="shared" si="10"/>
        <v>0</v>
      </c>
      <c r="G72" s="74">
        <f t="shared" si="10"/>
        <v>0</v>
      </c>
      <c r="H72" s="74">
        <f t="shared" si="10"/>
        <v>0</v>
      </c>
      <c r="I72" s="74">
        <f t="shared" si="10"/>
        <v>0</v>
      </c>
      <c r="J72" s="74">
        <f t="shared" si="10"/>
        <v>0</v>
      </c>
      <c r="K72" s="74">
        <f t="shared" si="10"/>
        <v>0</v>
      </c>
      <c r="L72" s="74">
        <f t="shared" si="10"/>
        <v>0</v>
      </c>
      <c r="M72" s="74">
        <f t="shared" si="10"/>
        <v>0</v>
      </c>
      <c r="N72" s="74">
        <f t="shared" si="10"/>
        <v>0</v>
      </c>
      <c r="O72" s="74">
        <f t="shared" si="10"/>
        <v>0</v>
      </c>
      <c r="P72" s="74">
        <f t="shared" si="10"/>
        <v>0</v>
      </c>
      <c r="Q72" s="74">
        <f t="shared" si="10"/>
        <v>0</v>
      </c>
      <c r="R72" s="74">
        <f t="shared" si="10"/>
        <v>0</v>
      </c>
      <c r="S72" s="74">
        <f t="shared" si="10"/>
        <v>0</v>
      </c>
      <c r="T72" s="74">
        <f t="shared" si="10"/>
        <v>0</v>
      </c>
      <c r="U72" s="74">
        <f t="shared" si="10"/>
        <v>0</v>
      </c>
      <c r="V72" s="74">
        <f t="shared" si="10"/>
        <v>0</v>
      </c>
      <c r="W72" s="74">
        <f t="shared" si="10"/>
        <v>0</v>
      </c>
      <c r="X72" s="74">
        <f t="shared" si="10"/>
        <v>0</v>
      </c>
      <c r="Y72" s="74">
        <f t="shared" si="10"/>
        <v>0</v>
      </c>
      <c r="Z72" s="74">
        <f t="shared" si="10"/>
        <v>0</v>
      </c>
      <c r="AA72" s="74">
        <f t="shared" si="10"/>
        <v>0</v>
      </c>
      <c r="AB72" s="74">
        <f t="shared" si="10"/>
        <v>0</v>
      </c>
      <c r="AC72" s="74">
        <f t="shared" si="10"/>
        <v>0</v>
      </c>
      <c r="AD72" s="74">
        <f t="shared" si="10"/>
        <v>0</v>
      </c>
      <c r="AE72" s="74">
        <f t="shared" si="10"/>
        <v>0</v>
      </c>
      <c r="AF72" s="74">
        <f t="shared" si="10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859.2399999999999</v>
      </c>
      <c r="C73" s="90">
        <f t="shared" ref="C73:AG73" si="11">C68+C56+C52+C38+C72</f>
        <v>820.7399999999999</v>
      </c>
      <c r="D73" s="90">
        <f t="shared" si="11"/>
        <v>816.04</v>
      </c>
      <c r="E73" s="90">
        <f t="shared" si="11"/>
        <v>832.54000000000008</v>
      </c>
      <c r="F73" s="90">
        <f t="shared" si="11"/>
        <v>903.24</v>
      </c>
      <c r="G73" s="90">
        <f t="shared" si="11"/>
        <v>971.13999999999987</v>
      </c>
      <c r="H73" s="90">
        <f t="shared" si="11"/>
        <v>1057.54</v>
      </c>
      <c r="I73" s="90">
        <f t="shared" si="11"/>
        <v>1155.54</v>
      </c>
      <c r="J73" s="90">
        <f t="shared" si="11"/>
        <v>1262.8400000000001</v>
      </c>
      <c r="K73" s="90">
        <f t="shared" si="11"/>
        <v>1317.24</v>
      </c>
      <c r="L73" s="90">
        <f t="shared" si="11"/>
        <v>1316.54</v>
      </c>
      <c r="M73" s="90">
        <f t="shared" si="11"/>
        <v>1259.44</v>
      </c>
      <c r="N73" s="90">
        <f t="shared" si="11"/>
        <v>1221.54</v>
      </c>
      <c r="O73" s="90">
        <f t="shared" si="11"/>
        <v>1173.04</v>
      </c>
      <c r="P73" s="90">
        <f t="shared" si="11"/>
        <v>1117.54</v>
      </c>
      <c r="Q73" s="90">
        <f t="shared" si="11"/>
        <v>1102.54</v>
      </c>
      <c r="R73" s="90">
        <f t="shared" si="11"/>
        <v>1092.8399999999999</v>
      </c>
      <c r="S73" s="90">
        <f t="shared" si="11"/>
        <v>1118.24</v>
      </c>
      <c r="T73" s="90">
        <f t="shared" si="11"/>
        <v>1157.9399999999998</v>
      </c>
      <c r="U73" s="90">
        <f t="shared" si="11"/>
        <v>1252.6399999999999</v>
      </c>
      <c r="V73" s="90">
        <f t="shared" si="11"/>
        <v>1407.04</v>
      </c>
      <c r="W73" s="90">
        <f t="shared" si="11"/>
        <v>1489.04</v>
      </c>
      <c r="X73" s="90">
        <f t="shared" si="11"/>
        <v>1389.3400000000001</v>
      </c>
      <c r="Y73" s="90">
        <f t="shared" si="11"/>
        <v>1363.94</v>
      </c>
      <c r="Z73" s="90">
        <f t="shared" si="11"/>
        <v>1276.54</v>
      </c>
      <c r="AA73" s="90">
        <f t="shared" si="11"/>
        <v>1181.1399999999999</v>
      </c>
      <c r="AB73" s="90">
        <f t="shared" si="11"/>
        <v>1168.9399999999998</v>
      </c>
      <c r="AC73" s="90">
        <f t="shared" si="11"/>
        <v>1107.24</v>
      </c>
      <c r="AD73" s="90">
        <f t="shared" si="11"/>
        <v>1015.04</v>
      </c>
      <c r="AE73" s="90">
        <f t="shared" si="11"/>
        <v>937.04</v>
      </c>
      <c r="AF73" s="90">
        <f t="shared" si="11"/>
        <v>919.34</v>
      </c>
      <c r="AG73" s="90">
        <f t="shared" si="11"/>
        <v>2144.14</v>
      </c>
      <c r="AH73" s="56">
        <f t="shared" si="2"/>
        <v>1489.04</v>
      </c>
      <c r="AI73" s="57">
        <f t="shared" si="3"/>
        <v>816.04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>
        <v>0</v>
      </c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>
        <v>30</v>
      </c>
      <c r="AA74" s="92"/>
      <c r="AB74" s="92"/>
      <c r="AC74" s="92"/>
      <c r="AD74" s="92"/>
      <c r="AE74" s="92"/>
      <c r="AF74" s="92"/>
      <c r="AG74" s="79"/>
      <c r="AH74" s="56">
        <f t="shared" si="2"/>
        <v>30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859.2399999999999</v>
      </c>
      <c r="C75" s="90">
        <f t="shared" ref="C75:AF75" si="12">C72+C68+C56+C52+C38+C74</f>
        <v>820.7399999999999</v>
      </c>
      <c r="D75" s="90">
        <f t="shared" si="12"/>
        <v>816.04</v>
      </c>
      <c r="E75" s="90">
        <f t="shared" si="12"/>
        <v>832.54000000000008</v>
      </c>
      <c r="F75" s="90">
        <f t="shared" si="12"/>
        <v>903.24</v>
      </c>
      <c r="G75" s="90">
        <f t="shared" si="12"/>
        <v>971.13999999999987</v>
      </c>
      <c r="H75" s="90">
        <f t="shared" si="12"/>
        <v>1057.54</v>
      </c>
      <c r="I75" s="90">
        <f t="shared" si="12"/>
        <v>1155.54</v>
      </c>
      <c r="J75" s="90">
        <f t="shared" si="12"/>
        <v>1262.8400000000001</v>
      </c>
      <c r="K75" s="90">
        <f t="shared" si="12"/>
        <v>1317.24</v>
      </c>
      <c r="L75" s="90">
        <f t="shared" si="12"/>
        <v>1316.54</v>
      </c>
      <c r="M75" s="90">
        <f t="shared" si="12"/>
        <v>1259.44</v>
      </c>
      <c r="N75" s="90">
        <f t="shared" si="12"/>
        <v>1221.54</v>
      </c>
      <c r="O75" s="90">
        <f t="shared" si="12"/>
        <v>1173.04</v>
      </c>
      <c r="P75" s="90">
        <f t="shared" si="12"/>
        <v>1117.54</v>
      </c>
      <c r="Q75" s="90">
        <f t="shared" si="12"/>
        <v>1102.54</v>
      </c>
      <c r="R75" s="90">
        <f t="shared" si="12"/>
        <v>1092.8399999999999</v>
      </c>
      <c r="S75" s="90">
        <f t="shared" si="12"/>
        <v>1118.24</v>
      </c>
      <c r="T75" s="90">
        <f t="shared" si="12"/>
        <v>1157.9399999999998</v>
      </c>
      <c r="U75" s="90">
        <f t="shared" si="12"/>
        <v>1252.6399999999999</v>
      </c>
      <c r="V75" s="90">
        <f t="shared" si="12"/>
        <v>1407.04</v>
      </c>
      <c r="W75" s="90">
        <f t="shared" si="12"/>
        <v>1489.04</v>
      </c>
      <c r="X75" s="90">
        <f t="shared" si="12"/>
        <v>1389.3400000000001</v>
      </c>
      <c r="Y75" s="90">
        <f t="shared" si="12"/>
        <v>1363.94</v>
      </c>
      <c r="Z75" s="90">
        <f t="shared" si="12"/>
        <v>1306.54</v>
      </c>
      <c r="AA75" s="90">
        <f t="shared" si="12"/>
        <v>1181.1399999999999</v>
      </c>
      <c r="AB75" s="90">
        <f t="shared" si="12"/>
        <v>1168.9399999999998</v>
      </c>
      <c r="AC75" s="90">
        <f t="shared" si="12"/>
        <v>1107.24</v>
      </c>
      <c r="AD75" s="90">
        <f t="shared" si="12"/>
        <v>1015.04</v>
      </c>
      <c r="AE75" s="90">
        <f t="shared" si="12"/>
        <v>937.04</v>
      </c>
      <c r="AF75" s="90">
        <f t="shared" si="12"/>
        <v>919.34</v>
      </c>
      <c r="AG75" s="79">
        <f>AG72+AG68+AG56+AG52+AG38+AG74</f>
        <v>2144.14</v>
      </c>
      <c r="AH75" s="56">
        <f t="shared" si="2"/>
        <v>1489.04</v>
      </c>
      <c r="AI75" s="57">
        <f t="shared" si="3"/>
        <v>816.04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3">IF(C60&lt;0,C60*-1,0)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4">IF(C58&lt;0,C58*-1,0)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5">IF(C61&lt;0,C61*-1,0)</f>
        <v>0</v>
      </c>
      <c r="D78" s="60">
        <f t="shared" si="15"/>
        <v>0</v>
      </c>
      <c r="E78" s="60">
        <f t="shared" si="15"/>
        <v>0</v>
      </c>
      <c r="F78" s="60">
        <f t="shared" si="15"/>
        <v>0</v>
      </c>
      <c r="G78" s="60">
        <f t="shared" si="15"/>
        <v>0</v>
      </c>
      <c r="H78" s="60">
        <f t="shared" si="15"/>
        <v>0</v>
      </c>
      <c r="I78" s="60">
        <f t="shared" si="15"/>
        <v>0</v>
      </c>
      <c r="J78" s="60">
        <f t="shared" si="15"/>
        <v>0</v>
      </c>
      <c r="K78" s="60">
        <f t="shared" si="15"/>
        <v>0</v>
      </c>
      <c r="L78" s="60">
        <f t="shared" si="15"/>
        <v>0</v>
      </c>
      <c r="M78" s="60">
        <f t="shared" si="15"/>
        <v>0</v>
      </c>
      <c r="N78" s="60">
        <f t="shared" si="15"/>
        <v>0</v>
      </c>
      <c r="O78" s="60">
        <f t="shared" si="15"/>
        <v>0</v>
      </c>
      <c r="P78" s="60">
        <f t="shared" si="15"/>
        <v>0</v>
      </c>
      <c r="Q78" s="60">
        <f t="shared" si="15"/>
        <v>0</v>
      </c>
      <c r="R78" s="60">
        <f t="shared" si="15"/>
        <v>0</v>
      </c>
      <c r="S78" s="60">
        <f t="shared" si="15"/>
        <v>0</v>
      </c>
      <c r="T78" s="60">
        <f t="shared" si="15"/>
        <v>0</v>
      </c>
      <c r="U78" s="60">
        <f t="shared" si="15"/>
        <v>0</v>
      </c>
      <c r="V78" s="60">
        <f t="shared" si="15"/>
        <v>0</v>
      </c>
      <c r="W78" s="60">
        <f t="shared" si="15"/>
        <v>0</v>
      </c>
      <c r="X78" s="60">
        <f t="shared" si="15"/>
        <v>0</v>
      </c>
      <c r="Y78" s="60">
        <f t="shared" si="15"/>
        <v>0</v>
      </c>
      <c r="Z78" s="60">
        <f t="shared" si="15"/>
        <v>0</v>
      </c>
      <c r="AA78" s="60">
        <f t="shared" si="15"/>
        <v>0</v>
      </c>
      <c r="AB78" s="60">
        <f t="shared" si="15"/>
        <v>0</v>
      </c>
      <c r="AC78" s="60">
        <f t="shared" si="15"/>
        <v>0</v>
      </c>
      <c r="AD78" s="60">
        <f t="shared" si="15"/>
        <v>0</v>
      </c>
      <c r="AE78" s="60">
        <f t="shared" si="15"/>
        <v>0</v>
      </c>
      <c r="AF78" s="60">
        <f t="shared" si="15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56</v>
      </c>
      <c r="C79" s="60">
        <f t="shared" ref="C79:AF79" si="16">IF(C59&lt;0,C59*-1,0)</f>
        <v>73</v>
      </c>
      <c r="D79" s="60">
        <f t="shared" si="16"/>
        <v>52.1</v>
      </c>
      <c r="E79" s="60">
        <f t="shared" si="16"/>
        <v>55</v>
      </c>
      <c r="F79" s="60">
        <f t="shared" si="16"/>
        <v>40</v>
      </c>
      <c r="G79" s="60">
        <f t="shared" si="16"/>
        <v>41.1</v>
      </c>
      <c r="H79" s="60">
        <f t="shared" si="16"/>
        <v>57</v>
      </c>
      <c r="I79" s="60">
        <f t="shared" si="16"/>
        <v>40</v>
      </c>
      <c r="J79" s="60">
        <f t="shared" si="16"/>
        <v>40</v>
      </c>
      <c r="K79" s="60">
        <f t="shared" si="16"/>
        <v>59</v>
      </c>
      <c r="L79" s="60">
        <f t="shared" si="16"/>
        <v>44</v>
      </c>
      <c r="M79" s="60">
        <f t="shared" si="16"/>
        <v>66</v>
      </c>
      <c r="N79" s="60">
        <f t="shared" si="16"/>
        <v>50.6</v>
      </c>
      <c r="O79" s="60">
        <f t="shared" si="16"/>
        <v>55.1</v>
      </c>
      <c r="P79" s="60">
        <f t="shared" si="16"/>
        <v>48.5</v>
      </c>
      <c r="Q79" s="60">
        <f t="shared" si="16"/>
        <v>63.5</v>
      </c>
      <c r="R79" s="60">
        <f t="shared" si="16"/>
        <v>40</v>
      </c>
      <c r="S79" s="60">
        <f t="shared" si="16"/>
        <v>41.1</v>
      </c>
      <c r="T79" s="60">
        <f t="shared" si="16"/>
        <v>42.6</v>
      </c>
      <c r="U79" s="60">
        <f t="shared" si="16"/>
        <v>53.9</v>
      </c>
      <c r="V79" s="60">
        <f t="shared" si="16"/>
        <v>43</v>
      </c>
      <c r="W79" s="60">
        <f t="shared" si="16"/>
        <v>33.799999999999997</v>
      </c>
      <c r="X79" s="60">
        <f t="shared" si="16"/>
        <v>53</v>
      </c>
      <c r="Y79" s="60">
        <f t="shared" si="16"/>
        <v>34</v>
      </c>
      <c r="Z79" s="60">
        <f t="shared" si="16"/>
        <v>40</v>
      </c>
      <c r="AA79" s="60">
        <f t="shared" si="16"/>
        <v>40.299999999999997</v>
      </c>
      <c r="AB79" s="60">
        <f t="shared" si="16"/>
        <v>32.1</v>
      </c>
      <c r="AC79" s="60">
        <f t="shared" si="16"/>
        <v>50</v>
      </c>
      <c r="AD79" s="60">
        <f t="shared" si="16"/>
        <v>46.7</v>
      </c>
      <c r="AE79" s="60">
        <f t="shared" si="16"/>
        <v>36</v>
      </c>
      <c r="AF79" s="60">
        <f t="shared" si="16"/>
        <v>43.8</v>
      </c>
      <c r="AG79" s="93"/>
      <c r="AH79" s="56">
        <f t="shared" ref="AH79:AH91" si="17">MAX(B79:AF79)</f>
        <v>73</v>
      </c>
      <c r="AI79" s="57">
        <f t="shared" ref="AI79:AI91" si="18">MIN(B79:AF79)</f>
        <v>32.1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19">IF(C57&lt;0,C57*-1,0)</f>
        <v>0</v>
      </c>
      <c r="D80" s="60">
        <f t="shared" si="19"/>
        <v>0</v>
      </c>
      <c r="E80" s="60">
        <f t="shared" si="19"/>
        <v>0</v>
      </c>
      <c r="F80" s="60">
        <f t="shared" si="19"/>
        <v>0</v>
      </c>
      <c r="G80" s="60">
        <f t="shared" si="19"/>
        <v>0</v>
      </c>
      <c r="H80" s="60">
        <f t="shared" si="19"/>
        <v>0</v>
      </c>
      <c r="I80" s="60">
        <f t="shared" si="19"/>
        <v>0</v>
      </c>
      <c r="J80" s="60">
        <f t="shared" si="19"/>
        <v>0</v>
      </c>
      <c r="K80" s="60">
        <f t="shared" si="19"/>
        <v>0</v>
      </c>
      <c r="L80" s="60">
        <f t="shared" si="19"/>
        <v>0</v>
      </c>
      <c r="M80" s="60">
        <f t="shared" si="19"/>
        <v>0</v>
      </c>
      <c r="N80" s="60">
        <f t="shared" si="19"/>
        <v>0</v>
      </c>
      <c r="O80" s="60">
        <f t="shared" si="19"/>
        <v>0</v>
      </c>
      <c r="P80" s="60">
        <f t="shared" si="19"/>
        <v>0</v>
      </c>
      <c r="Q80" s="60">
        <f t="shared" si="19"/>
        <v>0</v>
      </c>
      <c r="R80" s="60">
        <f t="shared" si="19"/>
        <v>0</v>
      </c>
      <c r="S80" s="60">
        <f t="shared" si="19"/>
        <v>0</v>
      </c>
      <c r="T80" s="60">
        <f t="shared" si="19"/>
        <v>0</v>
      </c>
      <c r="U80" s="60">
        <f t="shared" si="19"/>
        <v>0</v>
      </c>
      <c r="V80" s="60">
        <f t="shared" si="19"/>
        <v>0</v>
      </c>
      <c r="W80" s="60">
        <f t="shared" si="19"/>
        <v>0</v>
      </c>
      <c r="X80" s="60">
        <f t="shared" si="19"/>
        <v>0</v>
      </c>
      <c r="Y80" s="60">
        <f t="shared" si="19"/>
        <v>0</v>
      </c>
      <c r="Z80" s="60">
        <f t="shared" si="19"/>
        <v>0</v>
      </c>
      <c r="AA80" s="60">
        <f t="shared" si="19"/>
        <v>0</v>
      </c>
      <c r="AB80" s="60">
        <f t="shared" si="19"/>
        <v>0</v>
      </c>
      <c r="AC80" s="60">
        <f t="shared" si="19"/>
        <v>0</v>
      </c>
      <c r="AD80" s="60">
        <f t="shared" si="19"/>
        <v>0</v>
      </c>
      <c r="AE80" s="60">
        <f t="shared" si="19"/>
        <v>0</v>
      </c>
      <c r="AF80" s="60">
        <f t="shared" si="19"/>
        <v>0</v>
      </c>
      <c r="AG80" s="93"/>
      <c r="AH80" s="56">
        <f t="shared" si="17"/>
        <v>0</v>
      </c>
      <c r="AI80" s="57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7"/>
        <v>0</v>
      </c>
      <c r="AI81" s="57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20">SUM(B76:B81)</f>
        <v>56</v>
      </c>
      <c r="C82" s="74">
        <f t="shared" si="20"/>
        <v>73</v>
      </c>
      <c r="D82" s="74">
        <f t="shared" si="20"/>
        <v>52.1</v>
      </c>
      <c r="E82" s="74">
        <f t="shared" si="20"/>
        <v>55</v>
      </c>
      <c r="F82" s="74">
        <f t="shared" si="20"/>
        <v>40</v>
      </c>
      <c r="G82" s="74">
        <f t="shared" si="20"/>
        <v>41.1</v>
      </c>
      <c r="H82" s="74">
        <f t="shared" si="20"/>
        <v>57</v>
      </c>
      <c r="I82" s="74">
        <f t="shared" si="20"/>
        <v>40</v>
      </c>
      <c r="J82" s="74">
        <f t="shared" si="20"/>
        <v>40</v>
      </c>
      <c r="K82" s="74">
        <f t="shared" si="20"/>
        <v>59</v>
      </c>
      <c r="L82" s="74">
        <f t="shared" si="20"/>
        <v>44</v>
      </c>
      <c r="M82" s="74">
        <f t="shared" si="20"/>
        <v>66</v>
      </c>
      <c r="N82" s="74">
        <f t="shared" si="20"/>
        <v>50.6</v>
      </c>
      <c r="O82" s="74">
        <f t="shared" si="20"/>
        <v>55.1</v>
      </c>
      <c r="P82" s="74">
        <f t="shared" si="20"/>
        <v>48.5</v>
      </c>
      <c r="Q82" s="74">
        <f t="shared" si="20"/>
        <v>63.5</v>
      </c>
      <c r="R82" s="74">
        <f t="shared" si="20"/>
        <v>40</v>
      </c>
      <c r="S82" s="74">
        <f t="shared" si="20"/>
        <v>41.1</v>
      </c>
      <c r="T82" s="74">
        <f t="shared" si="20"/>
        <v>42.6</v>
      </c>
      <c r="U82" s="74">
        <f t="shared" si="20"/>
        <v>53.9</v>
      </c>
      <c r="V82" s="74">
        <f t="shared" si="20"/>
        <v>43</v>
      </c>
      <c r="W82" s="74">
        <f t="shared" si="20"/>
        <v>33.799999999999997</v>
      </c>
      <c r="X82" s="74">
        <f t="shared" si="20"/>
        <v>53</v>
      </c>
      <c r="Y82" s="74">
        <f t="shared" si="20"/>
        <v>34</v>
      </c>
      <c r="Z82" s="74">
        <f t="shared" si="20"/>
        <v>40</v>
      </c>
      <c r="AA82" s="74">
        <f t="shared" si="20"/>
        <v>40.299999999999997</v>
      </c>
      <c r="AB82" s="74">
        <f t="shared" si="20"/>
        <v>32.1</v>
      </c>
      <c r="AC82" s="74">
        <f t="shared" si="20"/>
        <v>50</v>
      </c>
      <c r="AD82" s="74">
        <f t="shared" si="20"/>
        <v>46.7</v>
      </c>
      <c r="AE82" s="74">
        <f t="shared" si="20"/>
        <v>36</v>
      </c>
      <c r="AF82" s="74">
        <f t="shared" si="20"/>
        <v>43.8</v>
      </c>
      <c r="AG82" s="79">
        <f t="shared" si="20"/>
        <v>0</v>
      </c>
      <c r="AH82" s="56">
        <f t="shared" si="17"/>
        <v>73</v>
      </c>
      <c r="AI82" s="57">
        <f t="shared" si="18"/>
        <v>32.1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1">SUM(B70:B82)</f>
        <v>1830.4799999999998</v>
      </c>
      <c r="C83" s="74">
        <f t="shared" si="21"/>
        <v>1787.4799999999998</v>
      </c>
      <c r="D83" s="74">
        <f t="shared" si="21"/>
        <v>1736.2799999999997</v>
      </c>
      <c r="E83" s="74">
        <f t="shared" si="21"/>
        <v>1775.0800000000002</v>
      </c>
      <c r="F83" s="74">
        <f t="shared" si="21"/>
        <v>1886.48</v>
      </c>
      <c r="G83" s="74">
        <f t="shared" si="21"/>
        <v>2024.4799999999996</v>
      </c>
      <c r="H83" s="74">
        <f t="shared" si="21"/>
        <v>2229.08</v>
      </c>
      <c r="I83" s="74">
        <f t="shared" si="21"/>
        <v>2391.08</v>
      </c>
      <c r="J83" s="74">
        <f t="shared" si="21"/>
        <v>2605.6800000000003</v>
      </c>
      <c r="K83" s="74">
        <f t="shared" si="21"/>
        <v>2752.48</v>
      </c>
      <c r="L83" s="74">
        <f t="shared" si="21"/>
        <v>2721.08</v>
      </c>
      <c r="M83" s="74">
        <f t="shared" si="21"/>
        <v>2650.88</v>
      </c>
      <c r="N83" s="74">
        <f t="shared" si="21"/>
        <v>2544.2799999999997</v>
      </c>
      <c r="O83" s="74">
        <f t="shared" si="21"/>
        <v>2456.2799999999997</v>
      </c>
      <c r="P83" s="74">
        <f t="shared" si="21"/>
        <v>2332.08</v>
      </c>
      <c r="Q83" s="74">
        <f t="shared" si="21"/>
        <v>2332.08</v>
      </c>
      <c r="R83" s="74">
        <f t="shared" si="21"/>
        <v>2265.6799999999998</v>
      </c>
      <c r="S83" s="74">
        <f t="shared" si="21"/>
        <v>2318.6799999999998</v>
      </c>
      <c r="T83" s="74">
        <f t="shared" si="21"/>
        <v>2401.0799999999995</v>
      </c>
      <c r="U83" s="74">
        <f t="shared" si="21"/>
        <v>2613.08</v>
      </c>
      <c r="V83" s="74">
        <f t="shared" si="21"/>
        <v>2900.08</v>
      </c>
      <c r="W83" s="74">
        <f t="shared" si="21"/>
        <v>3045.6800000000003</v>
      </c>
      <c r="X83" s="74">
        <f t="shared" si="21"/>
        <v>2884.6800000000003</v>
      </c>
      <c r="Y83" s="74">
        <f t="shared" si="21"/>
        <v>2795.88</v>
      </c>
      <c r="Z83" s="74">
        <f t="shared" si="21"/>
        <v>2693.08</v>
      </c>
      <c r="AA83" s="74">
        <f t="shared" si="21"/>
        <v>2442.88</v>
      </c>
      <c r="AB83" s="74">
        <f t="shared" si="21"/>
        <v>2402.0799999999995</v>
      </c>
      <c r="AC83" s="74">
        <f t="shared" si="21"/>
        <v>2314.48</v>
      </c>
      <c r="AD83" s="74">
        <f t="shared" si="21"/>
        <v>2123.4799999999996</v>
      </c>
      <c r="AE83" s="74">
        <f t="shared" si="21"/>
        <v>1946.08</v>
      </c>
      <c r="AF83" s="74">
        <f t="shared" si="21"/>
        <v>1926.28</v>
      </c>
      <c r="AG83" s="79">
        <f t="shared" si="21"/>
        <v>4360.08</v>
      </c>
      <c r="AH83" s="56">
        <f t="shared" si="17"/>
        <v>3045.6800000000003</v>
      </c>
      <c r="AI83" s="57">
        <f t="shared" si="18"/>
        <v>1736.2799999999997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49.926000000000002</v>
      </c>
      <c r="C84" s="97">
        <v>49.957000000000001</v>
      </c>
      <c r="D84" s="97">
        <v>49.970999999999997</v>
      </c>
      <c r="E84" s="97">
        <v>49.976999999999997</v>
      </c>
      <c r="F84" s="97">
        <v>50.01</v>
      </c>
      <c r="G84" s="97">
        <v>50.015000000000001</v>
      </c>
      <c r="H84" s="97">
        <v>50.045999999999999</v>
      </c>
      <c r="I84" s="97">
        <v>50.131999999999998</v>
      </c>
      <c r="J84" s="97">
        <v>49.965000000000003</v>
      </c>
      <c r="K84" s="97">
        <v>49.945</v>
      </c>
      <c r="L84" s="97">
        <v>50.026000000000003</v>
      </c>
      <c r="M84" s="97">
        <v>49.966999999999999</v>
      </c>
      <c r="N84" s="97">
        <v>50.081000000000003</v>
      </c>
      <c r="O84" s="97">
        <v>50.063000000000002</v>
      </c>
      <c r="P84" s="97">
        <v>50.033000000000001</v>
      </c>
      <c r="Q84" s="97">
        <v>50.042999999999999</v>
      </c>
      <c r="R84" s="97">
        <v>50.081000000000003</v>
      </c>
      <c r="S84" s="97">
        <v>50.04</v>
      </c>
      <c r="T84" s="97">
        <v>50.01</v>
      </c>
      <c r="U84" s="97">
        <v>50.02</v>
      </c>
      <c r="V84" s="97">
        <v>49.99</v>
      </c>
      <c r="W84" s="97">
        <v>50.02</v>
      </c>
      <c r="X84" s="97">
        <v>50.01</v>
      </c>
      <c r="Y84" s="97">
        <v>50.06</v>
      </c>
      <c r="Z84" s="97">
        <v>50.06</v>
      </c>
      <c r="AA84" s="97">
        <v>50.027999999999999</v>
      </c>
      <c r="AB84" s="97">
        <v>49.984000000000002</v>
      </c>
      <c r="AC84" s="97">
        <v>50.076000000000001</v>
      </c>
      <c r="AD84" s="97">
        <v>50.055999999999997</v>
      </c>
      <c r="AE84" s="97">
        <v>50.027999999999999</v>
      </c>
      <c r="AF84" s="96">
        <v>50.005000000000003</v>
      </c>
      <c r="AG84" s="98"/>
      <c r="AH84" s="56">
        <f t="shared" si="17"/>
        <v>50.131999999999998</v>
      </c>
      <c r="AI84" s="57">
        <f t="shared" si="18"/>
        <v>49.926000000000002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126.4</v>
      </c>
      <c r="C85" s="53">
        <v>126.5</v>
      </c>
      <c r="D85" s="53">
        <v>126.6</v>
      </c>
      <c r="E85" s="53">
        <v>126.4</v>
      </c>
      <c r="F85" s="53">
        <v>125.7</v>
      </c>
      <c r="G85" s="53">
        <v>124.5</v>
      </c>
      <c r="H85" s="53">
        <v>125.6</v>
      </c>
      <c r="I85" s="53">
        <v>124</v>
      </c>
      <c r="J85" s="53">
        <v>125.7</v>
      </c>
      <c r="K85" s="53">
        <v>125.3</v>
      </c>
      <c r="L85" s="53">
        <v>126</v>
      </c>
      <c r="M85" s="53">
        <v>125.6</v>
      </c>
      <c r="N85" s="53">
        <v>125</v>
      </c>
      <c r="O85" s="53">
        <v>125.1</v>
      </c>
      <c r="P85" s="53">
        <v>124</v>
      </c>
      <c r="Q85" s="53">
        <v>125.4</v>
      </c>
      <c r="R85" s="53">
        <v>125</v>
      </c>
      <c r="S85" s="53">
        <v>125</v>
      </c>
      <c r="T85" s="53">
        <v>126.6</v>
      </c>
      <c r="U85" s="101">
        <v>126.9</v>
      </c>
      <c r="V85" s="101">
        <v>124.8</v>
      </c>
      <c r="W85" s="101">
        <v>126.1</v>
      </c>
      <c r="X85" s="101">
        <v>126.3</v>
      </c>
      <c r="Y85" s="101">
        <v>126.1</v>
      </c>
      <c r="Z85" s="101">
        <v>126.1</v>
      </c>
      <c r="AA85" s="53">
        <v>127.2</v>
      </c>
      <c r="AB85" s="53">
        <v>127.2</v>
      </c>
      <c r="AC85" s="53">
        <v>127.5</v>
      </c>
      <c r="AD85" s="53">
        <v>127.9</v>
      </c>
      <c r="AE85" s="53">
        <v>127</v>
      </c>
      <c r="AF85" s="53">
        <v>126.6</v>
      </c>
      <c r="AG85" s="102"/>
      <c r="AH85" s="56">
        <f t="shared" si="17"/>
        <v>127.9</v>
      </c>
      <c r="AI85" s="57">
        <f t="shared" si="18"/>
        <v>124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130.4</v>
      </c>
      <c r="C86" s="53">
        <v>130.6</v>
      </c>
      <c r="D86" s="53">
        <v>130.69999999999999</v>
      </c>
      <c r="E86" s="53">
        <v>130.80000000000001</v>
      </c>
      <c r="F86" s="53">
        <v>129.69999999999999</v>
      </c>
      <c r="G86" s="53">
        <v>128.69999999999999</v>
      </c>
      <c r="H86" s="53">
        <v>129</v>
      </c>
      <c r="I86" s="53">
        <v>126.8</v>
      </c>
      <c r="J86" s="53">
        <v>128.19999999999999</v>
      </c>
      <c r="K86" s="53">
        <v>127.6</v>
      </c>
      <c r="L86" s="53">
        <v>128.1</v>
      </c>
      <c r="M86" s="53">
        <v>128.1</v>
      </c>
      <c r="N86" s="53">
        <v>127.4</v>
      </c>
      <c r="O86" s="53">
        <v>127.9</v>
      </c>
      <c r="P86" s="53">
        <v>127</v>
      </c>
      <c r="Q86" s="53">
        <v>128.19999999999999</v>
      </c>
      <c r="R86" s="53">
        <v>128</v>
      </c>
      <c r="S86" s="53">
        <v>128</v>
      </c>
      <c r="T86" s="53">
        <v>129.1</v>
      </c>
      <c r="U86" s="101">
        <v>129.1</v>
      </c>
      <c r="V86" s="101">
        <v>125.4</v>
      </c>
      <c r="W86" s="101">
        <v>128.5</v>
      </c>
      <c r="X86" s="101">
        <v>128.30000000000001</v>
      </c>
      <c r="Y86" s="101">
        <v>128.19999999999999</v>
      </c>
      <c r="Z86" s="101">
        <v>128.19999999999999</v>
      </c>
      <c r="AA86" s="53">
        <v>129.69999999999999</v>
      </c>
      <c r="AB86" s="53">
        <v>129.69999999999999</v>
      </c>
      <c r="AC86" s="53">
        <v>130.5</v>
      </c>
      <c r="AD86" s="53">
        <v>131.30000000000001</v>
      </c>
      <c r="AE86" s="53">
        <v>131.1</v>
      </c>
      <c r="AF86" s="53">
        <v>130.9</v>
      </c>
      <c r="AG86" s="102"/>
      <c r="AH86" s="56">
        <f t="shared" si="17"/>
        <v>131.30000000000001</v>
      </c>
      <c r="AI86" s="57">
        <f t="shared" si="18"/>
        <v>125.4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130</v>
      </c>
      <c r="C87" s="53">
        <v>130.69999999999999</v>
      </c>
      <c r="D87" s="53">
        <v>131.6</v>
      </c>
      <c r="E87" s="53">
        <v>130.4</v>
      </c>
      <c r="F87" s="53">
        <v>127.5</v>
      </c>
      <c r="G87" s="53">
        <v>127.5</v>
      </c>
      <c r="H87" s="53">
        <v>128.9</v>
      </c>
      <c r="I87" s="53">
        <v>125.6</v>
      </c>
      <c r="J87" s="53">
        <v>126.6</v>
      </c>
      <c r="K87" s="53">
        <v>127</v>
      </c>
      <c r="L87" s="53">
        <v>127.7</v>
      </c>
      <c r="M87" s="53">
        <v>127</v>
      </c>
      <c r="N87" s="53">
        <v>130.1</v>
      </c>
      <c r="O87" s="53">
        <v>127.8</v>
      </c>
      <c r="P87" s="53">
        <v>130.6</v>
      </c>
      <c r="Q87" s="53">
        <v>130.19999999999999</v>
      </c>
      <c r="R87" s="53">
        <v>127</v>
      </c>
      <c r="S87" s="53">
        <v>127</v>
      </c>
      <c r="T87" s="53">
        <v>128.5</v>
      </c>
      <c r="U87" s="53">
        <v>128.4</v>
      </c>
      <c r="V87" s="53">
        <v>128.4</v>
      </c>
      <c r="W87" s="101">
        <v>129.69999999999999</v>
      </c>
      <c r="X87" s="101">
        <v>130</v>
      </c>
      <c r="Y87" s="101">
        <v>129.4</v>
      </c>
      <c r="Z87" s="101">
        <v>129.4</v>
      </c>
      <c r="AA87" s="53">
        <v>130.69999999999999</v>
      </c>
      <c r="AB87" s="53">
        <v>130.30000000000001</v>
      </c>
      <c r="AC87" s="53">
        <v>130.5</v>
      </c>
      <c r="AD87" s="53">
        <v>131.4</v>
      </c>
      <c r="AE87" s="53">
        <v>129.69999999999999</v>
      </c>
      <c r="AF87" s="53">
        <v>130.9</v>
      </c>
      <c r="AG87" s="102"/>
      <c r="AH87" s="56">
        <f t="shared" si="17"/>
        <v>131.6</v>
      </c>
      <c r="AI87" s="57">
        <f t="shared" si="18"/>
        <v>125.6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132.80000000000001</v>
      </c>
      <c r="C88" s="53">
        <v>133.30000000000001</v>
      </c>
      <c r="D88" s="53">
        <v>133.80000000000001</v>
      </c>
      <c r="E88" s="53">
        <v>133.30000000000001</v>
      </c>
      <c r="F88" s="53">
        <v>130.9</v>
      </c>
      <c r="G88" s="53">
        <v>130.69999999999999</v>
      </c>
      <c r="H88" s="53">
        <v>131.1</v>
      </c>
      <c r="I88" s="53">
        <v>129.19999999999999</v>
      </c>
      <c r="J88" s="53">
        <v>129</v>
      </c>
      <c r="K88" s="53">
        <v>130.1</v>
      </c>
      <c r="L88" s="53">
        <v>130.69999999999999</v>
      </c>
      <c r="M88" s="53">
        <v>130.4</v>
      </c>
      <c r="N88" s="53">
        <v>133.6</v>
      </c>
      <c r="O88" s="53">
        <v>131.80000000000001</v>
      </c>
      <c r="P88" s="53">
        <v>134.5</v>
      </c>
      <c r="Q88" s="53">
        <v>134.30000000000001</v>
      </c>
      <c r="R88" s="53">
        <v>131.6</v>
      </c>
      <c r="S88" s="53">
        <v>131.6</v>
      </c>
      <c r="T88" s="53">
        <v>131.80000000000001</v>
      </c>
      <c r="U88" s="53">
        <v>128.1</v>
      </c>
      <c r="V88" s="53">
        <v>129.19999999999999</v>
      </c>
      <c r="W88" s="101">
        <v>133.6</v>
      </c>
      <c r="X88" s="101">
        <v>132.69999999999999</v>
      </c>
      <c r="Y88" s="101">
        <v>132.69999999999999</v>
      </c>
      <c r="Z88" s="101">
        <v>132.69999999999999</v>
      </c>
      <c r="AA88" s="53">
        <v>134.4</v>
      </c>
      <c r="AB88" s="53">
        <v>134.19999999999999</v>
      </c>
      <c r="AC88" s="53">
        <v>133.1</v>
      </c>
      <c r="AD88" s="53">
        <v>134</v>
      </c>
      <c r="AE88" s="53">
        <v>132.9</v>
      </c>
      <c r="AF88" s="53">
        <v>133.69999999999999</v>
      </c>
      <c r="AG88" s="102"/>
      <c r="AH88" s="56">
        <f t="shared" si="17"/>
        <v>134.5</v>
      </c>
      <c r="AI88" s="57">
        <f t="shared" si="18"/>
        <v>128.1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132.69999999999999</v>
      </c>
      <c r="C89" s="105">
        <v>133.30000000000001</v>
      </c>
      <c r="D89" s="105">
        <v>134.30000000000001</v>
      </c>
      <c r="E89" s="105">
        <v>135</v>
      </c>
      <c r="F89" s="105">
        <v>133.80000000000001</v>
      </c>
      <c r="G89" s="105">
        <v>133</v>
      </c>
      <c r="H89" s="105">
        <v>133.5</v>
      </c>
      <c r="I89" s="105">
        <v>131.9</v>
      </c>
      <c r="J89" s="105">
        <v>134.30000000000001</v>
      </c>
      <c r="K89" s="105">
        <v>132.6</v>
      </c>
      <c r="L89" s="105">
        <v>133.5</v>
      </c>
      <c r="M89" s="105">
        <v>133.5</v>
      </c>
      <c r="N89" s="105">
        <v>133.80000000000001</v>
      </c>
      <c r="O89" s="105">
        <v>135.69999999999999</v>
      </c>
      <c r="P89" s="105">
        <v>134.9</v>
      </c>
      <c r="Q89" s="105">
        <v>135.1</v>
      </c>
      <c r="R89" s="105">
        <v>133</v>
      </c>
      <c r="S89" s="105">
        <v>133</v>
      </c>
      <c r="T89" s="105">
        <v>133.80000000000001</v>
      </c>
      <c r="U89" s="105">
        <v>136.69999999999999</v>
      </c>
      <c r="V89" s="105">
        <v>132.5</v>
      </c>
      <c r="W89" s="101">
        <v>135.6</v>
      </c>
      <c r="X89" s="101">
        <v>134</v>
      </c>
      <c r="Y89" s="101">
        <v>133.80000000000001</v>
      </c>
      <c r="Z89" s="101">
        <v>133.80000000000001</v>
      </c>
      <c r="AA89" s="105">
        <v>133.80000000000001</v>
      </c>
      <c r="AB89" s="105">
        <v>132.9</v>
      </c>
      <c r="AC89" s="105">
        <v>133.30000000000001</v>
      </c>
      <c r="AD89" s="105">
        <v>133.30000000000001</v>
      </c>
      <c r="AE89" s="105">
        <v>134</v>
      </c>
      <c r="AF89" s="105">
        <v>131.19999999999999</v>
      </c>
      <c r="AG89" s="106"/>
      <c r="AH89" s="56">
        <f t="shared" si="17"/>
        <v>136.69999999999999</v>
      </c>
      <c r="AI89" s="57">
        <f t="shared" si="18"/>
        <v>131.19999999999999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130</v>
      </c>
      <c r="C90" s="53">
        <v>131.69999999999999</v>
      </c>
      <c r="D90" s="53">
        <v>131.6</v>
      </c>
      <c r="E90" s="53">
        <v>132.30000000000001</v>
      </c>
      <c r="F90" s="53">
        <v>130.9</v>
      </c>
      <c r="G90" s="53">
        <v>129.1</v>
      </c>
      <c r="H90" s="53">
        <v>130.69999999999999</v>
      </c>
      <c r="I90" s="53">
        <v>127.1</v>
      </c>
      <c r="J90" s="53">
        <v>127.8</v>
      </c>
      <c r="K90" s="53">
        <v>124.9</v>
      </c>
      <c r="L90" s="53">
        <v>128.4</v>
      </c>
      <c r="M90" s="53">
        <v>130.69999999999999</v>
      </c>
      <c r="N90" s="53">
        <v>132.30000000000001</v>
      </c>
      <c r="O90" s="53">
        <v>132.80000000000001</v>
      </c>
      <c r="P90" s="53">
        <v>133.80000000000001</v>
      </c>
      <c r="Q90" s="53">
        <v>134.1</v>
      </c>
      <c r="R90" s="53">
        <v>131</v>
      </c>
      <c r="S90" s="53">
        <v>131</v>
      </c>
      <c r="T90" s="53">
        <v>131.1</v>
      </c>
      <c r="U90" s="53">
        <v>132.9</v>
      </c>
      <c r="V90" s="53">
        <v>132.9</v>
      </c>
      <c r="W90" s="101">
        <v>132</v>
      </c>
      <c r="X90" s="101">
        <v>131.6</v>
      </c>
      <c r="Y90" s="101">
        <v>132.9</v>
      </c>
      <c r="Z90" s="101">
        <v>132.9</v>
      </c>
      <c r="AA90" s="53">
        <v>132.6</v>
      </c>
      <c r="AB90" s="53">
        <v>132.19999999999999</v>
      </c>
      <c r="AC90" s="53">
        <v>133.1</v>
      </c>
      <c r="AD90" s="53">
        <v>133.5</v>
      </c>
      <c r="AE90" s="53">
        <v>132.30000000000001</v>
      </c>
      <c r="AF90" s="53">
        <v>129.19999999999999</v>
      </c>
      <c r="AG90" s="102"/>
      <c r="AH90" s="56">
        <f t="shared" si="17"/>
        <v>134.1</v>
      </c>
      <c r="AI90" s="57">
        <f t="shared" si="18"/>
        <v>124.9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66.2</v>
      </c>
      <c r="C91" s="108">
        <v>66.5</v>
      </c>
      <c r="D91" s="108">
        <v>66.5</v>
      </c>
      <c r="E91" s="108">
        <v>66.7</v>
      </c>
      <c r="F91" s="108">
        <v>66</v>
      </c>
      <c r="G91" s="108">
        <v>65.400000000000006</v>
      </c>
      <c r="H91" s="108">
        <v>65.400000000000006</v>
      </c>
      <c r="I91" s="108">
        <v>64.2</v>
      </c>
      <c r="J91" s="108">
        <v>65</v>
      </c>
      <c r="K91" s="108">
        <v>64.7</v>
      </c>
      <c r="L91" s="108">
        <v>65</v>
      </c>
      <c r="M91" s="108">
        <v>65</v>
      </c>
      <c r="N91" s="108">
        <v>65</v>
      </c>
      <c r="O91" s="108">
        <v>65</v>
      </c>
      <c r="P91" s="108">
        <v>64.5</v>
      </c>
      <c r="Q91" s="108">
        <v>65.2</v>
      </c>
      <c r="R91" s="108">
        <v>65.2</v>
      </c>
      <c r="S91" s="108">
        <v>65.2</v>
      </c>
      <c r="T91" s="108">
        <v>65.5</v>
      </c>
      <c r="U91" s="108">
        <v>65.400000000000006</v>
      </c>
      <c r="V91" s="108">
        <v>64.8</v>
      </c>
      <c r="W91" s="108">
        <v>65.2</v>
      </c>
      <c r="X91" s="108">
        <v>65.3</v>
      </c>
      <c r="Y91" s="108">
        <v>43.3</v>
      </c>
      <c r="Z91" s="108">
        <v>43.3</v>
      </c>
      <c r="AA91" s="108">
        <v>65.7</v>
      </c>
      <c r="AB91" s="108">
        <v>65.8</v>
      </c>
      <c r="AC91" s="108">
        <v>66.2</v>
      </c>
      <c r="AD91" s="108">
        <v>66.8</v>
      </c>
      <c r="AE91" s="108">
        <v>66.900000000000006</v>
      </c>
      <c r="AF91" s="108">
        <v>66.8</v>
      </c>
      <c r="AG91" s="109"/>
      <c r="AH91" s="56">
        <f t="shared" si="17"/>
        <v>66.900000000000006</v>
      </c>
      <c r="AI91" s="57">
        <f t="shared" si="18"/>
        <v>43.3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158.03999999999996</v>
      </c>
      <c r="C93" s="114">
        <f t="shared" ref="C93:AF93" si="22">SUM(C15,C18,C21:C22,C42,C44:C45,C47,C49,C94:C97,C102,C108,C114,C123,C125,C137,C144,C147:C148,C155,C157,C159,C163:C165,C167:C169,C174,C180:C181,C183:C185,C193,C198)</f>
        <v>158.43999999999997</v>
      </c>
      <c r="D93" s="114">
        <f t="shared" si="22"/>
        <v>151.23999999999998</v>
      </c>
      <c r="E93" s="114">
        <f t="shared" si="22"/>
        <v>159.83999999999997</v>
      </c>
      <c r="F93" s="115">
        <f t="shared" si="22"/>
        <v>190.73999999999995</v>
      </c>
      <c r="G93" s="115">
        <f t="shared" si="22"/>
        <v>208.83999999999997</v>
      </c>
      <c r="H93" s="115">
        <f t="shared" si="22"/>
        <v>249.73999999999998</v>
      </c>
      <c r="I93" s="115">
        <f t="shared" si="22"/>
        <v>286.34000000000003</v>
      </c>
      <c r="J93" s="115">
        <f t="shared" si="22"/>
        <v>353.54000000000008</v>
      </c>
      <c r="K93" s="115">
        <f t="shared" si="22"/>
        <v>364.34000000000003</v>
      </c>
      <c r="L93" s="115">
        <f t="shared" si="22"/>
        <v>365.34000000000003</v>
      </c>
      <c r="M93" s="115">
        <f t="shared" si="22"/>
        <v>336.24000000000007</v>
      </c>
      <c r="N93" s="115">
        <f t="shared" si="22"/>
        <v>330.64000000000004</v>
      </c>
      <c r="O93" s="115">
        <f t="shared" si="22"/>
        <v>315.94000000000005</v>
      </c>
      <c r="P93" s="115">
        <f t="shared" si="22"/>
        <v>304.74</v>
      </c>
      <c r="Q93" s="115">
        <f t="shared" si="22"/>
        <v>296.04000000000002</v>
      </c>
      <c r="R93" s="115">
        <f t="shared" si="22"/>
        <v>292.94</v>
      </c>
      <c r="S93" s="115">
        <f t="shared" si="22"/>
        <v>330.74</v>
      </c>
      <c r="T93" s="115">
        <f t="shared" si="22"/>
        <v>310.34000000000003</v>
      </c>
      <c r="U93" s="115">
        <f t="shared" si="22"/>
        <v>349.44000000000005</v>
      </c>
      <c r="V93" s="115">
        <f t="shared" si="22"/>
        <v>404.64</v>
      </c>
      <c r="W93" s="115">
        <f>SUM(W15,W18,W21:W22,W42,W44:W45,W47,W49,W94:W97,W102,W108,W114,W123,W125,W137,W144,W147:W148,W155,W157,W159,W163:W165,W167:W169,W174,W180:W181,W183:W185,W193,W198)</f>
        <v>408.14</v>
      </c>
      <c r="X93" s="115">
        <f>SUM(X15,X18,X21:X22,X42,X44:X45,X47,X49,X94:X97,X102,X108,X114,X123,X125,X137,X144,X147:X148,X155,X157,X159,X163:X165,X167:X169,X174,X180:X181,X183:X185,X193,X198)</f>
        <v>392.03999999999996</v>
      </c>
      <c r="Y93" s="115">
        <f t="shared" si="22"/>
        <v>378.64</v>
      </c>
      <c r="Z93" s="115">
        <f t="shared" si="22"/>
        <v>367.24</v>
      </c>
      <c r="AA93" s="115">
        <f t="shared" si="22"/>
        <v>339.04</v>
      </c>
      <c r="AB93" s="115">
        <f t="shared" si="22"/>
        <v>327.34000000000003</v>
      </c>
      <c r="AC93" s="115">
        <f t="shared" si="22"/>
        <v>293.94000000000005</v>
      </c>
      <c r="AD93" s="115">
        <f t="shared" si="22"/>
        <v>240.33999999999995</v>
      </c>
      <c r="AE93" s="115">
        <f t="shared" si="22"/>
        <v>199.44</v>
      </c>
      <c r="AF93" s="115">
        <f t="shared" si="22"/>
        <v>171.04</v>
      </c>
      <c r="AG93" s="116"/>
      <c r="AH93" s="56">
        <f>MAX(B93:AF93)</f>
        <v>408.14</v>
      </c>
      <c r="AI93" s="57">
        <f>MIN(B93:AF93)</f>
        <v>151.23999999999998</v>
      </c>
    </row>
    <row r="94" spans="1:88" x14ac:dyDescent="0.25">
      <c r="A94" s="117" t="s">
        <v>97</v>
      </c>
      <c r="B94" s="60">
        <v>63</v>
      </c>
      <c r="C94" s="60">
        <v>66.5</v>
      </c>
      <c r="D94" s="60">
        <v>56.9</v>
      </c>
      <c r="E94" s="60">
        <v>59.1</v>
      </c>
      <c r="F94" s="118">
        <v>64.2</v>
      </c>
      <c r="G94" s="118">
        <v>62.3</v>
      </c>
      <c r="H94" s="118">
        <v>62.9</v>
      </c>
      <c r="I94" s="118">
        <v>63.1</v>
      </c>
      <c r="J94" s="118">
        <v>45.9</v>
      </c>
      <c r="K94" s="118">
        <v>43.1</v>
      </c>
      <c r="L94" s="49">
        <v>39.1</v>
      </c>
      <c r="M94" s="118">
        <v>50.3</v>
      </c>
      <c r="N94" s="118">
        <v>58.3</v>
      </c>
      <c r="O94" s="118">
        <v>66.8</v>
      </c>
      <c r="P94" s="118">
        <v>73.900000000000006</v>
      </c>
      <c r="Q94" s="118">
        <v>72.099999999999994</v>
      </c>
      <c r="R94" s="118">
        <v>64.5</v>
      </c>
      <c r="S94" s="118">
        <v>66</v>
      </c>
      <c r="T94" s="118">
        <v>58.7</v>
      </c>
      <c r="U94" s="49">
        <v>49.8</v>
      </c>
      <c r="V94" s="49">
        <v>29</v>
      </c>
      <c r="W94" s="118">
        <v>33</v>
      </c>
      <c r="X94" s="118">
        <v>49.2</v>
      </c>
      <c r="Y94" s="118">
        <v>51.5</v>
      </c>
      <c r="Z94" s="118">
        <v>64</v>
      </c>
      <c r="AA94" s="49">
        <v>72.400000000000006</v>
      </c>
      <c r="AB94" s="49">
        <v>73.3</v>
      </c>
      <c r="AC94" s="49">
        <v>76.099999999999994</v>
      </c>
      <c r="AD94" s="49">
        <v>74.400000000000006</v>
      </c>
      <c r="AE94" s="49">
        <v>67.8</v>
      </c>
      <c r="AF94" s="119">
        <v>73.099999999999994</v>
      </c>
      <c r="AG94" s="120">
        <v>75</v>
      </c>
      <c r="AH94" s="56">
        <f t="shared" ref="AH94:AH99" si="23">IF(ABS(MAX(B94:AF94))&gt;ABS(MIN(B94:AF94)),MAX(B94:AF94),MIN(B94:AF94))</f>
        <v>76.099999999999994</v>
      </c>
      <c r="AI94" s="121">
        <f t="shared" ref="AI94:AI99" si="24">INDEX($B$9:$AF$9,1,MATCH(AH94,B94:AF94,0))</f>
        <v>0.875</v>
      </c>
    </row>
    <row r="95" spans="1:88" x14ac:dyDescent="0.25">
      <c r="A95" s="122" t="s">
        <v>98</v>
      </c>
      <c r="B95" s="62">
        <v>-84</v>
      </c>
      <c r="C95" s="62">
        <v>-81</v>
      </c>
      <c r="D95" s="62">
        <v>-90</v>
      </c>
      <c r="E95" s="62">
        <v>-89</v>
      </c>
      <c r="F95" s="62">
        <v>-80</v>
      </c>
      <c r="G95" s="62">
        <v>-75</v>
      </c>
      <c r="H95" s="62">
        <v>-62</v>
      </c>
      <c r="I95" s="62">
        <v>-50</v>
      </c>
      <c r="J95" s="62">
        <v>-24</v>
      </c>
      <c r="K95" s="62">
        <v>-20</v>
      </c>
      <c r="L95" s="62">
        <v>-12</v>
      </c>
      <c r="M95" s="62">
        <v>-31</v>
      </c>
      <c r="N95" s="62">
        <v>-32</v>
      </c>
      <c r="O95" s="62">
        <v>-42</v>
      </c>
      <c r="P95" s="62">
        <v>-45</v>
      </c>
      <c r="Q95" s="62">
        <v>-47</v>
      </c>
      <c r="R95" s="62">
        <v>-51.5</v>
      </c>
      <c r="S95" s="62">
        <f>--16.2-25</f>
        <v>-8.8000000000000007</v>
      </c>
      <c r="T95" s="62">
        <f>-10.7-21.1</f>
        <v>-31.8</v>
      </c>
      <c r="U95" s="62">
        <f>-7.4-15.7</f>
        <v>-23.1</v>
      </c>
      <c r="V95" s="62">
        <f>2.6-5.7</f>
        <v>-3.1</v>
      </c>
      <c r="W95" s="62">
        <f>3.6-3.8</f>
        <v>-0.19999999999999973</v>
      </c>
      <c r="X95" s="62">
        <f>-1.7-8.2</f>
        <v>-9.8999999999999986</v>
      </c>
      <c r="Y95" s="62">
        <f>-4.5-9.8</f>
        <v>-14.3</v>
      </c>
      <c r="Z95" s="62">
        <f>-1.4-11.2</f>
        <v>-12.6</v>
      </c>
      <c r="AA95" s="53">
        <v>-22</v>
      </c>
      <c r="AB95" s="53">
        <v>-28</v>
      </c>
      <c r="AC95" s="53">
        <v>-40</v>
      </c>
      <c r="AD95" s="53">
        <v>-61.5</v>
      </c>
      <c r="AE95" s="53">
        <v>-70.7</v>
      </c>
      <c r="AF95" s="123">
        <v>-74</v>
      </c>
      <c r="AG95" s="120">
        <v>240</v>
      </c>
      <c r="AH95" s="56">
        <f t="shared" si="23"/>
        <v>-90</v>
      </c>
      <c r="AI95" s="121">
        <f t="shared" si="24"/>
        <v>0.125</v>
      </c>
    </row>
    <row r="96" spans="1:88" x14ac:dyDescent="0.25">
      <c r="A96" s="122" t="s">
        <v>99</v>
      </c>
      <c r="B96" s="62">
        <v>-13</v>
      </c>
      <c r="C96" s="62">
        <v>-11</v>
      </c>
      <c r="D96" s="62">
        <v>-11.7</v>
      </c>
      <c r="E96" s="62">
        <v>-6.7</v>
      </c>
      <c r="F96" s="62">
        <v>-9.3000000000000007</v>
      </c>
      <c r="G96" s="62">
        <v>-7.3</v>
      </c>
      <c r="H96" s="62">
        <v>-1.1000000000000001</v>
      </c>
      <c r="I96" s="62">
        <v>1</v>
      </c>
      <c r="J96" s="62">
        <v>35.700000000000003</v>
      </c>
      <c r="K96" s="62">
        <v>45.5</v>
      </c>
      <c r="L96" s="62">
        <v>47.9</v>
      </c>
      <c r="M96" s="62">
        <v>36.9</v>
      </c>
      <c r="N96" s="62">
        <v>22.4</v>
      </c>
      <c r="O96" s="62">
        <v>20.3</v>
      </c>
      <c r="P96" s="62">
        <v>12</v>
      </c>
      <c r="Q96" s="62">
        <v>9.6999999999999993</v>
      </c>
      <c r="R96" s="62">
        <v>18.2</v>
      </c>
      <c r="S96" s="62">
        <v>29.5</v>
      </c>
      <c r="T96" s="62">
        <v>33.799999999999997</v>
      </c>
      <c r="U96" s="62">
        <v>35.299999999999997</v>
      </c>
      <c r="V96" s="62">
        <v>47</v>
      </c>
      <c r="W96" s="62">
        <v>46.9</v>
      </c>
      <c r="X96" s="62">
        <v>38.5</v>
      </c>
      <c r="Y96" s="62">
        <v>38.5</v>
      </c>
      <c r="Z96" s="62">
        <v>53.5</v>
      </c>
      <c r="AA96" s="53">
        <v>40.1</v>
      </c>
      <c r="AB96" s="53">
        <v>40.799999999999997</v>
      </c>
      <c r="AC96" s="53">
        <v>33.9</v>
      </c>
      <c r="AD96" s="53">
        <v>19.7</v>
      </c>
      <c r="AE96" s="53">
        <v>11.6</v>
      </c>
      <c r="AF96" s="123">
        <v>-1.2</v>
      </c>
      <c r="AG96" s="120">
        <v>60</v>
      </c>
      <c r="AH96" s="56">
        <f t="shared" si="23"/>
        <v>53.5</v>
      </c>
      <c r="AI96" s="121">
        <f t="shared" si="24"/>
        <v>0.8125</v>
      </c>
    </row>
    <row r="97" spans="1:37" x14ac:dyDescent="0.25">
      <c r="A97" s="124" t="s">
        <v>100</v>
      </c>
      <c r="B97" s="65">
        <v>-5.4</v>
      </c>
      <c r="C97" s="65">
        <v>-13.5</v>
      </c>
      <c r="D97" s="65">
        <v>-21.4</v>
      </c>
      <c r="E97" s="65">
        <v>-22.4</v>
      </c>
      <c r="F97" s="65">
        <v>-3</v>
      </c>
      <c r="G97" s="65">
        <v>10</v>
      </c>
      <c r="H97" s="65">
        <v>31.1</v>
      </c>
      <c r="I97" s="65">
        <v>53.4</v>
      </c>
      <c r="J97" s="65">
        <v>77.099999999999994</v>
      </c>
      <c r="K97" s="65">
        <v>76.900000000000006</v>
      </c>
      <c r="L97" s="65">
        <v>71.5</v>
      </c>
      <c r="M97" s="65">
        <v>61.2</v>
      </c>
      <c r="N97" s="65">
        <v>63.1</v>
      </c>
      <c r="O97" s="65">
        <v>52</v>
      </c>
      <c r="P97" s="65">
        <v>45</v>
      </c>
      <c r="Q97" s="65">
        <v>42.4</v>
      </c>
      <c r="R97" s="65">
        <v>42.9</v>
      </c>
      <c r="S97" s="65">
        <v>25.2</v>
      </c>
      <c r="T97" s="65">
        <v>30.8</v>
      </c>
      <c r="U97" s="65">
        <v>68.599999999999994</v>
      </c>
      <c r="V97" s="65">
        <v>112.9</v>
      </c>
      <c r="W97" s="65">
        <v>109.6</v>
      </c>
      <c r="X97" s="65">
        <v>95.4</v>
      </c>
      <c r="Y97" s="65">
        <v>84.1</v>
      </c>
      <c r="Z97" s="65">
        <v>43.5</v>
      </c>
      <c r="AA97" s="125">
        <v>29.7</v>
      </c>
      <c r="AB97" s="125">
        <v>22.4</v>
      </c>
      <c r="AC97" s="125">
        <v>5.0999999999999996</v>
      </c>
      <c r="AD97" s="125">
        <v>-11.1</v>
      </c>
      <c r="AE97" s="125">
        <v>-18.100000000000001</v>
      </c>
      <c r="AF97" s="126">
        <v>-20.100000000000001</v>
      </c>
      <c r="AG97" s="127">
        <v>120</v>
      </c>
      <c r="AH97" s="56">
        <f t="shared" si="23"/>
        <v>112.9</v>
      </c>
      <c r="AI97" s="121">
        <f t="shared" si="24"/>
        <v>0.72916666666666663</v>
      </c>
    </row>
    <row r="98" spans="1:37" x14ac:dyDescent="0.25">
      <c r="A98" s="124" t="s">
        <v>101</v>
      </c>
      <c r="B98" s="65">
        <v>11</v>
      </c>
      <c r="C98" s="65">
        <v>0</v>
      </c>
      <c r="D98" s="65">
        <v>0.9</v>
      </c>
      <c r="E98" s="65">
        <v>0</v>
      </c>
      <c r="F98" s="65">
        <v>9.6</v>
      </c>
      <c r="G98" s="65">
        <v>20</v>
      </c>
      <c r="H98" s="65">
        <v>31.3</v>
      </c>
      <c r="I98" s="65">
        <v>44.7</v>
      </c>
      <c r="J98" s="65">
        <v>57.3</v>
      </c>
      <c r="K98" s="65">
        <v>57</v>
      </c>
      <c r="L98" s="65">
        <v>50</v>
      </c>
      <c r="M98" s="65">
        <v>42.2</v>
      </c>
      <c r="N98" s="65">
        <v>54.2</v>
      </c>
      <c r="O98" s="65">
        <v>47.2</v>
      </c>
      <c r="P98" s="65">
        <v>42.3</v>
      </c>
      <c r="Q98" s="65">
        <v>39.6</v>
      </c>
      <c r="R98" s="65">
        <v>40.799999999999997</v>
      </c>
      <c r="S98" s="65">
        <v>21.8</v>
      </c>
      <c r="T98" s="65">
        <v>24.5</v>
      </c>
      <c r="U98" s="65">
        <v>51</v>
      </c>
      <c r="V98" s="65">
        <v>80.099999999999994</v>
      </c>
      <c r="W98" s="65">
        <v>76.900000000000006</v>
      </c>
      <c r="X98" s="65">
        <v>67.099999999999994</v>
      </c>
      <c r="Y98" s="65">
        <v>60</v>
      </c>
      <c r="Z98" s="65">
        <v>28.36</v>
      </c>
      <c r="AA98" s="125">
        <v>22.3</v>
      </c>
      <c r="AB98" s="125">
        <v>16.100000000000001</v>
      </c>
      <c r="AC98" s="125">
        <v>4.5999999999999996</v>
      </c>
      <c r="AD98" s="125">
        <v>-1.4</v>
      </c>
      <c r="AE98" s="125">
        <v>-2.8</v>
      </c>
      <c r="AF98" s="126">
        <v>-1</v>
      </c>
      <c r="AG98" s="127"/>
      <c r="AH98" s="56">
        <f t="shared" si="23"/>
        <v>80.099999999999994</v>
      </c>
      <c r="AI98" s="121">
        <f t="shared" si="24"/>
        <v>0.72916666666666663</v>
      </c>
    </row>
    <row r="99" spans="1:37" ht="15.75" thickBot="1" x14ac:dyDescent="0.3">
      <c r="A99" s="124" t="s">
        <v>102</v>
      </c>
      <c r="B99" s="65">
        <v>31</v>
      </c>
      <c r="C99" s="65">
        <v>26.4</v>
      </c>
      <c r="D99" s="65">
        <v>23.2</v>
      </c>
      <c r="E99" s="65">
        <v>19</v>
      </c>
      <c r="F99" s="65">
        <v>15.5</v>
      </c>
      <c r="G99" s="65">
        <v>18.5</v>
      </c>
      <c r="H99" s="65">
        <v>33.6</v>
      </c>
      <c r="I99" s="65">
        <v>37.700000000000003</v>
      </c>
      <c r="J99" s="65">
        <v>51.8</v>
      </c>
      <c r="K99" s="65">
        <v>55.5</v>
      </c>
      <c r="L99" s="65">
        <v>55.7</v>
      </c>
      <c r="M99" s="65">
        <v>46.5</v>
      </c>
      <c r="N99" s="65">
        <v>36.1</v>
      </c>
      <c r="O99" s="65">
        <v>32.4</v>
      </c>
      <c r="P99" s="65">
        <v>26.5</v>
      </c>
      <c r="Q99" s="65">
        <v>28.6</v>
      </c>
      <c r="R99" s="65">
        <v>37</v>
      </c>
      <c r="S99" s="65"/>
      <c r="T99" s="65"/>
      <c r="U99" s="65"/>
      <c r="V99" s="65"/>
      <c r="W99" s="65">
        <v>55</v>
      </c>
      <c r="X99" s="65">
        <v>51.2</v>
      </c>
      <c r="Y99" s="65">
        <v>46.6</v>
      </c>
      <c r="Z99" s="65">
        <v>33.700000000000003</v>
      </c>
      <c r="AA99" s="125">
        <v>23</v>
      </c>
      <c r="AB99" s="125">
        <v>23.9</v>
      </c>
      <c r="AC99" s="125">
        <v>19.399999999999999</v>
      </c>
      <c r="AD99" s="125">
        <v>17.5</v>
      </c>
      <c r="AE99" s="125">
        <v>13.6</v>
      </c>
      <c r="AF99" s="126">
        <v>25.8</v>
      </c>
      <c r="AG99" s="128"/>
      <c r="AH99" s="56">
        <f t="shared" si="23"/>
        <v>55.7</v>
      </c>
      <c r="AI99" s="121">
        <f t="shared" si="24"/>
        <v>0.33333333333333331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5">B101</f>
        <v>9.9</v>
      </c>
      <c r="D101" s="134">
        <f t="shared" si="25"/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ref="S101:AF106" si="26">R101</f>
        <v>9.9</v>
      </c>
      <c r="T101" s="134">
        <f t="shared" si="26"/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5"/>
        <v>9.6</v>
      </c>
      <c r="D102" s="137">
        <f t="shared" si="25"/>
        <v>9.6</v>
      </c>
      <c r="E102" s="137">
        <f t="shared" si="25"/>
        <v>9.6</v>
      </c>
      <c r="F102" s="137">
        <f t="shared" si="25"/>
        <v>9.6</v>
      </c>
      <c r="G102" s="137">
        <f t="shared" si="25"/>
        <v>9.6</v>
      </c>
      <c r="H102" s="137">
        <f t="shared" si="25"/>
        <v>9.6</v>
      </c>
      <c r="I102" s="137">
        <f t="shared" si="25"/>
        <v>9.6</v>
      </c>
      <c r="J102" s="137">
        <f t="shared" si="25"/>
        <v>9.6</v>
      </c>
      <c r="K102" s="137">
        <f t="shared" si="25"/>
        <v>9.6</v>
      </c>
      <c r="L102" s="137">
        <f t="shared" si="25"/>
        <v>9.6</v>
      </c>
      <c r="M102" s="137">
        <f t="shared" si="25"/>
        <v>9.6</v>
      </c>
      <c r="N102" s="137">
        <f t="shared" si="25"/>
        <v>9.6</v>
      </c>
      <c r="O102" s="137">
        <f t="shared" si="25"/>
        <v>9.6</v>
      </c>
      <c r="P102" s="137">
        <f t="shared" si="25"/>
        <v>9.6</v>
      </c>
      <c r="Q102" s="137">
        <f t="shared" si="25"/>
        <v>9.6</v>
      </c>
      <c r="R102" s="137">
        <f t="shared" si="25"/>
        <v>9.6</v>
      </c>
      <c r="S102" s="137">
        <f t="shared" si="26"/>
        <v>9.6</v>
      </c>
      <c r="T102" s="137">
        <f t="shared" si="26"/>
        <v>9.6</v>
      </c>
      <c r="U102" s="137">
        <f t="shared" si="26"/>
        <v>9.6</v>
      </c>
      <c r="V102" s="137">
        <f t="shared" si="26"/>
        <v>9.6</v>
      </c>
      <c r="W102" s="137">
        <f t="shared" si="26"/>
        <v>9.6</v>
      </c>
      <c r="X102" s="137">
        <f t="shared" si="26"/>
        <v>9.6</v>
      </c>
      <c r="Y102" s="137">
        <f t="shared" si="26"/>
        <v>9.6</v>
      </c>
      <c r="Z102" s="137">
        <f t="shared" si="26"/>
        <v>9.6</v>
      </c>
      <c r="AA102" s="137">
        <f t="shared" si="26"/>
        <v>9.6</v>
      </c>
      <c r="AB102" s="137">
        <f t="shared" si="26"/>
        <v>9.6</v>
      </c>
      <c r="AC102" s="137">
        <f t="shared" si="26"/>
        <v>9.6</v>
      </c>
      <c r="AD102" s="137">
        <f t="shared" si="26"/>
        <v>9.6</v>
      </c>
      <c r="AE102" s="137">
        <f t="shared" si="26"/>
        <v>9.6</v>
      </c>
      <c r="AF102" s="137">
        <f t="shared" si="26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5"/>
        <v>9.98</v>
      </c>
      <c r="D103" s="137">
        <f t="shared" si="25"/>
        <v>9.98</v>
      </c>
      <c r="E103" s="137">
        <f t="shared" si="25"/>
        <v>9.98</v>
      </c>
      <c r="F103" s="137">
        <f t="shared" si="25"/>
        <v>9.98</v>
      </c>
      <c r="G103" s="137">
        <f t="shared" si="25"/>
        <v>9.98</v>
      </c>
      <c r="H103" s="137">
        <f t="shared" si="25"/>
        <v>9.98</v>
      </c>
      <c r="I103" s="137">
        <f t="shared" si="25"/>
        <v>9.98</v>
      </c>
      <c r="J103" s="137">
        <f t="shared" si="25"/>
        <v>9.98</v>
      </c>
      <c r="K103" s="137">
        <f t="shared" si="25"/>
        <v>9.98</v>
      </c>
      <c r="L103" s="137">
        <f t="shared" si="25"/>
        <v>9.98</v>
      </c>
      <c r="M103" s="137">
        <f t="shared" si="25"/>
        <v>9.98</v>
      </c>
      <c r="N103" s="137">
        <f t="shared" si="25"/>
        <v>9.98</v>
      </c>
      <c r="O103" s="137">
        <f t="shared" si="25"/>
        <v>9.98</v>
      </c>
      <c r="P103" s="137">
        <f t="shared" si="25"/>
        <v>9.98</v>
      </c>
      <c r="Q103" s="137">
        <f t="shared" si="25"/>
        <v>9.98</v>
      </c>
      <c r="R103" s="137">
        <f t="shared" si="25"/>
        <v>9.98</v>
      </c>
      <c r="S103" s="137">
        <f t="shared" si="26"/>
        <v>9.98</v>
      </c>
      <c r="T103" s="137">
        <f t="shared" si="26"/>
        <v>9.98</v>
      </c>
      <c r="U103" s="137">
        <f t="shared" si="26"/>
        <v>9.98</v>
      </c>
      <c r="V103" s="137">
        <f t="shared" si="26"/>
        <v>9.98</v>
      </c>
      <c r="W103" s="137">
        <f t="shared" si="26"/>
        <v>9.98</v>
      </c>
      <c r="X103" s="137">
        <f t="shared" si="26"/>
        <v>9.98</v>
      </c>
      <c r="Y103" s="137">
        <f t="shared" si="26"/>
        <v>9.98</v>
      </c>
      <c r="Z103" s="137">
        <f t="shared" si="26"/>
        <v>9.98</v>
      </c>
      <c r="AA103" s="137">
        <f t="shared" si="26"/>
        <v>9.98</v>
      </c>
      <c r="AB103" s="137">
        <f t="shared" si="26"/>
        <v>9.98</v>
      </c>
      <c r="AC103" s="137">
        <f t="shared" si="26"/>
        <v>9.98</v>
      </c>
      <c r="AD103" s="137">
        <f t="shared" si="26"/>
        <v>9.98</v>
      </c>
      <c r="AE103" s="137">
        <f t="shared" si="26"/>
        <v>9.98</v>
      </c>
      <c r="AF103" s="137">
        <f t="shared" si="26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5"/>
        <v>9.1</v>
      </c>
      <c r="D104" s="137">
        <f t="shared" si="25"/>
        <v>9.1</v>
      </c>
      <c r="E104" s="137">
        <f t="shared" si="25"/>
        <v>9.1</v>
      </c>
      <c r="F104" s="137">
        <f t="shared" si="25"/>
        <v>9.1</v>
      </c>
      <c r="G104" s="137">
        <f t="shared" si="25"/>
        <v>9.1</v>
      </c>
      <c r="H104" s="137">
        <f t="shared" si="25"/>
        <v>9.1</v>
      </c>
      <c r="I104" s="137">
        <f t="shared" si="25"/>
        <v>9.1</v>
      </c>
      <c r="J104" s="137">
        <f t="shared" si="25"/>
        <v>9.1</v>
      </c>
      <c r="K104" s="137">
        <f t="shared" si="25"/>
        <v>9.1</v>
      </c>
      <c r="L104" s="137">
        <f t="shared" si="25"/>
        <v>9.1</v>
      </c>
      <c r="M104" s="137">
        <f t="shared" si="25"/>
        <v>9.1</v>
      </c>
      <c r="N104" s="137">
        <f t="shared" si="25"/>
        <v>9.1</v>
      </c>
      <c r="O104" s="137">
        <f t="shared" si="25"/>
        <v>9.1</v>
      </c>
      <c r="P104" s="137">
        <f t="shared" si="25"/>
        <v>9.1</v>
      </c>
      <c r="Q104" s="137">
        <f t="shared" si="25"/>
        <v>9.1</v>
      </c>
      <c r="R104" s="137">
        <f t="shared" si="25"/>
        <v>9.1</v>
      </c>
      <c r="S104" s="137">
        <f t="shared" si="26"/>
        <v>9.1</v>
      </c>
      <c r="T104" s="137">
        <f t="shared" si="26"/>
        <v>9.1</v>
      </c>
      <c r="U104" s="137">
        <f t="shared" si="26"/>
        <v>9.1</v>
      </c>
      <c r="V104" s="137">
        <f t="shared" si="26"/>
        <v>9.1</v>
      </c>
      <c r="W104" s="137">
        <f t="shared" si="26"/>
        <v>9.1</v>
      </c>
      <c r="X104" s="137">
        <f t="shared" si="26"/>
        <v>9.1</v>
      </c>
      <c r="Y104" s="137">
        <f t="shared" si="26"/>
        <v>9.1</v>
      </c>
      <c r="Z104" s="137">
        <f t="shared" si="26"/>
        <v>9.1</v>
      </c>
      <c r="AA104" s="137">
        <f t="shared" si="26"/>
        <v>9.1</v>
      </c>
      <c r="AB104" s="137">
        <f t="shared" si="26"/>
        <v>9.1</v>
      </c>
      <c r="AC104" s="137">
        <f t="shared" si="26"/>
        <v>9.1</v>
      </c>
      <c r="AD104" s="137">
        <f t="shared" si="26"/>
        <v>9.1</v>
      </c>
      <c r="AE104" s="137">
        <f t="shared" si="26"/>
        <v>9.1</v>
      </c>
      <c r="AF104" s="137">
        <f t="shared" si="26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5"/>
        <v>9.18</v>
      </c>
      <c r="D105" s="137">
        <f t="shared" si="25"/>
        <v>9.18</v>
      </c>
      <c r="E105" s="137">
        <f t="shared" si="25"/>
        <v>9.18</v>
      </c>
      <c r="F105" s="137">
        <f t="shared" si="25"/>
        <v>9.18</v>
      </c>
      <c r="G105" s="137">
        <f t="shared" si="25"/>
        <v>9.18</v>
      </c>
      <c r="H105" s="137">
        <f t="shared" si="25"/>
        <v>9.18</v>
      </c>
      <c r="I105" s="137">
        <f t="shared" si="25"/>
        <v>9.18</v>
      </c>
      <c r="J105" s="137">
        <f t="shared" si="25"/>
        <v>9.18</v>
      </c>
      <c r="K105" s="137">
        <f t="shared" si="25"/>
        <v>9.18</v>
      </c>
      <c r="L105" s="137">
        <f t="shared" si="25"/>
        <v>9.18</v>
      </c>
      <c r="M105" s="137">
        <f t="shared" si="25"/>
        <v>9.18</v>
      </c>
      <c r="N105" s="137">
        <f t="shared" si="25"/>
        <v>9.18</v>
      </c>
      <c r="O105" s="137">
        <f t="shared" si="25"/>
        <v>9.18</v>
      </c>
      <c r="P105" s="137">
        <f t="shared" si="25"/>
        <v>9.18</v>
      </c>
      <c r="Q105" s="137">
        <f t="shared" si="25"/>
        <v>9.18</v>
      </c>
      <c r="R105" s="137">
        <f t="shared" si="25"/>
        <v>9.18</v>
      </c>
      <c r="S105" s="137">
        <f t="shared" si="26"/>
        <v>9.18</v>
      </c>
      <c r="T105" s="137">
        <f t="shared" si="26"/>
        <v>9.18</v>
      </c>
      <c r="U105" s="137">
        <f t="shared" si="26"/>
        <v>9.18</v>
      </c>
      <c r="V105" s="137">
        <f t="shared" si="26"/>
        <v>9.18</v>
      </c>
      <c r="W105" s="137">
        <f t="shared" si="26"/>
        <v>9.18</v>
      </c>
      <c r="X105" s="137">
        <f t="shared" si="26"/>
        <v>9.18</v>
      </c>
      <c r="Y105" s="137">
        <f t="shared" si="26"/>
        <v>9.18</v>
      </c>
      <c r="Z105" s="137">
        <f t="shared" si="26"/>
        <v>9.18</v>
      </c>
      <c r="AA105" s="137">
        <f t="shared" si="26"/>
        <v>9.18</v>
      </c>
      <c r="AB105" s="137">
        <f t="shared" si="26"/>
        <v>9.18</v>
      </c>
      <c r="AC105" s="137">
        <f t="shared" si="26"/>
        <v>9.18</v>
      </c>
      <c r="AD105" s="137">
        <f t="shared" si="26"/>
        <v>9.18</v>
      </c>
      <c r="AE105" s="137">
        <f t="shared" si="26"/>
        <v>9.18</v>
      </c>
      <c r="AF105" s="137">
        <f t="shared" si="26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5"/>
        <v>7</v>
      </c>
      <c r="D106" s="137">
        <f t="shared" si="25"/>
        <v>7</v>
      </c>
      <c r="E106" s="137">
        <f t="shared" si="25"/>
        <v>7</v>
      </c>
      <c r="F106" s="137">
        <f t="shared" si="25"/>
        <v>7</v>
      </c>
      <c r="G106" s="137">
        <f t="shared" si="25"/>
        <v>7</v>
      </c>
      <c r="H106" s="137">
        <f t="shared" si="25"/>
        <v>7</v>
      </c>
      <c r="I106" s="137">
        <f t="shared" si="25"/>
        <v>7</v>
      </c>
      <c r="J106" s="137">
        <f t="shared" si="25"/>
        <v>7</v>
      </c>
      <c r="K106" s="137">
        <f t="shared" si="25"/>
        <v>7</v>
      </c>
      <c r="L106" s="137">
        <f t="shared" si="25"/>
        <v>7</v>
      </c>
      <c r="M106" s="137">
        <f t="shared" si="25"/>
        <v>7</v>
      </c>
      <c r="N106" s="137">
        <f t="shared" si="25"/>
        <v>7</v>
      </c>
      <c r="O106" s="137">
        <f t="shared" si="25"/>
        <v>7</v>
      </c>
      <c r="P106" s="137">
        <f t="shared" si="25"/>
        <v>7</v>
      </c>
      <c r="Q106" s="137">
        <f t="shared" si="25"/>
        <v>7</v>
      </c>
      <c r="R106" s="137">
        <f t="shared" si="25"/>
        <v>7</v>
      </c>
      <c r="S106" s="137">
        <f t="shared" si="26"/>
        <v>7</v>
      </c>
      <c r="T106" s="137">
        <f t="shared" si="26"/>
        <v>7</v>
      </c>
      <c r="U106" s="137">
        <f t="shared" si="26"/>
        <v>7</v>
      </c>
      <c r="V106" s="137">
        <f t="shared" si="26"/>
        <v>7</v>
      </c>
      <c r="W106" s="137">
        <f t="shared" si="26"/>
        <v>7</v>
      </c>
      <c r="X106" s="137">
        <f t="shared" si="26"/>
        <v>7</v>
      </c>
      <c r="Y106" s="137">
        <f t="shared" si="26"/>
        <v>7</v>
      </c>
      <c r="Z106" s="137">
        <f t="shared" si="26"/>
        <v>7</v>
      </c>
      <c r="AA106" s="137">
        <f t="shared" si="26"/>
        <v>7</v>
      </c>
      <c r="AB106" s="137">
        <f t="shared" si="26"/>
        <v>7</v>
      </c>
      <c r="AC106" s="137">
        <f t="shared" si="26"/>
        <v>7</v>
      </c>
      <c r="AD106" s="137">
        <f t="shared" si="26"/>
        <v>7</v>
      </c>
      <c r="AE106" s="137">
        <f t="shared" si="26"/>
        <v>7</v>
      </c>
      <c r="AF106" s="137">
        <f t="shared" si="26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7">B108</f>
        <v>2.25</v>
      </c>
      <c r="D108" s="137">
        <f t="shared" si="27"/>
        <v>2.25</v>
      </c>
      <c r="E108" s="137">
        <f t="shared" si="27"/>
        <v>2.25</v>
      </c>
      <c r="F108" s="137">
        <f t="shared" si="27"/>
        <v>2.25</v>
      </c>
      <c r="G108" s="137">
        <f t="shared" si="27"/>
        <v>2.25</v>
      </c>
      <c r="H108" s="137">
        <f t="shared" si="27"/>
        <v>2.25</v>
      </c>
      <c r="I108" s="137">
        <f t="shared" si="27"/>
        <v>2.25</v>
      </c>
      <c r="J108" s="137">
        <f t="shared" si="27"/>
        <v>2.25</v>
      </c>
      <c r="K108" s="137">
        <f t="shared" si="27"/>
        <v>2.25</v>
      </c>
      <c r="L108" s="137">
        <f t="shared" si="27"/>
        <v>2.25</v>
      </c>
      <c r="M108" s="137">
        <f t="shared" si="27"/>
        <v>2.25</v>
      </c>
      <c r="N108" s="137">
        <f t="shared" si="27"/>
        <v>2.25</v>
      </c>
      <c r="O108" s="137">
        <f t="shared" si="27"/>
        <v>2.25</v>
      </c>
      <c r="P108" s="137">
        <f t="shared" si="27"/>
        <v>2.25</v>
      </c>
      <c r="Q108" s="137">
        <f t="shared" si="27"/>
        <v>2.25</v>
      </c>
      <c r="R108" s="137">
        <f t="shared" si="27"/>
        <v>2.25</v>
      </c>
      <c r="S108" s="137">
        <f t="shared" ref="S108:AF109" si="28">R108</f>
        <v>2.25</v>
      </c>
      <c r="T108" s="137">
        <f t="shared" si="28"/>
        <v>2.25</v>
      </c>
      <c r="U108" s="137">
        <f t="shared" si="28"/>
        <v>2.25</v>
      </c>
      <c r="V108" s="137">
        <f t="shared" si="28"/>
        <v>2.25</v>
      </c>
      <c r="W108" s="137">
        <f t="shared" si="28"/>
        <v>2.25</v>
      </c>
      <c r="X108" s="137">
        <f t="shared" si="28"/>
        <v>2.25</v>
      </c>
      <c r="Y108" s="137">
        <f t="shared" si="28"/>
        <v>2.25</v>
      </c>
      <c r="Z108" s="137">
        <f t="shared" si="28"/>
        <v>2.25</v>
      </c>
      <c r="AA108" s="137">
        <f t="shared" si="28"/>
        <v>2.25</v>
      </c>
      <c r="AB108" s="137">
        <f t="shared" si="28"/>
        <v>2.25</v>
      </c>
      <c r="AC108" s="137">
        <f t="shared" si="28"/>
        <v>2.25</v>
      </c>
      <c r="AD108" s="137">
        <f t="shared" si="28"/>
        <v>2.25</v>
      </c>
      <c r="AE108" s="137">
        <f t="shared" si="28"/>
        <v>2.25</v>
      </c>
      <c r="AF108" s="137">
        <f t="shared" si="28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7"/>
        <v>1.64</v>
      </c>
      <c r="D109" s="137">
        <f t="shared" si="27"/>
        <v>1.64</v>
      </c>
      <c r="E109" s="137">
        <f t="shared" si="27"/>
        <v>1.64</v>
      </c>
      <c r="F109" s="137">
        <f t="shared" si="27"/>
        <v>1.64</v>
      </c>
      <c r="G109" s="137">
        <f t="shared" si="27"/>
        <v>1.64</v>
      </c>
      <c r="H109" s="137">
        <f t="shared" si="27"/>
        <v>1.64</v>
      </c>
      <c r="I109" s="137">
        <f t="shared" si="27"/>
        <v>1.64</v>
      </c>
      <c r="J109" s="137">
        <f t="shared" si="27"/>
        <v>1.64</v>
      </c>
      <c r="K109" s="137">
        <f t="shared" si="27"/>
        <v>1.64</v>
      </c>
      <c r="L109" s="137">
        <f t="shared" si="27"/>
        <v>1.64</v>
      </c>
      <c r="M109" s="137">
        <f t="shared" si="27"/>
        <v>1.64</v>
      </c>
      <c r="N109" s="137">
        <f t="shared" si="27"/>
        <v>1.64</v>
      </c>
      <c r="O109" s="137">
        <f t="shared" si="27"/>
        <v>1.64</v>
      </c>
      <c r="P109" s="137">
        <f t="shared" si="27"/>
        <v>1.64</v>
      </c>
      <c r="Q109" s="137">
        <f t="shared" si="27"/>
        <v>1.64</v>
      </c>
      <c r="R109" s="137">
        <f t="shared" si="27"/>
        <v>1.64</v>
      </c>
      <c r="S109" s="137">
        <f t="shared" si="28"/>
        <v>1.64</v>
      </c>
      <c r="T109" s="137">
        <f t="shared" si="28"/>
        <v>1.64</v>
      </c>
      <c r="U109" s="137">
        <f t="shared" si="28"/>
        <v>1.64</v>
      </c>
      <c r="V109" s="137">
        <f t="shared" si="28"/>
        <v>1.64</v>
      </c>
      <c r="W109" s="137">
        <f t="shared" si="28"/>
        <v>1.64</v>
      </c>
      <c r="X109" s="137">
        <f t="shared" si="28"/>
        <v>1.64</v>
      </c>
      <c r="Y109" s="137">
        <f t="shared" si="28"/>
        <v>1.64</v>
      </c>
      <c r="Z109" s="137">
        <f t="shared" si="28"/>
        <v>1.64</v>
      </c>
      <c r="AA109" s="137">
        <f t="shared" si="28"/>
        <v>1.64</v>
      </c>
      <c r="AB109" s="137">
        <f t="shared" si="28"/>
        <v>1.64</v>
      </c>
      <c r="AC109" s="137">
        <f t="shared" si="28"/>
        <v>1.64</v>
      </c>
      <c r="AD109" s="137">
        <f t="shared" si="28"/>
        <v>1.64</v>
      </c>
      <c r="AE109" s="137">
        <f t="shared" si="28"/>
        <v>1.64</v>
      </c>
      <c r="AF109" s="137">
        <f t="shared" si="28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29">B111</f>
        <v>1.62</v>
      </c>
      <c r="D111" s="137">
        <f t="shared" si="29"/>
        <v>1.62</v>
      </c>
      <c r="E111" s="137">
        <f t="shared" si="29"/>
        <v>1.62</v>
      </c>
      <c r="F111" s="137">
        <f t="shared" si="29"/>
        <v>1.62</v>
      </c>
      <c r="G111" s="137">
        <f t="shared" si="29"/>
        <v>1.62</v>
      </c>
      <c r="H111" s="137">
        <f t="shared" si="29"/>
        <v>1.62</v>
      </c>
      <c r="I111" s="137">
        <f t="shared" si="29"/>
        <v>1.62</v>
      </c>
      <c r="J111" s="137">
        <f t="shared" si="29"/>
        <v>1.62</v>
      </c>
      <c r="K111" s="137">
        <f t="shared" si="29"/>
        <v>1.62</v>
      </c>
      <c r="L111" s="137">
        <f t="shared" si="29"/>
        <v>1.62</v>
      </c>
      <c r="M111" s="137">
        <f t="shared" si="29"/>
        <v>1.62</v>
      </c>
      <c r="N111" s="137">
        <f t="shared" si="29"/>
        <v>1.62</v>
      </c>
      <c r="O111" s="137">
        <f t="shared" si="29"/>
        <v>1.62</v>
      </c>
      <c r="P111" s="137">
        <f t="shared" si="29"/>
        <v>1.62</v>
      </c>
      <c r="Q111" s="137">
        <f t="shared" si="29"/>
        <v>1.62</v>
      </c>
      <c r="R111" s="137">
        <f t="shared" si="29"/>
        <v>1.62</v>
      </c>
      <c r="S111" s="137">
        <f t="shared" ref="S111:AF126" si="30">R111</f>
        <v>1.62</v>
      </c>
      <c r="T111" s="137">
        <f t="shared" si="30"/>
        <v>1.62</v>
      </c>
      <c r="U111" s="137">
        <f t="shared" si="30"/>
        <v>1.62</v>
      </c>
      <c r="V111" s="137">
        <f t="shared" si="30"/>
        <v>1.62</v>
      </c>
      <c r="W111" s="137">
        <f t="shared" si="30"/>
        <v>1.62</v>
      </c>
      <c r="X111" s="137">
        <f t="shared" si="30"/>
        <v>1.62</v>
      </c>
      <c r="Y111" s="137">
        <f t="shared" si="30"/>
        <v>1.62</v>
      </c>
      <c r="Z111" s="137">
        <f t="shared" si="30"/>
        <v>1.62</v>
      </c>
      <c r="AA111" s="137">
        <f t="shared" si="30"/>
        <v>1.62</v>
      </c>
      <c r="AB111" s="137">
        <f t="shared" si="30"/>
        <v>1.62</v>
      </c>
      <c r="AC111" s="137">
        <f t="shared" si="30"/>
        <v>1.62</v>
      </c>
      <c r="AD111" s="137">
        <f t="shared" si="30"/>
        <v>1.62</v>
      </c>
      <c r="AE111" s="137">
        <f t="shared" si="30"/>
        <v>1.62</v>
      </c>
      <c r="AF111" s="137">
        <f t="shared" si="30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29"/>
        <v>8.36</v>
      </c>
      <c r="D112" s="137">
        <f t="shared" si="29"/>
        <v>8.36</v>
      </c>
      <c r="E112" s="137">
        <f t="shared" si="29"/>
        <v>8.36</v>
      </c>
      <c r="F112" s="137">
        <f t="shared" si="29"/>
        <v>8.36</v>
      </c>
      <c r="G112" s="137">
        <f t="shared" si="29"/>
        <v>8.36</v>
      </c>
      <c r="H112" s="137">
        <f t="shared" si="29"/>
        <v>8.36</v>
      </c>
      <c r="I112" s="137">
        <f t="shared" si="29"/>
        <v>8.36</v>
      </c>
      <c r="J112" s="137">
        <f t="shared" si="29"/>
        <v>8.36</v>
      </c>
      <c r="K112" s="137">
        <f t="shared" si="29"/>
        <v>8.36</v>
      </c>
      <c r="L112" s="137">
        <f t="shared" si="29"/>
        <v>8.36</v>
      </c>
      <c r="M112" s="137">
        <f t="shared" si="29"/>
        <v>8.36</v>
      </c>
      <c r="N112" s="137">
        <f t="shared" si="29"/>
        <v>8.36</v>
      </c>
      <c r="O112" s="137">
        <f t="shared" si="29"/>
        <v>8.36</v>
      </c>
      <c r="P112" s="137">
        <f t="shared" si="29"/>
        <v>8.36</v>
      </c>
      <c r="Q112" s="137">
        <f t="shared" si="29"/>
        <v>8.36</v>
      </c>
      <c r="R112" s="137">
        <f t="shared" si="29"/>
        <v>8.36</v>
      </c>
      <c r="S112" s="137">
        <f t="shared" si="30"/>
        <v>8.36</v>
      </c>
      <c r="T112" s="137">
        <f t="shared" si="30"/>
        <v>8.36</v>
      </c>
      <c r="U112" s="137">
        <f t="shared" si="30"/>
        <v>8.36</v>
      </c>
      <c r="V112" s="137">
        <f t="shared" si="30"/>
        <v>8.36</v>
      </c>
      <c r="W112" s="137">
        <f t="shared" si="30"/>
        <v>8.36</v>
      </c>
      <c r="X112" s="137">
        <f t="shared" si="30"/>
        <v>8.36</v>
      </c>
      <c r="Y112" s="137">
        <f t="shared" si="30"/>
        <v>8.36</v>
      </c>
      <c r="Z112" s="137">
        <f t="shared" si="30"/>
        <v>8.36</v>
      </c>
      <c r="AA112" s="137">
        <f t="shared" si="30"/>
        <v>8.36</v>
      </c>
      <c r="AB112" s="137">
        <f t="shared" si="30"/>
        <v>8.36</v>
      </c>
      <c r="AC112" s="137">
        <f t="shared" si="30"/>
        <v>8.36</v>
      </c>
      <c r="AD112" s="137">
        <f t="shared" si="30"/>
        <v>8.36</v>
      </c>
      <c r="AE112" s="137">
        <f t="shared" si="30"/>
        <v>8.36</v>
      </c>
      <c r="AF112" s="137">
        <f t="shared" si="30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29"/>
        <v>8</v>
      </c>
      <c r="D113" s="137">
        <f t="shared" si="29"/>
        <v>8</v>
      </c>
      <c r="E113" s="137">
        <f t="shared" si="29"/>
        <v>8</v>
      </c>
      <c r="F113" s="137">
        <f t="shared" si="29"/>
        <v>8</v>
      </c>
      <c r="G113" s="137">
        <f t="shared" si="29"/>
        <v>8</v>
      </c>
      <c r="H113" s="137">
        <f t="shared" si="29"/>
        <v>8</v>
      </c>
      <c r="I113" s="137">
        <v>5.4</v>
      </c>
      <c r="J113" s="137">
        <f t="shared" si="29"/>
        <v>5.4</v>
      </c>
      <c r="K113" s="137">
        <f t="shared" si="29"/>
        <v>5.4</v>
      </c>
      <c r="L113" s="137">
        <f t="shared" si="29"/>
        <v>5.4</v>
      </c>
      <c r="M113" s="137">
        <f t="shared" si="29"/>
        <v>5.4</v>
      </c>
      <c r="N113" s="137">
        <f t="shared" si="29"/>
        <v>5.4</v>
      </c>
      <c r="O113" s="137">
        <f t="shared" si="29"/>
        <v>5.4</v>
      </c>
      <c r="P113" s="137">
        <f t="shared" si="29"/>
        <v>5.4</v>
      </c>
      <c r="Q113" s="137">
        <f t="shared" si="29"/>
        <v>5.4</v>
      </c>
      <c r="R113" s="137">
        <f t="shared" si="29"/>
        <v>5.4</v>
      </c>
      <c r="S113" s="137">
        <f t="shared" si="30"/>
        <v>5.4</v>
      </c>
      <c r="T113" s="137">
        <f t="shared" si="30"/>
        <v>5.4</v>
      </c>
      <c r="U113" s="137">
        <f t="shared" si="30"/>
        <v>5.4</v>
      </c>
      <c r="V113" s="137">
        <f t="shared" si="30"/>
        <v>5.4</v>
      </c>
      <c r="W113" s="137">
        <f t="shared" si="30"/>
        <v>5.4</v>
      </c>
      <c r="X113" s="137">
        <f t="shared" si="30"/>
        <v>5.4</v>
      </c>
      <c r="Y113" s="137">
        <f t="shared" si="30"/>
        <v>5.4</v>
      </c>
      <c r="Z113" s="137">
        <f t="shared" si="30"/>
        <v>5.4</v>
      </c>
      <c r="AA113" s="137">
        <f t="shared" si="30"/>
        <v>5.4</v>
      </c>
      <c r="AB113" s="137">
        <f t="shared" si="30"/>
        <v>5.4</v>
      </c>
      <c r="AC113" s="137">
        <f t="shared" si="30"/>
        <v>5.4</v>
      </c>
      <c r="AD113" s="137">
        <f t="shared" si="30"/>
        <v>5.4</v>
      </c>
      <c r="AE113" s="137">
        <f t="shared" si="30"/>
        <v>5.4</v>
      </c>
      <c r="AF113" s="137">
        <f t="shared" si="30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29"/>
        <v>6.57</v>
      </c>
      <c r="D114" s="137">
        <f t="shared" si="29"/>
        <v>6.57</v>
      </c>
      <c r="E114" s="137">
        <f t="shared" si="29"/>
        <v>6.57</v>
      </c>
      <c r="F114" s="137">
        <f t="shared" si="29"/>
        <v>6.57</v>
      </c>
      <c r="G114" s="137">
        <f t="shared" si="29"/>
        <v>6.57</v>
      </c>
      <c r="H114" s="137">
        <f t="shared" si="29"/>
        <v>6.57</v>
      </c>
      <c r="I114" s="137">
        <f t="shared" si="29"/>
        <v>6.57</v>
      </c>
      <c r="J114" s="137">
        <f t="shared" si="29"/>
        <v>6.57</v>
      </c>
      <c r="K114" s="137">
        <f t="shared" si="29"/>
        <v>6.57</v>
      </c>
      <c r="L114" s="137">
        <f t="shared" si="29"/>
        <v>6.57</v>
      </c>
      <c r="M114" s="137">
        <f t="shared" si="29"/>
        <v>6.57</v>
      </c>
      <c r="N114" s="137">
        <f t="shared" si="29"/>
        <v>6.57</v>
      </c>
      <c r="O114" s="137">
        <f t="shared" si="29"/>
        <v>6.57</v>
      </c>
      <c r="P114" s="137">
        <f t="shared" si="29"/>
        <v>6.57</v>
      </c>
      <c r="Q114" s="137">
        <f t="shared" si="29"/>
        <v>6.57</v>
      </c>
      <c r="R114" s="137">
        <f t="shared" si="29"/>
        <v>6.57</v>
      </c>
      <c r="S114" s="137">
        <f t="shared" si="30"/>
        <v>6.57</v>
      </c>
      <c r="T114" s="137">
        <f t="shared" si="30"/>
        <v>6.57</v>
      </c>
      <c r="U114" s="137">
        <f t="shared" si="30"/>
        <v>6.57</v>
      </c>
      <c r="V114" s="137">
        <f t="shared" si="30"/>
        <v>6.57</v>
      </c>
      <c r="W114" s="137">
        <f t="shared" si="30"/>
        <v>6.57</v>
      </c>
      <c r="X114" s="137">
        <f t="shared" si="30"/>
        <v>6.57</v>
      </c>
      <c r="Y114" s="137">
        <f t="shared" si="30"/>
        <v>6.57</v>
      </c>
      <c r="Z114" s="137">
        <f t="shared" si="30"/>
        <v>6.57</v>
      </c>
      <c r="AA114" s="137">
        <f t="shared" si="30"/>
        <v>6.57</v>
      </c>
      <c r="AB114" s="137">
        <f t="shared" si="30"/>
        <v>6.57</v>
      </c>
      <c r="AC114" s="137">
        <f t="shared" si="30"/>
        <v>6.57</v>
      </c>
      <c r="AD114" s="137">
        <f t="shared" si="30"/>
        <v>6.57</v>
      </c>
      <c r="AE114" s="137">
        <f t="shared" si="30"/>
        <v>6.57</v>
      </c>
      <c r="AF114" s="137">
        <f t="shared" si="30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29"/>
        <v>3.43</v>
      </c>
      <c r="D115" s="137">
        <f t="shared" si="29"/>
        <v>3.43</v>
      </c>
      <c r="E115" s="137">
        <f t="shared" si="29"/>
        <v>3.43</v>
      </c>
      <c r="F115" s="137">
        <f t="shared" si="29"/>
        <v>3.43</v>
      </c>
      <c r="G115" s="137">
        <f t="shared" si="29"/>
        <v>3.43</v>
      </c>
      <c r="H115" s="137">
        <f t="shared" si="29"/>
        <v>3.43</v>
      </c>
      <c r="I115" s="137">
        <f t="shared" si="29"/>
        <v>3.43</v>
      </c>
      <c r="J115" s="137">
        <f t="shared" si="29"/>
        <v>3.43</v>
      </c>
      <c r="K115" s="137">
        <f t="shared" si="29"/>
        <v>3.43</v>
      </c>
      <c r="L115" s="137">
        <f t="shared" si="29"/>
        <v>3.43</v>
      </c>
      <c r="M115" s="137">
        <f t="shared" si="29"/>
        <v>3.43</v>
      </c>
      <c r="N115" s="137">
        <f t="shared" si="29"/>
        <v>3.43</v>
      </c>
      <c r="O115" s="137">
        <f t="shared" si="29"/>
        <v>3.43</v>
      </c>
      <c r="P115" s="137">
        <f t="shared" si="29"/>
        <v>3.43</v>
      </c>
      <c r="Q115" s="137">
        <f t="shared" si="29"/>
        <v>3.43</v>
      </c>
      <c r="R115" s="137">
        <f t="shared" si="29"/>
        <v>3.43</v>
      </c>
      <c r="S115" s="137">
        <f t="shared" si="30"/>
        <v>3.43</v>
      </c>
      <c r="T115" s="137">
        <f t="shared" si="30"/>
        <v>3.43</v>
      </c>
      <c r="U115" s="137">
        <f t="shared" si="30"/>
        <v>3.43</v>
      </c>
      <c r="V115" s="137">
        <f t="shared" si="30"/>
        <v>3.43</v>
      </c>
      <c r="W115" s="137">
        <f t="shared" si="30"/>
        <v>3.43</v>
      </c>
      <c r="X115" s="137">
        <f t="shared" si="30"/>
        <v>3.43</v>
      </c>
      <c r="Y115" s="137">
        <f t="shared" si="30"/>
        <v>3.43</v>
      </c>
      <c r="Z115" s="137">
        <f t="shared" si="30"/>
        <v>3.43</v>
      </c>
      <c r="AA115" s="137">
        <f t="shared" si="30"/>
        <v>3.43</v>
      </c>
      <c r="AB115" s="137">
        <f t="shared" si="30"/>
        <v>3.43</v>
      </c>
      <c r="AC115" s="137">
        <f t="shared" si="30"/>
        <v>3.43</v>
      </c>
      <c r="AD115" s="137">
        <f t="shared" si="30"/>
        <v>3.43</v>
      </c>
      <c r="AE115" s="137">
        <f t="shared" si="30"/>
        <v>3.43</v>
      </c>
      <c r="AF115" s="137">
        <f t="shared" si="30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29"/>
        <v>2.96</v>
      </c>
      <c r="D116" s="137">
        <f t="shared" si="29"/>
        <v>2.96</v>
      </c>
      <c r="E116" s="137">
        <f t="shared" si="29"/>
        <v>2.96</v>
      </c>
      <c r="F116" s="137">
        <f t="shared" si="29"/>
        <v>2.96</v>
      </c>
      <c r="G116" s="137">
        <f t="shared" si="29"/>
        <v>2.96</v>
      </c>
      <c r="H116" s="137">
        <f t="shared" si="29"/>
        <v>2.96</v>
      </c>
      <c r="I116" s="137">
        <f t="shared" si="29"/>
        <v>2.96</v>
      </c>
      <c r="J116" s="137">
        <f t="shared" si="29"/>
        <v>2.96</v>
      </c>
      <c r="K116" s="137">
        <f t="shared" si="29"/>
        <v>2.96</v>
      </c>
      <c r="L116" s="137">
        <f t="shared" si="29"/>
        <v>2.96</v>
      </c>
      <c r="M116" s="137">
        <f t="shared" si="29"/>
        <v>2.96</v>
      </c>
      <c r="N116" s="137">
        <f t="shared" si="29"/>
        <v>2.96</v>
      </c>
      <c r="O116" s="137">
        <f t="shared" si="29"/>
        <v>2.96</v>
      </c>
      <c r="P116" s="137">
        <f t="shared" si="29"/>
        <v>2.96</v>
      </c>
      <c r="Q116" s="137">
        <f t="shared" si="29"/>
        <v>2.96</v>
      </c>
      <c r="R116" s="137">
        <f t="shared" si="29"/>
        <v>2.96</v>
      </c>
      <c r="S116" s="137">
        <f t="shared" si="30"/>
        <v>2.96</v>
      </c>
      <c r="T116" s="137">
        <f t="shared" si="30"/>
        <v>2.96</v>
      </c>
      <c r="U116" s="137">
        <f t="shared" si="30"/>
        <v>2.96</v>
      </c>
      <c r="V116" s="137">
        <f t="shared" si="30"/>
        <v>2.96</v>
      </c>
      <c r="W116" s="137">
        <f t="shared" si="30"/>
        <v>2.96</v>
      </c>
      <c r="X116" s="137">
        <f t="shared" si="30"/>
        <v>2.96</v>
      </c>
      <c r="Y116" s="137">
        <f t="shared" si="30"/>
        <v>2.96</v>
      </c>
      <c r="Z116" s="137">
        <f t="shared" si="30"/>
        <v>2.96</v>
      </c>
      <c r="AA116" s="137">
        <f t="shared" si="30"/>
        <v>2.96</v>
      </c>
      <c r="AB116" s="137">
        <f t="shared" si="30"/>
        <v>2.96</v>
      </c>
      <c r="AC116" s="137">
        <f t="shared" si="30"/>
        <v>2.96</v>
      </c>
      <c r="AD116" s="137">
        <f t="shared" si="30"/>
        <v>2.96</v>
      </c>
      <c r="AE116" s="137">
        <f t="shared" si="30"/>
        <v>2.96</v>
      </c>
      <c r="AF116" s="137">
        <f t="shared" si="30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29"/>
        <v>8</v>
      </c>
      <c r="D117" s="137">
        <f t="shared" si="29"/>
        <v>8</v>
      </c>
      <c r="E117" s="137">
        <f t="shared" si="29"/>
        <v>8</v>
      </c>
      <c r="F117" s="137">
        <f t="shared" si="29"/>
        <v>8</v>
      </c>
      <c r="G117" s="137">
        <f t="shared" si="29"/>
        <v>8</v>
      </c>
      <c r="H117" s="137">
        <f t="shared" si="29"/>
        <v>8</v>
      </c>
      <c r="I117" s="137">
        <f t="shared" si="29"/>
        <v>8</v>
      </c>
      <c r="J117" s="137">
        <f t="shared" si="29"/>
        <v>8</v>
      </c>
      <c r="K117" s="137">
        <f t="shared" si="29"/>
        <v>8</v>
      </c>
      <c r="L117" s="137">
        <f t="shared" si="29"/>
        <v>8</v>
      </c>
      <c r="M117" s="137">
        <f t="shared" si="29"/>
        <v>8</v>
      </c>
      <c r="N117" s="137">
        <f t="shared" si="29"/>
        <v>8</v>
      </c>
      <c r="O117" s="137">
        <f t="shared" si="29"/>
        <v>8</v>
      </c>
      <c r="P117" s="137">
        <f t="shared" si="29"/>
        <v>8</v>
      </c>
      <c r="Q117" s="137">
        <f t="shared" si="29"/>
        <v>8</v>
      </c>
      <c r="R117" s="137">
        <f t="shared" si="29"/>
        <v>8</v>
      </c>
      <c r="S117" s="137">
        <f t="shared" si="30"/>
        <v>8</v>
      </c>
      <c r="T117" s="137">
        <f t="shared" si="30"/>
        <v>8</v>
      </c>
      <c r="U117" s="137">
        <f t="shared" si="30"/>
        <v>8</v>
      </c>
      <c r="V117" s="137">
        <f t="shared" si="30"/>
        <v>8</v>
      </c>
      <c r="W117" s="137">
        <f t="shared" si="30"/>
        <v>8</v>
      </c>
      <c r="X117" s="137">
        <f t="shared" si="30"/>
        <v>8</v>
      </c>
      <c r="Y117" s="137">
        <f t="shared" si="30"/>
        <v>8</v>
      </c>
      <c r="Z117" s="137">
        <f t="shared" si="30"/>
        <v>8</v>
      </c>
      <c r="AA117" s="137">
        <f t="shared" si="30"/>
        <v>8</v>
      </c>
      <c r="AB117" s="137">
        <f t="shared" si="30"/>
        <v>8</v>
      </c>
      <c r="AC117" s="137">
        <f t="shared" si="30"/>
        <v>8</v>
      </c>
      <c r="AD117" s="137">
        <f t="shared" si="30"/>
        <v>8</v>
      </c>
      <c r="AE117" s="137">
        <f t="shared" si="30"/>
        <v>8</v>
      </c>
      <c r="AF117" s="137">
        <f t="shared" si="30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29"/>
        <v>7</v>
      </c>
      <c r="E118" s="137">
        <f t="shared" si="29"/>
        <v>7</v>
      </c>
      <c r="F118" s="137">
        <f t="shared" si="29"/>
        <v>7</v>
      </c>
      <c r="G118" s="137">
        <f t="shared" si="29"/>
        <v>7</v>
      </c>
      <c r="H118" s="137">
        <f t="shared" si="29"/>
        <v>7</v>
      </c>
      <c r="I118" s="137">
        <f t="shared" si="29"/>
        <v>7</v>
      </c>
      <c r="J118" s="137">
        <f t="shared" si="29"/>
        <v>7</v>
      </c>
      <c r="K118" s="137">
        <f t="shared" si="29"/>
        <v>7</v>
      </c>
      <c r="L118" s="137">
        <f t="shared" si="29"/>
        <v>7</v>
      </c>
      <c r="M118" s="137">
        <f t="shared" si="29"/>
        <v>7</v>
      </c>
      <c r="N118" s="137">
        <f t="shared" si="29"/>
        <v>7</v>
      </c>
      <c r="O118" s="137">
        <f t="shared" si="29"/>
        <v>7</v>
      </c>
      <c r="P118" s="137">
        <f t="shared" si="29"/>
        <v>7</v>
      </c>
      <c r="Q118" s="137">
        <f t="shared" si="29"/>
        <v>7</v>
      </c>
      <c r="R118" s="137">
        <f t="shared" si="29"/>
        <v>7</v>
      </c>
      <c r="S118" s="137">
        <f t="shared" si="30"/>
        <v>7</v>
      </c>
      <c r="T118" s="137">
        <f t="shared" si="30"/>
        <v>7</v>
      </c>
      <c r="U118" s="137">
        <f t="shared" si="30"/>
        <v>7</v>
      </c>
      <c r="V118" s="137">
        <f t="shared" si="30"/>
        <v>7</v>
      </c>
      <c r="W118" s="137">
        <f t="shared" si="30"/>
        <v>7</v>
      </c>
      <c r="X118" s="137">
        <f t="shared" si="30"/>
        <v>7</v>
      </c>
      <c r="Y118" s="137">
        <f t="shared" si="30"/>
        <v>7</v>
      </c>
      <c r="Z118" s="137">
        <f t="shared" si="30"/>
        <v>7</v>
      </c>
      <c r="AA118" s="137">
        <f t="shared" si="30"/>
        <v>7</v>
      </c>
      <c r="AB118" s="137">
        <f t="shared" si="30"/>
        <v>7</v>
      </c>
      <c r="AC118" s="137">
        <f t="shared" si="30"/>
        <v>7</v>
      </c>
      <c r="AD118" s="137">
        <f t="shared" si="30"/>
        <v>7</v>
      </c>
      <c r="AE118" s="137">
        <f t="shared" si="30"/>
        <v>7</v>
      </c>
      <c r="AF118" s="137">
        <f t="shared" si="30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1">B119</f>
        <v>3.47</v>
      </c>
      <c r="D119" s="137">
        <f t="shared" si="31"/>
        <v>3.47</v>
      </c>
      <c r="E119" s="137">
        <f t="shared" si="31"/>
        <v>3.47</v>
      </c>
      <c r="F119" s="137">
        <f t="shared" si="31"/>
        <v>3.47</v>
      </c>
      <c r="G119" s="137">
        <f t="shared" si="31"/>
        <v>3.47</v>
      </c>
      <c r="H119" s="137">
        <f t="shared" si="31"/>
        <v>3.47</v>
      </c>
      <c r="I119" s="137">
        <f t="shared" si="31"/>
        <v>3.47</v>
      </c>
      <c r="J119" s="137">
        <f t="shared" si="31"/>
        <v>3.47</v>
      </c>
      <c r="K119" s="137">
        <f t="shared" si="31"/>
        <v>3.47</v>
      </c>
      <c r="L119" s="137">
        <f t="shared" si="31"/>
        <v>3.47</v>
      </c>
      <c r="M119" s="137">
        <f t="shared" si="31"/>
        <v>3.47</v>
      </c>
      <c r="N119" s="137">
        <f t="shared" si="31"/>
        <v>3.47</v>
      </c>
      <c r="O119" s="137">
        <f t="shared" si="31"/>
        <v>3.47</v>
      </c>
      <c r="P119" s="137">
        <f t="shared" si="31"/>
        <v>3.47</v>
      </c>
      <c r="Q119" s="137">
        <f t="shared" si="31"/>
        <v>3.47</v>
      </c>
      <c r="R119" s="137">
        <f t="shared" si="31"/>
        <v>3.47</v>
      </c>
      <c r="S119" s="137">
        <f t="shared" si="30"/>
        <v>3.47</v>
      </c>
      <c r="T119" s="137">
        <f t="shared" si="30"/>
        <v>3.47</v>
      </c>
      <c r="U119" s="137">
        <f t="shared" si="30"/>
        <v>3.47</v>
      </c>
      <c r="V119" s="137">
        <f t="shared" si="30"/>
        <v>3.47</v>
      </c>
      <c r="W119" s="137">
        <f t="shared" si="30"/>
        <v>3.47</v>
      </c>
      <c r="X119" s="137">
        <f t="shared" si="30"/>
        <v>3.47</v>
      </c>
      <c r="Y119" s="137">
        <f t="shared" si="30"/>
        <v>3.47</v>
      </c>
      <c r="Z119" s="137">
        <f t="shared" si="30"/>
        <v>3.47</v>
      </c>
      <c r="AA119" s="137">
        <f t="shared" si="30"/>
        <v>3.47</v>
      </c>
      <c r="AB119" s="137">
        <f t="shared" si="30"/>
        <v>3.47</v>
      </c>
      <c r="AC119" s="137">
        <f t="shared" si="30"/>
        <v>3.47</v>
      </c>
      <c r="AD119" s="137">
        <f t="shared" si="30"/>
        <v>3.47</v>
      </c>
      <c r="AE119" s="137">
        <f t="shared" si="30"/>
        <v>3.47</v>
      </c>
      <c r="AF119" s="137">
        <f t="shared" si="30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1"/>
        <v>2.1</v>
      </c>
      <c r="D120" s="137">
        <f t="shared" si="31"/>
        <v>2.1</v>
      </c>
      <c r="E120" s="137">
        <f t="shared" si="31"/>
        <v>2.1</v>
      </c>
      <c r="F120" s="137">
        <f t="shared" si="31"/>
        <v>2.1</v>
      </c>
      <c r="G120" s="137">
        <f t="shared" si="31"/>
        <v>2.1</v>
      </c>
      <c r="H120" s="137">
        <f t="shared" si="31"/>
        <v>2.1</v>
      </c>
      <c r="I120" s="137">
        <f t="shared" si="31"/>
        <v>2.1</v>
      </c>
      <c r="J120" s="137">
        <f t="shared" si="31"/>
        <v>2.1</v>
      </c>
      <c r="K120" s="137">
        <f t="shared" si="31"/>
        <v>2.1</v>
      </c>
      <c r="L120" s="137">
        <f t="shared" si="31"/>
        <v>2.1</v>
      </c>
      <c r="M120" s="137">
        <f t="shared" si="31"/>
        <v>2.1</v>
      </c>
      <c r="N120" s="137">
        <f t="shared" si="31"/>
        <v>2.1</v>
      </c>
      <c r="O120" s="137">
        <f t="shared" si="31"/>
        <v>2.1</v>
      </c>
      <c r="P120" s="137">
        <f t="shared" si="31"/>
        <v>2.1</v>
      </c>
      <c r="Q120" s="137">
        <f t="shared" si="31"/>
        <v>2.1</v>
      </c>
      <c r="R120" s="137">
        <f t="shared" si="31"/>
        <v>2.1</v>
      </c>
      <c r="S120" s="137">
        <f t="shared" si="30"/>
        <v>2.1</v>
      </c>
      <c r="T120" s="137">
        <f t="shared" si="30"/>
        <v>2.1</v>
      </c>
      <c r="U120" s="137">
        <f t="shared" si="30"/>
        <v>2.1</v>
      </c>
      <c r="V120" s="137">
        <f t="shared" si="30"/>
        <v>2.1</v>
      </c>
      <c r="W120" s="137">
        <f t="shared" si="30"/>
        <v>2.1</v>
      </c>
      <c r="X120" s="137">
        <f t="shared" si="30"/>
        <v>2.1</v>
      </c>
      <c r="Y120" s="137">
        <f t="shared" si="30"/>
        <v>2.1</v>
      </c>
      <c r="Z120" s="137">
        <f t="shared" si="30"/>
        <v>2.1</v>
      </c>
      <c r="AA120" s="137">
        <f t="shared" si="30"/>
        <v>2.1</v>
      </c>
      <c r="AB120" s="137">
        <f t="shared" si="30"/>
        <v>2.1</v>
      </c>
      <c r="AC120" s="137">
        <f t="shared" si="30"/>
        <v>2.1</v>
      </c>
      <c r="AD120" s="137">
        <f t="shared" si="30"/>
        <v>2.1</v>
      </c>
      <c r="AE120" s="137">
        <f t="shared" si="30"/>
        <v>2.1</v>
      </c>
      <c r="AF120" s="137">
        <f t="shared" si="30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1"/>
        <v>9.3000000000000007</v>
      </c>
      <c r="D121" s="137">
        <f t="shared" si="31"/>
        <v>9.3000000000000007</v>
      </c>
      <c r="E121" s="137">
        <f t="shared" si="31"/>
        <v>9.3000000000000007</v>
      </c>
      <c r="F121" s="137">
        <f t="shared" si="31"/>
        <v>9.3000000000000007</v>
      </c>
      <c r="G121" s="137">
        <f t="shared" si="31"/>
        <v>9.3000000000000007</v>
      </c>
      <c r="H121" s="137">
        <f t="shared" si="31"/>
        <v>9.3000000000000007</v>
      </c>
      <c r="I121" s="137">
        <f t="shared" si="31"/>
        <v>9.3000000000000007</v>
      </c>
      <c r="J121" s="137">
        <f t="shared" si="31"/>
        <v>9.3000000000000007</v>
      </c>
      <c r="K121" s="137">
        <f t="shared" si="31"/>
        <v>9.3000000000000007</v>
      </c>
      <c r="L121" s="137">
        <f t="shared" si="31"/>
        <v>9.3000000000000007</v>
      </c>
      <c r="M121" s="137">
        <f t="shared" si="31"/>
        <v>9.3000000000000007</v>
      </c>
      <c r="N121" s="137">
        <f t="shared" si="31"/>
        <v>9.3000000000000007</v>
      </c>
      <c r="O121" s="137">
        <f t="shared" si="31"/>
        <v>9.3000000000000007</v>
      </c>
      <c r="P121" s="137">
        <f t="shared" si="31"/>
        <v>9.3000000000000007</v>
      </c>
      <c r="Q121" s="137">
        <f t="shared" si="31"/>
        <v>9.3000000000000007</v>
      </c>
      <c r="R121" s="137">
        <f t="shared" si="31"/>
        <v>9.3000000000000007</v>
      </c>
      <c r="S121" s="137">
        <f t="shared" si="30"/>
        <v>9.3000000000000007</v>
      </c>
      <c r="T121" s="137">
        <f t="shared" si="30"/>
        <v>9.3000000000000007</v>
      </c>
      <c r="U121" s="137">
        <f t="shared" si="30"/>
        <v>9.3000000000000007</v>
      </c>
      <c r="V121" s="137">
        <f t="shared" si="30"/>
        <v>9.3000000000000007</v>
      </c>
      <c r="W121" s="137">
        <f t="shared" si="30"/>
        <v>9.3000000000000007</v>
      </c>
      <c r="X121" s="137">
        <f t="shared" si="30"/>
        <v>9.3000000000000007</v>
      </c>
      <c r="Y121" s="137">
        <f t="shared" si="30"/>
        <v>9.3000000000000007</v>
      </c>
      <c r="Z121" s="137">
        <f t="shared" si="30"/>
        <v>9.3000000000000007</v>
      </c>
      <c r="AA121" s="137">
        <f t="shared" si="30"/>
        <v>9.3000000000000007</v>
      </c>
      <c r="AB121" s="137">
        <f t="shared" si="30"/>
        <v>9.3000000000000007</v>
      </c>
      <c r="AC121" s="137">
        <f t="shared" si="30"/>
        <v>9.3000000000000007</v>
      </c>
      <c r="AD121" s="137">
        <f t="shared" si="30"/>
        <v>9.3000000000000007</v>
      </c>
      <c r="AE121" s="137">
        <f t="shared" si="30"/>
        <v>9.3000000000000007</v>
      </c>
      <c r="AF121" s="137">
        <f t="shared" si="30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1"/>
        <v>0</v>
      </c>
      <c r="D122" s="137">
        <f t="shared" si="31"/>
        <v>0</v>
      </c>
      <c r="E122" s="137">
        <f t="shared" si="31"/>
        <v>0</v>
      </c>
      <c r="F122" s="137">
        <f t="shared" si="31"/>
        <v>0</v>
      </c>
      <c r="G122" s="137">
        <f t="shared" si="31"/>
        <v>0</v>
      </c>
      <c r="H122" s="137">
        <f t="shared" si="31"/>
        <v>0</v>
      </c>
      <c r="I122" s="137">
        <f t="shared" si="31"/>
        <v>0</v>
      </c>
      <c r="J122" s="137">
        <f t="shared" si="31"/>
        <v>0</v>
      </c>
      <c r="K122" s="137">
        <f t="shared" si="31"/>
        <v>0</v>
      </c>
      <c r="L122" s="137">
        <f t="shared" si="31"/>
        <v>0</v>
      </c>
      <c r="M122" s="137">
        <f t="shared" si="31"/>
        <v>0</v>
      </c>
      <c r="N122" s="137">
        <f t="shared" si="31"/>
        <v>0</v>
      </c>
      <c r="O122" s="137">
        <f t="shared" si="31"/>
        <v>0</v>
      </c>
      <c r="P122" s="137">
        <f t="shared" si="31"/>
        <v>0</v>
      </c>
      <c r="Q122" s="137">
        <f t="shared" si="31"/>
        <v>0</v>
      </c>
      <c r="R122" s="137">
        <f t="shared" si="31"/>
        <v>0</v>
      </c>
      <c r="S122" s="137">
        <f t="shared" si="30"/>
        <v>0</v>
      </c>
      <c r="T122" s="137">
        <f t="shared" si="30"/>
        <v>0</v>
      </c>
      <c r="U122" s="137">
        <f t="shared" si="30"/>
        <v>0</v>
      </c>
      <c r="V122" s="137">
        <f t="shared" si="30"/>
        <v>0</v>
      </c>
      <c r="W122" s="137">
        <f t="shared" si="30"/>
        <v>0</v>
      </c>
      <c r="X122" s="137">
        <f t="shared" si="30"/>
        <v>0</v>
      </c>
      <c r="Y122" s="137">
        <f t="shared" si="30"/>
        <v>0</v>
      </c>
      <c r="Z122" s="137">
        <f t="shared" si="30"/>
        <v>0</v>
      </c>
      <c r="AA122" s="137">
        <f t="shared" si="30"/>
        <v>0</v>
      </c>
      <c r="AB122" s="137">
        <f t="shared" si="30"/>
        <v>0</v>
      </c>
      <c r="AC122" s="137">
        <f t="shared" si="30"/>
        <v>0</v>
      </c>
      <c r="AD122" s="137">
        <f t="shared" si="30"/>
        <v>0</v>
      </c>
      <c r="AE122" s="137">
        <f t="shared" si="30"/>
        <v>0</v>
      </c>
      <c r="AF122" s="137">
        <f t="shared" si="30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1"/>
        <v>0</v>
      </c>
      <c r="D123" s="137">
        <f t="shared" si="31"/>
        <v>0</v>
      </c>
      <c r="E123" s="137">
        <f t="shared" si="31"/>
        <v>0</v>
      </c>
      <c r="F123" s="137">
        <f t="shared" si="31"/>
        <v>0</v>
      </c>
      <c r="G123" s="137">
        <f t="shared" si="31"/>
        <v>0</v>
      </c>
      <c r="H123" s="137">
        <f t="shared" si="31"/>
        <v>0</v>
      </c>
      <c r="I123" s="137">
        <f t="shared" si="31"/>
        <v>0</v>
      </c>
      <c r="J123" s="137">
        <f t="shared" si="31"/>
        <v>0</v>
      </c>
      <c r="K123" s="137">
        <f t="shared" si="31"/>
        <v>0</v>
      </c>
      <c r="L123" s="137">
        <f t="shared" si="31"/>
        <v>0</v>
      </c>
      <c r="M123" s="137">
        <f t="shared" si="31"/>
        <v>0</v>
      </c>
      <c r="N123" s="137">
        <f t="shared" si="31"/>
        <v>0</v>
      </c>
      <c r="O123" s="137">
        <f t="shared" si="31"/>
        <v>0</v>
      </c>
      <c r="P123" s="137">
        <f t="shared" si="31"/>
        <v>0</v>
      </c>
      <c r="Q123" s="137">
        <f t="shared" si="31"/>
        <v>0</v>
      </c>
      <c r="R123" s="137">
        <f t="shared" si="31"/>
        <v>0</v>
      </c>
      <c r="S123" s="137">
        <f t="shared" si="30"/>
        <v>0</v>
      </c>
      <c r="T123" s="137">
        <f t="shared" si="30"/>
        <v>0</v>
      </c>
      <c r="U123" s="137">
        <f t="shared" si="30"/>
        <v>0</v>
      </c>
      <c r="V123" s="137">
        <f t="shared" si="30"/>
        <v>0</v>
      </c>
      <c r="W123" s="137">
        <f t="shared" si="30"/>
        <v>0</v>
      </c>
      <c r="X123" s="137">
        <f t="shared" si="30"/>
        <v>0</v>
      </c>
      <c r="Y123" s="137">
        <f t="shared" si="30"/>
        <v>0</v>
      </c>
      <c r="Z123" s="137">
        <f t="shared" si="30"/>
        <v>0</v>
      </c>
      <c r="AA123" s="137">
        <f t="shared" si="30"/>
        <v>0</v>
      </c>
      <c r="AB123" s="137">
        <f t="shared" si="30"/>
        <v>0</v>
      </c>
      <c r="AC123" s="137">
        <f t="shared" si="30"/>
        <v>0</v>
      </c>
      <c r="AD123" s="137">
        <f t="shared" si="30"/>
        <v>0</v>
      </c>
      <c r="AE123" s="137">
        <f t="shared" si="30"/>
        <v>0</v>
      </c>
      <c r="AF123" s="137">
        <f t="shared" si="30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1"/>
        <v>5</v>
      </c>
      <c r="D124" s="137">
        <f t="shared" si="31"/>
        <v>5</v>
      </c>
      <c r="E124" s="137">
        <f t="shared" si="31"/>
        <v>5</v>
      </c>
      <c r="F124" s="137">
        <f t="shared" si="31"/>
        <v>5</v>
      </c>
      <c r="G124" s="137">
        <f t="shared" si="31"/>
        <v>5</v>
      </c>
      <c r="H124" s="137">
        <f t="shared" si="31"/>
        <v>5</v>
      </c>
      <c r="I124" s="137">
        <f t="shared" si="31"/>
        <v>5</v>
      </c>
      <c r="J124" s="137">
        <f t="shared" si="31"/>
        <v>5</v>
      </c>
      <c r="K124" s="137">
        <f t="shared" si="31"/>
        <v>5</v>
      </c>
      <c r="L124" s="137">
        <f t="shared" si="31"/>
        <v>5</v>
      </c>
      <c r="M124" s="137">
        <f t="shared" si="31"/>
        <v>5</v>
      </c>
      <c r="N124" s="137">
        <f t="shared" si="31"/>
        <v>5</v>
      </c>
      <c r="O124" s="137">
        <f t="shared" si="31"/>
        <v>5</v>
      </c>
      <c r="P124" s="137">
        <f t="shared" si="31"/>
        <v>5</v>
      </c>
      <c r="Q124" s="137">
        <f t="shared" si="31"/>
        <v>5</v>
      </c>
      <c r="R124" s="137">
        <f t="shared" si="31"/>
        <v>5</v>
      </c>
      <c r="S124" s="137">
        <f t="shared" si="30"/>
        <v>5</v>
      </c>
      <c r="T124" s="137">
        <f t="shared" si="30"/>
        <v>5</v>
      </c>
      <c r="U124" s="137">
        <f t="shared" si="30"/>
        <v>5</v>
      </c>
      <c r="V124" s="137">
        <f t="shared" si="30"/>
        <v>5</v>
      </c>
      <c r="W124" s="137">
        <f t="shared" si="30"/>
        <v>5</v>
      </c>
      <c r="X124" s="137">
        <f t="shared" si="30"/>
        <v>5</v>
      </c>
      <c r="Y124" s="137">
        <f t="shared" si="30"/>
        <v>5</v>
      </c>
      <c r="Z124" s="137">
        <f t="shared" si="30"/>
        <v>5</v>
      </c>
      <c r="AA124" s="137">
        <f t="shared" si="30"/>
        <v>5</v>
      </c>
      <c r="AB124" s="137">
        <f t="shared" si="30"/>
        <v>5</v>
      </c>
      <c r="AC124" s="137">
        <f t="shared" si="30"/>
        <v>5</v>
      </c>
      <c r="AD124" s="137">
        <f t="shared" si="30"/>
        <v>5</v>
      </c>
      <c r="AE124" s="137">
        <f t="shared" si="30"/>
        <v>5</v>
      </c>
      <c r="AF124" s="137">
        <f t="shared" si="30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1"/>
        <v>1</v>
      </c>
      <c r="D125" s="137">
        <f t="shared" si="31"/>
        <v>1</v>
      </c>
      <c r="E125" s="137">
        <f t="shared" si="31"/>
        <v>1</v>
      </c>
      <c r="F125" s="137">
        <f t="shared" si="31"/>
        <v>1</v>
      </c>
      <c r="G125" s="137">
        <f t="shared" si="31"/>
        <v>1</v>
      </c>
      <c r="H125" s="137">
        <f t="shared" si="31"/>
        <v>1</v>
      </c>
      <c r="I125" s="137">
        <f t="shared" si="31"/>
        <v>1</v>
      </c>
      <c r="J125" s="137">
        <f t="shared" si="31"/>
        <v>1</v>
      </c>
      <c r="K125" s="137">
        <f t="shared" si="31"/>
        <v>1</v>
      </c>
      <c r="L125" s="137">
        <f t="shared" si="31"/>
        <v>1</v>
      </c>
      <c r="M125" s="137">
        <f t="shared" si="31"/>
        <v>1</v>
      </c>
      <c r="N125" s="137">
        <f t="shared" si="31"/>
        <v>1</v>
      </c>
      <c r="O125" s="137">
        <f t="shared" si="31"/>
        <v>1</v>
      </c>
      <c r="P125" s="137">
        <f t="shared" si="31"/>
        <v>1</v>
      </c>
      <c r="Q125" s="137">
        <f t="shared" si="31"/>
        <v>1</v>
      </c>
      <c r="R125" s="137">
        <f t="shared" si="31"/>
        <v>1</v>
      </c>
      <c r="S125" s="137">
        <f t="shared" si="30"/>
        <v>1</v>
      </c>
      <c r="T125" s="137">
        <f t="shared" si="30"/>
        <v>1</v>
      </c>
      <c r="U125" s="137">
        <f t="shared" si="30"/>
        <v>1</v>
      </c>
      <c r="V125" s="137">
        <f t="shared" si="30"/>
        <v>1</v>
      </c>
      <c r="W125" s="137">
        <f t="shared" si="30"/>
        <v>1</v>
      </c>
      <c r="X125" s="137">
        <f t="shared" si="30"/>
        <v>1</v>
      </c>
      <c r="Y125" s="137">
        <f t="shared" si="30"/>
        <v>1</v>
      </c>
      <c r="Z125" s="137">
        <f t="shared" si="30"/>
        <v>1</v>
      </c>
      <c r="AA125" s="137">
        <f t="shared" si="30"/>
        <v>1</v>
      </c>
      <c r="AB125" s="137">
        <f t="shared" si="30"/>
        <v>1</v>
      </c>
      <c r="AC125" s="137">
        <f t="shared" si="30"/>
        <v>1</v>
      </c>
      <c r="AD125" s="137">
        <f t="shared" si="30"/>
        <v>1</v>
      </c>
      <c r="AE125" s="137">
        <f t="shared" si="30"/>
        <v>1</v>
      </c>
      <c r="AF125" s="137">
        <f t="shared" si="30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1"/>
        <v>1.58</v>
      </c>
      <c r="D126" s="137">
        <f t="shared" si="31"/>
        <v>1.58</v>
      </c>
      <c r="E126" s="137">
        <f t="shared" si="31"/>
        <v>1.58</v>
      </c>
      <c r="F126" s="137">
        <f t="shared" si="31"/>
        <v>1.58</v>
      </c>
      <c r="G126" s="137">
        <f t="shared" si="31"/>
        <v>1.58</v>
      </c>
      <c r="H126" s="137">
        <f t="shared" si="31"/>
        <v>1.58</v>
      </c>
      <c r="I126" s="137">
        <f t="shared" si="31"/>
        <v>1.58</v>
      </c>
      <c r="J126" s="137">
        <f t="shared" si="31"/>
        <v>1.58</v>
      </c>
      <c r="K126" s="137">
        <f t="shared" si="31"/>
        <v>1.58</v>
      </c>
      <c r="L126" s="137">
        <f t="shared" si="31"/>
        <v>1.58</v>
      </c>
      <c r="M126" s="137">
        <f t="shared" si="31"/>
        <v>1.58</v>
      </c>
      <c r="N126" s="137">
        <f t="shared" si="31"/>
        <v>1.58</v>
      </c>
      <c r="O126" s="137">
        <f t="shared" si="31"/>
        <v>1.58</v>
      </c>
      <c r="P126" s="137">
        <f t="shared" si="31"/>
        <v>1.58</v>
      </c>
      <c r="Q126" s="137">
        <f t="shared" si="31"/>
        <v>1.58</v>
      </c>
      <c r="R126" s="137">
        <f t="shared" si="31"/>
        <v>1.58</v>
      </c>
      <c r="S126" s="137">
        <f t="shared" si="30"/>
        <v>1.58</v>
      </c>
      <c r="T126" s="137">
        <f t="shared" si="30"/>
        <v>1.58</v>
      </c>
      <c r="U126" s="137">
        <f t="shared" si="30"/>
        <v>1.58</v>
      </c>
      <c r="V126" s="137">
        <f t="shared" si="30"/>
        <v>1.58</v>
      </c>
      <c r="W126" s="137">
        <f t="shared" si="30"/>
        <v>1.58</v>
      </c>
      <c r="X126" s="137">
        <f t="shared" si="30"/>
        <v>1.58</v>
      </c>
      <c r="Y126" s="137">
        <f t="shared" si="30"/>
        <v>1.58</v>
      </c>
      <c r="Z126" s="137">
        <f t="shared" si="30"/>
        <v>1.58</v>
      </c>
      <c r="AA126" s="137">
        <f t="shared" si="30"/>
        <v>1.58</v>
      </c>
      <c r="AB126" s="137">
        <f t="shared" si="30"/>
        <v>1.58</v>
      </c>
      <c r="AC126" s="137">
        <f t="shared" si="30"/>
        <v>1.58</v>
      </c>
      <c r="AD126" s="137">
        <f t="shared" si="30"/>
        <v>1.58</v>
      </c>
      <c r="AE126" s="137">
        <f t="shared" si="30"/>
        <v>1.58</v>
      </c>
      <c r="AF126" s="137">
        <f t="shared" si="30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1"/>
        <v>1.46</v>
      </c>
      <c r="D127" s="137">
        <f t="shared" si="31"/>
        <v>1.46</v>
      </c>
      <c r="E127" s="137">
        <f t="shared" si="31"/>
        <v>1.46</v>
      </c>
      <c r="F127" s="137">
        <f t="shared" si="31"/>
        <v>1.46</v>
      </c>
      <c r="G127" s="137">
        <f t="shared" si="31"/>
        <v>1.46</v>
      </c>
      <c r="H127" s="137">
        <f t="shared" si="31"/>
        <v>1.46</v>
      </c>
      <c r="I127" s="137">
        <f t="shared" si="31"/>
        <v>1.46</v>
      </c>
      <c r="J127" s="137">
        <f t="shared" si="31"/>
        <v>1.46</v>
      </c>
      <c r="K127" s="137">
        <f t="shared" si="31"/>
        <v>1.46</v>
      </c>
      <c r="L127" s="137">
        <f t="shared" si="31"/>
        <v>1.46</v>
      </c>
      <c r="M127" s="137">
        <f t="shared" si="31"/>
        <v>1.46</v>
      </c>
      <c r="N127" s="137">
        <f t="shared" si="31"/>
        <v>1.46</v>
      </c>
      <c r="O127" s="137">
        <f t="shared" si="31"/>
        <v>1.46</v>
      </c>
      <c r="P127" s="137">
        <f t="shared" si="31"/>
        <v>1.46</v>
      </c>
      <c r="Q127" s="137">
        <f t="shared" si="31"/>
        <v>1.46</v>
      </c>
      <c r="R127" s="137">
        <f t="shared" si="31"/>
        <v>1.46</v>
      </c>
      <c r="S127" s="137">
        <f t="shared" ref="S127:AF128" si="32">R127</f>
        <v>1.46</v>
      </c>
      <c r="T127" s="137">
        <f t="shared" si="32"/>
        <v>1.46</v>
      </c>
      <c r="U127" s="137">
        <f t="shared" si="32"/>
        <v>1.46</v>
      </c>
      <c r="V127" s="137">
        <f t="shared" si="32"/>
        <v>1.46</v>
      </c>
      <c r="W127" s="137">
        <f t="shared" si="32"/>
        <v>1.46</v>
      </c>
      <c r="X127" s="137">
        <f t="shared" si="32"/>
        <v>1.46</v>
      </c>
      <c r="Y127" s="137">
        <f t="shared" si="32"/>
        <v>1.46</v>
      </c>
      <c r="Z127" s="137">
        <f t="shared" si="32"/>
        <v>1.46</v>
      </c>
      <c r="AA127" s="137">
        <f t="shared" si="32"/>
        <v>1.46</v>
      </c>
      <c r="AB127" s="137">
        <f t="shared" si="32"/>
        <v>1.46</v>
      </c>
      <c r="AC127" s="137">
        <f t="shared" si="32"/>
        <v>1.46</v>
      </c>
      <c r="AD127" s="137">
        <f t="shared" si="32"/>
        <v>1.46</v>
      </c>
      <c r="AE127" s="137">
        <f t="shared" si="32"/>
        <v>1.46</v>
      </c>
      <c r="AF127" s="137">
        <f t="shared" si="32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1"/>
        <v>1.48</v>
      </c>
      <c r="D128" s="137">
        <f t="shared" si="31"/>
        <v>1.48</v>
      </c>
      <c r="E128" s="137">
        <f t="shared" si="31"/>
        <v>1.48</v>
      </c>
      <c r="F128" s="137">
        <f t="shared" si="31"/>
        <v>1.48</v>
      </c>
      <c r="G128" s="137">
        <f t="shared" si="31"/>
        <v>1.48</v>
      </c>
      <c r="H128" s="137">
        <f t="shared" si="31"/>
        <v>1.48</v>
      </c>
      <c r="I128" s="137">
        <f t="shared" si="31"/>
        <v>1.48</v>
      </c>
      <c r="J128" s="137">
        <f t="shared" si="31"/>
        <v>1.48</v>
      </c>
      <c r="K128" s="137">
        <f t="shared" si="31"/>
        <v>1.48</v>
      </c>
      <c r="L128" s="137">
        <f t="shared" si="31"/>
        <v>1.48</v>
      </c>
      <c r="M128" s="137">
        <f t="shared" si="31"/>
        <v>1.48</v>
      </c>
      <c r="N128" s="137">
        <f t="shared" si="31"/>
        <v>1.48</v>
      </c>
      <c r="O128" s="137">
        <f t="shared" si="31"/>
        <v>1.48</v>
      </c>
      <c r="P128" s="137">
        <f t="shared" si="31"/>
        <v>1.48</v>
      </c>
      <c r="Q128" s="137">
        <f t="shared" si="31"/>
        <v>1.48</v>
      </c>
      <c r="R128" s="137">
        <f t="shared" si="31"/>
        <v>1.48</v>
      </c>
      <c r="S128" s="137">
        <f t="shared" si="32"/>
        <v>1.48</v>
      </c>
      <c r="T128" s="137">
        <f t="shared" si="32"/>
        <v>1.48</v>
      </c>
      <c r="U128" s="137">
        <f t="shared" si="32"/>
        <v>1.48</v>
      </c>
      <c r="V128" s="137">
        <f t="shared" si="32"/>
        <v>1.48</v>
      </c>
      <c r="W128" s="137">
        <f t="shared" si="32"/>
        <v>1.48</v>
      </c>
      <c r="X128" s="137">
        <f t="shared" si="32"/>
        <v>1.48</v>
      </c>
      <c r="Y128" s="137">
        <f t="shared" si="32"/>
        <v>1.48</v>
      </c>
      <c r="Z128" s="137">
        <f t="shared" si="32"/>
        <v>1.48</v>
      </c>
      <c r="AA128" s="137">
        <f t="shared" si="32"/>
        <v>1.48</v>
      </c>
      <c r="AB128" s="137">
        <f t="shared" si="32"/>
        <v>1.48</v>
      </c>
      <c r="AC128" s="137">
        <f t="shared" si="32"/>
        <v>1.48</v>
      </c>
      <c r="AD128" s="137">
        <f t="shared" si="32"/>
        <v>1.48</v>
      </c>
      <c r="AE128" s="137">
        <f t="shared" si="32"/>
        <v>1.48</v>
      </c>
      <c r="AF128" s="137">
        <f t="shared" si="32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3">B130</f>
        <v>2.2000000000000002</v>
      </c>
      <c r="D130" s="137">
        <f t="shared" si="33"/>
        <v>2.2000000000000002</v>
      </c>
      <c r="E130" s="137">
        <f t="shared" si="33"/>
        <v>2.2000000000000002</v>
      </c>
      <c r="F130" s="137">
        <f t="shared" si="33"/>
        <v>2.2000000000000002</v>
      </c>
      <c r="G130" s="137">
        <f t="shared" si="33"/>
        <v>2.2000000000000002</v>
      </c>
      <c r="H130" s="137">
        <f t="shared" si="33"/>
        <v>2.2000000000000002</v>
      </c>
      <c r="I130" s="137">
        <f t="shared" si="33"/>
        <v>2.2000000000000002</v>
      </c>
      <c r="J130" s="137">
        <f t="shared" si="33"/>
        <v>2.2000000000000002</v>
      </c>
      <c r="K130" s="137">
        <f t="shared" si="33"/>
        <v>2.2000000000000002</v>
      </c>
      <c r="L130" s="137">
        <f t="shared" si="33"/>
        <v>2.2000000000000002</v>
      </c>
      <c r="M130" s="137">
        <f t="shared" si="33"/>
        <v>2.2000000000000002</v>
      </c>
      <c r="N130" s="137">
        <f t="shared" si="33"/>
        <v>2.2000000000000002</v>
      </c>
      <c r="O130" s="137">
        <f t="shared" si="33"/>
        <v>2.2000000000000002</v>
      </c>
      <c r="P130" s="137">
        <f t="shared" si="33"/>
        <v>2.2000000000000002</v>
      </c>
      <c r="Q130" s="137">
        <f t="shared" si="33"/>
        <v>2.2000000000000002</v>
      </c>
      <c r="R130" s="137">
        <f t="shared" si="33"/>
        <v>2.2000000000000002</v>
      </c>
      <c r="S130" s="137">
        <f t="shared" ref="S130:AF137" si="34">R130</f>
        <v>2.2000000000000002</v>
      </c>
      <c r="T130" s="137">
        <f t="shared" si="34"/>
        <v>2.2000000000000002</v>
      </c>
      <c r="U130" s="137">
        <f t="shared" si="34"/>
        <v>2.2000000000000002</v>
      </c>
      <c r="V130" s="137">
        <f t="shared" si="34"/>
        <v>2.2000000000000002</v>
      </c>
      <c r="W130" s="137">
        <f t="shared" si="34"/>
        <v>2.2000000000000002</v>
      </c>
      <c r="X130" s="137">
        <f t="shared" si="34"/>
        <v>2.2000000000000002</v>
      </c>
      <c r="Y130" s="137">
        <f t="shared" si="34"/>
        <v>2.2000000000000002</v>
      </c>
      <c r="Z130" s="137">
        <f t="shared" si="34"/>
        <v>2.2000000000000002</v>
      </c>
      <c r="AA130" s="137">
        <f t="shared" si="34"/>
        <v>2.2000000000000002</v>
      </c>
      <c r="AB130" s="137">
        <f t="shared" si="34"/>
        <v>2.2000000000000002</v>
      </c>
      <c r="AC130" s="137">
        <f t="shared" si="34"/>
        <v>2.2000000000000002</v>
      </c>
      <c r="AD130" s="137">
        <f t="shared" si="34"/>
        <v>2.2000000000000002</v>
      </c>
      <c r="AE130" s="137">
        <f t="shared" si="34"/>
        <v>2.2000000000000002</v>
      </c>
      <c r="AF130" s="137">
        <f t="shared" si="34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3"/>
        <v>2</v>
      </c>
      <c r="D131" s="137">
        <f t="shared" si="33"/>
        <v>2</v>
      </c>
      <c r="E131" s="137">
        <f t="shared" si="33"/>
        <v>2</v>
      </c>
      <c r="F131" s="137">
        <f t="shared" si="33"/>
        <v>2</v>
      </c>
      <c r="G131" s="137">
        <f t="shared" si="33"/>
        <v>2</v>
      </c>
      <c r="H131" s="137">
        <f t="shared" si="33"/>
        <v>2</v>
      </c>
      <c r="I131" s="137">
        <f t="shared" si="33"/>
        <v>2</v>
      </c>
      <c r="J131" s="137">
        <f t="shared" si="33"/>
        <v>2</v>
      </c>
      <c r="K131" s="137">
        <f t="shared" si="33"/>
        <v>2</v>
      </c>
      <c r="L131" s="137">
        <f t="shared" si="33"/>
        <v>2</v>
      </c>
      <c r="M131" s="137">
        <f t="shared" si="33"/>
        <v>2</v>
      </c>
      <c r="N131" s="137">
        <f t="shared" si="33"/>
        <v>2</v>
      </c>
      <c r="O131" s="137">
        <f t="shared" si="33"/>
        <v>2</v>
      </c>
      <c r="P131" s="137">
        <f t="shared" si="33"/>
        <v>2</v>
      </c>
      <c r="Q131" s="137">
        <f t="shared" si="33"/>
        <v>2</v>
      </c>
      <c r="R131" s="137">
        <f t="shared" si="33"/>
        <v>2</v>
      </c>
      <c r="S131" s="137">
        <f t="shared" si="34"/>
        <v>2</v>
      </c>
      <c r="T131" s="137">
        <f t="shared" si="34"/>
        <v>2</v>
      </c>
      <c r="U131" s="137">
        <f t="shared" si="34"/>
        <v>2</v>
      </c>
      <c r="V131" s="137">
        <f t="shared" si="34"/>
        <v>2</v>
      </c>
      <c r="W131" s="137">
        <f t="shared" si="34"/>
        <v>2</v>
      </c>
      <c r="X131" s="137">
        <f t="shared" si="34"/>
        <v>2</v>
      </c>
      <c r="Y131" s="137">
        <f t="shared" si="34"/>
        <v>2</v>
      </c>
      <c r="Z131" s="137">
        <f t="shared" si="34"/>
        <v>2</v>
      </c>
      <c r="AA131" s="137">
        <f t="shared" si="34"/>
        <v>2</v>
      </c>
      <c r="AB131" s="137">
        <f t="shared" si="34"/>
        <v>2</v>
      </c>
      <c r="AC131" s="137">
        <f t="shared" si="34"/>
        <v>2</v>
      </c>
      <c r="AD131" s="137">
        <f t="shared" si="34"/>
        <v>2</v>
      </c>
      <c r="AE131" s="137">
        <f t="shared" si="34"/>
        <v>2</v>
      </c>
      <c r="AF131" s="137">
        <f t="shared" si="34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3"/>
        <v>1.25</v>
      </c>
      <c r="D132" s="137">
        <f t="shared" si="33"/>
        <v>1.25</v>
      </c>
      <c r="E132" s="137">
        <f t="shared" si="33"/>
        <v>1.25</v>
      </c>
      <c r="F132" s="137">
        <f t="shared" si="33"/>
        <v>1.25</v>
      </c>
      <c r="G132" s="137">
        <f t="shared" si="33"/>
        <v>1.25</v>
      </c>
      <c r="H132" s="137">
        <f t="shared" si="33"/>
        <v>1.25</v>
      </c>
      <c r="I132" s="137">
        <f t="shared" si="33"/>
        <v>1.25</v>
      </c>
      <c r="J132" s="137">
        <f t="shared" si="33"/>
        <v>1.25</v>
      </c>
      <c r="K132" s="137">
        <f t="shared" si="33"/>
        <v>1.25</v>
      </c>
      <c r="L132" s="137">
        <f t="shared" si="33"/>
        <v>1.25</v>
      </c>
      <c r="M132" s="137">
        <f t="shared" si="33"/>
        <v>1.25</v>
      </c>
      <c r="N132" s="137">
        <f t="shared" si="33"/>
        <v>1.25</v>
      </c>
      <c r="O132" s="137">
        <f t="shared" si="33"/>
        <v>1.25</v>
      </c>
      <c r="P132" s="137">
        <f t="shared" si="33"/>
        <v>1.25</v>
      </c>
      <c r="Q132" s="137">
        <f t="shared" si="33"/>
        <v>1.25</v>
      </c>
      <c r="R132" s="137">
        <f t="shared" si="33"/>
        <v>1.25</v>
      </c>
      <c r="S132" s="137">
        <f t="shared" si="34"/>
        <v>1.25</v>
      </c>
      <c r="T132" s="137">
        <f t="shared" si="34"/>
        <v>1.25</v>
      </c>
      <c r="U132" s="137">
        <f t="shared" si="34"/>
        <v>1.25</v>
      </c>
      <c r="V132" s="137">
        <f t="shared" si="34"/>
        <v>1.25</v>
      </c>
      <c r="W132" s="137">
        <f t="shared" si="34"/>
        <v>1.25</v>
      </c>
      <c r="X132" s="137">
        <f t="shared" si="34"/>
        <v>1.25</v>
      </c>
      <c r="Y132" s="137">
        <f t="shared" si="34"/>
        <v>1.25</v>
      </c>
      <c r="Z132" s="137">
        <f t="shared" si="34"/>
        <v>1.25</v>
      </c>
      <c r="AA132" s="137">
        <f t="shared" si="34"/>
        <v>1.25</v>
      </c>
      <c r="AB132" s="137">
        <f t="shared" si="34"/>
        <v>1.25</v>
      </c>
      <c r="AC132" s="137">
        <f t="shared" si="34"/>
        <v>1.25</v>
      </c>
      <c r="AD132" s="137">
        <f t="shared" si="34"/>
        <v>1.25</v>
      </c>
      <c r="AE132" s="137">
        <f t="shared" si="34"/>
        <v>1.25</v>
      </c>
      <c r="AF132" s="137">
        <f t="shared" si="34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3"/>
        <v>1.1499999999999999</v>
      </c>
      <c r="D133" s="137">
        <f t="shared" si="33"/>
        <v>1.1499999999999999</v>
      </c>
      <c r="E133" s="137">
        <f t="shared" si="33"/>
        <v>1.1499999999999999</v>
      </c>
      <c r="F133" s="137">
        <f t="shared" si="33"/>
        <v>1.1499999999999999</v>
      </c>
      <c r="G133" s="137">
        <f t="shared" si="33"/>
        <v>1.1499999999999999</v>
      </c>
      <c r="H133" s="137">
        <f t="shared" si="33"/>
        <v>1.1499999999999999</v>
      </c>
      <c r="I133" s="137">
        <f t="shared" si="33"/>
        <v>1.1499999999999999</v>
      </c>
      <c r="J133" s="137">
        <f t="shared" si="33"/>
        <v>1.1499999999999999</v>
      </c>
      <c r="K133" s="137">
        <f t="shared" si="33"/>
        <v>1.1499999999999999</v>
      </c>
      <c r="L133" s="137">
        <f t="shared" si="33"/>
        <v>1.1499999999999999</v>
      </c>
      <c r="M133" s="137">
        <f t="shared" si="33"/>
        <v>1.1499999999999999</v>
      </c>
      <c r="N133" s="137">
        <f t="shared" si="33"/>
        <v>1.1499999999999999</v>
      </c>
      <c r="O133" s="137">
        <f t="shared" si="33"/>
        <v>1.1499999999999999</v>
      </c>
      <c r="P133" s="137">
        <f t="shared" si="33"/>
        <v>1.1499999999999999</v>
      </c>
      <c r="Q133" s="137">
        <f t="shared" si="33"/>
        <v>1.1499999999999999</v>
      </c>
      <c r="R133" s="137">
        <f t="shared" si="33"/>
        <v>1.1499999999999999</v>
      </c>
      <c r="S133" s="137">
        <f t="shared" si="34"/>
        <v>1.1499999999999999</v>
      </c>
      <c r="T133" s="137">
        <f t="shared" si="34"/>
        <v>1.1499999999999999</v>
      </c>
      <c r="U133" s="137">
        <f t="shared" si="34"/>
        <v>1.1499999999999999</v>
      </c>
      <c r="V133" s="137">
        <f t="shared" si="34"/>
        <v>1.1499999999999999</v>
      </c>
      <c r="W133" s="137">
        <f t="shared" si="34"/>
        <v>1.1499999999999999</v>
      </c>
      <c r="X133" s="137">
        <f t="shared" si="34"/>
        <v>1.1499999999999999</v>
      </c>
      <c r="Y133" s="137">
        <f t="shared" si="34"/>
        <v>1.1499999999999999</v>
      </c>
      <c r="Z133" s="137">
        <f t="shared" si="34"/>
        <v>1.1499999999999999</v>
      </c>
      <c r="AA133" s="137">
        <f t="shared" si="34"/>
        <v>1.1499999999999999</v>
      </c>
      <c r="AB133" s="137">
        <f t="shared" si="34"/>
        <v>1.1499999999999999</v>
      </c>
      <c r="AC133" s="137">
        <f t="shared" si="34"/>
        <v>1.1499999999999999</v>
      </c>
      <c r="AD133" s="137">
        <f t="shared" si="34"/>
        <v>1.1499999999999999</v>
      </c>
      <c r="AE133" s="137">
        <f t="shared" si="34"/>
        <v>1.1499999999999999</v>
      </c>
      <c r="AF133" s="137">
        <f t="shared" si="34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3"/>
        <v>2.133</v>
      </c>
      <c r="D134" s="137">
        <f t="shared" si="33"/>
        <v>2.133</v>
      </c>
      <c r="E134" s="137">
        <f t="shared" si="33"/>
        <v>2.133</v>
      </c>
      <c r="F134" s="137">
        <f t="shared" si="33"/>
        <v>2.133</v>
      </c>
      <c r="G134" s="137">
        <f t="shared" si="33"/>
        <v>2.133</v>
      </c>
      <c r="H134" s="137">
        <f t="shared" si="33"/>
        <v>2.133</v>
      </c>
      <c r="I134" s="137">
        <f t="shared" si="33"/>
        <v>2.133</v>
      </c>
      <c r="J134" s="137">
        <f t="shared" si="33"/>
        <v>2.133</v>
      </c>
      <c r="K134" s="137">
        <f t="shared" si="33"/>
        <v>2.133</v>
      </c>
      <c r="L134" s="137">
        <f t="shared" si="33"/>
        <v>2.133</v>
      </c>
      <c r="M134" s="137">
        <f t="shared" si="33"/>
        <v>2.133</v>
      </c>
      <c r="N134" s="137">
        <f t="shared" si="33"/>
        <v>2.133</v>
      </c>
      <c r="O134" s="137">
        <f t="shared" si="33"/>
        <v>2.133</v>
      </c>
      <c r="P134" s="137">
        <f t="shared" si="33"/>
        <v>2.133</v>
      </c>
      <c r="Q134" s="137">
        <f t="shared" si="33"/>
        <v>2.133</v>
      </c>
      <c r="R134" s="137">
        <f t="shared" si="33"/>
        <v>2.133</v>
      </c>
      <c r="S134" s="137">
        <f t="shared" si="34"/>
        <v>2.133</v>
      </c>
      <c r="T134" s="137">
        <f t="shared" si="34"/>
        <v>2.133</v>
      </c>
      <c r="U134" s="137">
        <f t="shared" si="34"/>
        <v>2.133</v>
      </c>
      <c r="V134" s="137">
        <f t="shared" si="34"/>
        <v>2.133</v>
      </c>
      <c r="W134" s="137">
        <f t="shared" si="34"/>
        <v>2.133</v>
      </c>
      <c r="X134" s="137">
        <f t="shared" si="34"/>
        <v>2.133</v>
      </c>
      <c r="Y134" s="137">
        <f t="shared" si="34"/>
        <v>2.133</v>
      </c>
      <c r="Z134" s="137">
        <f t="shared" si="34"/>
        <v>2.133</v>
      </c>
      <c r="AA134" s="137">
        <f t="shared" si="34"/>
        <v>2.133</v>
      </c>
      <c r="AB134" s="137">
        <f t="shared" si="34"/>
        <v>2.133</v>
      </c>
      <c r="AC134" s="137">
        <f t="shared" si="34"/>
        <v>2.133</v>
      </c>
      <c r="AD134" s="137">
        <f t="shared" si="34"/>
        <v>2.133</v>
      </c>
      <c r="AE134" s="137">
        <f t="shared" si="34"/>
        <v>2.133</v>
      </c>
      <c r="AF134" s="137">
        <f t="shared" si="34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3"/>
        <v>2.09</v>
      </c>
      <c r="D135" s="137">
        <f t="shared" si="33"/>
        <v>2.09</v>
      </c>
      <c r="E135" s="137">
        <f t="shared" si="33"/>
        <v>2.09</v>
      </c>
      <c r="F135" s="137">
        <f t="shared" si="33"/>
        <v>2.09</v>
      </c>
      <c r="G135" s="137">
        <f t="shared" si="33"/>
        <v>2.09</v>
      </c>
      <c r="H135" s="137">
        <f t="shared" si="33"/>
        <v>2.09</v>
      </c>
      <c r="I135" s="137">
        <f t="shared" si="33"/>
        <v>2.09</v>
      </c>
      <c r="J135" s="137">
        <f t="shared" si="33"/>
        <v>2.09</v>
      </c>
      <c r="K135" s="137">
        <f t="shared" si="33"/>
        <v>2.09</v>
      </c>
      <c r="L135" s="137">
        <f t="shared" si="33"/>
        <v>2.09</v>
      </c>
      <c r="M135" s="137">
        <f t="shared" si="33"/>
        <v>2.09</v>
      </c>
      <c r="N135" s="137">
        <f t="shared" si="33"/>
        <v>2.09</v>
      </c>
      <c r="O135" s="137">
        <f t="shared" si="33"/>
        <v>2.09</v>
      </c>
      <c r="P135" s="137">
        <f t="shared" si="33"/>
        <v>2.09</v>
      </c>
      <c r="Q135" s="137">
        <f t="shared" si="33"/>
        <v>2.09</v>
      </c>
      <c r="R135" s="137">
        <f t="shared" si="33"/>
        <v>2.09</v>
      </c>
      <c r="S135" s="137">
        <f t="shared" si="34"/>
        <v>2.09</v>
      </c>
      <c r="T135" s="137">
        <f t="shared" si="34"/>
        <v>2.09</v>
      </c>
      <c r="U135" s="137">
        <f t="shared" si="34"/>
        <v>2.09</v>
      </c>
      <c r="V135" s="137">
        <f t="shared" si="34"/>
        <v>2.09</v>
      </c>
      <c r="W135" s="137">
        <f t="shared" si="34"/>
        <v>2.09</v>
      </c>
      <c r="X135" s="137">
        <f t="shared" si="34"/>
        <v>2.09</v>
      </c>
      <c r="Y135" s="137">
        <f t="shared" si="34"/>
        <v>2.09</v>
      </c>
      <c r="Z135" s="137">
        <f t="shared" si="34"/>
        <v>2.09</v>
      </c>
      <c r="AA135" s="137">
        <f t="shared" si="34"/>
        <v>2.09</v>
      </c>
      <c r="AB135" s="137">
        <f t="shared" si="34"/>
        <v>2.09</v>
      </c>
      <c r="AC135" s="137">
        <f t="shared" si="34"/>
        <v>2.09</v>
      </c>
      <c r="AD135" s="137">
        <f t="shared" si="34"/>
        <v>2.09</v>
      </c>
      <c r="AE135" s="137">
        <f t="shared" si="34"/>
        <v>2.09</v>
      </c>
      <c r="AF135" s="137">
        <f t="shared" si="34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3"/>
        <v>1.1399999999999999</v>
      </c>
      <c r="D136" s="137">
        <f t="shared" si="33"/>
        <v>1.1399999999999999</v>
      </c>
      <c r="E136" s="137">
        <f t="shared" si="33"/>
        <v>1.1399999999999999</v>
      </c>
      <c r="F136" s="137">
        <f t="shared" si="33"/>
        <v>1.1399999999999999</v>
      </c>
      <c r="G136" s="137">
        <f t="shared" si="33"/>
        <v>1.1399999999999999</v>
      </c>
      <c r="H136" s="137">
        <f t="shared" si="33"/>
        <v>1.1399999999999999</v>
      </c>
      <c r="I136" s="137">
        <f t="shared" si="33"/>
        <v>1.1399999999999999</v>
      </c>
      <c r="J136" s="137">
        <f t="shared" si="33"/>
        <v>1.1399999999999999</v>
      </c>
      <c r="K136" s="137">
        <f t="shared" si="33"/>
        <v>1.1399999999999999</v>
      </c>
      <c r="L136" s="137">
        <f t="shared" si="33"/>
        <v>1.1399999999999999</v>
      </c>
      <c r="M136" s="137">
        <f t="shared" si="33"/>
        <v>1.1399999999999999</v>
      </c>
      <c r="N136" s="137">
        <f t="shared" si="33"/>
        <v>1.1399999999999999</v>
      </c>
      <c r="O136" s="137">
        <f t="shared" si="33"/>
        <v>1.1399999999999999</v>
      </c>
      <c r="P136" s="137">
        <f t="shared" si="33"/>
        <v>1.1399999999999999</v>
      </c>
      <c r="Q136" s="137">
        <f t="shared" si="33"/>
        <v>1.1399999999999999</v>
      </c>
      <c r="R136" s="137">
        <f t="shared" si="33"/>
        <v>1.1399999999999999</v>
      </c>
      <c r="S136" s="137">
        <f t="shared" si="34"/>
        <v>1.1399999999999999</v>
      </c>
      <c r="T136" s="137">
        <f t="shared" si="34"/>
        <v>1.1399999999999999</v>
      </c>
      <c r="U136" s="137">
        <f t="shared" si="34"/>
        <v>1.1399999999999999</v>
      </c>
      <c r="V136" s="137">
        <f t="shared" si="34"/>
        <v>1.1399999999999999</v>
      </c>
      <c r="W136" s="137">
        <f t="shared" si="34"/>
        <v>1.1399999999999999</v>
      </c>
      <c r="X136" s="137">
        <f t="shared" si="34"/>
        <v>1.1399999999999999</v>
      </c>
      <c r="Y136" s="137">
        <f t="shared" si="34"/>
        <v>1.1399999999999999</v>
      </c>
      <c r="Z136" s="137">
        <f t="shared" si="34"/>
        <v>1.1399999999999999</v>
      </c>
      <c r="AA136" s="137">
        <f t="shared" si="34"/>
        <v>1.1399999999999999</v>
      </c>
      <c r="AB136" s="137">
        <f t="shared" si="34"/>
        <v>1.1399999999999999</v>
      </c>
      <c r="AC136" s="137">
        <f t="shared" si="34"/>
        <v>1.1399999999999999</v>
      </c>
      <c r="AD136" s="137">
        <f t="shared" si="34"/>
        <v>1.1399999999999999</v>
      </c>
      <c r="AE136" s="137">
        <f t="shared" si="34"/>
        <v>1.1399999999999999</v>
      </c>
      <c r="AF136" s="137">
        <f t="shared" si="34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3"/>
        <v>0.82</v>
      </c>
      <c r="D137" s="137">
        <f t="shared" si="33"/>
        <v>0.82</v>
      </c>
      <c r="E137" s="137">
        <f t="shared" si="33"/>
        <v>0.82</v>
      </c>
      <c r="F137" s="137">
        <f t="shared" si="33"/>
        <v>0.82</v>
      </c>
      <c r="G137" s="137">
        <f t="shared" si="33"/>
        <v>0.82</v>
      </c>
      <c r="H137" s="137">
        <f t="shared" si="33"/>
        <v>0.82</v>
      </c>
      <c r="I137" s="137">
        <f t="shared" si="33"/>
        <v>0.82</v>
      </c>
      <c r="J137" s="137">
        <f t="shared" si="33"/>
        <v>0.82</v>
      </c>
      <c r="K137" s="137">
        <f t="shared" si="33"/>
        <v>0.82</v>
      </c>
      <c r="L137" s="137">
        <f t="shared" si="33"/>
        <v>0.82</v>
      </c>
      <c r="M137" s="137">
        <f t="shared" si="33"/>
        <v>0.82</v>
      </c>
      <c r="N137" s="137">
        <f t="shared" si="33"/>
        <v>0.82</v>
      </c>
      <c r="O137" s="137">
        <f t="shared" si="33"/>
        <v>0.82</v>
      </c>
      <c r="P137" s="137">
        <f t="shared" si="33"/>
        <v>0.82</v>
      </c>
      <c r="Q137" s="137">
        <f t="shared" si="33"/>
        <v>0.82</v>
      </c>
      <c r="R137" s="137">
        <f t="shared" si="33"/>
        <v>0.82</v>
      </c>
      <c r="S137" s="137">
        <f t="shared" si="34"/>
        <v>0.82</v>
      </c>
      <c r="T137" s="137">
        <f t="shared" si="34"/>
        <v>0.82</v>
      </c>
      <c r="U137" s="137">
        <f t="shared" si="34"/>
        <v>0.82</v>
      </c>
      <c r="V137" s="137">
        <f t="shared" si="34"/>
        <v>0.82</v>
      </c>
      <c r="W137" s="137">
        <f t="shared" si="34"/>
        <v>0.82</v>
      </c>
      <c r="X137" s="137">
        <f t="shared" si="34"/>
        <v>0.82</v>
      </c>
      <c r="Y137" s="137">
        <f t="shared" si="34"/>
        <v>0.82</v>
      </c>
      <c r="Z137" s="137">
        <f t="shared" si="34"/>
        <v>0.82</v>
      </c>
      <c r="AA137" s="137">
        <f t="shared" si="34"/>
        <v>0.82</v>
      </c>
      <c r="AB137" s="137">
        <f t="shared" si="34"/>
        <v>0.82</v>
      </c>
      <c r="AC137" s="137">
        <f t="shared" si="34"/>
        <v>0.82</v>
      </c>
      <c r="AD137" s="137">
        <f t="shared" si="34"/>
        <v>0.82</v>
      </c>
      <c r="AE137" s="137">
        <f t="shared" si="34"/>
        <v>0.82</v>
      </c>
      <c r="AF137" s="137">
        <f t="shared" si="34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5">B139</f>
        <v>2</v>
      </c>
      <c r="D139" s="137">
        <f t="shared" si="35"/>
        <v>2</v>
      </c>
      <c r="E139" s="137">
        <f t="shared" si="35"/>
        <v>2</v>
      </c>
      <c r="F139" s="137">
        <f t="shared" si="35"/>
        <v>2</v>
      </c>
      <c r="G139" s="137">
        <f t="shared" si="35"/>
        <v>2</v>
      </c>
      <c r="H139" s="137">
        <f t="shared" si="35"/>
        <v>2</v>
      </c>
      <c r="I139" s="137">
        <f t="shared" si="35"/>
        <v>2</v>
      </c>
      <c r="J139" s="137">
        <f t="shared" si="35"/>
        <v>2</v>
      </c>
      <c r="K139" s="137">
        <f t="shared" si="35"/>
        <v>2</v>
      </c>
      <c r="L139" s="137">
        <f t="shared" si="35"/>
        <v>2</v>
      </c>
      <c r="M139" s="137">
        <f t="shared" si="35"/>
        <v>2</v>
      </c>
      <c r="N139" s="137">
        <f t="shared" si="35"/>
        <v>2</v>
      </c>
      <c r="O139" s="137">
        <f t="shared" si="35"/>
        <v>2</v>
      </c>
      <c r="P139" s="137">
        <f t="shared" si="35"/>
        <v>2</v>
      </c>
      <c r="Q139" s="137">
        <f t="shared" si="35"/>
        <v>2</v>
      </c>
      <c r="R139" s="137">
        <f t="shared" si="35"/>
        <v>2</v>
      </c>
      <c r="S139" s="137">
        <f t="shared" ref="S139:AF145" si="36">R139</f>
        <v>2</v>
      </c>
      <c r="T139" s="137">
        <f t="shared" si="36"/>
        <v>2</v>
      </c>
      <c r="U139" s="137">
        <f t="shared" si="36"/>
        <v>2</v>
      </c>
      <c r="V139" s="137">
        <f t="shared" si="36"/>
        <v>2</v>
      </c>
      <c r="W139" s="137">
        <f t="shared" si="36"/>
        <v>2</v>
      </c>
      <c r="X139" s="137">
        <f t="shared" si="36"/>
        <v>2</v>
      </c>
      <c r="Y139" s="137">
        <f t="shared" si="36"/>
        <v>2</v>
      </c>
      <c r="Z139" s="137">
        <f t="shared" si="36"/>
        <v>2</v>
      </c>
      <c r="AA139" s="137">
        <f t="shared" si="36"/>
        <v>2</v>
      </c>
      <c r="AB139" s="137">
        <f t="shared" si="36"/>
        <v>2</v>
      </c>
      <c r="AC139" s="137">
        <f t="shared" si="36"/>
        <v>2</v>
      </c>
      <c r="AD139" s="137">
        <f t="shared" si="36"/>
        <v>2</v>
      </c>
      <c r="AE139" s="137">
        <f t="shared" si="36"/>
        <v>2</v>
      </c>
      <c r="AF139" s="137">
        <f t="shared" si="36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5"/>
        <v>5.61</v>
      </c>
      <c r="D140" s="137">
        <f t="shared" si="35"/>
        <v>5.61</v>
      </c>
      <c r="E140" s="137">
        <f t="shared" si="35"/>
        <v>5.61</v>
      </c>
      <c r="F140" s="137">
        <f t="shared" si="35"/>
        <v>5.61</v>
      </c>
      <c r="G140" s="137">
        <f t="shared" si="35"/>
        <v>5.61</v>
      </c>
      <c r="H140" s="137">
        <f t="shared" si="35"/>
        <v>5.61</v>
      </c>
      <c r="I140" s="137">
        <f t="shared" si="35"/>
        <v>5.61</v>
      </c>
      <c r="J140" s="137">
        <f t="shared" si="35"/>
        <v>5.61</v>
      </c>
      <c r="K140" s="137">
        <f t="shared" si="35"/>
        <v>5.61</v>
      </c>
      <c r="L140" s="137">
        <f t="shared" si="35"/>
        <v>5.61</v>
      </c>
      <c r="M140" s="137">
        <f t="shared" si="35"/>
        <v>5.61</v>
      </c>
      <c r="N140" s="137">
        <f t="shared" si="35"/>
        <v>5.61</v>
      </c>
      <c r="O140" s="137">
        <f t="shared" si="35"/>
        <v>5.61</v>
      </c>
      <c r="P140" s="137">
        <f t="shared" si="35"/>
        <v>5.61</v>
      </c>
      <c r="Q140" s="137">
        <f t="shared" si="35"/>
        <v>5.61</v>
      </c>
      <c r="R140" s="137">
        <f t="shared" si="35"/>
        <v>5.61</v>
      </c>
      <c r="S140" s="137">
        <f t="shared" si="36"/>
        <v>5.61</v>
      </c>
      <c r="T140" s="137">
        <f t="shared" si="36"/>
        <v>5.61</v>
      </c>
      <c r="U140" s="137">
        <f t="shared" si="36"/>
        <v>5.61</v>
      </c>
      <c r="V140" s="137">
        <f t="shared" si="36"/>
        <v>5.61</v>
      </c>
      <c r="W140" s="137">
        <f t="shared" si="36"/>
        <v>5.61</v>
      </c>
      <c r="X140" s="137">
        <f t="shared" si="36"/>
        <v>5.61</v>
      </c>
      <c r="Y140" s="137">
        <f t="shared" si="36"/>
        <v>5.61</v>
      </c>
      <c r="Z140" s="137">
        <f t="shared" si="36"/>
        <v>5.61</v>
      </c>
      <c r="AA140" s="137">
        <f t="shared" si="36"/>
        <v>5.61</v>
      </c>
      <c r="AB140" s="137">
        <f t="shared" si="36"/>
        <v>5.61</v>
      </c>
      <c r="AC140" s="137">
        <f t="shared" si="36"/>
        <v>5.61</v>
      </c>
      <c r="AD140" s="137">
        <f t="shared" si="36"/>
        <v>5.61</v>
      </c>
      <c r="AE140" s="137">
        <f t="shared" si="36"/>
        <v>5.61</v>
      </c>
      <c r="AF140" s="137">
        <f t="shared" si="36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5"/>
        <v>1.25</v>
      </c>
      <c r="D141" s="137">
        <f t="shared" si="35"/>
        <v>1.25</v>
      </c>
      <c r="E141" s="137">
        <f t="shared" si="35"/>
        <v>1.25</v>
      </c>
      <c r="F141" s="137">
        <f t="shared" si="35"/>
        <v>1.25</v>
      </c>
      <c r="G141" s="137">
        <f t="shared" si="35"/>
        <v>1.25</v>
      </c>
      <c r="H141" s="137">
        <f t="shared" si="35"/>
        <v>1.25</v>
      </c>
      <c r="I141" s="137">
        <f t="shared" si="35"/>
        <v>1.25</v>
      </c>
      <c r="J141" s="137">
        <f t="shared" si="35"/>
        <v>1.25</v>
      </c>
      <c r="K141" s="137">
        <f t="shared" si="35"/>
        <v>1.25</v>
      </c>
      <c r="L141" s="137">
        <f t="shared" si="35"/>
        <v>1.25</v>
      </c>
      <c r="M141" s="137">
        <f t="shared" si="35"/>
        <v>1.25</v>
      </c>
      <c r="N141" s="137">
        <f t="shared" si="35"/>
        <v>1.25</v>
      </c>
      <c r="O141" s="137">
        <f t="shared" si="35"/>
        <v>1.25</v>
      </c>
      <c r="P141" s="137">
        <f t="shared" si="35"/>
        <v>1.25</v>
      </c>
      <c r="Q141" s="137">
        <f t="shared" si="35"/>
        <v>1.25</v>
      </c>
      <c r="R141" s="137">
        <f t="shared" si="35"/>
        <v>1.25</v>
      </c>
      <c r="S141" s="137">
        <f t="shared" si="36"/>
        <v>1.25</v>
      </c>
      <c r="T141" s="137">
        <f t="shared" si="36"/>
        <v>1.25</v>
      </c>
      <c r="U141" s="137">
        <f t="shared" si="36"/>
        <v>1.25</v>
      </c>
      <c r="V141" s="137">
        <f t="shared" si="36"/>
        <v>1.25</v>
      </c>
      <c r="W141" s="137">
        <f t="shared" si="36"/>
        <v>1.25</v>
      </c>
      <c r="X141" s="137">
        <f t="shared" si="36"/>
        <v>1.25</v>
      </c>
      <c r="Y141" s="137">
        <f t="shared" si="36"/>
        <v>1.25</v>
      </c>
      <c r="Z141" s="137">
        <f t="shared" si="36"/>
        <v>1.25</v>
      </c>
      <c r="AA141" s="137">
        <f t="shared" si="36"/>
        <v>1.25</v>
      </c>
      <c r="AB141" s="137">
        <f t="shared" si="36"/>
        <v>1.25</v>
      </c>
      <c r="AC141" s="137">
        <f t="shared" si="36"/>
        <v>1.25</v>
      </c>
      <c r="AD141" s="137">
        <f t="shared" si="36"/>
        <v>1.25</v>
      </c>
      <c r="AE141" s="137">
        <f t="shared" si="36"/>
        <v>1.25</v>
      </c>
      <c r="AF141" s="137">
        <f t="shared" si="36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5"/>
        <v>1.25</v>
      </c>
      <c r="D142" s="137">
        <f t="shared" si="35"/>
        <v>1.25</v>
      </c>
      <c r="E142" s="137">
        <f t="shared" si="35"/>
        <v>1.25</v>
      </c>
      <c r="F142" s="137">
        <f t="shared" si="35"/>
        <v>1.25</v>
      </c>
      <c r="G142" s="137">
        <f t="shared" si="35"/>
        <v>1.25</v>
      </c>
      <c r="H142" s="137">
        <f t="shared" si="35"/>
        <v>1.25</v>
      </c>
      <c r="I142" s="137">
        <f t="shared" si="35"/>
        <v>1.25</v>
      </c>
      <c r="J142" s="137">
        <f t="shared" si="35"/>
        <v>1.25</v>
      </c>
      <c r="K142" s="137">
        <f t="shared" si="35"/>
        <v>1.25</v>
      </c>
      <c r="L142" s="137">
        <f t="shared" si="35"/>
        <v>1.25</v>
      </c>
      <c r="M142" s="137">
        <f t="shared" si="35"/>
        <v>1.25</v>
      </c>
      <c r="N142" s="137">
        <f t="shared" si="35"/>
        <v>1.25</v>
      </c>
      <c r="O142" s="137">
        <f t="shared" si="35"/>
        <v>1.25</v>
      </c>
      <c r="P142" s="137">
        <f t="shared" si="35"/>
        <v>1.25</v>
      </c>
      <c r="Q142" s="137">
        <f t="shared" si="35"/>
        <v>1.25</v>
      </c>
      <c r="R142" s="137">
        <f t="shared" si="35"/>
        <v>1.25</v>
      </c>
      <c r="S142" s="137">
        <f t="shared" si="36"/>
        <v>1.25</v>
      </c>
      <c r="T142" s="137">
        <f t="shared" si="36"/>
        <v>1.25</v>
      </c>
      <c r="U142" s="137">
        <f t="shared" si="36"/>
        <v>1.25</v>
      </c>
      <c r="V142" s="137">
        <f t="shared" si="36"/>
        <v>1.25</v>
      </c>
      <c r="W142" s="137">
        <f t="shared" si="36"/>
        <v>1.25</v>
      </c>
      <c r="X142" s="137">
        <f t="shared" si="36"/>
        <v>1.25</v>
      </c>
      <c r="Y142" s="137">
        <f t="shared" si="36"/>
        <v>1.25</v>
      </c>
      <c r="Z142" s="137">
        <f t="shared" si="36"/>
        <v>1.25</v>
      </c>
      <c r="AA142" s="137">
        <f t="shared" si="36"/>
        <v>1.25</v>
      </c>
      <c r="AB142" s="137">
        <f t="shared" si="36"/>
        <v>1.25</v>
      </c>
      <c r="AC142" s="137">
        <f t="shared" si="36"/>
        <v>1.25</v>
      </c>
      <c r="AD142" s="137">
        <f t="shared" si="36"/>
        <v>1.25</v>
      </c>
      <c r="AE142" s="137">
        <f t="shared" si="36"/>
        <v>1.25</v>
      </c>
      <c r="AF142" s="137">
        <f t="shared" si="36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5"/>
        <v>1.46</v>
      </c>
      <c r="D143" s="137">
        <f t="shared" si="35"/>
        <v>1.46</v>
      </c>
      <c r="E143" s="137">
        <f t="shared" si="35"/>
        <v>1.46</v>
      </c>
      <c r="F143" s="137">
        <f t="shared" si="35"/>
        <v>1.46</v>
      </c>
      <c r="G143" s="137">
        <f t="shared" si="35"/>
        <v>1.46</v>
      </c>
      <c r="H143" s="137">
        <f t="shared" si="35"/>
        <v>1.46</v>
      </c>
      <c r="I143" s="137">
        <f t="shared" si="35"/>
        <v>1.46</v>
      </c>
      <c r="J143" s="137">
        <f t="shared" si="35"/>
        <v>1.46</v>
      </c>
      <c r="K143" s="137">
        <f t="shared" si="35"/>
        <v>1.46</v>
      </c>
      <c r="L143" s="137">
        <f t="shared" si="35"/>
        <v>1.46</v>
      </c>
      <c r="M143" s="137">
        <f t="shared" si="35"/>
        <v>1.46</v>
      </c>
      <c r="N143" s="137">
        <f t="shared" si="35"/>
        <v>1.46</v>
      </c>
      <c r="O143" s="137">
        <f t="shared" si="35"/>
        <v>1.46</v>
      </c>
      <c r="P143" s="137">
        <f t="shared" si="35"/>
        <v>1.46</v>
      </c>
      <c r="Q143" s="137">
        <f t="shared" si="35"/>
        <v>1.46</v>
      </c>
      <c r="R143" s="137">
        <f t="shared" si="35"/>
        <v>1.46</v>
      </c>
      <c r="S143" s="137">
        <f t="shared" si="36"/>
        <v>1.46</v>
      </c>
      <c r="T143" s="137">
        <f t="shared" si="36"/>
        <v>1.46</v>
      </c>
      <c r="U143" s="137">
        <f t="shared" si="36"/>
        <v>1.46</v>
      </c>
      <c r="V143" s="137">
        <f t="shared" si="36"/>
        <v>1.46</v>
      </c>
      <c r="W143" s="137">
        <f t="shared" si="36"/>
        <v>1.46</v>
      </c>
      <c r="X143" s="137">
        <f t="shared" si="36"/>
        <v>1.46</v>
      </c>
      <c r="Y143" s="137">
        <f t="shared" si="36"/>
        <v>1.46</v>
      </c>
      <c r="Z143" s="137">
        <f t="shared" si="36"/>
        <v>1.46</v>
      </c>
      <c r="AA143" s="137">
        <f t="shared" si="36"/>
        <v>1.46</v>
      </c>
      <c r="AB143" s="137">
        <f t="shared" si="36"/>
        <v>1.46</v>
      </c>
      <c r="AC143" s="137">
        <f t="shared" si="36"/>
        <v>1.46</v>
      </c>
      <c r="AD143" s="137">
        <f t="shared" si="36"/>
        <v>1.46</v>
      </c>
      <c r="AE143" s="137">
        <f t="shared" si="36"/>
        <v>1.46</v>
      </c>
      <c r="AF143" s="137">
        <f t="shared" si="36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5"/>
        <v>3</v>
      </c>
      <c r="D144" s="137">
        <f t="shared" si="35"/>
        <v>3</v>
      </c>
      <c r="E144" s="137">
        <f t="shared" si="35"/>
        <v>3</v>
      </c>
      <c r="F144" s="137">
        <f t="shared" si="35"/>
        <v>3</v>
      </c>
      <c r="G144" s="137">
        <f t="shared" si="35"/>
        <v>3</v>
      </c>
      <c r="H144" s="137">
        <f t="shared" si="35"/>
        <v>3</v>
      </c>
      <c r="I144" s="137">
        <f t="shared" si="35"/>
        <v>3</v>
      </c>
      <c r="J144" s="137">
        <f t="shared" si="35"/>
        <v>3</v>
      </c>
      <c r="K144" s="137">
        <f t="shared" si="35"/>
        <v>3</v>
      </c>
      <c r="L144" s="137">
        <f t="shared" si="35"/>
        <v>3</v>
      </c>
      <c r="M144" s="137">
        <f t="shared" si="35"/>
        <v>3</v>
      </c>
      <c r="N144" s="137">
        <f t="shared" si="35"/>
        <v>3</v>
      </c>
      <c r="O144" s="137">
        <f t="shared" si="35"/>
        <v>3</v>
      </c>
      <c r="P144" s="137">
        <f t="shared" si="35"/>
        <v>3</v>
      </c>
      <c r="Q144" s="137">
        <f t="shared" si="35"/>
        <v>3</v>
      </c>
      <c r="R144" s="137">
        <f t="shared" si="35"/>
        <v>3</v>
      </c>
      <c r="S144" s="137">
        <f t="shared" si="36"/>
        <v>3</v>
      </c>
      <c r="T144" s="137">
        <f t="shared" si="36"/>
        <v>3</v>
      </c>
      <c r="U144" s="137">
        <f t="shared" si="36"/>
        <v>3</v>
      </c>
      <c r="V144" s="137">
        <f t="shared" si="36"/>
        <v>3</v>
      </c>
      <c r="W144" s="137">
        <f t="shared" si="36"/>
        <v>3</v>
      </c>
      <c r="X144" s="137">
        <f t="shared" si="36"/>
        <v>3</v>
      </c>
      <c r="Y144" s="137">
        <f t="shared" si="36"/>
        <v>3</v>
      </c>
      <c r="Z144" s="137">
        <f t="shared" si="36"/>
        <v>3</v>
      </c>
      <c r="AA144" s="137">
        <f t="shared" si="36"/>
        <v>3</v>
      </c>
      <c r="AB144" s="137">
        <f t="shared" si="36"/>
        <v>3</v>
      </c>
      <c r="AC144" s="137">
        <f t="shared" si="36"/>
        <v>3</v>
      </c>
      <c r="AD144" s="137">
        <f t="shared" si="36"/>
        <v>3</v>
      </c>
      <c r="AE144" s="137">
        <f t="shared" si="36"/>
        <v>3</v>
      </c>
      <c r="AF144" s="137">
        <f t="shared" si="36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5"/>
        <v>3.3</v>
      </c>
      <c r="D145" s="137">
        <f t="shared" si="35"/>
        <v>3.3</v>
      </c>
      <c r="E145" s="137">
        <f t="shared" si="35"/>
        <v>3.3</v>
      </c>
      <c r="F145" s="137">
        <f t="shared" si="35"/>
        <v>3.3</v>
      </c>
      <c r="G145" s="137">
        <f t="shared" si="35"/>
        <v>3.3</v>
      </c>
      <c r="H145" s="137">
        <f t="shared" si="35"/>
        <v>3.3</v>
      </c>
      <c r="I145" s="137">
        <f t="shared" si="35"/>
        <v>3.3</v>
      </c>
      <c r="J145" s="137">
        <f t="shared" si="35"/>
        <v>3.3</v>
      </c>
      <c r="K145" s="137">
        <f t="shared" si="35"/>
        <v>3.3</v>
      </c>
      <c r="L145" s="137">
        <f t="shared" si="35"/>
        <v>3.3</v>
      </c>
      <c r="M145" s="137">
        <f t="shared" si="35"/>
        <v>3.3</v>
      </c>
      <c r="N145" s="137">
        <f t="shared" si="35"/>
        <v>3.3</v>
      </c>
      <c r="O145" s="137">
        <f t="shared" si="35"/>
        <v>3.3</v>
      </c>
      <c r="P145" s="137">
        <f t="shared" si="35"/>
        <v>3.3</v>
      </c>
      <c r="Q145" s="137">
        <f t="shared" si="35"/>
        <v>3.3</v>
      </c>
      <c r="R145" s="137">
        <f t="shared" si="35"/>
        <v>3.3</v>
      </c>
      <c r="S145" s="137">
        <f t="shared" si="36"/>
        <v>3.3</v>
      </c>
      <c r="T145" s="137">
        <f t="shared" si="36"/>
        <v>3.3</v>
      </c>
      <c r="U145" s="137">
        <f t="shared" si="36"/>
        <v>3.3</v>
      </c>
      <c r="V145" s="137">
        <f t="shared" si="36"/>
        <v>3.3</v>
      </c>
      <c r="W145" s="137">
        <f t="shared" si="36"/>
        <v>3.3</v>
      </c>
      <c r="X145" s="137">
        <f t="shared" si="36"/>
        <v>3.3</v>
      </c>
      <c r="Y145" s="137">
        <f t="shared" si="36"/>
        <v>3.3</v>
      </c>
      <c r="Z145" s="137">
        <f t="shared" si="36"/>
        <v>3.3</v>
      </c>
      <c r="AA145" s="137">
        <f t="shared" si="36"/>
        <v>3.3</v>
      </c>
      <c r="AB145" s="137">
        <f t="shared" si="36"/>
        <v>3.3</v>
      </c>
      <c r="AC145" s="137">
        <f t="shared" si="36"/>
        <v>3.3</v>
      </c>
      <c r="AD145" s="137">
        <f t="shared" si="36"/>
        <v>3.3</v>
      </c>
      <c r="AE145" s="137">
        <f t="shared" si="36"/>
        <v>3.3</v>
      </c>
      <c r="AF145" s="137">
        <f t="shared" si="36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7">B147</f>
        <v>1.76</v>
      </c>
      <c r="D147" s="137">
        <f t="shared" si="37"/>
        <v>1.76</v>
      </c>
      <c r="E147" s="137">
        <f t="shared" si="37"/>
        <v>1.76</v>
      </c>
      <c r="F147" s="137">
        <f t="shared" si="37"/>
        <v>1.76</v>
      </c>
      <c r="G147" s="137">
        <f t="shared" si="37"/>
        <v>1.76</v>
      </c>
      <c r="H147" s="137">
        <f t="shared" si="37"/>
        <v>1.76</v>
      </c>
      <c r="I147" s="137">
        <f t="shared" si="37"/>
        <v>1.76</v>
      </c>
      <c r="J147" s="137">
        <f t="shared" si="37"/>
        <v>1.76</v>
      </c>
      <c r="K147" s="137">
        <f t="shared" si="37"/>
        <v>1.76</v>
      </c>
      <c r="L147" s="137">
        <f t="shared" si="37"/>
        <v>1.76</v>
      </c>
      <c r="M147" s="137">
        <f t="shared" si="37"/>
        <v>1.76</v>
      </c>
      <c r="N147" s="137">
        <f t="shared" si="37"/>
        <v>1.76</v>
      </c>
      <c r="O147" s="137">
        <f t="shared" si="37"/>
        <v>1.76</v>
      </c>
      <c r="P147" s="137">
        <f t="shared" si="37"/>
        <v>1.76</v>
      </c>
      <c r="Q147" s="137">
        <f t="shared" si="37"/>
        <v>1.76</v>
      </c>
      <c r="R147" s="137">
        <f t="shared" si="37"/>
        <v>1.76</v>
      </c>
      <c r="S147" s="137">
        <f t="shared" ref="S147:AF148" si="38">R147</f>
        <v>1.76</v>
      </c>
      <c r="T147" s="137">
        <f t="shared" si="38"/>
        <v>1.76</v>
      </c>
      <c r="U147" s="137">
        <f t="shared" si="38"/>
        <v>1.76</v>
      </c>
      <c r="V147" s="137">
        <f t="shared" si="38"/>
        <v>1.76</v>
      </c>
      <c r="W147" s="137">
        <f t="shared" si="38"/>
        <v>1.76</v>
      </c>
      <c r="X147" s="137">
        <f t="shared" si="38"/>
        <v>1.76</v>
      </c>
      <c r="Y147" s="137">
        <f t="shared" si="38"/>
        <v>1.76</v>
      </c>
      <c r="Z147" s="137">
        <f t="shared" si="38"/>
        <v>1.76</v>
      </c>
      <c r="AA147" s="137">
        <f t="shared" si="38"/>
        <v>1.76</v>
      </c>
      <c r="AB147" s="137">
        <f t="shared" si="38"/>
        <v>1.76</v>
      </c>
      <c r="AC147" s="137">
        <f t="shared" si="38"/>
        <v>1.76</v>
      </c>
      <c r="AD147" s="137">
        <f t="shared" si="38"/>
        <v>1.76</v>
      </c>
      <c r="AE147" s="137">
        <f t="shared" si="38"/>
        <v>1.76</v>
      </c>
      <c r="AF147" s="137">
        <f t="shared" si="38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7"/>
        <v>0</v>
      </c>
      <c r="D148" s="137">
        <f t="shared" si="37"/>
        <v>0</v>
      </c>
      <c r="E148" s="137">
        <f t="shared" si="37"/>
        <v>0</v>
      </c>
      <c r="F148" s="137">
        <f t="shared" si="37"/>
        <v>0</v>
      </c>
      <c r="G148" s="137">
        <f t="shared" si="37"/>
        <v>0</v>
      </c>
      <c r="H148" s="137">
        <f t="shared" si="37"/>
        <v>0</v>
      </c>
      <c r="I148" s="137">
        <f t="shared" si="37"/>
        <v>0</v>
      </c>
      <c r="J148" s="137">
        <f t="shared" si="37"/>
        <v>0</v>
      </c>
      <c r="K148" s="137">
        <f t="shared" si="37"/>
        <v>0</v>
      </c>
      <c r="L148" s="137">
        <f t="shared" si="37"/>
        <v>0</v>
      </c>
      <c r="M148" s="137">
        <f t="shared" si="37"/>
        <v>0</v>
      </c>
      <c r="N148" s="137">
        <f t="shared" si="37"/>
        <v>0</v>
      </c>
      <c r="O148" s="137">
        <f t="shared" si="37"/>
        <v>0</v>
      </c>
      <c r="P148" s="137">
        <f t="shared" si="37"/>
        <v>0</v>
      </c>
      <c r="Q148" s="137">
        <f t="shared" si="37"/>
        <v>0</v>
      </c>
      <c r="R148" s="137">
        <f t="shared" si="37"/>
        <v>0</v>
      </c>
      <c r="S148" s="137">
        <f t="shared" si="38"/>
        <v>0</v>
      </c>
      <c r="T148" s="137">
        <f t="shared" si="38"/>
        <v>0</v>
      </c>
      <c r="U148" s="137">
        <f t="shared" si="38"/>
        <v>0</v>
      </c>
      <c r="V148" s="137">
        <f t="shared" si="38"/>
        <v>0</v>
      </c>
      <c r="W148" s="137">
        <f t="shared" si="38"/>
        <v>0</v>
      </c>
      <c r="X148" s="137">
        <f t="shared" si="38"/>
        <v>0</v>
      </c>
      <c r="Y148" s="137">
        <f t="shared" si="38"/>
        <v>0</v>
      </c>
      <c r="Z148" s="137">
        <f t="shared" si="38"/>
        <v>0</v>
      </c>
      <c r="AA148" s="137">
        <f t="shared" si="38"/>
        <v>0</v>
      </c>
      <c r="AB148" s="137">
        <f t="shared" si="38"/>
        <v>0</v>
      </c>
      <c r="AC148" s="137">
        <f t="shared" si="38"/>
        <v>0</v>
      </c>
      <c r="AD148" s="137">
        <f t="shared" si="38"/>
        <v>0</v>
      </c>
      <c r="AE148" s="137">
        <f t="shared" si="38"/>
        <v>0</v>
      </c>
      <c r="AF148" s="137">
        <f t="shared" si="38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39">B150</f>
        <v>0.1</v>
      </c>
      <c r="D150" s="137">
        <f t="shared" si="39"/>
        <v>0.1</v>
      </c>
      <c r="E150" s="137">
        <f t="shared" si="39"/>
        <v>0.1</v>
      </c>
      <c r="F150" s="137">
        <f t="shared" si="39"/>
        <v>0.1</v>
      </c>
      <c r="G150" s="137">
        <f t="shared" si="39"/>
        <v>0.1</v>
      </c>
      <c r="H150" s="137">
        <f t="shared" si="39"/>
        <v>0.1</v>
      </c>
      <c r="I150" s="137">
        <f t="shared" si="39"/>
        <v>0.1</v>
      </c>
      <c r="J150" s="137">
        <f t="shared" si="39"/>
        <v>0.1</v>
      </c>
      <c r="K150" s="137">
        <f t="shared" si="39"/>
        <v>0.1</v>
      </c>
      <c r="L150" s="137">
        <f t="shared" si="39"/>
        <v>0.1</v>
      </c>
      <c r="M150" s="137">
        <f t="shared" si="39"/>
        <v>0.1</v>
      </c>
      <c r="N150" s="137">
        <f t="shared" si="39"/>
        <v>0.1</v>
      </c>
      <c r="O150" s="137">
        <f t="shared" si="39"/>
        <v>0.1</v>
      </c>
      <c r="P150" s="137">
        <f t="shared" si="39"/>
        <v>0.1</v>
      </c>
      <c r="Q150" s="137">
        <f t="shared" si="39"/>
        <v>0.1</v>
      </c>
      <c r="R150" s="137">
        <f t="shared" si="39"/>
        <v>0.1</v>
      </c>
      <c r="S150" s="137">
        <f t="shared" ref="S150:AF153" si="40">R150</f>
        <v>0.1</v>
      </c>
      <c r="T150" s="137">
        <f t="shared" si="40"/>
        <v>0.1</v>
      </c>
      <c r="U150" s="137">
        <f t="shared" si="40"/>
        <v>0.1</v>
      </c>
      <c r="V150" s="137">
        <f t="shared" si="40"/>
        <v>0.1</v>
      </c>
      <c r="W150" s="137">
        <f t="shared" si="40"/>
        <v>0.1</v>
      </c>
      <c r="X150" s="137">
        <f t="shared" si="40"/>
        <v>0.1</v>
      </c>
      <c r="Y150" s="137">
        <f t="shared" si="40"/>
        <v>0.1</v>
      </c>
      <c r="Z150" s="137">
        <f t="shared" si="40"/>
        <v>0.1</v>
      </c>
      <c r="AA150" s="137">
        <f t="shared" si="40"/>
        <v>0.1</v>
      </c>
      <c r="AB150" s="137">
        <f t="shared" si="40"/>
        <v>0.1</v>
      </c>
      <c r="AC150" s="137">
        <f t="shared" si="40"/>
        <v>0.1</v>
      </c>
      <c r="AD150" s="137">
        <f t="shared" si="40"/>
        <v>0.1</v>
      </c>
      <c r="AE150" s="137">
        <f t="shared" si="40"/>
        <v>0.1</v>
      </c>
      <c r="AF150" s="137">
        <f t="shared" si="40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39"/>
        <v>2.0499999999999998</v>
      </c>
      <c r="D151" s="137">
        <f t="shared" si="39"/>
        <v>2.0499999999999998</v>
      </c>
      <c r="E151" s="137">
        <f t="shared" si="39"/>
        <v>2.0499999999999998</v>
      </c>
      <c r="F151" s="137">
        <f t="shared" si="39"/>
        <v>2.0499999999999998</v>
      </c>
      <c r="G151" s="137">
        <f t="shared" si="39"/>
        <v>2.0499999999999998</v>
      </c>
      <c r="H151" s="137">
        <f t="shared" si="39"/>
        <v>2.0499999999999998</v>
      </c>
      <c r="I151" s="137">
        <f t="shared" si="39"/>
        <v>2.0499999999999998</v>
      </c>
      <c r="J151" s="137">
        <f t="shared" si="39"/>
        <v>2.0499999999999998</v>
      </c>
      <c r="K151" s="137">
        <f t="shared" si="39"/>
        <v>2.0499999999999998</v>
      </c>
      <c r="L151" s="137">
        <f t="shared" si="39"/>
        <v>2.0499999999999998</v>
      </c>
      <c r="M151" s="137">
        <f t="shared" si="39"/>
        <v>2.0499999999999998</v>
      </c>
      <c r="N151" s="137">
        <f t="shared" si="39"/>
        <v>2.0499999999999998</v>
      </c>
      <c r="O151" s="137">
        <f t="shared" si="39"/>
        <v>2.0499999999999998</v>
      </c>
      <c r="P151" s="137">
        <f t="shared" si="39"/>
        <v>2.0499999999999998</v>
      </c>
      <c r="Q151" s="137">
        <f t="shared" si="39"/>
        <v>2.0499999999999998</v>
      </c>
      <c r="R151" s="137">
        <f t="shared" si="39"/>
        <v>2.0499999999999998</v>
      </c>
      <c r="S151" s="137">
        <f t="shared" si="40"/>
        <v>2.0499999999999998</v>
      </c>
      <c r="T151" s="137">
        <f t="shared" si="40"/>
        <v>2.0499999999999998</v>
      </c>
      <c r="U151" s="137">
        <f t="shared" si="40"/>
        <v>2.0499999999999998</v>
      </c>
      <c r="V151" s="137">
        <f t="shared" si="40"/>
        <v>2.0499999999999998</v>
      </c>
      <c r="W151" s="137">
        <f t="shared" si="40"/>
        <v>2.0499999999999998</v>
      </c>
      <c r="X151" s="137">
        <f t="shared" si="40"/>
        <v>2.0499999999999998</v>
      </c>
      <c r="Y151" s="137">
        <f t="shared" si="40"/>
        <v>2.0499999999999998</v>
      </c>
      <c r="Z151" s="137">
        <f t="shared" si="40"/>
        <v>2.0499999999999998</v>
      </c>
      <c r="AA151" s="137">
        <f t="shared" si="40"/>
        <v>2.0499999999999998</v>
      </c>
      <c r="AB151" s="137">
        <f t="shared" si="40"/>
        <v>2.0499999999999998</v>
      </c>
      <c r="AC151" s="137">
        <f t="shared" si="40"/>
        <v>2.0499999999999998</v>
      </c>
      <c r="AD151" s="137">
        <f t="shared" si="40"/>
        <v>2.0499999999999998</v>
      </c>
      <c r="AE151" s="137">
        <f t="shared" si="40"/>
        <v>2.0499999999999998</v>
      </c>
      <c r="AF151" s="137">
        <f t="shared" si="40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39"/>
        <v>2.7</v>
      </c>
      <c r="D152" s="137">
        <f t="shared" si="39"/>
        <v>2.7</v>
      </c>
      <c r="E152" s="137">
        <f t="shared" si="39"/>
        <v>2.7</v>
      </c>
      <c r="F152" s="137">
        <f t="shared" si="39"/>
        <v>2.7</v>
      </c>
      <c r="G152" s="137">
        <f t="shared" si="39"/>
        <v>2.7</v>
      </c>
      <c r="H152" s="137">
        <f t="shared" si="39"/>
        <v>2.7</v>
      </c>
      <c r="I152" s="137">
        <f t="shared" si="39"/>
        <v>2.7</v>
      </c>
      <c r="J152" s="137">
        <f t="shared" si="39"/>
        <v>2.7</v>
      </c>
      <c r="K152" s="137">
        <f t="shared" si="39"/>
        <v>2.7</v>
      </c>
      <c r="L152" s="137">
        <f t="shared" si="39"/>
        <v>2.7</v>
      </c>
      <c r="M152" s="137">
        <f t="shared" si="39"/>
        <v>2.7</v>
      </c>
      <c r="N152" s="137">
        <f t="shared" si="39"/>
        <v>2.7</v>
      </c>
      <c r="O152" s="137">
        <f t="shared" si="39"/>
        <v>2.7</v>
      </c>
      <c r="P152" s="137">
        <f t="shared" si="39"/>
        <v>2.7</v>
      </c>
      <c r="Q152" s="137">
        <f t="shared" si="39"/>
        <v>2.7</v>
      </c>
      <c r="R152" s="137">
        <f t="shared" si="39"/>
        <v>2.7</v>
      </c>
      <c r="S152" s="137">
        <f t="shared" si="40"/>
        <v>2.7</v>
      </c>
      <c r="T152" s="137">
        <f t="shared" si="40"/>
        <v>2.7</v>
      </c>
      <c r="U152" s="137">
        <f t="shared" si="40"/>
        <v>2.7</v>
      </c>
      <c r="V152" s="137">
        <f t="shared" si="40"/>
        <v>2.7</v>
      </c>
      <c r="W152" s="137">
        <f t="shared" si="40"/>
        <v>2.7</v>
      </c>
      <c r="X152" s="137">
        <f t="shared" si="40"/>
        <v>2.7</v>
      </c>
      <c r="Y152" s="137">
        <f t="shared" si="40"/>
        <v>2.7</v>
      </c>
      <c r="Z152" s="137">
        <f t="shared" si="40"/>
        <v>2.7</v>
      </c>
      <c r="AA152" s="137">
        <f t="shared" si="40"/>
        <v>2.7</v>
      </c>
      <c r="AB152" s="137">
        <f t="shared" si="40"/>
        <v>2.7</v>
      </c>
      <c r="AC152" s="137">
        <f t="shared" si="40"/>
        <v>2.7</v>
      </c>
      <c r="AD152" s="137">
        <f t="shared" si="40"/>
        <v>2.7</v>
      </c>
      <c r="AE152" s="137">
        <f t="shared" si="40"/>
        <v>2.7</v>
      </c>
      <c r="AF152" s="137">
        <f t="shared" si="40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39"/>
        <v>2.15</v>
      </c>
      <c r="D153" s="137">
        <f t="shared" si="39"/>
        <v>2.15</v>
      </c>
      <c r="E153" s="137">
        <f t="shared" si="39"/>
        <v>2.15</v>
      </c>
      <c r="F153" s="137">
        <f t="shared" si="39"/>
        <v>2.15</v>
      </c>
      <c r="G153" s="137">
        <f t="shared" si="39"/>
        <v>2.15</v>
      </c>
      <c r="H153" s="137">
        <f t="shared" si="39"/>
        <v>2.15</v>
      </c>
      <c r="I153" s="137">
        <f t="shared" si="39"/>
        <v>2.15</v>
      </c>
      <c r="J153" s="137">
        <f t="shared" si="39"/>
        <v>2.15</v>
      </c>
      <c r="K153" s="137">
        <f t="shared" si="39"/>
        <v>2.15</v>
      </c>
      <c r="L153" s="137">
        <f t="shared" si="39"/>
        <v>2.15</v>
      </c>
      <c r="M153" s="137">
        <f t="shared" si="39"/>
        <v>2.15</v>
      </c>
      <c r="N153" s="137">
        <f t="shared" si="39"/>
        <v>2.15</v>
      </c>
      <c r="O153" s="137">
        <f t="shared" si="39"/>
        <v>2.15</v>
      </c>
      <c r="P153" s="137">
        <f t="shared" si="39"/>
        <v>2.15</v>
      </c>
      <c r="Q153" s="137">
        <f t="shared" si="39"/>
        <v>2.15</v>
      </c>
      <c r="R153" s="137">
        <f t="shared" si="39"/>
        <v>2.15</v>
      </c>
      <c r="S153" s="137">
        <f t="shared" si="40"/>
        <v>2.15</v>
      </c>
      <c r="T153" s="137">
        <f t="shared" si="40"/>
        <v>2.15</v>
      </c>
      <c r="U153" s="137">
        <f t="shared" si="40"/>
        <v>2.15</v>
      </c>
      <c r="V153" s="137">
        <f t="shared" si="40"/>
        <v>2.15</v>
      </c>
      <c r="W153" s="137">
        <f t="shared" si="40"/>
        <v>2.15</v>
      </c>
      <c r="X153" s="137">
        <f t="shared" si="40"/>
        <v>2.15</v>
      </c>
      <c r="Y153" s="137">
        <f t="shared" si="40"/>
        <v>2.15</v>
      </c>
      <c r="Z153" s="137">
        <f t="shared" si="40"/>
        <v>2.15</v>
      </c>
      <c r="AA153" s="137">
        <f t="shared" si="40"/>
        <v>2.15</v>
      </c>
      <c r="AB153" s="137">
        <f t="shared" si="40"/>
        <v>2.15</v>
      </c>
      <c r="AC153" s="137">
        <f t="shared" si="40"/>
        <v>2.15</v>
      </c>
      <c r="AD153" s="137">
        <f t="shared" si="40"/>
        <v>2.15</v>
      </c>
      <c r="AE153" s="137">
        <f t="shared" si="40"/>
        <v>2.15</v>
      </c>
      <c r="AF153" s="137">
        <f t="shared" si="40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1">B155</f>
        <v>0.9</v>
      </c>
      <c r="D155" s="137">
        <f t="shared" si="41"/>
        <v>0.9</v>
      </c>
      <c r="E155" s="137">
        <f t="shared" si="41"/>
        <v>0.9</v>
      </c>
      <c r="F155" s="137">
        <f t="shared" si="41"/>
        <v>0.9</v>
      </c>
      <c r="G155" s="137">
        <f t="shared" si="41"/>
        <v>0.9</v>
      </c>
      <c r="H155" s="137">
        <f t="shared" si="41"/>
        <v>0.9</v>
      </c>
      <c r="I155" s="137">
        <f t="shared" si="41"/>
        <v>0.9</v>
      </c>
      <c r="J155" s="137">
        <f t="shared" si="41"/>
        <v>0.9</v>
      </c>
      <c r="K155" s="137">
        <f t="shared" si="41"/>
        <v>0.9</v>
      </c>
      <c r="L155" s="137">
        <f t="shared" si="41"/>
        <v>0.9</v>
      </c>
      <c r="M155" s="137">
        <f t="shared" si="41"/>
        <v>0.9</v>
      </c>
      <c r="N155" s="137">
        <f t="shared" si="41"/>
        <v>0.9</v>
      </c>
      <c r="O155" s="137">
        <f t="shared" si="41"/>
        <v>0.9</v>
      </c>
      <c r="P155" s="137">
        <f t="shared" si="41"/>
        <v>0.9</v>
      </c>
      <c r="Q155" s="137">
        <f t="shared" si="41"/>
        <v>0.9</v>
      </c>
      <c r="R155" s="137">
        <f t="shared" si="41"/>
        <v>0.9</v>
      </c>
      <c r="S155" s="137">
        <f t="shared" ref="R155:AF167" si="42">R155</f>
        <v>0.9</v>
      </c>
      <c r="T155" s="137">
        <f t="shared" si="42"/>
        <v>0.9</v>
      </c>
      <c r="U155" s="137">
        <f t="shared" si="42"/>
        <v>0.9</v>
      </c>
      <c r="V155" s="137">
        <f t="shared" si="42"/>
        <v>0.9</v>
      </c>
      <c r="W155" s="137">
        <f t="shared" si="42"/>
        <v>0.9</v>
      </c>
      <c r="X155" s="137">
        <f t="shared" si="42"/>
        <v>0.9</v>
      </c>
      <c r="Y155" s="137">
        <f t="shared" si="42"/>
        <v>0.9</v>
      </c>
      <c r="Z155" s="137">
        <f t="shared" si="42"/>
        <v>0.9</v>
      </c>
      <c r="AA155" s="137">
        <f t="shared" si="42"/>
        <v>0.9</v>
      </c>
      <c r="AB155" s="137">
        <f t="shared" si="42"/>
        <v>0.9</v>
      </c>
      <c r="AC155" s="137">
        <f t="shared" si="42"/>
        <v>0.9</v>
      </c>
      <c r="AD155" s="137">
        <f t="shared" si="42"/>
        <v>0.9</v>
      </c>
      <c r="AE155" s="137">
        <f t="shared" si="42"/>
        <v>0.9</v>
      </c>
      <c r="AF155" s="137">
        <f t="shared" si="42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1"/>
        <v>1.08</v>
      </c>
      <c r="D156" s="137">
        <f t="shared" si="41"/>
        <v>1.08</v>
      </c>
      <c r="E156" s="137">
        <f t="shared" si="41"/>
        <v>1.08</v>
      </c>
      <c r="F156" s="137">
        <f t="shared" si="41"/>
        <v>1.08</v>
      </c>
      <c r="G156" s="137">
        <f t="shared" si="41"/>
        <v>1.08</v>
      </c>
      <c r="H156" s="137">
        <f t="shared" si="41"/>
        <v>1.08</v>
      </c>
      <c r="I156" s="137">
        <f t="shared" si="41"/>
        <v>1.08</v>
      </c>
      <c r="J156" s="137">
        <f t="shared" si="41"/>
        <v>1.08</v>
      </c>
      <c r="K156" s="137">
        <f t="shared" si="41"/>
        <v>1.08</v>
      </c>
      <c r="L156" s="137">
        <f t="shared" si="41"/>
        <v>1.08</v>
      </c>
      <c r="M156" s="137">
        <f t="shared" si="41"/>
        <v>1.08</v>
      </c>
      <c r="N156" s="137">
        <f t="shared" si="41"/>
        <v>1.08</v>
      </c>
      <c r="O156" s="137">
        <f t="shared" si="41"/>
        <v>1.08</v>
      </c>
      <c r="P156" s="137">
        <f t="shared" si="41"/>
        <v>1.08</v>
      </c>
      <c r="Q156" s="137">
        <f t="shared" si="41"/>
        <v>1.08</v>
      </c>
      <c r="R156" s="137">
        <f t="shared" si="41"/>
        <v>1.08</v>
      </c>
      <c r="S156" s="137">
        <f t="shared" si="42"/>
        <v>1.08</v>
      </c>
      <c r="T156" s="137">
        <f t="shared" si="42"/>
        <v>1.08</v>
      </c>
      <c r="U156" s="137">
        <f t="shared" si="42"/>
        <v>1.08</v>
      </c>
      <c r="V156" s="137">
        <f t="shared" si="42"/>
        <v>1.08</v>
      </c>
      <c r="W156" s="137">
        <f t="shared" si="42"/>
        <v>1.08</v>
      </c>
      <c r="X156" s="137">
        <f t="shared" si="42"/>
        <v>1.08</v>
      </c>
      <c r="Y156" s="137">
        <f t="shared" si="42"/>
        <v>1.08</v>
      </c>
      <c r="Z156" s="137">
        <f t="shared" si="42"/>
        <v>1.08</v>
      </c>
      <c r="AA156" s="137">
        <f t="shared" si="42"/>
        <v>1.08</v>
      </c>
      <c r="AB156" s="137">
        <f t="shared" si="42"/>
        <v>1.08</v>
      </c>
      <c r="AC156" s="137">
        <f t="shared" si="42"/>
        <v>1.08</v>
      </c>
      <c r="AD156" s="137">
        <f t="shared" si="42"/>
        <v>1.08</v>
      </c>
      <c r="AE156" s="137">
        <f t="shared" si="42"/>
        <v>1.08</v>
      </c>
      <c r="AF156" s="137">
        <f t="shared" si="42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1"/>
        <v>2.37</v>
      </c>
      <c r="D157" s="137">
        <f t="shared" si="41"/>
        <v>2.37</v>
      </c>
      <c r="E157" s="137">
        <f t="shared" si="41"/>
        <v>2.37</v>
      </c>
      <c r="F157" s="137">
        <f t="shared" si="41"/>
        <v>2.37</v>
      </c>
      <c r="G157" s="137">
        <f t="shared" si="41"/>
        <v>2.37</v>
      </c>
      <c r="H157" s="137">
        <f t="shared" si="41"/>
        <v>2.37</v>
      </c>
      <c r="I157" s="137">
        <f t="shared" si="41"/>
        <v>2.37</v>
      </c>
      <c r="J157" s="137">
        <f t="shared" si="41"/>
        <v>2.37</v>
      </c>
      <c r="K157" s="137">
        <f t="shared" si="41"/>
        <v>2.37</v>
      </c>
      <c r="L157" s="137">
        <f t="shared" si="41"/>
        <v>2.37</v>
      </c>
      <c r="M157" s="137">
        <f t="shared" si="41"/>
        <v>2.37</v>
      </c>
      <c r="N157" s="137">
        <f t="shared" si="41"/>
        <v>2.37</v>
      </c>
      <c r="O157" s="137">
        <f t="shared" si="41"/>
        <v>2.37</v>
      </c>
      <c r="P157" s="137">
        <f t="shared" si="41"/>
        <v>2.37</v>
      </c>
      <c r="Q157" s="137">
        <f t="shared" si="41"/>
        <v>2.37</v>
      </c>
      <c r="R157" s="137">
        <f t="shared" si="41"/>
        <v>2.37</v>
      </c>
      <c r="S157" s="137">
        <f t="shared" si="42"/>
        <v>2.37</v>
      </c>
      <c r="T157" s="137">
        <f t="shared" si="42"/>
        <v>2.37</v>
      </c>
      <c r="U157" s="137">
        <f t="shared" si="42"/>
        <v>2.37</v>
      </c>
      <c r="V157" s="137">
        <f t="shared" si="42"/>
        <v>2.37</v>
      </c>
      <c r="W157" s="137">
        <f t="shared" si="42"/>
        <v>2.37</v>
      </c>
      <c r="X157" s="137">
        <f t="shared" si="42"/>
        <v>2.37</v>
      </c>
      <c r="Y157" s="137">
        <f t="shared" si="42"/>
        <v>2.37</v>
      </c>
      <c r="Z157" s="137">
        <f t="shared" si="42"/>
        <v>2.37</v>
      </c>
      <c r="AA157" s="137">
        <f t="shared" si="42"/>
        <v>2.37</v>
      </c>
      <c r="AB157" s="137">
        <f t="shared" si="42"/>
        <v>2.37</v>
      </c>
      <c r="AC157" s="137">
        <f t="shared" si="42"/>
        <v>2.37</v>
      </c>
      <c r="AD157" s="137">
        <f t="shared" si="42"/>
        <v>2.37</v>
      </c>
      <c r="AE157" s="137">
        <f t="shared" si="42"/>
        <v>2.37</v>
      </c>
      <c r="AF157" s="137">
        <f t="shared" si="42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1"/>
        <v>1.81</v>
      </c>
      <c r="D158" s="137">
        <f t="shared" si="41"/>
        <v>1.81</v>
      </c>
      <c r="E158" s="137">
        <f t="shared" si="41"/>
        <v>1.81</v>
      </c>
      <c r="F158" s="137">
        <f t="shared" si="41"/>
        <v>1.81</v>
      </c>
      <c r="G158" s="137">
        <f t="shared" si="41"/>
        <v>1.81</v>
      </c>
      <c r="H158" s="137">
        <f t="shared" si="41"/>
        <v>1.81</v>
      </c>
      <c r="I158" s="137">
        <f t="shared" si="41"/>
        <v>1.81</v>
      </c>
      <c r="J158" s="137">
        <f t="shared" si="41"/>
        <v>1.81</v>
      </c>
      <c r="K158" s="137">
        <f t="shared" si="41"/>
        <v>1.81</v>
      </c>
      <c r="L158" s="137">
        <f t="shared" si="41"/>
        <v>1.81</v>
      </c>
      <c r="M158" s="137">
        <f t="shared" si="41"/>
        <v>1.81</v>
      </c>
      <c r="N158" s="137">
        <f t="shared" si="41"/>
        <v>1.81</v>
      </c>
      <c r="O158" s="137">
        <f t="shared" si="41"/>
        <v>1.81</v>
      </c>
      <c r="P158" s="137">
        <f t="shared" si="41"/>
        <v>1.81</v>
      </c>
      <c r="Q158" s="137">
        <f t="shared" si="41"/>
        <v>1.81</v>
      </c>
      <c r="R158" s="137">
        <f t="shared" si="41"/>
        <v>1.81</v>
      </c>
      <c r="S158" s="137">
        <f t="shared" si="42"/>
        <v>1.81</v>
      </c>
      <c r="T158" s="137">
        <f t="shared" si="42"/>
        <v>1.81</v>
      </c>
      <c r="U158" s="137">
        <f t="shared" si="42"/>
        <v>1.81</v>
      </c>
      <c r="V158" s="137">
        <f t="shared" si="42"/>
        <v>1.81</v>
      </c>
      <c r="W158" s="137">
        <f t="shared" si="42"/>
        <v>1.81</v>
      </c>
      <c r="X158" s="137">
        <f t="shared" si="42"/>
        <v>1.81</v>
      </c>
      <c r="Y158" s="137">
        <f t="shared" si="42"/>
        <v>1.81</v>
      </c>
      <c r="Z158" s="137">
        <f t="shared" si="42"/>
        <v>1.81</v>
      </c>
      <c r="AA158" s="137">
        <f t="shared" si="42"/>
        <v>1.81</v>
      </c>
      <c r="AB158" s="137">
        <f t="shared" si="42"/>
        <v>1.81</v>
      </c>
      <c r="AC158" s="137">
        <f t="shared" si="42"/>
        <v>1.81</v>
      </c>
      <c r="AD158" s="137">
        <f t="shared" si="42"/>
        <v>1.81</v>
      </c>
      <c r="AE158" s="137">
        <f t="shared" si="42"/>
        <v>1.81</v>
      </c>
      <c r="AF158" s="137">
        <f t="shared" si="42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1"/>
        <v>1.0900000000000001</v>
      </c>
      <c r="D159" s="137">
        <f t="shared" si="41"/>
        <v>1.0900000000000001</v>
      </c>
      <c r="E159" s="137">
        <f t="shared" si="41"/>
        <v>1.0900000000000001</v>
      </c>
      <c r="F159" s="137">
        <f t="shared" si="41"/>
        <v>1.0900000000000001</v>
      </c>
      <c r="G159" s="137">
        <f t="shared" si="41"/>
        <v>1.0900000000000001</v>
      </c>
      <c r="H159" s="137">
        <f t="shared" si="41"/>
        <v>1.0900000000000001</v>
      </c>
      <c r="I159" s="137">
        <f t="shared" si="41"/>
        <v>1.0900000000000001</v>
      </c>
      <c r="J159" s="137">
        <f t="shared" si="41"/>
        <v>1.0900000000000001</v>
      </c>
      <c r="K159" s="137">
        <f t="shared" si="41"/>
        <v>1.0900000000000001</v>
      </c>
      <c r="L159" s="137">
        <f t="shared" si="41"/>
        <v>1.0900000000000001</v>
      </c>
      <c r="M159" s="137">
        <f t="shared" si="41"/>
        <v>1.0900000000000001</v>
      </c>
      <c r="N159" s="137">
        <f t="shared" si="41"/>
        <v>1.0900000000000001</v>
      </c>
      <c r="O159" s="137">
        <f t="shared" si="41"/>
        <v>1.0900000000000001</v>
      </c>
      <c r="P159" s="137">
        <f t="shared" si="41"/>
        <v>1.0900000000000001</v>
      </c>
      <c r="Q159" s="137">
        <f t="shared" si="41"/>
        <v>1.0900000000000001</v>
      </c>
      <c r="R159" s="137">
        <f t="shared" si="41"/>
        <v>1.0900000000000001</v>
      </c>
      <c r="S159" s="137">
        <f t="shared" si="42"/>
        <v>1.0900000000000001</v>
      </c>
      <c r="T159" s="137">
        <f t="shared" si="42"/>
        <v>1.0900000000000001</v>
      </c>
      <c r="U159" s="137">
        <f t="shared" si="42"/>
        <v>1.0900000000000001</v>
      </c>
      <c r="V159" s="137">
        <f t="shared" si="42"/>
        <v>1.0900000000000001</v>
      </c>
      <c r="W159" s="137">
        <f t="shared" si="42"/>
        <v>1.0900000000000001</v>
      </c>
      <c r="X159" s="137">
        <f t="shared" si="42"/>
        <v>1.0900000000000001</v>
      </c>
      <c r="Y159" s="137">
        <f t="shared" si="42"/>
        <v>1.0900000000000001</v>
      </c>
      <c r="Z159" s="137">
        <f t="shared" si="42"/>
        <v>1.0900000000000001</v>
      </c>
      <c r="AA159" s="137">
        <f t="shared" si="42"/>
        <v>1.0900000000000001</v>
      </c>
      <c r="AB159" s="137">
        <f t="shared" si="42"/>
        <v>1.0900000000000001</v>
      </c>
      <c r="AC159" s="137">
        <f t="shared" si="42"/>
        <v>1.0900000000000001</v>
      </c>
      <c r="AD159" s="137">
        <f t="shared" si="42"/>
        <v>1.0900000000000001</v>
      </c>
      <c r="AE159" s="137">
        <f t="shared" si="42"/>
        <v>1.0900000000000001</v>
      </c>
      <c r="AF159" s="137">
        <f t="shared" si="42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1"/>
        <v>1.58</v>
      </c>
      <c r="D160" s="137">
        <f t="shared" si="41"/>
        <v>1.58</v>
      </c>
      <c r="E160" s="137">
        <f t="shared" si="41"/>
        <v>1.58</v>
      </c>
      <c r="F160" s="137">
        <f t="shared" si="41"/>
        <v>1.58</v>
      </c>
      <c r="G160" s="137">
        <f t="shared" si="41"/>
        <v>1.58</v>
      </c>
      <c r="H160" s="137">
        <f t="shared" si="41"/>
        <v>1.58</v>
      </c>
      <c r="I160" s="137">
        <f t="shared" si="41"/>
        <v>1.58</v>
      </c>
      <c r="J160" s="137">
        <f t="shared" si="41"/>
        <v>1.58</v>
      </c>
      <c r="K160" s="137">
        <f t="shared" si="41"/>
        <v>1.58</v>
      </c>
      <c r="L160" s="137">
        <f t="shared" si="41"/>
        <v>1.58</v>
      </c>
      <c r="M160" s="137">
        <f t="shared" si="41"/>
        <v>1.58</v>
      </c>
      <c r="N160" s="137">
        <f t="shared" si="41"/>
        <v>1.58</v>
      </c>
      <c r="O160" s="137">
        <f t="shared" si="41"/>
        <v>1.58</v>
      </c>
      <c r="P160" s="137">
        <f t="shared" si="41"/>
        <v>1.58</v>
      </c>
      <c r="Q160" s="137">
        <f t="shared" si="41"/>
        <v>1.58</v>
      </c>
      <c r="R160" s="137">
        <f t="shared" si="41"/>
        <v>1.58</v>
      </c>
      <c r="S160" s="137">
        <f t="shared" si="42"/>
        <v>1.58</v>
      </c>
      <c r="T160" s="137">
        <f t="shared" si="42"/>
        <v>1.58</v>
      </c>
      <c r="U160" s="137">
        <f t="shared" si="42"/>
        <v>1.58</v>
      </c>
      <c r="V160" s="137">
        <f t="shared" si="42"/>
        <v>1.58</v>
      </c>
      <c r="W160" s="137">
        <f t="shared" si="42"/>
        <v>1.58</v>
      </c>
      <c r="X160" s="137">
        <f t="shared" si="42"/>
        <v>1.58</v>
      </c>
      <c r="Y160" s="137">
        <f t="shared" si="42"/>
        <v>1.58</v>
      </c>
      <c r="Z160" s="137">
        <f t="shared" si="42"/>
        <v>1.58</v>
      </c>
      <c r="AA160" s="137">
        <f t="shared" si="42"/>
        <v>1.58</v>
      </c>
      <c r="AB160" s="137">
        <f t="shared" si="42"/>
        <v>1.58</v>
      </c>
      <c r="AC160" s="137">
        <f t="shared" si="42"/>
        <v>1.58</v>
      </c>
      <c r="AD160" s="137">
        <f t="shared" si="42"/>
        <v>1.58</v>
      </c>
      <c r="AE160" s="137">
        <f t="shared" si="42"/>
        <v>1.58</v>
      </c>
      <c r="AF160" s="137">
        <f t="shared" si="42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1"/>
        <v>2</v>
      </c>
      <c r="D161" s="137">
        <f t="shared" si="41"/>
        <v>2</v>
      </c>
      <c r="E161" s="137">
        <f t="shared" si="41"/>
        <v>2</v>
      </c>
      <c r="F161" s="137">
        <f t="shared" si="41"/>
        <v>2</v>
      </c>
      <c r="G161" s="137">
        <f t="shared" si="41"/>
        <v>2</v>
      </c>
      <c r="H161" s="137">
        <f t="shared" si="41"/>
        <v>2</v>
      </c>
      <c r="I161" s="137">
        <f t="shared" si="41"/>
        <v>2</v>
      </c>
      <c r="J161" s="137">
        <f t="shared" si="41"/>
        <v>2</v>
      </c>
      <c r="K161" s="137">
        <f t="shared" si="41"/>
        <v>2</v>
      </c>
      <c r="L161" s="137">
        <f t="shared" si="41"/>
        <v>2</v>
      </c>
      <c r="M161" s="137">
        <f t="shared" si="41"/>
        <v>2</v>
      </c>
      <c r="N161" s="137">
        <f t="shared" si="41"/>
        <v>2</v>
      </c>
      <c r="O161" s="137">
        <f t="shared" si="41"/>
        <v>2</v>
      </c>
      <c r="P161" s="137">
        <f t="shared" si="41"/>
        <v>2</v>
      </c>
      <c r="Q161" s="137">
        <f t="shared" si="41"/>
        <v>2</v>
      </c>
      <c r="R161" s="137">
        <f t="shared" si="41"/>
        <v>2</v>
      </c>
      <c r="S161" s="137">
        <f t="shared" si="42"/>
        <v>2</v>
      </c>
      <c r="T161" s="137">
        <f t="shared" si="42"/>
        <v>2</v>
      </c>
      <c r="U161" s="137">
        <f t="shared" si="42"/>
        <v>2</v>
      </c>
      <c r="V161" s="137">
        <f t="shared" si="42"/>
        <v>2</v>
      </c>
      <c r="W161" s="137">
        <f t="shared" si="42"/>
        <v>2</v>
      </c>
      <c r="X161" s="137">
        <f t="shared" si="42"/>
        <v>2</v>
      </c>
      <c r="Y161" s="137">
        <f t="shared" si="42"/>
        <v>2</v>
      </c>
      <c r="Z161" s="137">
        <f t="shared" si="42"/>
        <v>2</v>
      </c>
      <c r="AA161" s="137">
        <f t="shared" si="42"/>
        <v>2</v>
      </c>
      <c r="AB161" s="137">
        <f t="shared" si="42"/>
        <v>2</v>
      </c>
      <c r="AC161" s="137">
        <f t="shared" si="42"/>
        <v>2</v>
      </c>
      <c r="AD161" s="137">
        <f t="shared" si="42"/>
        <v>2</v>
      </c>
      <c r="AE161" s="137">
        <f t="shared" si="42"/>
        <v>2</v>
      </c>
      <c r="AF161" s="137">
        <f t="shared" si="42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1"/>
        <v>0.47</v>
      </c>
      <c r="D162" s="137">
        <f t="shared" si="41"/>
        <v>0.47</v>
      </c>
      <c r="E162" s="137">
        <f t="shared" si="41"/>
        <v>0.47</v>
      </c>
      <c r="F162" s="137">
        <f t="shared" si="41"/>
        <v>0.47</v>
      </c>
      <c r="G162" s="137">
        <f t="shared" si="41"/>
        <v>0.47</v>
      </c>
      <c r="H162" s="137">
        <f t="shared" si="41"/>
        <v>0.47</v>
      </c>
      <c r="I162" s="137">
        <f t="shared" si="41"/>
        <v>0.47</v>
      </c>
      <c r="J162" s="137">
        <f t="shared" si="41"/>
        <v>0.47</v>
      </c>
      <c r="K162" s="137">
        <f t="shared" si="41"/>
        <v>0.47</v>
      </c>
      <c r="L162" s="137">
        <f t="shared" si="41"/>
        <v>0.47</v>
      </c>
      <c r="M162" s="137">
        <f t="shared" si="41"/>
        <v>0.47</v>
      </c>
      <c r="N162" s="137">
        <f t="shared" si="41"/>
        <v>0.47</v>
      </c>
      <c r="O162" s="137">
        <f t="shared" si="41"/>
        <v>0.47</v>
      </c>
      <c r="P162" s="137">
        <f t="shared" si="41"/>
        <v>0.47</v>
      </c>
      <c r="Q162" s="137">
        <f t="shared" si="41"/>
        <v>0.47</v>
      </c>
      <c r="R162" s="137">
        <f t="shared" si="41"/>
        <v>0.47</v>
      </c>
      <c r="S162" s="137">
        <f t="shared" si="42"/>
        <v>0.47</v>
      </c>
      <c r="T162" s="137">
        <f t="shared" si="42"/>
        <v>0.47</v>
      </c>
      <c r="U162" s="137">
        <f t="shared" si="42"/>
        <v>0.47</v>
      </c>
      <c r="V162" s="137">
        <f t="shared" si="42"/>
        <v>0.47</v>
      </c>
      <c r="W162" s="137">
        <f t="shared" si="42"/>
        <v>0.47</v>
      </c>
      <c r="X162" s="137">
        <f t="shared" si="42"/>
        <v>0.47</v>
      </c>
      <c r="Y162" s="137">
        <f t="shared" si="42"/>
        <v>0.47</v>
      </c>
      <c r="Z162" s="137">
        <f t="shared" si="42"/>
        <v>0.47</v>
      </c>
      <c r="AA162" s="137">
        <f t="shared" si="42"/>
        <v>0.47</v>
      </c>
      <c r="AB162" s="137">
        <f t="shared" si="42"/>
        <v>0.47</v>
      </c>
      <c r="AC162" s="137">
        <f t="shared" si="42"/>
        <v>0.47</v>
      </c>
      <c r="AD162" s="137">
        <f t="shared" si="42"/>
        <v>0.47</v>
      </c>
      <c r="AE162" s="137">
        <f t="shared" si="42"/>
        <v>0.47</v>
      </c>
      <c r="AF162" s="137">
        <f t="shared" si="42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1"/>
        <v>0</v>
      </c>
      <c r="D163" s="137">
        <f t="shared" si="41"/>
        <v>0</v>
      </c>
      <c r="E163" s="137">
        <f t="shared" si="41"/>
        <v>0</v>
      </c>
      <c r="F163" s="137">
        <f t="shared" si="41"/>
        <v>0</v>
      </c>
      <c r="G163" s="137">
        <f t="shared" si="41"/>
        <v>0</v>
      </c>
      <c r="H163" s="137">
        <f t="shared" si="41"/>
        <v>0</v>
      </c>
      <c r="I163" s="137">
        <f t="shared" si="41"/>
        <v>0</v>
      </c>
      <c r="J163" s="137">
        <f t="shared" si="41"/>
        <v>0</v>
      </c>
      <c r="K163" s="137">
        <f t="shared" si="41"/>
        <v>0</v>
      </c>
      <c r="L163" s="137">
        <f t="shared" si="41"/>
        <v>0</v>
      </c>
      <c r="M163" s="137">
        <f t="shared" si="41"/>
        <v>0</v>
      </c>
      <c r="N163" s="137">
        <f t="shared" si="41"/>
        <v>0</v>
      </c>
      <c r="O163" s="137">
        <f t="shared" si="41"/>
        <v>0</v>
      </c>
      <c r="P163" s="137">
        <f t="shared" si="41"/>
        <v>0</v>
      </c>
      <c r="Q163" s="137">
        <f t="shared" si="41"/>
        <v>0</v>
      </c>
      <c r="R163" s="137">
        <f t="shared" si="41"/>
        <v>0</v>
      </c>
      <c r="S163" s="137">
        <f t="shared" si="42"/>
        <v>0</v>
      </c>
      <c r="T163" s="137">
        <f t="shared" si="42"/>
        <v>0</v>
      </c>
      <c r="U163" s="137">
        <f t="shared" si="42"/>
        <v>0</v>
      </c>
      <c r="V163" s="137">
        <f t="shared" si="42"/>
        <v>0</v>
      </c>
      <c r="W163" s="137">
        <f t="shared" si="42"/>
        <v>0</v>
      </c>
      <c r="X163" s="137">
        <f t="shared" si="42"/>
        <v>0</v>
      </c>
      <c r="Y163" s="137">
        <f t="shared" si="42"/>
        <v>0</v>
      </c>
      <c r="Z163" s="137">
        <f t="shared" si="42"/>
        <v>0</v>
      </c>
      <c r="AA163" s="137">
        <f t="shared" si="42"/>
        <v>0</v>
      </c>
      <c r="AB163" s="137">
        <f t="shared" si="42"/>
        <v>0</v>
      </c>
      <c r="AC163" s="137">
        <f t="shared" si="42"/>
        <v>0</v>
      </c>
      <c r="AD163" s="137">
        <f t="shared" si="42"/>
        <v>0</v>
      </c>
      <c r="AE163" s="137">
        <f t="shared" si="42"/>
        <v>0</v>
      </c>
      <c r="AF163" s="137">
        <f t="shared" si="42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1"/>
        <v>0</v>
      </c>
      <c r="D164" s="137">
        <f t="shared" si="41"/>
        <v>0</v>
      </c>
      <c r="E164" s="137">
        <f t="shared" si="41"/>
        <v>0</v>
      </c>
      <c r="F164" s="137">
        <f t="shared" si="41"/>
        <v>0</v>
      </c>
      <c r="G164" s="137">
        <f t="shared" si="41"/>
        <v>0</v>
      </c>
      <c r="H164" s="137">
        <f t="shared" si="41"/>
        <v>0</v>
      </c>
      <c r="I164" s="137">
        <f t="shared" si="41"/>
        <v>0</v>
      </c>
      <c r="J164" s="137">
        <f t="shared" si="41"/>
        <v>0</v>
      </c>
      <c r="K164" s="137">
        <f t="shared" si="41"/>
        <v>0</v>
      </c>
      <c r="L164" s="137">
        <f t="shared" si="41"/>
        <v>0</v>
      </c>
      <c r="M164" s="137">
        <f t="shared" si="41"/>
        <v>0</v>
      </c>
      <c r="N164" s="137">
        <f t="shared" si="41"/>
        <v>0</v>
      </c>
      <c r="O164" s="137">
        <f t="shared" si="41"/>
        <v>0</v>
      </c>
      <c r="P164" s="137">
        <f t="shared" si="41"/>
        <v>0</v>
      </c>
      <c r="Q164" s="137">
        <f t="shared" si="41"/>
        <v>0</v>
      </c>
      <c r="R164" s="137">
        <f t="shared" si="42"/>
        <v>0</v>
      </c>
      <c r="S164" s="137">
        <f t="shared" si="42"/>
        <v>0</v>
      </c>
      <c r="T164" s="137">
        <f t="shared" si="42"/>
        <v>0</v>
      </c>
      <c r="U164" s="137">
        <f t="shared" si="42"/>
        <v>0</v>
      </c>
      <c r="V164" s="137">
        <f t="shared" si="42"/>
        <v>0</v>
      </c>
      <c r="W164" s="137">
        <f t="shared" si="42"/>
        <v>0</v>
      </c>
      <c r="X164" s="137">
        <f t="shared" si="42"/>
        <v>0</v>
      </c>
      <c r="Y164" s="137">
        <f t="shared" si="42"/>
        <v>0</v>
      </c>
      <c r="Z164" s="137">
        <f t="shared" si="42"/>
        <v>0</v>
      </c>
      <c r="AA164" s="137">
        <f t="shared" si="42"/>
        <v>0</v>
      </c>
      <c r="AB164" s="137">
        <f t="shared" si="42"/>
        <v>0</v>
      </c>
      <c r="AC164" s="137">
        <f t="shared" si="42"/>
        <v>0</v>
      </c>
      <c r="AD164" s="137">
        <f t="shared" si="42"/>
        <v>0</v>
      </c>
      <c r="AE164" s="137">
        <f t="shared" si="42"/>
        <v>0</v>
      </c>
      <c r="AF164" s="137">
        <f t="shared" si="42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1"/>
        <v>0.8</v>
      </c>
      <c r="D165" s="137">
        <f t="shared" si="41"/>
        <v>0.8</v>
      </c>
      <c r="E165" s="137">
        <f t="shared" si="41"/>
        <v>0.8</v>
      </c>
      <c r="F165" s="137">
        <f t="shared" si="41"/>
        <v>0.8</v>
      </c>
      <c r="G165" s="137">
        <f t="shared" si="41"/>
        <v>0.8</v>
      </c>
      <c r="H165" s="137">
        <f t="shared" si="41"/>
        <v>0.8</v>
      </c>
      <c r="I165" s="137">
        <f t="shared" si="41"/>
        <v>0.8</v>
      </c>
      <c r="J165" s="137">
        <f t="shared" si="41"/>
        <v>0.8</v>
      </c>
      <c r="K165" s="137">
        <f t="shared" si="41"/>
        <v>0.8</v>
      </c>
      <c r="L165" s="137">
        <f t="shared" si="41"/>
        <v>0.8</v>
      </c>
      <c r="M165" s="137">
        <f t="shared" si="41"/>
        <v>0.8</v>
      </c>
      <c r="N165" s="137">
        <f t="shared" si="41"/>
        <v>0.8</v>
      </c>
      <c r="O165" s="137">
        <f t="shared" si="41"/>
        <v>0.8</v>
      </c>
      <c r="P165" s="137">
        <f t="shared" si="41"/>
        <v>0.8</v>
      </c>
      <c r="Q165" s="137">
        <f t="shared" si="41"/>
        <v>0.8</v>
      </c>
      <c r="R165" s="137">
        <f t="shared" si="42"/>
        <v>0.8</v>
      </c>
      <c r="S165" s="137">
        <f t="shared" si="42"/>
        <v>0.8</v>
      </c>
      <c r="T165" s="137">
        <f t="shared" si="42"/>
        <v>0.8</v>
      </c>
      <c r="U165" s="137">
        <f t="shared" si="42"/>
        <v>0.8</v>
      </c>
      <c r="V165" s="137">
        <f t="shared" si="42"/>
        <v>0.8</v>
      </c>
      <c r="W165" s="137">
        <f t="shared" si="42"/>
        <v>0.8</v>
      </c>
      <c r="X165" s="137">
        <f t="shared" si="42"/>
        <v>0.8</v>
      </c>
      <c r="Y165" s="137">
        <f t="shared" si="42"/>
        <v>0.8</v>
      </c>
      <c r="Z165" s="137">
        <f t="shared" si="42"/>
        <v>0.8</v>
      </c>
      <c r="AA165" s="137">
        <f t="shared" si="42"/>
        <v>0.8</v>
      </c>
      <c r="AB165" s="137">
        <f t="shared" si="42"/>
        <v>0.8</v>
      </c>
      <c r="AC165" s="137">
        <f t="shared" si="42"/>
        <v>0.8</v>
      </c>
      <c r="AD165" s="137">
        <f t="shared" si="42"/>
        <v>0.8</v>
      </c>
      <c r="AE165" s="137">
        <f t="shared" si="42"/>
        <v>0.8</v>
      </c>
      <c r="AF165" s="137">
        <f t="shared" si="42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1"/>
        <v>1.5</v>
      </c>
      <c r="D166" s="137">
        <f t="shared" si="41"/>
        <v>1.5</v>
      </c>
      <c r="E166" s="137">
        <f t="shared" si="41"/>
        <v>1.5</v>
      </c>
      <c r="F166" s="137">
        <f t="shared" si="41"/>
        <v>1.5</v>
      </c>
      <c r="G166" s="137">
        <f t="shared" si="41"/>
        <v>1.5</v>
      </c>
      <c r="H166" s="137">
        <f t="shared" si="41"/>
        <v>1.5</v>
      </c>
      <c r="I166" s="137">
        <f t="shared" si="41"/>
        <v>1.5</v>
      </c>
      <c r="J166" s="137">
        <f t="shared" si="41"/>
        <v>1.5</v>
      </c>
      <c r="K166" s="137">
        <f t="shared" si="41"/>
        <v>1.5</v>
      </c>
      <c r="L166" s="137">
        <f t="shared" si="41"/>
        <v>1.5</v>
      </c>
      <c r="M166" s="137">
        <f t="shared" si="41"/>
        <v>1.5</v>
      </c>
      <c r="N166" s="137">
        <f t="shared" si="41"/>
        <v>1.5</v>
      </c>
      <c r="O166" s="137">
        <f t="shared" si="41"/>
        <v>1.5</v>
      </c>
      <c r="P166" s="137">
        <f t="shared" si="41"/>
        <v>1.5</v>
      </c>
      <c r="Q166" s="137">
        <f t="shared" si="41"/>
        <v>1.5</v>
      </c>
      <c r="R166" s="137">
        <f t="shared" si="42"/>
        <v>1.5</v>
      </c>
      <c r="S166" s="137">
        <f t="shared" si="42"/>
        <v>1.5</v>
      </c>
      <c r="T166" s="137">
        <f t="shared" si="42"/>
        <v>1.5</v>
      </c>
      <c r="U166" s="137">
        <f t="shared" si="42"/>
        <v>1.5</v>
      </c>
      <c r="V166" s="137">
        <f t="shared" si="42"/>
        <v>1.5</v>
      </c>
      <c r="W166" s="137">
        <f t="shared" si="42"/>
        <v>1.5</v>
      </c>
      <c r="X166" s="137">
        <f t="shared" si="42"/>
        <v>1.5</v>
      </c>
      <c r="Y166" s="137">
        <f t="shared" si="42"/>
        <v>1.5</v>
      </c>
      <c r="Z166" s="137">
        <f t="shared" si="42"/>
        <v>1.5</v>
      </c>
      <c r="AA166" s="137">
        <f t="shared" si="42"/>
        <v>1.5</v>
      </c>
      <c r="AB166" s="137">
        <f t="shared" si="42"/>
        <v>1.5</v>
      </c>
      <c r="AC166" s="137">
        <f t="shared" si="42"/>
        <v>1.5</v>
      </c>
      <c r="AD166" s="137">
        <f t="shared" si="42"/>
        <v>1.5</v>
      </c>
      <c r="AE166" s="137">
        <f t="shared" si="42"/>
        <v>1.5</v>
      </c>
      <c r="AF166" s="137">
        <f t="shared" si="42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1"/>
        <v>1</v>
      </c>
      <c r="D167" s="137">
        <f t="shared" si="41"/>
        <v>1</v>
      </c>
      <c r="E167" s="137">
        <f t="shared" si="41"/>
        <v>1</v>
      </c>
      <c r="F167" s="137">
        <f t="shared" si="41"/>
        <v>1</v>
      </c>
      <c r="G167" s="137">
        <f t="shared" si="41"/>
        <v>1</v>
      </c>
      <c r="H167" s="137">
        <f t="shared" si="41"/>
        <v>1</v>
      </c>
      <c r="I167" s="137">
        <f t="shared" si="41"/>
        <v>1</v>
      </c>
      <c r="J167" s="137">
        <f t="shared" si="41"/>
        <v>1</v>
      </c>
      <c r="K167" s="137">
        <f t="shared" si="41"/>
        <v>1</v>
      </c>
      <c r="L167" s="137">
        <f t="shared" si="41"/>
        <v>1</v>
      </c>
      <c r="M167" s="137">
        <f t="shared" si="41"/>
        <v>1</v>
      </c>
      <c r="N167" s="137">
        <f t="shared" si="41"/>
        <v>1</v>
      </c>
      <c r="O167" s="137">
        <f t="shared" si="41"/>
        <v>1</v>
      </c>
      <c r="P167" s="137">
        <f t="shared" si="41"/>
        <v>1</v>
      </c>
      <c r="Q167" s="137">
        <f t="shared" si="41"/>
        <v>1</v>
      </c>
      <c r="R167" s="137">
        <f t="shared" si="42"/>
        <v>1</v>
      </c>
      <c r="S167" s="137">
        <f t="shared" si="42"/>
        <v>1</v>
      </c>
      <c r="T167" s="137">
        <f t="shared" si="42"/>
        <v>1</v>
      </c>
      <c r="U167" s="137">
        <f t="shared" si="42"/>
        <v>1</v>
      </c>
      <c r="V167" s="137">
        <f t="shared" si="42"/>
        <v>1</v>
      </c>
      <c r="W167" s="137">
        <f t="shared" si="42"/>
        <v>1</v>
      </c>
      <c r="X167" s="137">
        <f t="shared" si="42"/>
        <v>1</v>
      </c>
      <c r="Y167" s="137">
        <f t="shared" si="42"/>
        <v>1</v>
      </c>
      <c r="Z167" s="137">
        <f t="shared" si="42"/>
        <v>1</v>
      </c>
      <c r="AA167" s="137">
        <f t="shared" si="42"/>
        <v>1</v>
      </c>
      <c r="AB167" s="137">
        <f t="shared" si="42"/>
        <v>1</v>
      </c>
      <c r="AC167" s="137">
        <f t="shared" si="42"/>
        <v>1</v>
      </c>
      <c r="AD167" s="137">
        <f t="shared" si="42"/>
        <v>1</v>
      </c>
      <c r="AE167" s="137">
        <f t="shared" si="42"/>
        <v>1</v>
      </c>
      <c r="AF167" s="137">
        <f t="shared" si="42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3">B169</f>
        <v>1</v>
      </c>
      <c r="D169" s="137">
        <f t="shared" si="43"/>
        <v>1</v>
      </c>
      <c r="E169" s="137">
        <f t="shared" si="43"/>
        <v>1</v>
      </c>
      <c r="F169" s="137">
        <f t="shared" si="43"/>
        <v>1</v>
      </c>
      <c r="G169" s="137">
        <f t="shared" si="43"/>
        <v>1</v>
      </c>
      <c r="H169" s="137">
        <f t="shared" si="43"/>
        <v>1</v>
      </c>
      <c r="I169" s="137">
        <f t="shared" si="43"/>
        <v>1</v>
      </c>
      <c r="J169" s="137">
        <f t="shared" si="43"/>
        <v>1</v>
      </c>
      <c r="K169" s="137">
        <f t="shared" si="43"/>
        <v>1</v>
      </c>
      <c r="L169" s="137">
        <f t="shared" si="43"/>
        <v>1</v>
      </c>
      <c r="M169" s="137">
        <f t="shared" si="43"/>
        <v>1</v>
      </c>
      <c r="N169" s="137">
        <f t="shared" si="43"/>
        <v>1</v>
      </c>
      <c r="O169" s="137">
        <f t="shared" si="43"/>
        <v>1</v>
      </c>
      <c r="P169" s="137">
        <f t="shared" si="43"/>
        <v>1</v>
      </c>
      <c r="Q169" s="137">
        <f t="shared" si="43"/>
        <v>1</v>
      </c>
      <c r="R169" s="137">
        <f t="shared" si="43"/>
        <v>1</v>
      </c>
      <c r="S169" s="137">
        <f t="shared" ref="R169:AF176" si="44">R169</f>
        <v>1</v>
      </c>
      <c r="T169" s="137">
        <f t="shared" si="44"/>
        <v>1</v>
      </c>
      <c r="U169" s="137">
        <f t="shared" si="44"/>
        <v>1</v>
      </c>
      <c r="V169" s="137">
        <f t="shared" si="44"/>
        <v>1</v>
      </c>
      <c r="W169" s="137">
        <f t="shared" si="44"/>
        <v>1</v>
      </c>
      <c r="X169" s="137">
        <f t="shared" si="44"/>
        <v>1</v>
      </c>
      <c r="Y169" s="137">
        <f t="shared" si="44"/>
        <v>1</v>
      </c>
      <c r="Z169" s="137">
        <f t="shared" si="44"/>
        <v>1</v>
      </c>
      <c r="AA169" s="137">
        <f t="shared" si="44"/>
        <v>1</v>
      </c>
      <c r="AB169" s="137">
        <f t="shared" si="44"/>
        <v>1</v>
      </c>
      <c r="AC169" s="137">
        <f t="shared" si="44"/>
        <v>1</v>
      </c>
      <c r="AD169" s="137">
        <f t="shared" si="44"/>
        <v>1</v>
      </c>
      <c r="AE169" s="137">
        <f t="shared" si="44"/>
        <v>1</v>
      </c>
      <c r="AF169" s="137">
        <f t="shared" si="44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3"/>
        <v>0.42</v>
      </c>
      <c r="D170" s="137">
        <f t="shared" si="43"/>
        <v>0.42</v>
      </c>
      <c r="E170" s="137">
        <f t="shared" si="43"/>
        <v>0.42</v>
      </c>
      <c r="F170" s="137">
        <f t="shared" si="43"/>
        <v>0.42</v>
      </c>
      <c r="G170" s="137">
        <f t="shared" si="43"/>
        <v>0.42</v>
      </c>
      <c r="H170" s="137">
        <f t="shared" si="43"/>
        <v>0.42</v>
      </c>
      <c r="I170" s="137">
        <f t="shared" si="43"/>
        <v>0.42</v>
      </c>
      <c r="J170" s="137">
        <f t="shared" si="43"/>
        <v>0.42</v>
      </c>
      <c r="K170" s="137">
        <f t="shared" si="43"/>
        <v>0.42</v>
      </c>
      <c r="L170" s="137">
        <f t="shared" si="43"/>
        <v>0.42</v>
      </c>
      <c r="M170" s="137">
        <f t="shared" si="43"/>
        <v>0.42</v>
      </c>
      <c r="N170" s="137">
        <f t="shared" si="43"/>
        <v>0.42</v>
      </c>
      <c r="O170" s="137">
        <f t="shared" si="43"/>
        <v>0.42</v>
      </c>
      <c r="P170" s="137">
        <f t="shared" si="43"/>
        <v>0.42</v>
      </c>
      <c r="Q170" s="137">
        <f t="shared" si="43"/>
        <v>0.42</v>
      </c>
      <c r="R170" s="137">
        <f t="shared" si="44"/>
        <v>0.42</v>
      </c>
      <c r="S170" s="137">
        <f t="shared" si="44"/>
        <v>0.42</v>
      </c>
      <c r="T170" s="137">
        <f t="shared" si="44"/>
        <v>0.42</v>
      </c>
      <c r="U170" s="137">
        <f t="shared" si="44"/>
        <v>0.42</v>
      </c>
      <c r="V170" s="137">
        <f t="shared" si="44"/>
        <v>0.42</v>
      </c>
      <c r="W170" s="137">
        <f t="shared" si="44"/>
        <v>0.42</v>
      </c>
      <c r="X170" s="137">
        <f t="shared" si="44"/>
        <v>0.42</v>
      </c>
      <c r="Y170" s="137">
        <f t="shared" si="44"/>
        <v>0.42</v>
      </c>
      <c r="Z170" s="137">
        <f t="shared" si="44"/>
        <v>0.42</v>
      </c>
      <c r="AA170" s="137">
        <f t="shared" si="44"/>
        <v>0.42</v>
      </c>
      <c r="AB170" s="137">
        <f t="shared" si="44"/>
        <v>0.42</v>
      </c>
      <c r="AC170" s="137">
        <f t="shared" si="44"/>
        <v>0.42</v>
      </c>
      <c r="AD170" s="137">
        <f t="shared" si="44"/>
        <v>0.42</v>
      </c>
      <c r="AE170" s="137">
        <f t="shared" si="44"/>
        <v>0.42</v>
      </c>
      <c r="AF170" s="137">
        <f t="shared" si="44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3"/>
        <v>0.46</v>
      </c>
      <c r="D171" s="137">
        <f t="shared" si="43"/>
        <v>0.46</v>
      </c>
      <c r="E171" s="137">
        <f t="shared" si="43"/>
        <v>0.46</v>
      </c>
      <c r="F171" s="137">
        <f t="shared" si="43"/>
        <v>0.46</v>
      </c>
      <c r="G171" s="137">
        <f t="shared" si="43"/>
        <v>0.46</v>
      </c>
      <c r="H171" s="137">
        <f t="shared" si="43"/>
        <v>0.46</v>
      </c>
      <c r="I171" s="137">
        <f t="shared" si="43"/>
        <v>0.46</v>
      </c>
      <c r="J171" s="137">
        <f t="shared" si="43"/>
        <v>0.46</v>
      </c>
      <c r="K171" s="137">
        <f t="shared" si="43"/>
        <v>0.46</v>
      </c>
      <c r="L171" s="137">
        <f t="shared" si="43"/>
        <v>0.46</v>
      </c>
      <c r="M171" s="137">
        <f t="shared" si="43"/>
        <v>0.46</v>
      </c>
      <c r="N171" s="137">
        <f t="shared" si="43"/>
        <v>0.46</v>
      </c>
      <c r="O171" s="137">
        <f t="shared" si="43"/>
        <v>0.46</v>
      </c>
      <c r="P171" s="137">
        <f t="shared" si="43"/>
        <v>0.46</v>
      </c>
      <c r="Q171" s="137">
        <f t="shared" si="43"/>
        <v>0.46</v>
      </c>
      <c r="R171" s="137">
        <f t="shared" si="44"/>
        <v>0.46</v>
      </c>
      <c r="S171" s="137">
        <f t="shared" si="44"/>
        <v>0.46</v>
      </c>
      <c r="T171" s="137">
        <f t="shared" si="44"/>
        <v>0.46</v>
      </c>
      <c r="U171" s="137">
        <f t="shared" si="44"/>
        <v>0.46</v>
      </c>
      <c r="V171" s="137">
        <f t="shared" si="44"/>
        <v>0.46</v>
      </c>
      <c r="W171" s="137">
        <f t="shared" si="44"/>
        <v>0.46</v>
      </c>
      <c r="X171" s="137">
        <f t="shared" si="44"/>
        <v>0.46</v>
      </c>
      <c r="Y171" s="137">
        <f t="shared" si="44"/>
        <v>0.46</v>
      </c>
      <c r="Z171" s="137">
        <f t="shared" si="44"/>
        <v>0.46</v>
      </c>
      <c r="AA171" s="137">
        <f t="shared" si="44"/>
        <v>0.46</v>
      </c>
      <c r="AB171" s="137">
        <f t="shared" si="44"/>
        <v>0.46</v>
      </c>
      <c r="AC171" s="137">
        <f t="shared" si="44"/>
        <v>0.46</v>
      </c>
      <c r="AD171" s="137">
        <f t="shared" si="44"/>
        <v>0.46</v>
      </c>
      <c r="AE171" s="137">
        <f t="shared" si="44"/>
        <v>0.46</v>
      </c>
      <c r="AF171" s="137">
        <f t="shared" si="44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3"/>
        <v>0.85</v>
      </c>
      <c r="D172" s="137">
        <f t="shared" si="43"/>
        <v>0.85</v>
      </c>
      <c r="E172" s="137">
        <f t="shared" si="43"/>
        <v>0.85</v>
      </c>
      <c r="F172" s="137">
        <f t="shared" si="43"/>
        <v>0.85</v>
      </c>
      <c r="G172" s="137">
        <f t="shared" si="43"/>
        <v>0.85</v>
      </c>
      <c r="H172" s="137">
        <f t="shared" si="43"/>
        <v>0.85</v>
      </c>
      <c r="I172" s="137">
        <f t="shared" si="43"/>
        <v>0.85</v>
      </c>
      <c r="J172" s="137">
        <f t="shared" si="43"/>
        <v>0.85</v>
      </c>
      <c r="K172" s="137">
        <f t="shared" si="43"/>
        <v>0.85</v>
      </c>
      <c r="L172" s="137">
        <f t="shared" si="43"/>
        <v>0.85</v>
      </c>
      <c r="M172" s="137">
        <f t="shared" si="43"/>
        <v>0.85</v>
      </c>
      <c r="N172" s="137">
        <f t="shared" si="43"/>
        <v>0.85</v>
      </c>
      <c r="O172" s="137">
        <f t="shared" si="43"/>
        <v>0.85</v>
      </c>
      <c r="P172" s="137">
        <f t="shared" si="43"/>
        <v>0.85</v>
      </c>
      <c r="Q172" s="137">
        <f t="shared" si="43"/>
        <v>0.85</v>
      </c>
      <c r="R172" s="137">
        <f t="shared" si="44"/>
        <v>0.85</v>
      </c>
      <c r="S172" s="137">
        <f t="shared" si="44"/>
        <v>0.85</v>
      </c>
      <c r="T172" s="137">
        <f t="shared" si="44"/>
        <v>0.85</v>
      </c>
      <c r="U172" s="137">
        <f t="shared" si="44"/>
        <v>0.85</v>
      </c>
      <c r="V172" s="137">
        <f t="shared" si="44"/>
        <v>0.85</v>
      </c>
      <c r="W172" s="137">
        <f t="shared" si="44"/>
        <v>0.85</v>
      </c>
      <c r="X172" s="137">
        <f t="shared" si="44"/>
        <v>0.85</v>
      </c>
      <c r="Y172" s="137">
        <f t="shared" si="44"/>
        <v>0.85</v>
      </c>
      <c r="Z172" s="137">
        <f t="shared" si="44"/>
        <v>0.85</v>
      </c>
      <c r="AA172" s="137">
        <f t="shared" si="44"/>
        <v>0.85</v>
      </c>
      <c r="AB172" s="137">
        <f t="shared" si="44"/>
        <v>0.85</v>
      </c>
      <c r="AC172" s="137">
        <f t="shared" si="44"/>
        <v>0.85</v>
      </c>
      <c r="AD172" s="137">
        <f t="shared" si="44"/>
        <v>0.85</v>
      </c>
      <c r="AE172" s="137">
        <f t="shared" si="44"/>
        <v>0.85</v>
      </c>
      <c r="AF172" s="137">
        <f t="shared" si="44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3"/>
        <v>0.9</v>
      </c>
      <c r="D173" s="137">
        <f t="shared" si="43"/>
        <v>0.9</v>
      </c>
      <c r="E173" s="137">
        <f t="shared" si="43"/>
        <v>0.9</v>
      </c>
      <c r="F173" s="137">
        <f t="shared" si="43"/>
        <v>0.9</v>
      </c>
      <c r="G173" s="137">
        <f t="shared" si="43"/>
        <v>0.9</v>
      </c>
      <c r="H173" s="137">
        <f t="shared" si="43"/>
        <v>0.9</v>
      </c>
      <c r="I173" s="137">
        <f t="shared" si="43"/>
        <v>0.9</v>
      </c>
      <c r="J173" s="137">
        <f t="shared" si="43"/>
        <v>0.9</v>
      </c>
      <c r="K173" s="137">
        <f t="shared" si="43"/>
        <v>0.9</v>
      </c>
      <c r="L173" s="137">
        <f t="shared" si="43"/>
        <v>0.9</v>
      </c>
      <c r="M173" s="137">
        <f t="shared" si="43"/>
        <v>0.9</v>
      </c>
      <c r="N173" s="137">
        <f t="shared" si="43"/>
        <v>0.9</v>
      </c>
      <c r="O173" s="137">
        <f t="shared" si="43"/>
        <v>0.9</v>
      </c>
      <c r="P173" s="137">
        <f t="shared" si="43"/>
        <v>0.9</v>
      </c>
      <c r="Q173" s="137">
        <f t="shared" si="43"/>
        <v>0.9</v>
      </c>
      <c r="R173" s="137">
        <f t="shared" si="44"/>
        <v>0.9</v>
      </c>
      <c r="S173" s="137">
        <f t="shared" si="44"/>
        <v>0.9</v>
      </c>
      <c r="T173" s="137">
        <f t="shared" si="44"/>
        <v>0.9</v>
      </c>
      <c r="U173" s="137">
        <f t="shared" si="44"/>
        <v>0.9</v>
      </c>
      <c r="V173" s="137">
        <f t="shared" si="44"/>
        <v>0.9</v>
      </c>
      <c r="W173" s="137">
        <f t="shared" si="44"/>
        <v>0.9</v>
      </c>
      <c r="X173" s="137">
        <f t="shared" si="44"/>
        <v>0.9</v>
      </c>
      <c r="Y173" s="137">
        <f t="shared" si="44"/>
        <v>0.9</v>
      </c>
      <c r="Z173" s="137">
        <f t="shared" si="44"/>
        <v>0.9</v>
      </c>
      <c r="AA173" s="137">
        <f t="shared" si="44"/>
        <v>0.9</v>
      </c>
      <c r="AB173" s="137">
        <f t="shared" si="44"/>
        <v>0.9</v>
      </c>
      <c r="AC173" s="137">
        <f t="shared" si="44"/>
        <v>0.9</v>
      </c>
      <c r="AD173" s="137">
        <f t="shared" si="44"/>
        <v>0.9</v>
      </c>
      <c r="AE173" s="137">
        <f t="shared" si="44"/>
        <v>0.9</v>
      </c>
      <c r="AF173" s="137">
        <f t="shared" si="44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3"/>
        <v>0.44</v>
      </c>
      <c r="D174" s="137">
        <f t="shared" si="43"/>
        <v>0.44</v>
      </c>
      <c r="E174" s="137">
        <f t="shared" si="43"/>
        <v>0.44</v>
      </c>
      <c r="F174" s="137">
        <f t="shared" si="43"/>
        <v>0.44</v>
      </c>
      <c r="G174" s="137">
        <f t="shared" si="43"/>
        <v>0.44</v>
      </c>
      <c r="H174" s="137">
        <f t="shared" si="43"/>
        <v>0.44</v>
      </c>
      <c r="I174" s="137">
        <f t="shared" si="43"/>
        <v>0.44</v>
      </c>
      <c r="J174" s="137">
        <f t="shared" si="43"/>
        <v>0.44</v>
      </c>
      <c r="K174" s="137">
        <f t="shared" si="43"/>
        <v>0.44</v>
      </c>
      <c r="L174" s="137">
        <f t="shared" si="43"/>
        <v>0.44</v>
      </c>
      <c r="M174" s="137">
        <f t="shared" si="43"/>
        <v>0.44</v>
      </c>
      <c r="N174" s="137">
        <f t="shared" si="43"/>
        <v>0.44</v>
      </c>
      <c r="O174" s="137">
        <f t="shared" si="43"/>
        <v>0.44</v>
      </c>
      <c r="P174" s="137">
        <f t="shared" si="43"/>
        <v>0.44</v>
      </c>
      <c r="Q174" s="137">
        <f t="shared" si="43"/>
        <v>0.44</v>
      </c>
      <c r="R174" s="137">
        <f t="shared" si="44"/>
        <v>0.44</v>
      </c>
      <c r="S174" s="137">
        <f t="shared" si="44"/>
        <v>0.44</v>
      </c>
      <c r="T174" s="137">
        <f t="shared" si="44"/>
        <v>0.44</v>
      </c>
      <c r="U174" s="137">
        <f t="shared" si="44"/>
        <v>0.44</v>
      </c>
      <c r="V174" s="137">
        <f t="shared" si="44"/>
        <v>0.44</v>
      </c>
      <c r="W174" s="137">
        <f t="shared" si="44"/>
        <v>0.44</v>
      </c>
      <c r="X174" s="137">
        <f t="shared" si="44"/>
        <v>0.44</v>
      </c>
      <c r="Y174" s="137">
        <f t="shared" si="44"/>
        <v>0.44</v>
      </c>
      <c r="Z174" s="137">
        <f t="shared" si="44"/>
        <v>0.44</v>
      </c>
      <c r="AA174" s="137">
        <f t="shared" si="44"/>
        <v>0.44</v>
      </c>
      <c r="AB174" s="137">
        <f t="shared" si="44"/>
        <v>0.44</v>
      </c>
      <c r="AC174" s="137">
        <f t="shared" si="44"/>
        <v>0.44</v>
      </c>
      <c r="AD174" s="137">
        <f t="shared" si="44"/>
        <v>0.44</v>
      </c>
      <c r="AE174" s="137">
        <f t="shared" si="44"/>
        <v>0.44</v>
      </c>
      <c r="AF174" s="137">
        <f t="shared" si="44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3"/>
        <v>2.1</v>
      </c>
      <c r="D175" s="137">
        <f t="shared" si="43"/>
        <v>2.1</v>
      </c>
      <c r="E175" s="137">
        <f t="shared" si="43"/>
        <v>2.1</v>
      </c>
      <c r="F175" s="137">
        <f t="shared" si="43"/>
        <v>2.1</v>
      </c>
      <c r="G175" s="137">
        <f t="shared" si="43"/>
        <v>2.1</v>
      </c>
      <c r="H175" s="137">
        <f t="shared" si="43"/>
        <v>2.1</v>
      </c>
      <c r="I175" s="137">
        <f t="shared" si="43"/>
        <v>2.1</v>
      </c>
      <c r="J175" s="137">
        <f t="shared" si="43"/>
        <v>2.1</v>
      </c>
      <c r="K175" s="137">
        <f t="shared" si="43"/>
        <v>2.1</v>
      </c>
      <c r="L175" s="137">
        <f t="shared" si="43"/>
        <v>2.1</v>
      </c>
      <c r="M175" s="137">
        <f t="shared" si="43"/>
        <v>2.1</v>
      </c>
      <c r="N175" s="137">
        <f t="shared" si="43"/>
        <v>2.1</v>
      </c>
      <c r="O175" s="137">
        <f t="shared" si="43"/>
        <v>2.1</v>
      </c>
      <c r="P175" s="137">
        <f t="shared" si="43"/>
        <v>2.1</v>
      </c>
      <c r="Q175" s="137">
        <f t="shared" si="43"/>
        <v>2.1</v>
      </c>
      <c r="R175" s="137">
        <f t="shared" si="44"/>
        <v>2.1</v>
      </c>
      <c r="S175" s="137">
        <f t="shared" si="44"/>
        <v>2.1</v>
      </c>
      <c r="T175" s="137">
        <f t="shared" si="44"/>
        <v>2.1</v>
      </c>
      <c r="U175" s="137">
        <f t="shared" si="44"/>
        <v>2.1</v>
      </c>
      <c r="V175" s="137">
        <f t="shared" si="44"/>
        <v>2.1</v>
      </c>
      <c r="W175" s="137">
        <f t="shared" si="44"/>
        <v>2.1</v>
      </c>
      <c r="X175" s="137">
        <f t="shared" si="44"/>
        <v>2.1</v>
      </c>
      <c r="Y175" s="137">
        <f t="shared" si="44"/>
        <v>2.1</v>
      </c>
      <c r="Z175" s="137">
        <f t="shared" si="44"/>
        <v>2.1</v>
      </c>
      <c r="AA175" s="137">
        <f t="shared" si="44"/>
        <v>2.1</v>
      </c>
      <c r="AB175" s="137">
        <f t="shared" si="44"/>
        <v>2.1</v>
      </c>
      <c r="AC175" s="137">
        <f t="shared" si="44"/>
        <v>2.1</v>
      </c>
      <c r="AD175" s="137">
        <f t="shared" si="44"/>
        <v>2.1</v>
      </c>
      <c r="AE175" s="137">
        <f t="shared" si="44"/>
        <v>2.1</v>
      </c>
      <c r="AF175" s="137">
        <f t="shared" si="44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3"/>
        <v>0.9</v>
      </c>
      <c r="D176" s="137">
        <f t="shared" si="43"/>
        <v>0.9</v>
      </c>
      <c r="E176" s="137">
        <f t="shared" si="43"/>
        <v>0.9</v>
      </c>
      <c r="F176" s="137">
        <f t="shared" si="43"/>
        <v>0.9</v>
      </c>
      <c r="G176" s="137">
        <f t="shared" si="43"/>
        <v>0.9</v>
      </c>
      <c r="H176" s="137">
        <f t="shared" si="43"/>
        <v>0.9</v>
      </c>
      <c r="I176" s="137">
        <f t="shared" si="43"/>
        <v>0.9</v>
      </c>
      <c r="J176" s="137">
        <f t="shared" si="43"/>
        <v>0.9</v>
      </c>
      <c r="K176" s="137">
        <f t="shared" si="43"/>
        <v>0.9</v>
      </c>
      <c r="L176" s="137">
        <f t="shared" si="43"/>
        <v>0.9</v>
      </c>
      <c r="M176" s="137">
        <f t="shared" si="43"/>
        <v>0.9</v>
      </c>
      <c r="N176" s="137">
        <f t="shared" si="43"/>
        <v>0.9</v>
      </c>
      <c r="O176" s="137">
        <f t="shared" si="43"/>
        <v>0.9</v>
      </c>
      <c r="P176" s="137">
        <f t="shared" si="43"/>
        <v>0.9</v>
      </c>
      <c r="Q176" s="137">
        <f t="shared" si="43"/>
        <v>0.9</v>
      </c>
      <c r="R176" s="137">
        <f t="shared" si="44"/>
        <v>0.9</v>
      </c>
      <c r="S176" s="137">
        <f t="shared" si="44"/>
        <v>0.9</v>
      </c>
      <c r="T176" s="137">
        <f t="shared" si="44"/>
        <v>0.9</v>
      </c>
      <c r="U176" s="137">
        <f t="shared" si="44"/>
        <v>0.9</v>
      </c>
      <c r="V176" s="137">
        <f t="shared" si="44"/>
        <v>0.9</v>
      </c>
      <c r="W176" s="137">
        <f t="shared" si="44"/>
        <v>0.9</v>
      </c>
      <c r="X176" s="137">
        <f t="shared" si="44"/>
        <v>0.9</v>
      </c>
      <c r="Y176" s="137">
        <f t="shared" si="44"/>
        <v>0.9</v>
      </c>
      <c r="Z176" s="137">
        <f t="shared" si="44"/>
        <v>0.9</v>
      </c>
      <c r="AA176" s="137">
        <f t="shared" si="44"/>
        <v>0.9</v>
      </c>
      <c r="AB176" s="137">
        <f t="shared" si="44"/>
        <v>0.9</v>
      </c>
      <c r="AC176" s="137">
        <f t="shared" si="44"/>
        <v>0.9</v>
      </c>
      <c r="AD176" s="137">
        <f t="shared" si="44"/>
        <v>0.9</v>
      </c>
      <c r="AE176" s="137">
        <f t="shared" si="44"/>
        <v>0.9</v>
      </c>
      <c r="AF176" s="137">
        <f t="shared" si="44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5">B178</f>
        <v>0.57999999999999996</v>
      </c>
      <c r="D178" s="137">
        <f t="shared" si="45"/>
        <v>0.57999999999999996</v>
      </c>
      <c r="E178" s="137">
        <f t="shared" si="45"/>
        <v>0.57999999999999996</v>
      </c>
      <c r="F178" s="137">
        <f t="shared" si="45"/>
        <v>0.57999999999999996</v>
      </c>
      <c r="G178" s="137">
        <f t="shared" si="45"/>
        <v>0.57999999999999996</v>
      </c>
      <c r="H178" s="137">
        <f t="shared" si="45"/>
        <v>0.57999999999999996</v>
      </c>
      <c r="I178" s="137">
        <f t="shared" si="45"/>
        <v>0.57999999999999996</v>
      </c>
      <c r="J178" s="137">
        <f t="shared" si="45"/>
        <v>0.57999999999999996</v>
      </c>
      <c r="K178" s="137">
        <f t="shared" si="45"/>
        <v>0.57999999999999996</v>
      </c>
      <c r="L178" s="137">
        <f t="shared" si="45"/>
        <v>0.57999999999999996</v>
      </c>
      <c r="M178" s="137">
        <f t="shared" si="45"/>
        <v>0.57999999999999996</v>
      </c>
      <c r="N178" s="137">
        <f t="shared" si="45"/>
        <v>0.57999999999999996</v>
      </c>
      <c r="O178" s="137">
        <f t="shared" si="45"/>
        <v>0.57999999999999996</v>
      </c>
      <c r="P178" s="137">
        <f t="shared" si="45"/>
        <v>0.57999999999999996</v>
      </c>
      <c r="Q178" s="137">
        <f t="shared" si="45"/>
        <v>0.57999999999999996</v>
      </c>
      <c r="R178" s="137">
        <f t="shared" si="45"/>
        <v>0.57999999999999996</v>
      </c>
      <c r="S178" s="137">
        <f t="shared" ref="R178:AF190" si="46">R178</f>
        <v>0.57999999999999996</v>
      </c>
      <c r="T178" s="137">
        <f t="shared" si="46"/>
        <v>0.57999999999999996</v>
      </c>
      <c r="U178" s="137">
        <f t="shared" si="46"/>
        <v>0.57999999999999996</v>
      </c>
      <c r="V178" s="137">
        <f t="shared" si="46"/>
        <v>0.57999999999999996</v>
      </c>
      <c r="W178" s="137">
        <f t="shared" si="46"/>
        <v>0.57999999999999996</v>
      </c>
      <c r="X178" s="137">
        <f t="shared" si="46"/>
        <v>0.57999999999999996</v>
      </c>
      <c r="Y178" s="137">
        <f t="shared" si="46"/>
        <v>0.57999999999999996</v>
      </c>
      <c r="Z178" s="137">
        <f t="shared" si="46"/>
        <v>0.57999999999999996</v>
      </c>
      <c r="AA178" s="137">
        <f t="shared" si="46"/>
        <v>0.57999999999999996</v>
      </c>
      <c r="AB178" s="137">
        <f t="shared" si="46"/>
        <v>0.57999999999999996</v>
      </c>
      <c r="AC178" s="137">
        <f t="shared" si="46"/>
        <v>0.57999999999999996</v>
      </c>
      <c r="AD178" s="137">
        <f t="shared" si="46"/>
        <v>0.57999999999999996</v>
      </c>
      <c r="AE178" s="137">
        <f t="shared" si="46"/>
        <v>0.57999999999999996</v>
      </c>
      <c r="AF178" s="137">
        <f t="shared" si="46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5"/>
        <v>0.8</v>
      </c>
      <c r="D179" s="137">
        <f t="shared" si="45"/>
        <v>0.8</v>
      </c>
      <c r="E179" s="137">
        <f t="shared" si="45"/>
        <v>0.8</v>
      </c>
      <c r="F179" s="137">
        <f t="shared" si="45"/>
        <v>0.8</v>
      </c>
      <c r="G179" s="137">
        <f t="shared" si="45"/>
        <v>0.8</v>
      </c>
      <c r="H179" s="137">
        <f t="shared" si="45"/>
        <v>0.8</v>
      </c>
      <c r="I179" s="137">
        <f t="shared" si="45"/>
        <v>0.8</v>
      </c>
      <c r="J179" s="137">
        <f t="shared" si="45"/>
        <v>0.8</v>
      </c>
      <c r="K179" s="137">
        <f t="shared" si="45"/>
        <v>0.8</v>
      </c>
      <c r="L179" s="137">
        <f t="shared" si="45"/>
        <v>0.8</v>
      </c>
      <c r="M179" s="137">
        <f t="shared" si="45"/>
        <v>0.8</v>
      </c>
      <c r="N179" s="137">
        <f t="shared" si="45"/>
        <v>0.8</v>
      </c>
      <c r="O179" s="137">
        <f t="shared" si="45"/>
        <v>0.8</v>
      </c>
      <c r="P179" s="137">
        <f t="shared" si="45"/>
        <v>0.8</v>
      </c>
      <c r="Q179" s="137">
        <f t="shared" si="45"/>
        <v>0.8</v>
      </c>
      <c r="R179" s="137">
        <f t="shared" si="45"/>
        <v>0.8</v>
      </c>
      <c r="S179" s="137">
        <f t="shared" si="46"/>
        <v>0.8</v>
      </c>
      <c r="T179" s="137">
        <f t="shared" si="46"/>
        <v>0.8</v>
      </c>
      <c r="U179" s="137">
        <f t="shared" si="46"/>
        <v>0.8</v>
      </c>
      <c r="V179" s="137">
        <f t="shared" si="46"/>
        <v>0.8</v>
      </c>
      <c r="W179" s="137">
        <f t="shared" si="46"/>
        <v>0.8</v>
      </c>
      <c r="X179" s="137">
        <f t="shared" si="46"/>
        <v>0.8</v>
      </c>
      <c r="Y179" s="137">
        <f t="shared" si="46"/>
        <v>0.8</v>
      </c>
      <c r="Z179" s="137">
        <f t="shared" si="46"/>
        <v>0.8</v>
      </c>
      <c r="AA179" s="137">
        <f t="shared" si="46"/>
        <v>0.8</v>
      </c>
      <c r="AB179" s="137">
        <f t="shared" si="46"/>
        <v>0.8</v>
      </c>
      <c r="AC179" s="137">
        <f t="shared" si="46"/>
        <v>0.8</v>
      </c>
      <c r="AD179" s="137">
        <f t="shared" si="46"/>
        <v>0.8</v>
      </c>
      <c r="AE179" s="137">
        <f t="shared" si="46"/>
        <v>0.8</v>
      </c>
      <c r="AF179" s="137">
        <f t="shared" si="46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5"/>
        <v>0</v>
      </c>
      <c r="D180" s="137">
        <f t="shared" si="45"/>
        <v>0</v>
      </c>
      <c r="E180" s="137">
        <f t="shared" si="45"/>
        <v>0</v>
      </c>
      <c r="F180" s="137">
        <f t="shared" si="45"/>
        <v>0</v>
      </c>
      <c r="G180" s="137">
        <f t="shared" si="45"/>
        <v>0</v>
      </c>
      <c r="H180" s="137">
        <f t="shared" si="45"/>
        <v>0</v>
      </c>
      <c r="I180" s="137">
        <f t="shared" si="45"/>
        <v>0</v>
      </c>
      <c r="J180" s="137">
        <f t="shared" si="45"/>
        <v>0</v>
      </c>
      <c r="K180" s="137">
        <f t="shared" si="45"/>
        <v>0</v>
      </c>
      <c r="L180" s="137">
        <f t="shared" si="45"/>
        <v>0</v>
      </c>
      <c r="M180" s="137">
        <f t="shared" si="45"/>
        <v>0</v>
      </c>
      <c r="N180" s="137">
        <f t="shared" si="45"/>
        <v>0</v>
      </c>
      <c r="O180" s="137">
        <f t="shared" si="45"/>
        <v>0</v>
      </c>
      <c r="P180" s="137">
        <f t="shared" si="45"/>
        <v>0</v>
      </c>
      <c r="Q180" s="137">
        <f t="shared" si="45"/>
        <v>0</v>
      </c>
      <c r="R180" s="137">
        <f t="shared" si="45"/>
        <v>0</v>
      </c>
      <c r="S180" s="137">
        <f t="shared" si="46"/>
        <v>0</v>
      </c>
      <c r="T180" s="137">
        <f t="shared" si="46"/>
        <v>0</v>
      </c>
      <c r="U180" s="137">
        <f t="shared" si="46"/>
        <v>0</v>
      </c>
      <c r="V180" s="137">
        <f t="shared" si="46"/>
        <v>0</v>
      </c>
      <c r="W180" s="137">
        <f t="shared" si="46"/>
        <v>0</v>
      </c>
      <c r="X180" s="137">
        <f t="shared" si="46"/>
        <v>0</v>
      </c>
      <c r="Y180" s="137">
        <f t="shared" si="46"/>
        <v>0</v>
      </c>
      <c r="Z180" s="137">
        <f t="shared" si="46"/>
        <v>0</v>
      </c>
      <c r="AA180" s="137">
        <f t="shared" si="46"/>
        <v>0</v>
      </c>
      <c r="AB180" s="137">
        <f t="shared" si="46"/>
        <v>0</v>
      </c>
      <c r="AC180" s="137">
        <f t="shared" si="46"/>
        <v>0</v>
      </c>
      <c r="AD180" s="137">
        <f t="shared" si="46"/>
        <v>0</v>
      </c>
      <c r="AE180" s="137">
        <f t="shared" si="46"/>
        <v>0</v>
      </c>
      <c r="AF180" s="137">
        <f t="shared" si="46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5"/>
        <v>0.6</v>
      </c>
      <c r="D181" s="137">
        <f t="shared" si="45"/>
        <v>0.6</v>
      </c>
      <c r="E181" s="137">
        <f t="shared" si="45"/>
        <v>0.6</v>
      </c>
      <c r="F181" s="137">
        <f t="shared" si="45"/>
        <v>0.6</v>
      </c>
      <c r="G181" s="137">
        <f t="shared" si="45"/>
        <v>0.6</v>
      </c>
      <c r="H181" s="137">
        <f t="shared" si="45"/>
        <v>0.6</v>
      </c>
      <c r="I181" s="137">
        <f t="shared" si="45"/>
        <v>0.6</v>
      </c>
      <c r="J181" s="137">
        <f t="shared" si="45"/>
        <v>0.6</v>
      </c>
      <c r="K181" s="137">
        <f t="shared" si="45"/>
        <v>0.6</v>
      </c>
      <c r="L181" s="137">
        <f t="shared" si="45"/>
        <v>0.6</v>
      </c>
      <c r="M181" s="137">
        <f t="shared" si="45"/>
        <v>0.6</v>
      </c>
      <c r="N181" s="137">
        <f t="shared" si="45"/>
        <v>0.6</v>
      </c>
      <c r="O181" s="137">
        <f t="shared" si="45"/>
        <v>0.6</v>
      </c>
      <c r="P181" s="137">
        <f t="shared" si="45"/>
        <v>0.6</v>
      </c>
      <c r="Q181" s="137">
        <f t="shared" si="45"/>
        <v>0.6</v>
      </c>
      <c r="R181" s="137">
        <f t="shared" si="45"/>
        <v>0.6</v>
      </c>
      <c r="S181" s="137">
        <f t="shared" si="46"/>
        <v>0.6</v>
      </c>
      <c r="T181" s="137">
        <f t="shared" si="46"/>
        <v>0.6</v>
      </c>
      <c r="U181" s="137">
        <f t="shared" si="46"/>
        <v>0.6</v>
      </c>
      <c r="V181" s="137">
        <f t="shared" si="46"/>
        <v>0.6</v>
      </c>
      <c r="W181" s="137">
        <f t="shared" si="46"/>
        <v>0.6</v>
      </c>
      <c r="X181" s="137">
        <f t="shared" si="46"/>
        <v>0.6</v>
      </c>
      <c r="Y181" s="137">
        <f t="shared" si="46"/>
        <v>0.6</v>
      </c>
      <c r="Z181" s="137">
        <f t="shared" si="46"/>
        <v>0.6</v>
      </c>
      <c r="AA181" s="137">
        <f t="shared" si="46"/>
        <v>0.6</v>
      </c>
      <c r="AB181" s="137">
        <f t="shared" si="46"/>
        <v>0.6</v>
      </c>
      <c r="AC181" s="137">
        <f t="shared" si="46"/>
        <v>0.6</v>
      </c>
      <c r="AD181" s="137">
        <f t="shared" si="46"/>
        <v>0.6</v>
      </c>
      <c r="AE181" s="137">
        <f t="shared" si="46"/>
        <v>0.6</v>
      </c>
      <c r="AF181" s="137">
        <f t="shared" si="46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5"/>
        <v>0.6</v>
      </c>
      <c r="D182" s="137">
        <f t="shared" si="45"/>
        <v>0.6</v>
      </c>
      <c r="E182" s="137">
        <f t="shared" si="45"/>
        <v>0.6</v>
      </c>
      <c r="F182" s="137">
        <f t="shared" si="45"/>
        <v>0.6</v>
      </c>
      <c r="G182" s="137">
        <f t="shared" si="45"/>
        <v>0.6</v>
      </c>
      <c r="H182" s="137">
        <f t="shared" si="45"/>
        <v>0.6</v>
      </c>
      <c r="I182" s="137">
        <f t="shared" si="45"/>
        <v>0.6</v>
      </c>
      <c r="J182" s="137">
        <f t="shared" si="45"/>
        <v>0.6</v>
      </c>
      <c r="K182" s="137">
        <f t="shared" si="45"/>
        <v>0.6</v>
      </c>
      <c r="L182" s="137">
        <f t="shared" si="45"/>
        <v>0.6</v>
      </c>
      <c r="M182" s="137">
        <f t="shared" si="45"/>
        <v>0.6</v>
      </c>
      <c r="N182" s="137">
        <f t="shared" si="45"/>
        <v>0.6</v>
      </c>
      <c r="O182" s="137">
        <f t="shared" si="45"/>
        <v>0.6</v>
      </c>
      <c r="P182" s="137">
        <f t="shared" si="45"/>
        <v>0.6</v>
      </c>
      <c r="Q182" s="137">
        <f t="shared" si="45"/>
        <v>0.6</v>
      </c>
      <c r="R182" s="137">
        <f t="shared" si="45"/>
        <v>0.6</v>
      </c>
      <c r="S182" s="137">
        <f t="shared" si="46"/>
        <v>0.6</v>
      </c>
      <c r="T182" s="137">
        <f t="shared" si="46"/>
        <v>0.6</v>
      </c>
      <c r="U182" s="137">
        <f t="shared" si="46"/>
        <v>0.6</v>
      </c>
      <c r="V182" s="137">
        <f t="shared" si="46"/>
        <v>0.6</v>
      </c>
      <c r="W182" s="137">
        <f t="shared" si="46"/>
        <v>0.6</v>
      </c>
      <c r="X182" s="137">
        <f t="shared" si="46"/>
        <v>0.6</v>
      </c>
      <c r="Y182" s="137">
        <f t="shared" si="46"/>
        <v>0.6</v>
      </c>
      <c r="Z182" s="137">
        <f t="shared" si="46"/>
        <v>0.6</v>
      </c>
      <c r="AA182" s="137">
        <f t="shared" si="46"/>
        <v>0.6</v>
      </c>
      <c r="AB182" s="137">
        <f t="shared" si="46"/>
        <v>0.6</v>
      </c>
      <c r="AC182" s="137">
        <f t="shared" si="46"/>
        <v>0.6</v>
      </c>
      <c r="AD182" s="137">
        <f t="shared" si="46"/>
        <v>0.6</v>
      </c>
      <c r="AE182" s="137">
        <f t="shared" si="46"/>
        <v>0.6</v>
      </c>
      <c r="AF182" s="137">
        <f t="shared" si="46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5"/>
        <v>0.35</v>
      </c>
      <c r="D183" s="137">
        <f t="shared" si="45"/>
        <v>0.35</v>
      </c>
      <c r="E183" s="137">
        <f t="shared" si="45"/>
        <v>0.35</v>
      </c>
      <c r="F183" s="137">
        <f t="shared" si="45"/>
        <v>0.35</v>
      </c>
      <c r="G183" s="137">
        <f t="shared" si="45"/>
        <v>0.35</v>
      </c>
      <c r="H183" s="137">
        <f t="shared" si="45"/>
        <v>0.35</v>
      </c>
      <c r="I183" s="137">
        <f t="shared" si="45"/>
        <v>0.35</v>
      </c>
      <c r="J183" s="137">
        <f t="shared" si="45"/>
        <v>0.35</v>
      </c>
      <c r="K183" s="137">
        <f t="shared" si="45"/>
        <v>0.35</v>
      </c>
      <c r="L183" s="137">
        <f t="shared" si="45"/>
        <v>0.35</v>
      </c>
      <c r="M183" s="137">
        <f t="shared" si="45"/>
        <v>0.35</v>
      </c>
      <c r="N183" s="137">
        <f t="shared" si="45"/>
        <v>0.35</v>
      </c>
      <c r="O183" s="137">
        <f t="shared" si="45"/>
        <v>0.35</v>
      </c>
      <c r="P183" s="137">
        <f t="shared" si="45"/>
        <v>0.35</v>
      </c>
      <c r="Q183" s="137">
        <f t="shared" si="45"/>
        <v>0.35</v>
      </c>
      <c r="R183" s="137">
        <f t="shared" si="45"/>
        <v>0.35</v>
      </c>
      <c r="S183" s="137">
        <f t="shared" si="46"/>
        <v>0.35</v>
      </c>
      <c r="T183" s="137">
        <f t="shared" si="46"/>
        <v>0.35</v>
      </c>
      <c r="U183" s="137">
        <f t="shared" si="46"/>
        <v>0.35</v>
      </c>
      <c r="V183" s="137">
        <f t="shared" si="46"/>
        <v>0.35</v>
      </c>
      <c r="W183" s="137">
        <f t="shared" si="46"/>
        <v>0.35</v>
      </c>
      <c r="X183" s="137">
        <f t="shared" si="46"/>
        <v>0.35</v>
      </c>
      <c r="Y183" s="137">
        <f t="shared" si="46"/>
        <v>0.35</v>
      </c>
      <c r="Z183" s="137">
        <f t="shared" si="46"/>
        <v>0.35</v>
      </c>
      <c r="AA183" s="137">
        <f t="shared" si="46"/>
        <v>0.35</v>
      </c>
      <c r="AB183" s="137">
        <f t="shared" si="46"/>
        <v>0.35</v>
      </c>
      <c r="AC183" s="137">
        <f t="shared" si="46"/>
        <v>0.35</v>
      </c>
      <c r="AD183" s="137">
        <f t="shared" si="46"/>
        <v>0.35</v>
      </c>
      <c r="AE183" s="137">
        <f t="shared" si="46"/>
        <v>0.35</v>
      </c>
      <c r="AF183" s="137">
        <f t="shared" si="46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5"/>
        <v>0.28999999999999998</v>
      </c>
      <c r="D184" s="137">
        <f t="shared" si="45"/>
        <v>0.28999999999999998</v>
      </c>
      <c r="E184" s="137">
        <f t="shared" si="45"/>
        <v>0.28999999999999998</v>
      </c>
      <c r="F184" s="137">
        <f t="shared" si="45"/>
        <v>0.28999999999999998</v>
      </c>
      <c r="G184" s="137">
        <f t="shared" si="45"/>
        <v>0.28999999999999998</v>
      </c>
      <c r="H184" s="137">
        <f t="shared" si="45"/>
        <v>0.28999999999999998</v>
      </c>
      <c r="I184" s="137">
        <f t="shared" si="45"/>
        <v>0.28999999999999998</v>
      </c>
      <c r="J184" s="137">
        <f t="shared" si="45"/>
        <v>0.28999999999999998</v>
      </c>
      <c r="K184" s="137">
        <f t="shared" si="45"/>
        <v>0.28999999999999998</v>
      </c>
      <c r="L184" s="137">
        <f t="shared" si="45"/>
        <v>0.28999999999999998</v>
      </c>
      <c r="M184" s="137">
        <f t="shared" si="45"/>
        <v>0.28999999999999998</v>
      </c>
      <c r="N184" s="137">
        <f t="shared" si="45"/>
        <v>0.28999999999999998</v>
      </c>
      <c r="O184" s="137">
        <f t="shared" si="45"/>
        <v>0.28999999999999998</v>
      </c>
      <c r="P184" s="137">
        <f t="shared" si="45"/>
        <v>0.28999999999999998</v>
      </c>
      <c r="Q184" s="137">
        <f t="shared" si="45"/>
        <v>0.28999999999999998</v>
      </c>
      <c r="R184" s="137">
        <f t="shared" si="45"/>
        <v>0.28999999999999998</v>
      </c>
      <c r="S184" s="137">
        <f t="shared" si="46"/>
        <v>0.28999999999999998</v>
      </c>
      <c r="T184" s="137">
        <f t="shared" si="46"/>
        <v>0.28999999999999998</v>
      </c>
      <c r="U184" s="137">
        <f t="shared" si="46"/>
        <v>0.28999999999999998</v>
      </c>
      <c r="V184" s="137">
        <f t="shared" si="46"/>
        <v>0.28999999999999998</v>
      </c>
      <c r="W184" s="137">
        <f t="shared" si="46"/>
        <v>0.28999999999999998</v>
      </c>
      <c r="X184" s="137">
        <f t="shared" si="46"/>
        <v>0.28999999999999998</v>
      </c>
      <c r="Y184" s="137">
        <f t="shared" si="46"/>
        <v>0.28999999999999998</v>
      </c>
      <c r="Z184" s="137">
        <f t="shared" si="46"/>
        <v>0.28999999999999998</v>
      </c>
      <c r="AA184" s="137">
        <f t="shared" si="46"/>
        <v>0.28999999999999998</v>
      </c>
      <c r="AB184" s="137">
        <f t="shared" si="46"/>
        <v>0.28999999999999998</v>
      </c>
      <c r="AC184" s="137">
        <f t="shared" si="46"/>
        <v>0.28999999999999998</v>
      </c>
      <c r="AD184" s="137">
        <f t="shared" si="46"/>
        <v>0.28999999999999998</v>
      </c>
      <c r="AE184" s="137">
        <f t="shared" si="46"/>
        <v>0.28999999999999998</v>
      </c>
      <c r="AF184" s="137">
        <f t="shared" si="46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5"/>
        <v>0.06</v>
      </c>
      <c r="D185" s="137">
        <f t="shared" si="45"/>
        <v>0.06</v>
      </c>
      <c r="E185" s="137">
        <f t="shared" si="45"/>
        <v>0.06</v>
      </c>
      <c r="F185" s="137">
        <f t="shared" si="45"/>
        <v>0.06</v>
      </c>
      <c r="G185" s="137">
        <f t="shared" si="45"/>
        <v>0.06</v>
      </c>
      <c r="H185" s="137">
        <f t="shared" si="45"/>
        <v>0.06</v>
      </c>
      <c r="I185" s="137">
        <f t="shared" si="45"/>
        <v>0.06</v>
      </c>
      <c r="J185" s="137">
        <f t="shared" si="45"/>
        <v>0.06</v>
      </c>
      <c r="K185" s="137">
        <f t="shared" si="45"/>
        <v>0.06</v>
      </c>
      <c r="L185" s="137">
        <f t="shared" si="45"/>
        <v>0.06</v>
      </c>
      <c r="M185" s="137">
        <f t="shared" si="45"/>
        <v>0.06</v>
      </c>
      <c r="N185" s="137">
        <f t="shared" si="45"/>
        <v>0.06</v>
      </c>
      <c r="O185" s="137">
        <f t="shared" si="45"/>
        <v>0.06</v>
      </c>
      <c r="P185" s="137">
        <f t="shared" si="45"/>
        <v>0.06</v>
      </c>
      <c r="Q185" s="137">
        <f t="shared" si="45"/>
        <v>0.06</v>
      </c>
      <c r="R185" s="137">
        <f t="shared" si="45"/>
        <v>0.06</v>
      </c>
      <c r="S185" s="137">
        <f t="shared" si="46"/>
        <v>0.06</v>
      </c>
      <c r="T185" s="137">
        <f t="shared" si="46"/>
        <v>0.06</v>
      </c>
      <c r="U185" s="137">
        <f t="shared" si="46"/>
        <v>0.06</v>
      </c>
      <c r="V185" s="137">
        <f t="shared" si="46"/>
        <v>0.06</v>
      </c>
      <c r="W185" s="137">
        <f t="shared" si="46"/>
        <v>0.06</v>
      </c>
      <c r="X185" s="137">
        <f t="shared" si="46"/>
        <v>0.06</v>
      </c>
      <c r="Y185" s="137">
        <f t="shared" si="46"/>
        <v>0.06</v>
      </c>
      <c r="Z185" s="137">
        <f t="shared" si="46"/>
        <v>0.06</v>
      </c>
      <c r="AA185" s="137">
        <f t="shared" si="46"/>
        <v>0.06</v>
      </c>
      <c r="AB185" s="137">
        <f t="shared" si="46"/>
        <v>0.06</v>
      </c>
      <c r="AC185" s="137">
        <f t="shared" si="46"/>
        <v>0.06</v>
      </c>
      <c r="AD185" s="137">
        <f t="shared" si="46"/>
        <v>0.06</v>
      </c>
      <c r="AE185" s="137">
        <f t="shared" si="46"/>
        <v>0.06</v>
      </c>
      <c r="AF185" s="137">
        <f t="shared" si="46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5"/>
        <v>0.11</v>
      </c>
      <c r="D186" s="137">
        <f t="shared" si="45"/>
        <v>0.11</v>
      </c>
      <c r="E186" s="137">
        <f t="shared" si="45"/>
        <v>0.11</v>
      </c>
      <c r="F186" s="137">
        <f t="shared" si="45"/>
        <v>0.11</v>
      </c>
      <c r="G186" s="137">
        <f t="shared" si="45"/>
        <v>0.11</v>
      </c>
      <c r="H186" s="137">
        <f t="shared" si="45"/>
        <v>0.11</v>
      </c>
      <c r="I186" s="137">
        <f t="shared" si="45"/>
        <v>0.11</v>
      </c>
      <c r="J186" s="137">
        <f t="shared" si="45"/>
        <v>0.11</v>
      </c>
      <c r="K186" s="137">
        <f t="shared" si="45"/>
        <v>0.11</v>
      </c>
      <c r="L186" s="137">
        <f t="shared" si="45"/>
        <v>0.11</v>
      </c>
      <c r="M186" s="137">
        <f t="shared" si="45"/>
        <v>0.11</v>
      </c>
      <c r="N186" s="137">
        <f t="shared" si="45"/>
        <v>0.11</v>
      </c>
      <c r="O186" s="137">
        <f t="shared" si="45"/>
        <v>0.11</v>
      </c>
      <c r="P186" s="137">
        <f t="shared" si="45"/>
        <v>0.11</v>
      </c>
      <c r="Q186" s="137">
        <f t="shared" si="45"/>
        <v>0.11</v>
      </c>
      <c r="R186" s="137">
        <f t="shared" si="45"/>
        <v>0.11</v>
      </c>
      <c r="S186" s="137">
        <f t="shared" si="46"/>
        <v>0.11</v>
      </c>
      <c r="T186" s="137">
        <f t="shared" si="46"/>
        <v>0.11</v>
      </c>
      <c r="U186" s="137">
        <f t="shared" si="46"/>
        <v>0.11</v>
      </c>
      <c r="V186" s="137">
        <f t="shared" si="46"/>
        <v>0.11</v>
      </c>
      <c r="W186" s="137">
        <f t="shared" si="46"/>
        <v>0.11</v>
      </c>
      <c r="X186" s="137">
        <f t="shared" si="46"/>
        <v>0.11</v>
      </c>
      <c r="Y186" s="137">
        <f t="shared" si="46"/>
        <v>0.11</v>
      </c>
      <c r="Z186" s="137">
        <f t="shared" si="46"/>
        <v>0.11</v>
      </c>
      <c r="AA186" s="137">
        <f t="shared" si="46"/>
        <v>0.11</v>
      </c>
      <c r="AB186" s="137">
        <f t="shared" si="46"/>
        <v>0.11</v>
      </c>
      <c r="AC186" s="137">
        <f t="shared" si="46"/>
        <v>0.11</v>
      </c>
      <c r="AD186" s="137">
        <f t="shared" si="46"/>
        <v>0.11</v>
      </c>
      <c r="AE186" s="137">
        <f t="shared" si="46"/>
        <v>0.11</v>
      </c>
      <c r="AF186" s="137">
        <f t="shared" si="46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5"/>
        <v>0.1</v>
      </c>
      <c r="D187" s="137">
        <f t="shared" si="45"/>
        <v>0.1</v>
      </c>
      <c r="E187" s="137">
        <f t="shared" si="45"/>
        <v>0.1</v>
      </c>
      <c r="F187" s="137">
        <f t="shared" si="45"/>
        <v>0.1</v>
      </c>
      <c r="G187" s="137">
        <f t="shared" si="45"/>
        <v>0.1</v>
      </c>
      <c r="H187" s="137">
        <f t="shared" si="45"/>
        <v>0.1</v>
      </c>
      <c r="I187" s="137">
        <f t="shared" si="45"/>
        <v>0.1</v>
      </c>
      <c r="J187" s="137">
        <f t="shared" si="45"/>
        <v>0.1</v>
      </c>
      <c r="K187" s="137">
        <f t="shared" si="45"/>
        <v>0.1</v>
      </c>
      <c r="L187" s="137">
        <f t="shared" si="45"/>
        <v>0.1</v>
      </c>
      <c r="M187" s="137">
        <f t="shared" si="45"/>
        <v>0.1</v>
      </c>
      <c r="N187" s="137">
        <f t="shared" si="45"/>
        <v>0.1</v>
      </c>
      <c r="O187" s="137">
        <f t="shared" si="45"/>
        <v>0.1</v>
      </c>
      <c r="P187" s="137">
        <f t="shared" si="45"/>
        <v>0.1</v>
      </c>
      <c r="Q187" s="137">
        <f t="shared" si="45"/>
        <v>0.1</v>
      </c>
      <c r="R187" s="137">
        <f t="shared" si="46"/>
        <v>0.1</v>
      </c>
      <c r="S187" s="137">
        <f t="shared" si="46"/>
        <v>0.1</v>
      </c>
      <c r="T187" s="137">
        <f t="shared" si="46"/>
        <v>0.1</v>
      </c>
      <c r="U187" s="137">
        <f t="shared" si="46"/>
        <v>0.1</v>
      </c>
      <c r="V187" s="137">
        <f t="shared" si="46"/>
        <v>0.1</v>
      </c>
      <c r="W187" s="137">
        <f t="shared" si="46"/>
        <v>0.1</v>
      </c>
      <c r="X187" s="137">
        <f t="shared" si="46"/>
        <v>0.1</v>
      </c>
      <c r="Y187" s="137">
        <f t="shared" si="46"/>
        <v>0.1</v>
      </c>
      <c r="Z187" s="137">
        <f t="shared" si="46"/>
        <v>0.1</v>
      </c>
      <c r="AA187" s="137">
        <f t="shared" si="46"/>
        <v>0.1</v>
      </c>
      <c r="AB187" s="137">
        <f t="shared" si="46"/>
        <v>0.1</v>
      </c>
      <c r="AC187" s="137">
        <f t="shared" si="46"/>
        <v>0.1</v>
      </c>
      <c r="AD187" s="137">
        <f t="shared" si="46"/>
        <v>0.1</v>
      </c>
      <c r="AE187" s="137">
        <f t="shared" si="46"/>
        <v>0.1</v>
      </c>
      <c r="AF187" s="137">
        <f t="shared" si="46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5"/>
        <v>0.09</v>
      </c>
      <c r="D188" s="137">
        <f t="shared" si="45"/>
        <v>0.09</v>
      </c>
      <c r="E188" s="137">
        <f t="shared" si="45"/>
        <v>0.09</v>
      </c>
      <c r="F188" s="137">
        <f t="shared" si="45"/>
        <v>0.09</v>
      </c>
      <c r="G188" s="137">
        <f t="shared" si="45"/>
        <v>0.09</v>
      </c>
      <c r="H188" s="137">
        <f t="shared" si="45"/>
        <v>0.09</v>
      </c>
      <c r="I188" s="137">
        <f t="shared" si="45"/>
        <v>0.09</v>
      </c>
      <c r="J188" s="137">
        <f t="shared" si="45"/>
        <v>0.09</v>
      </c>
      <c r="K188" s="137">
        <f t="shared" si="45"/>
        <v>0.09</v>
      </c>
      <c r="L188" s="137">
        <f t="shared" si="45"/>
        <v>0.09</v>
      </c>
      <c r="M188" s="137">
        <f t="shared" si="45"/>
        <v>0.09</v>
      </c>
      <c r="N188" s="137">
        <f t="shared" si="45"/>
        <v>0.09</v>
      </c>
      <c r="O188" s="137">
        <f t="shared" si="45"/>
        <v>0.09</v>
      </c>
      <c r="P188" s="137">
        <f t="shared" si="45"/>
        <v>0.09</v>
      </c>
      <c r="Q188" s="137">
        <f t="shared" si="45"/>
        <v>0.09</v>
      </c>
      <c r="R188" s="137">
        <f t="shared" si="46"/>
        <v>0.09</v>
      </c>
      <c r="S188" s="137">
        <f t="shared" si="46"/>
        <v>0.09</v>
      </c>
      <c r="T188" s="137">
        <f t="shared" si="46"/>
        <v>0.09</v>
      </c>
      <c r="U188" s="137">
        <f t="shared" si="46"/>
        <v>0.09</v>
      </c>
      <c r="V188" s="137">
        <f t="shared" si="46"/>
        <v>0.09</v>
      </c>
      <c r="W188" s="137">
        <f t="shared" si="46"/>
        <v>0.09</v>
      </c>
      <c r="X188" s="137">
        <f t="shared" si="46"/>
        <v>0.09</v>
      </c>
      <c r="Y188" s="137">
        <f t="shared" si="46"/>
        <v>0.09</v>
      </c>
      <c r="Z188" s="137">
        <f t="shared" si="46"/>
        <v>0.09</v>
      </c>
      <c r="AA188" s="137">
        <f t="shared" si="46"/>
        <v>0.09</v>
      </c>
      <c r="AB188" s="137">
        <f t="shared" si="46"/>
        <v>0.09</v>
      </c>
      <c r="AC188" s="137">
        <f t="shared" si="46"/>
        <v>0.09</v>
      </c>
      <c r="AD188" s="137">
        <f t="shared" si="46"/>
        <v>0.09</v>
      </c>
      <c r="AE188" s="137">
        <f t="shared" si="46"/>
        <v>0.09</v>
      </c>
      <c r="AF188" s="137">
        <f t="shared" si="46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5"/>
        <v>0.04</v>
      </c>
      <c r="D189" s="137">
        <f t="shared" si="45"/>
        <v>0.04</v>
      </c>
      <c r="E189" s="137">
        <f t="shared" si="45"/>
        <v>0.04</v>
      </c>
      <c r="F189" s="137">
        <f t="shared" si="45"/>
        <v>0.04</v>
      </c>
      <c r="G189" s="137">
        <f t="shared" si="45"/>
        <v>0.04</v>
      </c>
      <c r="H189" s="137">
        <f t="shared" si="45"/>
        <v>0.04</v>
      </c>
      <c r="I189" s="137">
        <f t="shared" si="45"/>
        <v>0.04</v>
      </c>
      <c r="J189" s="137">
        <f t="shared" si="45"/>
        <v>0.04</v>
      </c>
      <c r="K189" s="137">
        <f t="shared" si="45"/>
        <v>0.04</v>
      </c>
      <c r="L189" s="137">
        <f t="shared" si="45"/>
        <v>0.04</v>
      </c>
      <c r="M189" s="137">
        <f t="shared" si="45"/>
        <v>0.04</v>
      </c>
      <c r="N189" s="137">
        <f t="shared" si="45"/>
        <v>0.04</v>
      </c>
      <c r="O189" s="137">
        <f t="shared" si="45"/>
        <v>0.04</v>
      </c>
      <c r="P189" s="137">
        <f t="shared" si="45"/>
        <v>0.04</v>
      </c>
      <c r="Q189" s="137">
        <f t="shared" si="45"/>
        <v>0.04</v>
      </c>
      <c r="R189" s="137">
        <f t="shared" si="46"/>
        <v>0.04</v>
      </c>
      <c r="S189" s="137">
        <f t="shared" si="46"/>
        <v>0.04</v>
      </c>
      <c r="T189" s="137">
        <f t="shared" si="46"/>
        <v>0.04</v>
      </c>
      <c r="U189" s="137">
        <f t="shared" si="46"/>
        <v>0.04</v>
      </c>
      <c r="V189" s="137">
        <f t="shared" si="46"/>
        <v>0.04</v>
      </c>
      <c r="W189" s="137">
        <f t="shared" si="46"/>
        <v>0.04</v>
      </c>
      <c r="X189" s="137">
        <f t="shared" si="46"/>
        <v>0.04</v>
      </c>
      <c r="Y189" s="137">
        <f t="shared" si="46"/>
        <v>0.04</v>
      </c>
      <c r="Z189" s="137">
        <f t="shared" si="46"/>
        <v>0.04</v>
      </c>
      <c r="AA189" s="137">
        <f t="shared" si="46"/>
        <v>0.04</v>
      </c>
      <c r="AB189" s="137">
        <f t="shared" si="46"/>
        <v>0.04</v>
      </c>
      <c r="AC189" s="137">
        <f t="shared" si="46"/>
        <v>0.04</v>
      </c>
      <c r="AD189" s="137">
        <f t="shared" si="46"/>
        <v>0.04</v>
      </c>
      <c r="AE189" s="137">
        <f t="shared" si="46"/>
        <v>0.04</v>
      </c>
      <c r="AF189" s="137">
        <f t="shared" si="46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5"/>
        <v>2.3E-2</v>
      </c>
      <c r="E190" s="137">
        <f t="shared" si="45"/>
        <v>2.3E-2</v>
      </c>
      <c r="F190" s="137">
        <f t="shared" si="45"/>
        <v>2.3E-2</v>
      </c>
      <c r="G190" s="137">
        <f t="shared" si="45"/>
        <v>2.3E-2</v>
      </c>
      <c r="H190" s="137">
        <f t="shared" si="45"/>
        <v>2.3E-2</v>
      </c>
      <c r="I190" s="137">
        <f t="shared" si="45"/>
        <v>2.3E-2</v>
      </c>
      <c r="J190" s="137">
        <f t="shared" si="45"/>
        <v>2.3E-2</v>
      </c>
      <c r="K190" s="137">
        <f t="shared" si="45"/>
        <v>2.3E-2</v>
      </c>
      <c r="L190" s="137">
        <f t="shared" si="45"/>
        <v>2.3E-2</v>
      </c>
      <c r="M190" s="137">
        <f t="shared" si="45"/>
        <v>2.3E-2</v>
      </c>
      <c r="N190" s="137">
        <f t="shared" si="45"/>
        <v>2.3E-2</v>
      </c>
      <c r="O190" s="137">
        <f t="shared" si="45"/>
        <v>2.3E-2</v>
      </c>
      <c r="P190" s="137">
        <f t="shared" si="45"/>
        <v>2.3E-2</v>
      </c>
      <c r="Q190" s="137">
        <f t="shared" si="45"/>
        <v>2.3E-2</v>
      </c>
      <c r="R190" s="137">
        <f t="shared" si="46"/>
        <v>2.3E-2</v>
      </c>
      <c r="S190" s="137">
        <f t="shared" si="46"/>
        <v>2.3E-2</v>
      </c>
      <c r="T190" s="137">
        <f t="shared" si="46"/>
        <v>2.3E-2</v>
      </c>
      <c r="U190" s="137">
        <f t="shared" si="46"/>
        <v>2.3E-2</v>
      </c>
      <c r="V190" s="137">
        <f t="shared" si="46"/>
        <v>2.3E-2</v>
      </c>
      <c r="W190" s="137">
        <f t="shared" si="46"/>
        <v>2.3E-2</v>
      </c>
      <c r="X190" s="137">
        <f t="shared" si="46"/>
        <v>2.3E-2</v>
      </c>
      <c r="Y190" s="137">
        <f t="shared" si="46"/>
        <v>2.3E-2</v>
      </c>
      <c r="Z190" s="137">
        <f t="shared" si="46"/>
        <v>2.3E-2</v>
      </c>
      <c r="AA190" s="137">
        <f t="shared" si="46"/>
        <v>2.3E-2</v>
      </c>
      <c r="AB190" s="137">
        <f t="shared" si="46"/>
        <v>2.3E-2</v>
      </c>
      <c r="AC190" s="137">
        <f t="shared" si="46"/>
        <v>2.3E-2</v>
      </c>
      <c r="AD190" s="137">
        <f t="shared" si="46"/>
        <v>2.3E-2</v>
      </c>
      <c r="AE190" s="137">
        <f t="shared" si="46"/>
        <v>2.3E-2</v>
      </c>
      <c r="AF190" s="137">
        <f t="shared" si="46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7">SUM(B101:B190)</f>
        <v>194.70600000000002</v>
      </c>
      <c r="C191" s="141">
        <f t="shared" si="47"/>
        <v>194.70600000000002</v>
      </c>
      <c r="D191" s="141">
        <f t="shared" si="47"/>
        <v>194.70600000000002</v>
      </c>
      <c r="E191" s="141">
        <f t="shared" si="47"/>
        <v>194.70600000000002</v>
      </c>
      <c r="F191" s="141">
        <f t="shared" si="47"/>
        <v>194.70600000000002</v>
      </c>
      <c r="G191" s="141">
        <f t="shared" si="47"/>
        <v>194.70600000000002</v>
      </c>
      <c r="H191" s="141">
        <f t="shared" si="47"/>
        <v>194.70600000000002</v>
      </c>
      <c r="I191" s="141">
        <f t="shared" si="47"/>
        <v>192.10600000000005</v>
      </c>
      <c r="J191" s="141">
        <f t="shared" si="47"/>
        <v>192.10600000000005</v>
      </c>
      <c r="K191" s="141">
        <f t="shared" si="47"/>
        <v>192.10600000000005</v>
      </c>
      <c r="L191" s="141">
        <f t="shared" si="47"/>
        <v>192.10600000000005</v>
      </c>
      <c r="M191" s="141">
        <f t="shared" si="47"/>
        <v>192.10600000000005</v>
      </c>
      <c r="N191" s="141">
        <f t="shared" si="47"/>
        <v>192.10600000000005</v>
      </c>
      <c r="O191" s="141">
        <f t="shared" si="47"/>
        <v>192.10600000000005</v>
      </c>
      <c r="P191" s="141">
        <f t="shared" si="47"/>
        <v>192.10600000000005</v>
      </c>
      <c r="Q191" s="141">
        <f t="shared" si="47"/>
        <v>192.10600000000005</v>
      </c>
      <c r="R191" s="141">
        <f t="shared" si="47"/>
        <v>192.10600000000005</v>
      </c>
      <c r="S191" s="141">
        <f t="shared" si="47"/>
        <v>192.10600000000005</v>
      </c>
      <c r="T191" s="141">
        <f t="shared" si="47"/>
        <v>192.10600000000005</v>
      </c>
      <c r="U191" s="141">
        <f t="shared" si="47"/>
        <v>192.10600000000005</v>
      </c>
      <c r="V191" s="141">
        <f t="shared" si="47"/>
        <v>192.10600000000005</v>
      </c>
      <c r="W191" s="141">
        <f t="shared" si="47"/>
        <v>192.10600000000005</v>
      </c>
      <c r="X191" s="141">
        <f t="shared" si="47"/>
        <v>192.10600000000005</v>
      </c>
      <c r="Y191" s="141">
        <f t="shared" si="47"/>
        <v>192.10600000000005</v>
      </c>
      <c r="Z191" s="141">
        <f t="shared" si="47"/>
        <v>192.10600000000005</v>
      </c>
      <c r="AA191" s="141">
        <f t="shared" si="47"/>
        <v>192.10600000000005</v>
      </c>
      <c r="AB191" s="141">
        <f t="shared" si="47"/>
        <v>192.10600000000005</v>
      </c>
      <c r="AC191" s="141">
        <f t="shared" si="47"/>
        <v>192.10600000000005</v>
      </c>
      <c r="AD191" s="141">
        <f t="shared" si="47"/>
        <v>192.10600000000005</v>
      </c>
      <c r="AE191" s="141">
        <f t="shared" si="47"/>
        <v>192.10600000000005</v>
      </c>
      <c r="AF191" s="141">
        <f t="shared" si="47"/>
        <v>192.10600000000005</v>
      </c>
      <c r="AG191" s="142">
        <f t="shared" si="47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8">B193</f>
        <v>0.3</v>
      </c>
      <c r="D193" s="143">
        <f t="shared" si="48"/>
        <v>0.3</v>
      </c>
      <c r="E193" s="143">
        <f t="shared" si="48"/>
        <v>0.3</v>
      </c>
      <c r="F193" s="143">
        <f t="shared" si="48"/>
        <v>0.3</v>
      </c>
      <c r="G193" s="143">
        <f t="shared" si="48"/>
        <v>0.3</v>
      </c>
      <c r="H193" s="143">
        <f t="shared" si="48"/>
        <v>0.3</v>
      </c>
      <c r="I193" s="143">
        <f t="shared" si="48"/>
        <v>0.3</v>
      </c>
      <c r="J193" s="143">
        <f t="shared" si="48"/>
        <v>0.3</v>
      </c>
      <c r="K193" s="143">
        <f t="shared" si="48"/>
        <v>0.3</v>
      </c>
      <c r="L193" s="143">
        <f t="shared" si="48"/>
        <v>0.3</v>
      </c>
      <c r="M193" s="143">
        <f t="shared" si="48"/>
        <v>0.3</v>
      </c>
      <c r="N193" s="143">
        <f t="shared" si="48"/>
        <v>0.3</v>
      </c>
      <c r="O193" s="143">
        <f t="shared" si="48"/>
        <v>0.3</v>
      </c>
      <c r="P193" s="143">
        <f t="shared" si="48"/>
        <v>0.3</v>
      </c>
      <c r="Q193" s="143">
        <f t="shared" si="48"/>
        <v>0.3</v>
      </c>
      <c r="R193" s="143">
        <f t="shared" si="48"/>
        <v>0.3</v>
      </c>
      <c r="S193" s="143">
        <f t="shared" ref="S193:AF198" si="49">R193</f>
        <v>0.3</v>
      </c>
      <c r="T193" s="143">
        <f t="shared" si="49"/>
        <v>0.3</v>
      </c>
      <c r="U193" s="143">
        <f t="shared" si="49"/>
        <v>0.3</v>
      </c>
      <c r="V193" s="143">
        <f t="shared" si="49"/>
        <v>0.3</v>
      </c>
      <c r="W193" s="143">
        <f t="shared" si="49"/>
        <v>0.3</v>
      </c>
      <c r="X193" s="143">
        <f t="shared" si="49"/>
        <v>0.3</v>
      </c>
      <c r="Y193" s="143">
        <f t="shared" si="49"/>
        <v>0.3</v>
      </c>
      <c r="Z193" s="143">
        <f t="shared" si="49"/>
        <v>0.3</v>
      </c>
      <c r="AA193" s="143">
        <f t="shared" si="49"/>
        <v>0.3</v>
      </c>
      <c r="AB193" s="143">
        <f t="shared" si="49"/>
        <v>0.3</v>
      </c>
      <c r="AC193" s="143">
        <f t="shared" si="49"/>
        <v>0.3</v>
      </c>
      <c r="AD193" s="143">
        <f t="shared" si="49"/>
        <v>0.3</v>
      </c>
      <c r="AE193" s="143">
        <f t="shared" si="49"/>
        <v>0.3</v>
      </c>
      <c r="AF193" s="143">
        <f t="shared" si="49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8"/>
        <v>0.4</v>
      </c>
      <c r="D194" s="137">
        <f t="shared" si="48"/>
        <v>0.4</v>
      </c>
      <c r="E194" s="137">
        <f t="shared" si="48"/>
        <v>0.4</v>
      </c>
      <c r="F194" s="137">
        <f t="shared" si="48"/>
        <v>0.4</v>
      </c>
      <c r="G194" s="137">
        <f t="shared" si="48"/>
        <v>0.4</v>
      </c>
      <c r="H194" s="137">
        <f t="shared" si="48"/>
        <v>0.4</v>
      </c>
      <c r="I194" s="137">
        <f t="shared" si="48"/>
        <v>0.4</v>
      </c>
      <c r="J194" s="137">
        <f t="shared" si="48"/>
        <v>0.4</v>
      </c>
      <c r="K194" s="137">
        <f t="shared" si="48"/>
        <v>0.4</v>
      </c>
      <c r="L194" s="137">
        <f t="shared" si="48"/>
        <v>0.4</v>
      </c>
      <c r="M194" s="137">
        <f t="shared" si="48"/>
        <v>0.4</v>
      </c>
      <c r="N194" s="137">
        <f t="shared" si="48"/>
        <v>0.4</v>
      </c>
      <c r="O194" s="137">
        <f t="shared" si="48"/>
        <v>0.4</v>
      </c>
      <c r="P194" s="137">
        <f t="shared" si="48"/>
        <v>0.4</v>
      </c>
      <c r="Q194" s="137">
        <f t="shared" si="48"/>
        <v>0.4</v>
      </c>
      <c r="R194" s="137">
        <f t="shared" si="48"/>
        <v>0.4</v>
      </c>
      <c r="S194" s="137">
        <f t="shared" si="49"/>
        <v>0.4</v>
      </c>
      <c r="T194" s="137">
        <f t="shared" si="49"/>
        <v>0.4</v>
      </c>
      <c r="U194" s="137">
        <f t="shared" si="49"/>
        <v>0.4</v>
      </c>
      <c r="V194" s="137">
        <f>U194</f>
        <v>0.4</v>
      </c>
      <c r="W194" s="137">
        <f>V194</f>
        <v>0.4</v>
      </c>
      <c r="X194" s="137">
        <f t="shared" si="49"/>
        <v>0.4</v>
      </c>
      <c r="Y194" s="137">
        <f t="shared" si="49"/>
        <v>0.4</v>
      </c>
      <c r="Z194" s="137">
        <f t="shared" si="49"/>
        <v>0.4</v>
      </c>
      <c r="AA194" s="137">
        <f t="shared" si="49"/>
        <v>0.4</v>
      </c>
      <c r="AB194" s="137">
        <f t="shared" si="49"/>
        <v>0.4</v>
      </c>
      <c r="AC194" s="137">
        <f t="shared" si="49"/>
        <v>0.4</v>
      </c>
      <c r="AD194" s="137">
        <f t="shared" si="49"/>
        <v>0.4</v>
      </c>
      <c r="AE194" s="137">
        <f t="shared" si="49"/>
        <v>0.4</v>
      </c>
      <c r="AF194" s="137">
        <f t="shared" si="49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8"/>
        <v>1.5</v>
      </c>
      <c r="D195" s="137">
        <f t="shared" si="48"/>
        <v>1.5</v>
      </c>
      <c r="E195" s="137">
        <f t="shared" si="48"/>
        <v>1.5</v>
      </c>
      <c r="F195" s="137">
        <f t="shared" si="48"/>
        <v>1.5</v>
      </c>
      <c r="G195" s="137">
        <f t="shared" si="48"/>
        <v>1.5</v>
      </c>
      <c r="H195" s="137">
        <f t="shared" si="48"/>
        <v>1.5</v>
      </c>
      <c r="I195" s="137">
        <f t="shared" si="48"/>
        <v>1.5</v>
      </c>
      <c r="J195" s="137">
        <f t="shared" si="48"/>
        <v>1.5</v>
      </c>
      <c r="K195" s="137">
        <f t="shared" si="48"/>
        <v>1.5</v>
      </c>
      <c r="L195" s="137">
        <f t="shared" si="48"/>
        <v>1.5</v>
      </c>
      <c r="M195" s="137">
        <f t="shared" si="48"/>
        <v>1.5</v>
      </c>
      <c r="N195" s="137">
        <f t="shared" si="48"/>
        <v>1.5</v>
      </c>
      <c r="O195" s="137">
        <f t="shared" si="48"/>
        <v>1.5</v>
      </c>
      <c r="P195" s="137">
        <f t="shared" si="48"/>
        <v>1.5</v>
      </c>
      <c r="Q195" s="137">
        <f t="shared" si="48"/>
        <v>1.5</v>
      </c>
      <c r="R195" s="137">
        <f t="shared" si="48"/>
        <v>1.5</v>
      </c>
      <c r="S195" s="137">
        <f t="shared" si="49"/>
        <v>1.5</v>
      </c>
      <c r="T195" s="137">
        <f t="shared" si="49"/>
        <v>1.5</v>
      </c>
      <c r="U195" s="137">
        <f t="shared" si="49"/>
        <v>1.5</v>
      </c>
      <c r="V195" s="137">
        <f t="shared" si="49"/>
        <v>1.5</v>
      </c>
      <c r="W195" s="137">
        <f t="shared" si="49"/>
        <v>1.5</v>
      </c>
      <c r="X195" s="137">
        <f t="shared" si="49"/>
        <v>1.5</v>
      </c>
      <c r="Y195" s="137">
        <f t="shared" si="49"/>
        <v>1.5</v>
      </c>
      <c r="Z195" s="137">
        <f t="shared" si="49"/>
        <v>1.5</v>
      </c>
      <c r="AA195" s="137">
        <f t="shared" si="49"/>
        <v>1.5</v>
      </c>
      <c r="AB195" s="137">
        <f t="shared" si="49"/>
        <v>1.5</v>
      </c>
      <c r="AC195" s="137">
        <f t="shared" si="49"/>
        <v>1.5</v>
      </c>
      <c r="AD195" s="137">
        <f t="shared" si="49"/>
        <v>1.5</v>
      </c>
      <c r="AE195" s="137">
        <f t="shared" si="49"/>
        <v>1.5</v>
      </c>
      <c r="AF195" s="137">
        <f t="shared" si="49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8"/>
        <v>0.3</v>
      </c>
      <c r="D196" s="137">
        <f t="shared" si="48"/>
        <v>0.3</v>
      </c>
      <c r="E196" s="137">
        <f t="shared" si="48"/>
        <v>0.3</v>
      </c>
      <c r="F196" s="137">
        <f t="shared" si="48"/>
        <v>0.3</v>
      </c>
      <c r="G196" s="137">
        <f t="shared" si="48"/>
        <v>0.3</v>
      </c>
      <c r="H196" s="137">
        <f t="shared" si="48"/>
        <v>0.3</v>
      </c>
      <c r="I196" s="137">
        <f t="shared" si="48"/>
        <v>0.3</v>
      </c>
      <c r="J196" s="137">
        <f t="shared" si="48"/>
        <v>0.3</v>
      </c>
      <c r="K196" s="137">
        <f t="shared" si="48"/>
        <v>0.3</v>
      </c>
      <c r="L196" s="137">
        <f t="shared" si="48"/>
        <v>0.3</v>
      </c>
      <c r="M196" s="137">
        <f t="shared" si="48"/>
        <v>0.3</v>
      </c>
      <c r="N196" s="137">
        <f t="shared" si="48"/>
        <v>0.3</v>
      </c>
      <c r="O196" s="137">
        <f t="shared" si="48"/>
        <v>0.3</v>
      </c>
      <c r="P196" s="137">
        <f t="shared" si="48"/>
        <v>0.3</v>
      </c>
      <c r="Q196" s="137">
        <f t="shared" si="48"/>
        <v>0.3</v>
      </c>
      <c r="R196" s="137">
        <f t="shared" si="48"/>
        <v>0.3</v>
      </c>
      <c r="S196" s="137">
        <f t="shared" si="49"/>
        <v>0.3</v>
      </c>
      <c r="T196" s="137">
        <f t="shared" si="49"/>
        <v>0.3</v>
      </c>
      <c r="U196" s="137">
        <f t="shared" si="49"/>
        <v>0.3</v>
      </c>
      <c r="V196" s="137">
        <f t="shared" si="49"/>
        <v>0.3</v>
      </c>
      <c r="W196" s="137">
        <f t="shared" si="49"/>
        <v>0.3</v>
      </c>
      <c r="X196" s="137">
        <f t="shared" si="49"/>
        <v>0.3</v>
      </c>
      <c r="Y196" s="137">
        <f t="shared" si="49"/>
        <v>0.3</v>
      </c>
      <c r="Z196" s="137">
        <f t="shared" si="49"/>
        <v>0.3</v>
      </c>
      <c r="AA196" s="137">
        <f t="shared" si="49"/>
        <v>0.3</v>
      </c>
      <c r="AB196" s="137">
        <f t="shared" si="49"/>
        <v>0.3</v>
      </c>
      <c r="AC196" s="137">
        <f t="shared" si="49"/>
        <v>0.3</v>
      </c>
      <c r="AD196" s="137">
        <f t="shared" si="49"/>
        <v>0.3</v>
      </c>
      <c r="AE196" s="137">
        <f t="shared" si="49"/>
        <v>0.3</v>
      </c>
      <c r="AF196" s="137">
        <f t="shared" si="49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8"/>
        <v>0.4</v>
      </c>
      <c r="D197" s="137">
        <f t="shared" si="48"/>
        <v>0.4</v>
      </c>
      <c r="E197" s="137">
        <f t="shared" si="48"/>
        <v>0.4</v>
      </c>
      <c r="F197" s="137">
        <f t="shared" si="48"/>
        <v>0.4</v>
      </c>
      <c r="G197" s="137">
        <f t="shared" si="48"/>
        <v>0.4</v>
      </c>
      <c r="H197" s="137">
        <f t="shared" si="48"/>
        <v>0.4</v>
      </c>
      <c r="I197" s="137">
        <f t="shared" si="48"/>
        <v>0.4</v>
      </c>
      <c r="J197" s="137">
        <f t="shared" si="48"/>
        <v>0.4</v>
      </c>
      <c r="K197" s="137">
        <f t="shared" si="48"/>
        <v>0.4</v>
      </c>
      <c r="L197" s="137">
        <f t="shared" si="48"/>
        <v>0.4</v>
      </c>
      <c r="M197" s="137">
        <f t="shared" si="48"/>
        <v>0.4</v>
      </c>
      <c r="N197" s="137">
        <f t="shared" si="48"/>
        <v>0.4</v>
      </c>
      <c r="O197" s="137">
        <f t="shared" si="48"/>
        <v>0.4</v>
      </c>
      <c r="P197" s="137">
        <f t="shared" si="48"/>
        <v>0.4</v>
      </c>
      <c r="Q197" s="137">
        <f t="shared" si="48"/>
        <v>0.4</v>
      </c>
      <c r="R197" s="137">
        <f t="shared" si="48"/>
        <v>0.4</v>
      </c>
      <c r="S197" s="137">
        <f t="shared" si="49"/>
        <v>0.4</v>
      </c>
      <c r="T197" s="137">
        <f t="shared" si="49"/>
        <v>0.4</v>
      </c>
      <c r="U197" s="137">
        <f t="shared" si="49"/>
        <v>0.4</v>
      </c>
      <c r="V197" s="137">
        <f t="shared" si="49"/>
        <v>0.4</v>
      </c>
      <c r="W197" s="137">
        <f t="shared" si="49"/>
        <v>0.4</v>
      </c>
      <c r="X197" s="137">
        <f t="shared" si="49"/>
        <v>0.4</v>
      </c>
      <c r="Y197" s="137">
        <f t="shared" si="49"/>
        <v>0.4</v>
      </c>
      <c r="Z197" s="137">
        <f t="shared" si="49"/>
        <v>0.4</v>
      </c>
      <c r="AA197" s="137">
        <f t="shared" si="49"/>
        <v>0.4</v>
      </c>
      <c r="AB197" s="137">
        <f t="shared" si="49"/>
        <v>0.4</v>
      </c>
      <c r="AC197" s="137">
        <f t="shared" si="49"/>
        <v>0.4</v>
      </c>
      <c r="AD197" s="137">
        <f t="shared" si="49"/>
        <v>0.4</v>
      </c>
      <c r="AE197" s="137">
        <f t="shared" si="49"/>
        <v>0.4</v>
      </c>
      <c r="AF197" s="137">
        <f t="shared" si="49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8"/>
        <v>0.64</v>
      </c>
      <c r="D198" s="146">
        <f t="shared" si="48"/>
        <v>0.64</v>
      </c>
      <c r="E198" s="146">
        <f t="shared" si="48"/>
        <v>0.64</v>
      </c>
      <c r="F198" s="146">
        <f t="shared" si="48"/>
        <v>0.64</v>
      </c>
      <c r="G198" s="146">
        <f t="shared" si="48"/>
        <v>0.64</v>
      </c>
      <c r="H198" s="146">
        <f t="shared" si="48"/>
        <v>0.64</v>
      </c>
      <c r="I198" s="146">
        <f t="shared" si="48"/>
        <v>0.64</v>
      </c>
      <c r="J198" s="146">
        <f t="shared" si="48"/>
        <v>0.64</v>
      </c>
      <c r="K198" s="146">
        <f t="shared" si="48"/>
        <v>0.64</v>
      </c>
      <c r="L198" s="146">
        <f t="shared" si="48"/>
        <v>0.64</v>
      </c>
      <c r="M198" s="146">
        <f t="shared" si="48"/>
        <v>0.64</v>
      </c>
      <c r="N198" s="146">
        <f t="shared" si="48"/>
        <v>0.64</v>
      </c>
      <c r="O198" s="146">
        <f t="shared" si="48"/>
        <v>0.64</v>
      </c>
      <c r="P198" s="146">
        <f t="shared" si="48"/>
        <v>0.64</v>
      </c>
      <c r="Q198" s="146">
        <f t="shared" si="48"/>
        <v>0.64</v>
      </c>
      <c r="R198" s="146">
        <f t="shared" si="48"/>
        <v>0.64</v>
      </c>
      <c r="S198" s="146">
        <f t="shared" si="49"/>
        <v>0.64</v>
      </c>
      <c r="T198" s="146">
        <f t="shared" si="49"/>
        <v>0.64</v>
      </c>
      <c r="U198" s="146">
        <f t="shared" si="49"/>
        <v>0.64</v>
      </c>
      <c r="V198" s="146">
        <f t="shared" si="49"/>
        <v>0.64</v>
      </c>
      <c r="W198" s="146">
        <f t="shared" si="49"/>
        <v>0.64</v>
      </c>
      <c r="X198" s="146">
        <f t="shared" si="49"/>
        <v>0.64</v>
      </c>
      <c r="Y198" s="146">
        <f t="shared" si="49"/>
        <v>0.64</v>
      </c>
      <c r="Z198" s="146">
        <f t="shared" si="49"/>
        <v>0.64</v>
      </c>
      <c r="AA198" s="146">
        <f t="shared" si="49"/>
        <v>0.64</v>
      </c>
      <c r="AB198" s="146">
        <f t="shared" si="49"/>
        <v>0.64</v>
      </c>
      <c r="AC198" s="146">
        <f t="shared" si="49"/>
        <v>0.64</v>
      </c>
      <c r="AD198" s="146">
        <f t="shared" si="49"/>
        <v>0.64</v>
      </c>
      <c r="AE198" s="146">
        <f t="shared" si="49"/>
        <v>0.64</v>
      </c>
      <c r="AF198" s="146">
        <f t="shared" si="49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50">SUM(C193:C198)</f>
        <v>3.54</v>
      </c>
      <c r="D199" s="149">
        <f t="shared" si="50"/>
        <v>3.54</v>
      </c>
      <c r="E199" s="149">
        <f t="shared" si="50"/>
        <v>3.54</v>
      </c>
      <c r="F199" s="149">
        <f t="shared" si="50"/>
        <v>3.54</v>
      </c>
      <c r="G199" s="149">
        <f t="shared" si="50"/>
        <v>3.54</v>
      </c>
      <c r="H199" s="149">
        <f t="shared" si="50"/>
        <v>3.54</v>
      </c>
      <c r="I199" s="149">
        <f t="shared" si="50"/>
        <v>3.54</v>
      </c>
      <c r="J199" s="149">
        <f t="shared" si="50"/>
        <v>3.54</v>
      </c>
      <c r="K199" s="149">
        <f t="shared" si="50"/>
        <v>3.54</v>
      </c>
      <c r="L199" s="149">
        <f>SUM(L193:L198)</f>
        <v>3.54</v>
      </c>
      <c r="M199" s="149">
        <f t="shared" ref="M199:R199" si="51">SUM(M193:M198)</f>
        <v>3.54</v>
      </c>
      <c r="N199" s="149">
        <f t="shared" si="51"/>
        <v>3.54</v>
      </c>
      <c r="O199" s="149">
        <f t="shared" si="51"/>
        <v>3.54</v>
      </c>
      <c r="P199" s="149">
        <f t="shared" si="51"/>
        <v>3.54</v>
      </c>
      <c r="Q199" s="149">
        <f t="shared" si="51"/>
        <v>3.54</v>
      </c>
      <c r="R199" s="149">
        <f t="shared" si="51"/>
        <v>3.54</v>
      </c>
      <c r="S199" s="149">
        <f>SUM(S193:S198)</f>
        <v>3.54</v>
      </c>
      <c r="T199" s="149">
        <f t="shared" ref="T199:AG199" si="52">SUM(T193:T198)</f>
        <v>3.54</v>
      </c>
      <c r="U199" s="149">
        <f t="shared" si="52"/>
        <v>3.54</v>
      </c>
      <c r="V199" s="149">
        <f t="shared" si="52"/>
        <v>3.54</v>
      </c>
      <c r="W199" s="149">
        <f t="shared" si="52"/>
        <v>3.54</v>
      </c>
      <c r="X199" s="149">
        <f t="shared" si="52"/>
        <v>3.54</v>
      </c>
      <c r="Y199" s="149">
        <f t="shared" si="52"/>
        <v>3.54</v>
      </c>
      <c r="Z199" s="149">
        <f t="shared" si="52"/>
        <v>3.54</v>
      </c>
      <c r="AA199" s="149">
        <f t="shared" si="52"/>
        <v>3.54</v>
      </c>
      <c r="AB199" s="149">
        <f t="shared" si="52"/>
        <v>3.54</v>
      </c>
      <c r="AC199" s="149">
        <f t="shared" si="52"/>
        <v>3.54</v>
      </c>
      <c r="AD199" s="149">
        <f t="shared" si="52"/>
        <v>3.54</v>
      </c>
      <c r="AE199" s="149">
        <f t="shared" si="52"/>
        <v>3.54</v>
      </c>
      <c r="AF199" s="149">
        <f t="shared" si="52"/>
        <v>3.54</v>
      </c>
      <c r="AG199" s="150">
        <f t="shared" si="52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1317.24</v>
      </c>
      <c r="C208" s="164">
        <f>INDEX(F9:M9,1,MATCH(MAX(F75:M75),F75:M75,0))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16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2078/08/16)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2078/08/16)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3">B75</f>
        <v>859.2399999999999</v>
      </c>
      <c r="U213" s="173">
        <f t="shared" si="53"/>
        <v>820.7399999999999</v>
      </c>
      <c r="V213" s="173">
        <f t="shared" si="53"/>
        <v>816.04</v>
      </c>
      <c r="W213" s="173">
        <f t="shared" si="53"/>
        <v>832.54000000000008</v>
      </c>
      <c r="X213" s="173">
        <f t="shared" si="53"/>
        <v>903.24</v>
      </c>
      <c r="Y213" s="173">
        <f t="shared" si="53"/>
        <v>971.13999999999987</v>
      </c>
      <c r="Z213" s="173">
        <f t="shared" si="53"/>
        <v>1057.54</v>
      </c>
      <c r="AA213" s="173">
        <f t="shared" si="53"/>
        <v>1155.54</v>
      </c>
      <c r="AB213" s="173">
        <f t="shared" si="53"/>
        <v>1262.8400000000001</v>
      </c>
      <c r="AC213" s="173">
        <f t="shared" si="53"/>
        <v>1317.24</v>
      </c>
      <c r="AD213" s="173">
        <f t="shared" si="53"/>
        <v>1316.54</v>
      </c>
      <c r="AE213" s="173">
        <f t="shared" si="53"/>
        <v>1259.44</v>
      </c>
      <c r="AF213" s="173">
        <f t="shared" si="53"/>
        <v>1221.54</v>
      </c>
      <c r="AG213" s="173">
        <f t="shared" si="53"/>
        <v>1173.04</v>
      </c>
      <c r="AH213" s="173">
        <f t="shared" si="53"/>
        <v>1117.54</v>
      </c>
      <c r="AI213" s="173">
        <f t="shared" si="53"/>
        <v>1102.54</v>
      </c>
      <c r="AJ213" s="173">
        <f t="shared" si="53"/>
        <v>1092.8399999999999</v>
      </c>
      <c r="AK213" s="173">
        <f t="shared" si="53"/>
        <v>1118.24</v>
      </c>
      <c r="AL213" s="173">
        <f t="shared" si="53"/>
        <v>1157.9399999999998</v>
      </c>
      <c r="AM213" s="173">
        <f t="shared" si="53"/>
        <v>1252.6399999999999</v>
      </c>
      <c r="AN213" s="173">
        <f t="shared" si="53"/>
        <v>1407.04</v>
      </c>
      <c r="AO213" s="173">
        <f t="shared" si="53"/>
        <v>1489.04</v>
      </c>
      <c r="AP213" s="173">
        <f t="shared" si="53"/>
        <v>1389.3400000000001</v>
      </c>
      <c r="AQ213" s="173">
        <f t="shared" si="53"/>
        <v>1363.94</v>
      </c>
      <c r="AR213" s="173">
        <f t="shared" si="53"/>
        <v>1306.54</v>
      </c>
      <c r="AS213" s="173">
        <f t="shared" si="53"/>
        <v>1181.1399999999999</v>
      </c>
      <c r="AT213" s="173">
        <f t="shared" si="53"/>
        <v>1168.9399999999998</v>
      </c>
      <c r="AU213" s="173">
        <f t="shared" si="53"/>
        <v>1107.24</v>
      </c>
      <c r="AV213" s="173">
        <f t="shared" si="53"/>
        <v>1015.04</v>
      </c>
      <c r="AW213" s="173">
        <f t="shared" si="53"/>
        <v>937.04</v>
      </c>
      <c r="AX213" s="173">
        <f t="shared" si="53"/>
        <v>919.34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4">B198</f>
        <v>0.64</v>
      </c>
      <c r="C234" s="176">
        <f t="shared" si="54"/>
        <v>0.64</v>
      </c>
      <c r="D234" s="176">
        <f t="shared" si="54"/>
        <v>0.64</v>
      </c>
      <c r="E234" s="176">
        <f t="shared" si="54"/>
        <v>0.64</v>
      </c>
      <c r="F234" s="176">
        <f t="shared" si="54"/>
        <v>0.64</v>
      </c>
      <c r="G234" s="176">
        <f t="shared" si="54"/>
        <v>0.64</v>
      </c>
      <c r="H234" s="176">
        <f t="shared" si="54"/>
        <v>0.64</v>
      </c>
      <c r="I234" s="176">
        <f t="shared" si="54"/>
        <v>0.64</v>
      </c>
      <c r="J234" s="176">
        <f t="shared" si="54"/>
        <v>0.64</v>
      </c>
      <c r="K234" s="176">
        <f t="shared" si="54"/>
        <v>0.64</v>
      </c>
      <c r="L234" s="176">
        <f t="shared" si="54"/>
        <v>0.64</v>
      </c>
      <c r="M234" s="176">
        <f t="shared" si="54"/>
        <v>0.64</v>
      </c>
      <c r="N234" s="176">
        <f t="shared" si="54"/>
        <v>0.64</v>
      </c>
      <c r="O234" s="176">
        <f t="shared" si="54"/>
        <v>0.64</v>
      </c>
      <c r="P234" s="176">
        <f t="shared" si="54"/>
        <v>0.64</v>
      </c>
      <c r="Q234" s="176">
        <f t="shared" si="54"/>
        <v>0.64</v>
      </c>
      <c r="R234" s="176">
        <f t="shared" si="54"/>
        <v>0.64</v>
      </c>
      <c r="S234" s="176">
        <f t="shared" si="54"/>
        <v>0.64</v>
      </c>
      <c r="T234" s="176">
        <f t="shared" si="54"/>
        <v>0.64</v>
      </c>
      <c r="U234" s="176">
        <f t="shared" si="54"/>
        <v>0.64</v>
      </c>
      <c r="V234" s="176">
        <f t="shared" si="54"/>
        <v>0.64</v>
      </c>
      <c r="W234" s="176">
        <f t="shared" si="54"/>
        <v>0.64</v>
      </c>
      <c r="X234" s="176">
        <f t="shared" si="54"/>
        <v>0.64</v>
      </c>
      <c r="Y234" s="176">
        <f t="shared" si="54"/>
        <v>0.64</v>
      </c>
      <c r="Z234" s="176">
        <f t="shared" si="54"/>
        <v>0.64</v>
      </c>
      <c r="AA234" s="176">
        <f t="shared" si="54"/>
        <v>0.64</v>
      </c>
      <c r="AB234" s="176">
        <f t="shared" si="54"/>
        <v>0.64</v>
      </c>
      <c r="AC234" s="176">
        <f t="shared" si="54"/>
        <v>0.64</v>
      </c>
      <c r="AD234" s="176">
        <f t="shared" si="54"/>
        <v>0.64</v>
      </c>
      <c r="AE234" s="176">
        <f t="shared" si="54"/>
        <v>0.64</v>
      </c>
      <c r="AF234" s="176">
        <f t="shared" si="54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5">IF(C202&lt;100,"",C202-520)</f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6">IF(B203&lt;100,"",B203-620)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7">IF(B204&lt;100,"",B204-330)</f>
        <v/>
      </c>
      <c r="C237" s="120" t="str">
        <f t="shared" si="57"/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8">IF(C205&lt;100,"",C205-1500)</f>
        <v/>
      </c>
      <c r="D238" s="120" t="str">
        <f t="shared" si="58"/>
        <v/>
      </c>
      <c r="E238" s="120" t="str">
        <f t="shared" si="58"/>
        <v/>
      </c>
      <c r="F238" s="120" t="str">
        <f t="shared" si="58"/>
        <v/>
      </c>
      <c r="G238" s="120" t="str">
        <f t="shared" si="58"/>
        <v/>
      </c>
      <c r="H238" s="120" t="str">
        <f t="shared" si="58"/>
        <v/>
      </c>
      <c r="I238" s="120" t="str">
        <f t="shared" si="58"/>
        <v/>
      </c>
      <c r="J238" s="120" t="str">
        <f t="shared" si="58"/>
        <v/>
      </c>
      <c r="K238" s="120" t="str">
        <f t="shared" si="58"/>
        <v/>
      </c>
      <c r="L238" s="120" t="str">
        <f t="shared" si="58"/>
        <v/>
      </c>
      <c r="M238" s="120" t="str">
        <f t="shared" si="58"/>
        <v/>
      </c>
      <c r="N238" s="120" t="str">
        <f t="shared" si="58"/>
        <v/>
      </c>
      <c r="O238" s="120" t="str">
        <f t="shared" si="58"/>
        <v/>
      </c>
      <c r="P238" s="120" t="str">
        <f t="shared" si="58"/>
        <v/>
      </c>
      <c r="Q238" s="120" t="str">
        <f t="shared" si="58"/>
        <v/>
      </c>
      <c r="R238" s="120" t="str">
        <f t="shared" si="58"/>
        <v/>
      </c>
      <c r="S238" s="120" t="str">
        <f t="shared" si="58"/>
        <v/>
      </c>
      <c r="T238" s="120" t="str">
        <f t="shared" si="58"/>
        <v/>
      </c>
      <c r="U238" s="120" t="str">
        <f t="shared" si="58"/>
        <v/>
      </c>
      <c r="V238" s="120" t="str">
        <f t="shared" si="58"/>
        <v/>
      </c>
      <c r="W238" s="120" t="str">
        <f t="shared" si="58"/>
        <v/>
      </c>
      <c r="X238" s="120" t="str">
        <f t="shared" si="58"/>
        <v/>
      </c>
      <c r="Y238" s="120" t="str">
        <f t="shared" si="58"/>
        <v/>
      </c>
      <c r="Z238" s="120" t="str">
        <f t="shared" si="58"/>
        <v/>
      </c>
      <c r="AA238" s="120" t="str">
        <f t="shared" si="58"/>
        <v/>
      </c>
      <c r="AB238" s="120" t="str">
        <f t="shared" si="58"/>
        <v/>
      </c>
      <c r="AC238" s="120" t="str">
        <f t="shared" si="58"/>
        <v/>
      </c>
      <c r="AD238" s="120" t="str">
        <f t="shared" si="58"/>
        <v/>
      </c>
      <c r="AE238" s="120" t="str">
        <f t="shared" si="58"/>
        <v/>
      </c>
      <c r="AF238" s="120" t="str">
        <f t="shared" si="5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9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325" priority="293">
      <formula>S$9&gt;=20/24</formula>
    </cfRule>
    <cfRule type="expression" dxfId="4324" priority="294">
      <formula>AND(S$9&gt;=14/24,S$9&lt;20/24)</formula>
    </cfRule>
    <cfRule type="expression" dxfId="4323" priority="295">
      <formula>AND(S$9&gt;=8/24,S$9&lt;14/24)</formula>
    </cfRule>
    <cfRule type="expression" dxfId="4322" priority="296">
      <formula>S$9&lt;8/24</formula>
    </cfRule>
  </conditionalFormatting>
  <conditionalFormatting sqref="B8:AF10 AA81:AF81 B81:Q81 B56:AF56 B82:AF82 C193:AF199 B68:AF72 T212:AX212 M11:R11 B74:AF78 B80:AF80 N39:P40 AD42:AD43 AA84:AF91 P41 O12:R12 L37:Q37 Q39:Q41 B57:Q61 B63:Q67 S11:V12 R39:V42 AA42:AC42 AA40:AD41 R58:X67 L53:AF55 W11:AD11 W40:Z42 Y60:Z67 W85:Z91 AB43:AC43 AA12:AF13 AE43:AF43 W18:AF30">
    <cfRule type="expression" dxfId="4321" priority="289">
      <formula>B$9&gt;=20/24</formula>
    </cfRule>
    <cfRule type="expression" dxfId="4320" priority="290">
      <formula>AND(B$9&gt;=14/24,B$9&lt;20/24)</formula>
    </cfRule>
    <cfRule type="expression" dxfId="4319" priority="291">
      <formula>AND(B$9&gt;=8/24,B$9&lt;14/24)</formula>
    </cfRule>
    <cfRule type="expression" dxfId="4318" priority="292">
      <formula>B$9&lt;8/24</formula>
    </cfRule>
  </conditionalFormatting>
  <conditionalFormatting sqref="B191:AF191">
    <cfRule type="expression" dxfId="4317" priority="285">
      <formula>B$9&gt;=20/24</formula>
    </cfRule>
    <cfRule type="expression" dxfId="4316" priority="286">
      <formula>AND(B$9&gt;=14/24,B$9&lt;20/24)</formula>
    </cfRule>
    <cfRule type="expression" dxfId="4315" priority="287">
      <formula>AND(B$9&gt;=8/24,B$9&lt;14/24)</formula>
    </cfRule>
    <cfRule type="expression" dxfId="4314" priority="288">
      <formula>B$9&lt;8/24</formula>
    </cfRule>
  </conditionalFormatting>
  <conditionalFormatting sqref="AL4:AL6">
    <cfRule type="iconSet" priority="284">
      <iconSet iconSet="3TrafficLights2" reverse="1">
        <cfvo type="percent" val="0"/>
        <cfvo type="num" val="1"/>
        <cfvo type="num" val="1"/>
      </iconSet>
    </cfRule>
  </conditionalFormatting>
  <conditionalFormatting sqref="R43:V43">
    <cfRule type="expression" dxfId="4313" priority="276">
      <formula>R$9&gt;=20/24</formula>
    </cfRule>
    <cfRule type="expression" dxfId="4312" priority="277">
      <formula>AND(R$9&gt;=14/24,R$9&lt;20/24)</formula>
    </cfRule>
    <cfRule type="expression" dxfId="4311" priority="278">
      <formula>AND(R$9&gt;=8/24,R$9&lt;14/24)</formula>
    </cfRule>
    <cfRule type="expression" dxfId="4310" priority="279">
      <formula>R$9&lt;8/24</formula>
    </cfRule>
  </conditionalFormatting>
  <conditionalFormatting sqref="W39:AD39">
    <cfRule type="expression" dxfId="4309" priority="272">
      <formula>W$9&gt;=20/24</formula>
    </cfRule>
    <cfRule type="expression" dxfId="4308" priority="273">
      <formula>AND(W$9&gt;=14/24,W$9&lt;20/24)</formula>
    </cfRule>
    <cfRule type="expression" dxfId="4307" priority="274">
      <formula>AND(W$9&gt;=8/24,W$9&lt;14/24)</formula>
    </cfRule>
    <cfRule type="expression" dxfId="4306" priority="275">
      <formula>W$9&lt;8/24</formula>
    </cfRule>
  </conditionalFormatting>
  <conditionalFormatting sqref="R57:AF57">
    <cfRule type="expression" dxfId="4305" priority="268">
      <formula>R$9&gt;=20/24</formula>
    </cfRule>
    <cfRule type="expression" dxfId="4304" priority="269">
      <formula>AND(R$9&gt;=14/24,R$9&lt;20/24)</formula>
    </cfRule>
    <cfRule type="expression" dxfId="4303" priority="270">
      <formula>AND(R$9&gt;=8/24,R$9&lt;14/24)</formula>
    </cfRule>
    <cfRule type="expression" dxfId="4302" priority="271">
      <formula>R$9&lt;8/24</formula>
    </cfRule>
  </conditionalFormatting>
  <conditionalFormatting sqref="R81:Z81">
    <cfRule type="expression" dxfId="4301" priority="264">
      <formula>R$9&gt;=20/24</formula>
    </cfRule>
    <cfRule type="expression" dxfId="4300" priority="265">
      <formula>AND(R$9&gt;=14/24,R$9&lt;20/24)</formula>
    </cfRule>
    <cfRule type="expression" dxfId="4299" priority="266">
      <formula>AND(R$9&gt;=8/24,R$9&lt;14/24)</formula>
    </cfRule>
    <cfRule type="expression" dxfId="4298" priority="267">
      <formula>R$9&lt;8/24</formula>
    </cfRule>
  </conditionalFormatting>
  <conditionalFormatting sqref="U84:Z84">
    <cfRule type="expression" dxfId="4297" priority="260">
      <formula>U$9&gt;=20/24</formula>
    </cfRule>
    <cfRule type="expression" dxfId="4296" priority="261">
      <formula>AND(U$9&gt;=14/24,U$9&lt;20/24)</formula>
    </cfRule>
    <cfRule type="expression" dxfId="4295" priority="262">
      <formula>AND(U$9&gt;=8/24,U$9&lt;14/24)</formula>
    </cfRule>
    <cfRule type="expression" dxfId="4294" priority="263">
      <formula>U$9&lt;8/24</formula>
    </cfRule>
  </conditionalFormatting>
  <conditionalFormatting sqref="R37:AD37">
    <cfRule type="expression" dxfId="4293" priority="256">
      <formula>R$9&gt;=20/24</formula>
    </cfRule>
    <cfRule type="expression" dxfId="4292" priority="257">
      <formula>AND(R$9&gt;=14/24,R$9&lt;20/24)</formula>
    </cfRule>
    <cfRule type="expression" dxfId="4291" priority="258">
      <formula>AND(R$9&gt;=8/24,R$9&lt;14/24)</formula>
    </cfRule>
    <cfRule type="expression" dxfId="4290" priority="259">
      <formula>R$9&lt;8/24</formula>
    </cfRule>
  </conditionalFormatting>
  <conditionalFormatting sqref="W31:AF32 W35:AF35">
    <cfRule type="expression" dxfId="4289" priority="252">
      <formula>W$9&gt;=20/24</formula>
    </cfRule>
    <cfRule type="expression" dxfId="4288" priority="253">
      <formula>AND(W$9&gt;=14/24,W$9&lt;20/24)</formula>
    </cfRule>
    <cfRule type="expression" dxfId="4287" priority="254">
      <formula>AND(W$9&gt;=8/24,W$9&lt;14/24)</formula>
    </cfRule>
    <cfRule type="expression" dxfId="4286" priority="255">
      <formula>W$9&lt;8/24</formula>
    </cfRule>
  </conditionalFormatting>
  <conditionalFormatting sqref="W43:AA43 W45:AF48">
    <cfRule type="expression" dxfId="4285" priority="248">
      <formula>W$9&gt;=20/24</formula>
    </cfRule>
    <cfRule type="expression" dxfId="4284" priority="249">
      <formula>AND(W$9&gt;=14/24,W$9&lt;20/24)</formula>
    </cfRule>
    <cfRule type="expression" dxfId="4283" priority="250">
      <formula>AND(W$9&gt;=8/24,W$9&lt;14/24)</formula>
    </cfRule>
    <cfRule type="expression" dxfId="4282" priority="251">
      <formula>W$9&lt;8/24</formula>
    </cfRule>
  </conditionalFormatting>
  <conditionalFormatting sqref="W49:AF49">
    <cfRule type="expression" dxfId="4281" priority="244">
      <formula>W$9&gt;=20/24</formula>
    </cfRule>
    <cfRule type="expression" dxfId="4280" priority="245">
      <formula>AND(W$9&gt;=14/24,W$9&lt;20/24)</formula>
    </cfRule>
    <cfRule type="expression" dxfId="4279" priority="246">
      <formula>AND(W$9&gt;=8/24,W$9&lt;14/24)</formula>
    </cfRule>
    <cfRule type="expression" dxfId="4278" priority="247">
      <formula>W$9&lt;8/24</formula>
    </cfRule>
  </conditionalFormatting>
  <conditionalFormatting sqref="W50:AF50">
    <cfRule type="expression" dxfId="4277" priority="240">
      <formula>W$9&gt;=20/24</formula>
    </cfRule>
    <cfRule type="expression" dxfId="4276" priority="241">
      <formula>AND(W$9&gt;=14/24,W$9&lt;20/24)</formula>
    </cfRule>
    <cfRule type="expression" dxfId="4275" priority="242">
      <formula>AND(W$9&gt;=8/24,W$9&lt;14/24)</formula>
    </cfRule>
    <cfRule type="expression" dxfId="4274" priority="243">
      <formula>W$9&lt;8/24</formula>
    </cfRule>
  </conditionalFormatting>
  <conditionalFormatting sqref="AA60:AF67">
    <cfRule type="expression" dxfId="4273" priority="236">
      <formula>AA$9&gt;=20/24</formula>
    </cfRule>
    <cfRule type="expression" dxfId="4272" priority="237">
      <formula>AND(AA$9&gt;=14/24,AA$9&lt;20/24)</formula>
    </cfRule>
    <cfRule type="expression" dxfId="4271" priority="238">
      <formula>AND(AA$9&gt;=8/24,AA$9&lt;14/24)</formula>
    </cfRule>
    <cfRule type="expression" dxfId="4270" priority="239">
      <formula>AA$9&lt;8/24</formula>
    </cfRule>
  </conditionalFormatting>
  <conditionalFormatting sqref="AA94:AF97">
    <cfRule type="expression" dxfId="4269" priority="232">
      <formula>AA$9&gt;=20/24</formula>
    </cfRule>
    <cfRule type="expression" dxfId="4268" priority="233">
      <formula>AND(AA$9&gt;=14/24,AA$9&lt;20/24)</formula>
    </cfRule>
    <cfRule type="expression" dxfId="4267" priority="234">
      <formula>AND(AA$9&gt;=8/24,AA$9&lt;14/24)</formula>
    </cfRule>
    <cfRule type="expression" dxfId="4266" priority="235">
      <formula>AA$9&lt;8/24</formula>
    </cfRule>
  </conditionalFormatting>
  <conditionalFormatting sqref="B62:Q62">
    <cfRule type="expression" dxfId="4265" priority="228">
      <formula>B$9&gt;=20/24</formula>
    </cfRule>
    <cfRule type="expression" dxfId="4264" priority="229">
      <formula>AND(B$9&gt;=14/24,B$9&lt;20/24)</formula>
    </cfRule>
    <cfRule type="expression" dxfId="4263" priority="230">
      <formula>AND(B$9&gt;=8/24,B$9&lt;14/24)</formula>
    </cfRule>
    <cfRule type="expression" dxfId="4262" priority="231">
      <formula>B$9&lt;8/24</formula>
    </cfRule>
  </conditionalFormatting>
  <conditionalFormatting sqref="U94:Z97">
    <cfRule type="expression" dxfId="4261" priority="224">
      <formula>U$9&gt;=20/24</formula>
    </cfRule>
    <cfRule type="expression" dxfId="4260" priority="225">
      <formula>AND(U$9&gt;=14/24,U$9&lt;20/24)</formula>
    </cfRule>
    <cfRule type="expression" dxfId="4259" priority="226">
      <formula>AND(U$9&gt;=8/24,U$9&lt;14/24)</formula>
    </cfRule>
    <cfRule type="expression" dxfId="4258" priority="227">
      <formula>U$9&lt;8/24</formula>
    </cfRule>
  </conditionalFormatting>
  <conditionalFormatting sqref="AG51 M11:R11 B11:K14 R12 B16:Q32 B35:Q37 L12:Q14 B45:Q50 S11:V12 B51:AF56 W11:AF11 R37:AF37 AA12:AF13 B38:AF43 W18:AF32 W35:AF36 W45:AF50">
    <cfRule type="expression" dxfId="4257" priority="223">
      <formula>B11&gt;$AG11</formula>
    </cfRule>
  </conditionalFormatting>
  <conditionalFormatting sqref="A100:A156 A84:A97 A11:A14 A16:A32 A45:A72 A80:A82 A74:A78 A35:A43 A169:A200">
    <cfRule type="expression" dxfId="4256" priority="222">
      <formula>$AH11=0</formula>
    </cfRule>
  </conditionalFormatting>
  <conditionalFormatting sqref="AA98:AF98">
    <cfRule type="expression" dxfId="4255" priority="218">
      <formula>AA$9&gt;=20/24</formula>
    </cfRule>
    <cfRule type="expression" dxfId="4254" priority="219">
      <formula>AND(AA$9&gt;=14/24,AA$9&lt;20/24)</formula>
    </cfRule>
    <cfRule type="expression" dxfId="4253" priority="220">
      <formula>AND(AA$9&gt;=8/24,AA$9&lt;14/24)</formula>
    </cfRule>
    <cfRule type="expression" dxfId="4252" priority="221">
      <formula>AA$9&lt;8/24</formula>
    </cfRule>
  </conditionalFormatting>
  <conditionalFormatting sqref="U98:Z98">
    <cfRule type="expression" dxfId="4251" priority="214">
      <formula>U$9&gt;=20/24</formula>
    </cfRule>
    <cfRule type="expression" dxfId="4250" priority="215">
      <formula>AND(U$9&gt;=14/24,U$9&lt;20/24)</formula>
    </cfRule>
    <cfRule type="expression" dxfId="4249" priority="216">
      <formula>AND(U$9&gt;=8/24,U$9&lt;14/24)</formula>
    </cfRule>
    <cfRule type="expression" dxfId="4248" priority="217">
      <formula>U$9&lt;8/24</formula>
    </cfRule>
  </conditionalFormatting>
  <conditionalFormatting sqref="A98">
    <cfRule type="expression" dxfId="4247" priority="213">
      <formula>$AH98=0</formula>
    </cfRule>
  </conditionalFormatting>
  <conditionalFormatting sqref="W36:AF36">
    <cfRule type="expression" dxfId="4246" priority="209">
      <formula>W$9&gt;=20/24</formula>
    </cfRule>
    <cfRule type="expression" dxfId="4245" priority="210">
      <formula>AND(W$9&gt;=14/24,W$9&lt;20/24)</formula>
    </cfRule>
    <cfRule type="expression" dxfId="4244" priority="211">
      <formula>AND(W$9&gt;=8/24,W$9&lt;14/24)</formula>
    </cfRule>
    <cfRule type="expression" dxfId="4243" priority="212">
      <formula>W$9&lt;8/24</formula>
    </cfRule>
  </conditionalFormatting>
  <conditionalFormatting sqref="W36:AF36">
    <cfRule type="expression" dxfId="4242" priority="205">
      <formula>W$9&gt;=20/24</formula>
    </cfRule>
    <cfRule type="expression" dxfId="4241" priority="206">
      <formula>AND(W$9&gt;=14/24,W$9&lt;20/24)</formula>
    </cfRule>
    <cfRule type="expression" dxfId="4240" priority="207">
      <formula>AND(W$9&gt;=8/24,W$9&lt;14/24)</formula>
    </cfRule>
    <cfRule type="expression" dxfId="4239" priority="208">
      <formula>W$9&lt;8/24</formula>
    </cfRule>
  </conditionalFormatting>
  <conditionalFormatting sqref="B36:Q36">
    <cfRule type="expression" dxfId="4238" priority="201">
      <formula>B$9&gt;=20/24</formula>
    </cfRule>
    <cfRule type="expression" dxfId="4237" priority="202">
      <formula>AND(B$9&gt;=14/24,B$9&lt;20/24)</formula>
    </cfRule>
    <cfRule type="expression" dxfId="4236" priority="203">
      <formula>AND(B$9&gt;=8/24,B$9&lt;14/24)</formula>
    </cfRule>
    <cfRule type="expression" dxfId="4235" priority="204">
      <formula>B$9&lt;8/24</formula>
    </cfRule>
  </conditionalFormatting>
  <conditionalFormatting sqref="AL32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W34:AF34">
    <cfRule type="expression" dxfId="4234" priority="192">
      <formula>W$9&gt;=20/24</formula>
    </cfRule>
    <cfRule type="expression" dxfId="4233" priority="193">
      <formula>AND(W$9&gt;=14/24,W$9&lt;20/24)</formula>
    </cfRule>
    <cfRule type="expression" dxfId="4232" priority="194">
      <formula>AND(W$9&gt;=8/24,W$9&lt;14/24)</formula>
    </cfRule>
    <cfRule type="expression" dxfId="4231" priority="195">
      <formula>W$9&lt;8/24</formula>
    </cfRule>
  </conditionalFormatting>
  <conditionalFormatting sqref="B34:Q34 W34:AF34">
    <cfRule type="expression" dxfId="4230" priority="191">
      <formula>B34&gt;$AG34</formula>
    </cfRule>
  </conditionalFormatting>
  <conditionalFormatting sqref="A34">
    <cfRule type="expression" dxfId="4229" priority="190">
      <formula>$AH34=0</formula>
    </cfRule>
  </conditionalFormatting>
  <conditionalFormatting sqref="B83:AF83">
    <cfRule type="expression" dxfId="4228" priority="186">
      <formula>B$9&gt;=20/24</formula>
    </cfRule>
    <cfRule type="expression" dxfId="4227" priority="187">
      <formula>AND(B$9&gt;=14/24,B$9&lt;20/24)</formula>
    </cfRule>
    <cfRule type="expression" dxfId="4226" priority="188">
      <formula>AND(B$9&gt;=8/24,B$9&lt;14/24)</formula>
    </cfRule>
    <cfRule type="expression" dxfId="4225" priority="189">
      <formula>B$9&lt;8/24</formula>
    </cfRule>
  </conditionalFormatting>
  <conditionalFormatting sqref="A83">
    <cfRule type="expression" dxfId="4224" priority="185">
      <formula>$AH83=0</formula>
    </cfRule>
  </conditionalFormatting>
  <conditionalFormatting sqref="B15:Q15">
    <cfRule type="expression" dxfId="4223" priority="184">
      <formula>B15&gt;$AG15</formula>
    </cfRule>
  </conditionalFormatting>
  <conditionalFormatting sqref="A15">
    <cfRule type="expression" dxfId="4222" priority="183">
      <formula>$AH15=0</formula>
    </cfRule>
  </conditionalFormatting>
  <conditionalFormatting sqref="A163:A168">
    <cfRule type="expression" dxfId="4221" priority="182">
      <formula>$AH163=0</formula>
    </cfRule>
  </conditionalFormatting>
  <conditionalFormatting sqref="A157:A162">
    <cfRule type="expression" dxfId="4220" priority="181">
      <formula>$AH157=0</formula>
    </cfRule>
  </conditionalFormatting>
  <conditionalFormatting sqref="R44:V44">
    <cfRule type="expression" dxfId="4219" priority="177">
      <formula>R$9&gt;=20/24</formula>
    </cfRule>
    <cfRule type="expression" dxfId="4218" priority="178">
      <formula>AND(R$9&gt;=14/24,R$9&lt;20/24)</formula>
    </cfRule>
    <cfRule type="expression" dxfId="4217" priority="179">
      <formula>AND(R$9&gt;=8/24,R$9&lt;14/24)</formula>
    </cfRule>
    <cfRule type="expression" dxfId="4216" priority="180">
      <formula>R$9&lt;8/24</formula>
    </cfRule>
  </conditionalFormatting>
  <conditionalFormatting sqref="W44:AF44">
    <cfRule type="expression" dxfId="4215" priority="173">
      <formula>W$9&gt;=20/24</formula>
    </cfRule>
    <cfRule type="expression" dxfId="4214" priority="174">
      <formula>AND(W$9&gt;=14/24,W$9&lt;20/24)</formula>
    </cfRule>
    <cfRule type="expression" dxfId="4213" priority="175">
      <formula>AND(W$9&gt;=8/24,W$9&lt;14/24)</formula>
    </cfRule>
    <cfRule type="expression" dxfId="4212" priority="176">
      <formula>W$9&lt;8/24</formula>
    </cfRule>
  </conditionalFormatting>
  <conditionalFormatting sqref="B44:AF44">
    <cfRule type="expression" dxfId="4211" priority="172">
      <formula>B44&gt;$AG44</formula>
    </cfRule>
  </conditionalFormatting>
  <conditionalFormatting sqref="A44">
    <cfRule type="expression" dxfId="4210" priority="171">
      <formula>$AH44=0</formula>
    </cfRule>
  </conditionalFormatting>
  <conditionalFormatting sqref="B79:AF79">
    <cfRule type="expression" dxfId="4209" priority="167">
      <formula>B$9&gt;=20/24</formula>
    </cfRule>
    <cfRule type="expression" dxfId="4208" priority="168">
      <formula>AND(B$9&gt;=14/24,B$9&lt;20/24)</formula>
    </cfRule>
    <cfRule type="expression" dxfId="4207" priority="169">
      <formula>AND(B$9&gt;=8/24,B$9&lt;14/24)</formula>
    </cfRule>
    <cfRule type="expression" dxfId="4206" priority="170">
      <formula>B$9&lt;8/24</formula>
    </cfRule>
  </conditionalFormatting>
  <conditionalFormatting sqref="A79">
    <cfRule type="expression" dxfId="4205" priority="166">
      <formula>$AH79=0</formula>
    </cfRule>
  </conditionalFormatting>
  <conditionalFormatting sqref="B73:AG73">
    <cfRule type="expression" dxfId="4204" priority="162">
      <formula>B$9&gt;=20/24</formula>
    </cfRule>
    <cfRule type="expression" dxfId="4203" priority="163">
      <formula>AND(B$9&gt;=14/24,B$9&lt;20/24)</formula>
    </cfRule>
    <cfRule type="expression" dxfId="4202" priority="164">
      <formula>AND(B$9&gt;=8/24,B$9&lt;14/24)</formula>
    </cfRule>
    <cfRule type="expression" dxfId="4201" priority="165">
      <formula>B$9&lt;8/24</formula>
    </cfRule>
  </conditionalFormatting>
  <conditionalFormatting sqref="A73">
    <cfRule type="expression" dxfId="4200" priority="161">
      <formula>$AH73=0</formula>
    </cfRule>
  </conditionalFormatting>
  <conditionalFormatting sqref="AL34:AL35 AL7:AL31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U85:V91">
    <cfRule type="expression" dxfId="4199" priority="153">
      <formula>U$9&gt;=20/24</formula>
    </cfRule>
    <cfRule type="expression" dxfId="4198" priority="154">
      <formula>AND(U$9&gt;=14/24,U$9&lt;20/24)</formula>
    </cfRule>
    <cfRule type="expression" dxfId="4197" priority="155">
      <formula>AND(U$9&gt;=8/24,U$9&lt;14/24)</formula>
    </cfRule>
    <cfRule type="expression" dxfId="4196" priority="156">
      <formula>U$9&lt;8/24</formula>
    </cfRule>
  </conditionalFormatting>
  <conditionalFormatting sqref="B84:Q91 R85:T91">
    <cfRule type="expression" dxfId="4195" priority="149">
      <formula>B$9&gt;=20/24</formula>
    </cfRule>
    <cfRule type="expression" dxfId="4194" priority="150">
      <formula>AND(B$9&gt;=14/24,B$9&lt;20/24)</formula>
    </cfRule>
    <cfRule type="expression" dxfId="4193" priority="151">
      <formula>AND(B$9&gt;=8/24,B$9&lt;14/24)</formula>
    </cfRule>
    <cfRule type="expression" dxfId="4192" priority="152">
      <formula>B$9&lt;8/24</formula>
    </cfRule>
  </conditionalFormatting>
  <conditionalFormatting sqref="R84:T84">
    <cfRule type="expression" dxfId="4191" priority="145">
      <formula>R$9&gt;=20/24</formula>
    </cfRule>
    <cfRule type="expression" dxfId="4190" priority="146">
      <formula>AND(R$9&gt;=14/24,R$9&lt;20/24)</formula>
    </cfRule>
    <cfRule type="expression" dxfId="4189" priority="147">
      <formula>AND(R$9&gt;=8/24,R$9&lt;14/24)</formula>
    </cfRule>
    <cfRule type="expression" dxfId="4188" priority="148">
      <formula>R$9&lt;8/24</formula>
    </cfRule>
  </conditionalFormatting>
  <conditionalFormatting sqref="C94:E94 B94:B97 C95:L97">
    <cfRule type="expression" dxfId="4187" priority="141">
      <formula>B$9&gt;=20/24</formula>
    </cfRule>
    <cfRule type="expression" dxfId="4186" priority="142">
      <formula>AND(B$9&gt;=14/24,B$9&lt;20/24)</formula>
    </cfRule>
    <cfRule type="expression" dxfId="4185" priority="143">
      <formula>AND(B$9&gt;=8/24,B$9&lt;14/24)</formula>
    </cfRule>
    <cfRule type="expression" dxfId="4184" priority="144">
      <formula>B$9&lt;8/24</formula>
    </cfRule>
  </conditionalFormatting>
  <conditionalFormatting sqref="M95:Q97 N94:Q94">
    <cfRule type="expression" dxfId="4183" priority="137">
      <formula>M$9&gt;=20/24</formula>
    </cfRule>
    <cfRule type="expression" dxfId="4182" priority="138">
      <formula>AND(M$9&gt;=14/24,M$9&lt;20/24)</formula>
    </cfRule>
    <cfRule type="expression" dxfId="4181" priority="139">
      <formula>AND(M$9&gt;=8/24,M$9&lt;14/24)</formula>
    </cfRule>
    <cfRule type="expression" dxfId="4180" priority="140">
      <formula>M$9&lt;8/24</formula>
    </cfRule>
  </conditionalFormatting>
  <conditionalFormatting sqref="R94:T97">
    <cfRule type="expression" dxfId="4179" priority="133">
      <formula>R$9&gt;=20/24</formula>
    </cfRule>
    <cfRule type="expression" dxfId="4178" priority="134">
      <formula>AND(R$9&gt;=14/24,R$9&lt;20/24)</formula>
    </cfRule>
    <cfRule type="expression" dxfId="4177" priority="135">
      <formula>AND(R$9&gt;=8/24,R$9&lt;14/24)</formula>
    </cfRule>
    <cfRule type="expression" dxfId="4176" priority="136">
      <formula>R$9&lt;8/24</formula>
    </cfRule>
  </conditionalFormatting>
  <conditionalFormatting sqref="B98:L98">
    <cfRule type="expression" dxfId="4175" priority="129">
      <formula>B$9&gt;=20/24</formula>
    </cfRule>
    <cfRule type="expression" dxfId="4174" priority="130">
      <formula>AND(B$9&gt;=14/24,B$9&lt;20/24)</formula>
    </cfRule>
    <cfRule type="expression" dxfId="4173" priority="131">
      <formula>AND(B$9&gt;=8/24,B$9&lt;14/24)</formula>
    </cfRule>
    <cfRule type="expression" dxfId="4172" priority="132">
      <formula>B$9&lt;8/24</formula>
    </cfRule>
  </conditionalFormatting>
  <conditionalFormatting sqref="M98:Q98">
    <cfRule type="expression" dxfId="4171" priority="125">
      <formula>M$9&gt;=20/24</formula>
    </cfRule>
    <cfRule type="expression" dxfId="4170" priority="126">
      <formula>AND(M$9&gt;=14/24,M$9&lt;20/24)</formula>
    </cfRule>
    <cfRule type="expression" dxfId="4169" priority="127">
      <formula>AND(M$9&gt;=8/24,M$9&lt;14/24)</formula>
    </cfRule>
    <cfRule type="expression" dxfId="4168" priority="128">
      <formula>M$9&lt;8/24</formula>
    </cfRule>
  </conditionalFormatting>
  <conditionalFormatting sqref="R98:T98">
    <cfRule type="expression" dxfId="4167" priority="121">
      <formula>R$9&gt;=20/24</formula>
    </cfRule>
    <cfRule type="expression" dxfId="4166" priority="122">
      <formula>AND(R$9&gt;=14/24,R$9&lt;20/24)</formula>
    </cfRule>
    <cfRule type="expression" dxfId="4165" priority="123">
      <formula>AND(R$9&gt;=8/24,R$9&lt;14/24)</formula>
    </cfRule>
    <cfRule type="expression" dxfId="4164" priority="124">
      <formula>R$9&lt;8/24</formula>
    </cfRule>
  </conditionalFormatting>
  <conditionalFormatting sqref="L94:M94">
    <cfRule type="expression" dxfId="4163" priority="117">
      <formula>L$9&gt;=20/24</formula>
    </cfRule>
    <cfRule type="expression" dxfId="4162" priority="118">
      <formula>AND(L$9&gt;=14/24,L$9&lt;20/24)</formula>
    </cfRule>
    <cfRule type="expression" dxfId="4161" priority="119">
      <formula>AND(L$9&gt;=8/24,L$9&lt;14/24)</formula>
    </cfRule>
    <cfRule type="expression" dxfId="4160" priority="120">
      <formula>L$9&lt;8/24</formula>
    </cfRule>
  </conditionalFormatting>
  <conditionalFormatting sqref="F94:K94">
    <cfRule type="expression" dxfId="4159" priority="113">
      <formula>F$9&gt;=20/24</formula>
    </cfRule>
    <cfRule type="expression" dxfId="4158" priority="114">
      <formula>AND(F$9&gt;=14/24,F$9&lt;20/24)</formula>
    </cfRule>
    <cfRule type="expression" dxfId="4157" priority="115">
      <formula>AND(F$9&gt;=8/24,F$9&lt;14/24)</formula>
    </cfRule>
    <cfRule type="expression" dxfId="4156" priority="116">
      <formula>F$9&lt;8/24</formula>
    </cfRule>
  </conditionalFormatting>
  <conditionalFormatting sqref="U94:V94">
    <cfRule type="expression" dxfId="4155" priority="109">
      <formula>U$9&gt;=20/24</formula>
    </cfRule>
    <cfRule type="expression" dxfId="4154" priority="110">
      <formula>AND(U$9&gt;=14/24,U$9&lt;20/24)</formula>
    </cfRule>
    <cfRule type="expression" dxfId="4153" priority="111">
      <formula>AND(U$9&gt;=8/24,U$9&lt;14/24)</formula>
    </cfRule>
    <cfRule type="expression" dxfId="4152" priority="112">
      <formula>U$9&lt;8/24</formula>
    </cfRule>
  </conditionalFormatting>
  <conditionalFormatting sqref="M94:T94">
    <cfRule type="expression" dxfId="4151" priority="105">
      <formula>M$9&gt;=20/24</formula>
    </cfRule>
    <cfRule type="expression" dxfId="4150" priority="106">
      <formula>AND(M$9&gt;=14/24,M$9&lt;20/24)</formula>
    </cfRule>
    <cfRule type="expression" dxfId="4149" priority="107">
      <formula>AND(M$9&gt;=8/24,M$9&lt;14/24)</formula>
    </cfRule>
    <cfRule type="expression" dxfId="4148" priority="108">
      <formula>M$9&lt;8/24</formula>
    </cfRule>
  </conditionalFormatting>
  <conditionalFormatting sqref="AA99:AF99">
    <cfRule type="expression" dxfId="4147" priority="101">
      <formula>AA$9&gt;=20/24</formula>
    </cfRule>
    <cfRule type="expression" dxfId="4146" priority="102">
      <formula>AND(AA$9&gt;=14/24,AA$9&lt;20/24)</formula>
    </cfRule>
    <cfRule type="expression" dxfId="4145" priority="103">
      <formula>AND(AA$9&gt;=8/24,AA$9&lt;14/24)</formula>
    </cfRule>
    <cfRule type="expression" dxfId="4144" priority="104">
      <formula>AA$9&lt;8/24</formula>
    </cfRule>
  </conditionalFormatting>
  <conditionalFormatting sqref="T99:Z99">
    <cfRule type="expression" dxfId="4143" priority="97">
      <formula>T$9&gt;=20/24</formula>
    </cfRule>
    <cfRule type="expression" dxfId="4142" priority="98">
      <formula>AND(T$9&gt;=14/24,T$9&lt;20/24)</formula>
    </cfRule>
    <cfRule type="expression" dxfId="4141" priority="99">
      <formula>AND(T$9&gt;=8/24,T$9&lt;14/24)</formula>
    </cfRule>
    <cfRule type="expression" dxfId="4140" priority="100">
      <formula>T$9&lt;8/24</formula>
    </cfRule>
  </conditionalFormatting>
  <conditionalFormatting sqref="A99">
    <cfRule type="expression" dxfId="4139" priority="96">
      <formula>$AH99=0</formula>
    </cfRule>
  </conditionalFormatting>
  <conditionalFormatting sqref="B99:L99">
    <cfRule type="expression" dxfId="4138" priority="92">
      <formula>B$9&gt;=20/24</formula>
    </cfRule>
    <cfRule type="expression" dxfId="4137" priority="93">
      <formula>AND(B$9&gt;=14/24,B$9&lt;20/24)</formula>
    </cfRule>
    <cfRule type="expression" dxfId="4136" priority="94">
      <formula>AND(B$9&gt;=8/24,B$9&lt;14/24)</formula>
    </cfRule>
    <cfRule type="expression" dxfId="4135" priority="95">
      <formula>B$9&lt;8/24</formula>
    </cfRule>
  </conditionalFormatting>
  <conditionalFormatting sqref="M99:Q99">
    <cfRule type="expression" dxfId="4134" priority="88">
      <formula>M$9&gt;=20/24</formula>
    </cfRule>
    <cfRule type="expression" dxfId="4133" priority="89">
      <formula>AND(M$9&gt;=14/24,M$9&lt;20/24)</formula>
    </cfRule>
    <cfRule type="expression" dxfId="4132" priority="90">
      <formula>AND(M$9&gt;=8/24,M$9&lt;14/24)</formula>
    </cfRule>
    <cfRule type="expression" dxfId="4131" priority="91">
      <formula>M$9&lt;8/24</formula>
    </cfRule>
  </conditionalFormatting>
  <conditionalFormatting sqref="R99:S99">
    <cfRule type="expression" dxfId="4130" priority="84">
      <formula>R$9&gt;=20/24</formula>
    </cfRule>
    <cfRule type="expression" dxfId="4129" priority="85">
      <formula>AND(R$9&gt;=14/24,R$9&lt;20/24)</formula>
    </cfRule>
    <cfRule type="expression" dxfId="4128" priority="86">
      <formula>AND(R$9&gt;=8/24,R$9&lt;14/24)</formula>
    </cfRule>
    <cfRule type="expression" dxfId="4127" priority="87">
      <formula>R$9&lt;8/24</formula>
    </cfRule>
  </conditionalFormatting>
  <conditionalFormatting sqref="W12:Z16 AA14:AF16">
    <cfRule type="expression" dxfId="4126" priority="80">
      <formula>W$9&gt;=20/24</formula>
    </cfRule>
    <cfRule type="expression" dxfId="4125" priority="81">
      <formula>AND(W$9&gt;=14/24,W$9&lt;20/24)</formula>
    </cfRule>
    <cfRule type="expression" dxfId="4124" priority="82">
      <formula>AND(W$9&gt;=8/24,W$9&lt;14/24)</formula>
    </cfRule>
    <cfRule type="expression" dxfId="4123" priority="83">
      <formula>W$9&lt;8/24</formula>
    </cfRule>
  </conditionalFormatting>
  <conditionalFormatting sqref="W17:AF17">
    <cfRule type="expression" dxfId="4122" priority="76">
      <formula>W$9&gt;=20/24</formula>
    </cfRule>
    <cfRule type="expression" dxfId="4121" priority="77">
      <formula>AND(W$9&gt;=14/24,W$9&lt;20/24)</formula>
    </cfRule>
    <cfRule type="expression" dxfId="4120" priority="78">
      <formula>AND(W$9&gt;=8/24,W$9&lt;14/24)</formula>
    </cfRule>
    <cfRule type="expression" dxfId="4119" priority="79">
      <formula>W$9&lt;8/24</formula>
    </cfRule>
  </conditionalFormatting>
  <conditionalFormatting sqref="W12:Z13">
    <cfRule type="expression" dxfId="4118" priority="72">
      <formula>W$9&gt;=20/24</formula>
    </cfRule>
    <cfRule type="expression" dxfId="4117" priority="73">
      <formula>AND(W$9&gt;=14/24,W$9&lt;20/24)</formula>
    </cfRule>
    <cfRule type="expression" dxfId="4116" priority="74">
      <formula>AND(W$9&gt;=8/24,W$9&lt;14/24)</formula>
    </cfRule>
    <cfRule type="expression" dxfId="4115" priority="75">
      <formula>W$9&lt;8/24</formula>
    </cfRule>
  </conditionalFormatting>
  <conditionalFormatting sqref="AA58:AF59">
    <cfRule type="expression" dxfId="4114" priority="68">
      <formula>AA$9&gt;=20/24</formula>
    </cfRule>
    <cfRule type="expression" dxfId="4113" priority="69">
      <formula>AND(AA$9&gt;=14/24,AA$9&lt;20/24)</formula>
    </cfRule>
    <cfRule type="expression" dxfId="4112" priority="70">
      <formula>AND(AA$9&gt;=8/24,AA$9&lt;14/24)</formula>
    </cfRule>
    <cfRule type="expression" dxfId="4111" priority="71">
      <formula>AA$9&lt;8/24</formula>
    </cfRule>
  </conditionalFormatting>
  <conditionalFormatting sqref="AL33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L11 R16:V32 R13:V14">
    <cfRule type="expression" dxfId="4110" priority="57">
      <formula>L$9&gt;=20/24</formula>
    </cfRule>
    <cfRule type="expression" dxfId="4109" priority="58">
      <formula>AND(L$9&gt;=14/24,L$9&lt;20/24)</formula>
    </cfRule>
    <cfRule type="expression" dxfId="4108" priority="59">
      <formula>AND(L$9&gt;=8/24,L$9&lt;14/24)</formula>
    </cfRule>
    <cfRule type="expression" dxfId="4107" priority="60">
      <formula>L$9&lt;8/24</formula>
    </cfRule>
  </conditionalFormatting>
  <conditionalFormatting sqref="R35:V35">
    <cfRule type="expression" dxfId="4106" priority="53">
      <formula>R$9&gt;=20/24</formula>
    </cfRule>
    <cfRule type="expression" dxfId="4105" priority="54">
      <formula>AND(R$9&gt;=14/24,R$9&lt;20/24)</formula>
    </cfRule>
    <cfRule type="expression" dxfId="4104" priority="55">
      <formula>AND(R$9&gt;=8/24,R$9&lt;14/24)</formula>
    </cfRule>
    <cfRule type="expression" dxfId="4103" priority="56">
      <formula>R$9&lt;8/24</formula>
    </cfRule>
  </conditionalFormatting>
  <conditionalFormatting sqref="L11 R16:V32 R35:V36 R13:V14">
    <cfRule type="expression" dxfId="4102" priority="52">
      <formula>L11&gt;$AG11</formula>
    </cfRule>
  </conditionalFormatting>
  <conditionalFormatting sqref="R36:V36">
    <cfRule type="expression" dxfId="4101" priority="48">
      <formula>R$9&gt;=20/24</formula>
    </cfRule>
    <cfRule type="expression" dxfId="4100" priority="49">
      <formula>AND(R$9&gt;=14/24,R$9&lt;20/24)</formula>
    </cfRule>
    <cfRule type="expression" dxfId="4099" priority="50">
      <formula>AND(R$9&gt;=8/24,R$9&lt;14/24)</formula>
    </cfRule>
    <cfRule type="expression" dxfId="4098" priority="51">
      <formula>R$9&lt;8/24</formula>
    </cfRule>
  </conditionalFormatting>
  <conditionalFormatting sqref="R34:V34">
    <cfRule type="expression" dxfId="4097" priority="44">
      <formula>R$9&gt;=20/24</formula>
    </cfRule>
    <cfRule type="expression" dxfId="4096" priority="45">
      <formula>AND(R$9&gt;=14/24,R$9&lt;20/24)</formula>
    </cfRule>
    <cfRule type="expression" dxfId="4095" priority="46">
      <formula>AND(R$9&gt;=8/24,R$9&lt;14/24)</formula>
    </cfRule>
    <cfRule type="expression" dxfId="4094" priority="47">
      <formula>R$9&lt;8/24</formula>
    </cfRule>
  </conditionalFormatting>
  <conditionalFormatting sqref="R34:V34">
    <cfRule type="expression" dxfId="4093" priority="43">
      <formula>R34&gt;$AG34</formula>
    </cfRule>
  </conditionalFormatting>
  <conditionalFormatting sqref="R15:V15">
    <cfRule type="expression" dxfId="4092" priority="39">
      <formula>R$9&gt;=20/24</formula>
    </cfRule>
    <cfRule type="expression" dxfId="4091" priority="40">
      <formula>AND(R$9&gt;=14/24,R$9&lt;20/24)</formula>
    </cfRule>
    <cfRule type="expression" dxfId="4090" priority="41">
      <formula>AND(R$9&gt;=8/24,R$9&lt;14/24)</formula>
    </cfRule>
    <cfRule type="expression" dxfId="4089" priority="42">
      <formula>R$9&lt;8/24</formula>
    </cfRule>
  </conditionalFormatting>
  <conditionalFormatting sqref="R15:V15">
    <cfRule type="expression" dxfId="4088" priority="38">
      <formula>R15&gt;$AG15</formula>
    </cfRule>
  </conditionalFormatting>
  <conditionalFormatting sqref="R45:V48">
    <cfRule type="expression" dxfId="4087" priority="29">
      <formula>R$9&gt;=20/24</formula>
    </cfRule>
    <cfRule type="expression" dxfId="4086" priority="30">
      <formula>AND(R$9&gt;=14/24,R$9&lt;20/24)</formula>
    </cfRule>
    <cfRule type="expression" dxfId="4085" priority="31">
      <formula>AND(R$9&gt;=8/24,R$9&lt;14/24)</formula>
    </cfRule>
    <cfRule type="expression" dxfId="4084" priority="32">
      <formula>R$9&lt;8/24</formula>
    </cfRule>
  </conditionalFormatting>
  <conditionalFormatting sqref="R49:V49">
    <cfRule type="expression" dxfId="4083" priority="25">
      <formula>R$9&gt;=20/24</formula>
    </cfRule>
    <cfRule type="expression" dxfId="4082" priority="26">
      <formula>AND(R$9&gt;=14/24,R$9&lt;20/24)</formula>
    </cfRule>
    <cfRule type="expression" dxfId="4081" priority="27">
      <formula>AND(R$9&gt;=8/24,R$9&lt;14/24)</formula>
    </cfRule>
    <cfRule type="expression" dxfId="4080" priority="28">
      <formula>R$9&lt;8/24</formula>
    </cfRule>
  </conditionalFormatting>
  <conditionalFormatting sqref="R50:V50">
    <cfRule type="expression" dxfId="4079" priority="21">
      <formula>R$9&gt;=20/24</formula>
    </cfRule>
    <cfRule type="expression" dxfId="4078" priority="22">
      <formula>AND(R$9&gt;=14/24,R$9&lt;20/24)</formula>
    </cfRule>
    <cfRule type="expression" dxfId="4077" priority="23">
      <formula>AND(R$9&gt;=8/24,R$9&lt;14/24)</formula>
    </cfRule>
    <cfRule type="expression" dxfId="4076" priority="24">
      <formula>R$9&lt;8/24</formula>
    </cfRule>
  </conditionalFormatting>
  <conditionalFormatting sqref="R45:V48">
    <cfRule type="expression" dxfId="4075" priority="17">
      <formula>R$9&gt;=20/24</formula>
    </cfRule>
    <cfRule type="expression" dxfId="4074" priority="18">
      <formula>AND(R$9&gt;=14/24,R$9&lt;20/24)</formula>
    </cfRule>
    <cfRule type="expression" dxfId="4073" priority="19">
      <formula>AND(R$9&gt;=8/24,R$9&lt;14/24)</formula>
    </cfRule>
    <cfRule type="expression" dxfId="4072" priority="20">
      <formula>R$9&lt;8/24</formula>
    </cfRule>
  </conditionalFormatting>
  <conditionalFormatting sqref="R45:V50">
    <cfRule type="expression" dxfId="4071" priority="16">
      <formula>R45&gt;$AG45</formula>
    </cfRule>
  </conditionalFormatting>
  <conditionalFormatting sqref="AK58">
    <cfRule type="expression" dxfId="4070" priority="7">
      <formula>AK$9&gt;=20/24</formula>
    </cfRule>
    <cfRule type="expression" dxfId="4069" priority="8">
      <formula>AND(AK$9&gt;=14/24,AK$9&lt;20/24)</formula>
    </cfRule>
    <cfRule type="expression" dxfId="4068" priority="9">
      <formula>AND(AK$9&gt;=8/24,AK$9&lt;14/24)</formula>
    </cfRule>
    <cfRule type="expression" dxfId="4067" priority="10">
      <formula>AK$9&lt;8/24</formula>
    </cfRule>
  </conditionalFormatting>
  <conditionalFormatting sqref="AK58">
    <cfRule type="expression" dxfId="4066" priority="6">
      <formula>AK58&gt;$AG58</formula>
    </cfRule>
  </conditionalFormatting>
  <conditionalFormatting sqref="AK56">
    <cfRule type="expression" dxfId="4065" priority="2">
      <formula>AK$9&gt;=20/24</formula>
    </cfRule>
    <cfRule type="expression" dxfId="4064" priority="3">
      <formula>AND(AK$9&gt;=14/24,AK$9&lt;20/24)</formula>
    </cfRule>
    <cfRule type="expression" dxfId="4063" priority="4">
      <formula>AND(AK$9&gt;=8/24,AK$9&lt;14/24)</formula>
    </cfRule>
    <cfRule type="expression" dxfId="4062" priority="5">
      <formula>AK$9&lt;8/24</formula>
    </cfRule>
  </conditionalFormatting>
  <conditionalFormatting sqref="AK56">
    <cfRule type="expression" dxfId="4061" priority="1">
      <formula>AK56&gt;$AG56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4" id="{719F1A37-37A0-404D-8EA2-E86D07F61F68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5" id="{6EDEFB04-E0D1-4F94-8EBA-950F5259C221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6" id="{EA410C8F-3888-4264-9954-F54159ED8692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7" id="{1D0D4A78-C4D0-45F4-8815-4781F430D28C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63" id="{03B22828-0AF2-4643-9D24-10073507A7DA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62" id="{965C6713-DD1C-43D5-8BBC-0BC1930F0961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Q31" sqref="Q3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2078/08/17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-35</v>
      </c>
      <c r="C5" s="32">
        <f t="shared" ref="C5:AF5" si="0">C68</f>
        <v>-45.1</v>
      </c>
      <c r="D5" s="32">
        <f t="shared" si="0"/>
        <v>-39.700000000000003</v>
      </c>
      <c r="E5" s="32">
        <f t="shared" si="0"/>
        <v>-40</v>
      </c>
      <c r="F5" s="32">
        <f t="shared" si="0"/>
        <v>-40</v>
      </c>
      <c r="G5" s="32">
        <f t="shared" si="0"/>
        <v>-39</v>
      </c>
      <c r="H5" s="32">
        <f t="shared" si="0"/>
        <v>-56</v>
      </c>
      <c r="I5" s="32">
        <f t="shared" si="0"/>
        <v>-40</v>
      </c>
      <c r="J5" s="32">
        <f t="shared" si="0"/>
        <v>-40.6</v>
      </c>
      <c r="K5" s="32">
        <f t="shared" si="0"/>
        <v>-25.2</v>
      </c>
      <c r="L5" s="32">
        <f t="shared" si="0"/>
        <v>-30.7</v>
      </c>
      <c r="M5" s="32">
        <f t="shared" si="0"/>
        <v>-82</v>
      </c>
      <c r="N5" s="32">
        <f t="shared" si="0"/>
        <v>-41</v>
      </c>
      <c r="O5" s="32">
        <f t="shared" si="0"/>
        <v>-24</v>
      </c>
      <c r="P5" s="32">
        <f t="shared" si="0"/>
        <v>-34.799999999999997</v>
      </c>
      <c r="Q5" s="32">
        <f t="shared" si="0"/>
        <v>-20.7</v>
      </c>
      <c r="R5" s="32">
        <f t="shared" si="0"/>
        <v>-34.9</v>
      </c>
      <c r="S5" s="32">
        <f t="shared" si="0"/>
        <v>-35</v>
      </c>
      <c r="T5" s="32">
        <f t="shared" si="0"/>
        <v>-30</v>
      </c>
      <c r="U5" s="32">
        <f t="shared" si="0"/>
        <v>-20.5</v>
      </c>
      <c r="V5" s="32">
        <f t="shared" si="0"/>
        <v>31</v>
      </c>
      <c r="W5" s="32">
        <f t="shared" si="0"/>
        <v>-45</v>
      </c>
      <c r="X5" s="32">
        <f t="shared" si="0"/>
        <v>-83.3</v>
      </c>
      <c r="Y5" s="32">
        <f t="shared" si="0"/>
        <v>-57</v>
      </c>
      <c r="Z5" s="32">
        <f t="shared" si="0"/>
        <v>-57</v>
      </c>
      <c r="AA5" s="32">
        <f t="shared" si="0"/>
        <v>-55.7</v>
      </c>
      <c r="AB5" s="32">
        <f t="shared" si="0"/>
        <v>-59.5</v>
      </c>
      <c r="AC5" s="32">
        <f t="shared" si="0"/>
        <v>-48</v>
      </c>
      <c r="AD5" s="32">
        <f t="shared" si="0"/>
        <v>-56.6</v>
      </c>
      <c r="AE5" s="32">
        <f t="shared" si="0"/>
        <v>-57</v>
      </c>
      <c r="AF5" s="32">
        <f t="shared" si="0"/>
        <v>-44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1355MW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Load=881</v>
      </c>
      <c r="B7" s="37">
        <f t="shared" ref="B7:AF7" si="1">B75</f>
        <v>890.64</v>
      </c>
      <c r="C7" s="37">
        <f t="shared" si="1"/>
        <v>887.74</v>
      </c>
      <c r="D7" s="37">
        <f t="shared" si="1"/>
        <v>881.44</v>
      </c>
      <c r="E7" s="37">
        <f t="shared" si="1"/>
        <v>883.1400000000001</v>
      </c>
      <c r="F7" s="37">
        <f t="shared" si="1"/>
        <v>934.43999999999994</v>
      </c>
      <c r="G7" s="37">
        <f t="shared" si="1"/>
        <v>1019.54</v>
      </c>
      <c r="H7" s="37">
        <f t="shared" si="1"/>
        <v>1093.04</v>
      </c>
      <c r="I7" s="37">
        <f t="shared" si="1"/>
        <v>1209.3399999999999</v>
      </c>
      <c r="J7" s="37">
        <f t="shared" si="1"/>
        <v>1305</v>
      </c>
      <c r="K7" s="37">
        <f t="shared" si="1"/>
        <v>1352.94</v>
      </c>
      <c r="L7" s="37">
        <f>L75</f>
        <v>1354.7400000000002</v>
      </c>
      <c r="M7" s="37">
        <f t="shared" si="1"/>
        <v>1283.0400000000002</v>
      </c>
      <c r="N7" s="37">
        <f t="shared" si="1"/>
        <v>1199.8399999999999</v>
      </c>
      <c r="O7" s="37">
        <f t="shared" si="1"/>
        <v>1203.74</v>
      </c>
      <c r="P7" s="37">
        <f t="shared" si="1"/>
        <v>1180.94</v>
      </c>
      <c r="Q7" s="37">
        <f t="shared" si="1"/>
        <v>1167.44</v>
      </c>
      <c r="R7" s="37">
        <f t="shared" si="1"/>
        <v>1166.1400000000001</v>
      </c>
      <c r="S7" s="37">
        <f t="shared" si="1"/>
        <v>1161.3400000000001</v>
      </c>
      <c r="T7" s="37">
        <f t="shared" si="1"/>
        <v>1216.3400000000001</v>
      </c>
      <c r="U7" s="37">
        <f t="shared" si="1"/>
        <v>1263.8400000000001</v>
      </c>
      <c r="V7" s="37">
        <f t="shared" si="1"/>
        <v>1421.14</v>
      </c>
      <c r="W7" s="37">
        <f t="shared" si="1"/>
        <v>1340.14</v>
      </c>
      <c r="X7" s="37">
        <f t="shared" si="1"/>
        <v>1232.2400000000002</v>
      </c>
      <c r="Y7" s="37">
        <f t="shared" si="1"/>
        <v>1308.5400000000002</v>
      </c>
      <c r="Z7" s="37">
        <f t="shared" si="1"/>
        <v>1258.5400000000002</v>
      </c>
      <c r="AA7" s="37">
        <f t="shared" si="1"/>
        <v>1195.8400000000001</v>
      </c>
      <c r="AB7" s="37">
        <f t="shared" si="1"/>
        <v>1141.6399999999999</v>
      </c>
      <c r="AC7" s="37">
        <f t="shared" si="1"/>
        <v>1088.6399999999999</v>
      </c>
      <c r="AD7" s="37">
        <f t="shared" si="1"/>
        <v>968.04</v>
      </c>
      <c r="AE7" s="37">
        <f t="shared" si="1"/>
        <v>907.74</v>
      </c>
      <c r="AF7" s="37">
        <f t="shared" si="1"/>
        <v>929.74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30</v>
      </c>
      <c r="C11" s="50">
        <v>30</v>
      </c>
      <c r="D11" s="50">
        <v>28.4</v>
      </c>
      <c r="E11" s="50">
        <v>23.8</v>
      </c>
      <c r="F11" s="50">
        <v>53.5</v>
      </c>
      <c r="G11" s="50">
        <v>110</v>
      </c>
      <c r="H11" s="50">
        <v>170</v>
      </c>
      <c r="I11" s="50">
        <v>270</v>
      </c>
      <c r="J11" s="50">
        <v>330</v>
      </c>
      <c r="K11" s="50">
        <v>302</v>
      </c>
      <c r="L11" s="51">
        <v>300</v>
      </c>
      <c r="M11" s="51">
        <v>300</v>
      </c>
      <c r="N11" s="51">
        <v>230</v>
      </c>
      <c r="O11" s="51">
        <v>210</v>
      </c>
      <c r="P11" s="51">
        <v>200</v>
      </c>
      <c r="Q11" s="51">
        <v>180</v>
      </c>
      <c r="R11" s="54">
        <v>180</v>
      </c>
      <c r="S11" s="54">
        <v>150</v>
      </c>
      <c r="T11" s="54">
        <v>180</v>
      </c>
      <c r="U11" s="54">
        <v>214</v>
      </c>
      <c r="V11" s="54">
        <v>305</v>
      </c>
      <c r="W11" s="54">
        <v>300</v>
      </c>
      <c r="X11" s="54">
        <v>330</v>
      </c>
      <c r="Y11" s="54">
        <v>380</v>
      </c>
      <c r="Z11" s="49">
        <v>330</v>
      </c>
      <c r="AA11" s="49">
        <v>266</v>
      </c>
      <c r="AB11" s="49">
        <v>215</v>
      </c>
      <c r="AC11" s="49">
        <v>160</v>
      </c>
      <c r="AD11" s="49">
        <v>80</v>
      </c>
      <c r="AE11" s="49">
        <v>60</v>
      </c>
      <c r="AF11" s="49">
        <v>60</v>
      </c>
      <c r="AG11" s="55">
        <v>456</v>
      </c>
      <c r="AH11" s="56">
        <f>MAX(B11:AF11)</f>
        <v>380</v>
      </c>
      <c r="AI11" s="57">
        <f>MIN(B11:AF11)</f>
        <v>23.8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55</v>
      </c>
      <c r="C12" s="50">
        <v>55</v>
      </c>
      <c r="D12" s="50">
        <v>60</v>
      </c>
      <c r="E12" s="50">
        <v>60</v>
      </c>
      <c r="F12" s="50">
        <v>60</v>
      </c>
      <c r="G12" s="50">
        <v>60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60">
        <v>60</v>
      </c>
      <c r="S12" s="60">
        <v>60</v>
      </c>
      <c r="T12" s="6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60</v>
      </c>
      <c r="AD12" s="60">
        <v>60</v>
      </c>
      <c r="AE12" s="60">
        <v>60</v>
      </c>
      <c r="AF12" s="60">
        <v>60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55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35</v>
      </c>
      <c r="C13" s="50">
        <v>35</v>
      </c>
      <c r="D13" s="50">
        <v>35</v>
      </c>
      <c r="E13" s="50">
        <v>35</v>
      </c>
      <c r="F13" s="50">
        <v>35</v>
      </c>
      <c r="G13" s="50">
        <v>35</v>
      </c>
      <c r="H13" s="50">
        <v>35</v>
      </c>
      <c r="I13" s="50">
        <v>35</v>
      </c>
      <c r="J13" s="50">
        <v>35</v>
      </c>
      <c r="K13" s="50">
        <v>35</v>
      </c>
      <c r="L13" s="50">
        <v>35</v>
      </c>
      <c r="M13" s="50">
        <v>35</v>
      </c>
      <c r="N13" s="50">
        <v>35</v>
      </c>
      <c r="O13" s="50">
        <v>35</v>
      </c>
      <c r="P13" s="50">
        <v>34</v>
      </c>
      <c r="Q13" s="50">
        <v>34</v>
      </c>
      <c r="R13" s="60">
        <v>34</v>
      </c>
      <c r="S13" s="60">
        <v>34</v>
      </c>
      <c r="T13" s="60">
        <v>34</v>
      </c>
      <c r="U13" s="60">
        <v>34</v>
      </c>
      <c r="V13" s="60">
        <v>34</v>
      </c>
      <c r="W13" s="60">
        <v>34</v>
      </c>
      <c r="X13" s="60">
        <v>34</v>
      </c>
      <c r="Y13" s="60">
        <v>34</v>
      </c>
      <c r="Z13" s="60">
        <v>34</v>
      </c>
      <c r="AA13" s="60">
        <v>34</v>
      </c>
      <c r="AB13" s="60">
        <v>34</v>
      </c>
      <c r="AC13" s="60">
        <v>34</v>
      </c>
      <c r="AD13" s="60">
        <v>34</v>
      </c>
      <c r="AE13" s="60">
        <v>34</v>
      </c>
      <c r="AF13" s="60">
        <v>34</v>
      </c>
      <c r="AG13" s="61">
        <v>52.4</v>
      </c>
      <c r="AH13" s="56">
        <f>MAX(B13:AF13)</f>
        <v>35</v>
      </c>
      <c r="AI13" s="57">
        <f>MIN(B13:AF13)</f>
        <v>34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25</v>
      </c>
      <c r="C14" s="50">
        <v>25</v>
      </c>
      <c r="D14" s="50">
        <v>25</v>
      </c>
      <c r="E14" s="50">
        <v>25</v>
      </c>
      <c r="F14" s="50">
        <v>25</v>
      </c>
      <c r="G14" s="50">
        <v>25</v>
      </c>
      <c r="H14" s="50">
        <v>25</v>
      </c>
      <c r="I14" s="50">
        <v>25</v>
      </c>
      <c r="J14" s="50">
        <v>25</v>
      </c>
      <c r="K14" s="50">
        <v>25</v>
      </c>
      <c r="L14" s="51">
        <v>25</v>
      </c>
      <c r="M14" s="51">
        <v>25</v>
      </c>
      <c r="N14" s="51">
        <v>25</v>
      </c>
      <c r="O14" s="51">
        <v>25</v>
      </c>
      <c r="P14" s="51">
        <v>25</v>
      </c>
      <c r="Q14" s="51">
        <v>25</v>
      </c>
      <c r="R14" s="62">
        <v>25</v>
      </c>
      <c r="S14" s="62">
        <v>25</v>
      </c>
      <c r="T14" s="62">
        <v>25</v>
      </c>
      <c r="U14" s="62">
        <v>25</v>
      </c>
      <c r="V14" s="62">
        <v>25</v>
      </c>
      <c r="W14" s="62">
        <v>25</v>
      </c>
      <c r="X14" s="62">
        <v>25</v>
      </c>
      <c r="Y14" s="62">
        <v>25</v>
      </c>
      <c r="Z14" s="62">
        <v>25</v>
      </c>
      <c r="AA14" s="62">
        <v>25</v>
      </c>
      <c r="AB14" s="62">
        <v>25</v>
      </c>
      <c r="AC14" s="62">
        <v>25</v>
      </c>
      <c r="AD14" s="62">
        <v>25</v>
      </c>
      <c r="AE14" s="62">
        <v>25</v>
      </c>
      <c r="AF14" s="62">
        <v>25</v>
      </c>
      <c r="AG14" s="61">
        <v>50</v>
      </c>
      <c r="AH14" s="56">
        <f t="shared" si="2"/>
        <v>25</v>
      </c>
      <c r="AI14" s="57">
        <f t="shared" si="3"/>
        <v>25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32.5</v>
      </c>
      <c r="C15" s="63">
        <v>32.5</v>
      </c>
      <c r="D15" s="63">
        <v>32.5</v>
      </c>
      <c r="E15" s="63">
        <v>32.5</v>
      </c>
      <c r="F15" s="63">
        <v>32.5</v>
      </c>
      <c r="G15" s="63">
        <v>32.5</v>
      </c>
      <c r="H15" s="63">
        <v>32.5</v>
      </c>
      <c r="I15" s="63">
        <v>32.5</v>
      </c>
      <c r="J15" s="63">
        <v>32.5</v>
      </c>
      <c r="K15" s="63">
        <v>32.5</v>
      </c>
      <c r="L15" s="51">
        <v>32.4</v>
      </c>
      <c r="M15" s="51">
        <v>32.4</v>
      </c>
      <c r="N15" s="51">
        <v>32.4</v>
      </c>
      <c r="O15" s="51">
        <v>32.4</v>
      </c>
      <c r="P15" s="51">
        <v>32.4</v>
      </c>
      <c r="Q15" s="51">
        <v>32.4</v>
      </c>
      <c r="R15" s="62">
        <v>32.4</v>
      </c>
      <c r="S15" s="62">
        <v>32.4</v>
      </c>
      <c r="T15" s="62">
        <v>32.4</v>
      </c>
      <c r="U15" s="62">
        <v>32.4</v>
      </c>
      <c r="V15" s="62">
        <v>33</v>
      </c>
      <c r="W15" s="62">
        <v>33</v>
      </c>
      <c r="X15" s="62">
        <v>33</v>
      </c>
      <c r="Y15" s="62">
        <v>33</v>
      </c>
      <c r="Z15" s="62">
        <v>33</v>
      </c>
      <c r="AA15" s="62">
        <v>33</v>
      </c>
      <c r="AB15" s="62">
        <v>33</v>
      </c>
      <c r="AC15" s="62">
        <v>33</v>
      </c>
      <c r="AD15" s="62">
        <v>33</v>
      </c>
      <c r="AE15" s="62">
        <v>33</v>
      </c>
      <c r="AF15" s="62">
        <v>33</v>
      </c>
      <c r="AG15" s="64">
        <v>45</v>
      </c>
      <c r="AH15" s="56">
        <f t="shared" si="2"/>
        <v>33</v>
      </c>
      <c r="AI15" s="57">
        <f t="shared" si="3"/>
        <v>32.4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18</v>
      </c>
      <c r="C16" s="50">
        <v>18</v>
      </c>
      <c r="D16" s="50">
        <v>18</v>
      </c>
      <c r="E16" s="50">
        <v>18</v>
      </c>
      <c r="F16" s="50">
        <v>18</v>
      </c>
      <c r="G16" s="50">
        <v>18</v>
      </c>
      <c r="H16" s="50">
        <v>18</v>
      </c>
      <c r="I16" s="50">
        <v>18</v>
      </c>
      <c r="J16" s="50">
        <v>18</v>
      </c>
      <c r="K16" s="50">
        <v>18</v>
      </c>
      <c r="L16" s="51">
        <v>22</v>
      </c>
      <c r="M16" s="51">
        <v>22</v>
      </c>
      <c r="N16" s="51">
        <v>22</v>
      </c>
      <c r="O16" s="51">
        <v>22</v>
      </c>
      <c r="P16" s="51">
        <v>24</v>
      </c>
      <c r="Q16" s="51">
        <v>24</v>
      </c>
      <c r="R16" s="65">
        <v>24</v>
      </c>
      <c r="S16" s="65">
        <v>24</v>
      </c>
      <c r="T16" s="65">
        <v>24</v>
      </c>
      <c r="U16" s="65">
        <v>24</v>
      </c>
      <c r="V16" s="65">
        <v>24</v>
      </c>
      <c r="W16" s="65">
        <v>24</v>
      </c>
      <c r="X16" s="65">
        <v>24</v>
      </c>
      <c r="Y16" s="65">
        <v>24</v>
      </c>
      <c r="Z16" s="65">
        <v>24</v>
      </c>
      <c r="AA16" s="65">
        <v>24</v>
      </c>
      <c r="AB16" s="65">
        <v>24</v>
      </c>
      <c r="AC16" s="65">
        <v>24</v>
      </c>
      <c r="AD16" s="65">
        <v>24</v>
      </c>
      <c r="AE16" s="65">
        <v>24</v>
      </c>
      <c r="AF16" s="65">
        <v>24</v>
      </c>
      <c r="AG16" s="61">
        <v>45</v>
      </c>
      <c r="AH16" s="56">
        <f t="shared" si="2"/>
        <v>24</v>
      </c>
      <c r="AI16" s="57">
        <f t="shared" si="3"/>
        <v>18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19</v>
      </c>
      <c r="C17" s="50">
        <v>19</v>
      </c>
      <c r="D17" s="50">
        <v>19</v>
      </c>
      <c r="E17" s="50">
        <v>19</v>
      </c>
      <c r="F17" s="50">
        <v>19</v>
      </c>
      <c r="G17" s="50">
        <v>19</v>
      </c>
      <c r="H17" s="50">
        <v>19</v>
      </c>
      <c r="I17" s="50">
        <v>19</v>
      </c>
      <c r="J17" s="50">
        <v>19</v>
      </c>
      <c r="K17" s="50">
        <v>19</v>
      </c>
      <c r="L17" s="51">
        <v>19</v>
      </c>
      <c r="M17" s="51">
        <v>19</v>
      </c>
      <c r="N17" s="51">
        <v>19</v>
      </c>
      <c r="O17" s="51">
        <v>19</v>
      </c>
      <c r="P17" s="51">
        <v>19</v>
      </c>
      <c r="Q17" s="51">
        <v>19</v>
      </c>
      <c r="R17" s="62">
        <v>19</v>
      </c>
      <c r="S17" s="62">
        <v>19</v>
      </c>
      <c r="T17" s="62">
        <v>19</v>
      </c>
      <c r="U17" s="62">
        <v>19</v>
      </c>
      <c r="V17" s="62">
        <v>19</v>
      </c>
      <c r="W17" s="62">
        <v>19</v>
      </c>
      <c r="X17" s="62">
        <v>19</v>
      </c>
      <c r="Y17" s="62">
        <v>19</v>
      </c>
      <c r="Z17" s="62">
        <v>19</v>
      </c>
      <c r="AA17" s="62">
        <v>19</v>
      </c>
      <c r="AB17" s="62">
        <v>19</v>
      </c>
      <c r="AC17" s="62">
        <v>19</v>
      </c>
      <c r="AD17" s="62">
        <v>19</v>
      </c>
      <c r="AE17" s="62">
        <v>19</v>
      </c>
      <c r="AF17" s="62">
        <v>19</v>
      </c>
      <c r="AG17" s="61">
        <v>42</v>
      </c>
      <c r="AH17" s="56">
        <f t="shared" si="2"/>
        <v>19</v>
      </c>
      <c r="AI17" s="57">
        <f t="shared" si="3"/>
        <v>19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20</v>
      </c>
      <c r="C18" s="50">
        <v>20</v>
      </c>
      <c r="D18" s="50">
        <v>20</v>
      </c>
      <c r="E18" s="50">
        <v>20</v>
      </c>
      <c r="F18" s="50">
        <v>20</v>
      </c>
      <c r="G18" s="50">
        <v>20</v>
      </c>
      <c r="H18" s="50">
        <v>20</v>
      </c>
      <c r="I18" s="50">
        <v>20</v>
      </c>
      <c r="J18" s="50">
        <v>20</v>
      </c>
      <c r="K18" s="50">
        <v>20</v>
      </c>
      <c r="L18" s="51">
        <v>20</v>
      </c>
      <c r="M18" s="51">
        <v>20</v>
      </c>
      <c r="N18" s="51">
        <v>20</v>
      </c>
      <c r="O18" s="51">
        <v>20</v>
      </c>
      <c r="P18" s="51">
        <v>20</v>
      </c>
      <c r="Q18" s="51">
        <v>20</v>
      </c>
      <c r="R18" s="51">
        <v>20</v>
      </c>
      <c r="S18" s="51">
        <v>0</v>
      </c>
      <c r="T18" s="51">
        <v>20</v>
      </c>
      <c r="U18" s="51">
        <v>20</v>
      </c>
      <c r="V18" s="51">
        <v>20</v>
      </c>
      <c r="W18" s="51">
        <v>20</v>
      </c>
      <c r="X18" s="51">
        <v>20</v>
      </c>
      <c r="Y18" s="51">
        <v>20</v>
      </c>
      <c r="Z18" s="51">
        <v>20</v>
      </c>
      <c r="AA18" s="51">
        <v>20</v>
      </c>
      <c r="AB18" s="51">
        <v>20</v>
      </c>
      <c r="AC18" s="51">
        <v>20</v>
      </c>
      <c r="AD18" s="51">
        <v>20</v>
      </c>
      <c r="AE18" s="51">
        <v>20</v>
      </c>
      <c r="AF18" s="51">
        <v>20</v>
      </c>
      <c r="AG18" s="61">
        <v>36</v>
      </c>
      <c r="AH18" s="56">
        <f t="shared" si="2"/>
        <v>20</v>
      </c>
      <c r="AI18" s="57">
        <f t="shared" si="3"/>
        <v>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16.399999999999999</v>
      </c>
      <c r="C19" s="50">
        <v>16.399999999999999</v>
      </c>
      <c r="D19" s="50">
        <v>16.399999999999999</v>
      </c>
      <c r="E19" s="50">
        <v>16.399999999999999</v>
      </c>
      <c r="F19" s="50">
        <v>16.399999999999999</v>
      </c>
      <c r="G19" s="50">
        <v>16.399999999999999</v>
      </c>
      <c r="H19" s="50">
        <v>16.399999999999999</v>
      </c>
      <c r="I19" s="50">
        <v>16.399999999999999</v>
      </c>
      <c r="J19" s="50">
        <v>16.399999999999999</v>
      </c>
      <c r="K19" s="50">
        <v>16.399999999999999</v>
      </c>
      <c r="L19" s="51">
        <v>18.7</v>
      </c>
      <c r="M19" s="51">
        <v>18.7</v>
      </c>
      <c r="N19" s="51">
        <v>18.7</v>
      </c>
      <c r="O19" s="51">
        <v>18.7</v>
      </c>
      <c r="P19" s="51">
        <v>18.7</v>
      </c>
      <c r="Q19" s="51">
        <v>18.7</v>
      </c>
      <c r="R19" s="51">
        <v>18.7</v>
      </c>
      <c r="S19" s="51">
        <v>18.7</v>
      </c>
      <c r="T19" s="51">
        <v>18.7</v>
      </c>
      <c r="U19" s="51">
        <v>18.7</v>
      </c>
      <c r="V19" s="51">
        <v>18.7</v>
      </c>
      <c r="W19" s="51">
        <v>18.7</v>
      </c>
      <c r="X19" s="51">
        <v>18.7</v>
      </c>
      <c r="Y19" s="51">
        <v>18.7</v>
      </c>
      <c r="Z19" s="51">
        <v>18.7</v>
      </c>
      <c r="AA19" s="51">
        <v>18.7</v>
      </c>
      <c r="AB19" s="51">
        <v>18.7</v>
      </c>
      <c r="AC19" s="51">
        <v>18.7</v>
      </c>
      <c r="AD19" s="51">
        <v>18.7</v>
      </c>
      <c r="AE19" s="51">
        <v>18.7</v>
      </c>
      <c r="AF19" s="51">
        <v>18.7</v>
      </c>
      <c r="AG19" s="61">
        <v>30</v>
      </c>
      <c r="AH19" s="56">
        <f t="shared" si="2"/>
        <v>18.7</v>
      </c>
      <c r="AI19" s="57">
        <f t="shared" si="3"/>
        <v>16.399999999999999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1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21</v>
      </c>
      <c r="C22" s="50">
        <v>21</v>
      </c>
      <c r="D22" s="50">
        <v>21</v>
      </c>
      <c r="E22" s="50">
        <v>21</v>
      </c>
      <c r="F22" s="50">
        <v>21</v>
      </c>
      <c r="G22" s="50">
        <v>21</v>
      </c>
      <c r="H22" s="50">
        <v>21</v>
      </c>
      <c r="I22" s="50">
        <v>21</v>
      </c>
      <c r="J22" s="50">
        <v>21</v>
      </c>
      <c r="K22" s="50">
        <v>21</v>
      </c>
      <c r="L22" s="51">
        <v>21</v>
      </c>
      <c r="M22" s="51">
        <v>21</v>
      </c>
      <c r="N22" s="51">
        <v>21</v>
      </c>
      <c r="O22" s="51">
        <v>21</v>
      </c>
      <c r="P22" s="51">
        <v>21</v>
      </c>
      <c r="Q22" s="51">
        <v>21</v>
      </c>
      <c r="R22" s="51">
        <v>21</v>
      </c>
      <c r="S22" s="51">
        <v>21</v>
      </c>
      <c r="T22" s="51">
        <v>21</v>
      </c>
      <c r="U22" s="51">
        <v>21</v>
      </c>
      <c r="V22" s="51">
        <v>21</v>
      </c>
      <c r="W22" s="51">
        <v>21</v>
      </c>
      <c r="X22" s="51">
        <v>21</v>
      </c>
      <c r="Y22" s="51">
        <v>21</v>
      </c>
      <c r="Z22" s="51">
        <v>21</v>
      </c>
      <c r="AA22" s="51">
        <v>21</v>
      </c>
      <c r="AB22" s="51">
        <v>21</v>
      </c>
      <c r="AC22" s="51">
        <v>21</v>
      </c>
      <c r="AD22" s="51">
        <v>21</v>
      </c>
      <c r="AE22" s="51">
        <v>21</v>
      </c>
      <c r="AF22" s="51">
        <v>21</v>
      </c>
      <c r="AG22" s="61">
        <v>25</v>
      </c>
      <c r="AH22" s="56">
        <f t="shared" si="2"/>
        <v>21</v>
      </c>
      <c r="AI22" s="57">
        <f t="shared" si="3"/>
        <v>21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1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13</v>
      </c>
      <c r="C24" s="50">
        <v>13</v>
      </c>
      <c r="D24" s="50">
        <v>13</v>
      </c>
      <c r="E24" s="50">
        <v>13</v>
      </c>
      <c r="F24" s="50">
        <v>13</v>
      </c>
      <c r="G24" s="50">
        <v>13</v>
      </c>
      <c r="H24" s="50">
        <v>13</v>
      </c>
      <c r="I24" s="50">
        <v>13</v>
      </c>
      <c r="J24" s="50">
        <v>13</v>
      </c>
      <c r="K24" s="50">
        <v>13</v>
      </c>
      <c r="L24" s="51">
        <v>13</v>
      </c>
      <c r="M24" s="51">
        <v>13</v>
      </c>
      <c r="N24" s="51">
        <v>13</v>
      </c>
      <c r="O24" s="51">
        <v>13</v>
      </c>
      <c r="P24" s="51">
        <v>13</v>
      </c>
      <c r="Q24" s="51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13</v>
      </c>
      <c r="X24" s="51">
        <v>13</v>
      </c>
      <c r="Y24" s="51">
        <v>13</v>
      </c>
      <c r="Z24" s="51">
        <v>13</v>
      </c>
      <c r="AA24" s="51">
        <v>13</v>
      </c>
      <c r="AB24" s="51">
        <v>13</v>
      </c>
      <c r="AC24" s="51">
        <v>13</v>
      </c>
      <c r="AD24" s="51">
        <v>13</v>
      </c>
      <c r="AE24" s="51">
        <v>13</v>
      </c>
      <c r="AF24" s="51">
        <v>13</v>
      </c>
      <c r="AG24" s="61">
        <v>25</v>
      </c>
      <c r="AH24" s="56">
        <f t="shared" si="2"/>
        <v>13</v>
      </c>
      <c r="AI24" s="57">
        <f t="shared" si="3"/>
        <v>13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1">
        <v>13</v>
      </c>
      <c r="M25" s="51">
        <v>13</v>
      </c>
      <c r="N25" s="51">
        <v>13</v>
      </c>
      <c r="O25" s="51">
        <v>13</v>
      </c>
      <c r="P25" s="51">
        <v>13</v>
      </c>
      <c r="Q25" s="51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0</v>
      </c>
      <c r="C26" s="50">
        <v>0</v>
      </c>
      <c r="D26" s="50">
        <v>0</v>
      </c>
      <c r="E26" s="50">
        <v>0</v>
      </c>
      <c r="F26" s="50">
        <v>0</v>
      </c>
      <c r="G26" s="50">
        <v>4</v>
      </c>
      <c r="H26" s="50">
        <v>11</v>
      </c>
      <c r="I26" s="50">
        <v>11</v>
      </c>
      <c r="J26" s="50">
        <v>11</v>
      </c>
      <c r="K26" s="50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11</v>
      </c>
      <c r="AD26" s="51">
        <v>11</v>
      </c>
      <c r="AE26" s="51">
        <v>11</v>
      </c>
      <c r="AF26" s="51">
        <v>11</v>
      </c>
      <c r="AG26" s="61">
        <v>20</v>
      </c>
      <c r="AH26" s="56">
        <f>MAX(B26:AF26)</f>
        <v>11</v>
      </c>
      <c r="AI26" s="57">
        <f>MIN(B26:AF26)</f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9</v>
      </c>
      <c r="C34" s="63">
        <v>9</v>
      </c>
      <c r="D34" s="63">
        <v>9</v>
      </c>
      <c r="E34" s="63">
        <v>9</v>
      </c>
      <c r="F34" s="63">
        <v>9</v>
      </c>
      <c r="G34" s="63">
        <v>9</v>
      </c>
      <c r="H34" s="63">
        <v>9</v>
      </c>
      <c r="I34" s="63">
        <v>9</v>
      </c>
      <c r="J34" s="63">
        <v>9</v>
      </c>
      <c r="K34" s="63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63">
        <v>75.8</v>
      </c>
      <c r="C37" s="63">
        <v>77.2</v>
      </c>
      <c r="D37" s="63">
        <f>38.2+39</f>
        <v>77.2</v>
      </c>
      <c r="E37" s="63">
        <f>38.5+39.4</f>
        <v>77.900000000000006</v>
      </c>
      <c r="F37" s="63">
        <f>39.3+38.6</f>
        <v>77.900000000000006</v>
      </c>
      <c r="G37" s="63">
        <f>39.1+38.1</f>
        <v>77.2</v>
      </c>
      <c r="H37" s="63">
        <f>38.8+37.4</f>
        <v>76.199999999999989</v>
      </c>
      <c r="I37" s="63">
        <f>39.2+37.5</f>
        <v>76.7</v>
      </c>
      <c r="J37" s="63">
        <f>38.9+37.2</f>
        <v>76.099999999999994</v>
      </c>
      <c r="K37" s="63">
        <f>38.9+37.4</f>
        <v>76.3</v>
      </c>
      <c r="L37" s="72">
        <f>38.7+38.6</f>
        <v>77.300000000000011</v>
      </c>
      <c r="M37" s="72">
        <f>39.2+39.1</f>
        <v>78.300000000000011</v>
      </c>
      <c r="N37" s="72">
        <f>39.3+39.8</f>
        <v>79.099999999999994</v>
      </c>
      <c r="O37" s="72">
        <f>39.8+40.3</f>
        <v>80.099999999999994</v>
      </c>
      <c r="P37" s="72">
        <f>39.6+39.4</f>
        <v>79</v>
      </c>
      <c r="Q37" s="72">
        <v>80</v>
      </c>
      <c r="R37" s="72">
        <f t="shared" ref="R37:X37" si="4">38.3+38.9</f>
        <v>77.199999999999989</v>
      </c>
      <c r="S37" s="72">
        <f t="shared" si="4"/>
        <v>77.199999999999989</v>
      </c>
      <c r="T37" s="72">
        <f t="shared" si="4"/>
        <v>77.199999999999989</v>
      </c>
      <c r="U37" s="72">
        <f t="shared" si="4"/>
        <v>77.199999999999989</v>
      </c>
      <c r="V37" s="72">
        <f t="shared" si="4"/>
        <v>77.199999999999989</v>
      </c>
      <c r="W37" s="72">
        <f t="shared" si="4"/>
        <v>77.199999999999989</v>
      </c>
      <c r="X37" s="72">
        <f t="shared" si="4"/>
        <v>77.199999999999989</v>
      </c>
      <c r="Y37" s="72">
        <f t="shared" ref="Y37:AA37" si="5">38.3+38.9</f>
        <v>77.199999999999989</v>
      </c>
      <c r="Z37" s="72">
        <f t="shared" si="5"/>
        <v>77.199999999999989</v>
      </c>
      <c r="AA37" s="72">
        <f t="shared" si="5"/>
        <v>77.199999999999989</v>
      </c>
      <c r="AB37" s="72">
        <f>37+35.6</f>
        <v>72.599999999999994</v>
      </c>
      <c r="AC37" s="72">
        <f>37+35.6</f>
        <v>72.599999999999994</v>
      </c>
      <c r="AD37" s="72">
        <f>37+35.6</f>
        <v>72.599999999999994</v>
      </c>
      <c r="AE37" s="72">
        <f>37.9+35.8</f>
        <v>73.699999999999989</v>
      </c>
      <c r="AF37" s="72">
        <f>37.9+35.8</f>
        <v>73.699999999999989</v>
      </c>
      <c r="AG37" s="69">
        <v>240</v>
      </c>
      <c r="AH37" s="56">
        <f t="shared" si="2"/>
        <v>80.099999999999994</v>
      </c>
      <c r="AI37" s="57">
        <f t="shared" si="3"/>
        <v>72.599999999999994</v>
      </c>
      <c r="AK37" s="58"/>
    </row>
    <row r="38" spans="1:88" ht="15.75" thickBot="1" x14ac:dyDescent="0.3">
      <c r="A38" s="73" t="s">
        <v>45</v>
      </c>
      <c r="B38" s="74">
        <f t="shared" ref="B38:AF38" si="6">SUM(B11:B36)</f>
        <v>557.6</v>
      </c>
      <c r="C38" s="74">
        <f t="shared" si="6"/>
        <v>557.6</v>
      </c>
      <c r="D38" s="74">
        <f t="shared" si="6"/>
        <v>561</v>
      </c>
      <c r="E38" s="74">
        <f t="shared" si="6"/>
        <v>556.4</v>
      </c>
      <c r="F38" s="74">
        <f t="shared" si="6"/>
        <v>586.09999999999991</v>
      </c>
      <c r="G38" s="74">
        <f t="shared" si="6"/>
        <v>646.59999999999991</v>
      </c>
      <c r="H38" s="74">
        <f t="shared" si="6"/>
        <v>713.59999999999991</v>
      </c>
      <c r="I38" s="74">
        <f t="shared" si="6"/>
        <v>813.59999999999991</v>
      </c>
      <c r="J38" s="74">
        <f t="shared" si="6"/>
        <v>873.6</v>
      </c>
      <c r="K38" s="74">
        <f t="shared" si="6"/>
        <v>845.6</v>
      </c>
      <c r="L38" s="74">
        <f t="shared" si="6"/>
        <v>849.80000000000007</v>
      </c>
      <c r="M38" s="74">
        <f t="shared" si="6"/>
        <v>849.80000000000007</v>
      </c>
      <c r="N38" s="74">
        <f t="shared" si="6"/>
        <v>779.8</v>
      </c>
      <c r="O38" s="74">
        <f t="shared" si="6"/>
        <v>759.8</v>
      </c>
      <c r="P38" s="74">
        <f t="shared" si="6"/>
        <v>750.8</v>
      </c>
      <c r="Q38" s="74">
        <f t="shared" si="6"/>
        <v>730.8</v>
      </c>
      <c r="R38" s="74">
        <f t="shared" si="6"/>
        <v>730.8</v>
      </c>
      <c r="S38" s="74">
        <f t="shared" si="6"/>
        <v>680.8</v>
      </c>
      <c r="T38" s="74">
        <f t="shared" si="6"/>
        <v>730.8</v>
      </c>
      <c r="U38" s="74">
        <f t="shared" si="6"/>
        <v>764.8</v>
      </c>
      <c r="V38" s="74">
        <f>SUM(V11:V36)</f>
        <v>856.40000000000009</v>
      </c>
      <c r="W38" s="74">
        <f t="shared" si="6"/>
        <v>851.40000000000009</v>
      </c>
      <c r="X38" s="74">
        <f t="shared" si="6"/>
        <v>881.40000000000009</v>
      </c>
      <c r="Y38" s="74">
        <f t="shared" si="6"/>
        <v>931.40000000000009</v>
      </c>
      <c r="Z38" s="74">
        <f t="shared" si="6"/>
        <v>881.40000000000009</v>
      </c>
      <c r="AA38" s="74">
        <f t="shared" si="6"/>
        <v>817.4</v>
      </c>
      <c r="AB38" s="74">
        <f t="shared" si="6"/>
        <v>766.4</v>
      </c>
      <c r="AC38" s="74">
        <f t="shared" si="6"/>
        <v>711.4</v>
      </c>
      <c r="AD38" s="74">
        <f t="shared" si="6"/>
        <v>631.4</v>
      </c>
      <c r="AE38" s="74">
        <f t="shared" si="6"/>
        <v>611.4</v>
      </c>
      <c r="AF38" s="74">
        <f t="shared" si="6"/>
        <v>611.4</v>
      </c>
      <c r="AG38" s="69">
        <f>SUM(AG11:AG37)</f>
        <v>1492.8299999999997</v>
      </c>
      <c r="AH38" s="56">
        <f t="shared" si="2"/>
        <v>931.40000000000009</v>
      </c>
      <c r="AI38" s="57">
        <f t="shared" si="3"/>
        <v>556.4</v>
      </c>
      <c r="AK38" s="58"/>
    </row>
    <row r="39" spans="1:88" x14ac:dyDescent="0.25">
      <c r="A39" s="59" t="s">
        <v>46</v>
      </c>
      <c r="B39" s="50">
        <v>111</v>
      </c>
      <c r="C39" s="63">
        <v>131</v>
      </c>
      <c r="D39" s="63">
        <v>140</v>
      </c>
      <c r="E39" s="63">
        <v>142.4</v>
      </c>
      <c r="F39" s="63">
        <v>145.6</v>
      </c>
      <c r="G39" s="63">
        <v>145.30000000000001</v>
      </c>
      <c r="H39" s="63">
        <v>145.6</v>
      </c>
      <c r="I39" s="63">
        <v>145.6</v>
      </c>
      <c r="J39" s="63">
        <v>145.6</v>
      </c>
      <c r="K39" s="63">
        <v>145.6</v>
      </c>
      <c r="L39" s="51">
        <v>145.5</v>
      </c>
      <c r="M39" s="51">
        <v>145.6</v>
      </c>
      <c r="N39" s="51">
        <v>145.80000000000001</v>
      </c>
      <c r="O39" s="51">
        <v>145.80000000000001</v>
      </c>
      <c r="P39" s="51">
        <v>145.5</v>
      </c>
      <c r="Q39" s="51">
        <v>145.5</v>
      </c>
      <c r="R39" s="51">
        <v>145.5</v>
      </c>
      <c r="S39" s="51">
        <v>145.5</v>
      </c>
      <c r="T39" s="51">
        <v>145.5</v>
      </c>
      <c r="U39" s="51">
        <v>145.5</v>
      </c>
      <c r="V39" s="51">
        <v>145.5</v>
      </c>
      <c r="W39" s="51">
        <v>145.5</v>
      </c>
      <c r="X39" s="51">
        <v>145.5</v>
      </c>
      <c r="Y39" s="51">
        <v>145.5</v>
      </c>
      <c r="Z39" s="51">
        <v>145.5</v>
      </c>
      <c r="AA39" s="51">
        <v>145.5</v>
      </c>
      <c r="AB39" s="51">
        <v>145.5</v>
      </c>
      <c r="AC39" s="51">
        <v>136</v>
      </c>
      <c r="AD39" s="51">
        <v>121</v>
      </c>
      <c r="AE39" s="51">
        <v>101</v>
      </c>
      <c r="AF39" s="51">
        <v>110</v>
      </c>
      <c r="AG39" s="64">
        <v>144</v>
      </c>
      <c r="AH39" s="56">
        <f t="shared" si="2"/>
        <v>145.80000000000001</v>
      </c>
      <c r="AI39" s="57">
        <f t="shared" si="3"/>
        <v>101</v>
      </c>
      <c r="AK39" s="58"/>
    </row>
    <row r="40" spans="1:88" x14ac:dyDescent="0.25">
      <c r="A40" s="68" t="s">
        <v>47</v>
      </c>
      <c r="B40" s="63">
        <v>59</v>
      </c>
      <c r="C40" s="63">
        <v>60.2</v>
      </c>
      <c r="D40" s="63">
        <v>31.2</v>
      </c>
      <c r="E40" s="63">
        <v>24.9</v>
      </c>
      <c r="F40" s="63">
        <v>35.1</v>
      </c>
      <c r="G40" s="63">
        <v>69.3</v>
      </c>
      <c r="H40" s="63">
        <v>71.3</v>
      </c>
      <c r="I40" s="63">
        <v>70.7</v>
      </c>
      <c r="J40" s="63">
        <v>71.599999999999994</v>
      </c>
      <c r="K40" s="63">
        <v>71.599999999999994</v>
      </c>
      <c r="L40" s="53">
        <v>71.8</v>
      </c>
      <c r="M40" s="53">
        <v>70.900000000000006</v>
      </c>
      <c r="N40" s="53">
        <v>70.599999999999994</v>
      </c>
      <c r="O40" s="53">
        <v>71.3</v>
      </c>
      <c r="P40" s="53">
        <v>69</v>
      </c>
      <c r="Q40" s="53">
        <v>70.3</v>
      </c>
      <c r="R40" s="53">
        <v>69.900000000000006</v>
      </c>
      <c r="S40" s="53">
        <v>69.900000000000006</v>
      </c>
      <c r="T40" s="53">
        <v>69.900000000000006</v>
      </c>
      <c r="U40" s="53">
        <v>71</v>
      </c>
      <c r="V40" s="53">
        <v>71</v>
      </c>
      <c r="W40" s="53">
        <v>71</v>
      </c>
      <c r="X40" s="53">
        <v>71</v>
      </c>
      <c r="Y40" s="53">
        <v>71</v>
      </c>
      <c r="Z40" s="53">
        <v>71</v>
      </c>
      <c r="AA40" s="53">
        <v>71</v>
      </c>
      <c r="AB40" s="53">
        <v>71.2</v>
      </c>
      <c r="AC40" s="53">
        <v>71.2</v>
      </c>
      <c r="AD40" s="53">
        <v>71.2</v>
      </c>
      <c r="AE40" s="53">
        <v>61.1</v>
      </c>
      <c r="AF40" s="53">
        <v>61.1</v>
      </c>
      <c r="AG40" s="69">
        <v>70</v>
      </c>
      <c r="AH40" s="56">
        <f t="shared" si="2"/>
        <v>71.8</v>
      </c>
      <c r="AI40" s="57">
        <f t="shared" si="3"/>
        <v>24.9</v>
      </c>
      <c r="AK40" s="58"/>
    </row>
    <row r="41" spans="1:88" x14ac:dyDescent="0.25">
      <c r="A41" s="68" t="s">
        <v>48</v>
      </c>
      <c r="B41" s="63">
        <v>68.900000000000006</v>
      </c>
      <c r="C41" s="63">
        <v>59.4</v>
      </c>
      <c r="D41" s="63">
        <v>68.2</v>
      </c>
      <c r="E41" s="63">
        <v>69.8</v>
      </c>
      <c r="F41" s="63">
        <v>68.2</v>
      </c>
      <c r="G41" s="63">
        <v>67.7</v>
      </c>
      <c r="H41" s="63">
        <v>69.2</v>
      </c>
      <c r="I41" s="63">
        <v>69.400000000000006</v>
      </c>
      <c r="J41" s="63">
        <v>69.099999999999994</v>
      </c>
      <c r="K41" s="63">
        <v>69.099999999999994</v>
      </c>
      <c r="L41" s="53">
        <v>68.8</v>
      </c>
      <c r="M41" s="53">
        <v>68.599999999999994</v>
      </c>
      <c r="N41" s="53">
        <v>68.3</v>
      </c>
      <c r="O41" s="53">
        <v>68.099999999999994</v>
      </c>
      <c r="P41" s="53">
        <v>67.8</v>
      </c>
      <c r="Q41" s="53">
        <v>68.8</v>
      </c>
      <c r="R41" s="53">
        <v>68.2</v>
      </c>
      <c r="S41" s="53">
        <v>68.2</v>
      </c>
      <c r="T41" s="53">
        <v>68.2</v>
      </c>
      <c r="U41" s="53">
        <v>68.8</v>
      </c>
      <c r="V41" s="53">
        <v>68.8</v>
      </c>
      <c r="W41" s="53">
        <v>68.8</v>
      </c>
      <c r="X41" s="53">
        <v>68.8</v>
      </c>
      <c r="Y41" s="53">
        <v>68.8</v>
      </c>
      <c r="Z41" s="53">
        <v>68.8</v>
      </c>
      <c r="AA41" s="53">
        <v>68.8</v>
      </c>
      <c r="AB41" s="53">
        <v>68.8</v>
      </c>
      <c r="AC41" s="53">
        <v>68.8</v>
      </c>
      <c r="AD41" s="53">
        <v>68.8</v>
      </c>
      <c r="AE41" s="53">
        <v>59</v>
      </c>
      <c r="AF41" s="53">
        <v>59</v>
      </c>
      <c r="AG41" s="69">
        <v>69</v>
      </c>
      <c r="AH41" s="56">
        <f t="shared" si="2"/>
        <v>69.8</v>
      </c>
      <c r="AI41" s="57">
        <f t="shared" si="3"/>
        <v>59</v>
      </c>
      <c r="AK41" s="58"/>
    </row>
    <row r="42" spans="1:88" x14ac:dyDescent="0.25">
      <c r="A42" s="68" t="s">
        <v>49</v>
      </c>
      <c r="B42" s="63">
        <v>30.5</v>
      </c>
      <c r="C42" s="63">
        <v>30.5</v>
      </c>
      <c r="D42" s="63">
        <v>50</v>
      </c>
      <c r="E42" s="63">
        <v>59.5</v>
      </c>
      <c r="F42" s="63">
        <v>59.5</v>
      </c>
      <c r="G42" s="63">
        <v>59.5</v>
      </c>
      <c r="H42" s="63">
        <v>59.5</v>
      </c>
      <c r="I42" s="63">
        <v>60.2</v>
      </c>
      <c r="J42" s="63">
        <v>60.2</v>
      </c>
      <c r="K42" s="63">
        <v>60.2</v>
      </c>
      <c r="L42" s="53">
        <v>60</v>
      </c>
      <c r="M42" s="53">
        <v>60</v>
      </c>
      <c r="N42" s="53">
        <v>60</v>
      </c>
      <c r="O42" s="53">
        <v>60</v>
      </c>
      <c r="P42" s="53">
        <v>60</v>
      </c>
      <c r="Q42" s="53">
        <v>60</v>
      </c>
      <c r="R42" s="53">
        <v>60</v>
      </c>
      <c r="S42" s="53">
        <v>60</v>
      </c>
      <c r="T42" s="53">
        <v>60</v>
      </c>
      <c r="U42" s="53">
        <v>60</v>
      </c>
      <c r="V42" s="53">
        <v>60</v>
      </c>
      <c r="W42" s="53">
        <v>60</v>
      </c>
      <c r="X42" s="53">
        <v>60</v>
      </c>
      <c r="Y42" s="53">
        <v>60</v>
      </c>
      <c r="Z42" s="53">
        <v>60</v>
      </c>
      <c r="AA42" s="53">
        <v>60</v>
      </c>
      <c r="AB42" s="53">
        <v>60.4</v>
      </c>
      <c r="AC42" s="53">
        <v>60.4</v>
      </c>
      <c r="AD42" s="53">
        <v>60.4</v>
      </c>
      <c r="AE42" s="53">
        <v>60.4</v>
      </c>
      <c r="AF42" s="53">
        <v>60.4</v>
      </c>
      <c r="AG42" s="69">
        <v>60</v>
      </c>
      <c r="AH42" s="56">
        <f t="shared" si="2"/>
        <v>60.4</v>
      </c>
      <c r="AI42" s="57">
        <f t="shared" si="3"/>
        <v>30.5</v>
      </c>
      <c r="AK42" s="58"/>
    </row>
    <row r="43" spans="1:88" x14ac:dyDescent="0.25">
      <c r="A43" s="68" t="s">
        <v>50</v>
      </c>
      <c r="B43" s="53">
        <v>10.9</v>
      </c>
      <c r="C43" s="53">
        <v>10.9</v>
      </c>
      <c r="D43" s="53">
        <v>10.9</v>
      </c>
      <c r="E43" s="63">
        <v>10.3</v>
      </c>
      <c r="F43" s="63">
        <v>10.3</v>
      </c>
      <c r="G43" s="63">
        <v>10.3</v>
      </c>
      <c r="H43" s="63">
        <v>30</v>
      </c>
      <c r="I43" s="63">
        <v>30</v>
      </c>
      <c r="J43" s="63">
        <v>30</v>
      </c>
      <c r="K43" s="63">
        <v>30</v>
      </c>
      <c r="L43" s="51">
        <v>29.5</v>
      </c>
      <c r="M43" s="51">
        <v>29.5</v>
      </c>
      <c r="N43" s="51">
        <v>29.6</v>
      </c>
      <c r="O43" s="51">
        <v>29.6</v>
      </c>
      <c r="P43" s="51">
        <v>29.3</v>
      </c>
      <c r="Q43" s="51">
        <v>29.6</v>
      </c>
      <c r="R43" s="51">
        <v>14.8</v>
      </c>
      <c r="S43" s="51">
        <v>14.8</v>
      </c>
      <c r="T43" s="51">
        <v>14.8</v>
      </c>
      <c r="U43" s="51">
        <v>14.8</v>
      </c>
      <c r="V43" s="51">
        <v>29</v>
      </c>
      <c r="W43" s="51">
        <v>29</v>
      </c>
      <c r="X43" s="51">
        <v>29</v>
      </c>
      <c r="Y43" s="51">
        <v>29</v>
      </c>
      <c r="Z43" s="51">
        <v>29</v>
      </c>
      <c r="AA43" s="51">
        <v>29</v>
      </c>
      <c r="AB43" s="51">
        <v>29</v>
      </c>
      <c r="AC43" s="51">
        <v>29</v>
      </c>
      <c r="AD43" s="51">
        <v>29</v>
      </c>
      <c r="AE43" s="51">
        <v>29</v>
      </c>
      <c r="AF43" s="51">
        <v>29</v>
      </c>
      <c r="AG43" s="69">
        <v>30</v>
      </c>
      <c r="AH43" s="56">
        <f t="shared" si="2"/>
        <v>30</v>
      </c>
      <c r="AI43" s="57">
        <f t="shared" si="3"/>
        <v>10.3</v>
      </c>
      <c r="AK43" s="58"/>
    </row>
    <row r="44" spans="1:88" x14ac:dyDescent="0.25">
      <c r="A44" s="68" t="s">
        <v>51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51">
        <v>17</v>
      </c>
      <c r="C45" s="51">
        <v>17</v>
      </c>
      <c r="D45" s="51">
        <v>17</v>
      </c>
      <c r="E45" s="51">
        <v>17</v>
      </c>
      <c r="F45" s="51">
        <v>17</v>
      </c>
      <c r="G45" s="51">
        <v>17</v>
      </c>
      <c r="H45" s="51">
        <v>17</v>
      </c>
      <c r="I45" s="51">
        <v>17</v>
      </c>
      <c r="J45" s="51">
        <v>17</v>
      </c>
      <c r="K45" s="51">
        <v>17</v>
      </c>
      <c r="L45" s="51">
        <v>17</v>
      </c>
      <c r="M45" s="51">
        <v>17</v>
      </c>
      <c r="N45" s="51">
        <v>17</v>
      </c>
      <c r="O45" s="51">
        <v>17</v>
      </c>
      <c r="P45" s="51">
        <v>17</v>
      </c>
      <c r="Q45" s="51">
        <v>17.2</v>
      </c>
      <c r="R45" s="51">
        <v>17</v>
      </c>
      <c r="S45" s="51">
        <v>17</v>
      </c>
      <c r="T45" s="51">
        <v>17</v>
      </c>
      <c r="U45" s="51">
        <v>17</v>
      </c>
      <c r="V45" s="51">
        <v>17</v>
      </c>
      <c r="W45" s="51">
        <v>17</v>
      </c>
      <c r="X45" s="51">
        <v>17</v>
      </c>
      <c r="Y45" s="51">
        <v>17</v>
      </c>
      <c r="Z45" s="51">
        <v>17</v>
      </c>
      <c r="AA45" s="51">
        <v>17</v>
      </c>
      <c r="AB45" s="51">
        <v>17</v>
      </c>
      <c r="AC45" s="51">
        <v>17</v>
      </c>
      <c r="AD45" s="51">
        <v>0</v>
      </c>
      <c r="AE45" s="51">
        <v>0</v>
      </c>
      <c r="AF45" s="51">
        <v>0</v>
      </c>
      <c r="AG45" s="69">
        <v>24</v>
      </c>
      <c r="AH45" s="56">
        <f t="shared" si="2"/>
        <v>17.2</v>
      </c>
      <c r="AI45" s="57">
        <f t="shared" si="3"/>
        <v>0</v>
      </c>
      <c r="AK45" s="58"/>
    </row>
    <row r="46" spans="1:88" x14ac:dyDescent="0.25">
      <c r="A46" s="68" t="s">
        <v>53</v>
      </c>
      <c r="B46" s="51">
        <v>0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51">
        <v>13.6</v>
      </c>
      <c r="C47" s="51">
        <v>13.6</v>
      </c>
      <c r="D47" s="51">
        <v>13.6</v>
      </c>
      <c r="E47" s="51">
        <v>13.6</v>
      </c>
      <c r="F47" s="51">
        <v>13.6</v>
      </c>
      <c r="G47" s="51">
        <v>13.6</v>
      </c>
      <c r="H47" s="51">
        <v>13.6</v>
      </c>
      <c r="I47" s="51">
        <v>13.6</v>
      </c>
      <c r="J47" s="51">
        <v>13.6</v>
      </c>
      <c r="K47" s="51">
        <v>13.6</v>
      </c>
      <c r="L47" s="51">
        <v>13.6</v>
      </c>
      <c r="M47" s="51">
        <v>13.6</v>
      </c>
      <c r="N47" s="51">
        <v>13.6</v>
      </c>
      <c r="O47" s="51">
        <v>13.6</v>
      </c>
      <c r="P47" s="51">
        <v>13.6</v>
      </c>
      <c r="Q47" s="51">
        <v>13.6</v>
      </c>
      <c r="R47" s="51">
        <v>13.6</v>
      </c>
      <c r="S47" s="51">
        <v>13.6</v>
      </c>
      <c r="T47" s="51">
        <v>13.6</v>
      </c>
      <c r="U47" s="51">
        <v>13.6</v>
      </c>
      <c r="V47" s="51">
        <v>13.6</v>
      </c>
      <c r="W47" s="51">
        <v>13.6</v>
      </c>
      <c r="X47" s="51">
        <v>13.6</v>
      </c>
      <c r="Y47" s="51">
        <v>13.6</v>
      </c>
      <c r="Z47" s="51">
        <v>13.6</v>
      </c>
      <c r="AA47" s="51">
        <v>13.6</v>
      </c>
      <c r="AB47" s="51">
        <v>13.6</v>
      </c>
      <c r="AC47" s="51">
        <v>13.6</v>
      </c>
      <c r="AD47" s="51">
        <v>13.6</v>
      </c>
      <c r="AE47" s="51">
        <v>13.6</v>
      </c>
      <c r="AF47" s="51">
        <v>13.6</v>
      </c>
      <c r="AG47" s="69">
        <v>14.1</v>
      </c>
      <c r="AH47" s="56">
        <f t="shared" si="2"/>
        <v>13.6</v>
      </c>
      <c r="AI47" s="57">
        <f t="shared" si="3"/>
        <v>13.6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51">
        <v>9.5</v>
      </c>
      <c r="C48" s="51">
        <v>9.5</v>
      </c>
      <c r="D48" s="51">
        <v>9.5</v>
      </c>
      <c r="E48" s="51">
        <v>9.5</v>
      </c>
      <c r="F48" s="51">
        <v>9.5</v>
      </c>
      <c r="G48" s="51">
        <v>9.5</v>
      </c>
      <c r="H48" s="51">
        <v>9.5</v>
      </c>
      <c r="I48" s="51">
        <v>9.5</v>
      </c>
      <c r="J48" s="51">
        <v>9.5</v>
      </c>
      <c r="K48" s="51">
        <v>9.5</v>
      </c>
      <c r="L48" s="51">
        <v>9.5</v>
      </c>
      <c r="M48" s="51">
        <v>9.5</v>
      </c>
      <c r="N48" s="51">
        <v>9.5</v>
      </c>
      <c r="O48" s="51">
        <v>9.5</v>
      </c>
      <c r="P48" s="51">
        <v>9.5</v>
      </c>
      <c r="Q48" s="51">
        <v>9.5</v>
      </c>
      <c r="R48" s="51">
        <v>9.5</v>
      </c>
      <c r="S48" s="51">
        <v>9.5</v>
      </c>
      <c r="T48" s="51">
        <v>9.5</v>
      </c>
      <c r="U48" s="51">
        <v>9.5</v>
      </c>
      <c r="V48" s="51">
        <v>9.5</v>
      </c>
      <c r="W48" s="51">
        <v>9.5</v>
      </c>
      <c r="X48" s="51">
        <v>9.5</v>
      </c>
      <c r="Y48" s="51">
        <v>9.5</v>
      </c>
      <c r="Z48" s="51">
        <v>9.5</v>
      </c>
      <c r="AA48" s="51">
        <v>9.5</v>
      </c>
      <c r="AB48" s="51">
        <v>9.5</v>
      </c>
      <c r="AC48" s="51">
        <v>9.5</v>
      </c>
      <c r="AD48" s="51">
        <v>9.5</v>
      </c>
      <c r="AE48" s="51">
        <v>9.5</v>
      </c>
      <c r="AF48" s="51">
        <v>9.5</v>
      </c>
      <c r="AG48" s="69">
        <v>14</v>
      </c>
      <c r="AH48" s="56">
        <f t="shared" si="2"/>
        <v>9.5</v>
      </c>
      <c r="AI48" s="57">
        <f t="shared" si="3"/>
        <v>9.5</v>
      </c>
      <c r="AK48" s="58"/>
    </row>
    <row r="49" spans="1:37" x14ac:dyDescent="0.25">
      <c r="A49" s="68" t="s">
        <v>56</v>
      </c>
      <c r="B49" s="51">
        <v>10</v>
      </c>
      <c r="C49" s="51">
        <v>10</v>
      </c>
      <c r="D49" s="51">
        <v>10</v>
      </c>
      <c r="E49" s="51">
        <v>10</v>
      </c>
      <c r="F49" s="51">
        <v>10</v>
      </c>
      <c r="G49" s="51">
        <v>10</v>
      </c>
      <c r="H49" s="51">
        <v>10</v>
      </c>
      <c r="I49" s="51">
        <v>10</v>
      </c>
      <c r="J49" s="51">
        <v>10</v>
      </c>
      <c r="K49" s="51">
        <v>10</v>
      </c>
      <c r="L49" s="51">
        <v>10</v>
      </c>
      <c r="M49" s="51">
        <v>10</v>
      </c>
      <c r="N49" s="51">
        <v>10</v>
      </c>
      <c r="O49" s="51">
        <v>10</v>
      </c>
      <c r="P49" s="51">
        <v>10</v>
      </c>
      <c r="Q49" s="51">
        <v>10</v>
      </c>
      <c r="R49" s="51">
        <v>10</v>
      </c>
      <c r="S49" s="51">
        <v>10</v>
      </c>
      <c r="T49" s="51">
        <v>10</v>
      </c>
      <c r="U49" s="51">
        <v>10</v>
      </c>
      <c r="V49" s="51">
        <v>10</v>
      </c>
      <c r="W49" s="51">
        <v>10</v>
      </c>
      <c r="X49" s="51">
        <v>10</v>
      </c>
      <c r="Y49" s="51">
        <v>10</v>
      </c>
      <c r="Z49" s="51">
        <v>10</v>
      </c>
      <c r="AA49" s="51">
        <v>10</v>
      </c>
      <c r="AB49" s="51">
        <v>10</v>
      </c>
      <c r="AC49" s="51">
        <v>10</v>
      </c>
      <c r="AD49" s="51">
        <v>10</v>
      </c>
      <c r="AE49" s="51">
        <v>10</v>
      </c>
      <c r="AF49" s="51">
        <v>10</v>
      </c>
      <c r="AG49" s="69">
        <v>10.050000000000001</v>
      </c>
      <c r="AH49" s="56">
        <f t="shared" si="2"/>
        <v>10</v>
      </c>
      <c r="AI49" s="57">
        <f t="shared" si="3"/>
        <v>10</v>
      </c>
      <c r="AK49" s="58"/>
    </row>
    <row r="50" spans="1:37" x14ac:dyDescent="0.25">
      <c r="A50" s="68" t="s">
        <v>57</v>
      </c>
      <c r="B50" s="51">
        <v>6.2</v>
      </c>
      <c r="C50" s="51">
        <v>6.2</v>
      </c>
      <c r="D50" s="51">
        <v>6.2</v>
      </c>
      <c r="E50" s="51">
        <v>6.2</v>
      </c>
      <c r="F50" s="51">
        <v>6.2</v>
      </c>
      <c r="G50" s="51">
        <v>6.2</v>
      </c>
      <c r="H50" s="51">
        <v>6.2</v>
      </c>
      <c r="I50" s="51">
        <v>6.2</v>
      </c>
      <c r="J50" s="51">
        <v>6.2</v>
      </c>
      <c r="K50" s="51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f t="shared" ref="B51" si="7">B199</f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8">T199</f>
        <v>3.54</v>
      </c>
      <c r="U51" s="78">
        <f t="shared" si="8"/>
        <v>3.54</v>
      </c>
      <c r="V51" s="78">
        <f t="shared" si="8"/>
        <v>3.54</v>
      </c>
      <c r="W51" s="78">
        <f t="shared" si="8"/>
        <v>3.54</v>
      </c>
      <c r="X51" s="78">
        <f t="shared" si="8"/>
        <v>3.54</v>
      </c>
      <c r="Y51" s="78">
        <v>3.54</v>
      </c>
      <c r="Z51" s="78">
        <f t="shared" si="8"/>
        <v>3.54</v>
      </c>
      <c r="AA51" s="78">
        <f t="shared" si="8"/>
        <v>3.54</v>
      </c>
      <c r="AB51" s="78">
        <f t="shared" si="8"/>
        <v>3.54</v>
      </c>
      <c r="AC51" s="78">
        <f t="shared" si="8"/>
        <v>3.54</v>
      </c>
      <c r="AD51" s="78">
        <f t="shared" si="8"/>
        <v>3.54</v>
      </c>
      <c r="AE51" s="78">
        <f t="shared" si="8"/>
        <v>3.54</v>
      </c>
      <c r="AF51" s="78">
        <f t="shared" si="8"/>
        <v>3.54</v>
      </c>
      <c r="AG51" s="78">
        <f t="shared" si="8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9">SUM(B39:B51)</f>
        <v>340.14</v>
      </c>
      <c r="C52" s="74">
        <f t="shared" si="9"/>
        <v>351.84000000000003</v>
      </c>
      <c r="D52" s="74">
        <f t="shared" si="9"/>
        <v>360.14</v>
      </c>
      <c r="E52" s="74">
        <f t="shared" si="9"/>
        <v>366.74000000000007</v>
      </c>
      <c r="F52" s="74">
        <f t="shared" si="9"/>
        <v>378.54</v>
      </c>
      <c r="G52" s="74">
        <f t="shared" si="9"/>
        <v>411.94000000000005</v>
      </c>
      <c r="H52" s="74">
        <f t="shared" si="9"/>
        <v>435.44</v>
      </c>
      <c r="I52" s="74">
        <f t="shared" si="9"/>
        <v>435.74000000000007</v>
      </c>
      <c r="J52" s="74">
        <f t="shared" si="9"/>
        <v>436.34</v>
      </c>
      <c r="K52" s="74">
        <f t="shared" si="9"/>
        <v>436.34</v>
      </c>
      <c r="L52" s="74">
        <f t="shared" si="9"/>
        <v>435.44000000000005</v>
      </c>
      <c r="M52" s="74">
        <f t="shared" si="9"/>
        <v>434.44000000000005</v>
      </c>
      <c r="N52" s="74">
        <f t="shared" si="9"/>
        <v>434.14000000000004</v>
      </c>
      <c r="O52" s="74">
        <f t="shared" si="9"/>
        <v>434.6400000000001</v>
      </c>
      <c r="P52" s="74">
        <f t="shared" si="9"/>
        <v>431.44000000000005</v>
      </c>
      <c r="Q52" s="74">
        <f t="shared" si="9"/>
        <v>434.24000000000007</v>
      </c>
      <c r="R52" s="74">
        <f t="shared" si="9"/>
        <v>418.24000000000007</v>
      </c>
      <c r="S52" s="74">
        <f t="shared" si="9"/>
        <v>418.24000000000007</v>
      </c>
      <c r="T52" s="74">
        <f t="shared" si="9"/>
        <v>418.24000000000007</v>
      </c>
      <c r="U52" s="74">
        <f t="shared" si="9"/>
        <v>419.94000000000005</v>
      </c>
      <c r="V52" s="74">
        <f t="shared" si="9"/>
        <v>434.14000000000004</v>
      </c>
      <c r="W52" s="74">
        <f t="shared" si="9"/>
        <v>434.14000000000004</v>
      </c>
      <c r="X52" s="74">
        <f t="shared" si="9"/>
        <v>434.14000000000004</v>
      </c>
      <c r="Y52" s="74">
        <f t="shared" si="9"/>
        <v>434.14000000000004</v>
      </c>
      <c r="Z52" s="74">
        <f t="shared" si="9"/>
        <v>434.14000000000004</v>
      </c>
      <c r="AA52" s="74">
        <f t="shared" si="9"/>
        <v>434.14000000000004</v>
      </c>
      <c r="AB52" s="74">
        <f t="shared" si="9"/>
        <v>434.74</v>
      </c>
      <c r="AC52" s="74">
        <f t="shared" si="9"/>
        <v>425.24</v>
      </c>
      <c r="AD52" s="74">
        <f t="shared" si="9"/>
        <v>393.24</v>
      </c>
      <c r="AE52" s="74">
        <f t="shared" si="9"/>
        <v>353.34000000000003</v>
      </c>
      <c r="AF52" s="74">
        <f t="shared" si="9"/>
        <v>362.34000000000003</v>
      </c>
      <c r="AG52" s="79">
        <f>SUM(AG39:AG51)</f>
        <v>489.91</v>
      </c>
      <c r="AH52" s="56">
        <f t="shared" si="2"/>
        <v>436.34</v>
      </c>
      <c r="AI52" s="57">
        <f t="shared" si="3"/>
        <v>340.14</v>
      </c>
      <c r="AK52" s="58"/>
    </row>
    <row r="53" spans="1:37" x14ac:dyDescent="0.25">
      <c r="A53" s="59" t="s">
        <v>60</v>
      </c>
      <c r="B53" s="63">
        <v>14.1</v>
      </c>
      <c r="C53" s="63">
        <v>14.1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25</v>
      </c>
      <c r="K53" s="63">
        <v>60</v>
      </c>
      <c r="L53" s="80">
        <v>59.7</v>
      </c>
      <c r="M53" s="80">
        <v>49.8</v>
      </c>
      <c r="N53" s="80">
        <v>13.8</v>
      </c>
      <c r="O53" s="80">
        <v>20.100000000000001</v>
      </c>
      <c r="P53" s="51">
        <v>19.899999999999999</v>
      </c>
      <c r="Q53" s="51">
        <v>14.2</v>
      </c>
      <c r="R53" s="51">
        <v>30.4</v>
      </c>
      <c r="S53" s="51">
        <v>59</v>
      </c>
      <c r="T53" s="51">
        <v>59</v>
      </c>
      <c r="U53" s="51">
        <v>59.2</v>
      </c>
      <c r="V53" s="51">
        <v>59.2</v>
      </c>
      <c r="W53" s="51">
        <v>59.2</v>
      </c>
      <c r="X53" s="51">
        <v>0</v>
      </c>
      <c r="Y53" s="51">
        <v>0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60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10.1</v>
      </c>
      <c r="C54" s="63">
        <v>6.8</v>
      </c>
      <c r="D54" s="63">
        <v>0</v>
      </c>
      <c r="E54" s="63">
        <v>0</v>
      </c>
      <c r="F54" s="63">
        <v>7.2</v>
      </c>
      <c r="G54" s="63">
        <v>0</v>
      </c>
      <c r="H54" s="63">
        <v>0</v>
      </c>
      <c r="I54" s="63">
        <v>0</v>
      </c>
      <c r="J54" s="63">
        <v>7.16</v>
      </c>
      <c r="K54" s="63">
        <v>26.5</v>
      </c>
      <c r="L54" s="80">
        <v>29.7</v>
      </c>
      <c r="M54" s="80">
        <v>22.7</v>
      </c>
      <c r="N54" s="80">
        <v>9.6</v>
      </c>
      <c r="O54" s="80">
        <v>9.6999999999999993</v>
      </c>
      <c r="P54" s="53">
        <v>10</v>
      </c>
      <c r="Q54" s="53">
        <v>6.5</v>
      </c>
      <c r="R54" s="51">
        <v>15.8</v>
      </c>
      <c r="S54" s="51">
        <v>28</v>
      </c>
      <c r="T54" s="51">
        <v>28</v>
      </c>
      <c r="U54" s="53">
        <v>29.6</v>
      </c>
      <c r="V54" s="53">
        <v>29.6</v>
      </c>
      <c r="W54" s="53">
        <v>29.6</v>
      </c>
      <c r="X54" s="51">
        <v>0</v>
      </c>
      <c r="Y54" s="51">
        <v>0</v>
      </c>
      <c r="Z54" s="51">
        <v>0</v>
      </c>
      <c r="AA54" s="51">
        <v>0</v>
      </c>
      <c r="AB54" s="51">
        <v>0</v>
      </c>
      <c r="AC54" s="51">
        <v>0</v>
      </c>
      <c r="AD54" s="51">
        <v>0</v>
      </c>
      <c r="AE54" s="51">
        <v>0</v>
      </c>
      <c r="AF54" s="51">
        <v>0</v>
      </c>
      <c r="AG54" s="69">
        <v>32</v>
      </c>
      <c r="AH54" s="56">
        <f t="shared" si="2"/>
        <v>29.7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3.7</v>
      </c>
      <c r="C55" s="75">
        <v>2.5</v>
      </c>
      <c r="D55" s="75">
        <v>0</v>
      </c>
      <c r="E55" s="75">
        <v>0</v>
      </c>
      <c r="F55" s="75">
        <v>2.6</v>
      </c>
      <c r="G55" s="75">
        <v>0</v>
      </c>
      <c r="H55" s="75">
        <v>0</v>
      </c>
      <c r="I55" s="75">
        <v>0</v>
      </c>
      <c r="J55" s="75">
        <v>3.5</v>
      </c>
      <c r="K55" s="75">
        <v>9.6999999999999993</v>
      </c>
      <c r="L55" s="82">
        <v>10.8</v>
      </c>
      <c r="M55" s="82">
        <v>8.3000000000000007</v>
      </c>
      <c r="N55" s="82">
        <v>3.5</v>
      </c>
      <c r="O55" s="82">
        <v>3.5</v>
      </c>
      <c r="P55" s="81">
        <v>3.6</v>
      </c>
      <c r="Q55" s="81">
        <v>2.4</v>
      </c>
      <c r="R55" s="51">
        <v>5.8</v>
      </c>
      <c r="S55" s="51">
        <v>10.3</v>
      </c>
      <c r="T55" s="51">
        <v>10.3</v>
      </c>
      <c r="U55" s="81">
        <v>10.8</v>
      </c>
      <c r="V55" s="81">
        <v>10.8</v>
      </c>
      <c r="W55" s="81">
        <v>10.8</v>
      </c>
      <c r="X55" s="51">
        <v>0</v>
      </c>
      <c r="Y55" s="51">
        <v>0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83">
        <v>14</v>
      </c>
      <c r="AH55" s="56">
        <f t="shared" si="2"/>
        <v>10.8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27.9</v>
      </c>
      <c r="C56" s="74">
        <f t="shared" ref="C56:AF56" si="10">SUM(C53:C55)</f>
        <v>23.4</v>
      </c>
      <c r="D56" s="74">
        <f t="shared" si="10"/>
        <v>0</v>
      </c>
      <c r="E56" s="74">
        <f t="shared" si="10"/>
        <v>0</v>
      </c>
      <c r="F56" s="74">
        <f t="shared" si="10"/>
        <v>9.8000000000000007</v>
      </c>
      <c r="G56" s="74">
        <f t="shared" si="10"/>
        <v>0</v>
      </c>
      <c r="H56" s="74">
        <f t="shared" si="10"/>
        <v>0</v>
      </c>
      <c r="I56" s="74">
        <f t="shared" si="10"/>
        <v>0</v>
      </c>
      <c r="J56" s="74">
        <f t="shared" si="10"/>
        <v>35.659999999999997</v>
      </c>
      <c r="K56" s="74">
        <f t="shared" si="10"/>
        <v>96.2</v>
      </c>
      <c r="L56" s="74">
        <f t="shared" si="10"/>
        <v>100.2</v>
      </c>
      <c r="M56" s="74">
        <f t="shared" si="10"/>
        <v>80.8</v>
      </c>
      <c r="N56" s="74">
        <f t="shared" si="10"/>
        <v>26.9</v>
      </c>
      <c r="O56" s="74">
        <f t="shared" si="10"/>
        <v>33.299999999999997</v>
      </c>
      <c r="P56" s="74">
        <f t="shared" si="10"/>
        <v>33.5</v>
      </c>
      <c r="Q56" s="74">
        <f t="shared" si="10"/>
        <v>23.099999999999998</v>
      </c>
      <c r="R56" s="74">
        <f t="shared" si="10"/>
        <v>52</v>
      </c>
      <c r="S56" s="74">
        <f t="shared" si="10"/>
        <v>97.3</v>
      </c>
      <c r="T56" s="74">
        <f t="shared" si="10"/>
        <v>97.3</v>
      </c>
      <c r="U56" s="74">
        <f t="shared" si="10"/>
        <v>99.600000000000009</v>
      </c>
      <c r="V56" s="74">
        <f t="shared" si="10"/>
        <v>99.600000000000009</v>
      </c>
      <c r="W56" s="74">
        <f t="shared" si="10"/>
        <v>99.600000000000009</v>
      </c>
      <c r="X56" s="74">
        <f t="shared" si="10"/>
        <v>0</v>
      </c>
      <c r="Y56" s="74">
        <f t="shared" si="10"/>
        <v>0</v>
      </c>
      <c r="Z56" s="74">
        <f t="shared" si="10"/>
        <v>0</v>
      </c>
      <c r="AA56" s="74">
        <f t="shared" si="10"/>
        <v>0</v>
      </c>
      <c r="AB56" s="74">
        <f t="shared" si="10"/>
        <v>0</v>
      </c>
      <c r="AC56" s="74">
        <f t="shared" si="10"/>
        <v>0</v>
      </c>
      <c r="AD56" s="74">
        <f t="shared" si="10"/>
        <v>0</v>
      </c>
      <c r="AE56" s="74">
        <f t="shared" si="10"/>
        <v>0</v>
      </c>
      <c r="AF56" s="74">
        <f t="shared" si="10"/>
        <v>0</v>
      </c>
      <c r="AG56" s="79">
        <f>SUM(AG53:AG55)</f>
        <v>106</v>
      </c>
      <c r="AH56" s="56">
        <f t="shared" si="2"/>
        <v>100.2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0</v>
      </c>
      <c r="AE58" s="51">
        <v>0</v>
      </c>
      <c r="AF58" s="51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-35</v>
      </c>
      <c r="C59" s="53">
        <v>-45.1</v>
      </c>
      <c r="D59" s="53">
        <v>-39.700000000000003</v>
      </c>
      <c r="E59" s="53">
        <v>-40</v>
      </c>
      <c r="F59" s="53">
        <v>-40</v>
      </c>
      <c r="G59" s="51">
        <v>-39</v>
      </c>
      <c r="H59" s="51">
        <v>-56</v>
      </c>
      <c r="I59" s="51">
        <v>-40</v>
      </c>
      <c r="J59" s="51">
        <v>-40.6</v>
      </c>
      <c r="K59" s="51">
        <v>-25.2</v>
      </c>
      <c r="L59" s="53">
        <v>-30.7</v>
      </c>
      <c r="M59" s="53">
        <v>-82</v>
      </c>
      <c r="N59" s="53">
        <v>-41</v>
      </c>
      <c r="O59" s="53">
        <v>-24</v>
      </c>
      <c r="P59" s="53">
        <v>-34.799999999999997</v>
      </c>
      <c r="Q59" s="53">
        <v>-20.7</v>
      </c>
      <c r="R59" s="53">
        <v>-34.9</v>
      </c>
      <c r="S59" s="53">
        <v>-35</v>
      </c>
      <c r="T59" s="53">
        <v>-30</v>
      </c>
      <c r="U59" s="53">
        <v>-20.5</v>
      </c>
      <c r="V59" s="53">
        <v>31</v>
      </c>
      <c r="W59" s="53">
        <v>-45</v>
      </c>
      <c r="X59" s="53">
        <v>-83.3</v>
      </c>
      <c r="Y59" s="53">
        <v>-57</v>
      </c>
      <c r="Z59" s="53">
        <v>-57</v>
      </c>
      <c r="AA59" s="53">
        <v>-55.7</v>
      </c>
      <c r="AB59" s="53">
        <v>-59.5</v>
      </c>
      <c r="AC59" s="53">
        <v>-48</v>
      </c>
      <c r="AD59" s="53">
        <v>-56.6</v>
      </c>
      <c r="AE59" s="53">
        <v>-57</v>
      </c>
      <c r="AF59" s="53">
        <v>-44</v>
      </c>
      <c r="AG59" s="86"/>
      <c r="AH59" s="56">
        <f t="shared" si="2"/>
        <v>31</v>
      </c>
      <c r="AI59" s="57">
        <f t="shared" si="3"/>
        <v>-83.3</v>
      </c>
      <c r="AK59" s="58"/>
    </row>
    <row r="60" spans="1:37" x14ac:dyDescent="0.25">
      <c r="A60" s="68" t="s">
        <v>67</v>
      </c>
      <c r="B60" s="53">
        <v>0</v>
      </c>
      <c r="C60" s="53">
        <v>0</v>
      </c>
      <c r="D60" s="53">
        <v>0</v>
      </c>
      <c r="E60" s="53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51">
        <v>0</v>
      </c>
      <c r="C61" s="51">
        <v>0</v>
      </c>
      <c r="D61" s="51">
        <v>0</v>
      </c>
      <c r="E61" s="51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2">
        <v>0</v>
      </c>
      <c r="C62" s="62">
        <v>0</v>
      </c>
      <c r="D62" s="62">
        <v>0</v>
      </c>
      <c r="E62" s="62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2">
        <v>0</v>
      </c>
      <c r="C63" s="62">
        <v>0</v>
      </c>
      <c r="D63" s="62">
        <v>0</v>
      </c>
      <c r="E63" s="62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51">
        <v>0</v>
      </c>
      <c r="M63" s="62">
        <v>0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5">
        <v>0</v>
      </c>
      <c r="C66" s="65">
        <v>0</v>
      </c>
      <c r="D66" s="65">
        <v>0</v>
      </c>
      <c r="E66" s="65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53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5">
        <v>0</v>
      </c>
      <c r="C67" s="65">
        <v>0</v>
      </c>
      <c r="D67" s="65">
        <v>0</v>
      </c>
      <c r="E67" s="65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51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-35</v>
      </c>
      <c r="C68" s="74">
        <f t="shared" ref="C68:AF68" si="11">SUM(C57:C67)</f>
        <v>-45.1</v>
      </c>
      <c r="D68" s="74">
        <f t="shared" si="11"/>
        <v>-39.700000000000003</v>
      </c>
      <c r="E68" s="74">
        <f t="shared" si="11"/>
        <v>-40</v>
      </c>
      <c r="F68" s="74">
        <f t="shared" si="11"/>
        <v>-40</v>
      </c>
      <c r="G68" s="74">
        <f t="shared" si="11"/>
        <v>-39</v>
      </c>
      <c r="H68" s="74">
        <f t="shared" si="11"/>
        <v>-56</v>
      </c>
      <c r="I68" s="74">
        <f t="shared" si="11"/>
        <v>-40</v>
      </c>
      <c r="J68" s="74">
        <f t="shared" si="11"/>
        <v>-40.6</v>
      </c>
      <c r="K68" s="74">
        <f t="shared" si="11"/>
        <v>-25.2</v>
      </c>
      <c r="L68" s="74">
        <f t="shared" si="11"/>
        <v>-30.7</v>
      </c>
      <c r="M68" s="74">
        <f t="shared" si="11"/>
        <v>-82</v>
      </c>
      <c r="N68" s="74">
        <f t="shared" si="11"/>
        <v>-41</v>
      </c>
      <c r="O68" s="74">
        <f t="shared" si="11"/>
        <v>-24</v>
      </c>
      <c r="P68" s="74">
        <f t="shared" si="11"/>
        <v>-34.799999999999997</v>
      </c>
      <c r="Q68" s="74">
        <f t="shared" si="11"/>
        <v>-20.7</v>
      </c>
      <c r="R68" s="74">
        <f>SUM(R57:R67)</f>
        <v>-34.9</v>
      </c>
      <c r="S68" s="74">
        <f t="shared" si="11"/>
        <v>-35</v>
      </c>
      <c r="T68" s="74">
        <f t="shared" si="11"/>
        <v>-30</v>
      </c>
      <c r="U68" s="74">
        <f t="shared" si="11"/>
        <v>-20.5</v>
      </c>
      <c r="V68" s="74">
        <f t="shared" si="11"/>
        <v>31</v>
      </c>
      <c r="W68" s="74">
        <f t="shared" si="11"/>
        <v>-45</v>
      </c>
      <c r="X68" s="74">
        <f t="shared" si="11"/>
        <v>-83.3</v>
      </c>
      <c r="Y68" s="74">
        <f t="shared" si="11"/>
        <v>-57</v>
      </c>
      <c r="Z68" s="74">
        <f t="shared" si="11"/>
        <v>-57</v>
      </c>
      <c r="AA68" s="74">
        <f t="shared" si="11"/>
        <v>-55.7</v>
      </c>
      <c r="AB68" s="74">
        <f t="shared" si="11"/>
        <v>-59.5</v>
      </c>
      <c r="AC68" s="74">
        <f t="shared" si="11"/>
        <v>-48</v>
      </c>
      <c r="AD68" s="74">
        <f t="shared" si="11"/>
        <v>-56.6</v>
      </c>
      <c r="AE68" s="74">
        <f t="shared" si="11"/>
        <v>-57</v>
      </c>
      <c r="AF68" s="74">
        <f t="shared" si="11"/>
        <v>-44</v>
      </c>
      <c r="AG68" s="79">
        <f>SUM(AG57:AG67)</f>
        <v>0</v>
      </c>
      <c r="AH68" s="56">
        <f t="shared" si="2"/>
        <v>31</v>
      </c>
      <c r="AI68" s="57">
        <f t="shared" si="3"/>
        <v>-83.3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12">SUM(C69:C71)</f>
        <v>0</v>
      </c>
      <c r="D72" s="74">
        <f t="shared" si="12"/>
        <v>0</v>
      </c>
      <c r="E72" s="74">
        <f t="shared" si="12"/>
        <v>0</v>
      </c>
      <c r="F72" s="74">
        <f t="shared" si="12"/>
        <v>0</v>
      </c>
      <c r="G72" s="74">
        <f t="shared" si="12"/>
        <v>0</v>
      </c>
      <c r="H72" s="74">
        <f t="shared" si="12"/>
        <v>0</v>
      </c>
      <c r="I72" s="74">
        <f t="shared" si="12"/>
        <v>0</v>
      </c>
      <c r="J72" s="74">
        <f t="shared" si="12"/>
        <v>0</v>
      </c>
      <c r="K72" s="74">
        <f t="shared" si="12"/>
        <v>0</v>
      </c>
      <c r="L72" s="74">
        <f t="shared" si="12"/>
        <v>0</v>
      </c>
      <c r="M72" s="74">
        <f t="shared" si="12"/>
        <v>0</v>
      </c>
      <c r="N72" s="74">
        <f t="shared" si="12"/>
        <v>0</v>
      </c>
      <c r="O72" s="74">
        <f t="shared" si="12"/>
        <v>0</v>
      </c>
      <c r="P72" s="74">
        <f t="shared" si="12"/>
        <v>0</v>
      </c>
      <c r="Q72" s="74">
        <f t="shared" si="12"/>
        <v>0</v>
      </c>
      <c r="R72" s="74">
        <f t="shared" si="12"/>
        <v>0</v>
      </c>
      <c r="S72" s="74">
        <f t="shared" si="12"/>
        <v>0</v>
      </c>
      <c r="T72" s="74">
        <f t="shared" si="12"/>
        <v>0</v>
      </c>
      <c r="U72" s="74">
        <f t="shared" si="12"/>
        <v>0</v>
      </c>
      <c r="V72" s="74">
        <f t="shared" si="12"/>
        <v>0</v>
      </c>
      <c r="W72" s="74">
        <f t="shared" si="12"/>
        <v>0</v>
      </c>
      <c r="X72" s="74">
        <f t="shared" si="12"/>
        <v>0</v>
      </c>
      <c r="Y72" s="74">
        <f t="shared" si="12"/>
        <v>0</v>
      </c>
      <c r="Z72" s="74">
        <f t="shared" si="12"/>
        <v>0</v>
      </c>
      <c r="AA72" s="74">
        <f t="shared" si="12"/>
        <v>0</v>
      </c>
      <c r="AB72" s="74">
        <f t="shared" si="12"/>
        <v>0</v>
      </c>
      <c r="AC72" s="74">
        <f t="shared" si="12"/>
        <v>0</v>
      </c>
      <c r="AD72" s="74">
        <f t="shared" si="12"/>
        <v>0</v>
      </c>
      <c r="AE72" s="74">
        <f t="shared" si="12"/>
        <v>0</v>
      </c>
      <c r="AF72" s="74">
        <f t="shared" si="12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890.64</v>
      </c>
      <c r="C73" s="90">
        <f t="shared" ref="C73:AG73" si="13">C68+C56+C52+C38+C72</f>
        <v>887.74</v>
      </c>
      <c r="D73" s="90">
        <f t="shared" si="13"/>
        <v>881.44</v>
      </c>
      <c r="E73" s="90">
        <f t="shared" si="13"/>
        <v>883.1400000000001</v>
      </c>
      <c r="F73" s="90">
        <f t="shared" si="13"/>
        <v>934.43999999999994</v>
      </c>
      <c r="G73" s="90">
        <f t="shared" si="13"/>
        <v>1019.54</v>
      </c>
      <c r="H73" s="90">
        <f t="shared" si="13"/>
        <v>1093.04</v>
      </c>
      <c r="I73" s="90">
        <f t="shared" si="13"/>
        <v>1209.3399999999999</v>
      </c>
      <c r="J73" s="90">
        <f t="shared" si="13"/>
        <v>1305</v>
      </c>
      <c r="K73" s="90">
        <f t="shared" si="13"/>
        <v>1352.94</v>
      </c>
      <c r="L73" s="90">
        <f t="shared" si="13"/>
        <v>1354.7400000000002</v>
      </c>
      <c r="M73" s="90">
        <f t="shared" si="13"/>
        <v>1283.0400000000002</v>
      </c>
      <c r="N73" s="90">
        <f t="shared" si="13"/>
        <v>1199.8399999999999</v>
      </c>
      <c r="O73" s="90">
        <f t="shared" si="13"/>
        <v>1203.74</v>
      </c>
      <c r="P73" s="90">
        <f t="shared" si="13"/>
        <v>1180.94</v>
      </c>
      <c r="Q73" s="90">
        <f t="shared" si="13"/>
        <v>1167.44</v>
      </c>
      <c r="R73" s="90">
        <f t="shared" si="13"/>
        <v>1166.1400000000001</v>
      </c>
      <c r="S73" s="90">
        <f t="shared" si="13"/>
        <v>1161.3400000000001</v>
      </c>
      <c r="T73" s="90">
        <f t="shared" si="13"/>
        <v>1216.3400000000001</v>
      </c>
      <c r="U73" s="90">
        <f t="shared" si="13"/>
        <v>1263.8400000000001</v>
      </c>
      <c r="V73" s="90">
        <f t="shared" si="13"/>
        <v>1421.14</v>
      </c>
      <c r="W73" s="90">
        <f t="shared" si="13"/>
        <v>1340.14</v>
      </c>
      <c r="X73" s="90">
        <f t="shared" si="13"/>
        <v>1232.2400000000002</v>
      </c>
      <c r="Y73" s="90">
        <f t="shared" si="13"/>
        <v>1308.5400000000002</v>
      </c>
      <c r="Z73" s="90">
        <f t="shared" si="13"/>
        <v>1258.5400000000002</v>
      </c>
      <c r="AA73" s="90">
        <f t="shared" si="13"/>
        <v>1195.8400000000001</v>
      </c>
      <c r="AB73" s="90">
        <f t="shared" si="13"/>
        <v>1141.6399999999999</v>
      </c>
      <c r="AC73" s="90">
        <f t="shared" si="13"/>
        <v>1088.6399999999999</v>
      </c>
      <c r="AD73" s="90">
        <f t="shared" si="13"/>
        <v>968.04</v>
      </c>
      <c r="AE73" s="90">
        <f t="shared" si="13"/>
        <v>907.74</v>
      </c>
      <c r="AF73" s="90">
        <f t="shared" si="13"/>
        <v>929.74</v>
      </c>
      <c r="AG73" s="90">
        <f t="shared" si="13"/>
        <v>2144.14</v>
      </c>
      <c r="AH73" s="56">
        <f t="shared" si="2"/>
        <v>1421.14</v>
      </c>
      <c r="AI73" s="57">
        <f t="shared" si="3"/>
        <v>881.44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890.64</v>
      </c>
      <c r="C75" s="90">
        <f t="shared" ref="C75:AF75" si="14">C72+C68+C56+C52+C38+C74</f>
        <v>887.74</v>
      </c>
      <c r="D75" s="90">
        <f t="shared" si="14"/>
        <v>881.44</v>
      </c>
      <c r="E75" s="90">
        <f t="shared" si="14"/>
        <v>883.1400000000001</v>
      </c>
      <c r="F75" s="90">
        <f t="shared" si="14"/>
        <v>934.43999999999994</v>
      </c>
      <c r="G75" s="90">
        <f t="shared" si="14"/>
        <v>1019.54</v>
      </c>
      <c r="H75" s="90">
        <f t="shared" si="14"/>
        <v>1093.04</v>
      </c>
      <c r="I75" s="90">
        <f t="shared" si="14"/>
        <v>1209.3399999999999</v>
      </c>
      <c r="J75" s="90">
        <f t="shared" si="14"/>
        <v>1305</v>
      </c>
      <c r="K75" s="90">
        <f t="shared" si="14"/>
        <v>1352.94</v>
      </c>
      <c r="L75" s="90">
        <f t="shared" si="14"/>
        <v>1354.7400000000002</v>
      </c>
      <c r="M75" s="90">
        <f t="shared" si="14"/>
        <v>1283.0400000000002</v>
      </c>
      <c r="N75" s="90">
        <f t="shared" si="14"/>
        <v>1199.8399999999999</v>
      </c>
      <c r="O75" s="90">
        <f t="shared" si="14"/>
        <v>1203.74</v>
      </c>
      <c r="P75" s="90">
        <f t="shared" si="14"/>
        <v>1180.94</v>
      </c>
      <c r="Q75" s="90">
        <f t="shared" si="14"/>
        <v>1167.44</v>
      </c>
      <c r="R75" s="90">
        <f t="shared" si="14"/>
        <v>1166.1400000000001</v>
      </c>
      <c r="S75" s="90">
        <f t="shared" si="14"/>
        <v>1161.3400000000001</v>
      </c>
      <c r="T75" s="90">
        <f t="shared" si="14"/>
        <v>1216.3400000000001</v>
      </c>
      <c r="U75" s="90">
        <f t="shared" si="14"/>
        <v>1263.8400000000001</v>
      </c>
      <c r="V75" s="90">
        <f t="shared" si="14"/>
        <v>1421.14</v>
      </c>
      <c r="W75" s="90">
        <f t="shared" si="14"/>
        <v>1340.14</v>
      </c>
      <c r="X75" s="90">
        <f t="shared" si="14"/>
        <v>1232.2400000000002</v>
      </c>
      <c r="Y75" s="90">
        <f t="shared" si="14"/>
        <v>1308.5400000000002</v>
      </c>
      <c r="Z75" s="90">
        <f t="shared" si="14"/>
        <v>1258.5400000000002</v>
      </c>
      <c r="AA75" s="90">
        <f t="shared" si="14"/>
        <v>1195.8400000000001</v>
      </c>
      <c r="AB75" s="90">
        <f t="shared" si="14"/>
        <v>1141.6399999999999</v>
      </c>
      <c r="AC75" s="90">
        <f t="shared" si="14"/>
        <v>1088.6399999999999</v>
      </c>
      <c r="AD75" s="90">
        <f t="shared" si="14"/>
        <v>968.04</v>
      </c>
      <c r="AE75" s="90">
        <f t="shared" si="14"/>
        <v>907.74</v>
      </c>
      <c r="AF75" s="90">
        <f t="shared" si="14"/>
        <v>929.74</v>
      </c>
      <c r="AG75" s="79">
        <f>AG72+AG68+AG56+AG52+AG38+AG74</f>
        <v>2144.14</v>
      </c>
      <c r="AH75" s="56">
        <f t="shared" si="2"/>
        <v>1421.14</v>
      </c>
      <c r="AI75" s="57">
        <f t="shared" si="3"/>
        <v>881.44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5">IF(C60&lt;0,C60*-1,0)</f>
        <v>0</v>
      </c>
      <c r="D76" s="60">
        <f t="shared" si="15"/>
        <v>0</v>
      </c>
      <c r="E76" s="60">
        <f t="shared" si="15"/>
        <v>0</v>
      </c>
      <c r="F76" s="60">
        <f t="shared" si="15"/>
        <v>0</v>
      </c>
      <c r="G76" s="60">
        <f t="shared" si="15"/>
        <v>0</v>
      </c>
      <c r="H76" s="60">
        <f t="shared" si="15"/>
        <v>0</v>
      </c>
      <c r="I76" s="60">
        <f t="shared" si="15"/>
        <v>0</v>
      </c>
      <c r="J76" s="60">
        <f t="shared" si="15"/>
        <v>0</v>
      </c>
      <c r="K76" s="60">
        <f t="shared" si="15"/>
        <v>0</v>
      </c>
      <c r="L76" s="60">
        <f t="shared" si="15"/>
        <v>0</v>
      </c>
      <c r="M76" s="60">
        <f t="shared" si="15"/>
        <v>0</v>
      </c>
      <c r="N76" s="60">
        <f t="shared" si="15"/>
        <v>0</v>
      </c>
      <c r="O76" s="60">
        <f t="shared" si="15"/>
        <v>0</v>
      </c>
      <c r="P76" s="60">
        <f t="shared" si="15"/>
        <v>0</v>
      </c>
      <c r="Q76" s="60">
        <f t="shared" si="15"/>
        <v>0</v>
      </c>
      <c r="R76" s="60">
        <f t="shared" si="15"/>
        <v>0</v>
      </c>
      <c r="S76" s="60">
        <f t="shared" si="15"/>
        <v>0</v>
      </c>
      <c r="T76" s="60">
        <f t="shared" si="15"/>
        <v>0</v>
      </c>
      <c r="U76" s="60">
        <f t="shared" si="15"/>
        <v>0</v>
      </c>
      <c r="V76" s="60">
        <f t="shared" si="15"/>
        <v>0</v>
      </c>
      <c r="W76" s="60">
        <f t="shared" si="15"/>
        <v>0</v>
      </c>
      <c r="X76" s="60">
        <f t="shared" si="15"/>
        <v>0</v>
      </c>
      <c r="Y76" s="60">
        <f t="shared" si="15"/>
        <v>0</v>
      </c>
      <c r="Z76" s="60">
        <f t="shared" si="15"/>
        <v>0</v>
      </c>
      <c r="AA76" s="60">
        <f t="shared" si="15"/>
        <v>0</v>
      </c>
      <c r="AB76" s="60">
        <f t="shared" si="15"/>
        <v>0</v>
      </c>
      <c r="AC76" s="60">
        <f t="shared" si="15"/>
        <v>0</v>
      </c>
      <c r="AD76" s="60">
        <f t="shared" si="15"/>
        <v>0</v>
      </c>
      <c r="AE76" s="60">
        <f t="shared" si="15"/>
        <v>0</v>
      </c>
      <c r="AF76" s="60">
        <f t="shared" si="15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6">IF(C58&lt;0,C58*-1,0)</f>
        <v>0</v>
      </c>
      <c r="D77" s="60">
        <f t="shared" si="16"/>
        <v>0</v>
      </c>
      <c r="E77" s="60">
        <f t="shared" si="16"/>
        <v>0</v>
      </c>
      <c r="F77" s="60">
        <f t="shared" si="16"/>
        <v>0</v>
      </c>
      <c r="G77" s="60">
        <f t="shared" si="16"/>
        <v>0</v>
      </c>
      <c r="H77" s="60">
        <f t="shared" si="16"/>
        <v>0</v>
      </c>
      <c r="I77" s="60">
        <f t="shared" si="16"/>
        <v>0</v>
      </c>
      <c r="J77" s="60">
        <f t="shared" si="16"/>
        <v>0</v>
      </c>
      <c r="K77" s="60">
        <f t="shared" si="16"/>
        <v>0</v>
      </c>
      <c r="L77" s="60">
        <f t="shared" si="16"/>
        <v>0</v>
      </c>
      <c r="M77" s="60">
        <f t="shared" si="16"/>
        <v>0</v>
      </c>
      <c r="N77" s="60">
        <f t="shared" si="16"/>
        <v>0</v>
      </c>
      <c r="O77" s="60">
        <f t="shared" si="16"/>
        <v>0</v>
      </c>
      <c r="P77" s="60">
        <f t="shared" si="16"/>
        <v>0</v>
      </c>
      <c r="Q77" s="60">
        <f t="shared" si="16"/>
        <v>0</v>
      </c>
      <c r="R77" s="60">
        <f t="shared" si="16"/>
        <v>0</v>
      </c>
      <c r="S77" s="60">
        <f t="shared" si="16"/>
        <v>0</v>
      </c>
      <c r="T77" s="60">
        <f t="shared" si="16"/>
        <v>0</v>
      </c>
      <c r="U77" s="60">
        <f t="shared" si="16"/>
        <v>0</v>
      </c>
      <c r="V77" s="60">
        <f t="shared" si="16"/>
        <v>0</v>
      </c>
      <c r="W77" s="60">
        <f t="shared" si="16"/>
        <v>0</v>
      </c>
      <c r="X77" s="60">
        <f t="shared" si="16"/>
        <v>0</v>
      </c>
      <c r="Y77" s="60">
        <f t="shared" si="16"/>
        <v>0</v>
      </c>
      <c r="Z77" s="60">
        <f t="shared" si="16"/>
        <v>0</v>
      </c>
      <c r="AA77" s="60">
        <f t="shared" si="16"/>
        <v>0</v>
      </c>
      <c r="AB77" s="60">
        <f t="shared" si="16"/>
        <v>0</v>
      </c>
      <c r="AC77" s="60">
        <f t="shared" si="16"/>
        <v>0</v>
      </c>
      <c r="AD77" s="60">
        <f t="shared" si="16"/>
        <v>0</v>
      </c>
      <c r="AE77" s="60">
        <f t="shared" si="16"/>
        <v>0</v>
      </c>
      <c r="AF77" s="60">
        <f t="shared" si="16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7">IF(C61&lt;0,C61*-1,0)</f>
        <v>0</v>
      </c>
      <c r="D78" s="60">
        <f t="shared" si="17"/>
        <v>0</v>
      </c>
      <c r="E78" s="60">
        <f t="shared" si="17"/>
        <v>0</v>
      </c>
      <c r="F78" s="60">
        <f t="shared" si="17"/>
        <v>0</v>
      </c>
      <c r="G78" s="60">
        <f t="shared" si="17"/>
        <v>0</v>
      </c>
      <c r="H78" s="60">
        <f t="shared" si="17"/>
        <v>0</v>
      </c>
      <c r="I78" s="60">
        <f t="shared" si="17"/>
        <v>0</v>
      </c>
      <c r="J78" s="60">
        <f t="shared" si="17"/>
        <v>0</v>
      </c>
      <c r="K78" s="60">
        <f t="shared" si="17"/>
        <v>0</v>
      </c>
      <c r="L78" s="60">
        <f t="shared" si="17"/>
        <v>0</v>
      </c>
      <c r="M78" s="60">
        <f t="shared" si="17"/>
        <v>0</v>
      </c>
      <c r="N78" s="60">
        <f t="shared" si="17"/>
        <v>0</v>
      </c>
      <c r="O78" s="60">
        <f t="shared" si="17"/>
        <v>0</v>
      </c>
      <c r="P78" s="60">
        <f t="shared" si="17"/>
        <v>0</v>
      </c>
      <c r="Q78" s="60">
        <f t="shared" si="17"/>
        <v>0</v>
      </c>
      <c r="R78" s="60">
        <f t="shared" si="17"/>
        <v>0</v>
      </c>
      <c r="S78" s="60">
        <f t="shared" si="17"/>
        <v>0</v>
      </c>
      <c r="T78" s="60">
        <f t="shared" si="17"/>
        <v>0</v>
      </c>
      <c r="U78" s="60">
        <f t="shared" si="17"/>
        <v>0</v>
      </c>
      <c r="V78" s="60">
        <f t="shared" si="17"/>
        <v>0</v>
      </c>
      <c r="W78" s="60">
        <f t="shared" si="17"/>
        <v>0</v>
      </c>
      <c r="X78" s="60">
        <f t="shared" si="17"/>
        <v>0</v>
      </c>
      <c r="Y78" s="60">
        <f t="shared" si="17"/>
        <v>0</v>
      </c>
      <c r="Z78" s="60">
        <f t="shared" si="17"/>
        <v>0</v>
      </c>
      <c r="AA78" s="60">
        <f t="shared" si="17"/>
        <v>0</v>
      </c>
      <c r="AB78" s="60">
        <f t="shared" si="17"/>
        <v>0</v>
      </c>
      <c r="AC78" s="60">
        <f t="shared" si="17"/>
        <v>0</v>
      </c>
      <c r="AD78" s="60">
        <f t="shared" si="17"/>
        <v>0</v>
      </c>
      <c r="AE78" s="60">
        <f t="shared" si="17"/>
        <v>0</v>
      </c>
      <c r="AF78" s="60">
        <f t="shared" si="17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35</v>
      </c>
      <c r="C79" s="60">
        <f t="shared" ref="C79:AF79" si="18">IF(C59&lt;0,C59*-1,0)</f>
        <v>45.1</v>
      </c>
      <c r="D79" s="60">
        <f t="shared" si="18"/>
        <v>39.700000000000003</v>
      </c>
      <c r="E79" s="60">
        <f t="shared" si="18"/>
        <v>40</v>
      </c>
      <c r="F79" s="60">
        <f t="shared" si="18"/>
        <v>40</v>
      </c>
      <c r="G79" s="60">
        <f t="shared" si="18"/>
        <v>39</v>
      </c>
      <c r="H79" s="60">
        <f t="shared" si="18"/>
        <v>56</v>
      </c>
      <c r="I79" s="60">
        <f t="shared" si="18"/>
        <v>40</v>
      </c>
      <c r="J79" s="60">
        <f t="shared" si="18"/>
        <v>40.6</v>
      </c>
      <c r="K79" s="60">
        <f t="shared" si="18"/>
        <v>25.2</v>
      </c>
      <c r="L79" s="60">
        <f t="shared" si="18"/>
        <v>30.7</v>
      </c>
      <c r="M79" s="60">
        <f t="shared" si="18"/>
        <v>82</v>
      </c>
      <c r="N79" s="60">
        <f t="shared" si="18"/>
        <v>41</v>
      </c>
      <c r="O79" s="60">
        <f t="shared" si="18"/>
        <v>24</v>
      </c>
      <c r="P79" s="60">
        <f t="shared" si="18"/>
        <v>34.799999999999997</v>
      </c>
      <c r="Q79" s="60">
        <f t="shared" si="18"/>
        <v>20.7</v>
      </c>
      <c r="R79" s="60">
        <f t="shared" si="18"/>
        <v>34.9</v>
      </c>
      <c r="S79" s="60">
        <f t="shared" si="18"/>
        <v>35</v>
      </c>
      <c r="T79" s="60">
        <f t="shared" si="18"/>
        <v>30</v>
      </c>
      <c r="U79" s="60">
        <f t="shared" si="18"/>
        <v>20.5</v>
      </c>
      <c r="V79" s="60">
        <f t="shared" si="18"/>
        <v>0</v>
      </c>
      <c r="W79" s="60">
        <f t="shared" si="18"/>
        <v>45</v>
      </c>
      <c r="X79" s="60">
        <f t="shared" si="18"/>
        <v>83.3</v>
      </c>
      <c r="Y79" s="60">
        <f t="shared" si="18"/>
        <v>57</v>
      </c>
      <c r="Z79" s="60">
        <f t="shared" si="18"/>
        <v>57</v>
      </c>
      <c r="AA79" s="60">
        <f t="shared" si="18"/>
        <v>55.7</v>
      </c>
      <c r="AB79" s="60">
        <f t="shared" si="18"/>
        <v>59.5</v>
      </c>
      <c r="AC79" s="60">
        <f t="shared" si="18"/>
        <v>48</v>
      </c>
      <c r="AD79" s="60">
        <f t="shared" si="18"/>
        <v>56.6</v>
      </c>
      <c r="AE79" s="60">
        <f t="shared" si="18"/>
        <v>57</v>
      </c>
      <c r="AF79" s="60">
        <f t="shared" si="18"/>
        <v>44</v>
      </c>
      <c r="AG79" s="93"/>
      <c r="AH79" s="56">
        <f t="shared" ref="AH79:AH91" si="19">MAX(B79:AF79)</f>
        <v>83.3</v>
      </c>
      <c r="AI79" s="57">
        <f t="shared" ref="AI79:AI91" si="20">MIN(B79:AF79)</f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21">IF(C57&lt;0,C57*-1,0)</f>
        <v>0</v>
      </c>
      <c r="D80" s="60">
        <f t="shared" si="21"/>
        <v>0</v>
      </c>
      <c r="E80" s="60">
        <f t="shared" si="21"/>
        <v>0</v>
      </c>
      <c r="F80" s="60">
        <f t="shared" si="21"/>
        <v>0</v>
      </c>
      <c r="G80" s="60">
        <f t="shared" si="21"/>
        <v>0</v>
      </c>
      <c r="H80" s="60">
        <f t="shared" si="21"/>
        <v>0</v>
      </c>
      <c r="I80" s="60">
        <f t="shared" si="21"/>
        <v>0</v>
      </c>
      <c r="J80" s="60">
        <f t="shared" si="21"/>
        <v>0</v>
      </c>
      <c r="K80" s="60">
        <f t="shared" si="21"/>
        <v>0</v>
      </c>
      <c r="L80" s="60">
        <f t="shared" si="21"/>
        <v>0</v>
      </c>
      <c r="M80" s="60">
        <f t="shared" si="21"/>
        <v>0</v>
      </c>
      <c r="N80" s="60">
        <f t="shared" si="21"/>
        <v>0</v>
      </c>
      <c r="O80" s="60">
        <f t="shared" si="21"/>
        <v>0</v>
      </c>
      <c r="P80" s="60">
        <f t="shared" si="21"/>
        <v>0</v>
      </c>
      <c r="Q80" s="60">
        <f t="shared" si="21"/>
        <v>0</v>
      </c>
      <c r="R80" s="60">
        <f t="shared" si="21"/>
        <v>0</v>
      </c>
      <c r="S80" s="60">
        <f t="shared" si="21"/>
        <v>0</v>
      </c>
      <c r="T80" s="60">
        <f t="shared" si="21"/>
        <v>0</v>
      </c>
      <c r="U80" s="60">
        <f t="shared" si="21"/>
        <v>0</v>
      </c>
      <c r="V80" s="60">
        <f t="shared" si="21"/>
        <v>0</v>
      </c>
      <c r="W80" s="60">
        <f t="shared" si="21"/>
        <v>0</v>
      </c>
      <c r="X80" s="60">
        <f t="shared" si="21"/>
        <v>0</v>
      </c>
      <c r="Y80" s="60">
        <f t="shared" si="21"/>
        <v>0</v>
      </c>
      <c r="Z80" s="60">
        <f t="shared" si="21"/>
        <v>0</v>
      </c>
      <c r="AA80" s="60">
        <f t="shared" si="21"/>
        <v>0</v>
      </c>
      <c r="AB80" s="60">
        <f t="shared" si="21"/>
        <v>0</v>
      </c>
      <c r="AC80" s="60">
        <f t="shared" si="21"/>
        <v>0</v>
      </c>
      <c r="AD80" s="60">
        <f t="shared" si="21"/>
        <v>0</v>
      </c>
      <c r="AE80" s="60">
        <f t="shared" si="21"/>
        <v>0</v>
      </c>
      <c r="AF80" s="60">
        <f t="shared" si="21"/>
        <v>0</v>
      </c>
      <c r="AG80" s="93"/>
      <c r="AH80" s="56">
        <f t="shared" si="19"/>
        <v>0</v>
      </c>
      <c r="AI80" s="57">
        <f t="shared" si="20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9"/>
        <v>0</v>
      </c>
      <c r="AI81" s="57">
        <f t="shared" si="20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22">SUM(B76:B81)</f>
        <v>35</v>
      </c>
      <c r="C82" s="74">
        <f t="shared" si="22"/>
        <v>45.1</v>
      </c>
      <c r="D82" s="74">
        <f t="shared" si="22"/>
        <v>39.700000000000003</v>
      </c>
      <c r="E82" s="74">
        <f t="shared" si="22"/>
        <v>40</v>
      </c>
      <c r="F82" s="74">
        <f t="shared" si="22"/>
        <v>40</v>
      </c>
      <c r="G82" s="74">
        <f t="shared" si="22"/>
        <v>39</v>
      </c>
      <c r="H82" s="74">
        <f t="shared" si="22"/>
        <v>56</v>
      </c>
      <c r="I82" s="74">
        <f t="shared" si="22"/>
        <v>40</v>
      </c>
      <c r="J82" s="74">
        <f t="shared" si="22"/>
        <v>40.6</v>
      </c>
      <c r="K82" s="74">
        <f t="shared" si="22"/>
        <v>25.2</v>
      </c>
      <c r="L82" s="74">
        <f t="shared" si="22"/>
        <v>30.7</v>
      </c>
      <c r="M82" s="74">
        <f t="shared" si="22"/>
        <v>82</v>
      </c>
      <c r="N82" s="74">
        <f t="shared" si="22"/>
        <v>41</v>
      </c>
      <c r="O82" s="74">
        <f t="shared" si="22"/>
        <v>24</v>
      </c>
      <c r="P82" s="74">
        <f t="shared" si="22"/>
        <v>34.799999999999997</v>
      </c>
      <c r="Q82" s="74">
        <f t="shared" si="22"/>
        <v>20.7</v>
      </c>
      <c r="R82" s="74">
        <f t="shared" si="22"/>
        <v>34.9</v>
      </c>
      <c r="S82" s="74">
        <f t="shared" si="22"/>
        <v>35</v>
      </c>
      <c r="T82" s="74">
        <f t="shared" si="22"/>
        <v>30</v>
      </c>
      <c r="U82" s="74">
        <f t="shared" si="22"/>
        <v>20.5</v>
      </c>
      <c r="V82" s="74">
        <f t="shared" si="22"/>
        <v>0</v>
      </c>
      <c r="W82" s="74">
        <f t="shared" si="22"/>
        <v>45</v>
      </c>
      <c r="X82" s="74">
        <f t="shared" si="22"/>
        <v>83.3</v>
      </c>
      <c r="Y82" s="74">
        <f t="shared" si="22"/>
        <v>57</v>
      </c>
      <c r="Z82" s="74">
        <f t="shared" si="22"/>
        <v>57</v>
      </c>
      <c r="AA82" s="74">
        <f t="shared" si="22"/>
        <v>55.7</v>
      </c>
      <c r="AB82" s="74">
        <f t="shared" si="22"/>
        <v>59.5</v>
      </c>
      <c r="AC82" s="74">
        <f t="shared" si="22"/>
        <v>48</v>
      </c>
      <c r="AD82" s="74">
        <f t="shared" si="22"/>
        <v>56.6</v>
      </c>
      <c r="AE82" s="74">
        <f t="shared" si="22"/>
        <v>57</v>
      </c>
      <c r="AF82" s="74">
        <f t="shared" si="22"/>
        <v>44</v>
      </c>
      <c r="AG82" s="79">
        <f t="shared" si="22"/>
        <v>0</v>
      </c>
      <c r="AH82" s="56">
        <f t="shared" si="19"/>
        <v>83.3</v>
      </c>
      <c r="AI82" s="57">
        <f t="shared" si="20"/>
        <v>0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3">SUM(B70:B82)</f>
        <v>1851.28</v>
      </c>
      <c r="C83" s="74">
        <f t="shared" si="23"/>
        <v>1865.6799999999998</v>
      </c>
      <c r="D83" s="74">
        <f t="shared" si="23"/>
        <v>1842.2800000000002</v>
      </c>
      <c r="E83" s="74">
        <f t="shared" si="23"/>
        <v>1846.2800000000002</v>
      </c>
      <c r="F83" s="74">
        <f t="shared" si="23"/>
        <v>1948.8799999999999</v>
      </c>
      <c r="G83" s="74">
        <f t="shared" si="23"/>
        <v>2117.08</v>
      </c>
      <c r="H83" s="74">
        <f t="shared" si="23"/>
        <v>2298.08</v>
      </c>
      <c r="I83" s="74">
        <f t="shared" si="23"/>
        <v>2498.6799999999998</v>
      </c>
      <c r="J83" s="74">
        <f t="shared" si="23"/>
        <v>2691.2</v>
      </c>
      <c r="K83" s="74">
        <f t="shared" si="23"/>
        <v>2756.2799999999997</v>
      </c>
      <c r="L83" s="74">
        <f t="shared" si="23"/>
        <v>2770.88</v>
      </c>
      <c r="M83" s="74">
        <f t="shared" si="23"/>
        <v>2730.0800000000004</v>
      </c>
      <c r="N83" s="74">
        <f t="shared" si="23"/>
        <v>2481.6799999999998</v>
      </c>
      <c r="O83" s="74">
        <f t="shared" si="23"/>
        <v>2455.48</v>
      </c>
      <c r="P83" s="74">
        <f t="shared" si="23"/>
        <v>2431.4800000000005</v>
      </c>
      <c r="Q83" s="74">
        <f t="shared" si="23"/>
        <v>2376.2799999999997</v>
      </c>
      <c r="R83" s="74">
        <f t="shared" si="23"/>
        <v>2402.0800000000004</v>
      </c>
      <c r="S83" s="74">
        <f t="shared" si="23"/>
        <v>2392.6800000000003</v>
      </c>
      <c r="T83" s="74">
        <f t="shared" si="23"/>
        <v>2492.6800000000003</v>
      </c>
      <c r="U83" s="74">
        <f t="shared" si="23"/>
        <v>2568.6800000000003</v>
      </c>
      <c r="V83" s="74">
        <f t="shared" si="23"/>
        <v>2842.28</v>
      </c>
      <c r="W83" s="74">
        <f t="shared" si="23"/>
        <v>2770.28</v>
      </c>
      <c r="X83" s="74">
        <f t="shared" si="23"/>
        <v>2631.0800000000008</v>
      </c>
      <c r="Y83" s="74">
        <f t="shared" si="23"/>
        <v>2731.0800000000004</v>
      </c>
      <c r="Z83" s="74">
        <f t="shared" si="23"/>
        <v>2631.0800000000004</v>
      </c>
      <c r="AA83" s="74">
        <f t="shared" si="23"/>
        <v>2503.08</v>
      </c>
      <c r="AB83" s="74">
        <f t="shared" si="23"/>
        <v>2402.2799999999997</v>
      </c>
      <c r="AC83" s="74">
        <f t="shared" si="23"/>
        <v>2273.2799999999997</v>
      </c>
      <c r="AD83" s="74">
        <f t="shared" si="23"/>
        <v>2049.2799999999997</v>
      </c>
      <c r="AE83" s="74">
        <f t="shared" si="23"/>
        <v>1929.48</v>
      </c>
      <c r="AF83" s="74">
        <f t="shared" si="23"/>
        <v>1947.48</v>
      </c>
      <c r="AG83" s="79">
        <f t="shared" si="23"/>
        <v>4360.08</v>
      </c>
      <c r="AH83" s="56">
        <f t="shared" si="19"/>
        <v>2842.28</v>
      </c>
      <c r="AI83" s="57">
        <f t="shared" si="20"/>
        <v>1842.2800000000002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49.963000000000001</v>
      </c>
      <c r="C84" s="97">
        <v>50.015999999999998</v>
      </c>
      <c r="D84" s="97">
        <v>49.994999999999997</v>
      </c>
      <c r="E84" s="97">
        <v>49.976999999999997</v>
      </c>
      <c r="F84" s="97">
        <v>50.04</v>
      </c>
      <c r="G84" s="97">
        <v>50.04</v>
      </c>
      <c r="H84" s="97">
        <v>49.944000000000003</v>
      </c>
      <c r="I84" s="97">
        <v>50.034999999999997</v>
      </c>
      <c r="J84" s="97">
        <v>49.874000000000002</v>
      </c>
      <c r="K84" s="97">
        <v>49.792000000000002</v>
      </c>
      <c r="L84" s="97">
        <v>49.911000000000001</v>
      </c>
      <c r="M84" s="97">
        <v>49.96</v>
      </c>
      <c r="N84" s="97">
        <v>50.058</v>
      </c>
      <c r="O84" s="97">
        <v>50.026000000000003</v>
      </c>
      <c r="P84" s="97">
        <v>50.079000000000001</v>
      </c>
      <c r="Q84" s="97">
        <v>50</v>
      </c>
      <c r="R84" s="97">
        <v>49.951999999999998</v>
      </c>
      <c r="S84" s="97">
        <v>50.02</v>
      </c>
      <c r="T84" s="97">
        <v>49.878999999999998</v>
      </c>
      <c r="U84" s="97">
        <v>49.972999999999999</v>
      </c>
      <c r="V84" s="97">
        <v>49.95</v>
      </c>
      <c r="W84" s="97">
        <v>49.95</v>
      </c>
      <c r="X84" s="97">
        <v>50.017000000000003</v>
      </c>
      <c r="Y84" s="97">
        <v>50.017000000000003</v>
      </c>
      <c r="Z84" s="97">
        <v>49.959000000000003</v>
      </c>
      <c r="AA84" s="97">
        <v>49.89</v>
      </c>
      <c r="AB84" s="97">
        <v>49.9</v>
      </c>
      <c r="AC84" s="97">
        <v>50.06</v>
      </c>
      <c r="AD84" s="97">
        <v>50.09</v>
      </c>
      <c r="AE84" s="97">
        <v>49.95</v>
      </c>
      <c r="AF84" s="97">
        <v>50.01</v>
      </c>
      <c r="AG84" s="98"/>
      <c r="AH84" s="56">
        <f t="shared" si="19"/>
        <v>50.09</v>
      </c>
      <c r="AI84" s="57">
        <f t="shared" si="20"/>
        <v>49.792000000000002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126.6</v>
      </c>
      <c r="C85" s="53">
        <v>126.4</v>
      </c>
      <c r="D85" s="53">
        <v>125.9</v>
      </c>
      <c r="E85" s="53">
        <v>125.8</v>
      </c>
      <c r="F85" s="53">
        <v>125.6</v>
      </c>
      <c r="G85" s="53">
        <v>125.6</v>
      </c>
      <c r="H85" s="53">
        <v>123.4</v>
      </c>
      <c r="I85" s="53">
        <v>123.2</v>
      </c>
      <c r="J85" s="53">
        <v>123.9</v>
      </c>
      <c r="K85" s="53">
        <v>124.1</v>
      </c>
      <c r="L85" s="53">
        <v>124.6</v>
      </c>
      <c r="M85" s="53">
        <v>125.3</v>
      </c>
      <c r="N85" s="53">
        <v>124.4</v>
      </c>
      <c r="O85" s="53">
        <v>124.7</v>
      </c>
      <c r="P85" s="53">
        <v>124.7</v>
      </c>
      <c r="Q85" s="53">
        <v>124.6</v>
      </c>
      <c r="R85" s="53">
        <v>125.8</v>
      </c>
      <c r="S85" s="53">
        <v>125.8</v>
      </c>
      <c r="T85" s="101">
        <v>125.7</v>
      </c>
      <c r="U85" s="101">
        <v>126.1</v>
      </c>
      <c r="V85" s="101">
        <v>124.9</v>
      </c>
      <c r="W85" s="101">
        <v>124.9</v>
      </c>
      <c r="X85" s="101">
        <v>127.9</v>
      </c>
      <c r="Y85" s="101">
        <v>127.9</v>
      </c>
      <c r="Z85" s="101">
        <v>125.1</v>
      </c>
      <c r="AA85" s="101">
        <v>124.7</v>
      </c>
      <c r="AB85" s="101">
        <v>125.4</v>
      </c>
      <c r="AC85" s="101">
        <v>125.8</v>
      </c>
      <c r="AD85" s="101">
        <v>126.5</v>
      </c>
      <c r="AE85" s="101">
        <v>127</v>
      </c>
      <c r="AF85" s="101">
        <v>126.8</v>
      </c>
      <c r="AG85" s="102"/>
      <c r="AH85" s="56">
        <f t="shared" si="19"/>
        <v>127.9</v>
      </c>
      <c r="AI85" s="57">
        <f t="shared" si="20"/>
        <v>123.2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130.6</v>
      </c>
      <c r="C86" s="53">
        <v>130.6</v>
      </c>
      <c r="D86" s="53">
        <v>130.1</v>
      </c>
      <c r="E86" s="53">
        <v>130.19999999999999</v>
      </c>
      <c r="F86" s="53">
        <v>129.69999999999999</v>
      </c>
      <c r="G86" s="53">
        <v>129.69999999999999</v>
      </c>
      <c r="H86" s="53">
        <v>127.1</v>
      </c>
      <c r="I86" s="53">
        <v>127</v>
      </c>
      <c r="J86" s="53">
        <v>127.4</v>
      </c>
      <c r="K86" s="53">
        <v>126.6</v>
      </c>
      <c r="L86" s="53">
        <v>127.2</v>
      </c>
      <c r="M86" s="53">
        <v>127.9</v>
      </c>
      <c r="N86" s="53">
        <v>127.6</v>
      </c>
      <c r="O86" s="53">
        <v>127.4</v>
      </c>
      <c r="P86" s="53">
        <v>127.5</v>
      </c>
      <c r="Q86" s="53">
        <v>127.6</v>
      </c>
      <c r="R86" s="53">
        <v>128.4</v>
      </c>
      <c r="S86" s="53">
        <v>128.4</v>
      </c>
      <c r="T86" s="101">
        <v>128.5</v>
      </c>
      <c r="U86" s="101">
        <v>128.69999999999999</v>
      </c>
      <c r="V86" s="101">
        <v>127</v>
      </c>
      <c r="W86" s="101">
        <v>127</v>
      </c>
      <c r="X86" s="101">
        <v>129.6</v>
      </c>
      <c r="Y86" s="101">
        <v>129.6</v>
      </c>
      <c r="Z86" s="101">
        <v>128</v>
      </c>
      <c r="AA86" s="101">
        <v>127.7</v>
      </c>
      <c r="AB86" s="101">
        <v>128.4</v>
      </c>
      <c r="AC86" s="101">
        <v>129</v>
      </c>
      <c r="AD86" s="101">
        <v>129.9</v>
      </c>
      <c r="AE86" s="101">
        <v>130.6</v>
      </c>
      <c r="AF86" s="101">
        <v>130.4</v>
      </c>
      <c r="AG86" s="102"/>
      <c r="AH86" s="56">
        <f t="shared" si="19"/>
        <v>130.6</v>
      </c>
      <c r="AI86" s="57">
        <f t="shared" si="20"/>
        <v>126.6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129.30000000000001</v>
      </c>
      <c r="C87" s="53">
        <v>128.69999999999999</v>
      </c>
      <c r="D87" s="53">
        <v>128.69999999999999</v>
      </c>
      <c r="E87" s="53">
        <v>130.6</v>
      </c>
      <c r="F87" s="53">
        <v>129.6</v>
      </c>
      <c r="G87" s="53">
        <v>129.6</v>
      </c>
      <c r="H87" s="53">
        <v>128.80000000000001</v>
      </c>
      <c r="I87" s="53">
        <v>126.5</v>
      </c>
      <c r="J87" s="53">
        <v>126.2</v>
      </c>
      <c r="K87" s="53">
        <v>125.3</v>
      </c>
      <c r="L87" s="53">
        <v>126.8</v>
      </c>
      <c r="M87" s="53">
        <v>125.8</v>
      </c>
      <c r="N87" s="53">
        <v>128.9</v>
      </c>
      <c r="O87" s="53">
        <v>129.6</v>
      </c>
      <c r="P87" s="53">
        <v>131.4</v>
      </c>
      <c r="Q87" s="53">
        <v>129.30000000000001</v>
      </c>
      <c r="R87" s="53">
        <v>128.80000000000001</v>
      </c>
      <c r="S87" s="53">
        <v>128.80000000000001</v>
      </c>
      <c r="T87" s="53">
        <v>129.6</v>
      </c>
      <c r="U87" s="53">
        <v>130.4</v>
      </c>
      <c r="V87" s="53">
        <v>126</v>
      </c>
      <c r="W87" s="53">
        <v>126</v>
      </c>
      <c r="X87" s="101">
        <v>131</v>
      </c>
      <c r="Y87" s="101">
        <v>131</v>
      </c>
      <c r="Z87" s="101">
        <v>130.6</v>
      </c>
      <c r="AA87" s="101">
        <v>129.80000000000001</v>
      </c>
      <c r="AB87" s="101">
        <v>130.5</v>
      </c>
      <c r="AC87" s="101">
        <v>129.30000000000001</v>
      </c>
      <c r="AD87" s="101">
        <v>129.9</v>
      </c>
      <c r="AE87" s="101">
        <v>129.6</v>
      </c>
      <c r="AF87" s="101">
        <v>129.80000000000001</v>
      </c>
      <c r="AG87" s="102"/>
      <c r="AH87" s="56">
        <f t="shared" si="19"/>
        <v>131.4</v>
      </c>
      <c r="AI87" s="57">
        <f t="shared" si="20"/>
        <v>125.3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132.6</v>
      </c>
      <c r="C88" s="53">
        <v>132.4</v>
      </c>
      <c r="D88" s="53">
        <v>132.4</v>
      </c>
      <c r="E88" s="53">
        <v>133.9</v>
      </c>
      <c r="F88" s="53">
        <v>132.6</v>
      </c>
      <c r="G88" s="53">
        <v>132.6</v>
      </c>
      <c r="H88" s="53">
        <v>131.19999999999999</v>
      </c>
      <c r="I88" s="53">
        <v>130.80000000000001</v>
      </c>
      <c r="J88" s="53">
        <v>129.69999999999999</v>
      </c>
      <c r="K88" s="53">
        <v>129.5</v>
      </c>
      <c r="L88" s="53">
        <v>130</v>
      </c>
      <c r="M88" s="53">
        <v>129.4</v>
      </c>
      <c r="N88" s="53">
        <v>132.4</v>
      </c>
      <c r="O88" s="53">
        <v>132.80000000000001</v>
      </c>
      <c r="P88" s="53">
        <v>134.9</v>
      </c>
      <c r="Q88" s="53">
        <v>131.6</v>
      </c>
      <c r="R88" s="53">
        <v>130.6</v>
      </c>
      <c r="S88" s="53">
        <v>130.6</v>
      </c>
      <c r="T88" s="53">
        <v>130.6</v>
      </c>
      <c r="U88" s="53">
        <v>132.1</v>
      </c>
      <c r="V88" s="53">
        <v>130.6</v>
      </c>
      <c r="W88" s="53">
        <v>130.6</v>
      </c>
      <c r="X88" s="101">
        <v>135.69999999999999</v>
      </c>
      <c r="Y88" s="101">
        <v>135.69999999999999</v>
      </c>
      <c r="Z88" s="101">
        <v>134.1</v>
      </c>
      <c r="AA88" s="101">
        <v>134.1</v>
      </c>
      <c r="AB88" s="101">
        <v>135</v>
      </c>
      <c r="AC88" s="101">
        <v>132.9</v>
      </c>
      <c r="AD88" s="101">
        <v>133.5</v>
      </c>
      <c r="AE88" s="101">
        <v>133.30000000000001</v>
      </c>
      <c r="AF88" s="101">
        <v>133.19999999999999</v>
      </c>
      <c r="AG88" s="102"/>
      <c r="AH88" s="56">
        <f t="shared" si="19"/>
        <v>135.69999999999999</v>
      </c>
      <c r="AI88" s="57">
        <f t="shared" si="20"/>
        <v>129.4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132.6</v>
      </c>
      <c r="C89" s="105">
        <v>133.1</v>
      </c>
      <c r="D89" s="105">
        <v>133.30000000000001</v>
      </c>
      <c r="E89" s="105">
        <v>134.30000000000001</v>
      </c>
      <c r="F89" s="105">
        <v>133.5</v>
      </c>
      <c r="G89" s="105">
        <v>133.5</v>
      </c>
      <c r="H89" s="105">
        <v>131</v>
      </c>
      <c r="I89" s="105">
        <v>134.4</v>
      </c>
      <c r="J89" s="105">
        <v>134.5</v>
      </c>
      <c r="K89" s="105">
        <v>131.19999999999999</v>
      </c>
      <c r="L89" s="105">
        <v>132.9</v>
      </c>
      <c r="M89" s="105">
        <v>135.19999999999999</v>
      </c>
      <c r="N89" s="105">
        <v>135.19999999999999</v>
      </c>
      <c r="O89" s="105">
        <v>134.1</v>
      </c>
      <c r="P89" s="105">
        <v>133.19999999999999</v>
      </c>
      <c r="Q89" s="105">
        <v>135</v>
      </c>
      <c r="R89" s="105">
        <v>145.6</v>
      </c>
      <c r="S89" s="105">
        <v>145.6</v>
      </c>
      <c r="T89" s="105">
        <v>133.69999999999999</v>
      </c>
      <c r="U89" s="105">
        <v>136.19999999999999</v>
      </c>
      <c r="V89" s="105">
        <v>135.30000000000001</v>
      </c>
      <c r="W89" s="105">
        <v>135.30000000000001</v>
      </c>
      <c r="X89" s="101">
        <v>133.5</v>
      </c>
      <c r="Y89" s="101">
        <v>133.5</v>
      </c>
      <c r="Z89" s="101">
        <v>134.19999999999999</v>
      </c>
      <c r="AA89" s="101">
        <v>134</v>
      </c>
      <c r="AB89" s="101">
        <v>134.9</v>
      </c>
      <c r="AC89" s="101">
        <v>133.9</v>
      </c>
      <c r="AD89" s="101">
        <v>135.30000000000001</v>
      </c>
      <c r="AE89" s="101">
        <v>133.69999999999999</v>
      </c>
      <c r="AF89" s="101">
        <v>132.69999999999999</v>
      </c>
      <c r="AG89" s="106"/>
      <c r="AH89" s="56">
        <f t="shared" si="19"/>
        <v>145.6</v>
      </c>
      <c r="AI89" s="57">
        <f t="shared" si="20"/>
        <v>131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132.80000000000001</v>
      </c>
      <c r="C90" s="53">
        <v>133.1</v>
      </c>
      <c r="D90" s="53">
        <v>133.4</v>
      </c>
      <c r="E90" s="53">
        <v>134.19999999999999</v>
      </c>
      <c r="F90" s="53">
        <v>132.80000000000001</v>
      </c>
      <c r="G90" s="53">
        <v>132.80000000000001</v>
      </c>
      <c r="H90" s="53">
        <v>129.1</v>
      </c>
      <c r="I90" s="53">
        <v>131.9</v>
      </c>
      <c r="J90" s="53">
        <v>130.9</v>
      </c>
      <c r="K90" s="53">
        <v>126.5</v>
      </c>
      <c r="L90" s="53">
        <v>130.6</v>
      </c>
      <c r="M90" s="53">
        <v>134.1</v>
      </c>
      <c r="N90" s="53">
        <v>134.1</v>
      </c>
      <c r="O90" s="53">
        <v>131.19999999999999</v>
      </c>
      <c r="P90" s="53">
        <v>130.6</v>
      </c>
      <c r="Q90" s="53">
        <v>133.1</v>
      </c>
      <c r="R90" s="53">
        <v>130.80000000000001</v>
      </c>
      <c r="S90" s="53">
        <v>130.80000000000001</v>
      </c>
      <c r="T90" s="53">
        <v>129.5</v>
      </c>
      <c r="U90" s="53">
        <v>134.6</v>
      </c>
      <c r="V90" s="53">
        <v>134.19999999999999</v>
      </c>
      <c r="W90" s="53">
        <v>134.19999999999999</v>
      </c>
      <c r="X90" s="101">
        <v>133.30000000000001</v>
      </c>
      <c r="Y90" s="101">
        <v>133.30000000000001</v>
      </c>
      <c r="Z90" s="101">
        <v>134.6</v>
      </c>
      <c r="AA90" s="101">
        <v>134.19999999999999</v>
      </c>
      <c r="AB90" s="101">
        <v>134.30000000000001</v>
      </c>
      <c r="AC90" s="101">
        <v>132.69999999999999</v>
      </c>
      <c r="AD90" s="101">
        <v>132.69999999999999</v>
      </c>
      <c r="AE90" s="101">
        <v>132.80000000000001</v>
      </c>
      <c r="AF90" s="101">
        <v>132.6</v>
      </c>
      <c r="AG90" s="102"/>
      <c r="AH90" s="56">
        <f t="shared" si="19"/>
        <v>134.6</v>
      </c>
      <c r="AI90" s="57">
        <f t="shared" si="20"/>
        <v>126.5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66.8</v>
      </c>
      <c r="C91" s="108">
        <v>66.7</v>
      </c>
      <c r="D91" s="108">
        <v>66.5</v>
      </c>
      <c r="E91" s="108">
        <v>66.2</v>
      </c>
      <c r="F91" s="108">
        <v>66.099999999999994</v>
      </c>
      <c r="G91" s="108">
        <v>66.099999999999994</v>
      </c>
      <c r="H91" s="108">
        <v>64.8</v>
      </c>
      <c r="I91" s="108">
        <v>64.7</v>
      </c>
      <c r="J91" s="108">
        <v>64.900000000000006</v>
      </c>
      <c r="K91" s="108">
        <v>64.400000000000006</v>
      </c>
      <c r="L91" s="108">
        <v>64.599999999999994</v>
      </c>
      <c r="M91" s="108">
        <v>64.900000000000006</v>
      </c>
      <c r="N91" s="108">
        <v>63.9</v>
      </c>
      <c r="O91" s="108">
        <v>64.8</v>
      </c>
      <c r="P91" s="108">
        <v>64.8</v>
      </c>
      <c r="Q91" s="108">
        <v>64.900000000000006</v>
      </c>
      <c r="R91" s="108">
        <v>65.400000000000006</v>
      </c>
      <c r="S91" s="108">
        <v>65.400000000000006</v>
      </c>
      <c r="T91" s="108">
        <v>65.400000000000006</v>
      </c>
      <c r="U91" s="108">
        <v>65.400000000000006</v>
      </c>
      <c r="V91" s="108">
        <v>64.400000000000006</v>
      </c>
      <c r="W91" s="108">
        <v>64.400000000000006</v>
      </c>
      <c r="X91" s="108">
        <v>66</v>
      </c>
      <c r="Y91" s="108">
        <v>66</v>
      </c>
      <c r="Z91" s="108">
        <v>64.900000000000006</v>
      </c>
      <c r="AA91" s="108">
        <v>64.8</v>
      </c>
      <c r="AB91" s="108">
        <v>65.2</v>
      </c>
      <c r="AC91" s="108">
        <v>65.599999999999994</v>
      </c>
      <c r="AD91" s="108">
        <v>65.8</v>
      </c>
      <c r="AE91" s="108">
        <v>66.3</v>
      </c>
      <c r="AF91" s="108">
        <v>66.099999999999994</v>
      </c>
      <c r="AG91" s="109"/>
      <c r="AH91" s="56">
        <f t="shared" si="19"/>
        <v>66.8</v>
      </c>
      <c r="AI91" s="57">
        <f t="shared" si="20"/>
        <v>63.9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164.23999999999998</v>
      </c>
      <c r="C93" s="114">
        <f t="shared" ref="C93:AF93" si="24">SUM(C15,C18,C21:C22,C42,C44:C45,C47,C49,C94:C97,C102,C108,C114,C123,C125,C137,C144,C147:C148,C155,C157,C159,C163:C165,C167:C169,C174,C180:C181,C183:C185,C193,C198)</f>
        <v>153.23999999999998</v>
      </c>
      <c r="D93" s="114">
        <f t="shared" si="24"/>
        <v>161.23999999999998</v>
      </c>
      <c r="E93" s="114">
        <f t="shared" si="24"/>
        <v>161.04</v>
      </c>
      <c r="F93" s="115">
        <f t="shared" si="24"/>
        <v>184.43999999999997</v>
      </c>
      <c r="G93" s="115">
        <f t="shared" si="24"/>
        <v>184.43999999999997</v>
      </c>
      <c r="H93" s="115">
        <f t="shared" si="24"/>
        <v>238.84</v>
      </c>
      <c r="I93" s="115">
        <f t="shared" si="24"/>
        <v>286.84000000000003</v>
      </c>
      <c r="J93" s="115">
        <f t="shared" si="24"/>
        <v>325.94000000000005</v>
      </c>
      <c r="K93" s="115">
        <f t="shared" si="24"/>
        <v>352.64000000000004</v>
      </c>
      <c r="L93" s="115">
        <f t="shared" si="24"/>
        <v>352.64000000000004</v>
      </c>
      <c r="M93" s="115">
        <f t="shared" si="24"/>
        <v>331.74</v>
      </c>
      <c r="N93" s="115">
        <f t="shared" si="24"/>
        <v>317.84000000000003</v>
      </c>
      <c r="O93" s="115">
        <f t="shared" si="24"/>
        <v>314.54000000000002</v>
      </c>
      <c r="P93" s="115">
        <f t="shared" si="24"/>
        <v>287.44</v>
      </c>
      <c r="Q93" s="115">
        <f t="shared" si="24"/>
        <v>310.94000000000005</v>
      </c>
      <c r="R93" s="115">
        <f t="shared" si="24"/>
        <v>325.54000000000002</v>
      </c>
      <c r="S93" s="115">
        <f t="shared" si="24"/>
        <v>300.34000000000003</v>
      </c>
      <c r="T93" s="115">
        <f t="shared" si="24"/>
        <v>319.14000000000004</v>
      </c>
      <c r="U93" s="115">
        <f t="shared" si="24"/>
        <v>347.54000000000008</v>
      </c>
      <c r="V93" s="115">
        <f t="shared" si="24"/>
        <v>404.14</v>
      </c>
      <c r="W93" s="115">
        <f t="shared" si="24"/>
        <v>404.14</v>
      </c>
      <c r="X93" s="115">
        <f t="shared" si="24"/>
        <v>362.04</v>
      </c>
      <c r="Y93" s="115">
        <f t="shared" si="24"/>
        <v>362.04</v>
      </c>
      <c r="Z93" s="115">
        <f t="shared" si="24"/>
        <v>328.24000000000007</v>
      </c>
      <c r="AA93" s="115">
        <f t="shared" si="24"/>
        <v>329.04</v>
      </c>
      <c r="AB93" s="115">
        <f t="shared" si="24"/>
        <v>316.54000000000008</v>
      </c>
      <c r="AC93" s="115">
        <f t="shared" si="24"/>
        <v>274.34000000000003</v>
      </c>
      <c r="AD93" s="115">
        <f t="shared" si="24"/>
        <v>206.73999999999995</v>
      </c>
      <c r="AE93" s="115">
        <f t="shared" si="24"/>
        <v>187.64</v>
      </c>
      <c r="AF93" s="115">
        <f t="shared" si="24"/>
        <v>178.93999999999997</v>
      </c>
      <c r="AG93" s="116"/>
      <c r="AH93" s="56">
        <f>MAX(B93:AF93)</f>
        <v>404.14</v>
      </c>
      <c r="AI93" s="57">
        <f>MIN(B93:AF93)</f>
        <v>153.23999999999998</v>
      </c>
    </row>
    <row r="94" spans="1:88" x14ac:dyDescent="0.25">
      <c r="A94" s="117" t="s">
        <v>97</v>
      </c>
      <c r="B94" s="60">
        <v>70.3</v>
      </c>
      <c r="C94" s="60">
        <v>70.5</v>
      </c>
      <c r="D94" s="60">
        <v>67.2</v>
      </c>
      <c r="E94" s="60">
        <v>64.2</v>
      </c>
      <c r="F94" s="118">
        <v>66.5</v>
      </c>
      <c r="G94" s="118">
        <v>66.5</v>
      </c>
      <c r="H94" s="118">
        <v>72.7</v>
      </c>
      <c r="I94" s="118">
        <v>56.2</v>
      </c>
      <c r="J94" s="118">
        <v>48.4</v>
      </c>
      <c r="K94" s="118">
        <v>41.7</v>
      </c>
      <c r="L94" s="49">
        <v>45.6</v>
      </c>
      <c r="M94" s="118">
        <v>58.6</v>
      </c>
      <c r="N94" s="118">
        <v>70.2</v>
      </c>
      <c r="O94" s="118">
        <v>67</v>
      </c>
      <c r="P94" s="118">
        <v>67.099999999999994</v>
      </c>
      <c r="Q94" s="118">
        <v>72.5</v>
      </c>
      <c r="R94" s="118">
        <v>61</v>
      </c>
      <c r="S94" s="118">
        <v>60</v>
      </c>
      <c r="T94" s="49">
        <v>58.8</v>
      </c>
      <c r="U94" s="49">
        <v>59.3</v>
      </c>
      <c r="V94" s="49">
        <v>49.7</v>
      </c>
      <c r="W94" s="49">
        <v>49.7</v>
      </c>
      <c r="X94" s="118">
        <v>62.5</v>
      </c>
      <c r="Y94" s="118">
        <v>62.5</v>
      </c>
      <c r="Z94" s="118">
        <v>70.7</v>
      </c>
      <c r="AA94" s="49">
        <v>72.3</v>
      </c>
      <c r="AB94" s="49">
        <v>81.599999999999994</v>
      </c>
      <c r="AC94" s="49">
        <v>74.599999999999994</v>
      </c>
      <c r="AD94" s="49">
        <v>71.2</v>
      </c>
      <c r="AE94" s="49">
        <v>68.900000000000006</v>
      </c>
      <c r="AF94" s="49">
        <v>71.7</v>
      </c>
      <c r="AG94" s="120">
        <v>75</v>
      </c>
      <c r="AH94" s="56">
        <f t="shared" ref="AH94:AH99" si="25">IF(ABS(MAX(B94:AF94))&gt;ABS(MIN(B94:AF94)),MAX(B94:AF94),MIN(B94:AF94))</f>
        <v>81.599999999999994</v>
      </c>
      <c r="AI94" s="121">
        <f t="shared" ref="AI94:AI99" si="26">INDEX($B$9:$AF$9,1,MATCH(AH94,B94:AF94,0))</f>
        <v>0.85416666666666663</v>
      </c>
    </row>
    <row r="95" spans="1:88" x14ac:dyDescent="0.25">
      <c r="A95" s="122" t="s">
        <v>98</v>
      </c>
      <c r="B95" s="62">
        <v>-73.099999999999994</v>
      </c>
      <c r="C95" s="62">
        <v>-78</v>
      </c>
      <c r="D95" s="62">
        <v>-84</v>
      </c>
      <c r="E95" s="62">
        <v>-90</v>
      </c>
      <c r="F95" s="62">
        <v>-81</v>
      </c>
      <c r="G95" s="62">
        <v>-81</v>
      </c>
      <c r="H95" s="62">
        <v>-66</v>
      </c>
      <c r="I95" s="62">
        <v>-51</v>
      </c>
      <c r="J95" s="62">
        <v>-38</v>
      </c>
      <c r="K95" s="62">
        <v>-22</v>
      </c>
      <c r="L95" s="62">
        <v>-22</v>
      </c>
      <c r="M95" s="62">
        <v>-33.4</v>
      </c>
      <c r="N95" s="62">
        <v>-34.799999999999997</v>
      </c>
      <c r="O95" s="62">
        <v>-36</v>
      </c>
      <c r="P95" s="62">
        <v>-63.9</v>
      </c>
      <c r="Q95" s="62">
        <v>-38.200000000000003</v>
      </c>
      <c r="R95" s="62">
        <v>-32.6</v>
      </c>
      <c r="S95" s="62">
        <v>-24</v>
      </c>
      <c r="T95" s="62">
        <v>-31</v>
      </c>
      <c r="U95" s="62">
        <v>-20</v>
      </c>
      <c r="V95" s="62">
        <v>-4</v>
      </c>
      <c r="W95" s="62">
        <v>-4</v>
      </c>
      <c r="X95" s="62">
        <v>-17</v>
      </c>
      <c r="Y95" s="62">
        <v>-17</v>
      </c>
      <c r="Z95" s="62">
        <v>-31</v>
      </c>
      <c r="AA95" s="53">
        <f>-14.3-16.7</f>
        <v>-31</v>
      </c>
      <c r="AB95" s="53">
        <f>-16.7-20.4</f>
        <v>-37.099999999999994</v>
      </c>
      <c r="AC95" s="53">
        <f>-23.3-27.6</f>
        <v>-50.900000000000006</v>
      </c>
      <c r="AD95" s="53">
        <f>-30.7-37.3</f>
        <v>-68</v>
      </c>
      <c r="AE95" s="53">
        <f>-32.9-40</f>
        <v>-72.900000000000006</v>
      </c>
      <c r="AF95" s="53">
        <f>-38.3-46.2</f>
        <v>-84.5</v>
      </c>
      <c r="AG95" s="120">
        <v>240</v>
      </c>
      <c r="AH95" s="56">
        <f t="shared" si="25"/>
        <v>-90</v>
      </c>
      <c r="AI95" s="121">
        <f t="shared" si="26"/>
        <v>0.16666666666666699</v>
      </c>
    </row>
    <row r="96" spans="1:88" x14ac:dyDescent="0.25">
      <c r="A96" s="122" t="s">
        <v>99</v>
      </c>
      <c r="B96" s="62">
        <v>-5.7</v>
      </c>
      <c r="C96" s="62">
        <v>-4.7</v>
      </c>
      <c r="D96" s="62">
        <v>-13.4</v>
      </c>
      <c r="E96" s="62">
        <v>-15.7</v>
      </c>
      <c r="F96" s="62">
        <v>-9.1</v>
      </c>
      <c r="G96" s="62">
        <v>-9.1</v>
      </c>
      <c r="H96" s="62">
        <v>-7.6</v>
      </c>
      <c r="I96" s="62">
        <v>-4.8</v>
      </c>
      <c r="J96" s="62">
        <v>15</v>
      </c>
      <c r="K96" s="62">
        <v>40</v>
      </c>
      <c r="L96" s="62">
        <v>35.5</v>
      </c>
      <c r="M96" s="62">
        <v>34.200000000000003</v>
      </c>
      <c r="N96" s="62">
        <v>16.3</v>
      </c>
      <c r="O96" s="62">
        <v>19.2</v>
      </c>
      <c r="P96" s="62">
        <v>16.2</v>
      </c>
      <c r="Q96" s="62">
        <v>10.9</v>
      </c>
      <c r="R96" s="62">
        <v>28</v>
      </c>
      <c r="S96" s="62">
        <v>35</v>
      </c>
      <c r="T96" s="62">
        <v>34.9</v>
      </c>
      <c r="U96" s="62">
        <v>42.3</v>
      </c>
      <c r="V96" s="62">
        <v>50.9</v>
      </c>
      <c r="W96" s="62">
        <v>50.9</v>
      </c>
      <c r="X96" s="62">
        <v>23.6</v>
      </c>
      <c r="Y96" s="62">
        <v>23.6</v>
      </c>
      <c r="Z96" s="62">
        <v>11</v>
      </c>
      <c r="AA96" s="53">
        <v>9.6999999999999993</v>
      </c>
      <c r="AB96" s="53">
        <v>5.6</v>
      </c>
      <c r="AC96" s="53">
        <v>0.6</v>
      </c>
      <c r="AD96" s="53">
        <v>-2.2999999999999998</v>
      </c>
      <c r="AE96" s="53">
        <v>-0.2</v>
      </c>
      <c r="AF96" s="53">
        <v>-4.5999999999999996</v>
      </c>
      <c r="AG96" s="120">
        <v>60</v>
      </c>
      <c r="AH96" s="56">
        <f t="shared" si="25"/>
        <v>50.9</v>
      </c>
      <c r="AI96" s="121">
        <f t="shared" si="26"/>
        <v>0.72916666666666663</v>
      </c>
    </row>
    <row r="97" spans="1:37" x14ac:dyDescent="0.25">
      <c r="A97" s="124" t="s">
        <v>100</v>
      </c>
      <c r="B97" s="65">
        <v>-15.2</v>
      </c>
      <c r="C97" s="65">
        <v>-22.5</v>
      </c>
      <c r="D97" s="65">
        <v>-16</v>
      </c>
      <c r="E97" s="65">
        <v>-14.4</v>
      </c>
      <c r="F97" s="65">
        <v>-8.9</v>
      </c>
      <c r="G97" s="65">
        <v>-8.9</v>
      </c>
      <c r="H97" s="65">
        <v>22.8</v>
      </c>
      <c r="I97" s="65">
        <v>68.8</v>
      </c>
      <c r="J97" s="65">
        <v>82.9</v>
      </c>
      <c r="K97" s="65">
        <v>75.3</v>
      </c>
      <c r="L97" s="65">
        <v>76.2</v>
      </c>
      <c r="M97" s="65">
        <v>55</v>
      </c>
      <c r="N97" s="65">
        <v>48.8</v>
      </c>
      <c r="O97" s="65">
        <v>47</v>
      </c>
      <c r="P97" s="65">
        <v>50.7</v>
      </c>
      <c r="Q97" s="65">
        <v>48.2</v>
      </c>
      <c r="R97" s="65">
        <v>51.8</v>
      </c>
      <c r="S97" s="65">
        <v>32</v>
      </c>
      <c r="T97" s="65">
        <v>39.1</v>
      </c>
      <c r="U97" s="65">
        <v>48.6</v>
      </c>
      <c r="V97" s="65">
        <v>89.6</v>
      </c>
      <c r="W97" s="65">
        <v>89.6</v>
      </c>
      <c r="X97" s="65">
        <v>75</v>
      </c>
      <c r="Y97" s="65">
        <v>75</v>
      </c>
      <c r="Z97" s="65">
        <v>59.6</v>
      </c>
      <c r="AA97" s="125">
        <v>60.1</v>
      </c>
      <c r="AB97" s="125">
        <v>48.1</v>
      </c>
      <c r="AC97" s="125">
        <v>31.7</v>
      </c>
      <c r="AD97" s="125">
        <v>4.5</v>
      </c>
      <c r="AE97" s="125">
        <v>-9.5</v>
      </c>
      <c r="AF97" s="125">
        <v>-5</v>
      </c>
      <c r="AG97" s="127">
        <v>120</v>
      </c>
      <c r="AH97" s="56">
        <f t="shared" si="25"/>
        <v>89.6</v>
      </c>
      <c r="AI97" s="121">
        <f t="shared" si="26"/>
        <v>0.72916666666666663</v>
      </c>
    </row>
    <row r="98" spans="1:37" x14ac:dyDescent="0.25">
      <c r="A98" s="124" t="s">
        <v>101</v>
      </c>
      <c r="B98" s="65">
        <v>5.4</v>
      </c>
      <c r="C98" s="65">
        <v>2.7</v>
      </c>
      <c r="D98" s="65">
        <v>5</v>
      </c>
      <c r="E98" s="65">
        <v>5.4</v>
      </c>
      <c r="F98" s="65">
        <v>6.7</v>
      </c>
      <c r="G98" s="65">
        <v>6.7</v>
      </c>
      <c r="H98" s="65">
        <v>27.8</v>
      </c>
      <c r="I98" s="65">
        <v>59.4</v>
      </c>
      <c r="J98" s="65">
        <v>67.3</v>
      </c>
      <c r="K98" s="65">
        <v>58.9</v>
      </c>
      <c r="L98" s="65">
        <v>58.3</v>
      </c>
      <c r="M98" s="65">
        <v>39.5</v>
      </c>
      <c r="N98" s="65">
        <v>36</v>
      </c>
      <c r="O98" s="65">
        <v>38.799999999999997</v>
      </c>
      <c r="P98" s="65">
        <v>44.4</v>
      </c>
      <c r="Q98" s="65">
        <v>41.8</v>
      </c>
      <c r="R98" s="65">
        <v>43.2</v>
      </c>
      <c r="S98" s="65">
        <v>30</v>
      </c>
      <c r="T98" s="65">
        <v>35.6</v>
      </c>
      <c r="U98" s="65">
        <v>38.4</v>
      </c>
      <c r="V98" s="65">
        <v>67.8</v>
      </c>
      <c r="W98" s="65">
        <v>67.8</v>
      </c>
      <c r="X98" s="65">
        <v>52.8</v>
      </c>
      <c r="Y98" s="65">
        <v>52.8</v>
      </c>
      <c r="Z98" s="65">
        <v>44.1</v>
      </c>
      <c r="AA98" s="125">
        <v>44.1</v>
      </c>
      <c r="AB98" s="125">
        <v>38.700000000000003</v>
      </c>
      <c r="AC98" s="125">
        <v>31.3</v>
      </c>
      <c r="AD98" s="125">
        <v>14.3</v>
      </c>
      <c r="AE98" s="125">
        <v>4.9000000000000004</v>
      </c>
      <c r="AF98" s="125">
        <v>3.9</v>
      </c>
      <c r="AG98" s="127"/>
      <c r="AH98" s="56">
        <f t="shared" si="25"/>
        <v>67.8</v>
      </c>
      <c r="AI98" s="121">
        <f t="shared" si="26"/>
        <v>0.72916666666666663</v>
      </c>
    </row>
    <row r="99" spans="1:37" ht="15.75" thickBot="1" x14ac:dyDescent="0.3">
      <c r="A99" s="124" t="s">
        <v>102</v>
      </c>
      <c r="B99" s="65">
        <v>33.299999999999997</v>
      </c>
      <c r="C99" s="65">
        <v>23</v>
      </c>
      <c r="D99" s="65">
        <v>16.3</v>
      </c>
      <c r="E99" s="65">
        <v>16.3</v>
      </c>
      <c r="F99" s="65">
        <v>15.6</v>
      </c>
      <c r="G99" s="65">
        <v>15.6</v>
      </c>
      <c r="H99" s="65">
        <v>25.5</v>
      </c>
      <c r="I99" s="65">
        <v>43.1</v>
      </c>
      <c r="J99" s="65">
        <v>51.2</v>
      </c>
      <c r="K99" s="65">
        <v>60.8</v>
      </c>
      <c r="L99" s="65">
        <v>54.4</v>
      </c>
      <c r="M99" s="65">
        <v>37.4</v>
      </c>
      <c r="N99" s="65">
        <v>39.299999999999997</v>
      </c>
      <c r="O99" s="65">
        <v>30.7</v>
      </c>
      <c r="P99" s="65">
        <v>31.5</v>
      </c>
      <c r="Q99" s="65">
        <v>25.9</v>
      </c>
      <c r="R99" s="65">
        <v>41.9</v>
      </c>
      <c r="S99" s="65">
        <v>44</v>
      </c>
      <c r="T99" s="65">
        <v>44.6</v>
      </c>
      <c r="U99" s="65">
        <v>41.6</v>
      </c>
      <c r="V99" s="65">
        <v>47.1</v>
      </c>
      <c r="W99" s="65">
        <v>47.1</v>
      </c>
      <c r="X99" s="65">
        <v>35.9</v>
      </c>
      <c r="Y99" s="65">
        <v>35.9</v>
      </c>
      <c r="Z99" s="65">
        <v>28.5</v>
      </c>
      <c r="AA99" s="125">
        <v>27.9</v>
      </c>
      <c r="AB99" s="125">
        <v>22.3</v>
      </c>
      <c r="AC99" s="125">
        <v>23</v>
      </c>
      <c r="AD99" s="125">
        <v>19.7</v>
      </c>
      <c r="AE99" s="125">
        <v>26.4</v>
      </c>
      <c r="AF99" s="125">
        <v>34.4</v>
      </c>
      <c r="AG99" s="128"/>
      <c r="AH99" s="56">
        <f t="shared" si="25"/>
        <v>60.8</v>
      </c>
      <c r="AI99" s="121">
        <f t="shared" si="26"/>
        <v>0.3125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7">B101</f>
        <v>9.9</v>
      </c>
      <c r="D101" s="134">
        <f t="shared" si="27"/>
        <v>9.9</v>
      </c>
      <c r="E101" s="134">
        <f t="shared" si="27"/>
        <v>9.9</v>
      </c>
      <c r="F101" s="134">
        <f t="shared" si="27"/>
        <v>9.9</v>
      </c>
      <c r="G101" s="134">
        <f t="shared" si="27"/>
        <v>9.9</v>
      </c>
      <c r="H101" s="134">
        <f t="shared" si="27"/>
        <v>9.9</v>
      </c>
      <c r="I101" s="134">
        <f t="shared" si="27"/>
        <v>9.9</v>
      </c>
      <c r="J101" s="134">
        <f t="shared" si="27"/>
        <v>9.9</v>
      </c>
      <c r="K101" s="134">
        <f t="shared" si="27"/>
        <v>9.9</v>
      </c>
      <c r="L101" s="134">
        <f t="shared" si="27"/>
        <v>9.9</v>
      </c>
      <c r="M101" s="134">
        <f t="shared" si="27"/>
        <v>9.9</v>
      </c>
      <c r="N101" s="134">
        <f t="shared" si="27"/>
        <v>9.9</v>
      </c>
      <c r="O101" s="134">
        <f t="shared" si="27"/>
        <v>9.9</v>
      </c>
      <c r="P101" s="134">
        <f t="shared" si="27"/>
        <v>9.9</v>
      </c>
      <c r="Q101" s="134">
        <f t="shared" si="27"/>
        <v>9.9</v>
      </c>
      <c r="R101" s="134">
        <f t="shared" si="27"/>
        <v>9.9</v>
      </c>
      <c r="S101" s="134">
        <f t="shared" ref="S101:AF106" si="28">R101</f>
        <v>9.9</v>
      </c>
      <c r="T101" s="134">
        <f t="shared" si="28"/>
        <v>9.9</v>
      </c>
      <c r="U101" s="134">
        <f t="shared" si="28"/>
        <v>9.9</v>
      </c>
      <c r="V101" s="134">
        <f t="shared" si="28"/>
        <v>9.9</v>
      </c>
      <c r="W101" s="134">
        <f t="shared" si="28"/>
        <v>9.9</v>
      </c>
      <c r="X101" s="134">
        <f t="shared" si="28"/>
        <v>9.9</v>
      </c>
      <c r="Y101" s="134">
        <f t="shared" si="28"/>
        <v>9.9</v>
      </c>
      <c r="Z101" s="134">
        <f t="shared" si="28"/>
        <v>9.9</v>
      </c>
      <c r="AA101" s="134">
        <f t="shared" si="28"/>
        <v>9.9</v>
      </c>
      <c r="AB101" s="134">
        <f t="shared" si="28"/>
        <v>9.9</v>
      </c>
      <c r="AC101" s="134">
        <f t="shared" si="28"/>
        <v>9.9</v>
      </c>
      <c r="AD101" s="134">
        <f t="shared" si="28"/>
        <v>9.9</v>
      </c>
      <c r="AE101" s="134">
        <f t="shared" si="28"/>
        <v>9.9</v>
      </c>
      <c r="AF101" s="134">
        <f t="shared" si="28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7"/>
        <v>9.6</v>
      </c>
      <c r="D102" s="137">
        <f t="shared" si="27"/>
        <v>9.6</v>
      </c>
      <c r="E102" s="137">
        <f t="shared" si="27"/>
        <v>9.6</v>
      </c>
      <c r="F102" s="137">
        <f t="shared" si="27"/>
        <v>9.6</v>
      </c>
      <c r="G102" s="137">
        <f t="shared" si="27"/>
        <v>9.6</v>
      </c>
      <c r="H102" s="137">
        <f t="shared" si="27"/>
        <v>9.6</v>
      </c>
      <c r="I102" s="137">
        <f t="shared" si="27"/>
        <v>9.6</v>
      </c>
      <c r="J102" s="137">
        <f t="shared" si="27"/>
        <v>9.6</v>
      </c>
      <c r="K102" s="137">
        <f t="shared" si="27"/>
        <v>9.6</v>
      </c>
      <c r="L102" s="137">
        <f t="shared" si="27"/>
        <v>9.6</v>
      </c>
      <c r="M102" s="137">
        <f t="shared" si="27"/>
        <v>9.6</v>
      </c>
      <c r="N102" s="137">
        <f t="shared" si="27"/>
        <v>9.6</v>
      </c>
      <c r="O102" s="137">
        <f t="shared" si="27"/>
        <v>9.6</v>
      </c>
      <c r="P102" s="137">
        <f t="shared" si="27"/>
        <v>9.6</v>
      </c>
      <c r="Q102" s="137">
        <f t="shared" si="27"/>
        <v>9.6</v>
      </c>
      <c r="R102" s="137">
        <f t="shared" si="27"/>
        <v>9.6</v>
      </c>
      <c r="S102" s="137">
        <f t="shared" si="28"/>
        <v>9.6</v>
      </c>
      <c r="T102" s="137">
        <f t="shared" si="28"/>
        <v>9.6</v>
      </c>
      <c r="U102" s="137">
        <f t="shared" si="28"/>
        <v>9.6</v>
      </c>
      <c r="V102" s="137">
        <f t="shared" si="28"/>
        <v>9.6</v>
      </c>
      <c r="W102" s="137">
        <f t="shared" si="28"/>
        <v>9.6</v>
      </c>
      <c r="X102" s="137">
        <f t="shared" si="28"/>
        <v>9.6</v>
      </c>
      <c r="Y102" s="137">
        <f t="shared" si="28"/>
        <v>9.6</v>
      </c>
      <c r="Z102" s="137">
        <f t="shared" si="28"/>
        <v>9.6</v>
      </c>
      <c r="AA102" s="137">
        <f t="shared" si="28"/>
        <v>9.6</v>
      </c>
      <c r="AB102" s="137">
        <f t="shared" si="28"/>
        <v>9.6</v>
      </c>
      <c r="AC102" s="137">
        <f t="shared" si="28"/>
        <v>9.6</v>
      </c>
      <c r="AD102" s="137">
        <f t="shared" si="28"/>
        <v>9.6</v>
      </c>
      <c r="AE102" s="137">
        <f t="shared" si="28"/>
        <v>9.6</v>
      </c>
      <c r="AF102" s="137">
        <f t="shared" si="28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7"/>
        <v>9.98</v>
      </c>
      <c r="D103" s="137">
        <f t="shared" si="27"/>
        <v>9.98</v>
      </c>
      <c r="E103" s="137">
        <f t="shared" si="27"/>
        <v>9.98</v>
      </c>
      <c r="F103" s="137">
        <f t="shared" si="27"/>
        <v>9.98</v>
      </c>
      <c r="G103" s="137">
        <f t="shared" si="27"/>
        <v>9.98</v>
      </c>
      <c r="H103" s="137">
        <f t="shared" si="27"/>
        <v>9.98</v>
      </c>
      <c r="I103" s="137">
        <f t="shared" si="27"/>
        <v>9.98</v>
      </c>
      <c r="J103" s="137">
        <f t="shared" si="27"/>
        <v>9.98</v>
      </c>
      <c r="K103" s="137">
        <f t="shared" si="27"/>
        <v>9.98</v>
      </c>
      <c r="L103" s="137">
        <f t="shared" si="27"/>
        <v>9.98</v>
      </c>
      <c r="M103" s="137">
        <f t="shared" si="27"/>
        <v>9.98</v>
      </c>
      <c r="N103" s="137">
        <f t="shared" si="27"/>
        <v>9.98</v>
      </c>
      <c r="O103" s="137">
        <f t="shared" si="27"/>
        <v>9.98</v>
      </c>
      <c r="P103" s="137">
        <f t="shared" si="27"/>
        <v>9.98</v>
      </c>
      <c r="Q103" s="137">
        <f t="shared" si="27"/>
        <v>9.98</v>
      </c>
      <c r="R103" s="137">
        <f t="shared" si="27"/>
        <v>9.98</v>
      </c>
      <c r="S103" s="137">
        <f t="shared" si="28"/>
        <v>9.98</v>
      </c>
      <c r="T103" s="137">
        <f t="shared" si="28"/>
        <v>9.98</v>
      </c>
      <c r="U103" s="137">
        <f t="shared" si="28"/>
        <v>9.98</v>
      </c>
      <c r="V103" s="137">
        <f t="shared" si="28"/>
        <v>9.98</v>
      </c>
      <c r="W103" s="137">
        <f t="shared" si="28"/>
        <v>9.98</v>
      </c>
      <c r="X103" s="137">
        <f t="shared" si="28"/>
        <v>9.98</v>
      </c>
      <c r="Y103" s="137">
        <f t="shared" si="28"/>
        <v>9.98</v>
      </c>
      <c r="Z103" s="137">
        <f t="shared" si="28"/>
        <v>9.98</v>
      </c>
      <c r="AA103" s="137">
        <f t="shared" si="28"/>
        <v>9.98</v>
      </c>
      <c r="AB103" s="137">
        <f t="shared" si="28"/>
        <v>9.98</v>
      </c>
      <c r="AC103" s="137">
        <f t="shared" si="28"/>
        <v>9.98</v>
      </c>
      <c r="AD103" s="137">
        <f t="shared" si="28"/>
        <v>9.98</v>
      </c>
      <c r="AE103" s="137">
        <f t="shared" si="28"/>
        <v>9.98</v>
      </c>
      <c r="AF103" s="137">
        <f t="shared" si="28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7"/>
        <v>9.1</v>
      </c>
      <c r="D104" s="137">
        <f t="shared" si="27"/>
        <v>9.1</v>
      </c>
      <c r="E104" s="137">
        <f t="shared" si="27"/>
        <v>9.1</v>
      </c>
      <c r="F104" s="137">
        <f t="shared" si="27"/>
        <v>9.1</v>
      </c>
      <c r="G104" s="137">
        <f t="shared" si="27"/>
        <v>9.1</v>
      </c>
      <c r="H104" s="137">
        <f t="shared" si="27"/>
        <v>9.1</v>
      </c>
      <c r="I104" s="137">
        <f t="shared" si="27"/>
        <v>9.1</v>
      </c>
      <c r="J104" s="137">
        <f t="shared" si="27"/>
        <v>9.1</v>
      </c>
      <c r="K104" s="137">
        <f t="shared" si="27"/>
        <v>9.1</v>
      </c>
      <c r="L104" s="137">
        <f t="shared" si="27"/>
        <v>9.1</v>
      </c>
      <c r="M104" s="137">
        <f t="shared" si="27"/>
        <v>9.1</v>
      </c>
      <c r="N104" s="137">
        <f t="shared" si="27"/>
        <v>9.1</v>
      </c>
      <c r="O104" s="137">
        <f t="shared" si="27"/>
        <v>9.1</v>
      </c>
      <c r="P104" s="137">
        <f t="shared" si="27"/>
        <v>9.1</v>
      </c>
      <c r="Q104" s="137">
        <f t="shared" si="27"/>
        <v>9.1</v>
      </c>
      <c r="R104" s="137">
        <f t="shared" si="27"/>
        <v>9.1</v>
      </c>
      <c r="S104" s="137">
        <f t="shared" si="28"/>
        <v>9.1</v>
      </c>
      <c r="T104" s="137">
        <f t="shared" si="28"/>
        <v>9.1</v>
      </c>
      <c r="U104" s="137">
        <f t="shared" si="28"/>
        <v>9.1</v>
      </c>
      <c r="V104" s="137">
        <f t="shared" si="28"/>
        <v>9.1</v>
      </c>
      <c r="W104" s="137">
        <f t="shared" si="28"/>
        <v>9.1</v>
      </c>
      <c r="X104" s="137">
        <f t="shared" si="28"/>
        <v>9.1</v>
      </c>
      <c r="Y104" s="137">
        <f t="shared" si="28"/>
        <v>9.1</v>
      </c>
      <c r="Z104" s="137">
        <f t="shared" si="28"/>
        <v>9.1</v>
      </c>
      <c r="AA104" s="137">
        <f t="shared" si="28"/>
        <v>9.1</v>
      </c>
      <c r="AB104" s="137">
        <f t="shared" si="28"/>
        <v>9.1</v>
      </c>
      <c r="AC104" s="137">
        <f t="shared" si="28"/>
        <v>9.1</v>
      </c>
      <c r="AD104" s="137">
        <f t="shared" si="28"/>
        <v>9.1</v>
      </c>
      <c r="AE104" s="137">
        <f t="shared" si="28"/>
        <v>9.1</v>
      </c>
      <c r="AF104" s="137">
        <f t="shared" si="28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7"/>
        <v>9.18</v>
      </c>
      <c r="D105" s="137">
        <f t="shared" si="27"/>
        <v>9.18</v>
      </c>
      <c r="E105" s="137">
        <f t="shared" si="27"/>
        <v>9.18</v>
      </c>
      <c r="F105" s="137">
        <f t="shared" si="27"/>
        <v>9.18</v>
      </c>
      <c r="G105" s="137">
        <f t="shared" si="27"/>
        <v>9.18</v>
      </c>
      <c r="H105" s="137">
        <f t="shared" si="27"/>
        <v>9.18</v>
      </c>
      <c r="I105" s="137">
        <f t="shared" si="27"/>
        <v>9.18</v>
      </c>
      <c r="J105" s="137">
        <f t="shared" si="27"/>
        <v>9.18</v>
      </c>
      <c r="K105" s="137">
        <f t="shared" si="27"/>
        <v>9.18</v>
      </c>
      <c r="L105" s="137">
        <f t="shared" si="27"/>
        <v>9.18</v>
      </c>
      <c r="M105" s="137">
        <f t="shared" si="27"/>
        <v>9.18</v>
      </c>
      <c r="N105" s="137">
        <f t="shared" si="27"/>
        <v>9.18</v>
      </c>
      <c r="O105" s="137">
        <f t="shared" si="27"/>
        <v>9.18</v>
      </c>
      <c r="P105" s="137">
        <f t="shared" si="27"/>
        <v>9.18</v>
      </c>
      <c r="Q105" s="137">
        <f t="shared" si="27"/>
        <v>9.18</v>
      </c>
      <c r="R105" s="137">
        <f t="shared" si="27"/>
        <v>9.18</v>
      </c>
      <c r="S105" s="137">
        <f t="shared" si="28"/>
        <v>9.18</v>
      </c>
      <c r="T105" s="137">
        <f t="shared" si="28"/>
        <v>9.18</v>
      </c>
      <c r="U105" s="137">
        <f t="shared" si="28"/>
        <v>9.18</v>
      </c>
      <c r="V105" s="137">
        <f t="shared" si="28"/>
        <v>9.18</v>
      </c>
      <c r="W105" s="137">
        <f t="shared" si="28"/>
        <v>9.18</v>
      </c>
      <c r="X105" s="137">
        <f t="shared" si="28"/>
        <v>9.18</v>
      </c>
      <c r="Y105" s="137">
        <f t="shared" si="28"/>
        <v>9.18</v>
      </c>
      <c r="Z105" s="137">
        <f t="shared" si="28"/>
        <v>9.18</v>
      </c>
      <c r="AA105" s="137">
        <f t="shared" si="28"/>
        <v>9.18</v>
      </c>
      <c r="AB105" s="137">
        <f t="shared" si="28"/>
        <v>9.18</v>
      </c>
      <c r="AC105" s="137">
        <f t="shared" si="28"/>
        <v>9.18</v>
      </c>
      <c r="AD105" s="137">
        <f t="shared" si="28"/>
        <v>9.18</v>
      </c>
      <c r="AE105" s="137">
        <f t="shared" si="28"/>
        <v>9.18</v>
      </c>
      <c r="AF105" s="137">
        <f t="shared" si="28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7"/>
        <v>7</v>
      </c>
      <c r="D106" s="137">
        <f t="shared" si="27"/>
        <v>7</v>
      </c>
      <c r="E106" s="137">
        <f t="shared" si="27"/>
        <v>7</v>
      </c>
      <c r="F106" s="137">
        <f t="shared" si="27"/>
        <v>7</v>
      </c>
      <c r="G106" s="137">
        <f t="shared" si="27"/>
        <v>7</v>
      </c>
      <c r="H106" s="137">
        <f t="shared" si="27"/>
        <v>7</v>
      </c>
      <c r="I106" s="137">
        <f t="shared" si="27"/>
        <v>7</v>
      </c>
      <c r="J106" s="137">
        <f t="shared" si="27"/>
        <v>7</v>
      </c>
      <c r="K106" s="137">
        <f t="shared" si="27"/>
        <v>7</v>
      </c>
      <c r="L106" s="137">
        <f t="shared" si="27"/>
        <v>7</v>
      </c>
      <c r="M106" s="137">
        <f t="shared" si="27"/>
        <v>7</v>
      </c>
      <c r="N106" s="137">
        <f t="shared" si="27"/>
        <v>7</v>
      </c>
      <c r="O106" s="137">
        <f t="shared" si="27"/>
        <v>7</v>
      </c>
      <c r="P106" s="137">
        <f t="shared" si="27"/>
        <v>7</v>
      </c>
      <c r="Q106" s="137">
        <f t="shared" si="27"/>
        <v>7</v>
      </c>
      <c r="R106" s="137">
        <f t="shared" si="27"/>
        <v>7</v>
      </c>
      <c r="S106" s="137">
        <f t="shared" si="28"/>
        <v>7</v>
      </c>
      <c r="T106" s="137">
        <f t="shared" si="28"/>
        <v>7</v>
      </c>
      <c r="U106" s="137">
        <f t="shared" si="28"/>
        <v>7</v>
      </c>
      <c r="V106" s="137">
        <f t="shared" si="28"/>
        <v>7</v>
      </c>
      <c r="W106" s="137">
        <f t="shared" si="28"/>
        <v>7</v>
      </c>
      <c r="X106" s="137">
        <f t="shared" si="28"/>
        <v>7</v>
      </c>
      <c r="Y106" s="137">
        <f t="shared" si="28"/>
        <v>7</v>
      </c>
      <c r="Z106" s="137">
        <f t="shared" si="28"/>
        <v>7</v>
      </c>
      <c r="AA106" s="137">
        <f t="shared" si="28"/>
        <v>7</v>
      </c>
      <c r="AB106" s="137">
        <f t="shared" si="28"/>
        <v>7</v>
      </c>
      <c r="AC106" s="137">
        <f t="shared" si="28"/>
        <v>7</v>
      </c>
      <c r="AD106" s="137">
        <f t="shared" si="28"/>
        <v>7</v>
      </c>
      <c r="AE106" s="137">
        <f t="shared" si="28"/>
        <v>7</v>
      </c>
      <c r="AF106" s="137">
        <f t="shared" si="28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9">B108</f>
        <v>2.25</v>
      </c>
      <c r="D108" s="137">
        <f t="shared" si="29"/>
        <v>2.25</v>
      </c>
      <c r="E108" s="137">
        <f t="shared" si="29"/>
        <v>2.25</v>
      </c>
      <c r="F108" s="137">
        <f t="shared" si="29"/>
        <v>2.25</v>
      </c>
      <c r="G108" s="137">
        <f t="shared" si="29"/>
        <v>2.25</v>
      </c>
      <c r="H108" s="137">
        <f t="shared" si="29"/>
        <v>2.25</v>
      </c>
      <c r="I108" s="137">
        <f t="shared" si="29"/>
        <v>2.25</v>
      </c>
      <c r="J108" s="137">
        <f t="shared" si="29"/>
        <v>2.25</v>
      </c>
      <c r="K108" s="137">
        <f t="shared" si="29"/>
        <v>2.25</v>
      </c>
      <c r="L108" s="137">
        <f t="shared" si="29"/>
        <v>2.25</v>
      </c>
      <c r="M108" s="137">
        <f t="shared" si="29"/>
        <v>2.25</v>
      </c>
      <c r="N108" s="137">
        <f t="shared" si="29"/>
        <v>2.25</v>
      </c>
      <c r="O108" s="137">
        <f t="shared" si="29"/>
        <v>2.25</v>
      </c>
      <c r="P108" s="137">
        <f t="shared" si="29"/>
        <v>2.25</v>
      </c>
      <c r="Q108" s="137">
        <f t="shared" si="29"/>
        <v>2.25</v>
      </c>
      <c r="R108" s="137">
        <f t="shared" si="29"/>
        <v>2.25</v>
      </c>
      <c r="S108" s="137">
        <f t="shared" ref="S108:AF109" si="30">R108</f>
        <v>2.25</v>
      </c>
      <c r="T108" s="137">
        <f t="shared" si="30"/>
        <v>2.25</v>
      </c>
      <c r="U108" s="137">
        <f t="shared" si="30"/>
        <v>2.25</v>
      </c>
      <c r="V108" s="137">
        <f t="shared" si="30"/>
        <v>2.25</v>
      </c>
      <c r="W108" s="137">
        <f t="shared" si="30"/>
        <v>2.25</v>
      </c>
      <c r="X108" s="137">
        <f t="shared" si="30"/>
        <v>2.25</v>
      </c>
      <c r="Y108" s="137">
        <f t="shared" si="30"/>
        <v>2.25</v>
      </c>
      <c r="Z108" s="137">
        <f t="shared" si="30"/>
        <v>2.25</v>
      </c>
      <c r="AA108" s="137">
        <f t="shared" si="30"/>
        <v>2.25</v>
      </c>
      <c r="AB108" s="137">
        <f t="shared" si="30"/>
        <v>2.25</v>
      </c>
      <c r="AC108" s="137">
        <f t="shared" si="30"/>
        <v>2.25</v>
      </c>
      <c r="AD108" s="137">
        <f t="shared" si="30"/>
        <v>2.25</v>
      </c>
      <c r="AE108" s="137">
        <f t="shared" si="30"/>
        <v>2.25</v>
      </c>
      <c r="AF108" s="137">
        <f t="shared" si="30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9"/>
        <v>1.64</v>
      </c>
      <c r="D109" s="137">
        <f t="shared" si="29"/>
        <v>1.64</v>
      </c>
      <c r="E109" s="137">
        <f t="shared" si="29"/>
        <v>1.64</v>
      </c>
      <c r="F109" s="137">
        <f t="shared" si="29"/>
        <v>1.64</v>
      </c>
      <c r="G109" s="137">
        <f t="shared" si="29"/>
        <v>1.64</v>
      </c>
      <c r="H109" s="137">
        <f t="shared" si="29"/>
        <v>1.64</v>
      </c>
      <c r="I109" s="137">
        <f t="shared" si="29"/>
        <v>1.64</v>
      </c>
      <c r="J109" s="137">
        <f t="shared" si="29"/>
        <v>1.64</v>
      </c>
      <c r="K109" s="137">
        <f t="shared" si="29"/>
        <v>1.64</v>
      </c>
      <c r="L109" s="137">
        <f t="shared" si="29"/>
        <v>1.64</v>
      </c>
      <c r="M109" s="137">
        <f t="shared" si="29"/>
        <v>1.64</v>
      </c>
      <c r="N109" s="137">
        <f t="shared" si="29"/>
        <v>1.64</v>
      </c>
      <c r="O109" s="137">
        <f t="shared" si="29"/>
        <v>1.64</v>
      </c>
      <c r="P109" s="137">
        <f t="shared" si="29"/>
        <v>1.64</v>
      </c>
      <c r="Q109" s="137">
        <f t="shared" si="29"/>
        <v>1.64</v>
      </c>
      <c r="R109" s="137">
        <f t="shared" si="29"/>
        <v>1.64</v>
      </c>
      <c r="S109" s="137">
        <f t="shared" si="30"/>
        <v>1.64</v>
      </c>
      <c r="T109" s="137">
        <f t="shared" si="30"/>
        <v>1.64</v>
      </c>
      <c r="U109" s="137">
        <f t="shared" si="30"/>
        <v>1.64</v>
      </c>
      <c r="V109" s="137">
        <f t="shared" si="30"/>
        <v>1.64</v>
      </c>
      <c r="W109" s="137">
        <f t="shared" si="30"/>
        <v>1.64</v>
      </c>
      <c r="X109" s="137">
        <f t="shared" si="30"/>
        <v>1.64</v>
      </c>
      <c r="Y109" s="137">
        <f t="shared" si="30"/>
        <v>1.64</v>
      </c>
      <c r="Z109" s="137">
        <f t="shared" si="30"/>
        <v>1.64</v>
      </c>
      <c r="AA109" s="137">
        <f t="shared" si="30"/>
        <v>1.64</v>
      </c>
      <c r="AB109" s="137">
        <f t="shared" si="30"/>
        <v>1.64</v>
      </c>
      <c r="AC109" s="137">
        <f t="shared" si="30"/>
        <v>1.64</v>
      </c>
      <c r="AD109" s="137">
        <f t="shared" si="30"/>
        <v>1.64</v>
      </c>
      <c r="AE109" s="137">
        <f t="shared" si="30"/>
        <v>1.64</v>
      </c>
      <c r="AF109" s="137">
        <f t="shared" si="30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31">B111</f>
        <v>1.62</v>
      </c>
      <c r="D111" s="137">
        <f t="shared" si="31"/>
        <v>1.62</v>
      </c>
      <c r="E111" s="137">
        <f t="shared" si="31"/>
        <v>1.62</v>
      </c>
      <c r="F111" s="137">
        <f t="shared" si="31"/>
        <v>1.62</v>
      </c>
      <c r="G111" s="137">
        <f t="shared" si="31"/>
        <v>1.62</v>
      </c>
      <c r="H111" s="137">
        <f t="shared" si="31"/>
        <v>1.62</v>
      </c>
      <c r="I111" s="137">
        <f t="shared" si="31"/>
        <v>1.62</v>
      </c>
      <c r="J111" s="137">
        <f t="shared" si="31"/>
        <v>1.62</v>
      </c>
      <c r="K111" s="137">
        <f t="shared" si="31"/>
        <v>1.62</v>
      </c>
      <c r="L111" s="137">
        <f t="shared" si="31"/>
        <v>1.62</v>
      </c>
      <c r="M111" s="137">
        <f t="shared" si="31"/>
        <v>1.62</v>
      </c>
      <c r="N111" s="137">
        <f t="shared" si="31"/>
        <v>1.62</v>
      </c>
      <c r="O111" s="137">
        <f t="shared" si="31"/>
        <v>1.62</v>
      </c>
      <c r="P111" s="137">
        <f t="shared" si="31"/>
        <v>1.62</v>
      </c>
      <c r="Q111" s="137">
        <f t="shared" si="31"/>
        <v>1.62</v>
      </c>
      <c r="R111" s="137">
        <f t="shared" si="31"/>
        <v>1.62</v>
      </c>
      <c r="S111" s="137">
        <f t="shared" ref="S111:AF126" si="32">R111</f>
        <v>1.62</v>
      </c>
      <c r="T111" s="137">
        <f t="shared" si="32"/>
        <v>1.62</v>
      </c>
      <c r="U111" s="137">
        <f t="shared" si="32"/>
        <v>1.62</v>
      </c>
      <c r="V111" s="137">
        <f t="shared" si="32"/>
        <v>1.62</v>
      </c>
      <c r="W111" s="137">
        <f t="shared" si="32"/>
        <v>1.62</v>
      </c>
      <c r="X111" s="137">
        <f t="shared" si="32"/>
        <v>1.62</v>
      </c>
      <c r="Y111" s="137">
        <f t="shared" si="32"/>
        <v>1.62</v>
      </c>
      <c r="Z111" s="137">
        <f t="shared" si="32"/>
        <v>1.62</v>
      </c>
      <c r="AA111" s="137">
        <f t="shared" si="32"/>
        <v>1.62</v>
      </c>
      <c r="AB111" s="137">
        <f t="shared" si="32"/>
        <v>1.62</v>
      </c>
      <c r="AC111" s="137">
        <f t="shared" si="32"/>
        <v>1.62</v>
      </c>
      <c r="AD111" s="137">
        <f t="shared" si="32"/>
        <v>1.62</v>
      </c>
      <c r="AE111" s="137">
        <f t="shared" si="32"/>
        <v>1.62</v>
      </c>
      <c r="AF111" s="137">
        <f t="shared" si="32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31"/>
        <v>8.36</v>
      </c>
      <c r="D112" s="137">
        <f t="shared" si="31"/>
        <v>8.36</v>
      </c>
      <c r="E112" s="137">
        <f t="shared" si="31"/>
        <v>8.36</v>
      </c>
      <c r="F112" s="137">
        <f t="shared" si="31"/>
        <v>8.36</v>
      </c>
      <c r="G112" s="137">
        <f t="shared" si="31"/>
        <v>8.36</v>
      </c>
      <c r="H112" s="137">
        <f t="shared" si="31"/>
        <v>8.36</v>
      </c>
      <c r="I112" s="137">
        <f t="shared" si="31"/>
        <v>8.36</v>
      </c>
      <c r="J112" s="137">
        <f t="shared" si="31"/>
        <v>8.36</v>
      </c>
      <c r="K112" s="137">
        <f t="shared" si="31"/>
        <v>8.36</v>
      </c>
      <c r="L112" s="137">
        <f t="shared" si="31"/>
        <v>8.36</v>
      </c>
      <c r="M112" s="137">
        <f t="shared" si="31"/>
        <v>8.36</v>
      </c>
      <c r="N112" s="137">
        <f t="shared" si="31"/>
        <v>8.36</v>
      </c>
      <c r="O112" s="137">
        <f t="shared" si="31"/>
        <v>8.36</v>
      </c>
      <c r="P112" s="137">
        <f t="shared" si="31"/>
        <v>8.36</v>
      </c>
      <c r="Q112" s="137">
        <f t="shared" si="31"/>
        <v>8.36</v>
      </c>
      <c r="R112" s="137">
        <f t="shared" si="31"/>
        <v>8.36</v>
      </c>
      <c r="S112" s="137">
        <f t="shared" si="32"/>
        <v>8.36</v>
      </c>
      <c r="T112" s="137">
        <f t="shared" si="32"/>
        <v>8.36</v>
      </c>
      <c r="U112" s="137">
        <f t="shared" si="32"/>
        <v>8.36</v>
      </c>
      <c r="V112" s="137">
        <f t="shared" si="32"/>
        <v>8.36</v>
      </c>
      <c r="W112" s="137">
        <f t="shared" si="32"/>
        <v>8.36</v>
      </c>
      <c r="X112" s="137">
        <f t="shared" si="32"/>
        <v>8.36</v>
      </c>
      <c r="Y112" s="137">
        <f t="shared" si="32"/>
        <v>8.36</v>
      </c>
      <c r="Z112" s="137">
        <f t="shared" si="32"/>
        <v>8.36</v>
      </c>
      <c r="AA112" s="137">
        <f t="shared" si="32"/>
        <v>8.36</v>
      </c>
      <c r="AB112" s="137">
        <f t="shared" si="32"/>
        <v>8.36</v>
      </c>
      <c r="AC112" s="137">
        <f t="shared" si="32"/>
        <v>8.36</v>
      </c>
      <c r="AD112" s="137">
        <f t="shared" si="32"/>
        <v>8.36</v>
      </c>
      <c r="AE112" s="137">
        <f t="shared" si="32"/>
        <v>8.36</v>
      </c>
      <c r="AF112" s="137">
        <f t="shared" si="32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31"/>
        <v>8</v>
      </c>
      <c r="D113" s="137">
        <f t="shared" si="31"/>
        <v>8</v>
      </c>
      <c r="E113" s="137">
        <f t="shared" si="31"/>
        <v>8</v>
      </c>
      <c r="F113" s="137">
        <f t="shared" si="31"/>
        <v>8</v>
      </c>
      <c r="G113" s="137">
        <f t="shared" si="31"/>
        <v>8</v>
      </c>
      <c r="H113" s="137">
        <f t="shared" si="31"/>
        <v>8</v>
      </c>
      <c r="I113" s="137">
        <v>5.4</v>
      </c>
      <c r="J113" s="137">
        <f t="shared" si="31"/>
        <v>5.4</v>
      </c>
      <c r="K113" s="137">
        <f t="shared" si="31"/>
        <v>5.4</v>
      </c>
      <c r="L113" s="137">
        <f t="shared" si="31"/>
        <v>5.4</v>
      </c>
      <c r="M113" s="137">
        <f t="shared" si="31"/>
        <v>5.4</v>
      </c>
      <c r="N113" s="137">
        <f t="shared" si="31"/>
        <v>5.4</v>
      </c>
      <c r="O113" s="137">
        <f t="shared" si="31"/>
        <v>5.4</v>
      </c>
      <c r="P113" s="137">
        <f t="shared" si="31"/>
        <v>5.4</v>
      </c>
      <c r="Q113" s="137">
        <f t="shared" si="31"/>
        <v>5.4</v>
      </c>
      <c r="R113" s="137">
        <f t="shared" si="31"/>
        <v>5.4</v>
      </c>
      <c r="S113" s="137">
        <f t="shared" si="32"/>
        <v>5.4</v>
      </c>
      <c r="T113" s="137">
        <f t="shared" si="32"/>
        <v>5.4</v>
      </c>
      <c r="U113" s="137">
        <f t="shared" si="32"/>
        <v>5.4</v>
      </c>
      <c r="V113" s="137">
        <f t="shared" si="32"/>
        <v>5.4</v>
      </c>
      <c r="W113" s="137">
        <f t="shared" si="32"/>
        <v>5.4</v>
      </c>
      <c r="X113" s="137">
        <f t="shared" si="32"/>
        <v>5.4</v>
      </c>
      <c r="Y113" s="137">
        <f t="shared" si="32"/>
        <v>5.4</v>
      </c>
      <c r="Z113" s="137">
        <f t="shared" si="32"/>
        <v>5.4</v>
      </c>
      <c r="AA113" s="137">
        <f t="shared" si="32"/>
        <v>5.4</v>
      </c>
      <c r="AB113" s="137">
        <f t="shared" si="32"/>
        <v>5.4</v>
      </c>
      <c r="AC113" s="137">
        <f t="shared" si="32"/>
        <v>5.4</v>
      </c>
      <c r="AD113" s="137">
        <f t="shared" si="32"/>
        <v>5.4</v>
      </c>
      <c r="AE113" s="137">
        <f t="shared" si="32"/>
        <v>5.4</v>
      </c>
      <c r="AF113" s="137">
        <f t="shared" si="32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31"/>
        <v>6.57</v>
      </c>
      <c r="D114" s="137">
        <f t="shared" si="31"/>
        <v>6.57</v>
      </c>
      <c r="E114" s="137">
        <f t="shared" si="31"/>
        <v>6.57</v>
      </c>
      <c r="F114" s="137">
        <f t="shared" si="31"/>
        <v>6.57</v>
      </c>
      <c r="G114" s="137">
        <f t="shared" si="31"/>
        <v>6.57</v>
      </c>
      <c r="H114" s="137">
        <f t="shared" si="31"/>
        <v>6.57</v>
      </c>
      <c r="I114" s="137">
        <f t="shared" si="31"/>
        <v>6.57</v>
      </c>
      <c r="J114" s="137">
        <f t="shared" si="31"/>
        <v>6.57</v>
      </c>
      <c r="K114" s="137">
        <f t="shared" si="31"/>
        <v>6.57</v>
      </c>
      <c r="L114" s="137">
        <f t="shared" si="31"/>
        <v>6.57</v>
      </c>
      <c r="M114" s="137">
        <f t="shared" si="31"/>
        <v>6.57</v>
      </c>
      <c r="N114" s="137">
        <f t="shared" si="31"/>
        <v>6.57</v>
      </c>
      <c r="O114" s="137">
        <f t="shared" si="31"/>
        <v>6.57</v>
      </c>
      <c r="P114" s="137">
        <f t="shared" si="31"/>
        <v>6.57</v>
      </c>
      <c r="Q114" s="137">
        <f t="shared" si="31"/>
        <v>6.57</v>
      </c>
      <c r="R114" s="137">
        <f t="shared" si="31"/>
        <v>6.57</v>
      </c>
      <c r="S114" s="137">
        <f t="shared" si="32"/>
        <v>6.57</v>
      </c>
      <c r="T114" s="137">
        <f t="shared" si="32"/>
        <v>6.57</v>
      </c>
      <c r="U114" s="137">
        <f t="shared" si="32"/>
        <v>6.57</v>
      </c>
      <c r="V114" s="137">
        <f t="shared" si="32"/>
        <v>6.57</v>
      </c>
      <c r="W114" s="137">
        <f t="shared" si="32"/>
        <v>6.57</v>
      </c>
      <c r="X114" s="137">
        <f t="shared" si="32"/>
        <v>6.57</v>
      </c>
      <c r="Y114" s="137">
        <f t="shared" si="32"/>
        <v>6.57</v>
      </c>
      <c r="Z114" s="137">
        <f t="shared" si="32"/>
        <v>6.57</v>
      </c>
      <c r="AA114" s="137">
        <f t="shared" si="32"/>
        <v>6.57</v>
      </c>
      <c r="AB114" s="137">
        <f t="shared" si="32"/>
        <v>6.57</v>
      </c>
      <c r="AC114" s="137">
        <f t="shared" si="32"/>
        <v>6.57</v>
      </c>
      <c r="AD114" s="137">
        <f t="shared" si="32"/>
        <v>6.57</v>
      </c>
      <c r="AE114" s="137">
        <f t="shared" si="32"/>
        <v>6.57</v>
      </c>
      <c r="AF114" s="137">
        <f t="shared" si="32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31"/>
        <v>3.43</v>
      </c>
      <c r="D115" s="137">
        <f t="shared" si="31"/>
        <v>3.43</v>
      </c>
      <c r="E115" s="137">
        <f t="shared" si="31"/>
        <v>3.43</v>
      </c>
      <c r="F115" s="137">
        <f t="shared" si="31"/>
        <v>3.43</v>
      </c>
      <c r="G115" s="137">
        <f t="shared" si="31"/>
        <v>3.43</v>
      </c>
      <c r="H115" s="137">
        <f t="shared" si="31"/>
        <v>3.43</v>
      </c>
      <c r="I115" s="137">
        <f t="shared" si="31"/>
        <v>3.43</v>
      </c>
      <c r="J115" s="137">
        <f t="shared" si="31"/>
        <v>3.43</v>
      </c>
      <c r="K115" s="137">
        <f t="shared" si="31"/>
        <v>3.43</v>
      </c>
      <c r="L115" s="137">
        <f t="shared" si="31"/>
        <v>3.43</v>
      </c>
      <c r="M115" s="137">
        <f t="shared" si="31"/>
        <v>3.43</v>
      </c>
      <c r="N115" s="137">
        <f t="shared" si="31"/>
        <v>3.43</v>
      </c>
      <c r="O115" s="137">
        <f t="shared" si="31"/>
        <v>3.43</v>
      </c>
      <c r="P115" s="137">
        <f t="shared" si="31"/>
        <v>3.43</v>
      </c>
      <c r="Q115" s="137">
        <f t="shared" si="31"/>
        <v>3.43</v>
      </c>
      <c r="R115" s="137">
        <f t="shared" si="31"/>
        <v>3.43</v>
      </c>
      <c r="S115" s="137">
        <f t="shared" si="32"/>
        <v>3.43</v>
      </c>
      <c r="T115" s="137">
        <f t="shared" si="32"/>
        <v>3.43</v>
      </c>
      <c r="U115" s="137">
        <f t="shared" si="32"/>
        <v>3.43</v>
      </c>
      <c r="V115" s="137">
        <f t="shared" si="32"/>
        <v>3.43</v>
      </c>
      <c r="W115" s="137">
        <f t="shared" si="32"/>
        <v>3.43</v>
      </c>
      <c r="X115" s="137">
        <f t="shared" si="32"/>
        <v>3.43</v>
      </c>
      <c r="Y115" s="137">
        <f t="shared" si="32"/>
        <v>3.43</v>
      </c>
      <c r="Z115" s="137">
        <f t="shared" si="32"/>
        <v>3.43</v>
      </c>
      <c r="AA115" s="137">
        <f t="shared" si="32"/>
        <v>3.43</v>
      </c>
      <c r="AB115" s="137">
        <f t="shared" si="32"/>
        <v>3.43</v>
      </c>
      <c r="AC115" s="137">
        <f t="shared" si="32"/>
        <v>3.43</v>
      </c>
      <c r="AD115" s="137">
        <f t="shared" si="32"/>
        <v>3.43</v>
      </c>
      <c r="AE115" s="137">
        <f t="shared" si="32"/>
        <v>3.43</v>
      </c>
      <c r="AF115" s="137">
        <f t="shared" si="32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31"/>
        <v>2.96</v>
      </c>
      <c r="D116" s="137">
        <f t="shared" si="31"/>
        <v>2.96</v>
      </c>
      <c r="E116" s="137">
        <f t="shared" si="31"/>
        <v>2.96</v>
      </c>
      <c r="F116" s="137">
        <f t="shared" si="31"/>
        <v>2.96</v>
      </c>
      <c r="G116" s="137">
        <f t="shared" si="31"/>
        <v>2.96</v>
      </c>
      <c r="H116" s="137">
        <f t="shared" si="31"/>
        <v>2.96</v>
      </c>
      <c r="I116" s="137">
        <f t="shared" si="31"/>
        <v>2.96</v>
      </c>
      <c r="J116" s="137">
        <f t="shared" si="31"/>
        <v>2.96</v>
      </c>
      <c r="K116" s="137">
        <f t="shared" si="31"/>
        <v>2.96</v>
      </c>
      <c r="L116" s="137">
        <f t="shared" si="31"/>
        <v>2.96</v>
      </c>
      <c r="M116" s="137">
        <f t="shared" si="31"/>
        <v>2.96</v>
      </c>
      <c r="N116" s="137">
        <f t="shared" si="31"/>
        <v>2.96</v>
      </c>
      <c r="O116" s="137">
        <f t="shared" si="31"/>
        <v>2.96</v>
      </c>
      <c r="P116" s="137">
        <f t="shared" si="31"/>
        <v>2.96</v>
      </c>
      <c r="Q116" s="137">
        <f t="shared" si="31"/>
        <v>2.96</v>
      </c>
      <c r="R116" s="137">
        <f t="shared" si="31"/>
        <v>2.96</v>
      </c>
      <c r="S116" s="137">
        <f t="shared" si="32"/>
        <v>2.96</v>
      </c>
      <c r="T116" s="137">
        <f t="shared" si="32"/>
        <v>2.96</v>
      </c>
      <c r="U116" s="137">
        <f t="shared" si="32"/>
        <v>2.96</v>
      </c>
      <c r="V116" s="137">
        <f t="shared" si="32"/>
        <v>2.96</v>
      </c>
      <c r="W116" s="137">
        <f t="shared" si="32"/>
        <v>2.96</v>
      </c>
      <c r="X116" s="137">
        <f t="shared" si="32"/>
        <v>2.96</v>
      </c>
      <c r="Y116" s="137">
        <f t="shared" si="32"/>
        <v>2.96</v>
      </c>
      <c r="Z116" s="137">
        <f t="shared" si="32"/>
        <v>2.96</v>
      </c>
      <c r="AA116" s="137">
        <f t="shared" si="32"/>
        <v>2.96</v>
      </c>
      <c r="AB116" s="137">
        <f t="shared" si="32"/>
        <v>2.96</v>
      </c>
      <c r="AC116" s="137">
        <f t="shared" si="32"/>
        <v>2.96</v>
      </c>
      <c r="AD116" s="137">
        <f t="shared" si="32"/>
        <v>2.96</v>
      </c>
      <c r="AE116" s="137">
        <f t="shared" si="32"/>
        <v>2.96</v>
      </c>
      <c r="AF116" s="137">
        <f t="shared" si="32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31"/>
        <v>8</v>
      </c>
      <c r="D117" s="137">
        <f t="shared" si="31"/>
        <v>8</v>
      </c>
      <c r="E117" s="137">
        <f t="shared" si="31"/>
        <v>8</v>
      </c>
      <c r="F117" s="137">
        <f t="shared" si="31"/>
        <v>8</v>
      </c>
      <c r="G117" s="137">
        <f t="shared" si="31"/>
        <v>8</v>
      </c>
      <c r="H117" s="137">
        <f t="shared" si="31"/>
        <v>8</v>
      </c>
      <c r="I117" s="137">
        <f t="shared" si="31"/>
        <v>8</v>
      </c>
      <c r="J117" s="137">
        <f t="shared" si="31"/>
        <v>8</v>
      </c>
      <c r="K117" s="137">
        <f t="shared" si="31"/>
        <v>8</v>
      </c>
      <c r="L117" s="137">
        <f t="shared" si="31"/>
        <v>8</v>
      </c>
      <c r="M117" s="137">
        <f t="shared" si="31"/>
        <v>8</v>
      </c>
      <c r="N117" s="137">
        <f t="shared" si="31"/>
        <v>8</v>
      </c>
      <c r="O117" s="137">
        <f t="shared" si="31"/>
        <v>8</v>
      </c>
      <c r="P117" s="137">
        <f t="shared" si="31"/>
        <v>8</v>
      </c>
      <c r="Q117" s="137">
        <f t="shared" si="31"/>
        <v>8</v>
      </c>
      <c r="R117" s="137">
        <f t="shared" si="31"/>
        <v>8</v>
      </c>
      <c r="S117" s="137">
        <f t="shared" si="32"/>
        <v>8</v>
      </c>
      <c r="T117" s="137">
        <f t="shared" si="32"/>
        <v>8</v>
      </c>
      <c r="U117" s="137">
        <f t="shared" si="32"/>
        <v>8</v>
      </c>
      <c r="V117" s="137">
        <f t="shared" si="32"/>
        <v>8</v>
      </c>
      <c r="W117" s="137">
        <f t="shared" si="32"/>
        <v>8</v>
      </c>
      <c r="X117" s="137">
        <f t="shared" si="32"/>
        <v>8</v>
      </c>
      <c r="Y117" s="137">
        <f t="shared" si="32"/>
        <v>8</v>
      </c>
      <c r="Z117" s="137">
        <f t="shared" si="32"/>
        <v>8</v>
      </c>
      <c r="AA117" s="137">
        <f t="shared" si="32"/>
        <v>8</v>
      </c>
      <c r="AB117" s="137">
        <f t="shared" si="32"/>
        <v>8</v>
      </c>
      <c r="AC117" s="137">
        <f t="shared" si="32"/>
        <v>8</v>
      </c>
      <c r="AD117" s="137">
        <f t="shared" si="32"/>
        <v>8</v>
      </c>
      <c r="AE117" s="137">
        <f t="shared" si="32"/>
        <v>8</v>
      </c>
      <c r="AF117" s="137">
        <f t="shared" si="32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31"/>
        <v>7</v>
      </c>
      <c r="E118" s="137">
        <f t="shared" si="31"/>
        <v>7</v>
      </c>
      <c r="F118" s="137">
        <f t="shared" si="31"/>
        <v>7</v>
      </c>
      <c r="G118" s="137">
        <f t="shared" si="31"/>
        <v>7</v>
      </c>
      <c r="H118" s="137">
        <f t="shared" si="31"/>
        <v>7</v>
      </c>
      <c r="I118" s="137">
        <f t="shared" si="31"/>
        <v>7</v>
      </c>
      <c r="J118" s="137">
        <f t="shared" si="31"/>
        <v>7</v>
      </c>
      <c r="K118" s="137">
        <f t="shared" si="31"/>
        <v>7</v>
      </c>
      <c r="L118" s="137">
        <f t="shared" si="31"/>
        <v>7</v>
      </c>
      <c r="M118" s="137">
        <f t="shared" si="31"/>
        <v>7</v>
      </c>
      <c r="N118" s="137">
        <f t="shared" si="31"/>
        <v>7</v>
      </c>
      <c r="O118" s="137">
        <f t="shared" si="31"/>
        <v>7</v>
      </c>
      <c r="P118" s="137">
        <f t="shared" si="31"/>
        <v>7</v>
      </c>
      <c r="Q118" s="137">
        <f t="shared" si="31"/>
        <v>7</v>
      </c>
      <c r="R118" s="137">
        <f t="shared" si="31"/>
        <v>7</v>
      </c>
      <c r="S118" s="137">
        <f t="shared" si="32"/>
        <v>7</v>
      </c>
      <c r="T118" s="137">
        <f t="shared" si="32"/>
        <v>7</v>
      </c>
      <c r="U118" s="137">
        <f t="shared" si="32"/>
        <v>7</v>
      </c>
      <c r="V118" s="137">
        <f t="shared" si="32"/>
        <v>7</v>
      </c>
      <c r="W118" s="137">
        <f t="shared" si="32"/>
        <v>7</v>
      </c>
      <c r="X118" s="137">
        <f t="shared" si="32"/>
        <v>7</v>
      </c>
      <c r="Y118" s="137">
        <f t="shared" si="32"/>
        <v>7</v>
      </c>
      <c r="Z118" s="137">
        <f t="shared" si="32"/>
        <v>7</v>
      </c>
      <c r="AA118" s="137">
        <f t="shared" si="32"/>
        <v>7</v>
      </c>
      <c r="AB118" s="137">
        <f t="shared" si="32"/>
        <v>7</v>
      </c>
      <c r="AC118" s="137">
        <f t="shared" si="32"/>
        <v>7</v>
      </c>
      <c r="AD118" s="137">
        <f t="shared" si="32"/>
        <v>7</v>
      </c>
      <c r="AE118" s="137">
        <f t="shared" si="32"/>
        <v>7</v>
      </c>
      <c r="AF118" s="137">
        <f t="shared" si="32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3">B119</f>
        <v>3.47</v>
      </c>
      <c r="D119" s="137">
        <f t="shared" si="33"/>
        <v>3.47</v>
      </c>
      <c r="E119" s="137">
        <f t="shared" si="33"/>
        <v>3.47</v>
      </c>
      <c r="F119" s="137">
        <f t="shared" si="33"/>
        <v>3.47</v>
      </c>
      <c r="G119" s="137">
        <f t="shared" si="33"/>
        <v>3.47</v>
      </c>
      <c r="H119" s="137">
        <f t="shared" si="33"/>
        <v>3.47</v>
      </c>
      <c r="I119" s="137">
        <f t="shared" si="33"/>
        <v>3.47</v>
      </c>
      <c r="J119" s="137">
        <f t="shared" si="33"/>
        <v>3.47</v>
      </c>
      <c r="K119" s="137">
        <f t="shared" si="33"/>
        <v>3.47</v>
      </c>
      <c r="L119" s="137">
        <f t="shared" si="33"/>
        <v>3.47</v>
      </c>
      <c r="M119" s="137">
        <f t="shared" si="33"/>
        <v>3.47</v>
      </c>
      <c r="N119" s="137">
        <f t="shared" si="33"/>
        <v>3.47</v>
      </c>
      <c r="O119" s="137">
        <f t="shared" si="33"/>
        <v>3.47</v>
      </c>
      <c r="P119" s="137">
        <f t="shared" si="33"/>
        <v>3.47</v>
      </c>
      <c r="Q119" s="137">
        <f t="shared" si="33"/>
        <v>3.47</v>
      </c>
      <c r="R119" s="137">
        <f t="shared" si="33"/>
        <v>3.47</v>
      </c>
      <c r="S119" s="137">
        <f t="shared" si="32"/>
        <v>3.47</v>
      </c>
      <c r="T119" s="137">
        <f t="shared" si="32"/>
        <v>3.47</v>
      </c>
      <c r="U119" s="137">
        <f t="shared" si="32"/>
        <v>3.47</v>
      </c>
      <c r="V119" s="137">
        <f t="shared" si="32"/>
        <v>3.47</v>
      </c>
      <c r="W119" s="137">
        <f t="shared" si="32"/>
        <v>3.47</v>
      </c>
      <c r="X119" s="137">
        <f t="shared" si="32"/>
        <v>3.47</v>
      </c>
      <c r="Y119" s="137">
        <f t="shared" si="32"/>
        <v>3.47</v>
      </c>
      <c r="Z119" s="137">
        <f t="shared" si="32"/>
        <v>3.47</v>
      </c>
      <c r="AA119" s="137">
        <f t="shared" si="32"/>
        <v>3.47</v>
      </c>
      <c r="AB119" s="137">
        <f t="shared" si="32"/>
        <v>3.47</v>
      </c>
      <c r="AC119" s="137">
        <f t="shared" si="32"/>
        <v>3.47</v>
      </c>
      <c r="AD119" s="137">
        <f t="shared" si="32"/>
        <v>3.47</v>
      </c>
      <c r="AE119" s="137">
        <f t="shared" si="32"/>
        <v>3.47</v>
      </c>
      <c r="AF119" s="137">
        <f t="shared" si="32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3"/>
        <v>2.1</v>
      </c>
      <c r="D120" s="137">
        <f t="shared" si="33"/>
        <v>2.1</v>
      </c>
      <c r="E120" s="137">
        <f t="shared" si="33"/>
        <v>2.1</v>
      </c>
      <c r="F120" s="137">
        <f t="shared" si="33"/>
        <v>2.1</v>
      </c>
      <c r="G120" s="137">
        <f t="shared" si="33"/>
        <v>2.1</v>
      </c>
      <c r="H120" s="137">
        <f t="shared" si="33"/>
        <v>2.1</v>
      </c>
      <c r="I120" s="137">
        <f t="shared" si="33"/>
        <v>2.1</v>
      </c>
      <c r="J120" s="137">
        <f t="shared" si="33"/>
        <v>2.1</v>
      </c>
      <c r="K120" s="137">
        <f t="shared" si="33"/>
        <v>2.1</v>
      </c>
      <c r="L120" s="137">
        <f t="shared" si="33"/>
        <v>2.1</v>
      </c>
      <c r="M120" s="137">
        <f t="shared" si="33"/>
        <v>2.1</v>
      </c>
      <c r="N120" s="137">
        <f t="shared" si="33"/>
        <v>2.1</v>
      </c>
      <c r="O120" s="137">
        <f t="shared" si="33"/>
        <v>2.1</v>
      </c>
      <c r="P120" s="137">
        <f t="shared" si="33"/>
        <v>2.1</v>
      </c>
      <c r="Q120" s="137">
        <f t="shared" si="33"/>
        <v>2.1</v>
      </c>
      <c r="R120" s="137">
        <f t="shared" si="33"/>
        <v>2.1</v>
      </c>
      <c r="S120" s="137">
        <f t="shared" si="32"/>
        <v>2.1</v>
      </c>
      <c r="T120" s="137">
        <f t="shared" si="32"/>
        <v>2.1</v>
      </c>
      <c r="U120" s="137">
        <f t="shared" si="32"/>
        <v>2.1</v>
      </c>
      <c r="V120" s="137">
        <f t="shared" si="32"/>
        <v>2.1</v>
      </c>
      <c r="W120" s="137">
        <f t="shared" si="32"/>
        <v>2.1</v>
      </c>
      <c r="X120" s="137">
        <f t="shared" si="32"/>
        <v>2.1</v>
      </c>
      <c r="Y120" s="137">
        <f t="shared" si="32"/>
        <v>2.1</v>
      </c>
      <c r="Z120" s="137">
        <f t="shared" si="32"/>
        <v>2.1</v>
      </c>
      <c r="AA120" s="137">
        <f t="shared" si="32"/>
        <v>2.1</v>
      </c>
      <c r="AB120" s="137">
        <f t="shared" si="32"/>
        <v>2.1</v>
      </c>
      <c r="AC120" s="137">
        <f t="shared" si="32"/>
        <v>2.1</v>
      </c>
      <c r="AD120" s="137">
        <f t="shared" si="32"/>
        <v>2.1</v>
      </c>
      <c r="AE120" s="137">
        <f t="shared" si="32"/>
        <v>2.1</v>
      </c>
      <c r="AF120" s="137">
        <f t="shared" si="32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3"/>
        <v>9.3000000000000007</v>
      </c>
      <c r="D121" s="137">
        <f t="shared" si="33"/>
        <v>9.3000000000000007</v>
      </c>
      <c r="E121" s="137">
        <f t="shared" si="33"/>
        <v>9.3000000000000007</v>
      </c>
      <c r="F121" s="137">
        <f t="shared" si="33"/>
        <v>9.3000000000000007</v>
      </c>
      <c r="G121" s="137">
        <f t="shared" si="33"/>
        <v>9.3000000000000007</v>
      </c>
      <c r="H121" s="137">
        <f t="shared" si="33"/>
        <v>9.3000000000000007</v>
      </c>
      <c r="I121" s="137">
        <f t="shared" si="33"/>
        <v>9.3000000000000007</v>
      </c>
      <c r="J121" s="137">
        <f t="shared" si="33"/>
        <v>9.3000000000000007</v>
      </c>
      <c r="K121" s="137">
        <f t="shared" si="33"/>
        <v>9.3000000000000007</v>
      </c>
      <c r="L121" s="137">
        <f t="shared" si="33"/>
        <v>9.3000000000000007</v>
      </c>
      <c r="M121" s="137">
        <f t="shared" si="33"/>
        <v>9.3000000000000007</v>
      </c>
      <c r="N121" s="137">
        <f t="shared" si="33"/>
        <v>9.3000000000000007</v>
      </c>
      <c r="O121" s="137">
        <f t="shared" si="33"/>
        <v>9.3000000000000007</v>
      </c>
      <c r="P121" s="137">
        <f t="shared" si="33"/>
        <v>9.3000000000000007</v>
      </c>
      <c r="Q121" s="137">
        <f t="shared" si="33"/>
        <v>9.3000000000000007</v>
      </c>
      <c r="R121" s="137">
        <f t="shared" si="33"/>
        <v>9.3000000000000007</v>
      </c>
      <c r="S121" s="137">
        <f t="shared" si="32"/>
        <v>9.3000000000000007</v>
      </c>
      <c r="T121" s="137">
        <f t="shared" si="32"/>
        <v>9.3000000000000007</v>
      </c>
      <c r="U121" s="137">
        <f t="shared" si="32"/>
        <v>9.3000000000000007</v>
      </c>
      <c r="V121" s="137">
        <f t="shared" si="32"/>
        <v>9.3000000000000007</v>
      </c>
      <c r="W121" s="137">
        <f t="shared" si="32"/>
        <v>9.3000000000000007</v>
      </c>
      <c r="X121" s="137">
        <f t="shared" si="32"/>
        <v>9.3000000000000007</v>
      </c>
      <c r="Y121" s="137">
        <f t="shared" si="32"/>
        <v>9.3000000000000007</v>
      </c>
      <c r="Z121" s="137">
        <f t="shared" si="32"/>
        <v>9.3000000000000007</v>
      </c>
      <c r="AA121" s="137">
        <f t="shared" si="32"/>
        <v>9.3000000000000007</v>
      </c>
      <c r="AB121" s="137">
        <f t="shared" si="32"/>
        <v>9.3000000000000007</v>
      </c>
      <c r="AC121" s="137">
        <f t="shared" si="32"/>
        <v>9.3000000000000007</v>
      </c>
      <c r="AD121" s="137">
        <f t="shared" si="32"/>
        <v>9.3000000000000007</v>
      </c>
      <c r="AE121" s="137">
        <f t="shared" si="32"/>
        <v>9.3000000000000007</v>
      </c>
      <c r="AF121" s="137">
        <f t="shared" si="32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3"/>
        <v>0</v>
      </c>
      <c r="D122" s="137">
        <f t="shared" si="33"/>
        <v>0</v>
      </c>
      <c r="E122" s="137">
        <f t="shared" si="33"/>
        <v>0</v>
      </c>
      <c r="F122" s="137">
        <f t="shared" si="33"/>
        <v>0</v>
      </c>
      <c r="G122" s="137">
        <f t="shared" si="33"/>
        <v>0</v>
      </c>
      <c r="H122" s="137">
        <f t="shared" si="33"/>
        <v>0</v>
      </c>
      <c r="I122" s="137">
        <f t="shared" si="33"/>
        <v>0</v>
      </c>
      <c r="J122" s="137">
        <f t="shared" si="33"/>
        <v>0</v>
      </c>
      <c r="K122" s="137">
        <f t="shared" si="33"/>
        <v>0</v>
      </c>
      <c r="L122" s="137">
        <f t="shared" si="33"/>
        <v>0</v>
      </c>
      <c r="M122" s="137">
        <f t="shared" si="33"/>
        <v>0</v>
      </c>
      <c r="N122" s="137">
        <f t="shared" si="33"/>
        <v>0</v>
      </c>
      <c r="O122" s="137">
        <f t="shared" si="33"/>
        <v>0</v>
      </c>
      <c r="P122" s="137">
        <f t="shared" si="33"/>
        <v>0</v>
      </c>
      <c r="Q122" s="137">
        <f t="shared" si="33"/>
        <v>0</v>
      </c>
      <c r="R122" s="137">
        <f t="shared" si="33"/>
        <v>0</v>
      </c>
      <c r="S122" s="137">
        <f t="shared" si="32"/>
        <v>0</v>
      </c>
      <c r="T122" s="137">
        <f t="shared" si="32"/>
        <v>0</v>
      </c>
      <c r="U122" s="137">
        <f t="shared" si="32"/>
        <v>0</v>
      </c>
      <c r="V122" s="137">
        <f t="shared" si="32"/>
        <v>0</v>
      </c>
      <c r="W122" s="137">
        <f t="shared" si="32"/>
        <v>0</v>
      </c>
      <c r="X122" s="137">
        <f t="shared" si="32"/>
        <v>0</v>
      </c>
      <c r="Y122" s="137">
        <f t="shared" si="32"/>
        <v>0</v>
      </c>
      <c r="Z122" s="137">
        <f t="shared" si="32"/>
        <v>0</v>
      </c>
      <c r="AA122" s="137">
        <f t="shared" si="32"/>
        <v>0</v>
      </c>
      <c r="AB122" s="137">
        <f t="shared" si="32"/>
        <v>0</v>
      </c>
      <c r="AC122" s="137">
        <f t="shared" si="32"/>
        <v>0</v>
      </c>
      <c r="AD122" s="137">
        <f t="shared" si="32"/>
        <v>0</v>
      </c>
      <c r="AE122" s="137">
        <f t="shared" si="32"/>
        <v>0</v>
      </c>
      <c r="AF122" s="137">
        <f t="shared" si="32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3"/>
        <v>0</v>
      </c>
      <c r="D123" s="137">
        <f t="shared" si="33"/>
        <v>0</v>
      </c>
      <c r="E123" s="137">
        <f t="shared" si="33"/>
        <v>0</v>
      </c>
      <c r="F123" s="137">
        <f t="shared" si="33"/>
        <v>0</v>
      </c>
      <c r="G123" s="137">
        <f t="shared" si="33"/>
        <v>0</v>
      </c>
      <c r="H123" s="137">
        <f t="shared" si="33"/>
        <v>0</v>
      </c>
      <c r="I123" s="137">
        <f t="shared" si="33"/>
        <v>0</v>
      </c>
      <c r="J123" s="137">
        <f t="shared" si="33"/>
        <v>0</v>
      </c>
      <c r="K123" s="137">
        <f t="shared" si="33"/>
        <v>0</v>
      </c>
      <c r="L123" s="137">
        <f t="shared" si="33"/>
        <v>0</v>
      </c>
      <c r="M123" s="137">
        <f t="shared" si="33"/>
        <v>0</v>
      </c>
      <c r="N123" s="137">
        <f t="shared" si="33"/>
        <v>0</v>
      </c>
      <c r="O123" s="137">
        <f t="shared" si="33"/>
        <v>0</v>
      </c>
      <c r="P123" s="137">
        <f t="shared" si="33"/>
        <v>0</v>
      </c>
      <c r="Q123" s="137">
        <f t="shared" si="33"/>
        <v>0</v>
      </c>
      <c r="R123" s="137">
        <f t="shared" si="33"/>
        <v>0</v>
      </c>
      <c r="S123" s="137">
        <f t="shared" si="32"/>
        <v>0</v>
      </c>
      <c r="T123" s="137">
        <f t="shared" si="32"/>
        <v>0</v>
      </c>
      <c r="U123" s="137">
        <f t="shared" si="32"/>
        <v>0</v>
      </c>
      <c r="V123" s="137">
        <f t="shared" si="32"/>
        <v>0</v>
      </c>
      <c r="W123" s="137">
        <f t="shared" si="32"/>
        <v>0</v>
      </c>
      <c r="X123" s="137">
        <f t="shared" si="32"/>
        <v>0</v>
      </c>
      <c r="Y123" s="137">
        <f t="shared" si="32"/>
        <v>0</v>
      </c>
      <c r="Z123" s="137">
        <f t="shared" si="32"/>
        <v>0</v>
      </c>
      <c r="AA123" s="137">
        <f t="shared" si="32"/>
        <v>0</v>
      </c>
      <c r="AB123" s="137">
        <f t="shared" si="32"/>
        <v>0</v>
      </c>
      <c r="AC123" s="137">
        <f t="shared" si="32"/>
        <v>0</v>
      </c>
      <c r="AD123" s="137">
        <f t="shared" si="32"/>
        <v>0</v>
      </c>
      <c r="AE123" s="137">
        <f t="shared" si="32"/>
        <v>0</v>
      </c>
      <c r="AF123" s="137">
        <f t="shared" si="32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3"/>
        <v>5</v>
      </c>
      <c r="D124" s="137">
        <f t="shared" si="33"/>
        <v>5</v>
      </c>
      <c r="E124" s="137">
        <f t="shared" si="33"/>
        <v>5</v>
      </c>
      <c r="F124" s="137">
        <f t="shared" si="33"/>
        <v>5</v>
      </c>
      <c r="G124" s="137">
        <f t="shared" si="33"/>
        <v>5</v>
      </c>
      <c r="H124" s="137">
        <f t="shared" si="33"/>
        <v>5</v>
      </c>
      <c r="I124" s="137">
        <f t="shared" si="33"/>
        <v>5</v>
      </c>
      <c r="J124" s="137">
        <f t="shared" si="33"/>
        <v>5</v>
      </c>
      <c r="K124" s="137">
        <f t="shared" si="33"/>
        <v>5</v>
      </c>
      <c r="L124" s="137">
        <f t="shared" si="33"/>
        <v>5</v>
      </c>
      <c r="M124" s="137">
        <f t="shared" si="33"/>
        <v>5</v>
      </c>
      <c r="N124" s="137">
        <f t="shared" si="33"/>
        <v>5</v>
      </c>
      <c r="O124" s="137">
        <f t="shared" si="33"/>
        <v>5</v>
      </c>
      <c r="P124" s="137">
        <f t="shared" si="33"/>
        <v>5</v>
      </c>
      <c r="Q124" s="137">
        <f t="shared" si="33"/>
        <v>5</v>
      </c>
      <c r="R124" s="137">
        <f t="shared" si="33"/>
        <v>5</v>
      </c>
      <c r="S124" s="137">
        <f t="shared" si="32"/>
        <v>5</v>
      </c>
      <c r="T124" s="137">
        <f t="shared" si="32"/>
        <v>5</v>
      </c>
      <c r="U124" s="137">
        <f t="shared" si="32"/>
        <v>5</v>
      </c>
      <c r="V124" s="137">
        <f t="shared" si="32"/>
        <v>5</v>
      </c>
      <c r="W124" s="137">
        <f t="shared" si="32"/>
        <v>5</v>
      </c>
      <c r="X124" s="137">
        <f t="shared" si="32"/>
        <v>5</v>
      </c>
      <c r="Y124" s="137">
        <f t="shared" si="32"/>
        <v>5</v>
      </c>
      <c r="Z124" s="137">
        <f t="shared" si="32"/>
        <v>5</v>
      </c>
      <c r="AA124" s="137">
        <f t="shared" si="32"/>
        <v>5</v>
      </c>
      <c r="AB124" s="137">
        <f t="shared" si="32"/>
        <v>5</v>
      </c>
      <c r="AC124" s="137">
        <f t="shared" si="32"/>
        <v>5</v>
      </c>
      <c r="AD124" s="137">
        <f t="shared" si="32"/>
        <v>5</v>
      </c>
      <c r="AE124" s="137">
        <f t="shared" si="32"/>
        <v>5</v>
      </c>
      <c r="AF124" s="137">
        <f t="shared" si="32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3"/>
        <v>1</v>
      </c>
      <c r="D125" s="137">
        <f t="shared" si="33"/>
        <v>1</v>
      </c>
      <c r="E125" s="137">
        <f t="shared" si="33"/>
        <v>1</v>
      </c>
      <c r="F125" s="137">
        <f t="shared" si="33"/>
        <v>1</v>
      </c>
      <c r="G125" s="137">
        <f t="shared" si="33"/>
        <v>1</v>
      </c>
      <c r="H125" s="137">
        <f t="shared" si="33"/>
        <v>1</v>
      </c>
      <c r="I125" s="137">
        <f t="shared" si="33"/>
        <v>1</v>
      </c>
      <c r="J125" s="137">
        <f t="shared" si="33"/>
        <v>1</v>
      </c>
      <c r="K125" s="137">
        <f t="shared" si="33"/>
        <v>1</v>
      </c>
      <c r="L125" s="137">
        <f t="shared" si="33"/>
        <v>1</v>
      </c>
      <c r="M125" s="137">
        <f t="shared" si="33"/>
        <v>1</v>
      </c>
      <c r="N125" s="137">
        <f t="shared" si="33"/>
        <v>1</v>
      </c>
      <c r="O125" s="137">
        <f t="shared" si="33"/>
        <v>1</v>
      </c>
      <c r="P125" s="137">
        <f t="shared" si="33"/>
        <v>1</v>
      </c>
      <c r="Q125" s="137">
        <f t="shared" si="33"/>
        <v>1</v>
      </c>
      <c r="R125" s="137">
        <f t="shared" si="33"/>
        <v>1</v>
      </c>
      <c r="S125" s="137">
        <f t="shared" si="32"/>
        <v>1</v>
      </c>
      <c r="T125" s="137">
        <f t="shared" si="32"/>
        <v>1</v>
      </c>
      <c r="U125" s="137">
        <f t="shared" si="32"/>
        <v>1</v>
      </c>
      <c r="V125" s="137">
        <f t="shared" si="32"/>
        <v>1</v>
      </c>
      <c r="W125" s="137">
        <f t="shared" si="32"/>
        <v>1</v>
      </c>
      <c r="X125" s="137">
        <f t="shared" si="32"/>
        <v>1</v>
      </c>
      <c r="Y125" s="137">
        <f t="shared" si="32"/>
        <v>1</v>
      </c>
      <c r="Z125" s="137">
        <f t="shared" si="32"/>
        <v>1</v>
      </c>
      <c r="AA125" s="137">
        <f t="shared" si="32"/>
        <v>1</v>
      </c>
      <c r="AB125" s="137">
        <f t="shared" si="32"/>
        <v>1</v>
      </c>
      <c r="AC125" s="137">
        <f t="shared" si="32"/>
        <v>1</v>
      </c>
      <c r="AD125" s="137">
        <f t="shared" si="32"/>
        <v>1</v>
      </c>
      <c r="AE125" s="137">
        <f t="shared" si="32"/>
        <v>1</v>
      </c>
      <c r="AF125" s="137">
        <f t="shared" si="32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3"/>
        <v>1.58</v>
      </c>
      <c r="D126" s="137">
        <f t="shared" si="33"/>
        <v>1.58</v>
      </c>
      <c r="E126" s="137">
        <f t="shared" si="33"/>
        <v>1.58</v>
      </c>
      <c r="F126" s="137">
        <f t="shared" si="33"/>
        <v>1.58</v>
      </c>
      <c r="G126" s="137">
        <f t="shared" si="33"/>
        <v>1.58</v>
      </c>
      <c r="H126" s="137">
        <f t="shared" si="33"/>
        <v>1.58</v>
      </c>
      <c r="I126" s="137">
        <f t="shared" si="33"/>
        <v>1.58</v>
      </c>
      <c r="J126" s="137">
        <f t="shared" si="33"/>
        <v>1.58</v>
      </c>
      <c r="K126" s="137">
        <f t="shared" si="33"/>
        <v>1.58</v>
      </c>
      <c r="L126" s="137">
        <f t="shared" si="33"/>
        <v>1.58</v>
      </c>
      <c r="M126" s="137">
        <f t="shared" si="33"/>
        <v>1.58</v>
      </c>
      <c r="N126" s="137">
        <f t="shared" si="33"/>
        <v>1.58</v>
      </c>
      <c r="O126" s="137">
        <f t="shared" si="33"/>
        <v>1.58</v>
      </c>
      <c r="P126" s="137">
        <f t="shared" si="33"/>
        <v>1.58</v>
      </c>
      <c r="Q126" s="137">
        <f t="shared" si="33"/>
        <v>1.58</v>
      </c>
      <c r="R126" s="137">
        <f t="shared" si="33"/>
        <v>1.58</v>
      </c>
      <c r="S126" s="137">
        <f t="shared" si="32"/>
        <v>1.58</v>
      </c>
      <c r="T126" s="137">
        <f t="shared" si="32"/>
        <v>1.58</v>
      </c>
      <c r="U126" s="137">
        <f t="shared" si="32"/>
        <v>1.58</v>
      </c>
      <c r="V126" s="137">
        <f t="shared" si="32"/>
        <v>1.58</v>
      </c>
      <c r="W126" s="137">
        <f t="shared" si="32"/>
        <v>1.58</v>
      </c>
      <c r="X126" s="137">
        <f t="shared" si="32"/>
        <v>1.58</v>
      </c>
      <c r="Y126" s="137">
        <f t="shared" si="32"/>
        <v>1.58</v>
      </c>
      <c r="Z126" s="137">
        <f t="shared" si="32"/>
        <v>1.58</v>
      </c>
      <c r="AA126" s="137">
        <f t="shared" si="32"/>
        <v>1.58</v>
      </c>
      <c r="AB126" s="137">
        <f t="shared" si="32"/>
        <v>1.58</v>
      </c>
      <c r="AC126" s="137">
        <f t="shared" si="32"/>
        <v>1.58</v>
      </c>
      <c r="AD126" s="137">
        <f t="shared" si="32"/>
        <v>1.58</v>
      </c>
      <c r="AE126" s="137">
        <f t="shared" si="32"/>
        <v>1.58</v>
      </c>
      <c r="AF126" s="137">
        <f t="shared" si="32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3"/>
        <v>1.46</v>
      </c>
      <c r="D127" s="137">
        <f t="shared" si="33"/>
        <v>1.46</v>
      </c>
      <c r="E127" s="137">
        <f t="shared" si="33"/>
        <v>1.46</v>
      </c>
      <c r="F127" s="137">
        <f t="shared" si="33"/>
        <v>1.46</v>
      </c>
      <c r="G127" s="137">
        <f t="shared" si="33"/>
        <v>1.46</v>
      </c>
      <c r="H127" s="137">
        <f t="shared" si="33"/>
        <v>1.46</v>
      </c>
      <c r="I127" s="137">
        <f t="shared" si="33"/>
        <v>1.46</v>
      </c>
      <c r="J127" s="137">
        <f t="shared" si="33"/>
        <v>1.46</v>
      </c>
      <c r="K127" s="137">
        <f t="shared" si="33"/>
        <v>1.46</v>
      </c>
      <c r="L127" s="137">
        <f t="shared" si="33"/>
        <v>1.46</v>
      </c>
      <c r="M127" s="137">
        <f t="shared" si="33"/>
        <v>1.46</v>
      </c>
      <c r="N127" s="137">
        <f t="shared" si="33"/>
        <v>1.46</v>
      </c>
      <c r="O127" s="137">
        <f t="shared" si="33"/>
        <v>1.46</v>
      </c>
      <c r="P127" s="137">
        <f t="shared" si="33"/>
        <v>1.46</v>
      </c>
      <c r="Q127" s="137">
        <f t="shared" si="33"/>
        <v>1.46</v>
      </c>
      <c r="R127" s="137">
        <f t="shared" si="33"/>
        <v>1.46</v>
      </c>
      <c r="S127" s="137">
        <f t="shared" ref="S127:AF128" si="34">R127</f>
        <v>1.46</v>
      </c>
      <c r="T127" s="137">
        <f t="shared" si="34"/>
        <v>1.46</v>
      </c>
      <c r="U127" s="137">
        <f t="shared" si="34"/>
        <v>1.46</v>
      </c>
      <c r="V127" s="137">
        <f t="shared" si="34"/>
        <v>1.46</v>
      </c>
      <c r="W127" s="137">
        <f t="shared" si="34"/>
        <v>1.46</v>
      </c>
      <c r="X127" s="137">
        <f t="shared" si="34"/>
        <v>1.46</v>
      </c>
      <c r="Y127" s="137">
        <f t="shared" si="34"/>
        <v>1.46</v>
      </c>
      <c r="Z127" s="137">
        <f t="shared" si="34"/>
        <v>1.46</v>
      </c>
      <c r="AA127" s="137">
        <f t="shared" si="34"/>
        <v>1.46</v>
      </c>
      <c r="AB127" s="137">
        <f t="shared" si="34"/>
        <v>1.46</v>
      </c>
      <c r="AC127" s="137">
        <f t="shared" si="34"/>
        <v>1.46</v>
      </c>
      <c r="AD127" s="137">
        <f t="shared" si="34"/>
        <v>1.46</v>
      </c>
      <c r="AE127" s="137">
        <f t="shared" si="34"/>
        <v>1.46</v>
      </c>
      <c r="AF127" s="137">
        <f t="shared" si="34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3"/>
        <v>1.48</v>
      </c>
      <c r="D128" s="137">
        <f t="shared" si="33"/>
        <v>1.48</v>
      </c>
      <c r="E128" s="137">
        <f t="shared" si="33"/>
        <v>1.48</v>
      </c>
      <c r="F128" s="137">
        <f t="shared" si="33"/>
        <v>1.48</v>
      </c>
      <c r="G128" s="137">
        <f t="shared" si="33"/>
        <v>1.48</v>
      </c>
      <c r="H128" s="137">
        <f t="shared" si="33"/>
        <v>1.48</v>
      </c>
      <c r="I128" s="137">
        <f t="shared" si="33"/>
        <v>1.48</v>
      </c>
      <c r="J128" s="137">
        <f t="shared" si="33"/>
        <v>1.48</v>
      </c>
      <c r="K128" s="137">
        <f t="shared" si="33"/>
        <v>1.48</v>
      </c>
      <c r="L128" s="137">
        <f t="shared" si="33"/>
        <v>1.48</v>
      </c>
      <c r="M128" s="137">
        <f t="shared" si="33"/>
        <v>1.48</v>
      </c>
      <c r="N128" s="137">
        <f t="shared" si="33"/>
        <v>1.48</v>
      </c>
      <c r="O128" s="137">
        <f t="shared" si="33"/>
        <v>1.48</v>
      </c>
      <c r="P128" s="137">
        <f t="shared" si="33"/>
        <v>1.48</v>
      </c>
      <c r="Q128" s="137">
        <f t="shared" si="33"/>
        <v>1.48</v>
      </c>
      <c r="R128" s="137">
        <f t="shared" si="33"/>
        <v>1.48</v>
      </c>
      <c r="S128" s="137">
        <f t="shared" si="34"/>
        <v>1.48</v>
      </c>
      <c r="T128" s="137">
        <f t="shared" si="34"/>
        <v>1.48</v>
      </c>
      <c r="U128" s="137">
        <f t="shared" si="34"/>
        <v>1.48</v>
      </c>
      <c r="V128" s="137">
        <f t="shared" si="34"/>
        <v>1.48</v>
      </c>
      <c r="W128" s="137">
        <f t="shared" si="34"/>
        <v>1.48</v>
      </c>
      <c r="X128" s="137">
        <f t="shared" si="34"/>
        <v>1.48</v>
      </c>
      <c r="Y128" s="137">
        <f t="shared" si="34"/>
        <v>1.48</v>
      </c>
      <c r="Z128" s="137">
        <f t="shared" si="34"/>
        <v>1.48</v>
      </c>
      <c r="AA128" s="137">
        <f t="shared" si="34"/>
        <v>1.48</v>
      </c>
      <c r="AB128" s="137">
        <f t="shared" si="34"/>
        <v>1.48</v>
      </c>
      <c r="AC128" s="137">
        <f t="shared" si="34"/>
        <v>1.48</v>
      </c>
      <c r="AD128" s="137">
        <f t="shared" si="34"/>
        <v>1.48</v>
      </c>
      <c r="AE128" s="137">
        <f t="shared" si="34"/>
        <v>1.48</v>
      </c>
      <c r="AF128" s="137">
        <f t="shared" si="34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5">B130</f>
        <v>2.2000000000000002</v>
      </c>
      <c r="D130" s="137">
        <f t="shared" si="35"/>
        <v>2.2000000000000002</v>
      </c>
      <c r="E130" s="137">
        <f t="shared" si="35"/>
        <v>2.2000000000000002</v>
      </c>
      <c r="F130" s="137">
        <f t="shared" si="35"/>
        <v>2.2000000000000002</v>
      </c>
      <c r="G130" s="137">
        <f t="shared" si="35"/>
        <v>2.2000000000000002</v>
      </c>
      <c r="H130" s="137">
        <f t="shared" si="35"/>
        <v>2.2000000000000002</v>
      </c>
      <c r="I130" s="137">
        <f t="shared" si="35"/>
        <v>2.2000000000000002</v>
      </c>
      <c r="J130" s="137">
        <f t="shared" si="35"/>
        <v>2.2000000000000002</v>
      </c>
      <c r="K130" s="137">
        <f t="shared" si="35"/>
        <v>2.2000000000000002</v>
      </c>
      <c r="L130" s="137">
        <f t="shared" si="35"/>
        <v>2.2000000000000002</v>
      </c>
      <c r="M130" s="137">
        <f t="shared" si="35"/>
        <v>2.2000000000000002</v>
      </c>
      <c r="N130" s="137">
        <f t="shared" si="35"/>
        <v>2.2000000000000002</v>
      </c>
      <c r="O130" s="137">
        <f t="shared" si="35"/>
        <v>2.2000000000000002</v>
      </c>
      <c r="P130" s="137">
        <f t="shared" si="35"/>
        <v>2.2000000000000002</v>
      </c>
      <c r="Q130" s="137">
        <f t="shared" si="35"/>
        <v>2.2000000000000002</v>
      </c>
      <c r="R130" s="137">
        <f t="shared" si="35"/>
        <v>2.2000000000000002</v>
      </c>
      <c r="S130" s="137">
        <f t="shared" ref="S130:AF137" si="36">R130</f>
        <v>2.2000000000000002</v>
      </c>
      <c r="T130" s="137">
        <f t="shared" si="36"/>
        <v>2.2000000000000002</v>
      </c>
      <c r="U130" s="137">
        <f t="shared" si="36"/>
        <v>2.2000000000000002</v>
      </c>
      <c r="V130" s="137">
        <f t="shared" si="36"/>
        <v>2.2000000000000002</v>
      </c>
      <c r="W130" s="137">
        <f t="shared" si="36"/>
        <v>2.2000000000000002</v>
      </c>
      <c r="X130" s="137">
        <f t="shared" si="36"/>
        <v>2.2000000000000002</v>
      </c>
      <c r="Y130" s="137">
        <f t="shared" si="36"/>
        <v>2.2000000000000002</v>
      </c>
      <c r="Z130" s="137">
        <f t="shared" si="36"/>
        <v>2.2000000000000002</v>
      </c>
      <c r="AA130" s="137">
        <f t="shared" si="36"/>
        <v>2.2000000000000002</v>
      </c>
      <c r="AB130" s="137">
        <f t="shared" si="36"/>
        <v>2.2000000000000002</v>
      </c>
      <c r="AC130" s="137">
        <f t="shared" si="36"/>
        <v>2.2000000000000002</v>
      </c>
      <c r="AD130" s="137">
        <f t="shared" si="36"/>
        <v>2.2000000000000002</v>
      </c>
      <c r="AE130" s="137">
        <f t="shared" si="36"/>
        <v>2.2000000000000002</v>
      </c>
      <c r="AF130" s="137">
        <f t="shared" si="36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5"/>
        <v>2</v>
      </c>
      <c r="D131" s="137">
        <f t="shared" si="35"/>
        <v>2</v>
      </c>
      <c r="E131" s="137">
        <f t="shared" si="35"/>
        <v>2</v>
      </c>
      <c r="F131" s="137">
        <f t="shared" si="35"/>
        <v>2</v>
      </c>
      <c r="G131" s="137">
        <f t="shared" si="35"/>
        <v>2</v>
      </c>
      <c r="H131" s="137">
        <f t="shared" si="35"/>
        <v>2</v>
      </c>
      <c r="I131" s="137">
        <f t="shared" si="35"/>
        <v>2</v>
      </c>
      <c r="J131" s="137">
        <f t="shared" si="35"/>
        <v>2</v>
      </c>
      <c r="K131" s="137">
        <f t="shared" si="35"/>
        <v>2</v>
      </c>
      <c r="L131" s="137">
        <f t="shared" si="35"/>
        <v>2</v>
      </c>
      <c r="M131" s="137">
        <f t="shared" si="35"/>
        <v>2</v>
      </c>
      <c r="N131" s="137">
        <f t="shared" si="35"/>
        <v>2</v>
      </c>
      <c r="O131" s="137">
        <f t="shared" si="35"/>
        <v>2</v>
      </c>
      <c r="P131" s="137">
        <f t="shared" si="35"/>
        <v>2</v>
      </c>
      <c r="Q131" s="137">
        <f t="shared" si="35"/>
        <v>2</v>
      </c>
      <c r="R131" s="137">
        <f t="shared" si="35"/>
        <v>2</v>
      </c>
      <c r="S131" s="137">
        <f t="shared" si="36"/>
        <v>2</v>
      </c>
      <c r="T131" s="137">
        <f t="shared" si="36"/>
        <v>2</v>
      </c>
      <c r="U131" s="137">
        <f t="shared" si="36"/>
        <v>2</v>
      </c>
      <c r="V131" s="137">
        <f t="shared" si="36"/>
        <v>2</v>
      </c>
      <c r="W131" s="137">
        <f t="shared" si="36"/>
        <v>2</v>
      </c>
      <c r="X131" s="137">
        <f t="shared" si="36"/>
        <v>2</v>
      </c>
      <c r="Y131" s="137">
        <f t="shared" si="36"/>
        <v>2</v>
      </c>
      <c r="Z131" s="137">
        <f t="shared" si="36"/>
        <v>2</v>
      </c>
      <c r="AA131" s="137">
        <f t="shared" si="36"/>
        <v>2</v>
      </c>
      <c r="AB131" s="137">
        <f t="shared" si="36"/>
        <v>2</v>
      </c>
      <c r="AC131" s="137">
        <f t="shared" si="36"/>
        <v>2</v>
      </c>
      <c r="AD131" s="137">
        <f t="shared" si="36"/>
        <v>2</v>
      </c>
      <c r="AE131" s="137">
        <f t="shared" si="36"/>
        <v>2</v>
      </c>
      <c r="AF131" s="137">
        <f t="shared" si="36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5"/>
        <v>1.25</v>
      </c>
      <c r="D132" s="137">
        <f t="shared" si="35"/>
        <v>1.25</v>
      </c>
      <c r="E132" s="137">
        <f t="shared" si="35"/>
        <v>1.25</v>
      </c>
      <c r="F132" s="137">
        <f t="shared" si="35"/>
        <v>1.25</v>
      </c>
      <c r="G132" s="137">
        <f t="shared" si="35"/>
        <v>1.25</v>
      </c>
      <c r="H132" s="137">
        <f t="shared" si="35"/>
        <v>1.25</v>
      </c>
      <c r="I132" s="137">
        <f t="shared" si="35"/>
        <v>1.25</v>
      </c>
      <c r="J132" s="137">
        <f t="shared" si="35"/>
        <v>1.25</v>
      </c>
      <c r="K132" s="137">
        <f t="shared" si="35"/>
        <v>1.25</v>
      </c>
      <c r="L132" s="137">
        <f t="shared" si="35"/>
        <v>1.25</v>
      </c>
      <c r="M132" s="137">
        <f t="shared" si="35"/>
        <v>1.25</v>
      </c>
      <c r="N132" s="137">
        <f t="shared" si="35"/>
        <v>1.25</v>
      </c>
      <c r="O132" s="137">
        <f t="shared" si="35"/>
        <v>1.25</v>
      </c>
      <c r="P132" s="137">
        <f t="shared" si="35"/>
        <v>1.25</v>
      </c>
      <c r="Q132" s="137">
        <f t="shared" si="35"/>
        <v>1.25</v>
      </c>
      <c r="R132" s="137">
        <f t="shared" si="35"/>
        <v>1.25</v>
      </c>
      <c r="S132" s="137">
        <f t="shared" si="36"/>
        <v>1.25</v>
      </c>
      <c r="T132" s="137">
        <f t="shared" si="36"/>
        <v>1.25</v>
      </c>
      <c r="U132" s="137">
        <f t="shared" si="36"/>
        <v>1.25</v>
      </c>
      <c r="V132" s="137">
        <f t="shared" si="36"/>
        <v>1.25</v>
      </c>
      <c r="W132" s="137">
        <f t="shared" si="36"/>
        <v>1.25</v>
      </c>
      <c r="X132" s="137">
        <f t="shared" si="36"/>
        <v>1.25</v>
      </c>
      <c r="Y132" s="137">
        <f t="shared" si="36"/>
        <v>1.25</v>
      </c>
      <c r="Z132" s="137">
        <f t="shared" si="36"/>
        <v>1.25</v>
      </c>
      <c r="AA132" s="137">
        <f t="shared" si="36"/>
        <v>1.25</v>
      </c>
      <c r="AB132" s="137">
        <f t="shared" si="36"/>
        <v>1.25</v>
      </c>
      <c r="AC132" s="137">
        <f t="shared" si="36"/>
        <v>1.25</v>
      </c>
      <c r="AD132" s="137">
        <f t="shared" si="36"/>
        <v>1.25</v>
      </c>
      <c r="AE132" s="137">
        <f t="shared" si="36"/>
        <v>1.25</v>
      </c>
      <c r="AF132" s="137">
        <f t="shared" si="36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5"/>
        <v>1.1499999999999999</v>
      </c>
      <c r="D133" s="137">
        <f t="shared" si="35"/>
        <v>1.1499999999999999</v>
      </c>
      <c r="E133" s="137">
        <f t="shared" si="35"/>
        <v>1.1499999999999999</v>
      </c>
      <c r="F133" s="137">
        <f t="shared" si="35"/>
        <v>1.1499999999999999</v>
      </c>
      <c r="G133" s="137">
        <f t="shared" si="35"/>
        <v>1.1499999999999999</v>
      </c>
      <c r="H133" s="137">
        <f t="shared" si="35"/>
        <v>1.1499999999999999</v>
      </c>
      <c r="I133" s="137">
        <f t="shared" si="35"/>
        <v>1.1499999999999999</v>
      </c>
      <c r="J133" s="137">
        <f t="shared" si="35"/>
        <v>1.1499999999999999</v>
      </c>
      <c r="K133" s="137">
        <f t="shared" si="35"/>
        <v>1.1499999999999999</v>
      </c>
      <c r="L133" s="137">
        <f t="shared" si="35"/>
        <v>1.1499999999999999</v>
      </c>
      <c r="M133" s="137">
        <f t="shared" si="35"/>
        <v>1.1499999999999999</v>
      </c>
      <c r="N133" s="137">
        <f t="shared" si="35"/>
        <v>1.1499999999999999</v>
      </c>
      <c r="O133" s="137">
        <f t="shared" si="35"/>
        <v>1.1499999999999999</v>
      </c>
      <c r="P133" s="137">
        <f t="shared" si="35"/>
        <v>1.1499999999999999</v>
      </c>
      <c r="Q133" s="137">
        <f t="shared" si="35"/>
        <v>1.1499999999999999</v>
      </c>
      <c r="R133" s="137">
        <f t="shared" si="35"/>
        <v>1.1499999999999999</v>
      </c>
      <c r="S133" s="137">
        <f t="shared" si="36"/>
        <v>1.1499999999999999</v>
      </c>
      <c r="T133" s="137">
        <f t="shared" si="36"/>
        <v>1.1499999999999999</v>
      </c>
      <c r="U133" s="137">
        <f t="shared" si="36"/>
        <v>1.1499999999999999</v>
      </c>
      <c r="V133" s="137">
        <f t="shared" si="36"/>
        <v>1.1499999999999999</v>
      </c>
      <c r="W133" s="137">
        <f t="shared" si="36"/>
        <v>1.1499999999999999</v>
      </c>
      <c r="X133" s="137">
        <f t="shared" si="36"/>
        <v>1.1499999999999999</v>
      </c>
      <c r="Y133" s="137">
        <f t="shared" si="36"/>
        <v>1.1499999999999999</v>
      </c>
      <c r="Z133" s="137">
        <f t="shared" si="36"/>
        <v>1.1499999999999999</v>
      </c>
      <c r="AA133" s="137">
        <f t="shared" si="36"/>
        <v>1.1499999999999999</v>
      </c>
      <c r="AB133" s="137">
        <f t="shared" si="36"/>
        <v>1.1499999999999999</v>
      </c>
      <c r="AC133" s="137">
        <f t="shared" si="36"/>
        <v>1.1499999999999999</v>
      </c>
      <c r="AD133" s="137">
        <f t="shared" si="36"/>
        <v>1.1499999999999999</v>
      </c>
      <c r="AE133" s="137">
        <f t="shared" si="36"/>
        <v>1.1499999999999999</v>
      </c>
      <c r="AF133" s="137">
        <f t="shared" si="36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5"/>
        <v>2.133</v>
      </c>
      <c r="D134" s="137">
        <f t="shared" si="35"/>
        <v>2.133</v>
      </c>
      <c r="E134" s="137">
        <f t="shared" si="35"/>
        <v>2.133</v>
      </c>
      <c r="F134" s="137">
        <f t="shared" si="35"/>
        <v>2.133</v>
      </c>
      <c r="G134" s="137">
        <f t="shared" si="35"/>
        <v>2.133</v>
      </c>
      <c r="H134" s="137">
        <f t="shared" si="35"/>
        <v>2.133</v>
      </c>
      <c r="I134" s="137">
        <f t="shared" si="35"/>
        <v>2.133</v>
      </c>
      <c r="J134" s="137">
        <f t="shared" si="35"/>
        <v>2.133</v>
      </c>
      <c r="K134" s="137">
        <f t="shared" si="35"/>
        <v>2.133</v>
      </c>
      <c r="L134" s="137">
        <f t="shared" si="35"/>
        <v>2.133</v>
      </c>
      <c r="M134" s="137">
        <f t="shared" si="35"/>
        <v>2.133</v>
      </c>
      <c r="N134" s="137">
        <f t="shared" si="35"/>
        <v>2.133</v>
      </c>
      <c r="O134" s="137">
        <f t="shared" si="35"/>
        <v>2.133</v>
      </c>
      <c r="P134" s="137">
        <f t="shared" si="35"/>
        <v>2.133</v>
      </c>
      <c r="Q134" s="137">
        <f t="shared" si="35"/>
        <v>2.133</v>
      </c>
      <c r="R134" s="137">
        <f t="shared" si="35"/>
        <v>2.133</v>
      </c>
      <c r="S134" s="137">
        <f t="shared" si="36"/>
        <v>2.133</v>
      </c>
      <c r="T134" s="137">
        <f t="shared" si="36"/>
        <v>2.133</v>
      </c>
      <c r="U134" s="137">
        <f t="shared" si="36"/>
        <v>2.133</v>
      </c>
      <c r="V134" s="137">
        <f t="shared" si="36"/>
        <v>2.133</v>
      </c>
      <c r="W134" s="137">
        <f t="shared" si="36"/>
        <v>2.133</v>
      </c>
      <c r="X134" s="137">
        <f t="shared" si="36"/>
        <v>2.133</v>
      </c>
      <c r="Y134" s="137">
        <f t="shared" si="36"/>
        <v>2.133</v>
      </c>
      <c r="Z134" s="137">
        <f t="shared" si="36"/>
        <v>2.133</v>
      </c>
      <c r="AA134" s="137">
        <f t="shared" si="36"/>
        <v>2.133</v>
      </c>
      <c r="AB134" s="137">
        <f t="shared" si="36"/>
        <v>2.133</v>
      </c>
      <c r="AC134" s="137">
        <f t="shared" si="36"/>
        <v>2.133</v>
      </c>
      <c r="AD134" s="137">
        <f t="shared" si="36"/>
        <v>2.133</v>
      </c>
      <c r="AE134" s="137">
        <f t="shared" si="36"/>
        <v>2.133</v>
      </c>
      <c r="AF134" s="137">
        <f t="shared" si="36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5"/>
        <v>2.09</v>
      </c>
      <c r="D135" s="137">
        <f t="shared" si="35"/>
        <v>2.09</v>
      </c>
      <c r="E135" s="137">
        <f t="shared" si="35"/>
        <v>2.09</v>
      </c>
      <c r="F135" s="137">
        <f t="shared" si="35"/>
        <v>2.09</v>
      </c>
      <c r="G135" s="137">
        <f t="shared" si="35"/>
        <v>2.09</v>
      </c>
      <c r="H135" s="137">
        <f t="shared" si="35"/>
        <v>2.09</v>
      </c>
      <c r="I135" s="137">
        <f t="shared" si="35"/>
        <v>2.09</v>
      </c>
      <c r="J135" s="137">
        <f t="shared" si="35"/>
        <v>2.09</v>
      </c>
      <c r="K135" s="137">
        <f t="shared" si="35"/>
        <v>2.09</v>
      </c>
      <c r="L135" s="137">
        <f t="shared" si="35"/>
        <v>2.09</v>
      </c>
      <c r="M135" s="137">
        <f t="shared" si="35"/>
        <v>2.09</v>
      </c>
      <c r="N135" s="137">
        <f t="shared" si="35"/>
        <v>2.09</v>
      </c>
      <c r="O135" s="137">
        <f t="shared" si="35"/>
        <v>2.09</v>
      </c>
      <c r="P135" s="137">
        <f t="shared" si="35"/>
        <v>2.09</v>
      </c>
      <c r="Q135" s="137">
        <f t="shared" si="35"/>
        <v>2.09</v>
      </c>
      <c r="R135" s="137">
        <f t="shared" si="35"/>
        <v>2.09</v>
      </c>
      <c r="S135" s="137">
        <f t="shared" si="36"/>
        <v>2.09</v>
      </c>
      <c r="T135" s="137">
        <f t="shared" si="36"/>
        <v>2.09</v>
      </c>
      <c r="U135" s="137">
        <f t="shared" si="36"/>
        <v>2.09</v>
      </c>
      <c r="V135" s="137">
        <f t="shared" si="36"/>
        <v>2.09</v>
      </c>
      <c r="W135" s="137">
        <f t="shared" si="36"/>
        <v>2.09</v>
      </c>
      <c r="X135" s="137">
        <f t="shared" si="36"/>
        <v>2.09</v>
      </c>
      <c r="Y135" s="137">
        <f t="shared" si="36"/>
        <v>2.09</v>
      </c>
      <c r="Z135" s="137">
        <f t="shared" si="36"/>
        <v>2.09</v>
      </c>
      <c r="AA135" s="137">
        <f t="shared" si="36"/>
        <v>2.09</v>
      </c>
      <c r="AB135" s="137">
        <f t="shared" si="36"/>
        <v>2.09</v>
      </c>
      <c r="AC135" s="137">
        <f t="shared" si="36"/>
        <v>2.09</v>
      </c>
      <c r="AD135" s="137">
        <f t="shared" si="36"/>
        <v>2.09</v>
      </c>
      <c r="AE135" s="137">
        <f t="shared" si="36"/>
        <v>2.09</v>
      </c>
      <c r="AF135" s="137">
        <f t="shared" si="36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5"/>
        <v>1.1399999999999999</v>
      </c>
      <c r="D136" s="137">
        <f t="shared" si="35"/>
        <v>1.1399999999999999</v>
      </c>
      <c r="E136" s="137">
        <f t="shared" si="35"/>
        <v>1.1399999999999999</v>
      </c>
      <c r="F136" s="137">
        <f t="shared" si="35"/>
        <v>1.1399999999999999</v>
      </c>
      <c r="G136" s="137">
        <f t="shared" si="35"/>
        <v>1.1399999999999999</v>
      </c>
      <c r="H136" s="137">
        <f t="shared" si="35"/>
        <v>1.1399999999999999</v>
      </c>
      <c r="I136" s="137">
        <f t="shared" si="35"/>
        <v>1.1399999999999999</v>
      </c>
      <c r="J136" s="137">
        <f t="shared" si="35"/>
        <v>1.1399999999999999</v>
      </c>
      <c r="K136" s="137">
        <f t="shared" si="35"/>
        <v>1.1399999999999999</v>
      </c>
      <c r="L136" s="137">
        <f t="shared" si="35"/>
        <v>1.1399999999999999</v>
      </c>
      <c r="M136" s="137">
        <f t="shared" si="35"/>
        <v>1.1399999999999999</v>
      </c>
      <c r="N136" s="137">
        <f t="shared" si="35"/>
        <v>1.1399999999999999</v>
      </c>
      <c r="O136" s="137">
        <f t="shared" si="35"/>
        <v>1.1399999999999999</v>
      </c>
      <c r="P136" s="137">
        <f t="shared" si="35"/>
        <v>1.1399999999999999</v>
      </c>
      <c r="Q136" s="137">
        <f t="shared" si="35"/>
        <v>1.1399999999999999</v>
      </c>
      <c r="R136" s="137">
        <f t="shared" si="35"/>
        <v>1.1399999999999999</v>
      </c>
      <c r="S136" s="137">
        <f t="shared" si="36"/>
        <v>1.1399999999999999</v>
      </c>
      <c r="T136" s="137">
        <f t="shared" si="36"/>
        <v>1.1399999999999999</v>
      </c>
      <c r="U136" s="137">
        <f t="shared" si="36"/>
        <v>1.1399999999999999</v>
      </c>
      <c r="V136" s="137">
        <f t="shared" si="36"/>
        <v>1.1399999999999999</v>
      </c>
      <c r="W136" s="137">
        <f t="shared" si="36"/>
        <v>1.1399999999999999</v>
      </c>
      <c r="X136" s="137">
        <f t="shared" si="36"/>
        <v>1.1399999999999999</v>
      </c>
      <c r="Y136" s="137">
        <f t="shared" si="36"/>
        <v>1.1399999999999999</v>
      </c>
      <c r="Z136" s="137">
        <f t="shared" si="36"/>
        <v>1.1399999999999999</v>
      </c>
      <c r="AA136" s="137">
        <f t="shared" si="36"/>
        <v>1.1399999999999999</v>
      </c>
      <c r="AB136" s="137">
        <f t="shared" si="36"/>
        <v>1.1399999999999999</v>
      </c>
      <c r="AC136" s="137">
        <f t="shared" si="36"/>
        <v>1.1399999999999999</v>
      </c>
      <c r="AD136" s="137">
        <f t="shared" si="36"/>
        <v>1.1399999999999999</v>
      </c>
      <c r="AE136" s="137">
        <f t="shared" si="36"/>
        <v>1.1399999999999999</v>
      </c>
      <c r="AF136" s="137">
        <f t="shared" si="36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5"/>
        <v>0.82</v>
      </c>
      <c r="D137" s="137">
        <f t="shared" si="35"/>
        <v>0.82</v>
      </c>
      <c r="E137" s="137">
        <f t="shared" si="35"/>
        <v>0.82</v>
      </c>
      <c r="F137" s="137">
        <f t="shared" si="35"/>
        <v>0.82</v>
      </c>
      <c r="G137" s="137">
        <f t="shared" si="35"/>
        <v>0.82</v>
      </c>
      <c r="H137" s="137">
        <f t="shared" si="35"/>
        <v>0.82</v>
      </c>
      <c r="I137" s="137">
        <f t="shared" si="35"/>
        <v>0.82</v>
      </c>
      <c r="J137" s="137">
        <f t="shared" si="35"/>
        <v>0.82</v>
      </c>
      <c r="K137" s="137">
        <f t="shared" si="35"/>
        <v>0.82</v>
      </c>
      <c r="L137" s="137">
        <f t="shared" si="35"/>
        <v>0.82</v>
      </c>
      <c r="M137" s="137">
        <f t="shared" si="35"/>
        <v>0.82</v>
      </c>
      <c r="N137" s="137">
        <f t="shared" si="35"/>
        <v>0.82</v>
      </c>
      <c r="O137" s="137">
        <f t="shared" si="35"/>
        <v>0.82</v>
      </c>
      <c r="P137" s="137">
        <f t="shared" si="35"/>
        <v>0.82</v>
      </c>
      <c r="Q137" s="137">
        <f t="shared" si="35"/>
        <v>0.82</v>
      </c>
      <c r="R137" s="137">
        <f t="shared" si="35"/>
        <v>0.82</v>
      </c>
      <c r="S137" s="137">
        <f t="shared" si="36"/>
        <v>0.82</v>
      </c>
      <c r="T137" s="137">
        <f t="shared" si="36"/>
        <v>0.82</v>
      </c>
      <c r="U137" s="137">
        <f t="shared" si="36"/>
        <v>0.82</v>
      </c>
      <c r="V137" s="137">
        <f t="shared" si="36"/>
        <v>0.82</v>
      </c>
      <c r="W137" s="137">
        <f t="shared" si="36"/>
        <v>0.82</v>
      </c>
      <c r="X137" s="137">
        <f t="shared" si="36"/>
        <v>0.82</v>
      </c>
      <c r="Y137" s="137">
        <f t="shared" si="36"/>
        <v>0.82</v>
      </c>
      <c r="Z137" s="137">
        <f t="shared" si="36"/>
        <v>0.82</v>
      </c>
      <c r="AA137" s="137">
        <f t="shared" si="36"/>
        <v>0.82</v>
      </c>
      <c r="AB137" s="137">
        <f t="shared" si="36"/>
        <v>0.82</v>
      </c>
      <c r="AC137" s="137">
        <f t="shared" si="36"/>
        <v>0.82</v>
      </c>
      <c r="AD137" s="137">
        <f t="shared" si="36"/>
        <v>0.82</v>
      </c>
      <c r="AE137" s="137">
        <f t="shared" si="36"/>
        <v>0.82</v>
      </c>
      <c r="AF137" s="137">
        <f t="shared" si="36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7">B139</f>
        <v>2</v>
      </c>
      <c r="D139" s="137">
        <f t="shared" si="37"/>
        <v>2</v>
      </c>
      <c r="E139" s="137">
        <f t="shared" si="37"/>
        <v>2</v>
      </c>
      <c r="F139" s="137">
        <f t="shared" si="37"/>
        <v>2</v>
      </c>
      <c r="G139" s="137">
        <f t="shared" si="37"/>
        <v>2</v>
      </c>
      <c r="H139" s="137">
        <f t="shared" si="37"/>
        <v>2</v>
      </c>
      <c r="I139" s="137">
        <f t="shared" si="37"/>
        <v>2</v>
      </c>
      <c r="J139" s="137">
        <f t="shared" si="37"/>
        <v>2</v>
      </c>
      <c r="K139" s="137">
        <f t="shared" si="37"/>
        <v>2</v>
      </c>
      <c r="L139" s="137">
        <f t="shared" si="37"/>
        <v>2</v>
      </c>
      <c r="M139" s="137">
        <f t="shared" si="37"/>
        <v>2</v>
      </c>
      <c r="N139" s="137">
        <f t="shared" si="37"/>
        <v>2</v>
      </c>
      <c r="O139" s="137">
        <f t="shared" si="37"/>
        <v>2</v>
      </c>
      <c r="P139" s="137">
        <f t="shared" si="37"/>
        <v>2</v>
      </c>
      <c r="Q139" s="137">
        <f t="shared" si="37"/>
        <v>2</v>
      </c>
      <c r="R139" s="137">
        <f t="shared" si="37"/>
        <v>2</v>
      </c>
      <c r="S139" s="137">
        <f t="shared" ref="S139:AF145" si="38">R139</f>
        <v>2</v>
      </c>
      <c r="T139" s="137">
        <f t="shared" si="38"/>
        <v>2</v>
      </c>
      <c r="U139" s="137">
        <f t="shared" si="38"/>
        <v>2</v>
      </c>
      <c r="V139" s="137">
        <f t="shared" si="38"/>
        <v>2</v>
      </c>
      <c r="W139" s="137">
        <f t="shared" si="38"/>
        <v>2</v>
      </c>
      <c r="X139" s="137">
        <f t="shared" si="38"/>
        <v>2</v>
      </c>
      <c r="Y139" s="137">
        <f t="shared" si="38"/>
        <v>2</v>
      </c>
      <c r="Z139" s="137">
        <f t="shared" si="38"/>
        <v>2</v>
      </c>
      <c r="AA139" s="137">
        <f t="shared" si="38"/>
        <v>2</v>
      </c>
      <c r="AB139" s="137">
        <f t="shared" si="38"/>
        <v>2</v>
      </c>
      <c r="AC139" s="137">
        <f t="shared" si="38"/>
        <v>2</v>
      </c>
      <c r="AD139" s="137">
        <f t="shared" si="38"/>
        <v>2</v>
      </c>
      <c r="AE139" s="137">
        <f t="shared" si="38"/>
        <v>2</v>
      </c>
      <c r="AF139" s="137">
        <f t="shared" si="38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7"/>
        <v>5.61</v>
      </c>
      <c r="D140" s="137">
        <f t="shared" si="37"/>
        <v>5.61</v>
      </c>
      <c r="E140" s="137">
        <f t="shared" si="37"/>
        <v>5.61</v>
      </c>
      <c r="F140" s="137">
        <f t="shared" si="37"/>
        <v>5.61</v>
      </c>
      <c r="G140" s="137">
        <f t="shared" si="37"/>
        <v>5.61</v>
      </c>
      <c r="H140" s="137">
        <f t="shared" si="37"/>
        <v>5.61</v>
      </c>
      <c r="I140" s="137">
        <f t="shared" si="37"/>
        <v>5.61</v>
      </c>
      <c r="J140" s="137">
        <f t="shared" si="37"/>
        <v>5.61</v>
      </c>
      <c r="K140" s="137">
        <f t="shared" si="37"/>
        <v>5.61</v>
      </c>
      <c r="L140" s="137">
        <f t="shared" si="37"/>
        <v>5.61</v>
      </c>
      <c r="M140" s="137">
        <f t="shared" si="37"/>
        <v>5.61</v>
      </c>
      <c r="N140" s="137">
        <f t="shared" si="37"/>
        <v>5.61</v>
      </c>
      <c r="O140" s="137">
        <f t="shared" si="37"/>
        <v>5.61</v>
      </c>
      <c r="P140" s="137">
        <f t="shared" si="37"/>
        <v>5.61</v>
      </c>
      <c r="Q140" s="137">
        <f t="shared" si="37"/>
        <v>5.61</v>
      </c>
      <c r="R140" s="137">
        <f t="shared" si="37"/>
        <v>5.61</v>
      </c>
      <c r="S140" s="137">
        <f t="shared" si="38"/>
        <v>5.61</v>
      </c>
      <c r="T140" s="137">
        <f t="shared" si="38"/>
        <v>5.61</v>
      </c>
      <c r="U140" s="137">
        <f t="shared" si="38"/>
        <v>5.61</v>
      </c>
      <c r="V140" s="137">
        <f t="shared" si="38"/>
        <v>5.61</v>
      </c>
      <c r="W140" s="137">
        <f t="shared" si="38"/>
        <v>5.61</v>
      </c>
      <c r="X140" s="137">
        <f t="shared" si="38"/>
        <v>5.61</v>
      </c>
      <c r="Y140" s="137">
        <f t="shared" si="38"/>
        <v>5.61</v>
      </c>
      <c r="Z140" s="137">
        <f t="shared" si="38"/>
        <v>5.61</v>
      </c>
      <c r="AA140" s="137">
        <f t="shared" si="38"/>
        <v>5.61</v>
      </c>
      <c r="AB140" s="137">
        <f t="shared" si="38"/>
        <v>5.61</v>
      </c>
      <c r="AC140" s="137">
        <f t="shared" si="38"/>
        <v>5.61</v>
      </c>
      <c r="AD140" s="137">
        <f t="shared" si="38"/>
        <v>5.61</v>
      </c>
      <c r="AE140" s="137">
        <f t="shared" si="38"/>
        <v>5.61</v>
      </c>
      <c r="AF140" s="137">
        <f t="shared" si="38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7"/>
        <v>1.25</v>
      </c>
      <c r="D141" s="137">
        <f t="shared" si="37"/>
        <v>1.25</v>
      </c>
      <c r="E141" s="137">
        <f t="shared" si="37"/>
        <v>1.25</v>
      </c>
      <c r="F141" s="137">
        <f t="shared" si="37"/>
        <v>1.25</v>
      </c>
      <c r="G141" s="137">
        <f t="shared" si="37"/>
        <v>1.25</v>
      </c>
      <c r="H141" s="137">
        <f t="shared" si="37"/>
        <v>1.25</v>
      </c>
      <c r="I141" s="137">
        <f t="shared" si="37"/>
        <v>1.25</v>
      </c>
      <c r="J141" s="137">
        <f t="shared" si="37"/>
        <v>1.25</v>
      </c>
      <c r="K141" s="137">
        <f t="shared" si="37"/>
        <v>1.25</v>
      </c>
      <c r="L141" s="137">
        <f t="shared" si="37"/>
        <v>1.25</v>
      </c>
      <c r="M141" s="137">
        <f t="shared" si="37"/>
        <v>1.25</v>
      </c>
      <c r="N141" s="137">
        <f t="shared" si="37"/>
        <v>1.25</v>
      </c>
      <c r="O141" s="137">
        <f t="shared" si="37"/>
        <v>1.25</v>
      </c>
      <c r="P141" s="137">
        <f t="shared" si="37"/>
        <v>1.25</v>
      </c>
      <c r="Q141" s="137">
        <f t="shared" si="37"/>
        <v>1.25</v>
      </c>
      <c r="R141" s="137">
        <f t="shared" si="37"/>
        <v>1.25</v>
      </c>
      <c r="S141" s="137">
        <f t="shared" si="38"/>
        <v>1.25</v>
      </c>
      <c r="T141" s="137">
        <f t="shared" si="38"/>
        <v>1.25</v>
      </c>
      <c r="U141" s="137">
        <f t="shared" si="38"/>
        <v>1.25</v>
      </c>
      <c r="V141" s="137">
        <f t="shared" si="38"/>
        <v>1.25</v>
      </c>
      <c r="W141" s="137">
        <f t="shared" si="38"/>
        <v>1.25</v>
      </c>
      <c r="X141" s="137">
        <f t="shared" si="38"/>
        <v>1.25</v>
      </c>
      <c r="Y141" s="137">
        <f t="shared" si="38"/>
        <v>1.25</v>
      </c>
      <c r="Z141" s="137">
        <f t="shared" si="38"/>
        <v>1.25</v>
      </c>
      <c r="AA141" s="137">
        <f t="shared" si="38"/>
        <v>1.25</v>
      </c>
      <c r="AB141" s="137">
        <f t="shared" si="38"/>
        <v>1.25</v>
      </c>
      <c r="AC141" s="137">
        <f t="shared" si="38"/>
        <v>1.25</v>
      </c>
      <c r="AD141" s="137">
        <f t="shared" si="38"/>
        <v>1.25</v>
      </c>
      <c r="AE141" s="137">
        <f t="shared" si="38"/>
        <v>1.25</v>
      </c>
      <c r="AF141" s="137">
        <f t="shared" si="38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7"/>
        <v>1.25</v>
      </c>
      <c r="D142" s="137">
        <f t="shared" si="37"/>
        <v>1.25</v>
      </c>
      <c r="E142" s="137">
        <f t="shared" si="37"/>
        <v>1.25</v>
      </c>
      <c r="F142" s="137">
        <f t="shared" si="37"/>
        <v>1.25</v>
      </c>
      <c r="G142" s="137">
        <f t="shared" si="37"/>
        <v>1.25</v>
      </c>
      <c r="H142" s="137">
        <f t="shared" si="37"/>
        <v>1.25</v>
      </c>
      <c r="I142" s="137">
        <f t="shared" si="37"/>
        <v>1.25</v>
      </c>
      <c r="J142" s="137">
        <f t="shared" si="37"/>
        <v>1.25</v>
      </c>
      <c r="K142" s="137">
        <f t="shared" si="37"/>
        <v>1.25</v>
      </c>
      <c r="L142" s="137">
        <f t="shared" si="37"/>
        <v>1.25</v>
      </c>
      <c r="M142" s="137">
        <f t="shared" si="37"/>
        <v>1.25</v>
      </c>
      <c r="N142" s="137">
        <f t="shared" si="37"/>
        <v>1.25</v>
      </c>
      <c r="O142" s="137">
        <f t="shared" si="37"/>
        <v>1.25</v>
      </c>
      <c r="P142" s="137">
        <f t="shared" si="37"/>
        <v>1.25</v>
      </c>
      <c r="Q142" s="137">
        <f t="shared" si="37"/>
        <v>1.25</v>
      </c>
      <c r="R142" s="137">
        <f t="shared" si="37"/>
        <v>1.25</v>
      </c>
      <c r="S142" s="137">
        <f t="shared" si="38"/>
        <v>1.25</v>
      </c>
      <c r="T142" s="137">
        <f t="shared" si="38"/>
        <v>1.25</v>
      </c>
      <c r="U142" s="137">
        <f t="shared" si="38"/>
        <v>1.25</v>
      </c>
      <c r="V142" s="137">
        <f t="shared" si="38"/>
        <v>1.25</v>
      </c>
      <c r="W142" s="137">
        <f t="shared" si="38"/>
        <v>1.25</v>
      </c>
      <c r="X142" s="137">
        <f t="shared" si="38"/>
        <v>1.25</v>
      </c>
      <c r="Y142" s="137">
        <f t="shared" si="38"/>
        <v>1.25</v>
      </c>
      <c r="Z142" s="137">
        <f t="shared" si="38"/>
        <v>1.25</v>
      </c>
      <c r="AA142" s="137">
        <f t="shared" si="38"/>
        <v>1.25</v>
      </c>
      <c r="AB142" s="137">
        <f t="shared" si="38"/>
        <v>1.25</v>
      </c>
      <c r="AC142" s="137">
        <f t="shared" si="38"/>
        <v>1.25</v>
      </c>
      <c r="AD142" s="137">
        <f t="shared" si="38"/>
        <v>1.25</v>
      </c>
      <c r="AE142" s="137">
        <f t="shared" si="38"/>
        <v>1.25</v>
      </c>
      <c r="AF142" s="137">
        <f t="shared" si="38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7"/>
        <v>1.46</v>
      </c>
      <c r="D143" s="137">
        <f t="shared" si="37"/>
        <v>1.46</v>
      </c>
      <c r="E143" s="137">
        <f t="shared" si="37"/>
        <v>1.46</v>
      </c>
      <c r="F143" s="137">
        <f t="shared" si="37"/>
        <v>1.46</v>
      </c>
      <c r="G143" s="137">
        <f t="shared" si="37"/>
        <v>1.46</v>
      </c>
      <c r="H143" s="137">
        <f t="shared" si="37"/>
        <v>1.46</v>
      </c>
      <c r="I143" s="137">
        <f t="shared" si="37"/>
        <v>1.46</v>
      </c>
      <c r="J143" s="137">
        <f t="shared" si="37"/>
        <v>1.46</v>
      </c>
      <c r="K143" s="137">
        <f t="shared" si="37"/>
        <v>1.46</v>
      </c>
      <c r="L143" s="137">
        <f t="shared" si="37"/>
        <v>1.46</v>
      </c>
      <c r="M143" s="137">
        <f t="shared" si="37"/>
        <v>1.46</v>
      </c>
      <c r="N143" s="137">
        <f t="shared" si="37"/>
        <v>1.46</v>
      </c>
      <c r="O143" s="137">
        <f t="shared" si="37"/>
        <v>1.46</v>
      </c>
      <c r="P143" s="137">
        <f t="shared" si="37"/>
        <v>1.46</v>
      </c>
      <c r="Q143" s="137">
        <f t="shared" si="37"/>
        <v>1.46</v>
      </c>
      <c r="R143" s="137">
        <f t="shared" si="37"/>
        <v>1.46</v>
      </c>
      <c r="S143" s="137">
        <f t="shared" si="38"/>
        <v>1.46</v>
      </c>
      <c r="T143" s="137">
        <f t="shared" si="38"/>
        <v>1.46</v>
      </c>
      <c r="U143" s="137">
        <f t="shared" si="38"/>
        <v>1.46</v>
      </c>
      <c r="V143" s="137">
        <f t="shared" si="38"/>
        <v>1.46</v>
      </c>
      <c r="W143" s="137">
        <f t="shared" si="38"/>
        <v>1.46</v>
      </c>
      <c r="X143" s="137">
        <f t="shared" si="38"/>
        <v>1.46</v>
      </c>
      <c r="Y143" s="137">
        <f t="shared" si="38"/>
        <v>1.46</v>
      </c>
      <c r="Z143" s="137">
        <f t="shared" si="38"/>
        <v>1.46</v>
      </c>
      <c r="AA143" s="137">
        <f t="shared" si="38"/>
        <v>1.46</v>
      </c>
      <c r="AB143" s="137">
        <f t="shared" si="38"/>
        <v>1.46</v>
      </c>
      <c r="AC143" s="137">
        <f t="shared" si="38"/>
        <v>1.46</v>
      </c>
      <c r="AD143" s="137">
        <f t="shared" si="38"/>
        <v>1.46</v>
      </c>
      <c r="AE143" s="137">
        <f t="shared" si="38"/>
        <v>1.46</v>
      </c>
      <c r="AF143" s="137">
        <f t="shared" si="38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7"/>
        <v>3</v>
      </c>
      <c r="D144" s="137">
        <f t="shared" si="37"/>
        <v>3</v>
      </c>
      <c r="E144" s="137">
        <f t="shared" si="37"/>
        <v>3</v>
      </c>
      <c r="F144" s="137">
        <f t="shared" si="37"/>
        <v>3</v>
      </c>
      <c r="G144" s="137">
        <f t="shared" si="37"/>
        <v>3</v>
      </c>
      <c r="H144" s="137">
        <f t="shared" si="37"/>
        <v>3</v>
      </c>
      <c r="I144" s="137">
        <f t="shared" si="37"/>
        <v>3</v>
      </c>
      <c r="J144" s="137">
        <f t="shared" si="37"/>
        <v>3</v>
      </c>
      <c r="K144" s="137">
        <f t="shared" si="37"/>
        <v>3</v>
      </c>
      <c r="L144" s="137">
        <f t="shared" si="37"/>
        <v>3</v>
      </c>
      <c r="M144" s="137">
        <f t="shared" si="37"/>
        <v>3</v>
      </c>
      <c r="N144" s="137">
        <f t="shared" si="37"/>
        <v>3</v>
      </c>
      <c r="O144" s="137">
        <f t="shared" si="37"/>
        <v>3</v>
      </c>
      <c r="P144" s="137">
        <f t="shared" si="37"/>
        <v>3</v>
      </c>
      <c r="Q144" s="137">
        <f t="shared" si="37"/>
        <v>3</v>
      </c>
      <c r="R144" s="137">
        <f t="shared" si="37"/>
        <v>3</v>
      </c>
      <c r="S144" s="137">
        <f t="shared" si="38"/>
        <v>3</v>
      </c>
      <c r="T144" s="137">
        <f t="shared" si="38"/>
        <v>3</v>
      </c>
      <c r="U144" s="137">
        <f t="shared" si="38"/>
        <v>3</v>
      </c>
      <c r="V144" s="137">
        <f t="shared" si="38"/>
        <v>3</v>
      </c>
      <c r="W144" s="137">
        <f t="shared" si="38"/>
        <v>3</v>
      </c>
      <c r="X144" s="137">
        <f t="shared" si="38"/>
        <v>3</v>
      </c>
      <c r="Y144" s="137">
        <f t="shared" si="38"/>
        <v>3</v>
      </c>
      <c r="Z144" s="137">
        <f t="shared" si="38"/>
        <v>3</v>
      </c>
      <c r="AA144" s="137">
        <f t="shared" si="38"/>
        <v>3</v>
      </c>
      <c r="AB144" s="137">
        <f t="shared" si="38"/>
        <v>3</v>
      </c>
      <c r="AC144" s="137">
        <f t="shared" si="38"/>
        <v>3</v>
      </c>
      <c r="AD144" s="137">
        <f t="shared" si="38"/>
        <v>3</v>
      </c>
      <c r="AE144" s="137">
        <f t="shared" si="38"/>
        <v>3</v>
      </c>
      <c r="AF144" s="137">
        <f t="shared" si="38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7"/>
        <v>3.3</v>
      </c>
      <c r="D145" s="137">
        <f t="shared" si="37"/>
        <v>3.3</v>
      </c>
      <c r="E145" s="137">
        <f t="shared" si="37"/>
        <v>3.3</v>
      </c>
      <c r="F145" s="137">
        <f t="shared" si="37"/>
        <v>3.3</v>
      </c>
      <c r="G145" s="137">
        <f t="shared" si="37"/>
        <v>3.3</v>
      </c>
      <c r="H145" s="137">
        <f t="shared" si="37"/>
        <v>3.3</v>
      </c>
      <c r="I145" s="137">
        <f t="shared" si="37"/>
        <v>3.3</v>
      </c>
      <c r="J145" s="137">
        <f t="shared" si="37"/>
        <v>3.3</v>
      </c>
      <c r="K145" s="137">
        <f t="shared" si="37"/>
        <v>3.3</v>
      </c>
      <c r="L145" s="137">
        <f t="shared" si="37"/>
        <v>3.3</v>
      </c>
      <c r="M145" s="137">
        <f t="shared" si="37"/>
        <v>3.3</v>
      </c>
      <c r="N145" s="137">
        <f t="shared" si="37"/>
        <v>3.3</v>
      </c>
      <c r="O145" s="137">
        <f t="shared" si="37"/>
        <v>3.3</v>
      </c>
      <c r="P145" s="137">
        <f t="shared" si="37"/>
        <v>3.3</v>
      </c>
      <c r="Q145" s="137">
        <f t="shared" si="37"/>
        <v>3.3</v>
      </c>
      <c r="R145" s="137">
        <f t="shared" si="37"/>
        <v>3.3</v>
      </c>
      <c r="S145" s="137">
        <f t="shared" si="38"/>
        <v>3.3</v>
      </c>
      <c r="T145" s="137">
        <f t="shared" si="38"/>
        <v>3.3</v>
      </c>
      <c r="U145" s="137">
        <f t="shared" si="38"/>
        <v>3.3</v>
      </c>
      <c r="V145" s="137">
        <f t="shared" si="38"/>
        <v>3.3</v>
      </c>
      <c r="W145" s="137">
        <f t="shared" si="38"/>
        <v>3.3</v>
      </c>
      <c r="X145" s="137">
        <f t="shared" si="38"/>
        <v>3.3</v>
      </c>
      <c r="Y145" s="137">
        <f t="shared" si="38"/>
        <v>3.3</v>
      </c>
      <c r="Z145" s="137">
        <f t="shared" si="38"/>
        <v>3.3</v>
      </c>
      <c r="AA145" s="137">
        <f t="shared" si="38"/>
        <v>3.3</v>
      </c>
      <c r="AB145" s="137">
        <f t="shared" si="38"/>
        <v>3.3</v>
      </c>
      <c r="AC145" s="137">
        <f t="shared" si="38"/>
        <v>3.3</v>
      </c>
      <c r="AD145" s="137">
        <f t="shared" si="38"/>
        <v>3.3</v>
      </c>
      <c r="AE145" s="137">
        <f t="shared" si="38"/>
        <v>3.3</v>
      </c>
      <c r="AF145" s="137">
        <f t="shared" si="38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9">B147</f>
        <v>1.76</v>
      </c>
      <c r="D147" s="137">
        <f t="shared" si="39"/>
        <v>1.76</v>
      </c>
      <c r="E147" s="137">
        <f t="shared" si="39"/>
        <v>1.76</v>
      </c>
      <c r="F147" s="137">
        <f t="shared" si="39"/>
        <v>1.76</v>
      </c>
      <c r="G147" s="137">
        <f t="shared" si="39"/>
        <v>1.76</v>
      </c>
      <c r="H147" s="137">
        <f t="shared" si="39"/>
        <v>1.76</v>
      </c>
      <c r="I147" s="137">
        <f t="shared" si="39"/>
        <v>1.76</v>
      </c>
      <c r="J147" s="137">
        <f t="shared" si="39"/>
        <v>1.76</v>
      </c>
      <c r="K147" s="137">
        <f t="shared" si="39"/>
        <v>1.76</v>
      </c>
      <c r="L147" s="137">
        <f t="shared" si="39"/>
        <v>1.76</v>
      </c>
      <c r="M147" s="137">
        <f t="shared" si="39"/>
        <v>1.76</v>
      </c>
      <c r="N147" s="137">
        <f t="shared" si="39"/>
        <v>1.76</v>
      </c>
      <c r="O147" s="137">
        <f t="shared" si="39"/>
        <v>1.76</v>
      </c>
      <c r="P147" s="137">
        <f t="shared" si="39"/>
        <v>1.76</v>
      </c>
      <c r="Q147" s="137">
        <f t="shared" si="39"/>
        <v>1.76</v>
      </c>
      <c r="R147" s="137">
        <f t="shared" si="39"/>
        <v>1.76</v>
      </c>
      <c r="S147" s="137">
        <f t="shared" ref="S147:AF148" si="40">R147</f>
        <v>1.76</v>
      </c>
      <c r="T147" s="137">
        <f t="shared" si="40"/>
        <v>1.76</v>
      </c>
      <c r="U147" s="137">
        <f t="shared" si="40"/>
        <v>1.76</v>
      </c>
      <c r="V147" s="137">
        <f t="shared" si="40"/>
        <v>1.76</v>
      </c>
      <c r="W147" s="137">
        <f t="shared" si="40"/>
        <v>1.76</v>
      </c>
      <c r="X147" s="137">
        <f t="shared" si="40"/>
        <v>1.76</v>
      </c>
      <c r="Y147" s="137">
        <f t="shared" si="40"/>
        <v>1.76</v>
      </c>
      <c r="Z147" s="137">
        <f t="shared" si="40"/>
        <v>1.76</v>
      </c>
      <c r="AA147" s="137">
        <f t="shared" si="40"/>
        <v>1.76</v>
      </c>
      <c r="AB147" s="137">
        <f t="shared" si="40"/>
        <v>1.76</v>
      </c>
      <c r="AC147" s="137">
        <f t="shared" si="40"/>
        <v>1.76</v>
      </c>
      <c r="AD147" s="137">
        <f t="shared" si="40"/>
        <v>1.76</v>
      </c>
      <c r="AE147" s="137">
        <f t="shared" si="40"/>
        <v>1.76</v>
      </c>
      <c r="AF147" s="137">
        <f t="shared" si="40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9"/>
        <v>0</v>
      </c>
      <c r="D148" s="137">
        <f t="shared" si="39"/>
        <v>0</v>
      </c>
      <c r="E148" s="137">
        <f t="shared" si="39"/>
        <v>0</v>
      </c>
      <c r="F148" s="137">
        <f t="shared" si="39"/>
        <v>0</v>
      </c>
      <c r="G148" s="137">
        <f t="shared" si="39"/>
        <v>0</v>
      </c>
      <c r="H148" s="137">
        <f t="shared" si="39"/>
        <v>0</v>
      </c>
      <c r="I148" s="137">
        <f t="shared" si="39"/>
        <v>0</v>
      </c>
      <c r="J148" s="137">
        <f t="shared" si="39"/>
        <v>0</v>
      </c>
      <c r="K148" s="137">
        <f t="shared" si="39"/>
        <v>0</v>
      </c>
      <c r="L148" s="137">
        <f t="shared" si="39"/>
        <v>0</v>
      </c>
      <c r="M148" s="137">
        <f t="shared" si="39"/>
        <v>0</v>
      </c>
      <c r="N148" s="137">
        <f t="shared" si="39"/>
        <v>0</v>
      </c>
      <c r="O148" s="137">
        <f t="shared" si="39"/>
        <v>0</v>
      </c>
      <c r="P148" s="137">
        <f t="shared" si="39"/>
        <v>0</v>
      </c>
      <c r="Q148" s="137">
        <f t="shared" si="39"/>
        <v>0</v>
      </c>
      <c r="R148" s="137">
        <f t="shared" si="39"/>
        <v>0</v>
      </c>
      <c r="S148" s="137">
        <f t="shared" si="40"/>
        <v>0</v>
      </c>
      <c r="T148" s="137">
        <f t="shared" si="40"/>
        <v>0</v>
      </c>
      <c r="U148" s="137">
        <f t="shared" si="40"/>
        <v>0</v>
      </c>
      <c r="V148" s="137">
        <f t="shared" si="40"/>
        <v>0</v>
      </c>
      <c r="W148" s="137">
        <f t="shared" si="40"/>
        <v>0</v>
      </c>
      <c r="X148" s="137">
        <f t="shared" si="40"/>
        <v>0</v>
      </c>
      <c r="Y148" s="137">
        <f t="shared" si="40"/>
        <v>0</v>
      </c>
      <c r="Z148" s="137">
        <f t="shared" si="40"/>
        <v>0</v>
      </c>
      <c r="AA148" s="137">
        <f t="shared" si="40"/>
        <v>0</v>
      </c>
      <c r="AB148" s="137">
        <f t="shared" si="40"/>
        <v>0</v>
      </c>
      <c r="AC148" s="137">
        <f t="shared" si="40"/>
        <v>0</v>
      </c>
      <c r="AD148" s="137">
        <f t="shared" si="40"/>
        <v>0</v>
      </c>
      <c r="AE148" s="137">
        <f t="shared" si="40"/>
        <v>0</v>
      </c>
      <c r="AF148" s="137">
        <f t="shared" si="40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41">B150</f>
        <v>0.1</v>
      </c>
      <c r="D150" s="137">
        <f t="shared" si="41"/>
        <v>0.1</v>
      </c>
      <c r="E150" s="137">
        <f t="shared" si="41"/>
        <v>0.1</v>
      </c>
      <c r="F150" s="137">
        <f t="shared" si="41"/>
        <v>0.1</v>
      </c>
      <c r="G150" s="137">
        <f t="shared" si="41"/>
        <v>0.1</v>
      </c>
      <c r="H150" s="137">
        <f t="shared" si="41"/>
        <v>0.1</v>
      </c>
      <c r="I150" s="137">
        <f t="shared" si="41"/>
        <v>0.1</v>
      </c>
      <c r="J150" s="137">
        <f t="shared" si="41"/>
        <v>0.1</v>
      </c>
      <c r="K150" s="137">
        <f t="shared" si="41"/>
        <v>0.1</v>
      </c>
      <c r="L150" s="137">
        <f t="shared" si="41"/>
        <v>0.1</v>
      </c>
      <c r="M150" s="137">
        <f t="shared" si="41"/>
        <v>0.1</v>
      </c>
      <c r="N150" s="137">
        <f t="shared" si="41"/>
        <v>0.1</v>
      </c>
      <c r="O150" s="137">
        <f t="shared" si="41"/>
        <v>0.1</v>
      </c>
      <c r="P150" s="137">
        <f t="shared" si="41"/>
        <v>0.1</v>
      </c>
      <c r="Q150" s="137">
        <f t="shared" si="41"/>
        <v>0.1</v>
      </c>
      <c r="R150" s="137">
        <f t="shared" si="41"/>
        <v>0.1</v>
      </c>
      <c r="S150" s="137">
        <f t="shared" ref="S150:AF153" si="42">R150</f>
        <v>0.1</v>
      </c>
      <c r="T150" s="137">
        <f t="shared" si="42"/>
        <v>0.1</v>
      </c>
      <c r="U150" s="137">
        <f t="shared" si="42"/>
        <v>0.1</v>
      </c>
      <c r="V150" s="137">
        <f t="shared" si="42"/>
        <v>0.1</v>
      </c>
      <c r="W150" s="137">
        <f t="shared" si="42"/>
        <v>0.1</v>
      </c>
      <c r="X150" s="137">
        <f t="shared" si="42"/>
        <v>0.1</v>
      </c>
      <c r="Y150" s="137">
        <f t="shared" si="42"/>
        <v>0.1</v>
      </c>
      <c r="Z150" s="137">
        <f t="shared" si="42"/>
        <v>0.1</v>
      </c>
      <c r="AA150" s="137">
        <f t="shared" si="42"/>
        <v>0.1</v>
      </c>
      <c r="AB150" s="137">
        <f t="shared" si="42"/>
        <v>0.1</v>
      </c>
      <c r="AC150" s="137">
        <f t="shared" si="42"/>
        <v>0.1</v>
      </c>
      <c r="AD150" s="137">
        <f t="shared" si="42"/>
        <v>0.1</v>
      </c>
      <c r="AE150" s="137">
        <f t="shared" si="42"/>
        <v>0.1</v>
      </c>
      <c r="AF150" s="137">
        <f t="shared" si="42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41"/>
        <v>2.0499999999999998</v>
      </c>
      <c r="D151" s="137">
        <f t="shared" si="41"/>
        <v>2.0499999999999998</v>
      </c>
      <c r="E151" s="137">
        <f t="shared" si="41"/>
        <v>2.0499999999999998</v>
      </c>
      <c r="F151" s="137">
        <f t="shared" si="41"/>
        <v>2.0499999999999998</v>
      </c>
      <c r="G151" s="137">
        <f t="shared" si="41"/>
        <v>2.0499999999999998</v>
      </c>
      <c r="H151" s="137">
        <f t="shared" si="41"/>
        <v>2.0499999999999998</v>
      </c>
      <c r="I151" s="137">
        <f t="shared" si="41"/>
        <v>2.0499999999999998</v>
      </c>
      <c r="J151" s="137">
        <f t="shared" si="41"/>
        <v>2.0499999999999998</v>
      </c>
      <c r="K151" s="137">
        <f t="shared" si="41"/>
        <v>2.0499999999999998</v>
      </c>
      <c r="L151" s="137">
        <f t="shared" si="41"/>
        <v>2.0499999999999998</v>
      </c>
      <c r="M151" s="137">
        <f t="shared" si="41"/>
        <v>2.0499999999999998</v>
      </c>
      <c r="N151" s="137">
        <f t="shared" si="41"/>
        <v>2.0499999999999998</v>
      </c>
      <c r="O151" s="137">
        <f t="shared" si="41"/>
        <v>2.0499999999999998</v>
      </c>
      <c r="P151" s="137">
        <f t="shared" si="41"/>
        <v>2.0499999999999998</v>
      </c>
      <c r="Q151" s="137">
        <f t="shared" si="41"/>
        <v>2.0499999999999998</v>
      </c>
      <c r="R151" s="137">
        <f t="shared" si="41"/>
        <v>2.0499999999999998</v>
      </c>
      <c r="S151" s="137">
        <f t="shared" si="42"/>
        <v>2.0499999999999998</v>
      </c>
      <c r="T151" s="137">
        <f t="shared" si="42"/>
        <v>2.0499999999999998</v>
      </c>
      <c r="U151" s="137">
        <f t="shared" si="42"/>
        <v>2.0499999999999998</v>
      </c>
      <c r="V151" s="137">
        <f t="shared" si="42"/>
        <v>2.0499999999999998</v>
      </c>
      <c r="W151" s="137">
        <f t="shared" si="42"/>
        <v>2.0499999999999998</v>
      </c>
      <c r="X151" s="137">
        <f t="shared" si="42"/>
        <v>2.0499999999999998</v>
      </c>
      <c r="Y151" s="137">
        <f t="shared" si="42"/>
        <v>2.0499999999999998</v>
      </c>
      <c r="Z151" s="137">
        <f t="shared" si="42"/>
        <v>2.0499999999999998</v>
      </c>
      <c r="AA151" s="137">
        <f t="shared" si="42"/>
        <v>2.0499999999999998</v>
      </c>
      <c r="AB151" s="137">
        <f t="shared" si="42"/>
        <v>2.0499999999999998</v>
      </c>
      <c r="AC151" s="137">
        <f t="shared" si="42"/>
        <v>2.0499999999999998</v>
      </c>
      <c r="AD151" s="137">
        <f t="shared" si="42"/>
        <v>2.0499999999999998</v>
      </c>
      <c r="AE151" s="137">
        <f t="shared" si="42"/>
        <v>2.0499999999999998</v>
      </c>
      <c r="AF151" s="137">
        <f t="shared" si="42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41"/>
        <v>2.7</v>
      </c>
      <c r="D152" s="137">
        <f t="shared" si="41"/>
        <v>2.7</v>
      </c>
      <c r="E152" s="137">
        <f t="shared" si="41"/>
        <v>2.7</v>
      </c>
      <c r="F152" s="137">
        <f t="shared" si="41"/>
        <v>2.7</v>
      </c>
      <c r="G152" s="137">
        <f t="shared" si="41"/>
        <v>2.7</v>
      </c>
      <c r="H152" s="137">
        <f t="shared" si="41"/>
        <v>2.7</v>
      </c>
      <c r="I152" s="137">
        <f t="shared" si="41"/>
        <v>2.7</v>
      </c>
      <c r="J152" s="137">
        <f t="shared" si="41"/>
        <v>2.7</v>
      </c>
      <c r="K152" s="137">
        <f t="shared" si="41"/>
        <v>2.7</v>
      </c>
      <c r="L152" s="137">
        <f t="shared" si="41"/>
        <v>2.7</v>
      </c>
      <c r="M152" s="137">
        <f t="shared" si="41"/>
        <v>2.7</v>
      </c>
      <c r="N152" s="137">
        <f t="shared" si="41"/>
        <v>2.7</v>
      </c>
      <c r="O152" s="137">
        <f t="shared" si="41"/>
        <v>2.7</v>
      </c>
      <c r="P152" s="137">
        <f t="shared" si="41"/>
        <v>2.7</v>
      </c>
      <c r="Q152" s="137">
        <f t="shared" si="41"/>
        <v>2.7</v>
      </c>
      <c r="R152" s="137">
        <f t="shared" si="41"/>
        <v>2.7</v>
      </c>
      <c r="S152" s="137">
        <f t="shared" si="42"/>
        <v>2.7</v>
      </c>
      <c r="T152" s="137">
        <f t="shared" si="42"/>
        <v>2.7</v>
      </c>
      <c r="U152" s="137">
        <f t="shared" si="42"/>
        <v>2.7</v>
      </c>
      <c r="V152" s="137">
        <f t="shared" si="42"/>
        <v>2.7</v>
      </c>
      <c r="W152" s="137">
        <f t="shared" si="42"/>
        <v>2.7</v>
      </c>
      <c r="X152" s="137">
        <f t="shared" si="42"/>
        <v>2.7</v>
      </c>
      <c r="Y152" s="137">
        <f t="shared" si="42"/>
        <v>2.7</v>
      </c>
      <c r="Z152" s="137">
        <f t="shared" si="42"/>
        <v>2.7</v>
      </c>
      <c r="AA152" s="137">
        <f t="shared" si="42"/>
        <v>2.7</v>
      </c>
      <c r="AB152" s="137">
        <f t="shared" si="42"/>
        <v>2.7</v>
      </c>
      <c r="AC152" s="137">
        <f t="shared" si="42"/>
        <v>2.7</v>
      </c>
      <c r="AD152" s="137">
        <f t="shared" si="42"/>
        <v>2.7</v>
      </c>
      <c r="AE152" s="137">
        <f t="shared" si="42"/>
        <v>2.7</v>
      </c>
      <c r="AF152" s="137">
        <f t="shared" si="42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41"/>
        <v>2.15</v>
      </c>
      <c r="D153" s="137">
        <f t="shared" si="41"/>
        <v>2.15</v>
      </c>
      <c r="E153" s="137">
        <f t="shared" si="41"/>
        <v>2.15</v>
      </c>
      <c r="F153" s="137">
        <f t="shared" si="41"/>
        <v>2.15</v>
      </c>
      <c r="G153" s="137">
        <f t="shared" si="41"/>
        <v>2.15</v>
      </c>
      <c r="H153" s="137">
        <f t="shared" si="41"/>
        <v>2.15</v>
      </c>
      <c r="I153" s="137">
        <f t="shared" si="41"/>
        <v>2.15</v>
      </c>
      <c r="J153" s="137">
        <f t="shared" si="41"/>
        <v>2.15</v>
      </c>
      <c r="K153" s="137">
        <f t="shared" si="41"/>
        <v>2.15</v>
      </c>
      <c r="L153" s="137">
        <f t="shared" si="41"/>
        <v>2.15</v>
      </c>
      <c r="M153" s="137">
        <f t="shared" si="41"/>
        <v>2.15</v>
      </c>
      <c r="N153" s="137">
        <f t="shared" si="41"/>
        <v>2.15</v>
      </c>
      <c r="O153" s="137">
        <f t="shared" si="41"/>
        <v>2.15</v>
      </c>
      <c r="P153" s="137">
        <f t="shared" si="41"/>
        <v>2.15</v>
      </c>
      <c r="Q153" s="137">
        <f t="shared" si="41"/>
        <v>2.15</v>
      </c>
      <c r="R153" s="137">
        <f t="shared" si="41"/>
        <v>2.15</v>
      </c>
      <c r="S153" s="137">
        <f t="shared" si="42"/>
        <v>2.15</v>
      </c>
      <c r="T153" s="137">
        <f t="shared" si="42"/>
        <v>2.15</v>
      </c>
      <c r="U153" s="137">
        <f t="shared" si="42"/>
        <v>2.15</v>
      </c>
      <c r="V153" s="137">
        <f t="shared" si="42"/>
        <v>2.15</v>
      </c>
      <c r="W153" s="137">
        <f t="shared" si="42"/>
        <v>2.15</v>
      </c>
      <c r="X153" s="137">
        <f t="shared" si="42"/>
        <v>2.15</v>
      </c>
      <c r="Y153" s="137">
        <f t="shared" si="42"/>
        <v>2.15</v>
      </c>
      <c r="Z153" s="137">
        <f t="shared" si="42"/>
        <v>2.15</v>
      </c>
      <c r="AA153" s="137">
        <f t="shared" si="42"/>
        <v>2.15</v>
      </c>
      <c r="AB153" s="137">
        <f t="shared" si="42"/>
        <v>2.15</v>
      </c>
      <c r="AC153" s="137">
        <f t="shared" si="42"/>
        <v>2.15</v>
      </c>
      <c r="AD153" s="137">
        <f t="shared" si="42"/>
        <v>2.15</v>
      </c>
      <c r="AE153" s="137">
        <f t="shared" si="42"/>
        <v>2.15</v>
      </c>
      <c r="AF153" s="137">
        <f t="shared" si="42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3">B155</f>
        <v>0.9</v>
      </c>
      <c r="D155" s="137">
        <f t="shared" si="43"/>
        <v>0.9</v>
      </c>
      <c r="E155" s="137">
        <f t="shared" si="43"/>
        <v>0.9</v>
      </c>
      <c r="F155" s="137">
        <f t="shared" si="43"/>
        <v>0.9</v>
      </c>
      <c r="G155" s="137">
        <f t="shared" si="43"/>
        <v>0.9</v>
      </c>
      <c r="H155" s="137">
        <f t="shared" si="43"/>
        <v>0.9</v>
      </c>
      <c r="I155" s="137">
        <f t="shared" si="43"/>
        <v>0.9</v>
      </c>
      <c r="J155" s="137">
        <f t="shared" si="43"/>
        <v>0.9</v>
      </c>
      <c r="K155" s="137">
        <f t="shared" si="43"/>
        <v>0.9</v>
      </c>
      <c r="L155" s="137">
        <f t="shared" si="43"/>
        <v>0.9</v>
      </c>
      <c r="M155" s="137">
        <f t="shared" si="43"/>
        <v>0.9</v>
      </c>
      <c r="N155" s="137">
        <f t="shared" si="43"/>
        <v>0.9</v>
      </c>
      <c r="O155" s="137">
        <f t="shared" si="43"/>
        <v>0.9</v>
      </c>
      <c r="P155" s="137">
        <f t="shared" si="43"/>
        <v>0.9</v>
      </c>
      <c r="Q155" s="137">
        <f t="shared" si="43"/>
        <v>0.9</v>
      </c>
      <c r="R155" s="137">
        <f t="shared" si="43"/>
        <v>0.9</v>
      </c>
      <c r="S155" s="137">
        <f t="shared" ref="R155:AF167" si="44">R155</f>
        <v>0.9</v>
      </c>
      <c r="T155" s="137">
        <f t="shared" si="44"/>
        <v>0.9</v>
      </c>
      <c r="U155" s="137">
        <f t="shared" si="44"/>
        <v>0.9</v>
      </c>
      <c r="V155" s="137">
        <f t="shared" si="44"/>
        <v>0.9</v>
      </c>
      <c r="W155" s="137">
        <f t="shared" si="44"/>
        <v>0.9</v>
      </c>
      <c r="X155" s="137">
        <f t="shared" si="44"/>
        <v>0.9</v>
      </c>
      <c r="Y155" s="137">
        <f t="shared" si="44"/>
        <v>0.9</v>
      </c>
      <c r="Z155" s="137">
        <f t="shared" si="44"/>
        <v>0.9</v>
      </c>
      <c r="AA155" s="137">
        <f t="shared" si="44"/>
        <v>0.9</v>
      </c>
      <c r="AB155" s="137">
        <f t="shared" si="44"/>
        <v>0.9</v>
      </c>
      <c r="AC155" s="137">
        <f t="shared" si="44"/>
        <v>0.9</v>
      </c>
      <c r="AD155" s="137">
        <f t="shared" si="44"/>
        <v>0.9</v>
      </c>
      <c r="AE155" s="137">
        <f t="shared" si="44"/>
        <v>0.9</v>
      </c>
      <c r="AF155" s="137">
        <f t="shared" si="44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3"/>
        <v>1.08</v>
      </c>
      <c r="D156" s="137">
        <f t="shared" si="43"/>
        <v>1.08</v>
      </c>
      <c r="E156" s="137">
        <f t="shared" si="43"/>
        <v>1.08</v>
      </c>
      <c r="F156" s="137">
        <f t="shared" si="43"/>
        <v>1.08</v>
      </c>
      <c r="G156" s="137">
        <f t="shared" si="43"/>
        <v>1.08</v>
      </c>
      <c r="H156" s="137">
        <f t="shared" si="43"/>
        <v>1.08</v>
      </c>
      <c r="I156" s="137">
        <f t="shared" si="43"/>
        <v>1.08</v>
      </c>
      <c r="J156" s="137">
        <f t="shared" si="43"/>
        <v>1.08</v>
      </c>
      <c r="K156" s="137">
        <f t="shared" si="43"/>
        <v>1.08</v>
      </c>
      <c r="L156" s="137">
        <f t="shared" si="43"/>
        <v>1.08</v>
      </c>
      <c r="M156" s="137">
        <f t="shared" si="43"/>
        <v>1.08</v>
      </c>
      <c r="N156" s="137">
        <f t="shared" si="43"/>
        <v>1.08</v>
      </c>
      <c r="O156" s="137">
        <f t="shared" si="43"/>
        <v>1.08</v>
      </c>
      <c r="P156" s="137">
        <f t="shared" si="43"/>
        <v>1.08</v>
      </c>
      <c r="Q156" s="137">
        <f t="shared" si="43"/>
        <v>1.08</v>
      </c>
      <c r="R156" s="137">
        <f t="shared" si="43"/>
        <v>1.08</v>
      </c>
      <c r="S156" s="137">
        <f t="shared" si="44"/>
        <v>1.08</v>
      </c>
      <c r="T156" s="137">
        <f t="shared" si="44"/>
        <v>1.08</v>
      </c>
      <c r="U156" s="137">
        <f t="shared" si="44"/>
        <v>1.08</v>
      </c>
      <c r="V156" s="137">
        <f t="shared" si="44"/>
        <v>1.08</v>
      </c>
      <c r="W156" s="137">
        <f t="shared" si="44"/>
        <v>1.08</v>
      </c>
      <c r="X156" s="137">
        <f t="shared" si="44"/>
        <v>1.08</v>
      </c>
      <c r="Y156" s="137">
        <f t="shared" si="44"/>
        <v>1.08</v>
      </c>
      <c r="Z156" s="137">
        <f t="shared" si="44"/>
        <v>1.08</v>
      </c>
      <c r="AA156" s="137">
        <f t="shared" si="44"/>
        <v>1.08</v>
      </c>
      <c r="AB156" s="137">
        <f t="shared" si="44"/>
        <v>1.08</v>
      </c>
      <c r="AC156" s="137">
        <f t="shared" si="44"/>
        <v>1.08</v>
      </c>
      <c r="AD156" s="137">
        <f t="shared" si="44"/>
        <v>1.08</v>
      </c>
      <c r="AE156" s="137">
        <f t="shared" si="44"/>
        <v>1.08</v>
      </c>
      <c r="AF156" s="137">
        <f t="shared" si="44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3"/>
        <v>2.37</v>
      </c>
      <c r="D157" s="137">
        <f t="shared" si="43"/>
        <v>2.37</v>
      </c>
      <c r="E157" s="137">
        <f t="shared" si="43"/>
        <v>2.37</v>
      </c>
      <c r="F157" s="137">
        <f t="shared" si="43"/>
        <v>2.37</v>
      </c>
      <c r="G157" s="137">
        <f t="shared" si="43"/>
        <v>2.37</v>
      </c>
      <c r="H157" s="137">
        <f t="shared" si="43"/>
        <v>2.37</v>
      </c>
      <c r="I157" s="137">
        <f t="shared" si="43"/>
        <v>2.37</v>
      </c>
      <c r="J157" s="137">
        <f t="shared" si="43"/>
        <v>2.37</v>
      </c>
      <c r="K157" s="137">
        <f t="shared" si="43"/>
        <v>2.37</v>
      </c>
      <c r="L157" s="137">
        <f t="shared" si="43"/>
        <v>2.37</v>
      </c>
      <c r="M157" s="137">
        <f t="shared" si="43"/>
        <v>2.37</v>
      </c>
      <c r="N157" s="137">
        <f t="shared" si="43"/>
        <v>2.37</v>
      </c>
      <c r="O157" s="137">
        <f t="shared" si="43"/>
        <v>2.37</v>
      </c>
      <c r="P157" s="137">
        <f t="shared" si="43"/>
        <v>2.37</v>
      </c>
      <c r="Q157" s="137">
        <f t="shared" si="43"/>
        <v>2.37</v>
      </c>
      <c r="R157" s="137">
        <f t="shared" si="43"/>
        <v>2.37</v>
      </c>
      <c r="S157" s="137">
        <f t="shared" si="44"/>
        <v>2.37</v>
      </c>
      <c r="T157" s="137">
        <f t="shared" si="44"/>
        <v>2.37</v>
      </c>
      <c r="U157" s="137">
        <f t="shared" si="44"/>
        <v>2.37</v>
      </c>
      <c r="V157" s="137">
        <f t="shared" si="44"/>
        <v>2.37</v>
      </c>
      <c r="W157" s="137">
        <f t="shared" si="44"/>
        <v>2.37</v>
      </c>
      <c r="X157" s="137">
        <f t="shared" si="44"/>
        <v>2.37</v>
      </c>
      <c r="Y157" s="137">
        <f t="shared" si="44"/>
        <v>2.37</v>
      </c>
      <c r="Z157" s="137">
        <f t="shared" si="44"/>
        <v>2.37</v>
      </c>
      <c r="AA157" s="137">
        <f t="shared" si="44"/>
        <v>2.37</v>
      </c>
      <c r="AB157" s="137">
        <f t="shared" si="44"/>
        <v>2.37</v>
      </c>
      <c r="AC157" s="137">
        <f t="shared" si="44"/>
        <v>2.37</v>
      </c>
      <c r="AD157" s="137">
        <f t="shared" si="44"/>
        <v>2.37</v>
      </c>
      <c r="AE157" s="137">
        <f t="shared" si="44"/>
        <v>2.37</v>
      </c>
      <c r="AF157" s="137">
        <f t="shared" si="44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3"/>
        <v>1.81</v>
      </c>
      <c r="D158" s="137">
        <f t="shared" si="43"/>
        <v>1.81</v>
      </c>
      <c r="E158" s="137">
        <f t="shared" si="43"/>
        <v>1.81</v>
      </c>
      <c r="F158" s="137">
        <f t="shared" si="43"/>
        <v>1.81</v>
      </c>
      <c r="G158" s="137">
        <f t="shared" si="43"/>
        <v>1.81</v>
      </c>
      <c r="H158" s="137">
        <f t="shared" si="43"/>
        <v>1.81</v>
      </c>
      <c r="I158" s="137">
        <f t="shared" si="43"/>
        <v>1.81</v>
      </c>
      <c r="J158" s="137">
        <f t="shared" si="43"/>
        <v>1.81</v>
      </c>
      <c r="K158" s="137">
        <f t="shared" si="43"/>
        <v>1.81</v>
      </c>
      <c r="L158" s="137">
        <f t="shared" si="43"/>
        <v>1.81</v>
      </c>
      <c r="M158" s="137">
        <f t="shared" si="43"/>
        <v>1.81</v>
      </c>
      <c r="N158" s="137">
        <f t="shared" si="43"/>
        <v>1.81</v>
      </c>
      <c r="O158" s="137">
        <f t="shared" si="43"/>
        <v>1.81</v>
      </c>
      <c r="P158" s="137">
        <f t="shared" si="43"/>
        <v>1.81</v>
      </c>
      <c r="Q158" s="137">
        <f t="shared" si="43"/>
        <v>1.81</v>
      </c>
      <c r="R158" s="137">
        <f t="shared" si="43"/>
        <v>1.81</v>
      </c>
      <c r="S158" s="137">
        <f t="shared" si="44"/>
        <v>1.81</v>
      </c>
      <c r="T158" s="137">
        <f t="shared" si="44"/>
        <v>1.81</v>
      </c>
      <c r="U158" s="137">
        <f t="shared" si="44"/>
        <v>1.81</v>
      </c>
      <c r="V158" s="137">
        <f t="shared" si="44"/>
        <v>1.81</v>
      </c>
      <c r="W158" s="137">
        <f t="shared" si="44"/>
        <v>1.81</v>
      </c>
      <c r="X158" s="137">
        <f t="shared" si="44"/>
        <v>1.81</v>
      </c>
      <c r="Y158" s="137">
        <f t="shared" si="44"/>
        <v>1.81</v>
      </c>
      <c r="Z158" s="137">
        <f t="shared" si="44"/>
        <v>1.81</v>
      </c>
      <c r="AA158" s="137">
        <f t="shared" si="44"/>
        <v>1.81</v>
      </c>
      <c r="AB158" s="137">
        <f t="shared" si="44"/>
        <v>1.81</v>
      </c>
      <c r="AC158" s="137">
        <f t="shared" si="44"/>
        <v>1.81</v>
      </c>
      <c r="AD158" s="137">
        <f t="shared" si="44"/>
        <v>1.81</v>
      </c>
      <c r="AE158" s="137">
        <f t="shared" si="44"/>
        <v>1.81</v>
      </c>
      <c r="AF158" s="137">
        <f t="shared" si="44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3"/>
        <v>1.0900000000000001</v>
      </c>
      <c r="D159" s="137">
        <f t="shared" si="43"/>
        <v>1.0900000000000001</v>
      </c>
      <c r="E159" s="137">
        <f t="shared" si="43"/>
        <v>1.0900000000000001</v>
      </c>
      <c r="F159" s="137">
        <f t="shared" si="43"/>
        <v>1.0900000000000001</v>
      </c>
      <c r="G159" s="137">
        <f t="shared" si="43"/>
        <v>1.0900000000000001</v>
      </c>
      <c r="H159" s="137">
        <f t="shared" si="43"/>
        <v>1.0900000000000001</v>
      </c>
      <c r="I159" s="137">
        <f t="shared" si="43"/>
        <v>1.0900000000000001</v>
      </c>
      <c r="J159" s="137">
        <f t="shared" si="43"/>
        <v>1.0900000000000001</v>
      </c>
      <c r="K159" s="137">
        <f t="shared" si="43"/>
        <v>1.0900000000000001</v>
      </c>
      <c r="L159" s="137">
        <f t="shared" si="43"/>
        <v>1.0900000000000001</v>
      </c>
      <c r="M159" s="137">
        <f t="shared" si="43"/>
        <v>1.0900000000000001</v>
      </c>
      <c r="N159" s="137">
        <f t="shared" si="43"/>
        <v>1.0900000000000001</v>
      </c>
      <c r="O159" s="137">
        <f t="shared" si="43"/>
        <v>1.0900000000000001</v>
      </c>
      <c r="P159" s="137">
        <f t="shared" si="43"/>
        <v>1.0900000000000001</v>
      </c>
      <c r="Q159" s="137">
        <f t="shared" si="43"/>
        <v>1.0900000000000001</v>
      </c>
      <c r="R159" s="137">
        <f t="shared" si="43"/>
        <v>1.0900000000000001</v>
      </c>
      <c r="S159" s="137">
        <f t="shared" si="44"/>
        <v>1.0900000000000001</v>
      </c>
      <c r="T159" s="137">
        <f t="shared" si="44"/>
        <v>1.0900000000000001</v>
      </c>
      <c r="U159" s="137">
        <f t="shared" si="44"/>
        <v>1.0900000000000001</v>
      </c>
      <c r="V159" s="137">
        <f t="shared" si="44"/>
        <v>1.0900000000000001</v>
      </c>
      <c r="W159" s="137">
        <f t="shared" si="44"/>
        <v>1.0900000000000001</v>
      </c>
      <c r="X159" s="137">
        <f t="shared" si="44"/>
        <v>1.0900000000000001</v>
      </c>
      <c r="Y159" s="137">
        <f t="shared" si="44"/>
        <v>1.0900000000000001</v>
      </c>
      <c r="Z159" s="137">
        <f t="shared" si="44"/>
        <v>1.0900000000000001</v>
      </c>
      <c r="AA159" s="137">
        <f t="shared" si="44"/>
        <v>1.0900000000000001</v>
      </c>
      <c r="AB159" s="137">
        <f t="shared" si="44"/>
        <v>1.0900000000000001</v>
      </c>
      <c r="AC159" s="137">
        <f t="shared" si="44"/>
        <v>1.0900000000000001</v>
      </c>
      <c r="AD159" s="137">
        <f t="shared" si="44"/>
        <v>1.0900000000000001</v>
      </c>
      <c r="AE159" s="137">
        <f t="shared" si="44"/>
        <v>1.0900000000000001</v>
      </c>
      <c r="AF159" s="137">
        <f t="shared" si="44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3"/>
        <v>1.58</v>
      </c>
      <c r="D160" s="137">
        <f t="shared" si="43"/>
        <v>1.58</v>
      </c>
      <c r="E160" s="137">
        <f t="shared" si="43"/>
        <v>1.58</v>
      </c>
      <c r="F160" s="137">
        <f t="shared" si="43"/>
        <v>1.58</v>
      </c>
      <c r="G160" s="137">
        <f t="shared" si="43"/>
        <v>1.58</v>
      </c>
      <c r="H160" s="137">
        <f t="shared" si="43"/>
        <v>1.58</v>
      </c>
      <c r="I160" s="137">
        <f t="shared" si="43"/>
        <v>1.58</v>
      </c>
      <c r="J160" s="137">
        <f t="shared" si="43"/>
        <v>1.58</v>
      </c>
      <c r="K160" s="137">
        <f t="shared" si="43"/>
        <v>1.58</v>
      </c>
      <c r="L160" s="137">
        <f t="shared" si="43"/>
        <v>1.58</v>
      </c>
      <c r="M160" s="137">
        <f t="shared" si="43"/>
        <v>1.58</v>
      </c>
      <c r="N160" s="137">
        <f t="shared" si="43"/>
        <v>1.58</v>
      </c>
      <c r="O160" s="137">
        <f t="shared" si="43"/>
        <v>1.58</v>
      </c>
      <c r="P160" s="137">
        <f t="shared" si="43"/>
        <v>1.58</v>
      </c>
      <c r="Q160" s="137">
        <f t="shared" si="43"/>
        <v>1.58</v>
      </c>
      <c r="R160" s="137">
        <f t="shared" si="43"/>
        <v>1.58</v>
      </c>
      <c r="S160" s="137">
        <f t="shared" si="44"/>
        <v>1.58</v>
      </c>
      <c r="T160" s="137">
        <f t="shared" si="44"/>
        <v>1.58</v>
      </c>
      <c r="U160" s="137">
        <f t="shared" si="44"/>
        <v>1.58</v>
      </c>
      <c r="V160" s="137">
        <f t="shared" si="44"/>
        <v>1.58</v>
      </c>
      <c r="W160" s="137">
        <f t="shared" si="44"/>
        <v>1.58</v>
      </c>
      <c r="X160" s="137">
        <f t="shared" si="44"/>
        <v>1.58</v>
      </c>
      <c r="Y160" s="137">
        <f t="shared" si="44"/>
        <v>1.58</v>
      </c>
      <c r="Z160" s="137">
        <f t="shared" si="44"/>
        <v>1.58</v>
      </c>
      <c r="AA160" s="137">
        <f t="shared" si="44"/>
        <v>1.58</v>
      </c>
      <c r="AB160" s="137">
        <f t="shared" si="44"/>
        <v>1.58</v>
      </c>
      <c r="AC160" s="137">
        <f t="shared" si="44"/>
        <v>1.58</v>
      </c>
      <c r="AD160" s="137">
        <f t="shared" si="44"/>
        <v>1.58</v>
      </c>
      <c r="AE160" s="137">
        <f t="shared" si="44"/>
        <v>1.58</v>
      </c>
      <c r="AF160" s="137">
        <f t="shared" si="44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3"/>
        <v>2</v>
      </c>
      <c r="D161" s="137">
        <f t="shared" si="43"/>
        <v>2</v>
      </c>
      <c r="E161" s="137">
        <f t="shared" si="43"/>
        <v>2</v>
      </c>
      <c r="F161" s="137">
        <f t="shared" si="43"/>
        <v>2</v>
      </c>
      <c r="G161" s="137">
        <f t="shared" si="43"/>
        <v>2</v>
      </c>
      <c r="H161" s="137">
        <f t="shared" si="43"/>
        <v>2</v>
      </c>
      <c r="I161" s="137">
        <f t="shared" si="43"/>
        <v>2</v>
      </c>
      <c r="J161" s="137">
        <f t="shared" si="43"/>
        <v>2</v>
      </c>
      <c r="K161" s="137">
        <f t="shared" si="43"/>
        <v>2</v>
      </c>
      <c r="L161" s="137">
        <f t="shared" si="43"/>
        <v>2</v>
      </c>
      <c r="M161" s="137">
        <f t="shared" si="43"/>
        <v>2</v>
      </c>
      <c r="N161" s="137">
        <f t="shared" si="43"/>
        <v>2</v>
      </c>
      <c r="O161" s="137">
        <f t="shared" si="43"/>
        <v>2</v>
      </c>
      <c r="P161" s="137">
        <f t="shared" si="43"/>
        <v>2</v>
      </c>
      <c r="Q161" s="137">
        <f t="shared" si="43"/>
        <v>2</v>
      </c>
      <c r="R161" s="137">
        <f t="shared" si="43"/>
        <v>2</v>
      </c>
      <c r="S161" s="137">
        <f t="shared" si="44"/>
        <v>2</v>
      </c>
      <c r="T161" s="137">
        <f t="shared" si="44"/>
        <v>2</v>
      </c>
      <c r="U161" s="137">
        <f t="shared" si="44"/>
        <v>2</v>
      </c>
      <c r="V161" s="137">
        <f t="shared" si="44"/>
        <v>2</v>
      </c>
      <c r="W161" s="137">
        <f t="shared" si="44"/>
        <v>2</v>
      </c>
      <c r="X161" s="137">
        <f t="shared" si="44"/>
        <v>2</v>
      </c>
      <c r="Y161" s="137">
        <f t="shared" si="44"/>
        <v>2</v>
      </c>
      <c r="Z161" s="137">
        <f t="shared" si="44"/>
        <v>2</v>
      </c>
      <c r="AA161" s="137">
        <f t="shared" si="44"/>
        <v>2</v>
      </c>
      <c r="AB161" s="137">
        <f t="shared" si="44"/>
        <v>2</v>
      </c>
      <c r="AC161" s="137">
        <f t="shared" si="44"/>
        <v>2</v>
      </c>
      <c r="AD161" s="137">
        <f t="shared" si="44"/>
        <v>2</v>
      </c>
      <c r="AE161" s="137">
        <f t="shared" si="44"/>
        <v>2</v>
      </c>
      <c r="AF161" s="137">
        <f t="shared" si="44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3"/>
        <v>0.47</v>
      </c>
      <c r="D162" s="137">
        <f t="shared" si="43"/>
        <v>0.47</v>
      </c>
      <c r="E162" s="137">
        <f t="shared" si="43"/>
        <v>0.47</v>
      </c>
      <c r="F162" s="137">
        <f t="shared" si="43"/>
        <v>0.47</v>
      </c>
      <c r="G162" s="137">
        <f t="shared" si="43"/>
        <v>0.47</v>
      </c>
      <c r="H162" s="137">
        <f t="shared" si="43"/>
        <v>0.47</v>
      </c>
      <c r="I162" s="137">
        <f t="shared" si="43"/>
        <v>0.47</v>
      </c>
      <c r="J162" s="137">
        <f t="shared" si="43"/>
        <v>0.47</v>
      </c>
      <c r="K162" s="137">
        <f t="shared" si="43"/>
        <v>0.47</v>
      </c>
      <c r="L162" s="137">
        <f t="shared" si="43"/>
        <v>0.47</v>
      </c>
      <c r="M162" s="137">
        <f t="shared" si="43"/>
        <v>0.47</v>
      </c>
      <c r="N162" s="137">
        <f t="shared" si="43"/>
        <v>0.47</v>
      </c>
      <c r="O162" s="137">
        <f t="shared" si="43"/>
        <v>0.47</v>
      </c>
      <c r="P162" s="137">
        <f t="shared" si="43"/>
        <v>0.47</v>
      </c>
      <c r="Q162" s="137">
        <f t="shared" si="43"/>
        <v>0.47</v>
      </c>
      <c r="R162" s="137">
        <f t="shared" si="43"/>
        <v>0.47</v>
      </c>
      <c r="S162" s="137">
        <f t="shared" si="44"/>
        <v>0.47</v>
      </c>
      <c r="T162" s="137">
        <f t="shared" si="44"/>
        <v>0.47</v>
      </c>
      <c r="U162" s="137">
        <f t="shared" si="44"/>
        <v>0.47</v>
      </c>
      <c r="V162" s="137">
        <f t="shared" si="44"/>
        <v>0.47</v>
      </c>
      <c r="W162" s="137">
        <f t="shared" si="44"/>
        <v>0.47</v>
      </c>
      <c r="X162" s="137">
        <f t="shared" si="44"/>
        <v>0.47</v>
      </c>
      <c r="Y162" s="137">
        <f t="shared" si="44"/>
        <v>0.47</v>
      </c>
      <c r="Z162" s="137">
        <f t="shared" si="44"/>
        <v>0.47</v>
      </c>
      <c r="AA162" s="137">
        <f t="shared" si="44"/>
        <v>0.47</v>
      </c>
      <c r="AB162" s="137">
        <f t="shared" si="44"/>
        <v>0.47</v>
      </c>
      <c r="AC162" s="137">
        <f t="shared" si="44"/>
        <v>0.47</v>
      </c>
      <c r="AD162" s="137">
        <f t="shared" si="44"/>
        <v>0.47</v>
      </c>
      <c r="AE162" s="137">
        <f t="shared" si="44"/>
        <v>0.47</v>
      </c>
      <c r="AF162" s="137">
        <f t="shared" si="44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3"/>
        <v>0</v>
      </c>
      <c r="D163" s="137">
        <f t="shared" si="43"/>
        <v>0</v>
      </c>
      <c r="E163" s="137">
        <f t="shared" si="43"/>
        <v>0</v>
      </c>
      <c r="F163" s="137">
        <f t="shared" si="43"/>
        <v>0</v>
      </c>
      <c r="G163" s="137">
        <f t="shared" si="43"/>
        <v>0</v>
      </c>
      <c r="H163" s="137">
        <f t="shared" si="43"/>
        <v>0</v>
      </c>
      <c r="I163" s="137">
        <f t="shared" si="43"/>
        <v>0</v>
      </c>
      <c r="J163" s="137">
        <f t="shared" si="43"/>
        <v>0</v>
      </c>
      <c r="K163" s="137">
        <f t="shared" si="43"/>
        <v>0</v>
      </c>
      <c r="L163" s="137">
        <f t="shared" si="43"/>
        <v>0</v>
      </c>
      <c r="M163" s="137">
        <f t="shared" si="43"/>
        <v>0</v>
      </c>
      <c r="N163" s="137">
        <f t="shared" si="43"/>
        <v>0</v>
      </c>
      <c r="O163" s="137">
        <f t="shared" si="43"/>
        <v>0</v>
      </c>
      <c r="P163" s="137">
        <f t="shared" si="43"/>
        <v>0</v>
      </c>
      <c r="Q163" s="137">
        <f t="shared" si="43"/>
        <v>0</v>
      </c>
      <c r="R163" s="137">
        <f t="shared" si="43"/>
        <v>0</v>
      </c>
      <c r="S163" s="137">
        <f t="shared" si="44"/>
        <v>0</v>
      </c>
      <c r="T163" s="137">
        <f t="shared" si="44"/>
        <v>0</v>
      </c>
      <c r="U163" s="137">
        <f t="shared" si="44"/>
        <v>0</v>
      </c>
      <c r="V163" s="137">
        <f t="shared" si="44"/>
        <v>0</v>
      </c>
      <c r="W163" s="137">
        <f t="shared" si="44"/>
        <v>0</v>
      </c>
      <c r="X163" s="137">
        <f t="shared" si="44"/>
        <v>0</v>
      </c>
      <c r="Y163" s="137">
        <f t="shared" si="44"/>
        <v>0</v>
      </c>
      <c r="Z163" s="137">
        <f t="shared" si="44"/>
        <v>0</v>
      </c>
      <c r="AA163" s="137">
        <f t="shared" si="44"/>
        <v>0</v>
      </c>
      <c r="AB163" s="137">
        <f t="shared" si="44"/>
        <v>0</v>
      </c>
      <c r="AC163" s="137">
        <f t="shared" si="44"/>
        <v>0</v>
      </c>
      <c r="AD163" s="137">
        <f t="shared" si="44"/>
        <v>0</v>
      </c>
      <c r="AE163" s="137">
        <f t="shared" si="44"/>
        <v>0</v>
      </c>
      <c r="AF163" s="137">
        <f t="shared" si="44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3"/>
        <v>0</v>
      </c>
      <c r="D164" s="137">
        <f t="shared" si="43"/>
        <v>0</v>
      </c>
      <c r="E164" s="137">
        <f t="shared" si="43"/>
        <v>0</v>
      </c>
      <c r="F164" s="137">
        <f t="shared" si="43"/>
        <v>0</v>
      </c>
      <c r="G164" s="137">
        <f t="shared" si="43"/>
        <v>0</v>
      </c>
      <c r="H164" s="137">
        <f t="shared" si="43"/>
        <v>0</v>
      </c>
      <c r="I164" s="137">
        <f t="shared" si="43"/>
        <v>0</v>
      </c>
      <c r="J164" s="137">
        <f t="shared" si="43"/>
        <v>0</v>
      </c>
      <c r="K164" s="137">
        <f t="shared" si="43"/>
        <v>0</v>
      </c>
      <c r="L164" s="137">
        <f t="shared" si="43"/>
        <v>0</v>
      </c>
      <c r="M164" s="137">
        <f t="shared" si="43"/>
        <v>0</v>
      </c>
      <c r="N164" s="137">
        <f t="shared" si="43"/>
        <v>0</v>
      </c>
      <c r="O164" s="137">
        <f t="shared" si="43"/>
        <v>0</v>
      </c>
      <c r="P164" s="137">
        <f t="shared" si="43"/>
        <v>0</v>
      </c>
      <c r="Q164" s="137">
        <f t="shared" si="43"/>
        <v>0</v>
      </c>
      <c r="R164" s="137">
        <f t="shared" si="44"/>
        <v>0</v>
      </c>
      <c r="S164" s="137">
        <f t="shared" si="44"/>
        <v>0</v>
      </c>
      <c r="T164" s="137">
        <f t="shared" si="44"/>
        <v>0</v>
      </c>
      <c r="U164" s="137">
        <f t="shared" si="44"/>
        <v>0</v>
      </c>
      <c r="V164" s="137">
        <f t="shared" si="44"/>
        <v>0</v>
      </c>
      <c r="W164" s="137">
        <f t="shared" si="44"/>
        <v>0</v>
      </c>
      <c r="X164" s="137">
        <f t="shared" si="44"/>
        <v>0</v>
      </c>
      <c r="Y164" s="137">
        <f t="shared" si="44"/>
        <v>0</v>
      </c>
      <c r="Z164" s="137">
        <f t="shared" si="44"/>
        <v>0</v>
      </c>
      <c r="AA164" s="137">
        <f t="shared" si="44"/>
        <v>0</v>
      </c>
      <c r="AB164" s="137">
        <f t="shared" si="44"/>
        <v>0</v>
      </c>
      <c r="AC164" s="137">
        <f t="shared" si="44"/>
        <v>0</v>
      </c>
      <c r="AD164" s="137">
        <f t="shared" si="44"/>
        <v>0</v>
      </c>
      <c r="AE164" s="137">
        <f t="shared" si="44"/>
        <v>0</v>
      </c>
      <c r="AF164" s="137">
        <f t="shared" si="44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3"/>
        <v>0.8</v>
      </c>
      <c r="D165" s="137">
        <f t="shared" si="43"/>
        <v>0.8</v>
      </c>
      <c r="E165" s="137">
        <f t="shared" si="43"/>
        <v>0.8</v>
      </c>
      <c r="F165" s="137">
        <f t="shared" si="43"/>
        <v>0.8</v>
      </c>
      <c r="G165" s="137">
        <f t="shared" si="43"/>
        <v>0.8</v>
      </c>
      <c r="H165" s="137">
        <f t="shared" si="43"/>
        <v>0.8</v>
      </c>
      <c r="I165" s="137">
        <f t="shared" si="43"/>
        <v>0.8</v>
      </c>
      <c r="J165" s="137">
        <f t="shared" si="43"/>
        <v>0.8</v>
      </c>
      <c r="K165" s="137">
        <f t="shared" si="43"/>
        <v>0.8</v>
      </c>
      <c r="L165" s="137">
        <f t="shared" si="43"/>
        <v>0.8</v>
      </c>
      <c r="M165" s="137">
        <f t="shared" si="43"/>
        <v>0.8</v>
      </c>
      <c r="N165" s="137">
        <f t="shared" si="43"/>
        <v>0.8</v>
      </c>
      <c r="O165" s="137">
        <f t="shared" si="43"/>
        <v>0.8</v>
      </c>
      <c r="P165" s="137">
        <f t="shared" si="43"/>
        <v>0.8</v>
      </c>
      <c r="Q165" s="137">
        <f t="shared" si="43"/>
        <v>0.8</v>
      </c>
      <c r="R165" s="137">
        <f t="shared" si="44"/>
        <v>0.8</v>
      </c>
      <c r="S165" s="137">
        <f t="shared" si="44"/>
        <v>0.8</v>
      </c>
      <c r="T165" s="137">
        <f t="shared" si="44"/>
        <v>0.8</v>
      </c>
      <c r="U165" s="137">
        <f t="shared" si="44"/>
        <v>0.8</v>
      </c>
      <c r="V165" s="137">
        <f t="shared" si="44"/>
        <v>0.8</v>
      </c>
      <c r="W165" s="137">
        <f t="shared" si="44"/>
        <v>0.8</v>
      </c>
      <c r="X165" s="137">
        <f t="shared" si="44"/>
        <v>0.8</v>
      </c>
      <c r="Y165" s="137">
        <f t="shared" si="44"/>
        <v>0.8</v>
      </c>
      <c r="Z165" s="137">
        <f t="shared" si="44"/>
        <v>0.8</v>
      </c>
      <c r="AA165" s="137">
        <f t="shared" si="44"/>
        <v>0.8</v>
      </c>
      <c r="AB165" s="137">
        <f t="shared" si="44"/>
        <v>0.8</v>
      </c>
      <c r="AC165" s="137">
        <f t="shared" si="44"/>
        <v>0.8</v>
      </c>
      <c r="AD165" s="137">
        <f t="shared" si="44"/>
        <v>0.8</v>
      </c>
      <c r="AE165" s="137">
        <f t="shared" si="44"/>
        <v>0.8</v>
      </c>
      <c r="AF165" s="137">
        <f t="shared" si="44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3"/>
        <v>1.5</v>
      </c>
      <c r="D166" s="137">
        <f t="shared" si="43"/>
        <v>1.5</v>
      </c>
      <c r="E166" s="137">
        <f t="shared" si="43"/>
        <v>1.5</v>
      </c>
      <c r="F166" s="137">
        <f t="shared" si="43"/>
        <v>1.5</v>
      </c>
      <c r="G166" s="137">
        <f t="shared" si="43"/>
        <v>1.5</v>
      </c>
      <c r="H166" s="137">
        <f t="shared" si="43"/>
        <v>1.5</v>
      </c>
      <c r="I166" s="137">
        <f t="shared" si="43"/>
        <v>1.5</v>
      </c>
      <c r="J166" s="137">
        <f t="shared" si="43"/>
        <v>1.5</v>
      </c>
      <c r="K166" s="137">
        <f t="shared" si="43"/>
        <v>1.5</v>
      </c>
      <c r="L166" s="137">
        <f t="shared" si="43"/>
        <v>1.5</v>
      </c>
      <c r="M166" s="137">
        <f t="shared" si="43"/>
        <v>1.5</v>
      </c>
      <c r="N166" s="137">
        <f t="shared" si="43"/>
        <v>1.5</v>
      </c>
      <c r="O166" s="137">
        <f t="shared" si="43"/>
        <v>1.5</v>
      </c>
      <c r="P166" s="137">
        <f t="shared" si="43"/>
        <v>1.5</v>
      </c>
      <c r="Q166" s="137">
        <f t="shared" si="43"/>
        <v>1.5</v>
      </c>
      <c r="R166" s="137">
        <f t="shared" si="44"/>
        <v>1.5</v>
      </c>
      <c r="S166" s="137">
        <f t="shared" si="44"/>
        <v>1.5</v>
      </c>
      <c r="T166" s="137">
        <f t="shared" si="44"/>
        <v>1.5</v>
      </c>
      <c r="U166" s="137">
        <f t="shared" si="44"/>
        <v>1.5</v>
      </c>
      <c r="V166" s="137">
        <f t="shared" si="44"/>
        <v>1.5</v>
      </c>
      <c r="W166" s="137">
        <f t="shared" si="44"/>
        <v>1.5</v>
      </c>
      <c r="X166" s="137">
        <f t="shared" si="44"/>
        <v>1.5</v>
      </c>
      <c r="Y166" s="137">
        <f t="shared" si="44"/>
        <v>1.5</v>
      </c>
      <c r="Z166" s="137">
        <f t="shared" si="44"/>
        <v>1.5</v>
      </c>
      <c r="AA166" s="137">
        <f t="shared" si="44"/>
        <v>1.5</v>
      </c>
      <c r="AB166" s="137">
        <f t="shared" si="44"/>
        <v>1.5</v>
      </c>
      <c r="AC166" s="137">
        <f t="shared" si="44"/>
        <v>1.5</v>
      </c>
      <c r="AD166" s="137">
        <f t="shared" si="44"/>
        <v>1.5</v>
      </c>
      <c r="AE166" s="137">
        <f t="shared" si="44"/>
        <v>1.5</v>
      </c>
      <c r="AF166" s="137">
        <f t="shared" si="44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3"/>
        <v>1</v>
      </c>
      <c r="D167" s="137">
        <f t="shared" si="43"/>
        <v>1</v>
      </c>
      <c r="E167" s="137">
        <f t="shared" si="43"/>
        <v>1</v>
      </c>
      <c r="F167" s="137">
        <f t="shared" si="43"/>
        <v>1</v>
      </c>
      <c r="G167" s="137">
        <f t="shared" si="43"/>
        <v>1</v>
      </c>
      <c r="H167" s="137">
        <f t="shared" si="43"/>
        <v>1</v>
      </c>
      <c r="I167" s="137">
        <f t="shared" si="43"/>
        <v>1</v>
      </c>
      <c r="J167" s="137">
        <f t="shared" si="43"/>
        <v>1</v>
      </c>
      <c r="K167" s="137">
        <f t="shared" si="43"/>
        <v>1</v>
      </c>
      <c r="L167" s="137">
        <f t="shared" si="43"/>
        <v>1</v>
      </c>
      <c r="M167" s="137">
        <f t="shared" si="43"/>
        <v>1</v>
      </c>
      <c r="N167" s="137">
        <f t="shared" si="43"/>
        <v>1</v>
      </c>
      <c r="O167" s="137">
        <f t="shared" si="43"/>
        <v>1</v>
      </c>
      <c r="P167" s="137">
        <f t="shared" si="43"/>
        <v>1</v>
      </c>
      <c r="Q167" s="137">
        <f t="shared" si="43"/>
        <v>1</v>
      </c>
      <c r="R167" s="137">
        <f t="shared" si="44"/>
        <v>1</v>
      </c>
      <c r="S167" s="137">
        <f t="shared" si="44"/>
        <v>1</v>
      </c>
      <c r="T167" s="137">
        <f t="shared" si="44"/>
        <v>1</v>
      </c>
      <c r="U167" s="137">
        <f t="shared" si="44"/>
        <v>1</v>
      </c>
      <c r="V167" s="137">
        <f t="shared" si="44"/>
        <v>1</v>
      </c>
      <c r="W167" s="137">
        <f t="shared" si="44"/>
        <v>1</v>
      </c>
      <c r="X167" s="137">
        <f t="shared" si="44"/>
        <v>1</v>
      </c>
      <c r="Y167" s="137">
        <f t="shared" si="44"/>
        <v>1</v>
      </c>
      <c r="Z167" s="137">
        <f t="shared" si="44"/>
        <v>1</v>
      </c>
      <c r="AA167" s="137">
        <f t="shared" si="44"/>
        <v>1</v>
      </c>
      <c r="AB167" s="137">
        <f t="shared" si="44"/>
        <v>1</v>
      </c>
      <c r="AC167" s="137">
        <f t="shared" si="44"/>
        <v>1</v>
      </c>
      <c r="AD167" s="137">
        <f t="shared" si="44"/>
        <v>1</v>
      </c>
      <c r="AE167" s="137">
        <f t="shared" si="44"/>
        <v>1</v>
      </c>
      <c r="AF167" s="137">
        <f t="shared" si="44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5">B169</f>
        <v>1</v>
      </c>
      <c r="D169" s="137">
        <f t="shared" si="45"/>
        <v>1</v>
      </c>
      <c r="E169" s="137">
        <f t="shared" si="45"/>
        <v>1</v>
      </c>
      <c r="F169" s="137">
        <f t="shared" si="45"/>
        <v>1</v>
      </c>
      <c r="G169" s="137">
        <f t="shared" si="45"/>
        <v>1</v>
      </c>
      <c r="H169" s="137">
        <f t="shared" si="45"/>
        <v>1</v>
      </c>
      <c r="I169" s="137">
        <f t="shared" si="45"/>
        <v>1</v>
      </c>
      <c r="J169" s="137">
        <f t="shared" si="45"/>
        <v>1</v>
      </c>
      <c r="K169" s="137">
        <f t="shared" si="45"/>
        <v>1</v>
      </c>
      <c r="L169" s="137">
        <f t="shared" si="45"/>
        <v>1</v>
      </c>
      <c r="M169" s="137">
        <f t="shared" si="45"/>
        <v>1</v>
      </c>
      <c r="N169" s="137">
        <f t="shared" si="45"/>
        <v>1</v>
      </c>
      <c r="O169" s="137">
        <f t="shared" si="45"/>
        <v>1</v>
      </c>
      <c r="P169" s="137">
        <f t="shared" si="45"/>
        <v>1</v>
      </c>
      <c r="Q169" s="137">
        <f t="shared" si="45"/>
        <v>1</v>
      </c>
      <c r="R169" s="137">
        <f t="shared" si="45"/>
        <v>1</v>
      </c>
      <c r="S169" s="137">
        <f t="shared" ref="R169:AF176" si="46">R169</f>
        <v>1</v>
      </c>
      <c r="T169" s="137">
        <f t="shared" si="46"/>
        <v>1</v>
      </c>
      <c r="U169" s="137">
        <f t="shared" si="46"/>
        <v>1</v>
      </c>
      <c r="V169" s="137">
        <f t="shared" si="46"/>
        <v>1</v>
      </c>
      <c r="W169" s="137">
        <f t="shared" si="46"/>
        <v>1</v>
      </c>
      <c r="X169" s="137">
        <f t="shared" si="46"/>
        <v>1</v>
      </c>
      <c r="Y169" s="137">
        <f t="shared" si="46"/>
        <v>1</v>
      </c>
      <c r="Z169" s="137">
        <f t="shared" si="46"/>
        <v>1</v>
      </c>
      <c r="AA169" s="137">
        <f t="shared" si="46"/>
        <v>1</v>
      </c>
      <c r="AB169" s="137">
        <f t="shared" si="46"/>
        <v>1</v>
      </c>
      <c r="AC169" s="137">
        <f t="shared" si="46"/>
        <v>1</v>
      </c>
      <c r="AD169" s="137">
        <f t="shared" si="46"/>
        <v>1</v>
      </c>
      <c r="AE169" s="137">
        <f t="shared" si="46"/>
        <v>1</v>
      </c>
      <c r="AF169" s="137">
        <f t="shared" si="46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5"/>
        <v>0.42</v>
      </c>
      <c r="D170" s="137">
        <f t="shared" si="45"/>
        <v>0.42</v>
      </c>
      <c r="E170" s="137">
        <f t="shared" si="45"/>
        <v>0.42</v>
      </c>
      <c r="F170" s="137">
        <f t="shared" si="45"/>
        <v>0.42</v>
      </c>
      <c r="G170" s="137">
        <f t="shared" si="45"/>
        <v>0.42</v>
      </c>
      <c r="H170" s="137">
        <f t="shared" si="45"/>
        <v>0.42</v>
      </c>
      <c r="I170" s="137">
        <f t="shared" si="45"/>
        <v>0.42</v>
      </c>
      <c r="J170" s="137">
        <f t="shared" si="45"/>
        <v>0.42</v>
      </c>
      <c r="K170" s="137">
        <f t="shared" si="45"/>
        <v>0.42</v>
      </c>
      <c r="L170" s="137">
        <f t="shared" si="45"/>
        <v>0.42</v>
      </c>
      <c r="M170" s="137">
        <f t="shared" si="45"/>
        <v>0.42</v>
      </c>
      <c r="N170" s="137">
        <f t="shared" si="45"/>
        <v>0.42</v>
      </c>
      <c r="O170" s="137">
        <f t="shared" si="45"/>
        <v>0.42</v>
      </c>
      <c r="P170" s="137">
        <f t="shared" si="45"/>
        <v>0.42</v>
      </c>
      <c r="Q170" s="137">
        <f t="shared" si="45"/>
        <v>0.42</v>
      </c>
      <c r="R170" s="137">
        <f t="shared" si="46"/>
        <v>0.42</v>
      </c>
      <c r="S170" s="137">
        <f t="shared" si="46"/>
        <v>0.42</v>
      </c>
      <c r="T170" s="137">
        <f t="shared" si="46"/>
        <v>0.42</v>
      </c>
      <c r="U170" s="137">
        <f t="shared" si="46"/>
        <v>0.42</v>
      </c>
      <c r="V170" s="137">
        <f t="shared" si="46"/>
        <v>0.42</v>
      </c>
      <c r="W170" s="137">
        <f t="shared" si="46"/>
        <v>0.42</v>
      </c>
      <c r="X170" s="137">
        <f t="shared" si="46"/>
        <v>0.42</v>
      </c>
      <c r="Y170" s="137">
        <f t="shared" si="46"/>
        <v>0.42</v>
      </c>
      <c r="Z170" s="137">
        <f t="shared" si="46"/>
        <v>0.42</v>
      </c>
      <c r="AA170" s="137">
        <f t="shared" si="46"/>
        <v>0.42</v>
      </c>
      <c r="AB170" s="137">
        <f t="shared" si="46"/>
        <v>0.42</v>
      </c>
      <c r="AC170" s="137">
        <f t="shared" si="46"/>
        <v>0.42</v>
      </c>
      <c r="AD170" s="137">
        <f t="shared" si="46"/>
        <v>0.42</v>
      </c>
      <c r="AE170" s="137">
        <f t="shared" si="46"/>
        <v>0.42</v>
      </c>
      <c r="AF170" s="137">
        <f t="shared" si="46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5"/>
        <v>0.46</v>
      </c>
      <c r="D171" s="137">
        <f t="shared" si="45"/>
        <v>0.46</v>
      </c>
      <c r="E171" s="137">
        <f t="shared" si="45"/>
        <v>0.46</v>
      </c>
      <c r="F171" s="137">
        <f t="shared" si="45"/>
        <v>0.46</v>
      </c>
      <c r="G171" s="137">
        <f t="shared" si="45"/>
        <v>0.46</v>
      </c>
      <c r="H171" s="137">
        <f t="shared" si="45"/>
        <v>0.46</v>
      </c>
      <c r="I171" s="137">
        <f t="shared" si="45"/>
        <v>0.46</v>
      </c>
      <c r="J171" s="137">
        <f t="shared" si="45"/>
        <v>0.46</v>
      </c>
      <c r="K171" s="137">
        <f t="shared" si="45"/>
        <v>0.46</v>
      </c>
      <c r="L171" s="137">
        <f t="shared" si="45"/>
        <v>0.46</v>
      </c>
      <c r="M171" s="137">
        <f t="shared" si="45"/>
        <v>0.46</v>
      </c>
      <c r="N171" s="137">
        <f t="shared" si="45"/>
        <v>0.46</v>
      </c>
      <c r="O171" s="137">
        <f t="shared" si="45"/>
        <v>0.46</v>
      </c>
      <c r="P171" s="137">
        <f t="shared" si="45"/>
        <v>0.46</v>
      </c>
      <c r="Q171" s="137">
        <f t="shared" si="45"/>
        <v>0.46</v>
      </c>
      <c r="R171" s="137">
        <f t="shared" si="46"/>
        <v>0.46</v>
      </c>
      <c r="S171" s="137">
        <f t="shared" si="46"/>
        <v>0.46</v>
      </c>
      <c r="T171" s="137">
        <f t="shared" si="46"/>
        <v>0.46</v>
      </c>
      <c r="U171" s="137">
        <f t="shared" si="46"/>
        <v>0.46</v>
      </c>
      <c r="V171" s="137">
        <f t="shared" si="46"/>
        <v>0.46</v>
      </c>
      <c r="W171" s="137">
        <f t="shared" si="46"/>
        <v>0.46</v>
      </c>
      <c r="X171" s="137">
        <f t="shared" si="46"/>
        <v>0.46</v>
      </c>
      <c r="Y171" s="137">
        <f t="shared" si="46"/>
        <v>0.46</v>
      </c>
      <c r="Z171" s="137">
        <f t="shared" si="46"/>
        <v>0.46</v>
      </c>
      <c r="AA171" s="137">
        <f t="shared" si="46"/>
        <v>0.46</v>
      </c>
      <c r="AB171" s="137">
        <f t="shared" si="46"/>
        <v>0.46</v>
      </c>
      <c r="AC171" s="137">
        <f t="shared" si="46"/>
        <v>0.46</v>
      </c>
      <c r="AD171" s="137">
        <f t="shared" si="46"/>
        <v>0.46</v>
      </c>
      <c r="AE171" s="137">
        <f t="shared" si="46"/>
        <v>0.46</v>
      </c>
      <c r="AF171" s="137">
        <f t="shared" si="46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5"/>
        <v>0.85</v>
      </c>
      <c r="D172" s="137">
        <f t="shared" si="45"/>
        <v>0.85</v>
      </c>
      <c r="E172" s="137">
        <f t="shared" si="45"/>
        <v>0.85</v>
      </c>
      <c r="F172" s="137">
        <f t="shared" si="45"/>
        <v>0.85</v>
      </c>
      <c r="G172" s="137">
        <f t="shared" si="45"/>
        <v>0.85</v>
      </c>
      <c r="H172" s="137">
        <f t="shared" si="45"/>
        <v>0.85</v>
      </c>
      <c r="I172" s="137">
        <f t="shared" si="45"/>
        <v>0.85</v>
      </c>
      <c r="J172" s="137">
        <f t="shared" si="45"/>
        <v>0.85</v>
      </c>
      <c r="K172" s="137">
        <f t="shared" si="45"/>
        <v>0.85</v>
      </c>
      <c r="L172" s="137">
        <f t="shared" si="45"/>
        <v>0.85</v>
      </c>
      <c r="M172" s="137">
        <f t="shared" si="45"/>
        <v>0.85</v>
      </c>
      <c r="N172" s="137">
        <f t="shared" si="45"/>
        <v>0.85</v>
      </c>
      <c r="O172" s="137">
        <f t="shared" si="45"/>
        <v>0.85</v>
      </c>
      <c r="P172" s="137">
        <f t="shared" si="45"/>
        <v>0.85</v>
      </c>
      <c r="Q172" s="137">
        <f t="shared" si="45"/>
        <v>0.85</v>
      </c>
      <c r="R172" s="137">
        <f t="shared" si="46"/>
        <v>0.85</v>
      </c>
      <c r="S172" s="137">
        <f t="shared" si="46"/>
        <v>0.85</v>
      </c>
      <c r="T172" s="137">
        <f t="shared" si="46"/>
        <v>0.85</v>
      </c>
      <c r="U172" s="137">
        <f t="shared" si="46"/>
        <v>0.85</v>
      </c>
      <c r="V172" s="137">
        <f t="shared" si="46"/>
        <v>0.85</v>
      </c>
      <c r="W172" s="137">
        <f t="shared" si="46"/>
        <v>0.85</v>
      </c>
      <c r="X172" s="137">
        <f t="shared" si="46"/>
        <v>0.85</v>
      </c>
      <c r="Y172" s="137">
        <f t="shared" si="46"/>
        <v>0.85</v>
      </c>
      <c r="Z172" s="137">
        <f t="shared" si="46"/>
        <v>0.85</v>
      </c>
      <c r="AA172" s="137">
        <f t="shared" si="46"/>
        <v>0.85</v>
      </c>
      <c r="AB172" s="137">
        <f t="shared" si="46"/>
        <v>0.85</v>
      </c>
      <c r="AC172" s="137">
        <f t="shared" si="46"/>
        <v>0.85</v>
      </c>
      <c r="AD172" s="137">
        <f t="shared" si="46"/>
        <v>0.85</v>
      </c>
      <c r="AE172" s="137">
        <f t="shared" si="46"/>
        <v>0.85</v>
      </c>
      <c r="AF172" s="137">
        <f t="shared" si="46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5"/>
        <v>0.9</v>
      </c>
      <c r="D173" s="137">
        <f t="shared" si="45"/>
        <v>0.9</v>
      </c>
      <c r="E173" s="137">
        <f t="shared" si="45"/>
        <v>0.9</v>
      </c>
      <c r="F173" s="137">
        <f t="shared" si="45"/>
        <v>0.9</v>
      </c>
      <c r="G173" s="137">
        <f t="shared" si="45"/>
        <v>0.9</v>
      </c>
      <c r="H173" s="137">
        <f t="shared" si="45"/>
        <v>0.9</v>
      </c>
      <c r="I173" s="137">
        <f t="shared" si="45"/>
        <v>0.9</v>
      </c>
      <c r="J173" s="137">
        <f t="shared" si="45"/>
        <v>0.9</v>
      </c>
      <c r="K173" s="137">
        <f t="shared" si="45"/>
        <v>0.9</v>
      </c>
      <c r="L173" s="137">
        <f t="shared" si="45"/>
        <v>0.9</v>
      </c>
      <c r="M173" s="137">
        <f t="shared" si="45"/>
        <v>0.9</v>
      </c>
      <c r="N173" s="137">
        <f t="shared" si="45"/>
        <v>0.9</v>
      </c>
      <c r="O173" s="137">
        <f t="shared" si="45"/>
        <v>0.9</v>
      </c>
      <c r="P173" s="137">
        <f t="shared" si="45"/>
        <v>0.9</v>
      </c>
      <c r="Q173" s="137">
        <f t="shared" si="45"/>
        <v>0.9</v>
      </c>
      <c r="R173" s="137">
        <f t="shared" si="46"/>
        <v>0.9</v>
      </c>
      <c r="S173" s="137">
        <f t="shared" si="46"/>
        <v>0.9</v>
      </c>
      <c r="T173" s="137">
        <f t="shared" si="46"/>
        <v>0.9</v>
      </c>
      <c r="U173" s="137">
        <f t="shared" si="46"/>
        <v>0.9</v>
      </c>
      <c r="V173" s="137">
        <f t="shared" si="46"/>
        <v>0.9</v>
      </c>
      <c r="W173" s="137">
        <f t="shared" si="46"/>
        <v>0.9</v>
      </c>
      <c r="X173" s="137">
        <f t="shared" si="46"/>
        <v>0.9</v>
      </c>
      <c r="Y173" s="137">
        <f t="shared" si="46"/>
        <v>0.9</v>
      </c>
      <c r="Z173" s="137">
        <f t="shared" si="46"/>
        <v>0.9</v>
      </c>
      <c r="AA173" s="137">
        <f t="shared" si="46"/>
        <v>0.9</v>
      </c>
      <c r="AB173" s="137">
        <f t="shared" si="46"/>
        <v>0.9</v>
      </c>
      <c r="AC173" s="137">
        <f t="shared" si="46"/>
        <v>0.9</v>
      </c>
      <c r="AD173" s="137">
        <f t="shared" si="46"/>
        <v>0.9</v>
      </c>
      <c r="AE173" s="137">
        <f t="shared" si="46"/>
        <v>0.9</v>
      </c>
      <c r="AF173" s="137">
        <f t="shared" si="46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5"/>
        <v>0.44</v>
      </c>
      <c r="D174" s="137">
        <f t="shared" si="45"/>
        <v>0.44</v>
      </c>
      <c r="E174" s="137">
        <f t="shared" si="45"/>
        <v>0.44</v>
      </c>
      <c r="F174" s="137">
        <f t="shared" si="45"/>
        <v>0.44</v>
      </c>
      <c r="G174" s="137">
        <f t="shared" si="45"/>
        <v>0.44</v>
      </c>
      <c r="H174" s="137">
        <f t="shared" si="45"/>
        <v>0.44</v>
      </c>
      <c r="I174" s="137">
        <f t="shared" si="45"/>
        <v>0.44</v>
      </c>
      <c r="J174" s="137">
        <f t="shared" si="45"/>
        <v>0.44</v>
      </c>
      <c r="K174" s="137">
        <f t="shared" si="45"/>
        <v>0.44</v>
      </c>
      <c r="L174" s="137">
        <f t="shared" si="45"/>
        <v>0.44</v>
      </c>
      <c r="M174" s="137">
        <f t="shared" si="45"/>
        <v>0.44</v>
      </c>
      <c r="N174" s="137">
        <f t="shared" si="45"/>
        <v>0.44</v>
      </c>
      <c r="O174" s="137">
        <f t="shared" si="45"/>
        <v>0.44</v>
      </c>
      <c r="P174" s="137">
        <f t="shared" si="45"/>
        <v>0.44</v>
      </c>
      <c r="Q174" s="137">
        <f t="shared" si="45"/>
        <v>0.44</v>
      </c>
      <c r="R174" s="137">
        <f t="shared" si="46"/>
        <v>0.44</v>
      </c>
      <c r="S174" s="137">
        <f t="shared" si="46"/>
        <v>0.44</v>
      </c>
      <c r="T174" s="137">
        <f t="shared" si="46"/>
        <v>0.44</v>
      </c>
      <c r="U174" s="137">
        <f t="shared" si="46"/>
        <v>0.44</v>
      </c>
      <c r="V174" s="137">
        <f t="shared" si="46"/>
        <v>0.44</v>
      </c>
      <c r="W174" s="137">
        <f t="shared" si="46"/>
        <v>0.44</v>
      </c>
      <c r="X174" s="137">
        <f t="shared" si="46"/>
        <v>0.44</v>
      </c>
      <c r="Y174" s="137">
        <f t="shared" si="46"/>
        <v>0.44</v>
      </c>
      <c r="Z174" s="137">
        <f t="shared" si="46"/>
        <v>0.44</v>
      </c>
      <c r="AA174" s="137">
        <f t="shared" si="46"/>
        <v>0.44</v>
      </c>
      <c r="AB174" s="137">
        <f t="shared" si="46"/>
        <v>0.44</v>
      </c>
      <c r="AC174" s="137">
        <f t="shared" si="46"/>
        <v>0.44</v>
      </c>
      <c r="AD174" s="137">
        <f t="shared" si="46"/>
        <v>0.44</v>
      </c>
      <c r="AE174" s="137">
        <f t="shared" si="46"/>
        <v>0.44</v>
      </c>
      <c r="AF174" s="137">
        <f t="shared" si="46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5"/>
        <v>2.1</v>
      </c>
      <c r="D175" s="137">
        <f t="shared" si="45"/>
        <v>2.1</v>
      </c>
      <c r="E175" s="137">
        <f t="shared" si="45"/>
        <v>2.1</v>
      </c>
      <c r="F175" s="137">
        <f t="shared" si="45"/>
        <v>2.1</v>
      </c>
      <c r="G175" s="137">
        <f t="shared" si="45"/>
        <v>2.1</v>
      </c>
      <c r="H175" s="137">
        <f t="shared" si="45"/>
        <v>2.1</v>
      </c>
      <c r="I175" s="137">
        <f t="shared" si="45"/>
        <v>2.1</v>
      </c>
      <c r="J175" s="137">
        <f t="shared" si="45"/>
        <v>2.1</v>
      </c>
      <c r="K175" s="137">
        <f t="shared" si="45"/>
        <v>2.1</v>
      </c>
      <c r="L175" s="137">
        <f t="shared" si="45"/>
        <v>2.1</v>
      </c>
      <c r="M175" s="137">
        <f t="shared" si="45"/>
        <v>2.1</v>
      </c>
      <c r="N175" s="137">
        <f t="shared" si="45"/>
        <v>2.1</v>
      </c>
      <c r="O175" s="137">
        <f t="shared" si="45"/>
        <v>2.1</v>
      </c>
      <c r="P175" s="137">
        <f t="shared" si="45"/>
        <v>2.1</v>
      </c>
      <c r="Q175" s="137">
        <f t="shared" si="45"/>
        <v>2.1</v>
      </c>
      <c r="R175" s="137">
        <f t="shared" si="46"/>
        <v>2.1</v>
      </c>
      <c r="S175" s="137">
        <f t="shared" si="46"/>
        <v>2.1</v>
      </c>
      <c r="T175" s="137">
        <f t="shared" si="46"/>
        <v>2.1</v>
      </c>
      <c r="U175" s="137">
        <f t="shared" si="46"/>
        <v>2.1</v>
      </c>
      <c r="V175" s="137">
        <f t="shared" si="46"/>
        <v>2.1</v>
      </c>
      <c r="W175" s="137">
        <f t="shared" si="46"/>
        <v>2.1</v>
      </c>
      <c r="X175" s="137">
        <f t="shared" si="46"/>
        <v>2.1</v>
      </c>
      <c r="Y175" s="137">
        <f t="shared" si="46"/>
        <v>2.1</v>
      </c>
      <c r="Z175" s="137">
        <f t="shared" si="46"/>
        <v>2.1</v>
      </c>
      <c r="AA175" s="137">
        <f t="shared" si="46"/>
        <v>2.1</v>
      </c>
      <c r="AB175" s="137">
        <f t="shared" si="46"/>
        <v>2.1</v>
      </c>
      <c r="AC175" s="137">
        <f t="shared" si="46"/>
        <v>2.1</v>
      </c>
      <c r="AD175" s="137">
        <f t="shared" si="46"/>
        <v>2.1</v>
      </c>
      <c r="AE175" s="137">
        <f t="shared" si="46"/>
        <v>2.1</v>
      </c>
      <c r="AF175" s="137">
        <f t="shared" si="46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5"/>
        <v>0.9</v>
      </c>
      <c r="D176" s="137">
        <f t="shared" si="45"/>
        <v>0.9</v>
      </c>
      <c r="E176" s="137">
        <f t="shared" si="45"/>
        <v>0.9</v>
      </c>
      <c r="F176" s="137">
        <f t="shared" si="45"/>
        <v>0.9</v>
      </c>
      <c r="G176" s="137">
        <f t="shared" si="45"/>
        <v>0.9</v>
      </c>
      <c r="H176" s="137">
        <f t="shared" si="45"/>
        <v>0.9</v>
      </c>
      <c r="I176" s="137">
        <f t="shared" si="45"/>
        <v>0.9</v>
      </c>
      <c r="J176" s="137">
        <f t="shared" si="45"/>
        <v>0.9</v>
      </c>
      <c r="K176" s="137">
        <f t="shared" si="45"/>
        <v>0.9</v>
      </c>
      <c r="L176" s="137">
        <f t="shared" si="45"/>
        <v>0.9</v>
      </c>
      <c r="M176" s="137">
        <f t="shared" si="45"/>
        <v>0.9</v>
      </c>
      <c r="N176" s="137">
        <f t="shared" si="45"/>
        <v>0.9</v>
      </c>
      <c r="O176" s="137">
        <f t="shared" si="45"/>
        <v>0.9</v>
      </c>
      <c r="P176" s="137">
        <f t="shared" si="45"/>
        <v>0.9</v>
      </c>
      <c r="Q176" s="137">
        <f t="shared" si="45"/>
        <v>0.9</v>
      </c>
      <c r="R176" s="137">
        <f t="shared" si="46"/>
        <v>0.9</v>
      </c>
      <c r="S176" s="137">
        <f t="shared" si="46"/>
        <v>0.9</v>
      </c>
      <c r="T176" s="137">
        <f t="shared" si="46"/>
        <v>0.9</v>
      </c>
      <c r="U176" s="137">
        <f t="shared" si="46"/>
        <v>0.9</v>
      </c>
      <c r="V176" s="137">
        <f t="shared" si="46"/>
        <v>0.9</v>
      </c>
      <c r="W176" s="137">
        <f t="shared" si="46"/>
        <v>0.9</v>
      </c>
      <c r="X176" s="137">
        <f t="shared" si="46"/>
        <v>0.9</v>
      </c>
      <c r="Y176" s="137">
        <f t="shared" si="46"/>
        <v>0.9</v>
      </c>
      <c r="Z176" s="137">
        <f t="shared" si="46"/>
        <v>0.9</v>
      </c>
      <c r="AA176" s="137">
        <f t="shared" si="46"/>
        <v>0.9</v>
      </c>
      <c r="AB176" s="137">
        <f t="shared" si="46"/>
        <v>0.9</v>
      </c>
      <c r="AC176" s="137">
        <f t="shared" si="46"/>
        <v>0.9</v>
      </c>
      <c r="AD176" s="137">
        <f t="shared" si="46"/>
        <v>0.9</v>
      </c>
      <c r="AE176" s="137">
        <f t="shared" si="46"/>
        <v>0.9</v>
      </c>
      <c r="AF176" s="137">
        <f t="shared" si="46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7">B178</f>
        <v>0.57999999999999996</v>
      </c>
      <c r="D178" s="137">
        <f t="shared" si="47"/>
        <v>0.57999999999999996</v>
      </c>
      <c r="E178" s="137">
        <f t="shared" si="47"/>
        <v>0.57999999999999996</v>
      </c>
      <c r="F178" s="137">
        <f t="shared" si="47"/>
        <v>0.57999999999999996</v>
      </c>
      <c r="G178" s="137">
        <f t="shared" si="47"/>
        <v>0.57999999999999996</v>
      </c>
      <c r="H178" s="137">
        <f t="shared" si="47"/>
        <v>0.57999999999999996</v>
      </c>
      <c r="I178" s="137">
        <f t="shared" si="47"/>
        <v>0.57999999999999996</v>
      </c>
      <c r="J178" s="137">
        <f t="shared" si="47"/>
        <v>0.57999999999999996</v>
      </c>
      <c r="K178" s="137">
        <f t="shared" si="47"/>
        <v>0.57999999999999996</v>
      </c>
      <c r="L178" s="137">
        <f t="shared" si="47"/>
        <v>0.57999999999999996</v>
      </c>
      <c r="M178" s="137">
        <f t="shared" si="47"/>
        <v>0.57999999999999996</v>
      </c>
      <c r="N178" s="137">
        <f t="shared" si="47"/>
        <v>0.57999999999999996</v>
      </c>
      <c r="O178" s="137">
        <f t="shared" si="47"/>
        <v>0.57999999999999996</v>
      </c>
      <c r="P178" s="137">
        <f t="shared" si="47"/>
        <v>0.57999999999999996</v>
      </c>
      <c r="Q178" s="137">
        <f t="shared" si="47"/>
        <v>0.57999999999999996</v>
      </c>
      <c r="R178" s="137">
        <f t="shared" si="47"/>
        <v>0.57999999999999996</v>
      </c>
      <c r="S178" s="137">
        <f t="shared" ref="R178:AF190" si="48">R178</f>
        <v>0.57999999999999996</v>
      </c>
      <c r="T178" s="137">
        <f t="shared" si="48"/>
        <v>0.57999999999999996</v>
      </c>
      <c r="U178" s="137">
        <f t="shared" si="48"/>
        <v>0.57999999999999996</v>
      </c>
      <c r="V178" s="137">
        <f t="shared" si="48"/>
        <v>0.57999999999999996</v>
      </c>
      <c r="W178" s="137">
        <f t="shared" si="48"/>
        <v>0.57999999999999996</v>
      </c>
      <c r="X178" s="137">
        <f t="shared" si="48"/>
        <v>0.57999999999999996</v>
      </c>
      <c r="Y178" s="137">
        <f t="shared" si="48"/>
        <v>0.57999999999999996</v>
      </c>
      <c r="Z178" s="137">
        <f t="shared" si="48"/>
        <v>0.57999999999999996</v>
      </c>
      <c r="AA178" s="137">
        <f t="shared" si="48"/>
        <v>0.57999999999999996</v>
      </c>
      <c r="AB178" s="137">
        <f t="shared" si="48"/>
        <v>0.57999999999999996</v>
      </c>
      <c r="AC178" s="137">
        <f t="shared" si="48"/>
        <v>0.57999999999999996</v>
      </c>
      <c r="AD178" s="137">
        <f t="shared" si="48"/>
        <v>0.57999999999999996</v>
      </c>
      <c r="AE178" s="137">
        <f t="shared" si="48"/>
        <v>0.57999999999999996</v>
      </c>
      <c r="AF178" s="137">
        <f t="shared" si="48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7"/>
        <v>0.8</v>
      </c>
      <c r="D179" s="137">
        <f t="shared" si="47"/>
        <v>0.8</v>
      </c>
      <c r="E179" s="137">
        <f t="shared" si="47"/>
        <v>0.8</v>
      </c>
      <c r="F179" s="137">
        <f t="shared" si="47"/>
        <v>0.8</v>
      </c>
      <c r="G179" s="137">
        <f t="shared" si="47"/>
        <v>0.8</v>
      </c>
      <c r="H179" s="137">
        <f t="shared" si="47"/>
        <v>0.8</v>
      </c>
      <c r="I179" s="137">
        <f t="shared" si="47"/>
        <v>0.8</v>
      </c>
      <c r="J179" s="137">
        <f t="shared" si="47"/>
        <v>0.8</v>
      </c>
      <c r="K179" s="137">
        <f t="shared" si="47"/>
        <v>0.8</v>
      </c>
      <c r="L179" s="137">
        <f t="shared" si="47"/>
        <v>0.8</v>
      </c>
      <c r="M179" s="137">
        <f t="shared" si="47"/>
        <v>0.8</v>
      </c>
      <c r="N179" s="137">
        <f t="shared" si="47"/>
        <v>0.8</v>
      </c>
      <c r="O179" s="137">
        <f t="shared" si="47"/>
        <v>0.8</v>
      </c>
      <c r="P179" s="137">
        <f t="shared" si="47"/>
        <v>0.8</v>
      </c>
      <c r="Q179" s="137">
        <f t="shared" si="47"/>
        <v>0.8</v>
      </c>
      <c r="R179" s="137">
        <f t="shared" si="47"/>
        <v>0.8</v>
      </c>
      <c r="S179" s="137">
        <f t="shared" si="48"/>
        <v>0.8</v>
      </c>
      <c r="T179" s="137">
        <f t="shared" si="48"/>
        <v>0.8</v>
      </c>
      <c r="U179" s="137">
        <f t="shared" si="48"/>
        <v>0.8</v>
      </c>
      <c r="V179" s="137">
        <f t="shared" si="48"/>
        <v>0.8</v>
      </c>
      <c r="W179" s="137">
        <f t="shared" si="48"/>
        <v>0.8</v>
      </c>
      <c r="X179" s="137">
        <f t="shared" si="48"/>
        <v>0.8</v>
      </c>
      <c r="Y179" s="137">
        <f t="shared" si="48"/>
        <v>0.8</v>
      </c>
      <c r="Z179" s="137">
        <f t="shared" si="48"/>
        <v>0.8</v>
      </c>
      <c r="AA179" s="137">
        <f t="shared" si="48"/>
        <v>0.8</v>
      </c>
      <c r="AB179" s="137">
        <f t="shared" si="48"/>
        <v>0.8</v>
      </c>
      <c r="AC179" s="137">
        <f t="shared" si="48"/>
        <v>0.8</v>
      </c>
      <c r="AD179" s="137">
        <f t="shared" si="48"/>
        <v>0.8</v>
      </c>
      <c r="AE179" s="137">
        <f t="shared" si="48"/>
        <v>0.8</v>
      </c>
      <c r="AF179" s="137">
        <f t="shared" si="48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7"/>
        <v>0</v>
      </c>
      <c r="D180" s="137">
        <f t="shared" si="47"/>
        <v>0</v>
      </c>
      <c r="E180" s="137">
        <f t="shared" si="47"/>
        <v>0</v>
      </c>
      <c r="F180" s="137">
        <f t="shared" si="47"/>
        <v>0</v>
      </c>
      <c r="G180" s="137">
        <f t="shared" si="47"/>
        <v>0</v>
      </c>
      <c r="H180" s="137">
        <f t="shared" si="47"/>
        <v>0</v>
      </c>
      <c r="I180" s="137">
        <f t="shared" si="47"/>
        <v>0</v>
      </c>
      <c r="J180" s="137">
        <f t="shared" si="47"/>
        <v>0</v>
      </c>
      <c r="K180" s="137">
        <f t="shared" si="47"/>
        <v>0</v>
      </c>
      <c r="L180" s="137">
        <f t="shared" si="47"/>
        <v>0</v>
      </c>
      <c r="M180" s="137">
        <f t="shared" si="47"/>
        <v>0</v>
      </c>
      <c r="N180" s="137">
        <f t="shared" si="47"/>
        <v>0</v>
      </c>
      <c r="O180" s="137">
        <f t="shared" si="47"/>
        <v>0</v>
      </c>
      <c r="P180" s="137">
        <f t="shared" si="47"/>
        <v>0</v>
      </c>
      <c r="Q180" s="137">
        <f t="shared" si="47"/>
        <v>0</v>
      </c>
      <c r="R180" s="137">
        <f t="shared" si="47"/>
        <v>0</v>
      </c>
      <c r="S180" s="137">
        <f t="shared" si="48"/>
        <v>0</v>
      </c>
      <c r="T180" s="137">
        <f t="shared" si="48"/>
        <v>0</v>
      </c>
      <c r="U180" s="137">
        <f t="shared" si="48"/>
        <v>0</v>
      </c>
      <c r="V180" s="137">
        <f t="shared" si="48"/>
        <v>0</v>
      </c>
      <c r="W180" s="137">
        <f t="shared" si="48"/>
        <v>0</v>
      </c>
      <c r="X180" s="137">
        <f t="shared" si="48"/>
        <v>0</v>
      </c>
      <c r="Y180" s="137">
        <f t="shared" si="48"/>
        <v>0</v>
      </c>
      <c r="Z180" s="137">
        <f t="shared" si="48"/>
        <v>0</v>
      </c>
      <c r="AA180" s="137">
        <f t="shared" si="48"/>
        <v>0</v>
      </c>
      <c r="AB180" s="137">
        <f t="shared" si="48"/>
        <v>0</v>
      </c>
      <c r="AC180" s="137">
        <f t="shared" si="48"/>
        <v>0</v>
      </c>
      <c r="AD180" s="137">
        <f t="shared" si="48"/>
        <v>0</v>
      </c>
      <c r="AE180" s="137">
        <f t="shared" si="48"/>
        <v>0</v>
      </c>
      <c r="AF180" s="137">
        <f t="shared" si="48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7"/>
        <v>0.6</v>
      </c>
      <c r="D181" s="137">
        <f t="shared" si="47"/>
        <v>0.6</v>
      </c>
      <c r="E181" s="137">
        <f t="shared" si="47"/>
        <v>0.6</v>
      </c>
      <c r="F181" s="137">
        <f t="shared" si="47"/>
        <v>0.6</v>
      </c>
      <c r="G181" s="137">
        <f t="shared" si="47"/>
        <v>0.6</v>
      </c>
      <c r="H181" s="137">
        <f t="shared" si="47"/>
        <v>0.6</v>
      </c>
      <c r="I181" s="137">
        <f t="shared" si="47"/>
        <v>0.6</v>
      </c>
      <c r="J181" s="137">
        <f t="shared" si="47"/>
        <v>0.6</v>
      </c>
      <c r="K181" s="137">
        <f t="shared" si="47"/>
        <v>0.6</v>
      </c>
      <c r="L181" s="137">
        <f t="shared" si="47"/>
        <v>0.6</v>
      </c>
      <c r="M181" s="137">
        <f t="shared" si="47"/>
        <v>0.6</v>
      </c>
      <c r="N181" s="137">
        <f t="shared" si="47"/>
        <v>0.6</v>
      </c>
      <c r="O181" s="137">
        <f t="shared" si="47"/>
        <v>0.6</v>
      </c>
      <c r="P181" s="137">
        <f t="shared" si="47"/>
        <v>0.6</v>
      </c>
      <c r="Q181" s="137">
        <f t="shared" si="47"/>
        <v>0.6</v>
      </c>
      <c r="R181" s="137">
        <f t="shared" si="47"/>
        <v>0.6</v>
      </c>
      <c r="S181" s="137">
        <f t="shared" si="48"/>
        <v>0.6</v>
      </c>
      <c r="T181" s="137">
        <f t="shared" si="48"/>
        <v>0.6</v>
      </c>
      <c r="U181" s="137">
        <f t="shared" si="48"/>
        <v>0.6</v>
      </c>
      <c r="V181" s="137">
        <f t="shared" si="48"/>
        <v>0.6</v>
      </c>
      <c r="W181" s="137">
        <f t="shared" si="48"/>
        <v>0.6</v>
      </c>
      <c r="X181" s="137">
        <f t="shared" si="48"/>
        <v>0.6</v>
      </c>
      <c r="Y181" s="137">
        <f t="shared" si="48"/>
        <v>0.6</v>
      </c>
      <c r="Z181" s="137">
        <f t="shared" si="48"/>
        <v>0.6</v>
      </c>
      <c r="AA181" s="137">
        <f t="shared" si="48"/>
        <v>0.6</v>
      </c>
      <c r="AB181" s="137">
        <f t="shared" si="48"/>
        <v>0.6</v>
      </c>
      <c r="AC181" s="137">
        <f t="shared" si="48"/>
        <v>0.6</v>
      </c>
      <c r="AD181" s="137">
        <f t="shared" si="48"/>
        <v>0.6</v>
      </c>
      <c r="AE181" s="137">
        <f t="shared" si="48"/>
        <v>0.6</v>
      </c>
      <c r="AF181" s="137">
        <f t="shared" si="48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7"/>
        <v>0.6</v>
      </c>
      <c r="D182" s="137">
        <f t="shared" si="47"/>
        <v>0.6</v>
      </c>
      <c r="E182" s="137">
        <f t="shared" si="47"/>
        <v>0.6</v>
      </c>
      <c r="F182" s="137">
        <f t="shared" si="47"/>
        <v>0.6</v>
      </c>
      <c r="G182" s="137">
        <f t="shared" si="47"/>
        <v>0.6</v>
      </c>
      <c r="H182" s="137">
        <f t="shared" si="47"/>
        <v>0.6</v>
      </c>
      <c r="I182" s="137">
        <f t="shared" si="47"/>
        <v>0.6</v>
      </c>
      <c r="J182" s="137">
        <f t="shared" si="47"/>
        <v>0.6</v>
      </c>
      <c r="K182" s="137">
        <f t="shared" si="47"/>
        <v>0.6</v>
      </c>
      <c r="L182" s="137">
        <f t="shared" si="47"/>
        <v>0.6</v>
      </c>
      <c r="M182" s="137">
        <f t="shared" si="47"/>
        <v>0.6</v>
      </c>
      <c r="N182" s="137">
        <f t="shared" si="47"/>
        <v>0.6</v>
      </c>
      <c r="O182" s="137">
        <f t="shared" si="47"/>
        <v>0.6</v>
      </c>
      <c r="P182" s="137">
        <f t="shared" si="47"/>
        <v>0.6</v>
      </c>
      <c r="Q182" s="137">
        <f t="shared" si="47"/>
        <v>0.6</v>
      </c>
      <c r="R182" s="137">
        <f t="shared" si="47"/>
        <v>0.6</v>
      </c>
      <c r="S182" s="137">
        <f t="shared" si="48"/>
        <v>0.6</v>
      </c>
      <c r="T182" s="137">
        <f t="shared" si="48"/>
        <v>0.6</v>
      </c>
      <c r="U182" s="137">
        <f t="shared" si="48"/>
        <v>0.6</v>
      </c>
      <c r="V182" s="137">
        <f t="shared" si="48"/>
        <v>0.6</v>
      </c>
      <c r="W182" s="137">
        <f t="shared" si="48"/>
        <v>0.6</v>
      </c>
      <c r="X182" s="137">
        <f t="shared" si="48"/>
        <v>0.6</v>
      </c>
      <c r="Y182" s="137">
        <f t="shared" si="48"/>
        <v>0.6</v>
      </c>
      <c r="Z182" s="137">
        <f t="shared" si="48"/>
        <v>0.6</v>
      </c>
      <c r="AA182" s="137">
        <f t="shared" si="48"/>
        <v>0.6</v>
      </c>
      <c r="AB182" s="137">
        <f t="shared" si="48"/>
        <v>0.6</v>
      </c>
      <c r="AC182" s="137">
        <f t="shared" si="48"/>
        <v>0.6</v>
      </c>
      <c r="AD182" s="137">
        <f t="shared" si="48"/>
        <v>0.6</v>
      </c>
      <c r="AE182" s="137">
        <f t="shared" si="48"/>
        <v>0.6</v>
      </c>
      <c r="AF182" s="137">
        <f t="shared" si="48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7"/>
        <v>0.35</v>
      </c>
      <c r="D183" s="137">
        <f t="shared" si="47"/>
        <v>0.35</v>
      </c>
      <c r="E183" s="137">
        <f t="shared" si="47"/>
        <v>0.35</v>
      </c>
      <c r="F183" s="137">
        <f t="shared" si="47"/>
        <v>0.35</v>
      </c>
      <c r="G183" s="137">
        <f t="shared" si="47"/>
        <v>0.35</v>
      </c>
      <c r="H183" s="137">
        <f t="shared" si="47"/>
        <v>0.35</v>
      </c>
      <c r="I183" s="137">
        <f t="shared" si="47"/>
        <v>0.35</v>
      </c>
      <c r="J183" s="137">
        <f t="shared" si="47"/>
        <v>0.35</v>
      </c>
      <c r="K183" s="137">
        <f t="shared" si="47"/>
        <v>0.35</v>
      </c>
      <c r="L183" s="137">
        <f t="shared" si="47"/>
        <v>0.35</v>
      </c>
      <c r="M183" s="137">
        <f t="shared" si="47"/>
        <v>0.35</v>
      </c>
      <c r="N183" s="137">
        <f t="shared" si="47"/>
        <v>0.35</v>
      </c>
      <c r="O183" s="137">
        <f t="shared" si="47"/>
        <v>0.35</v>
      </c>
      <c r="P183" s="137">
        <f t="shared" si="47"/>
        <v>0.35</v>
      </c>
      <c r="Q183" s="137">
        <f t="shared" si="47"/>
        <v>0.35</v>
      </c>
      <c r="R183" s="137">
        <f t="shared" si="47"/>
        <v>0.35</v>
      </c>
      <c r="S183" s="137">
        <f t="shared" si="48"/>
        <v>0.35</v>
      </c>
      <c r="T183" s="137">
        <f t="shared" si="48"/>
        <v>0.35</v>
      </c>
      <c r="U183" s="137">
        <f t="shared" si="48"/>
        <v>0.35</v>
      </c>
      <c r="V183" s="137">
        <f t="shared" si="48"/>
        <v>0.35</v>
      </c>
      <c r="W183" s="137">
        <f t="shared" si="48"/>
        <v>0.35</v>
      </c>
      <c r="X183" s="137">
        <f t="shared" si="48"/>
        <v>0.35</v>
      </c>
      <c r="Y183" s="137">
        <f t="shared" si="48"/>
        <v>0.35</v>
      </c>
      <c r="Z183" s="137">
        <f t="shared" si="48"/>
        <v>0.35</v>
      </c>
      <c r="AA183" s="137">
        <f t="shared" si="48"/>
        <v>0.35</v>
      </c>
      <c r="AB183" s="137">
        <f t="shared" si="48"/>
        <v>0.35</v>
      </c>
      <c r="AC183" s="137">
        <f t="shared" si="48"/>
        <v>0.35</v>
      </c>
      <c r="AD183" s="137">
        <f t="shared" si="48"/>
        <v>0.35</v>
      </c>
      <c r="AE183" s="137">
        <f t="shared" si="48"/>
        <v>0.35</v>
      </c>
      <c r="AF183" s="137">
        <f t="shared" si="48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7"/>
        <v>0.28999999999999998</v>
      </c>
      <c r="D184" s="137">
        <f t="shared" si="47"/>
        <v>0.28999999999999998</v>
      </c>
      <c r="E184" s="137">
        <f t="shared" si="47"/>
        <v>0.28999999999999998</v>
      </c>
      <c r="F184" s="137">
        <f t="shared" si="47"/>
        <v>0.28999999999999998</v>
      </c>
      <c r="G184" s="137">
        <f t="shared" si="47"/>
        <v>0.28999999999999998</v>
      </c>
      <c r="H184" s="137">
        <f t="shared" si="47"/>
        <v>0.28999999999999998</v>
      </c>
      <c r="I184" s="137">
        <f t="shared" si="47"/>
        <v>0.28999999999999998</v>
      </c>
      <c r="J184" s="137">
        <f t="shared" si="47"/>
        <v>0.28999999999999998</v>
      </c>
      <c r="K184" s="137">
        <f t="shared" si="47"/>
        <v>0.28999999999999998</v>
      </c>
      <c r="L184" s="137">
        <f t="shared" si="47"/>
        <v>0.28999999999999998</v>
      </c>
      <c r="M184" s="137">
        <f t="shared" si="47"/>
        <v>0.28999999999999998</v>
      </c>
      <c r="N184" s="137">
        <f t="shared" si="47"/>
        <v>0.28999999999999998</v>
      </c>
      <c r="O184" s="137">
        <f t="shared" si="47"/>
        <v>0.28999999999999998</v>
      </c>
      <c r="P184" s="137">
        <f t="shared" si="47"/>
        <v>0.28999999999999998</v>
      </c>
      <c r="Q184" s="137">
        <f t="shared" si="47"/>
        <v>0.28999999999999998</v>
      </c>
      <c r="R184" s="137">
        <f t="shared" si="47"/>
        <v>0.28999999999999998</v>
      </c>
      <c r="S184" s="137">
        <f t="shared" si="48"/>
        <v>0.28999999999999998</v>
      </c>
      <c r="T184" s="137">
        <f t="shared" si="48"/>
        <v>0.28999999999999998</v>
      </c>
      <c r="U184" s="137">
        <f t="shared" si="48"/>
        <v>0.28999999999999998</v>
      </c>
      <c r="V184" s="137">
        <f t="shared" si="48"/>
        <v>0.28999999999999998</v>
      </c>
      <c r="W184" s="137">
        <f t="shared" si="48"/>
        <v>0.28999999999999998</v>
      </c>
      <c r="X184" s="137">
        <f t="shared" si="48"/>
        <v>0.28999999999999998</v>
      </c>
      <c r="Y184" s="137">
        <f t="shared" si="48"/>
        <v>0.28999999999999998</v>
      </c>
      <c r="Z184" s="137">
        <f t="shared" si="48"/>
        <v>0.28999999999999998</v>
      </c>
      <c r="AA184" s="137">
        <f t="shared" si="48"/>
        <v>0.28999999999999998</v>
      </c>
      <c r="AB184" s="137">
        <f t="shared" si="48"/>
        <v>0.28999999999999998</v>
      </c>
      <c r="AC184" s="137">
        <f t="shared" si="48"/>
        <v>0.28999999999999998</v>
      </c>
      <c r="AD184" s="137">
        <f t="shared" si="48"/>
        <v>0.28999999999999998</v>
      </c>
      <c r="AE184" s="137">
        <f t="shared" si="48"/>
        <v>0.28999999999999998</v>
      </c>
      <c r="AF184" s="137">
        <f t="shared" si="48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7"/>
        <v>0.06</v>
      </c>
      <c r="D185" s="137">
        <f t="shared" si="47"/>
        <v>0.06</v>
      </c>
      <c r="E185" s="137">
        <f t="shared" si="47"/>
        <v>0.06</v>
      </c>
      <c r="F185" s="137">
        <f t="shared" si="47"/>
        <v>0.06</v>
      </c>
      <c r="G185" s="137">
        <f t="shared" si="47"/>
        <v>0.06</v>
      </c>
      <c r="H185" s="137">
        <f t="shared" si="47"/>
        <v>0.06</v>
      </c>
      <c r="I185" s="137">
        <f t="shared" si="47"/>
        <v>0.06</v>
      </c>
      <c r="J185" s="137">
        <f t="shared" si="47"/>
        <v>0.06</v>
      </c>
      <c r="K185" s="137">
        <f t="shared" si="47"/>
        <v>0.06</v>
      </c>
      <c r="L185" s="137">
        <f t="shared" si="47"/>
        <v>0.06</v>
      </c>
      <c r="M185" s="137">
        <f t="shared" si="47"/>
        <v>0.06</v>
      </c>
      <c r="N185" s="137">
        <f t="shared" si="47"/>
        <v>0.06</v>
      </c>
      <c r="O185" s="137">
        <f t="shared" si="47"/>
        <v>0.06</v>
      </c>
      <c r="P185" s="137">
        <f t="shared" si="47"/>
        <v>0.06</v>
      </c>
      <c r="Q185" s="137">
        <f t="shared" si="47"/>
        <v>0.06</v>
      </c>
      <c r="R185" s="137">
        <f t="shared" si="47"/>
        <v>0.06</v>
      </c>
      <c r="S185" s="137">
        <f t="shared" si="48"/>
        <v>0.06</v>
      </c>
      <c r="T185" s="137">
        <f t="shared" si="48"/>
        <v>0.06</v>
      </c>
      <c r="U185" s="137">
        <f t="shared" si="48"/>
        <v>0.06</v>
      </c>
      <c r="V185" s="137">
        <f t="shared" si="48"/>
        <v>0.06</v>
      </c>
      <c r="W185" s="137">
        <f t="shared" si="48"/>
        <v>0.06</v>
      </c>
      <c r="X185" s="137">
        <f t="shared" si="48"/>
        <v>0.06</v>
      </c>
      <c r="Y185" s="137">
        <f t="shared" si="48"/>
        <v>0.06</v>
      </c>
      <c r="Z185" s="137">
        <f t="shared" si="48"/>
        <v>0.06</v>
      </c>
      <c r="AA185" s="137">
        <f t="shared" si="48"/>
        <v>0.06</v>
      </c>
      <c r="AB185" s="137">
        <f t="shared" si="48"/>
        <v>0.06</v>
      </c>
      <c r="AC185" s="137">
        <f t="shared" si="48"/>
        <v>0.06</v>
      </c>
      <c r="AD185" s="137">
        <f t="shared" si="48"/>
        <v>0.06</v>
      </c>
      <c r="AE185" s="137">
        <f t="shared" si="48"/>
        <v>0.06</v>
      </c>
      <c r="AF185" s="137">
        <f t="shared" si="48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7"/>
        <v>0.11</v>
      </c>
      <c r="D186" s="137">
        <f t="shared" si="47"/>
        <v>0.11</v>
      </c>
      <c r="E186" s="137">
        <f t="shared" si="47"/>
        <v>0.11</v>
      </c>
      <c r="F186" s="137">
        <f t="shared" si="47"/>
        <v>0.11</v>
      </c>
      <c r="G186" s="137">
        <f t="shared" si="47"/>
        <v>0.11</v>
      </c>
      <c r="H186" s="137">
        <f t="shared" si="47"/>
        <v>0.11</v>
      </c>
      <c r="I186" s="137">
        <f t="shared" si="47"/>
        <v>0.11</v>
      </c>
      <c r="J186" s="137">
        <f t="shared" si="47"/>
        <v>0.11</v>
      </c>
      <c r="K186" s="137">
        <f t="shared" si="47"/>
        <v>0.11</v>
      </c>
      <c r="L186" s="137">
        <f t="shared" si="47"/>
        <v>0.11</v>
      </c>
      <c r="M186" s="137">
        <f t="shared" si="47"/>
        <v>0.11</v>
      </c>
      <c r="N186" s="137">
        <f t="shared" si="47"/>
        <v>0.11</v>
      </c>
      <c r="O186" s="137">
        <f t="shared" si="47"/>
        <v>0.11</v>
      </c>
      <c r="P186" s="137">
        <f t="shared" si="47"/>
        <v>0.11</v>
      </c>
      <c r="Q186" s="137">
        <f t="shared" si="47"/>
        <v>0.11</v>
      </c>
      <c r="R186" s="137">
        <f t="shared" si="47"/>
        <v>0.11</v>
      </c>
      <c r="S186" s="137">
        <f t="shared" si="48"/>
        <v>0.11</v>
      </c>
      <c r="T186" s="137">
        <f t="shared" si="48"/>
        <v>0.11</v>
      </c>
      <c r="U186" s="137">
        <f t="shared" si="48"/>
        <v>0.11</v>
      </c>
      <c r="V186" s="137">
        <f t="shared" si="48"/>
        <v>0.11</v>
      </c>
      <c r="W186" s="137">
        <f t="shared" si="48"/>
        <v>0.11</v>
      </c>
      <c r="X186" s="137">
        <f t="shared" si="48"/>
        <v>0.11</v>
      </c>
      <c r="Y186" s="137">
        <f t="shared" si="48"/>
        <v>0.11</v>
      </c>
      <c r="Z186" s="137">
        <f t="shared" si="48"/>
        <v>0.11</v>
      </c>
      <c r="AA186" s="137">
        <f t="shared" si="48"/>
        <v>0.11</v>
      </c>
      <c r="AB186" s="137">
        <f t="shared" si="48"/>
        <v>0.11</v>
      </c>
      <c r="AC186" s="137">
        <f t="shared" si="48"/>
        <v>0.11</v>
      </c>
      <c r="AD186" s="137">
        <f t="shared" si="48"/>
        <v>0.11</v>
      </c>
      <c r="AE186" s="137">
        <f t="shared" si="48"/>
        <v>0.11</v>
      </c>
      <c r="AF186" s="137">
        <f t="shared" si="48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7"/>
        <v>0.1</v>
      </c>
      <c r="D187" s="137">
        <f t="shared" si="47"/>
        <v>0.1</v>
      </c>
      <c r="E187" s="137">
        <f t="shared" si="47"/>
        <v>0.1</v>
      </c>
      <c r="F187" s="137">
        <f t="shared" si="47"/>
        <v>0.1</v>
      </c>
      <c r="G187" s="137">
        <f t="shared" si="47"/>
        <v>0.1</v>
      </c>
      <c r="H187" s="137">
        <f t="shared" si="47"/>
        <v>0.1</v>
      </c>
      <c r="I187" s="137">
        <f t="shared" si="47"/>
        <v>0.1</v>
      </c>
      <c r="J187" s="137">
        <f t="shared" si="47"/>
        <v>0.1</v>
      </c>
      <c r="K187" s="137">
        <f t="shared" si="47"/>
        <v>0.1</v>
      </c>
      <c r="L187" s="137">
        <f t="shared" si="47"/>
        <v>0.1</v>
      </c>
      <c r="M187" s="137">
        <f t="shared" si="47"/>
        <v>0.1</v>
      </c>
      <c r="N187" s="137">
        <f t="shared" si="47"/>
        <v>0.1</v>
      </c>
      <c r="O187" s="137">
        <f t="shared" si="47"/>
        <v>0.1</v>
      </c>
      <c r="P187" s="137">
        <f t="shared" si="47"/>
        <v>0.1</v>
      </c>
      <c r="Q187" s="137">
        <f t="shared" si="47"/>
        <v>0.1</v>
      </c>
      <c r="R187" s="137">
        <f t="shared" si="48"/>
        <v>0.1</v>
      </c>
      <c r="S187" s="137">
        <f t="shared" si="48"/>
        <v>0.1</v>
      </c>
      <c r="T187" s="137">
        <f t="shared" si="48"/>
        <v>0.1</v>
      </c>
      <c r="U187" s="137">
        <f t="shared" si="48"/>
        <v>0.1</v>
      </c>
      <c r="V187" s="137">
        <f t="shared" si="48"/>
        <v>0.1</v>
      </c>
      <c r="W187" s="137">
        <f t="shared" si="48"/>
        <v>0.1</v>
      </c>
      <c r="X187" s="137">
        <f t="shared" si="48"/>
        <v>0.1</v>
      </c>
      <c r="Y187" s="137">
        <f t="shared" si="48"/>
        <v>0.1</v>
      </c>
      <c r="Z187" s="137">
        <f t="shared" si="48"/>
        <v>0.1</v>
      </c>
      <c r="AA187" s="137">
        <f t="shared" si="48"/>
        <v>0.1</v>
      </c>
      <c r="AB187" s="137">
        <f t="shared" si="48"/>
        <v>0.1</v>
      </c>
      <c r="AC187" s="137">
        <f t="shared" si="48"/>
        <v>0.1</v>
      </c>
      <c r="AD187" s="137">
        <f t="shared" si="48"/>
        <v>0.1</v>
      </c>
      <c r="AE187" s="137">
        <f t="shared" si="48"/>
        <v>0.1</v>
      </c>
      <c r="AF187" s="137">
        <f t="shared" si="48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7"/>
        <v>0.09</v>
      </c>
      <c r="D188" s="137">
        <f t="shared" si="47"/>
        <v>0.09</v>
      </c>
      <c r="E188" s="137">
        <f t="shared" si="47"/>
        <v>0.09</v>
      </c>
      <c r="F188" s="137">
        <f t="shared" si="47"/>
        <v>0.09</v>
      </c>
      <c r="G188" s="137">
        <f t="shared" si="47"/>
        <v>0.09</v>
      </c>
      <c r="H188" s="137">
        <f t="shared" si="47"/>
        <v>0.09</v>
      </c>
      <c r="I188" s="137">
        <f t="shared" si="47"/>
        <v>0.09</v>
      </c>
      <c r="J188" s="137">
        <f t="shared" si="47"/>
        <v>0.09</v>
      </c>
      <c r="K188" s="137">
        <f t="shared" si="47"/>
        <v>0.09</v>
      </c>
      <c r="L188" s="137">
        <f t="shared" si="47"/>
        <v>0.09</v>
      </c>
      <c r="M188" s="137">
        <f t="shared" si="47"/>
        <v>0.09</v>
      </c>
      <c r="N188" s="137">
        <f t="shared" si="47"/>
        <v>0.09</v>
      </c>
      <c r="O188" s="137">
        <f t="shared" si="47"/>
        <v>0.09</v>
      </c>
      <c r="P188" s="137">
        <f t="shared" si="47"/>
        <v>0.09</v>
      </c>
      <c r="Q188" s="137">
        <f t="shared" si="47"/>
        <v>0.09</v>
      </c>
      <c r="R188" s="137">
        <f t="shared" si="48"/>
        <v>0.09</v>
      </c>
      <c r="S188" s="137">
        <f t="shared" si="48"/>
        <v>0.09</v>
      </c>
      <c r="T188" s="137">
        <f t="shared" si="48"/>
        <v>0.09</v>
      </c>
      <c r="U188" s="137">
        <f t="shared" si="48"/>
        <v>0.09</v>
      </c>
      <c r="V188" s="137">
        <f t="shared" si="48"/>
        <v>0.09</v>
      </c>
      <c r="W188" s="137">
        <f t="shared" si="48"/>
        <v>0.09</v>
      </c>
      <c r="X188" s="137">
        <f t="shared" si="48"/>
        <v>0.09</v>
      </c>
      <c r="Y188" s="137">
        <f t="shared" si="48"/>
        <v>0.09</v>
      </c>
      <c r="Z188" s="137">
        <f t="shared" si="48"/>
        <v>0.09</v>
      </c>
      <c r="AA188" s="137">
        <f t="shared" si="48"/>
        <v>0.09</v>
      </c>
      <c r="AB188" s="137">
        <f t="shared" si="48"/>
        <v>0.09</v>
      </c>
      <c r="AC188" s="137">
        <f t="shared" si="48"/>
        <v>0.09</v>
      </c>
      <c r="AD188" s="137">
        <f t="shared" si="48"/>
        <v>0.09</v>
      </c>
      <c r="AE188" s="137">
        <f t="shared" si="48"/>
        <v>0.09</v>
      </c>
      <c r="AF188" s="137">
        <f t="shared" si="48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7"/>
        <v>0.04</v>
      </c>
      <c r="D189" s="137">
        <f t="shared" si="47"/>
        <v>0.04</v>
      </c>
      <c r="E189" s="137">
        <f t="shared" si="47"/>
        <v>0.04</v>
      </c>
      <c r="F189" s="137">
        <f t="shared" si="47"/>
        <v>0.04</v>
      </c>
      <c r="G189" s="137">
        <f t="shared" si="47"/>
        <v>0.04</v>
      </c>
      <c r="H189" s="137">
        <f t="shared" si="47"/>
        <v>0.04</v>
      </c>
      <c r="I189" s="137">
        <f t="shared" si="47"/>
        <v>0.04</v>
      </c>
      <c r="J189" s="137">
        <f t="shared" si="47"/>
        <v>0.04</v>
      </c>
      <c r="K189" s="137">
        <f t="shared" si="47"/>
        <v>0.04</v>
      </c>
      <c r="L189" s="137">
        <f t="shared" si="47"/>
        <v>0.04</v>
      </c>
      <c r="M189" s="137">
        <f t="shared" si="47"/>
        <v>0.04</v>
      </c>
      <c r="N189" s="137">
        <f t="shared" si="47"/>
        <v>0.04</v>
      </c>
      <c r="O189" s="137">
        <f t="shared" si="47"/>
        <v>0.04</v>
      </c>
      <c r="P189" s="137">
        <f t="shared" si="47"/>
        <v>0.04</v>
      </c>
      <c r="Q189" s="137">
        <f t="shared" si="47"/>
        <v>0.04</v>
      </c>
      <c r="R189" s="137">
        <f t="shared" si="48"/>
        <v>0.04</v>
      </c>
      <c r="S189" s="137">
        <f t="shared" si="48"/>
        <v>0.04</v>
      </c>
      <c r="T189" s="137">
        <f t="shared" si="48"/>
        <v>0.04</v>
      </c>
      <c r="U189" s="137">
        <f t="shared" si="48"/>
        <v>0.04</v>
      </c>
      <c r="V189" s="137">
        <f t="shared" si="48"/>
        <v>0.04</v>
      </c>
      <c r="W189" s="137">
        <f t="shared" si="48"/>
        <v>0.04</v>
      </c>
      <c r="X189" s="137">
        <f t="shared" si="48"/>
        <v>0.04</v>
      </c>
      <c r="Y189" s="137">
        <f t="shared" si="48"/>
        <v>0.04</v>
      </c>
      <c r="Z189" s="137">
        <f t="shared" si="48"/>
        <v>0.04</v>
      </c>
      <c r="AA189" s="137">
        <f t="shared" si="48"/>
        <v>0.04</v>
      </c>
      <c r="AB189" s="137">
        <f t="shared" si="48"/>
        <v>0.04</v>
      </c>
      <c r="AC189" s="137">
        <f t="shared" si="48"/>
        <v>0.04</v>
      </c>
      <c r="AD189" s="137">
        <f t="shared" si="48"/>
        <v>0.04</v>
      </c>
      <c r="AE189" s="137">
        <f t="shared" si="48"/>
        <v>0.04</v>
      </c>
      <c r="AF189" s="137">
        <f t="shared" si="48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7"/>
        <v>2.3E-2</v>
      </c>
      <c r="E190" s="137">
        <f t="shared" si="47"/>
        <v>2.3E-2</v>
      </c>
      <c r="F190" s="137">
        <f t="shared" si="47"/>
        <v>2.3E-2</v>
      </c>
      <c r="G190" s="137">
        <f t="shared" si="47"/>
        <v>2.3E-2</v>
      </c>
      <c r="H190" s="137">
        <f t="shared" si="47"/>
        <v>2.3E-2</v>
      </c>
      <c r="I190" s="137">
        <f t="shared" si="47"/>
        <v>2.3E-2</v>
      </c>
      <c r="J190" s="137">
        <f t="shared" si="47"/>
        <v>2.3E-2</v>
      </c>
      <c r="K190" s="137">
        <f t="shared" si="47"/>
        <v>2.3E-2</v>
      </c>
      <c r="L190" s="137">
        <f t="shared" si="47"/>
        <v>2.3E-2</v>
      </c>
      <c r="M190" s="137">
        <f t="shared" si="47"/>
        <v>2.3E-2</v>
      </c>
      <c r="N190" s="137">
        <f t="shared" si="47"/>
        <v>2.3E-2</v>
      </c>
      <c r="O190" s="137">
        <f t="shared" si="47"/>
        <v>2.3E-2</v>
      </c>
      <c r="P190" s="137">
        <f t="shared" si="47"/>
        <v>2.3E-2</v>
      </c>
      <c r="Q190" s="137">
        <f t="shared" si="47"/>
        <v>2.3E-2</v>
      </c>
      <c r="R190" s="137">
        <f t="shared" si="48"/>
        <v>2.3E-2</v>
      </c>
      <c r="S190" s="137">
        <f t="shared" si="48"/>
        <v>2.3E-2</v>
      </c>
      <c r="T190" s="137">
        <f t="shared" si="48"/>
        <v>2.3E-2</v>
      </c>
      <c r="U190" s="137">
        <f t="shared" si="48"/>
        <v>2.3E-2</v>
      </c>
      <c r="V190" s="137">
        <f t="shared" si="48"/>
        <v>2.3E-2</v>
      </c>
      <c r="W190" s="137">
        <f t="shared" si="48"/>
        <v>2.3E-2</v>
      </c>
      <c r="X190" s="137">
        <f t="shared" si="48"/>
        <v>2.3E-2</v>
      </c>
      <c r="Y190" s="137">
        <f t="shared" si="48"/>
        <v>2.3E-2</v>
      </c>
      <c r="Z190" s="137">
        <f t="shared" si="48"/>
        <v>2.3E-2</v>
      </c>
      <c r="AA190" s="137">
        <f t="shared" si="48"/>
        <v>2.3E-2</v>
      </c>
      <c r="AB190" s="137">
        <f t="shared" si="48"/>
        <v>2.3E-2</v>
      </c>
      <c r="AC190" s="137">
        <f t="shared" si="48"/>
        <v>2.3E-2</v>
      </c>
      <c r="AD190" s="137">
        <f t="shared" si="48"/>
        <v>2.3E-2</v>
      </c>
      <c r="AE190" s="137">
        <f t="shared" si="48"/>
        <v>2.3E-2</v>
      </c>
      <c r="AF190" s="137">
        <f t="shared" si="48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9">SUM(B101:B190)</f>
        <v>194.70600000000002</v>
      </c>
      <c r="C191" s="141">
        <f t="shared" si="49"/>
        <v>194.70600000000002</v>
      </c>
      <c r="D191" s="141">
        <f t="shared" si="49"/>
        <v>194.70600000000002</v>
      </c>
      <c r="E191" s="141">
        <f t="shared" si="49"/>
        <v>194.70600000000002</v>
      </c>
      <c r="F191" s="141">
        <f t="shared" si="49"/>
        <v>194.70600000000002</v>
      </c>
      <c r="G191" s="141">
        <f t="shared" si="49"/>
        <v>194.70600000000002</v>
      </c>
      <c r="H191" s="141">
        <f t="shared" si="49"/>
        <v>194.70600000000002</v>
      </c>
      <c r="I191" s="141">
        <f t="shared" si="49"/>
        <v>192.10600000000005</v>
      </c>
      <c r="J191" s="141">
        <f t="shared" si="49"/>
        <v>192.10600000000005</v>
      </c>
      <c r="K191" s="141">
        <f t="shared" si="49"/>
        <v>192.10600000000005</v>
      </c>
      <c r="L191" s="141">
        <f t="shared" si="49"/>
        <v>192.10600000000005</v>
      </c>
      <c r="M191" s="141">
        <f t="shared" si="49"/>
        <v>192.10600000000005</v>
      </c>
      <c r="N191" s="141">
        <f t="shared" si="49"/>
        <v>192.10600000000005</v>
      </c>
      <c r="O191" s="141">
        <f t="shared" si="49"/>
        <v>192.10600000000005</v>
      </c>
      <c r="P191" s="141">
        <f t="shared" si="49"/>
        <v>192.10600000000005</v>
      </c>
      <c r="Q191" s="141">
        <f t="shared" si="49"/>
        <v>192.10600000000005</v>
      </c>
      <c r="R191" s="141">
        <f t="shared" si="49"/>
        <v>192.10600000000005</v>
      </c>
      <c r="S191" s="141">
        <f t="shared" si="49"/>
        <v>192.10600000000005</v>
      </c>
      <c r="T191" s="141">
        <f t="shared" si="49"/>
        <v>192.10600000000005</v>
      </c>
      <c r="U191" s="141">
        <f t="shared" si="49"/>
        <v>192.10600000000005</v>
      </c>
      <c r="V191" s="141">
        <f t="shared" si="49"/>
        <v>192.10600000000005</v>
      </c>
      <c r="W191" s="141">
        <f t="shared" si="49"/>
        <v>192.10600000000005</v>
      </c>
      <c r="X191" s="141">
        <f t="shared" si="49"/>
        <v>192.10600000000005</v>
      </c>
      <c r="Y191" s="141">
        <f t="shared" si="49"/>
        <v>192.10600000000005</v>
      </c>
      <c r="Z191" s="141">
        <f t="shared" si="49"/>
        <v>192.10600000000005</v>
      </c>
      <c r="AA191" s="141">
        <f t="shared" si="49"/>
        <v>192.10600000000005</v>
      </c>
      <c r="AB191" s="141">
        <f t="shared" si="49"/>
        <v>192.10600000000005</v>
      </c>
      <c r="AC191" s="141">
        <f t="shared" si="49"/>
        <v>192.10600000000005</v>
      </c>
      <c r="AD191" s="141">
        <f t="shared" si="49"/>
        <v>192.10600000000005</v>
      </c>
      <c r="AE191" s="141">
        <f t="shared" si="49"/>
        <v>192.10600000000005</v>
      </c>
      <c r="AF191" s="141">
        <f t="shared" si="49"/>
        <v>192.10600000000005</v>
      </c>
      <c r="AG191" s="142">
        <f t="shared" si="49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50">B193</f>
        <v>0.3</v>
      </c>
      <c r="D193" s="143">
        <f t="shared" si="50"/>
        <v>0.3</v>
      </c>
      <c r="E193" s="143">
        <f t="shared" si="50"/>
        <v>0.3</v>
      </c>
      <c r="F193" s="143">
        <f t="shared" si="50"/>
        <v>0.3</v>
      </c>
      <c r="G193" s="143">
        <f t="shared" si="50"/>
        <v>0.3</v>
      </c>
      <c r="H193" s="143">
        <f t="shared" si="50"/>
        <v>0.3</v>
      </c>
      <c r="I193" s="143">
        <f t="shared" si="50"/>
        <v>0.3</v>
      </c>
      <c r="J193" s="143">
        <f t="shared" si="50"/>
        <v>0.3</v>
      </c>
      <c r="K193" s="143">
        <f t="shared" si="50"/>
        <v>0.3</v>
      </c>
      <c r="L193" s="143">
        <f t="shared" si="50"/>
        <v>0.3</v>
      </c>
      <c r="M193" s="143">
        <f t="shared" si="50"/>
        <v>0.3</v>
      </c>
      <c r="N193" s="143">
        <f t="shared" si="50"/>
        <v>0.3</v>
      </c>
      <c r="O193" s="143">
        <f t="shared" si="50"/>
        <v>0.3</v>
      </c>
      <c r="P193" s="143">
        <f t="shared" si="50"/>
        <v>0.3</v>
      </c>
      <c r="Q193" s="143">
        <f t="shared" si="50"/>
        <v>0.3</v>
      </c>
      <c r="R193" s="143">
        <f t="shared" si="50"/>
        <v>0.3</v>
      </c>
      <c r="S193" s="143">
        <f t="shared" ref="S193:AF198" si="51">R193</f>
        <v>0.3</v>
      </c>
      <c r="T193" s="143">
        <f t="shared" si="51"/>
        <v>0.3</v>
      </c>
      <c r="U193" s="143">
        <f t="shared" si="51"/>
        <v>0.3</v>
      </c>
      <c r="V193" s="143">
        <f t="shared" si="51"/>
        <v>0.3</v>
      </c>
      <c r="W193" s="143">
        <f t="shared" si="51"/>
        <v>0.3</v>
      </c>
      <c r="X193" s="143">
        <f t="shared" si="51"/>
        <v>0.3</v>
      </c>
      <c r="Y193" s="143">
        <f t="shared" si="51"/>
        <v>0.3</v>
      </c>
      <c r="Z193" s="143">
        <f t="shared" si="51"/>
        <v>0.3</v>
      </c>
      <c r="AA193" s="143">
        <f t="shared" si="51"/>
        <v>0.3</v>
      </c>
      <c r="AB193" s="143">
        <f t="shared" si="51"/>
        <v>0.3</v>
      </c>
      <c r="AC193" s="143">
        <f t="shared" si="51"/>
        <v>0.3</v>
      </c>
      <c r="AD193" s="143">
        <f t="shared" si="51"/>
        <v>0.3</v>
      </c>
      <c r="AE193" s="143">
        <f t="shared" si="51"/>
        <v>0.3</v>
      </c>
      <c r="AF193" s="143">
        <f t="shared" si="51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50"/>
        <v>0.4</v>
      </c>
      <c r="D194" s="137">
        <f t="shared" si="50"/>
        <v>0.4</v>
      </c>
      <c r="E194" s="137">
        <f t="shared" si="50"/>
        <v>0.4</v>
      </c>
      <c r="F194" s="137">
        <f t="shared" si="50"/>
        <v>0.4</v>
      </c>
      <c r="G194" s="137">
        <f t="shared" si="50"/>
        <v>0.4</v>
      </c>
      <c r="H194" s="137">
        <f t="shared" si="50"/>
        <v>0.4</v>
      </c>
      <c r="I194" s="137">
        <f t="shared" si="50"/>
        <v>0.4</v>
      </c>
      <c r="J194" s="137">
        <f t="shared" si="50"/>
        <v>0.4</v>
      </c>
      <c r="K194" s="137">
        <f t="shared" si="50"/>
        <v>0.4</v>
      </c>
      <c r="L194" s="137">
        <f t="shared" si="50"/>
        <v>0.4</v>
      </c>
      <c r="M194" s="137">
        <f t="shared" si="50"/>
        <v>0.4</v>
      </c>
      <c r="N194" s="137">
        <f t="shared" si="50"/>
        <v>0.4</v>
      </c>
      <c r="O194" s="137">
        <f t="shared" si="50"/>
        <v>0.4</v>
      </c>
      <c r="P194" s="137">
        <f t="shared" si="50"/>
        <v>0.4</v>
      </c>
      <c r="Q194" s="137">
        <f t="shared" si="50"/>
        <v>0.4</v>
      </c>
      <c r="R194" s="137">
        <f t="shared" si="50"/>
        <v>0.4</v>
      </c>
      <c r="S194" s="137">
        <f t="shared" si="51"/>
        <v>0.4</v>
      </c>
      <c r="T194" s="137">
        <f t="shared" si="51"/>
        <v>0.4</v>
      </c>
      <c r="U194" s="137">
        <f t="shared" si="51"/>
        <v>0.4</v>
      </c>
      <c r="V194" s="137">
        <f>U194</f>
        <v>0.4</v>
      </c>
      <c r="W194" s="137">
        <f>V194</f>
        <v>0.4</v>
      </c>
      <c r="X194" s="137">
        <f t="shared" si="51"/>
        <v>0.4</v>
      </c>
      <c r="Y194" s="137">
        <f t="shared" si="51"/>
        <v>0.4</v>
      </c>
      <c r="Z194" s="137">
        <f t="shared" si="51"/>
        <v>0.4</v>
      </c>
      <c r="AA194" s="137">
        <f t="shared" si="51"/>
        <v>0.4</v>
      </c>
      <c r="AB194" s="137">
        <f t="shared" si="51"/>
        <v>0.4</v>
      </c>
      <c r="AC194" s="137">
        <f t="shared" si="51"/>
        <v>0.4</v>
      </c>
      <c r="AD194" s="137">
        <f t="shared" si="51"/>
        <v>0.4</v>
      </c>
      <c r="AE194" s="137">
        <f t="shared" si="51"/>
        <v>0.4</v>
      </c>
      <c r="AF194" s="137">
        <f t="shared" si="51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50"/>
        <v>1.5</v>
      </c>
      <c r="D195" s="137">
        <f t="shared" si="50"/>
        <v>1.5</v>
      </c>
      <c r="E195" s="137">
        <f t="shared" si="50"/>
        <v>1.5</v>
      </c>
      <c r="F195" s="137">
        <f t="shared" si="50"/>
        <v>1.5</v>
      </c>
      <c r="G195" s="137">
        <f t="shared" si="50"/>
        <v>1.5</v>
      </c>
      <c r="H195" s="137">
        <f t="shared" si="50"/>
        <v>1.5</v>
      </c>
      <c r="I195" s="137">
        <f t="shared" si="50"/>
        <v>1.5</v>
      </c>
      <c r="J195" s="137">
        <f t="shared" si="50"/>
        <v>1.5</v>
      </c>
      <c r="K195" s="137">
        <f t="shared" si="50"/>
        <v>1.5</v>
      </c>
      <c r="L195" s="137">
        <f t="shared" si="50"/>
        <v>1.5</v>
      </c>
      <c r="M195" s="137">
        <f t="shared" si="50"/>
        <v>1.5</v>
      </c>
      <c r="N195" s="137">
        <f t="shared" si="50"/>
        <v>1.5</v>
      </c>
      <c r="O195" s="137">
        <f t="shared" si="50"/>
        <v>1.5</v>
      </c>
      <c r="P195" s="137">
        <f t="shared" si="50"/>
        <v>1.5</v>
      </c>
      <c r="Q195" s="137">
        <f t="shared" si="50"/>
        <v>1.5</v>
      </c>
      <c r="R195" s="137">
        <f t="shared" si="50"/>
        <v>1.5</v>
      </c>
      <c r="S195" s="137">
        <f t="shared" si="51"/>
        <v>1.5</v>
      </c>
      <c r="T195" s="137">
        <f t="shared" si="51"/>
        <v>1.5</v>
      </c>
      <c r="U195" s="137">
        <f t="shared" si="51"/>
        <v>1.5</v>
      </c>
      <c r="V195" s="137">
        <f t="shared" si="51"/>
        <v>1.5</v>
      </c>
      <c r="W195" s="137">
        <f t="shared" si="51"/>
        <v>1.5</v>
      </c>
      <c r="X195" s="137">
        <f t="shared" si="51"/>
        <v>1.5</v>
      </c>
      <c r="Y195" s="137">
        <f t="shared" si="51"/>
        <v>1.5</v>
      </c>
      <c r="Z195" s="137">
        <f t="shared" si="51"/>
        <v>1.5</v>
      </c>
      <c r="AA195" s="137">
        <f t="shared" si="51"/>
        <v>1.5</v>
      </c>
      <c r="AB195" s="137">
        <f t="shared" si="51"/>
        <v>1.5</v>
      </c>
      <c r="AC195" s="137">
        <f t="shared" si="51"/>
        <v>1.5</v>
      </c>
      <c r="AD195" s="137">
        <f t="shared" si="51"/>
        <v>1.5</v>
      </c>
      <c r="AE195" s="137">
        <f t="shared" si="51"/>
        <v>1.5</v>
      </c>
      <c r="AF195" s="137">
        <f t="shared" si="51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50"/>
        <v>0.3</v>
      </c>
      <c r="D196" s="137">
        <f t="shared" si="50"/>
        <v>0.3</v>
      </c>
      <c r="E196" s="137">
        <f t="shared" si="50"/>
        <v>0.3</v>
      </c>
      <c r="F196" s="137">
        <f t="shared" si="50"/>
        <v>0.3</v>
      </c>
      <c r="G196" s="137">
        <f t="shared" si="50"/>
        <v>0.3</v>
      </c>
      <c r="H196" s="137">
        <f t="shared" si="50"/>
        <v>0.3</v>
      </c>
      <c r="I196" s="137">
        <f t="shared" si="50"/>
        <v>0.3</v>
      </c>
      <c r="J196" s="137">
        <f t="shared" si="50"/>
        <v>0.3</v>
      </c>
      <c r="K196" s="137">
        <f t="shared" si="50"/>
        <v>0.3</v>
      </c>
      <c r="L196" s="137">
        <f t="shared" si="50"/>
        <v>0.3</v>
      </c>
      <c r="M196" s="137">
        <f t="shared" si="50"/>
        <v>0.3</v>
      </c>
      <c r="N196" s="137">
        <f t="shared" si="50"/>
        <v>0.3</v>
      </c>
      <c r="O196" s="137">
        <f t="shared" si="50"/>
        <v>0.3</v>
      </c>
      <c r="P196" s="137">
        <f t="shared" si="50"/>
        <v>0.3</v>
      </c>
      <c r="Q196" s="137">
        <f t="shared" si="50"/>
        <v>0.3</v>
      </c>
      <c r="R196" s="137">
        <f t="shared" si="50"/>
        <v>0.3</v>
      </c>
      <c r="S196" s="137">
        <f t="shared" si="51"/>
        <v>0.3</v>
      </c>
      <c r="T196" s="137">
        <f t="shared" si="51"/>
        <v>0.3</v>
      </c>
      <c r="U196" s="137">
        <f t="shared" si="51"/>
        <v>0.3</v>
      </c>
      <c r="V196" s="137">
        <f t="shared" si="51"/>
        <v>0.3</v>
      </c>
      <c r="W196" s="137">
        <f t="shared" si="51"/>
        <v>0.3</v>
      </c>
      <c r="X196" s="137">
        <f t="shared" si="51"/>
        <v>0.3</v>
      </c>
      <c r="Y196" s="137">
        <f t="shared" si="51"/>
        <v>0.3</v>
      </c>
      <c r="Z196" s="137">
        <f t="shared" si="51"/>
        <v>0.3</v>
      </c>
      <c r="AA196" s="137">
        <f t="shared" si="51"/>
        <v>0.3</v>
      </c>
      <c r="AB196" s="137">
        <f t="shared" si="51"/>
        <v>0.3</v>
      </c>
      <c r="AC196" s="137">
        <f t="shared" si="51"/>
        <v>0.3</v>
      </c>
      <c r="AD196" s="137">
        <f t="shared" si="51"/>
        <v>0.3</v>
      </c>
      <c r="AE196" s="137">
        <f t="shared" si="51"/>
        <v>0.3</v>
      </c>
      <c r="AF196" s="137">
        <f t="shared" si="51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50"/>
        <v>0.4</v>
      </c>
      <c r="D197" s="137">
        <f t="shared" si="50"/>
        <v>0.4</v>
      </c>
      <c r="E197" s="137">
        <f t="shared" si="50"/>
        <v>0.4</v>
      </c>
      <c r="F197" s="137">
        <f t="shared" si="50"/>
        <v>0.4</v>
      </c>
      <c r="G197" s="137">
        <f t="shared" si="50"/>
        <v>0.4</v>
      </c>
      <c r="H197" s="137">
        <f t="shared" si="50"/>
        <v>0.4</v>
      </c>
      <c r="I197" s="137">
        <f t="shared" si="50"/>
        <v>0.4</v>
      </c>
      <c r="J197" s="137">
        <f t="shared" si="50"/>
        <v>0.4</v>
      </c>
      <c r="K197" s="137">
        <f t="shared" si="50"/>
        <v>0.4</v>
      </c>
      <c r="L197" s="137">
        <f t="shared" si="50"/>
        <v>0.4</v>
      </c>
      <c r="M197" s="137">
        <f t="shared" si="50"/>
        <v>0.4</v>
      </c>
      <c r="N197" s="137">
        <f t="shared" si="50"/>
        <v>0.4</v>
      </c>
      <c r="O197" s="137">
        <f t="shared" si="50"/>
        <v>0.4</v>
      </c>
      <c r="P197" s="137">
        <f t="shared" si="50"/>
        <v>0.4</v>
      </c>
      <c r="Q197" s="137">
        <f t="shared" si="50"/>
        <v>0.4</v>
      </c>
      <c r="R197" s="137">
        <f t="shared" si="50"/>
        <v>0.4</v>
      </c>
      <c r="S197" s="137">
        <f t="shared" si="51"/>
        <v>0.4</v>
      </c>
      <c r="T197" s="137">
        <f t="shared" si="51"/>
        <v>0.4</v>
      </c>
      <c r="U197" s="137">
        <f t="shared" si="51"/>
        <v>0.4</v>
      </c>
      <c r="V197" s="137">
        <f t="shared" si="51"/>
        <v>0.4</v>
      </c>
      <c r="W197" s="137">
        <f t="shared" si="51"/>
        <v>0.4</v>
      </c>
      <c r="X197" s="137">
        <f t="shared" si="51"/>
        <v>0.4</v>
      </c>
      <c r="Y197" s="137">
        <f t="shared" si="51"/>
        <v>0.4</v>
      </c>
      <c r="Z197" s="137">
        <f t="shared" si="51"/>
        <v>0.4</v>
      </c>
      <c r="AA197" s="137">
        <f t="shared" si="51"/>
        <v>0.4</v>
      </c>
      <c r="AB197" s="137">
        <f t="shared" si="51"/>
        <v>0.4</v>
      </c>
      <c r="AC197" s="137">
        <f t="shared" si="51"/>
        <v>0.4</v>
      </c>
      <c r="AD197" s="137">
        <f t="shared" si="51"/>
        <v>0.4</v>
      </c>
      <c r="AE197" s="137">
        <f t="shared" si="51"/>
        <v>0.4</v>
      </c>
      <c r="AF197" s="137">
        <f t="shared" si="51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50"/>
        <v>0.64</v>
      </c>
      <c r="D198" s="146">
        <f t="shared" si="50"/>
        <v>0.64</v>
      </c>
      <c r="E198" s="146">
        <f t="shared" si="50"/>
        <v>0.64</v>
      </c>
      <c r="F198" s="146">
        <f t="shared" si="50"/>
        <v>0.64</v>
      </c>
      <c r="G198" s="146">
        <f t="shared" si="50"/>
        <v>0.64</v>
      </c>
      <c r="H198" s="146">
        <f t="shared" si="50"/>
        <v>0.64</v>
      </c>
      <c r="I198" s="146">
        <f t="shared" si="50"/>
        <v>0.64</v>
      </c>
      <c r="J198" s="146">
        <f t="shared" si="50"/>
        <v>0.64</v>
      </c>
      <c r="K198" s="146">
        <f t="shared" si="50"/>
        <v>0.64</v>
      </c>
      <c r="L198" s="146">
        <f t="shared" si="50"/>
        <v>0.64</v>
      </c>
      <c r="M198" s="146">
        <f t="shared" si="50"/>
        <v>0.64</v>
      </c>
      <c r="N198" s="146">
        <f t="shared" si="50"/>
        <v>0.64</v>
      </c>
      <c r="O198" s="146">
        <f t="shared" si="50"/>
        <v>0.64</v>
      </c>
      <c r="P198" s="146">
        <f t="shared" si="50"/>
        <v>0.64</v>
      </c>
      <c r="Q198" s="146">
        <f t="shared" si="50"/>
        <v>0.64</v>
      </c>
      <c r="R198" s="146">
        <f t="shared" si="50"/>
        <v>0.64</v>
      </c>
      <c r="S198" s="146">
        <f t="shared" si="51"/>
        <v>0.64</v>
      </c>
      <c r="T198" s="146">
        <f t="shared" si="51"/>
        <v>0.64</v>
      </c>
      <c r="U198" s="146">
        <f t="shared" si="51"/>
        <v>0.64</v>
      </c>
      <c r="V198" s="146">
        <f t="shared" si="51"/>
        <v>0.64</v>
      </c>
      <c r="W198" s="146">
        <f t="shared" si="51"/>
        <v>0.64</v>
      </c>
      <c r="X198" s="146">
        <f t="shared" si="51"/>
        <v>0.64</v>
      </c>
      <c r="Y198" s="146">
        <f t="shared" si="51"/>
        <v>0.64</v>
      </c>
      <c r="Z198" s="146">
        <f t="shared" si="51"/>
        <v>0.64</v>
      </c>
      <c r="AA198" s="146">
        <f t="shared" si="51"/>
        <v>0.64</v>
      </c>
      <c r="AB198" s="146">
        <f t="shared" si="51"/>
        <v>0.64</v>
      </c>
      <c r="AC198" s="146">
        <f t="shared" si="51"/>
        <v>0.64</v>
      </c>
      <c r="AD198" s="146">
        <f t="shared" si="51"/>
        <v>0.64</v>
      </c>
      <c r="AE198" s="146">
        <f t="shared" si="51"/>
        <v>0.64</v>
      </c>
      <c r="AF198" s="146">
        <f t="shared" si="51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52">SUM(C193:C198)</f>
        <v>3.54</v>
      </c>
      <c r="D199" s="149">
        <f t="shared" si="52"/>
        <v>3.54</v>
      </c>
      <c r="E199" s="149">
        <f t="shared" si="52"/>
        <v>3.54</v>
      </c>
      <c r="F199" s="149">
        <f t="shared" si="52"/>
        <v>3.54</v>
      </c>
      <c r="G199" s="149">
        <f t="shared" si="52"/>
        <v>3.54</v>
      </c>
      <c r="H199" s="149">
        <f t="shared" si="52"/>
        <v>3.54</v>
      </c>
      <c r="I199" s="149">
        <f t="shared" si="52"/>
        <v>3.54</v>
      </c>
      <c r="J199" s="149">
        <f t="shared" si="52"/>
        <v>3.54</v>
      </c>
      <c r="K199" s="149">
        <f t="shared" si="52"/>
        <v>3.54</v>
      </c>
      <c r="L199" s="149">
        <f>SUM(L193:L198)</f>
        <v>3.54</v>
      </c>
      <c r="M199" s="149">
        <f t="shared" ref="M199:R199" si="53">SUM(M193:M198)</f>
        <v>3.54</v>
      </c>
      <c r="N199" s="149">
        <f t="shared" si="53"/>
        <v>3.54</v>
      </c>
      <c r="O199" s="149">
        <f t="shared" si="53"/>
        <v>3.54</v>
      </c>
      <c r="P199" s="149">
        <f t="shared" si="53"/>
        <v>3.54</v>
      </c>
      <c r="Q199" s="149">
        <f t="shared" si="53"/>
        <v>3.54</v>
      </c>
      <c r="R199" s="149">
        <f t="shared" si="53"/>
        <v>3.54</v>
      </c>
      <c r="S199" s="149">
        <f>SUM(S193:S198)</f>
        <v>3.54</v>
      </c>
      <c r="T199" s="149">
        <f t="shared" ref="T199:AG199" si="54">SUM(T193:T198)</f>
        <v>3.54</v>
      </c>
      <c r="U199" s="149">
        <f t="shared" si="54"/>
        <v>3.54</v>
      </c>
      <c r="V199" s="149">
        <f t="shared" si="54"/>
        <v>3.54</v>
      </c>
      <c r="W199" s="149">
        <f t="shared" si="54"/>
        <v>3.54</v>
      </c>
      <c r="X199" s="149">
        <f t="shared" si="54"/>
        <v>3.54</v>
      </c>
      <c r="Y199" s="149">
        <f t="shared" si="54"/>
        <v>3.54</v>
      </c>
      <c r="Z199" s="149">
        <f t="shared" si="54"/>
        <v>3.54</v>
      </c>
      <c r="AA199" s="149">
        <f t="shared" si="54"/>
        <v>3.54</v>
      </c>
      <c r="AB199" s="149">
        <f t="shared" si="54"/>
        <v>3.54</v>
      </c>
      <c r="AC199" s="149">
        <f t="shared" si="54"/>
        <v>3.54</v>
      </c>
      <c r="AD199" s="149">
        <f t="shared" si="54"/>
        <v>3.54</v>
      </c>
      <c r="AE199" s="149">
        <f t="shared" si="54"/>
        <v>3.54</v>
      </c>
      <c r="AF199" s="149">
        <f t="shared" si="54"/>
        <v>3.54</v>
      </c>
      <c r="AG199" s="150">
        <f t="shared" si="54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1354.7400000000002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17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2078/08/17)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2078/08/17)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5">B75</f>
        <v>890.64</v>
      </c>
      <c r="U213" s="173">
        <f t="shared" si="55"/>
        <v>887.74</v>
      </c>
      <c r="V213" s="173">
        <f t="shared" si="55"/>
        <v>881.44</v>
      </c>
      <c r="W213" s="173">
        <f t="shared" si="55"/>
        <v>883.1400000000001</v>
      </c>
      <c r="X213" s="173">
        <f t="shared" si="55"/>
        <v>934.43999999999994</v>
      </c>
      <c r="Y213" s="173">
        <f t="shared" si="55"/>
        <v>1019.54</v>
      </c>
      <c r="Z213" s="173">
        <f t="shared" si="55"/>
        <v>1093.04</v>
      </c>
      <c r="AA213" s="173">
        <f t="shared" si="55"/>
        <v>1209.3399999999999</v>
      </c>
      <c r="AB213" s="173">
        <f t="shared" si="55"/>
        <v>1305</v>
      </c>
      <c r="AC213" s="173">
        <f t="shared" si="55"/>
        <v>1352.94</v>
      </c>
      <c r="AD213" s="173">
        <f t="shared" si="55"/>
        <v>1354.7400000000002</v>
      </c>
      <c r="AE213" s="173">
        <f t="shared" si="55"/>
        <v>1283.0400000000002</v>
      </c>
      <c r="AF213" s="173">
        <f t="shared" si="55"/>
        <v>1199.8399999999999</v>
      </c>
      <c r="AG213" s="173">
        <f t="shared" si="55"/>
        <v>1203.74</v>
      </c>
      <c r="AH213" s="173">
        <f t="shared" si="55"/>
        <v>1180.94</v>
      </c>
      <c r="AI213" s="173">
        <f t="shared" si="55"/>
        <v>1167.44</v>
      </c>
      <c r="AJ213" s="173">
        <f t="shared" si="55"/>
        <v>1166.1400000000001</v>
      </c>
      <c r="AK213" s="173">
        <f t="shared" si="55"/>
        <v>1161.3400000000001</v>
      </c>
      <c r="AL213" s="173">
        <f t="shared" si="55"/>
        <v>1216.3400000000001</v>
      </c>
      <c r="AM213" s="173">
        <f t="shared" si="55"/>
        <v>1263.8400000000001</v>
      </c>
      <c r="AN213" s="173">
        <f t="shared" si="55"/>
        <v>1421.14</v>
      </c>
      <c r="AO213" s="173">
        <f t="shared" si="55"/>
        <v>1340.14</v>
      </c>
      <c r="AP213" s="173">
        <f t="shared" si="55"/>
        <v>1232.2400000000002</v>
      </c>
      <c r="AQ213" s="173">
        <f t="shared" si="55"/>
        <v>1308.5400000000002</v>
      </c>
      <c r="AR213" s="173">
        <f t="shared" si="55"/>
        <v>1258.5400000000002</v>
      </c>
      <c r="AS213" s="173">
        <f t="shared" si="55"/>
        <v>1195.8400000000001</v>
      </c>
      <c r="AT213" s="173">
        <f t="shared" si="55"/>
        <v>1141.6399999999999</v>
      </c>
      <c r="AU213" s="173">
        <f t="shared" si="55"/>
        <v>1088.6399999999999</v>
      </c>
      <c r="AV213" s="173">
        <f t="shared" si="55"/>
        <v>968.04</v>
      </c>
      <c r="AW213" s="173">
        <f t="shared" si="55"/>
        <v>907.74</v>
      </c>
      <c r="AX213" s="173">
        <f t="shared" si="55"/>
        <v>929.74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6">B198</f>
        <v>0.64</v>
      </c>
      <c r="C234" s="176">
        <f t="shared" si="56"/>
        <v>0.64</v>
      </c>
      <c r="D234" s="176">
        <f t="shared" si="56"/>
        <v>0.64</v>
      </c>
      <c r="E234" s="176">
        <f t="shared" si="56"/>
        <v>0.64</v>
      </c>
      <c r="F234" s="176">
        <f t="shared" si="56"/>
        <v>0.64</v>
      </c>
      <c r="G234" s="176">
        <f t="shared" si="56"/>
        <v>0.64</v>
      </c>
      <c r="H234" s="176">
        <f t="shared" si="56"/>
        <v>0.64</v>
      </c>
      <c r="I234" s="176">
        <f t="shared" si="56"/>
        <v>0.64</v>
      </c>
      <c r="J234" s="176">
        <f t="shared" si="56"/>
        <v>0.64</v>
      </c>
      <c r="K234" s="176">
        <f t="shared" si="56"/>
        <v>0.64</v>
      </c>
      <c r="L234" s="176">
        <f t="shared" si="56"/>
        <v>0.64</v>
      </c>
      <c r="M234" s="176">
        <f t="shared" si="56"/>
        <v>0.64</v>
      </c>
      <c r="N234" s="176">
        <f t="shared" si="56"/>
        <v>0.64</v>
      </c>
      <c r="O234" s="176">
        <f t="shared" si="56"/>
        <v>0.64</v>
      </c>
      <c r="P234" s="176">
        <f t="shared" si="56"/>
        <v>0.64</v>
      </c>
      <c r="Q234" s="176">
        <f t="shared" si="56"/>
        <v>0.64</v>
      </c>
      <c r="R234" s="176">
        <f t="shared" si="56"/>
        <v>0.64</v>
      </c>
      <c r="S234" s="176">
        <f t="shared" si="56"/>
        <v>0.64</v>
      </c>
      <c r="T234" s="176">
        <f t="shared" si="56"/>
        <v>0.64</v>
      </c>
      <c r="U234" s="176">
        <f t="shared" si="56"/>
        <v>0.64</v>
      </c>
      <c r="V234" s="176">
        <f t="shared" si="56"/>
        <v>0.64</v>
      </c>
      <c r="W234" s="176">
        <f t="shared" si="56"/>
        <v>0.64</v>
      </c>
      <c r="X234" s="176">
        <f t="shared" si="56"/>
        <v>0.64</v>
      </c>
      <c r="Y234" s="176">
        <f t="shared" si="56"/>
        <v>0.64</v>
      </c>
      <c r="Z234" s="176">
        <f t="shared" si="56"/>
        <v>0.64</v>
      </c>
      <c r="AA234" s="176">
        <f t="shared" si="56"/>
        <v>0.64</v>
      </c>
      <c r="AB234" s="176">
        <f t="shared" si="56"/>
        <v>0.64</v>
      </c>
      <c r="AC234" s="176">
        <f t="shared" si="56"/>
        <v>0.64</v>
      </c>
      <c r="AD234" s="176">
        <f t="shared" si="56"/>
        <v>0.64</v>
      </c>
      <c r="AE234" s="176">
        <f t="shared" si="56"/>
        <v>0.64</v>
      </c>
      <c r="AF234" s="176">
        <f t="shared" si="56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7">IF(C202&lt;100,"",C202-520)</f>
        <v/>
      </c>
      <c r="D235" s="120" t="str">
        <f t="shared" si="57"/>
        <v/>
      </c>
      <c r="E235" s="120" t="str">
        <f t="shared" si="57"/>
        <v/>
      </c>
      <c r="F235" s="120" t="str">
        <f t="shared" si="57"/>
        <v/>
      </c>
      <c r="G235" s="120" t="str">
        <f t="shared" si="57"/>
        <v/>
      </c>
      <c r="H235" s="120" t="str">
        <f t="shared" si="57"/>
        <v/>
      </c>
      <c r="I235" s="120" t="str">
        <f t="shared" si="57"/>
        <v/>
      </c>
      <c r="J235" s="120" t="str">
        <f t="shared" si="57"/>
        <v/>
      </c>
      <c r="K235" s="120" t="str">
        <f t="shared" si="57"/>
        <v/>
      </c>
      <c r="L235" s="120" t="str">
        <f t="shared" si="57"/>
        <v/>
      </c>
      <c r="M235" s="120" t="str">
        <f t="shared" si="57"/>
        <v/>
      </c>
      <c r="N235" s="120" t="str">
        <f t="shared" si="57"/>
        <v/>
      </c>
      <c r="O235" s="120" t="str">
        <f t="shared" si="57"/>
        <v/>
      </c>
      <c r="P235" s="120" t="str">
        <f t="shared" si="57"/>
        <v/>
      </c>
      <c r="Q235" s="120" t="str">
        <f t="shared" si="57"/>
        <v/>
      </c>
      <c r="R235" s="120" t="str">
        <f t="shared" si="57"/>
        <v/>
      </c>
      <c r="S235" s="120" t="str">
        <f t="shared" si="57"/>
        <v/>
      </c>
      <c r="T235" s="120" t="str">
        <f t="shared" si="57"/>
        <v/>
      </c>
      <c r="U235" s="120" t="str">
        <f t="shared" si="57"/>
        <v/>
      </c>
      <c r="V235" s="120" t="str">
        <f t="shared" si="57"/>
        <v/>
      </c>
      <c r="W235" s="120" t="str">
        <f t="shared" si="57"/>
        <v/>
      </c>
      <c r="X235" s="120" t="str">
        <f t="shared" si="57"/>
        <v/>
      </c>
      <c r="Y235" s="120" t="str">
        <f t="shared" si="57"/>
        <v/>
      </c>
      <c r="Z235" s="120" t="str">
        <f t="shared" si="57"/>
        <v/>
      </c>
      <c r="AA235" s="120" t="str">
        <f t="shared" si="57"/>
        <v/>
      </c>
      <c r="AB235" s="120" t="str">
        <f t="shared" si="57"/>
        <v/>
      </c>
      <c r="AC235" s="120" t="str">
        <f t="shared" si="57"/>
        <v/>
      </c>
      <c r="AD235" s="120" t="str">
        <f t="shared" si="57"/>
        <v/>
      </c>
      <c r="AE235" s="120" t="str">
        <f t="shared" si="57"/>
        <v/>
      </c>
      <c r="AF235" s="120" t="str">
        <f t="shared" si="57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8">IF(B203&lt;100,"",B203-620)</f>
        <v/>
      </c>
      <c r="C236" s="120" t="str">
        <f t="shared" si="58"/>
        <v/>
      </c>
      <c r="D236" s="120" t="str">
        <f t="shared" si="58"/>
        <v/>
      </c>
      <c r="E236" s="120" t="str">
        <f t="shared" si="58"/>
        <v/>
      </c>
      <c r="F236" s="120" t="str">
        <f t="shared" si="58"/>
        <v/>
      </c>
      <c r="G236" s="120" t="str">
        <f t="shared" si="58"/>
        <v/>
      </c>
      <c r="H236" s="120" t="str">
        <f t="shared" si="58"/>
        <v/>
      </c>
      <c r="I236" s="120" t="str">
        <f t="shared" si="58"/>
        <v/>
      </c>
      <c r="J236" s="120" t="str">
        <f t="shared" si="58"/>
        <v/>
      </c>
      <c r="K236" s="120" t="str">
        <f t="shared" si="58"/>
        <v/>
      </c>
      <c r="L236" s="120" t="str">
        <f t="shared" si="58"/>
        <v/>
      </c>
      <c r="M236" s="120" t="str">
        <f t="shared" si="58"/>
        <v/>
      </c>
      <c r="N236" s="120" t="str">
        <f t="shared" si="58"/>
        <v/>
      </c>
      <c r="O236" s="120" t="str">
        <f t="shared" si="58"/>
        <v/>
      </c>
      <c r="P236" s="120" t="str">
        <f t="shared" si="58"/>
        <v/>
      </c>
      <c r="Q236" s="120" t="str">
        <f t="shared" si="58"/>
        <v/>
      </c>
      <c r="R236" s="120" t="str">
        <f t="shared" si="58"/>
        <v/>
      </c>
      <c r="S236" s="120" t="str">
        <f t="shared" si="58"/>
        <v/>
      </c>
      <c r="T236" s="120" t="str">
        <f t="shared" si="58"/>
        <v/>
      </c>
      <c r="U236" s="120" t="str">
        <f t="shared" si="58"/>
        <v/>
      </c>
      <c r="V236" s="120" t="str">
        <f t="shared" si="58"/>
        <v/>
      </c>
      <c r="W236" s="120" t="str">
        <f t="shared" si="58"/>
        <v/>
      </c>
      <c r="X236" s="120" t="str">
        <f t="shared" si="58"/>
        <v/>
      </c>
      <c r="Y236" s="120" t="str">
        <f t="shared" si="58"/>
        <v/>
      </c>
      <c r="Z236" s="120" t="str">
        <f t="shared" si="58"/>
        <v/>
      </c>
      <c r="AA236" s="120" t="str">
        <f t="shared" si="58"/>
        <v/>
      </c>
      <c r="AB236" s="120" t="str">
        <f t="shared" si="58"/>
        <v/>
      </c>
      <c r="AC236" s="120" t="str">
        <f t="shared" si="58"/>
        <v/>
      </c>
      <c r="AD236" s="120" t="str">
        <f t="shared" si="58"/>
        <v/>
      </c>
      <c r="AE236" s="120" t="str">
        <f t="shared" si="58"/>
        <v/>
      </c>
      <c r="AF236" s="120" t="str">
        <f t="shared" si="58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9">IF(B204&lt;100,"",B204-330)</f>
        <v/>
      </c>
      <c r="C237" s="120" t="str">
        <f t="shared" si="59"/>
        <v/>
      </c>
      <c r="D237" s="120" t="str">
        <f t="shared" si="59"/>
        <v/>
      </c>
      <c r="E237" s="120" t="str">
        <f t="shared" si="59"/>
        <v/>
      </c>
      <c r="F237" s="120" t="str">
        <f t="shared" si="59"/>
        <v/>
      </c>
      <c r="G237" s="120" t="str">
        <f t="shared" si="59"/>
        <v/>
      </c>
      <c r="H237" s="120" t="str">
        <f t="shared" si="59"/>
        <v/>
      </c>
      <c r="I237" s="120" t="str">
        <f t="shared" si="59"/>
        <v/>
      </c>
      <c r="J237" s="120" t="str">
        <f t="shared" si="59"/>
        <v/>
      </c>
      <c r="K237" s="120" t="str">
        <f t="shared" si="59"/>
        <v/>
      </c>
      <c r="L237" s="120" t="str">
        <f t="shared" si="59"/>
        <v/>
      </c>
      <c r="M237" s="120" t="str">
        <f t="shared" si="59"/>
        <v/>
      </c>
      <c r="N237" s="120" t="str">
        <f t="shared" si="59"/>
        <v/>
      </c>
      <c r="O237" s="120" t="str">
        <f t="shared" si="59"/>
        <v/>
      </c>
      <c r="P237" s="120" t="str">
        <f t="shared" si="59"/>
        <v/>
      </c>
      <c r="Q237" s="120" t="str">
        <f t="shared" si="59"/>
        <v/>
      </c>
      <c r="R237" s="120" t="str">
        <f t="shared" si="59"/>
        <v/>
      </c>
      <c r="S237" s="120" t="str">
        <f t="shared" si="59"/>
        <v/>
      </c>
      <c r="T237" s="120" t="str">
        <f t="shared" si="59"/>
        <v/>
      </c>
      <c r="U237" s="120" t="str">
        <f t="shared" si="59"/>
        <v/>
      </c>
      <c r="V237" s="120" t="str">
        <f t="shared" si="59"/>
        <v/>
      </c>
      <c r="W237" s="120" t="str">
        <f t="shared" si="59"/>
        <v/>
      </c>
      <c r="X237" s="120" t="str">
        <f t="shared" si="59"/>
        <v/>
      </c>
      <c r="Y237" s="120" t="str">
        <f t="shared" si="59"/>
        <v/>
      </c>
      <c r="Z237" s="120" t="str">
        <f t="shared" si="59"/>
        <v/>
      </c>
      <c r="AA237" s="120" t="str">
        <f t="shared" si="59"/>
        <v/>
      </c>
      <c r="AB237" s="120" t="str">
        <f t="shared" si="59"/>
        <v/>
      </c>
      <c r="AC237" s="120" t="str">
        <f t="shared" si="59"/>
        <v/>
      </c>
      <c r="AD237" s="120" t="str">
        <f t="shared" si="59"/>
        <v/>
      </c>
      <c r="AE237" s="120" t="str">
        <f t="shared" si="59"/>
        <v/>
      </c>
      <c r="AF237" s="120" t="str">
        <f t="shared" si="59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0">IF(C205&lt;100,"",C205-1500)</f>
        <v/>
      </c>
      <c r="D238" s="120" t="str">
        <f t="shared" si="60"/>
        <v/>
      </c>
      <c r="E238" s="120" t="str">
        <f t="shared" si="60"/>
        <v/>
      </c>
      <c r="F238" s="120" t="str">
        <f t="shared" si="60"/>
        <v/>
      </c>
      <c r="G238" s="120" t="str">
        <f t="shared" si="60"/>
        <v/>
      </c>
      <c r="H238" s="120" t="str">
        <f t="shared" si="60"/>
        <v/>
      </c>
      <c r="I238" s="120" t="str">
        <f t="shared" si="60"/>
        <v/>
      </c>
      <c r="J238" s="120" t="str">
        <f t="shared" si="60"/>
        <v/>
      </c>
      <c r="K238" s="120" t="str">
        <f t="shared" si="60"/>
        <v/>
      </c>
      <c r="L238" s="120" t="str">
        <f t="shared" si="60"/>
        <v/>
      </c>
      <c r="M238" s="120" t="str">
        <f t="shared" si="60"/>
        <v/>
      </c>
      <c r="N238" s="120" t="str">
        <f t="shared" si="60"/>
        <v/>
      </c>
      <c r="O238" s="120" t="str">
        <f t="shared" si="60"/>
        <v/>
      </c>
      <c r="P238" s="120" t="str">
        <f t="shared" si="60"/>
        <v/>
      </c>
      <c r="Q238" s="120" t="str">
        <f t="shared" si="60"/>
        <v/>
      </c>
      <c r="R238" s="120" t="str">
        <f t="shared" si="60"/>
        <v/>
      </c>
      <c r="S238" s="120" t="str">
        <f t="shared" si="60"/>
        <v/>
      </c>
      <c r="T238" s="120" t="str">
        <f t="shared" si="60"/>
        <v/>
      </c>
      <c r="U238" s="120" t="str">
        <f t="shared" si="60"/>
        <v/>
      </c>
      <c r="V238" s="120" t="str">
        <f t="shared" si="60"/>
        <v/>
      </c>
      <c r="W238" s="120" t="str">
        <f t="shared" si="60"/>
        <v/>
      </c>
      <c r="X238" s="120" t="str">
        <f t="shared" si="60"/>
        <v/>
      </c>
      <c r="Y238" s="120" t="str">
        <f t="shared" si="60"/>
        <v/>
      </c>
      <c r="Z238" s="120" t="str">
        <f t="shared" si="60"/>
        <v/>
      </c>
      <c r="AA238" s="120" t="str">
        <f t="shared" si="60"/>
        <v/>
      </c>
      <c r="AB238" s="120" t="str">
        <f t="shared" si="60"/>
        <v/>
      </c>
      <c r="AC238" s="120" t="str">
        <f t="shared" si="60"/>
        <v/>
      </c>
      <c r="AD238" s="120" t="str">
        <f t="shared" si="60"/>
        <v/>
      </c>
      <c r="AE238" s="120" t="str">
        <f t="shared" si="60"/>
        <v/>
      </c>
      <c r="AF238" s="120" t="str">
        <f t="shared" si="60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054" priority="312">
      <formula>S$9&gt;=20/24</formula>
    </cfRule>
    <cfRule type="expression" dxfId="4053" priority="313">
      <formula>AND(S$9&gt;=14/24,S$9&lt;20/24)</formula>
    </cfRule>
    <cfRule type="expression" dxfId="4052" priority="314">
      <formula>AND(S$9&gt;=8/24,S$9&lt;14/24)</formula>
    </cfRule>
    <cfRule type="expression" dxfId="4051" priority="315">
      <formula>S$9&lt;8/24</formula>
    </cfRule>
  </conditionalFormatting>
  <conditionalFormatting sqref="B8:AF10 AA81:AF81 B81:Q81 B56:AF56 B82:AF82 C193:AF199 B68:AF72 C57:K59 M62:M67 T212:AX212 P39:Q39 N61:N67 P40:P42 Q42 O60:Q67 B74:AF78 B80:AF80 K60:N60 K61:M61 F60:J61 L11:O14 N45:Q48 L39:O42 L37:Q37 L16:Q32 P12:Q14 P11:AF11 R18:AF30 Q40:AF41 L53:AF55 L58:AF59 X85:AF91">
    <cfRule type="expression" dxfId="4050" priority="308">
      <formula>B$9&gt;=20/24</formula>
    </cfRule>
    <cfRule type="expression" dxfId="4049" priority="309">
      <formula>AND(B$9&gt;=14/24,B$9&lt;20/24)</formula>
    </cfRule>
    <cfRule type="expression" dxfId="4048" priority="310">
      <formula>AND(B$9&gt;=8/24,B$9&lt;14/24)</formula>
    </cfRule>
    <cfRule type="expression" dxfId="4047" priority="311">
      <formula>B$9&lt;8/24</formula>
    </cfRule>
  </conditionalFormatting>
  <conditionalFormatting sqref="B191:AF191">
    <cfRule type="expression" dxfId="4046" priority="304">
      <formula>B$9&gt;=20/24</formula>
    </cfRule>
    <cfRule type="expression" dxfId="4045" priority="305">
      <formula>AND(B$9&gt;=14/24,B$9&lt;20/24)</formula>
    </cfRule>
    <cfRule type="expression" dxfId="4044" priority="306">
      <formula>AND(B$9&gt;=8/24,B$9&lt;14/24)</formula>
    </cfRule>
    <cfRule type="expression" dxfId="4043" priority="307">
      <formula>B$9&lt;8/24</formula>
    </cfRule>
  </conditionalFormatting>
  <conditionalFormatting sqref="AL4:AL6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L57:Q57">
    <cfRule type="expression" dxfId="4042" priority="299">
      <formula>L$9&gt;=20/24</formula>
    </cfRule>
    <cfRule type="expression" dxfId="4041" priority="300">
      <formula>AND(L$9&gt;=14/24,L$9&lt;20/24)</formula>
    </cfRule>
    <cfRule type="expression" dxfId="4040" priority="301">
      <formula>AND(L$9&gt;=8/24,L$9&lt;14/24)</formula>
    </cfRule>
    <cfRule type="expression" dxfId="4039" priority="302">
      <formula>L$9&lt;8/24</formula>
    </cfRule>
  </conditionalFormatting>
  <conditionalFormatting sqref="L43:Q43">
    <cfRule type="expression" dxfId="4038" priority="295">
      <formula>L$9&gt;=20/24</formula>
    </cfRule>
    <cfRule type="expression" dxfId="4037" priority="296">
      <formula>AND(L$9&gt;=14/24,L$9&lt;20/24)</formula>
    </cfRule>
    <cfRule type="expression" dxfId="4036" priority="297">
      <formula>AND(L$9&gt;=8/24,L$9&lt;14/24)</formula>
    </cfRule>
    <cfRule type="expression" dxfId="4035" priority="298">
      <formula>L$9&lt;8/24</formula>
    </cfRule>
  </conditionalFormatting>
  <conditionalFormatting sqref="R39:AF39">
    <cfRule type="expression" dxfId="4034" priority="287">
      <formula>R$9&gt;=20/24</formula>
    </cfRule>
    <cfRule type="expression" dxfId="4033" priority="288">
      <formula>AND(R$9&gt;=14/24,R$9&lt;20/24)</formula>
    </cfRule>
    <cfRule type="expression" dxfId="4032" priority="289">
      <formula>AND(R$9&gt;=8/24,R$9&lt;14/24)</formula>
    </cfRule>
    <cfRule type="expression" dxfId="4031" priority="290">
      <formula>R$9&lt;8/24</formula>
    </cfRule>
  </conditionalFormatting>
  <conditionalFormatting sqref="R57:AF57">
    <cfRule type="expression" dxfId="4030" priority="283">
      <formula>R$9&gt;=20/24</formula>
    </cfRule>
    <cfRule type="expression" dxfId="4029" priority="284">
      <formula>AND(R$9&gt;=14/24,R$9&lt;20/24)</formula>
    </cfRule>
    <cfRule type="expression" dxfId="4028" priority="285">
      <formula>AND(R$9&gt;=8/24,R$9&lt;14/24)</formula>
    </cfRule>
    <cfRule type="expression" dxfId="4027" priority="286">
      <formula>R$9&lt;8/24</formula>
    </cfRule>
  </conditionalFormatting>
  <conditionalFormatting sqref="R81:Z81">
    <cfRule type="expression" dxfId="4026" priority="279">
      <formula>R$9&gt;=20/24</formula>
    </cfRule>
    <cfRule type="expression" dxfId="4025" priority="280">
      <formula>AND(R$9&gt;=14/24,R$9&lt;20/24)</formula>
    </cfRule>
    <cfRule type="expression" dxfId="4024" priority="281">
      <formula>AND(R$9&gt;=8/24,R$9&lt;14/24)</formula>
    </cfRule>
    <cfRule type="expression" dxfId="4023" priority="282">
      <formula>R$9&lt;8/24</formula>
    </cfRule>
  </conditionalFormatting>
  <conditionalFormatting sqref="T84:AF84">
    <cfRule type="expression" dxfId="4022" priority="275">
      <formula>T$9&gt;=20/24</formula>
    </cfRule>
    <cfRule type="expression" dxfId="4021" priority="276">
      <formula>AND(T$9&gt;=14/24,T$9&lt;20/24)</formula>
    </cfRule>
    <cfRule type="expression" dxfId="4020" priority="277">
      <formula>AND(T$9&gt;=8/24,T$9&lt;14/24)</formula>
    </cfRule>
    <cfRule type="expression" dxfId="4019" priority="278">
      <formula>T$9&lt;8/24</formula>
    </cfRule>
  </conditionalFormatting>
  <conditionalFormatting sqref="L35:Q35">
    <cfRule type="expression" dxfId="4018" priority="271">
      <formula>L$9&gt;=20/24</formula>
    </cfRule>
    <cfRule type="expression" dxfId="4017" priority="272">
      <formula>AND(L$9&gt;=14/24,L$9&lt;20/24)</formula>
    </cfRule>
    <cfRule type="expression" dxfId="4016" priority="273">
      <formula>AND(L$9&gt;=8/24,L$9&lt;14/24)</formula>
    </cfRule>
    <cfRule type="expression" dxfId="4015" priority="274">
      <formula>L$9&lt;8/24</formula>
    </cfRule>
  </conditionalFormatting>
  <conditionalFormatting sqref="L49:AF49">
    <cfRule type="expression" dxfId="4014" priority="267">
      <formula>L$9&gt;=20/24</formula>
    </cfRule>
    <cfRule type="expression" dxfId="4013" priority="268">
      <formula>AND(L$9&gt;=14/24,L$9&lt;20/24)</formula>
    </cfRule>
    <cfRule type="expression" dxfId="4012" priority="269">
      <formula>AND(L$9&gt;=8/24,L$9&lt;14/24)</formula>
    </cfRule>
    <cfRule type="expression" dxfId="4011" priority="270">
      <formula>L$9&lt;8/24</formula>
    </cfRule>
  </conditionalFormatting>
  <conditionalFormatting sqref="L50:Q50">
    <cfRule type="expression" dxfId="4010" priority="263">
      <formula>L$9&gt;=20/24</formula>
    </cfRule>
    <cfRule type="expression" dxfId="4009" priority="264">
      <formula>AND(L$9&gt;=14/24,L$9&lt;20/24)</formula>
    </cfRule>
    <cfRule type="expression" dxfId="4008" priority="265">
      <formula>AND(L$9&gt;=8/24,L$9&lt;14/24)</formula>
    </cfRule>
    <cfRule type="expression" dxfId="4007" priority="266">
      <formula>L$9&lt;8/24</formula>
    </cfRule>
  </conditionalFormatting>
  <conditionalFormatting sqref="L45:Q48">
    <cfRule type="expression" dxfId="4006" priority="259">
      <formula>L$9&gt;=20/24</formula>
    </cfRule>
    <cfRule type="expression" dxfId="4005" priority="260">
      <formula>AND(L$9&gt;=14/24,L$9&lt;20/24)</formula>
    </cfRule>
    <cfRule type="expression" dxfId="4004" priority="261">
      <formula>AND(L$9&gt;=8/24,L$9&lt;14/24)</formula>
    </cfRule>
    <cfRule type="expression" dxfId="4003" priority="262">
      <formula>L$9&lt;8/24</formula>
    </cfRule>
  </conditionalFormatting>
  <conditionalFormatting sqref="R37:AF37">
    <cfRule type="expression" dxfId="4002" priority="255">
      <formula>R$9&gt;=20/24</formula>
    </cfRule>
    <cfRule type="expression" dxfId="4001" priority="256">
      <formula>AND(R$9&gt;=14/24,R$9&lt;20/24)</formula>
    </cfRule>
    <cfRule type="expression" dxfId="4000" priority="257">
      <formula>AND(R$9&gt;=8/24,R$9&lt;14/24)</formula>
    </cfRule>
    <cfRule type="expression" dxfId="3999" priority="258">
      <formula>R$9&lt;8/24</formula>
    </cfRule>
  </conditionalFormatting>
  <conditionalFormatting sqref="R31:AF32 R35:AF35">
    <cfRule type="expression" dxfId="3998" priority="251">
      <formula>R$9&gt;=20/24</formula>
    </cfRule>
    <cfRule type="expression" dxfId="3997" priority="252">
      <formula>AND(R$9&gt;=14/24,R$9&lt;20/24)</formula>
    </cfRule>
    <cfRule type="expression" dxfId="3996" priority="253">
      <formula>AND(R$9&gt;=8/24,R$9&lt;14/24)</formula>
    </cfRule>
    <cfRule type="expression" dxfId="3995" priority="254">
      <formula>R$9&lt;8/24</formula>
    </cfRule>
  </conditionalFormatting>
  <conditionalFormatting sqref="R42:AF43 R45:AF48">
    <cfRule type="expression" dxfId="3994" priority="247">
      <formula>R$9&gt;=20/24</formula>
    </cfRule>
    <cfRule type="expression" dxfId="3993" priority="248">
      <formula>AND(R$9&gt;=14/24,R$9&lt;20/24)</formula>
    </cfRule>
    <cfRule type="expression" dxfId="3992" priority="249">
      <formula>AND(R$9&gt;=8/24,R$9&lt;14/24)</formula>
    </cfRule>
    <cfRule type="expression" dxfId="3991" priority="250">
      <formula>R$9&lt;8/24</formula>
    </cfRule>
  </conditionalFormatting>
  <conditionalFormatting sqref="R49:AF49">
    <cfRule type="expression" dxfId="3990" priority="243">
      <formula>R$9&gt;=20/24</formula>
    </cfRule>
    <cfRule type="expression" dxfId="3989" priority="244">
      <formula>AND(R$9&gt;=14/24,R$9&lt;20/24)</formula>
    </cfRule>
    <cfRule type="expression" dxfId="3988" priority="245">
      <formula>AND(R$9&gt;=8/24,R$9&lt;14/24)</formula>
    </cfRule>
    <cfRule type="expression" dxfId="3987" priority="246">
      <formula>R$9&lt;8/24</formula>
    </cfRule>
  </conditionalFormatting>
  <conditionalFormatting sqref="R50:AF50">
    <cfRule type="expression" dxfId="3986" priority="239">
      <formula>R$9&gt;=20/24</formula>
    </cfRule>
    <cfRule type="expression" dxfId="3985" priority="240">
      <formula>AND(R$9&gt;=14/24,R$9&lt;20/24)</formula>
    </cfRule>
    <cfRule type="expression" dxfId="3984" priority="241">
      <formula>AND(R$9&gt;=8/24,R$9&lt;14/24)</formula>
    </cfRule>
    <cfRule type="expression" dxfId="3983" priority="242">
      <formula>R$9&lt;8/24</formula>
    </cfRule>
  </conditionalFormatting>
  <conditionalFormatting sqref="R60:AF67">
    <cfRule type="expression" dxfId="3982" priority="235">
      <formula>R$9&gt;=20/24</formula>
    </cfRule>
    <cfRule type="expression" dxfId="3981" priority="236">
      <formula>AND(R$9&gt;=14/24,R$9&lt;20/24)</formula>
    </cfRule>
    <cfRule type="expression" dxfId="3980" priority="237">
      <formula>AND(R$9&gt;=8/24,R$9&lt;14/24)</formula>
    </cfRule>
    <cfRule type="expression" dxfId="3979" priority="238">
      <formula>R$9&lt;8/24</formula>
    </cfRule>
  </conditionalFormatting>
  <conditionalFormatting sqref="AA94:AF97">
    <cfRule type="expression" dxfId="3978" priority="231">
      <formula>AA$9&gt;=20/24</formula>
    </cfRule>
    <cfRule type="expression" dxfId="3977" priority="232">
      <formula>AND(AA$9&gt;=14/24,AA$9&lt;20/24)</formula>
    </cfRule>
    <cfRule type="expression" dxfId="3976" priority="233">
      <formula>AND(AA$9&gt;=8/24,AA$9&lt;14/24)</formula>
    </cfRule>
    <cfRule type="expression" dxfId="3975" priority="234">
      <formula>AA$9&lt;8/24</formula>
    </cfRule>
  </conditionalFormatting>
  <conditionalFormatting sqref="F62:K62">
    <cfRule type="expression" dxfId="3974" priority="227">
      <formula>F$9&gt;=20/24</formula>
    </cfRule>
    <cfRule type="expression" dxfId="3973" priority="228">
      <formula>AND(F$9&gt;=14/24,F$9&lt;20/24)</formula>
    </cfRule>
    <cfRule type="expression" dxfId="3972" priority="229">
      <formula>AND(F$9&gt;=8/24,F$9&lt;14/24)</formula>
    </cfRule>
    <cfRule type="expression" dxfId="3971" priority="230">
      <formula>F$9&lt;8/24</formula>
    </cfRule>
  </conditionalFormatting>
  <conditionalFormatting sqref="T94:Z97">
    <cfRule type="expression" dxfId="3970" priority="223">
      <formula>T$9&gt;=20/24</formula>
    </cfRule>
    <cfRule type="expression" dxfId="3969" priority="224">
      <formula>AND(T$9&gt;=14/24,T$9&lt;20/24)</formula>
    </cfRule>
    <cfRule type="expression" dxfId="3968" priority="225">
      <formula>AND(T$9&gt;=8/24,T$9&lt;14/24)</formula>
    </cfRule>
    <cfRule type="expression" dxfId="3967" priority="226">
      <formula>T$9&lt;8/24</formula>
    </cfRule>
  </conditionalFormatting>
  <conditionalFormatting sqref="C51:AG51 E43:I43 C42:I42 B11:O14 B16:Q32 P12:Q14 C39:U41 J42:U43 P11:AF11 R18:AF32 B35:AF38 L45:AF50 V39:AF43 B52:AF56">
    <cfRule type="expression" dxfId="3966" priority="222">
      <formula>B11&gt;$AG11</formula>
    </cfRule>
  </conditionalFormatting>
  <conditionalFormatting sqref="A100:A156 A84:A97 A11:A14 A16:A32 A45:A72 A80:A82 A74:A78 A35:A43 A169:A200">
    <cfRule type="expression" dxfId="3965" priority="221">
      <formula>$AH11=0</formula>
    </cfRule>
  </conditionalFormatting>
  <conditionalFormatting sqref="AA98:AF98">
    <cfRule type="expression" dxfId="3964" priority="217">
      <formula>AA$9&gt;=20/24</formula>
    </cfRule>
    <cfRule type="expression" dxfId="3963" priority="218">
      <formula>AND(AA$9&gt;=14/24,AA$9&lt;20/24)</formula>
    </cfRule>
    <cfRule type="expression" dxfId="3962" priority="219">
      <formula>AND(AA$9&gt;=8/24,AA$9&lt;14/24)</formula>
    </cfRule>
    <cfRule type="expression" dxfId="3961" priority="220">
      <formula>AA$9&lt;8/24</formula>
    </cfRule>
  </conditionalFormatting>
  <conditionalFormatting sqref="T98:Z98">
    <cfRule type="expression" dxfId="3960" priority="213">
      <formula>T$9&gt;=20/24</formula>
    </cfRule>
    <cfRule type="expression" dxfId="3959" priority="214">
      <formula>AND(T$9&gt;=14/24,T$9&lt;20/24)</formula>
    </cfRule>
    <cfRule type="expression" dxfId="3958" priority="215">
      <formula>AND(T$9&gt;=8/24,T$9&lt;14/24)</formula>
    </cfRule>
    <cfRule type="expression" dxfId="3957" priority="216">
      <formula>T$9&lt;8/24</formula>
    </cfRule>
  </conditionalFormatting>
  <conditionalFormatting sqref="A98">
    <cfRule type="expression" dxfId="3956" priority="212">
      <formula>$AH98=0</formula>
    </cfRule>
  </conditionalFormatting>
  <conditionalFormatting sqref="L36:AF36">
    <cfRule type="expression" dxfId="3955" priority="208">
      <formula>L$9&gt;=20/24</formula>
    </cfRule>
    <cfRule type="expression" dxfId="3954" priority="209">
      <formula>AND(L$9&gt;=14/24,L$9&lt;20/24)</formula>
    </cfRule>
    <cfRule type="expression" dxfId="3953" priority="210">
      <formula>AND(L$9&gt;=8/24,L$9&lt;14/24)</formula>
    </cfRule>
    <cfRule type="expression" dxfId="3952" priority="211">
      <formula>L$9&lt;8/24</formula>
    </cfRule>
  </conditionalFormatting>
  <conditionalFormatting sqref="R36:AF36">
    <cfRule type="expression" dxfId="3951" priority="204">
      <formula>R$9&gt;=20/24</formula>
    </cfRule>
    <cfRule type="expression" dxfId="3950" priority="205">
      <formula>AND(R$9&gt;=14/24,R$9&lt;20/24)</formula>
    </cfRule>
    <cfRule type="expression" dxfId="3949" priority="206">
      <formula>AND(R$9&gt;=8/24,R$9&lt;14/24)</formula>
    </cfRule>
    <cfRule type="expression" dxfId="3948" priority="207">
      <formula>R$9&lt;8/24</formula>
    </cfRule>
  </conditionalFormatting>
  <conditionalFormatting sqref="B36:K36">
    <cfRule type="expression" dxfId="3947" priority="200">
      <formula>B$9&gt;=20/24</formula>
    </cfRule>
    <cfRule type="expression" dxfId="3946" priority="201">
      <formula>AND(B$9&gt;=14/24,B$9&lt;20/24)</formula>
    </cfRule>
    <cfRule type="expression" dxfId="3945" priority="202">
      <formula>AND(B$9&gt;=8/24,B$9&lt;14/24)</formula>
    </cfRule>
    <cfRule type="expression" dxfId="3944" priority="203">
      <formula>B$9&lt;8/24</formula>
    </cfRule>
  </conditionalFormatting>
  <conditionalFormatting sqref="F63:K67">
    <cfRule type="expression" dxfId="3943" priority="196">
      <formula>F$9&gt;=20/24</formula>
    </cfRule>
    <cfRule type="expression" dxfId="3942" priority="197">
      <formula>AND(F$9&gt;=14/24,F$9&lt;20/24)</formula>
    </cfRule>
    <cfRule type="expression" dxfId="3941" priority="198">
      <formula>AND(F$9&gt;=8/24,F$9&lt;14/24)</formula>
    </cfRule>
    <cfRule type="expression" dxfId="3940" priority="199">
      <formula>F$9&lt;8/24</formula>
    </cfRule>
  </conditionalFormatting>
  <conditionalFormatting sqref="L62:L67">
    <cfRule type="expression" dxfId="3939" priority="192">
      <formula>L$9&gt;=20/24</formula>
    </cfRule>
    <cfRule type="expression" dxfId="3938" priority="193">
      <formula>AND(L$9&gt;=14/24,L$9&lt;20/24)</formula>
    </cfRule>
    <cfRule type="expression" dxfId="3937" priority="194">
      <formula>AND(L$9&gt;=8/24,L$9&lt;14/24)</formula>
    </cfRule>
    <cfRule type="expression" dxfId="3936" priority="195">
      <formula>L$9&lt;8/24</formula>
    </cfRule>
  </conditionalFormatting>
  <conditionalFormatting sqref="AL32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L34:Q34">
    <cfRule type="expression" dxfId="3935" priority="183">
      <formula>L$9&gt;=20/24</formula>
    </cfRule>
    <cfRule type="expression" dxfId="3934" priority="184">
      <formula>AND(L$9&gt;=14/24,L$9&lt;20/24)</formula>
    </cfRule>
    <cfRule type="expression" dxfId="3933" priority="185">
      <formula>AND(L$9&gt;=8/24,L$9&lt;14/24)</formula>
    </cfRule>
    <cfRule type="expression" dxfId="3932" priority="186">
      <formula>L$9&lt;8/24</formula>
    </cfRule>
  </conditionalFormatting>
  <conditionalFormatting sqref="R34:AF34">
    <cfRule type="expression" dxfId="3931" priority="179">
      <formula>R$9&gt;=20/24</formula>
    </cfRule>
    <cfRule type="expression" dxfId="3930" priority="180">
      <formula>AND(R$9&gt;=14/24,R$9&lt;20/24)</formula>
    </cfRule>
    <cfRule type="expression" dxfId="3929" priority="181">
      <formula>AND(R$9&gt;=8/24,R$9&lt;14/24)</formula>
    </cfRule>
    <cfRule type="expression" dxfId="3928" priority="182">
      <formula>R$9&lt;8/24</formula>
    </cfRule>
  </conditionalFormatting>
  <conditionalFormatting sqref="B34:AF34">
    <cfRule type="expression" dxfId="3927" priority="178">
      <formula>B34&gt;$AG34</formula>
    </cfRule>
  </conditionalFormatting>
  <conditionalFormatting sqref="A34">
    <cfRule type="expression" dxfId="3926" priority="177">
      <formula>$AH34=0</formula>
    </cfRule>
  </conditionalFormatting>
  <conditionalFormatting sqref="B83:AF83">
    <cfRule type="expression" dxfId="3925" priority="173">
      <formula>B$9&gt;=20/24</formula>
    </cfRule>
    <cfRule type="expression" dxfId="3924" priority="174">
      <formula>AND(B$9&gt;=14/24,B$9&lt;20/24)</formula>
    </cfRule>
    <cfRule type="expression" dxfId="3923" priority="175">
      <formula>AND(B$9&gt;=8/24,B$9&lt;14/24)</formula>
    </cfRule>
    <cfRule type="expression" dxfId="3922" priority="176">
      <formula>B$9&lt;8/24</formula>
    </cfRule>
  </conditionalFormatting>
  <conditionalFormatting sqref="A83">
    <cfRule type="expression" dxfId="3921" priority="172">
      <formula>$AH83=0</formula>
    </cfRule>
  </conditionalFormatting>
  <conditionalFormatting sqref="L15:Q15">
    <cfRule type="expression" dxfId="3920" priority="164">
      <formula>L$9&gt;=20/24</formula>
    </cfRule>
    <cfRule type="expression" dxfId="3919" priority="165">
      <formula>AND(L$9&gt;=14/24,L$9&lt;20/24)</formula>
    </cfRule>
    <cfRule type="expression" dxfId="3918" priority="166">
      <formula>AND(L$9&gt;=8/24,L$9&lt;14/24)</formula>
    </cfRule>
    <cfRule type="expression" dxfId="3917" priority="167">
      <formula>L$9&lt;8/24</formula>
    </cfRule>
  </conditionalFormatting>
  <conditionalFormatting sqref="B15:Q15">
    <cfRule type="expression" dxfId="3916" priority="163">
      <formula>B15&gt;$AG15</formula>
    </cfRule>
  </conditionalFormatting>
  <conditionalFormatting sqref="A15">
    <cfRule type="expression" dxfId="3915" priority="162">
      <formula>$AH15=0</formula>
    </cfRule>
  </conditionalFormatting>
  <conditionalFormatting sqref="A163:A168">
    <cfRule type="expression" dxfId="3914" priority="161">
      <formula>$AH163=0</formula>
    </cfRule>
  </conditionalFormatting>
  <conditionalFormatting sqref="A157:A162">
    <cfRule type="expression" dxfId="3913" priority="160">
      <formula>$AH157=0</formula>
    </cfRule>
  </conditionalFormatting>
  <conditionalFormatting sqref="L44:Q44">
    <cfRule type="expression" dxfId="3912" priority="152">
      <formula>L$9&gt;=20/24</formula>
    </cfRule>
    <cfRule type="expression" dxfId="3911" priority="153">
      <formula>AND(L$9&gt;=14/24,L$9&lt;20/24)</formula>
    </cfRule>
    <cfRule type="expression" dxfId="3910" priority="154">
      <formula>AND(L$9&gt;=8/24,L$9&lt;14/24)</formula>
    </cfRule>
    <cfRule type="expression" dxfId="3909" priority="155">
      <formula>L$9&lt;8/24</formula>
    </cfRule>
  </conditionalFormatting>
  <conditionalFormatting sqref="R44:AF44">
    <cfRule type="expression" dxfId="3908" priority="148">
      <formula>R$9&gt;=20/24</formula>
    </cfRule>
    <cfRule type="expression" dxfId="3907" priority="149">
      <formula>AND(R$9&gt;=14/24,R$9&lt;20/24)</formula>
    </cfRule>
    <cfRule type="expression" dxfId="3906" priority="150">
      <formula>AND(R$9&gt;=8/24,R$9&lt;14/24)</formula>
    </cfRule>
    <cfRule type="expression" dxfId="3905" priority="151">
      <formula>R$9&lt;8/24</formula>
    </cfRule>
  </conditionalFormatting>
  <conditionalFormatting sqref="L44:AF44">
    <cfRule type="expression" dxfId="3904" priority="147">
      <formula>L44&gt;$AG44</formula>
    </cfRule>
  </conditionalFormatting>
  <conditionalFormatting sqref="A44">
    <cfRule type="expression" dxfId="3903" priority="146">
      <formula>$AH44=0</formula>
    </cfRule>
  </conditionalFormatting>
  <conditionalFormatting sqref="B79:AF79">
    <cfRule type="expression" dxfId="3902" priority="142">
      <formula>B$9&gt;=20/24</formula>
    </cfRule>
    <cfRule type="expression" dxfId="3901" priority="143">
      <formula>AND(B$9&gt;=14/24,B$9&lt;20/24)</formula>
    </cfRule>
    <cfRule type="expression" dxfId="3900" priority="144">
      <formula>AND(B$9&gt;=8/24,B$9&lt;14/24)</formula>
    </cfRule>
    <cfRule type="expression" dxfId="3899" priority="145">
      <formula>B$9&lt;8/24</formula>
    </cfRule>
  </conditionalFormatting>
  <conditionalFormatting sqref="A79">
    <cfRule type="expression" dxfId="3898" priority="141">
      <formula>$AH79=0</formula>
    </cfRule>
  </conditionalFormatting>
  <conditionalFormatting sqref="B73:AG73">
    <cfRule type="expression" dxfId="3897" priority="137">
      <formula>B$9&gt;=20/24</formula>
    </cfRule>
    <cfRule type="expression" dxfId="3896" priority="138">
      <formula>AND(B$9&gt;=14/24,B$9&lt;20/24)</formula>
    </cfRule>
    <cfRule type="expression" dxfId="3895" priority="139">
      <formula>AND(B$9&gt;=8/24,B$9&lt;14/24)</formula>
    </cfRule>
    <cfRule type="expression" dxfId="3894" priority="140">
      <formula>B$9&lt;8/24</formula>
    </cfRule>
  </conditionalFormatting>
  <conditionalFormatting sqref="A73">
    <cfRule type="expression" dxfId="3893" priority="136">
      <formula>$AH73=0</formula>
    </cfRule>
  </conditionalFormatting>
  <conditionalFormatting sqref="AL34:AL35 AL7:AL31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T85:W91">
    <cfRule type="expression" dxfId="3892" priority="128">
      <formula>T$9&gt;=20/24</formula>
    </cfRule>
    <cfRule type="expression" dxfId="3891" priority="129">
      <formula>AND(T$9&gt;=14/24,T$9&lt;20/24)</formula>
    </cfRule>
    <cfRule type="expression" dxfId="3890" priority="130">
      <formula>AND(T$9&gt;=8/24,T$9&lt;14/24)</formula>
    </cfRule>
    <cfRule type="expression" dxfId="3889" priority="131">
      <formula>T$9&lt;8/24</formula>
    </cfRule>
  </conditionalFormatting>
  <conditionalFormatting sqref="B84:Q91 R85:S91">
    <cfRule type="expression" dxfId="3888" priority="124">
      <formula>B$9&gt;=20/24</formula>
    </cfRule>
    <cfRule type="expression" dxfId="3887" priority="125">
      <formula>AND(B$9&gt;=14/24,B$9&lt;20/24)</formula>
    </cfRule>
    <cfRule type="expression" dxfId="3886" priority="126">
      <formula>AND(B$9&gt;=8/24,B$9&lt;14/24)</formula>
    </cfRule>
    <cfRule type="expression" dxfId="3885" priority="127">
      <formula>B$9&lt;8/24</formula>
    </cfRule>
  </conditionalFormatting>
  <conditionalFormatting sqref="R84:S84">
    <cfRule type="expression" dxfId="3884" priority="120">
      <formula>R$9&gt;=20/24</formula>
    </cfRule>
    <cfRule type="expression" dxfId="3883" priority="121">
      <formula>AND(R$9&gt;=14/24,R$9&lt;20/24)</formula>
    </cfRule>
    <cfRule type="expression" dxfId="3882" priority="122">
      <formula>AND(R$9&gt;=8/24,R$9&lt;14/24)</formula>
    </cfRule>
    <cfRule type="expression" dxfId="3881" priority="123">
      <formula>R$9&lt;8/24</formula>
    </cfRule>
  </conditionalFormatting>
  <conditionalFormatting sqref="B94:E94 B95:L97">
    <cfRule type="expression" dxfId="3880" priority="116">
      <formula>B$9&gt;=20/24</formula>
    </cfRule>
    <cfRule type="expression" dxfId="3879" priority="117">
      <formula>AND(B$9&gt;=14/24,B$9&lt;20/24)</formula>
    </cfRule>
    <cfRule type="expression" dxfId="3878" priority="118">
      <formula>AND(B$9&gt;=8/24,B$9&lt;14/24)</formula>
    </cfRule>
    <cfRule type="expression" dxfId="3877" priority="119">
      <formula>B$9&lt;8/24</formula>
    </cfRule>
  </conditionalFormatting>
  <conditionalFormatting sqref="M95:Q97 N94:Q94">
    <cfRule type="expression" dxfId="3876" priority="112">
      <formula>M$9&gt;=20/24</formula>
    </cfRule>
    <cfRule type="expression" dxfId="3875" priority="113">
      <formula>AND(M$9&gt;=14/24,M$9&lt;20/24)</formula>
    </cfRule>
    <cfRule type="expression" dxfId="3874" priority="114">
      <formula>AND(M$9&gt;=8/24,M$9&lt;14/24)</formula>
    </cfRule>
    <cfRule type="expression" dxfId="3873" priority="115">
      <formula>M$9&lt;8/24</formula>
    </cfRule>
  </conditionalFormatting>
  <conditionalFormatting sqref="R94:S97">
    <cfRule type="expression" dxfId="3872" priority="108">
      <formula>R$9&gt;=20/24</formula>
    </cfRule>
    <cfRule type="expression" dxfId="3871" priority="109">
      <formula>AND(R$9&gt;=14/24,R$9&lt;20/24)</formula>
    </cfRule>
    <cfRule type="expression" dxfId="3870" priority="110">
      <formula>AND(R$9&gt;=8/24,R$9&lt;14/24)</formula>
    </cfRule>
    <cfRule type="expression" dxfId="3869" priority="111">
      <formula>R$9&lt;8/24</formula>
    </cfRule>
  </conditionalFormatting>
  <conditionalFormatting sqref="B98:L98">
    <cfRule type="expression" dxfId="3868" priority="104">
      <formula>B$9&gt;=20/24</formula>
    </cfRule>
    <cfRule type="expression" dxfId="3867" priority="105">
      <formula>AND(B$9&gt;=14/24,B$9&lt;20/24)</formula>
    </cfRule>
    <cfRule type="expression" dxfId="3866" priority="106">
      <formula>AND(B$9&gt;=8/24,B$9&lt;14/24)</formula>
    </cfRule>
    <cfRule type="expression" dxfId="3865" priority="107">
      <formula>B$9&lt;8/24</formula>
    </cfRule>
  </conditionalFormatting>
  <conditionalFormatting sqref="M98:Q98">
    <cfRule type="expression" dxfId="3864" priority="100">
      <formula>M$9&gt;=20/24</formula>
    </cfRule>
    <cfRule type="expression" dxfId="3863" priority="101">
      <formula>AND(M$9&gt;=14/24,M$9&lt;20/24)</formula>
    </cfRule>
    <cfRule type="expression" dxfId="3862" priority="102">
      <formula>AND(M$9&gt;=8/24,M$9&lt;14/24)</formula>
    </cfRule>
    <cfRule type="expression" dxfId="3861" priority="103">
      <formula>M$9&lt;8/24</formula>
    </cfRule>
  </conditionalFormatting>
  <conditionalFormatting sqref="R98:S98">
    <cfRule type="expression" dxfId="3860" priority="96">
      <formula>R$9&gt;=20/24</formula>
    </cfRule>
    <cfRule type="expression" dxfId="3859" priority="97">
      <formula>AND(R$9&gt;=14/24,R$9&lt;20/24)</formula>
    </cfRule>
    <cfRule type="expression" dxfId="3858" priority="98">
      <formula>AND(R$9&gt;=8/24,R$9&lt;14/24)</formula>
    </cfRule>
    <cfRule type="expression" dxfId="3857" priority="99">
      <formula>R$9&lt;8/24</formula>
    </cfRule>
  </conditionalFormatting>
  <conditionalFormatting sqref="L94:M94">
    <cfRule type="expression" dxfId="3856" priority="92">
      <formula>L$9&gt;=20/24</formula>
    </cfRule>
    <cfRule type="expression" dxfId="3855" priority="93">
      <formula>AND(L$9&gt;=14/24,L$9&lt;20/24)</formula>
    </cfRule>
    <cfRule type="expression" dxfId="3854" priority="94">
      <formula>AND(L$9&gt;=8/24,L$9&lt;14/24)</formula>
    </cfRule>
    <cfRule type="expression" dxfId="3853" priority="95">
      <formula>L$9&lt;8/24</formula>
    </cfRule>
  </conditionalFormatting>
  <conditionalFormatting sqref="F94:K94">
    <cfRule type="expression" dxfId="3852" priority="88">
      <formula>F$9&gt;=20/24</formula>
    </cfRule>
    <cfRule type="expression" dxfId="3851" priority="89">
      <formula>AND(F$9&gt;=14/24,F$9&lt;20/24)</formula>
    </cfRule>
    <cfRule type="expression" dxfId="3850" priority="90">
      <formula>AND(F$9&gt;=8/24,F$9&lt;14/24)</formula>
    </cfRule>
    <cfRule type="expression" dxfId="3849" priority="91">
      <formula>F$9&lt;8/24</formula>
    </cfRule>
  </conditionalFormatting>
  <conditionalFormatting sqref="T94:W94">
    <cfRule type="expression" dxfId="3848" priority="84">
      <formula>T$9&gt;=20/24</formula>
    </cfRule>
    <cfRule type="expression" dxfId="3847" priority="85">
      <formula>AND(T$9&gt;=14/24,T$9&lt;20/24)</formula>
    </cfRule>
    <cfRule type="expression" dxfId="3846" priority="86">
      <formula>AND(T$9&gt;=8/24,T$9&lt;14/24)</formula>
    </cfRule>
    <cfRule type="expression" dxfId="3845" priority="87">
      <formula>T$9&lt;8/24</formula>
    </cfRule>
  </conditionalFormatting>
  <conditionalFormatting sqref="M94:S94">
    <cfRule type="expression" dxfId="3844" priority="80">
      <formula>M$9&gt;=20/24</formula>
    </cfRule>
    <cfRule type="expression" dxfId="3843" priority="81">
      <formula>AND(M$9&gt;=14/24,M$9&lt;20/24)</formula>
    </cfRule>
    <cfRule type="expression" dxfId="3842" priority="82">
      <formula>AND(M$9&gt;=8/24,M$9&lt;14/24)</formula>
    </cfRule>
    <cfRule type="expression" dxfId="3841" priority="83">
      <formula>M$9&lt;8/24</formula>
    </cfRule>
  </conditionalFormatting>
  <conditionalFormatting sqref="AA99:AF99">
    <cfRule type="expression" dxfId="3840" priority="76">
      <formula>AA$9&gt;=20/24</formula>
    </cfRule>
    <cfRule type="expression" dxfId="3839" priority="77">
      <formula>AND(AA$9&gt;=14/24,AA$9&lt;20/24)</formula>
    </cfRule>
    <cfRule type="expression" dxfId="3838" priority="78">
      <formula>AND(AA$9&gt;=8/24,AA$9&lt;14/24)</formula>
    </cfRule>
    <cfRule type="expression" dxfId="3837" priority="79">
      <formula>AA$9&lt;8/24</formula>
    </cfRule>
  </conditionalFormatting>
  <conditionalFormatting sqref="T99:Z99">
    <cfRule type="expression" dxfId="3836" priority="72">
      <formula>T$9&gt;=20/24</formula>
    </cfRule>
    <cfRule type="expression" dxfId="3835" priority="73">
      <formula>AND(T$9&gt;=14/24,T$9&lt;20/24)</formula>
    </cfRule>
    <cfRule type="expression" dxfId="3834" priority="74">
      <formula>AND(T$9&gt;=8/24,T$9&lt;14/24)</formula>
    </cfRule>
    <cfRule type="expression" dxfId="3833" priority="75">
      <formula>T$9&lt;8/24</formula>
    </cfRule>
  </conditionalFormatting>
  <conditionalFormatting sqref="A99">
    <cfRule type="expression" dxfId="3832" priority="71">
      <formula>$AH99=0</formula>
    </cfRule>
  </conditionalFormatting>
  <conditionalFormatting sqref="B99:L99">
    <cfRule type="expression" dxfId="3831" priority="67">
      <formula>B$9&gt;=20/24</formula>
    </cfRule>
    <cfRule type="expression" dxfId="3830" priority="68">
      <formula>AND(B$9&gt;=14/24,B$9&lt;20/24)</formula>
    </cfRule>
    <cfRule type="expression" dxfId="3829" priority="69">
      <formula>AND(B$9&gt;=8/24,B$9&lt;14/24)</formula>
    </cfRule>
    <cfRule type="expression" dxfId="3828" priority="70">
      <formula>B$9&lt;8/24</formula>
    </cfRule>
  </conditionalFormatting>
  <conditionalFormatting sqref="M99:Q99">
    <cfRule type="expression" dxfId="3827" priority="63">
      <formula>M$9&gt;=20/24</formula>
    </cfRule>
    <cfRule type="expression" dxfId="3826" priority="64">
      <formula>AND(M$9&gt;=14/24,M$9&lt;20/24)</formula>
    </cfRule>
    <cfRule type="expression" dxfId="3825" priority="65">
      <formula>AND(M$9&gt;=8/24,M$9&lt;14/24)</formula>
    </cfRule>
    <cfRule type="expression" dxfId="3824" priority="66">
      <formula>M$9&lt;8/24</formula>
    </cfRule>
  </conditionalFormatting>
  <conditionalFormatting sqref="R99:S99">
    <cfRule type="expression" dxfId="3823" priority="59">
      <formula>R$9&gt;=20/24</formula>
    </cfRule>
    <cfRule type="expression" dxfId="3822" priority="60">
      <formula>AND(R$9&gt;=14/24,R$9&lt;20/24)</formula>
    </cfRule>
    <cfRule type="expression" dxfId="3821" priority="61">
      <formula>AND(R$9&gt;=8/24,R$9&lt;14/24)</formula>
    </cfRule>
    <cfRule type="expression" dxfId="3820" priority="62">
      <formula>R$9&lt;8/24</formula>
    </cfRule>
  </conditionalFormatting>
  <conditionalFormatting sqref="R12:AF16">
    <cfRule type="expression" dxfId="3819" priority="55">
      <formula>R$9&gt;=20/24</formula>
    </cfRule>
    <cfRule type="expression" dxfId="3818" priority="56">
      <formula>AND(R$9&gt;=14/24,R$9&lt;20/24)</formula>
    </cfRule>
    <cfRule type="expression" dxfId="3817" priority="57">
      <formula>AND(R$9&gt;=8/24,R$9&lt;14/24)</formula>
    </cfRule>
    <cfRule type="expression" dxfId="3816" priority="58">
      <formula>R$9&lt;8/24</formula>
    </cfRule>
  </conditionalFormatting>
  <conditionalFormatting sqref="R17:AF17">
    <cfRule type="expression" dxfId="3815" priority="51">
      <formula>R$9&gt;=20/24</formula>
    </cfRule>
    <cfRule type="expression" dxfId="3814" priority="52">
      <formula>AND(R$9&gt;=14/24,R$9&lt;20/24)</formula>
    </cfRule>
    <cfRule type="expression" dxfId="3813" priority="53">
      <formula>AND(R$9&gt;=8/24,R$9&lt;14/24)</formula>
    </cfRule>
    <cfRule type="expression" dxfId="3812" priority="54">
      <formula>R$9&lt;8/24</formula>
    </cfRule>
  </conditionalFormatting>
  <conditionalFormatting sqref="R12:AF13">
    <cfRule type="expression" dxfId="3811" priority="47">
      <formula>R$9&gt;=20/24</formula>
    </cfRule>
    <cfRule type="expression" dxfId="3810" priority="48">
      <formula>AND(R$9&gt;=14/24,R$9&lt;20/24)</formula>
    </cfRule>
    <cfRule type="expression" dxfId="3809" priority="49">
      <formula>AND(R$9&gt;=8/24,R$9&lt;14/24)</formula>
    </cfRule>
    <cfRule type="expression" dxfId="3808" priority="50">
      <formula>R$9&lt;8/24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43:D43">
    <cfRule type="expression" dxfId="3807" priority="32">
      <formula>B$9&gt;=20/24</formula>
    </cfRule>
    <cfRule type="expression" dxfId="3806" priority="33">
      <formula>AND(B$9&gt;=14/24,B$9&lt;20/24)</formula>
    </cfRule>
    <cfRule type="expression" dxfId="3805" priority="34">
      <formula>AND(B$9&gt;=8/24,B$9&lt;14/24)</formula>
    </cfRule>
    <cfRule type="expression" dxfId="3804" priority="35">
      <formula>B$9&lt;8/24</formula>
    </cfRule>
  </conditionalFormatting>
  <conditionalFormatting sqref="B45:K48">
    <cfRule type="expression" dxfId="3803" priority="28">
      <formula>B$9&gt;=20/24</formula>
    </cfRule>
    <cfRule type="expression" dxfId="3802" priority="29">
      <formula>AND(B$9&gt;=14/24,B$9&lt;20/24)</formula>
    </cfRule>
    <cfRule type="expression" dxfId="3801" priority="30">
      <formula>AND(B$9&gt;=8/24,B$9&lt;14/24)</formula>
    </cfRule>
    <cfRule type="expression" dxfId="3800" priority="31">
      <formula>B$9&lt;8/24</formula>
    </cfRule>
  </conditionalFormatting>
  <conditionalFormatting sqref="B49:K49">
    <cfRule type="expression" dxfId="3799" priority="24">
      <formula>B$9&gt;=20/24</formula>
    </cfRule>
    <cfRule type="expression" dxfId="3798" priority="25">
      <formula>AND(B$9&gt;=14/24,B$9&lt;20/24)</formula>
    </cfRule>
    <cfRule type="expression" dxfId="3797" priority="26">
      <formula>AND(B$9&gt;=8/24,B$9&lt;14/24)</formula>
    </cfRule>
    <cfRule type="expression" dxfId="3796" priority="27">
      <formula>B$9&lt;8/24</formula>
    </cfRule>
  </conditionalFormatting>
  <conditionalFormatting sqref="B50:K50">
    <cfRule type="expression" dxfId="3795" priority="20">
      <formula>B$9&gt;=20/24</formula>
    </cfRule>
    <cfRule type="expression" dxfId="3794" priority="21">
      <formula>AND(B$9&gt;=14/24,B$9&lt;20/24)</formula>
    </cfRule>
    <cfRule type="expression" dxfId="3793" priority="22">
      <formula>AND(B$9&gt;=8/24,B$9&lt;14/24)</formula>
    </cfRule>
    <cfRule type="expression" dxfId="3792" priority="23">
      <formula>B$9&lt;8/24</formula>
    </cfRule>
  </conditionalFormatting>
  <conditionalFormatting sqref="B39:B43 B45:B51 C43:D43 C45:K50">
    <cfRule type="expression" dxfId="3791" priority="19">
      <formula>B39&gt;$AG39</formula>
    </cfRule>
  </conditionalFormatting>
  <conditionalFormatting sqref="B44:K44">
    <cfRule type="expression" dxfId="3790" priority="15">
      <formula>B$9&gt;=20/24</formula>
    </cfRule>
    <cfRule type="expression" dxfId="3789" priority="16">
      <formula>AND(B$9&gt;=14/24,B$9&lt;20/24)</formula>
    </cfRule>
    <cfRule type="expression" dxfId="3788" priority="17">
      <formula>AND(B$9&gt;=8/24,B$9&lt;14/24)</formula>
    </cfRule>
    <cfRule type="expression" dxfId="3787" priority="18">
      <formula>B$9&lt;8/24</formula>
    </cfRule>
  </conditionalFormatting>
  <conditionalFormatting sqref="B44:K44">
    <cfRule type="expression" dxfId="3786" priority="14">
      <formula>B44&gt;$AG44</formula>
    </cfRule>
  </conditionalFormatting>
  <conditionalFormatting sqref="B57">
    <cfRule type="expression" dxfId="3785" priority="10">
      <formula>B$9&gt;=20/24</formula>
    </cfRule>
    <cfRule type="expression" dxfId="3784" priority="11">
      <formula>AND(B$9&gt;=14/24,B$9&lt;20/24)</formula>
    </cfRule>
    <cfRule type="expression" dxfId="3783" priority="12">
      <formula>AND(B$9&gt;=8/24,B$9&lt;14/24)</formula>
    </cfRule>
    <cfRule type="expression" dxfId="3782" priority="13">
      <formula>B$9&lt;8/24</formula>
    </cfRule>
  </conditionalFormatting>
  <conditionalFormatting sqref="B60:E67">
    <cfRule type="expression" dxfId="3781" priority="6">
      <formula>B$9&gt;=20/24</formula>
    </cfRule>
    <cfRule type="expression" dxfId="3780" priority="7">
      <formula>AND(B$9&gt;=14/24,B$9&lt;20/24)</formula>
    </cfRule>
    <cfRule type="expression" dxfId="3779" priority="8">
      <formula>AND(B$9&gt;=8/24,B$9&lt;14/24)</formula>
    </cfRule>
    <cfRule type="expression" dxfId="3778" priority="9">
      <formula>B$9&lt;8/24</formula>
    </cfRule>
  </conditionalFormatting>
  <conditionalFormatting sqref="B58:B59">
    <cfRule type="expression" dxfId="3777" priority="2">
      <formula>B$9&gt;=20/24</formula>
    </cfRule>
    <cfRule type="expression" dxfId="3776" priority="3">
      <formula>AND(B$9&gt;=14/24,B$9&lt;20/24)</formula>
    </cfRule>
    <cfRule type="expression" dxfId="3775" priority="4">
      <formula>AND(B$9&gt;=8/24,B$9&lt;14/24)</formula>
    </cfRule>
    <cfRule type="expression" dxfId="3774" priority="5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" id="{F32B5E03-93A7-4CAA-82B8-474DB59D4DEF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0" id="{D60BAFBC-D8F1-491D-B8D9-568773B08AC3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1" id="{1EACB270-ABA8-430F-B060-FD47D2DFDFF1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2" id="{163DF609-0E32-47E8-B094-C648ACA83391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38" id="{9C53E64A-8A1B-4D90-8FA4-96D5DD970FCA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37" id="{08E995BE-49AF-48BD-A3F6-44EAD57D65B8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AK27" sqref="AK2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2078/08/18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-44</v>
      </c>
      <c r="C5" s="32">
        <f t="shared" ref="C5:AF5" si="0">C68</f>
        <v>-69</v>
      </c>
      <c r="D5" s="32">
        <f t="shared" si="0"/>
        <v>-56</v>
      </c>
      <c r="E5" s="32">
        <f t="shared" si="0"/>
        <v>-52</v>
      </c>
      <c r="F5" s="32">
        <f t="shared" si="0"/>
        <v>-48</v>
      </c>
      <c r="G5" s="32">
        <f t="shared" si="0"/>
        <v>-65</v>
      </c>
      <c r="H5" s="32">
        <f t="shared" si="0"/>
        <v>-46</v>
      </c>
      <c r="I5" s="32">
        <f t="shared" si="0"/>
        <v>-40.5</v>
      </c>
      <c r="J5" s="32">
        <f t="shared" si="0"/>
        <v>-58</v>
      </c>
      <c r="K5" s="32">
        <f t="shared" si="0"/>
        <v>-49.2</v>
      </c>
      <c r="L5" s="32">
        <f t="shared" si="0"/>
        <v>-52.7</v>
      </c>
      <c r="M5" s="32">
        <f t="shared" si="0"/>
        <v>-40</v>
      </c>
      <c r="N5" s="32">
        <f t="shared" si="0"/>
        <v>-41</v>
      </c>
      <c r="O5" s="32">
        <f t="shared" si="0"/>
        <v>-38.200000000000003</v>
      </c>
      <c r="P5" s="32">
        <f t="shared" si="0"/>
        <v>-40.1</v>
      </c>
      <c r="Q5" s="32">
        <f t="shared" si="0"/>
        <v>-60</v>
      </c>
      <c r="R5" s="32">
        <f t="shared" si="0"/>
        <v>-42</v>
      </c>
      <c r="S5" s="32">
        <f t="shared" si="0"/>
        <v>-90</v>
      </c>
      <c r="T5" s="32">
        <f t="shared" si="0"/>
        <v>-48.7</v>
      </c>
      <c r="U5" s="32">
        <f t="shared" si="0"/>
        <v>-43</v>
      </c>
      <c r="V5" s="32">
        <f t="shared" si="0"/>
        <v>-69.5</v>
      </c>
      <c r="W5" s="32">
        <f t="shared" si="0"/>
        <v>-65</v>
      </c>
      <c r="X5" s="32">
        <f t="shared" si="0"/>
        <v>-20.8</v>
      </c>
      <c r="Y5" s="32">
        <f t="shared" si="0"/>
        <v>-42.3</v>
      </c>
      <c r="Z5" s="32">
        <f t="shared" si="0"/>
        <v>-49.36</v>
      </c>
      <c r="AA5" s="32">
        <f t="shared" si="0"/>
        <v>-59.4</v>
      </c>
      <c r="AB5" s="32">
        <f t="shared" si="0"/>
        <v>-35.200000000000003</v>
      </c>
      <c r="AC5" s="32">
        <f t="shared" si="0"/>
        <v>-55.1</v>
      </c>
      <c r="AD5" s="32">
        <f t="shared" si="0"/>
        <v>-67.099999999999994</v>
      </c>
      <c r="AE5" s="32">
        <f t="shared" si="0"/>
        <v>-74.3</v>
      </c>
      <c r="AF5" s="32">
        <f t="shared" si="0"/>
        <v>-110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1279MW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Load=823</v>
      </c>
      <c r="B7" s="37">
        <f t="shared" ref="B7:AF7" si="1">B75</f>
        <v>889.14</v>
      </c>
      <c r="C7" s="37">
        <f t="shared" si="1"/>
        <v>884.04</v>
      </c>
      <c r="D7" s="37">
        <f t="shared" si="1"/>
        <v>851.43999999999994</v>
      </c>
      <c r="E7" s="37">
        <f t="shared" si="1"/>
        <v>855.43999999999994</v>
      </c>
      <c r="F7" s="37">
        <f t="shared" si="1"/>
        <v>883.43999999999994</v>
      </c>
      <c r="G7" s="37">
        <f t="shared" si="1"/>
        <v>949.54</v>
      </c>
      <c r="H7" s="37">
        <f t="shared" si="1"/>
        <v>1007.14</v>
      </c>
      <c r="I7" s="37">
        <f t="shared" si="1"/>
        <v>1086.54</v>
      </c>
      <c r="J7" s="37">
        <f t="shared" si="1"/>
        <v>1167.54</v>
      </c>
      <c r="K7" s="37">
        <f t="shared" si="1"/>
        <v>1236.44</v>
      </c>
      <c r="L7" s="37">
        <f>L75</f>
        <v>1279.04</v>
      </c>
      <c r="M7" s="37">
        <f t="shared" si="1"/>
        <v>1261.74</v>
      </c>
      <c r="N7" s="37">
        <f t="shared" si="1"/>
        <v>1220.6400000000001</v>
      </c>
      <c r="O7" s="37">
        <f t="shared" si="1"/>
        <v>1136.94</v>
      </c>
      <c r="P7" s="37">
        <f t="shared" si="1"/>
        <v>1048.24</v>
      </c>
      <c r="Q7" s="37">
        <f t="shared" si="1"/>
        <v>1039.8400000000001</v>
      </c>
      <c r="R7" s="37">
        <f t="shared" si="1"/>
        <v>1042.44</v>
      </c>
      <c r="S7" s="37">
        <f t="shared" si="1"/>
        <v>997.6400000000001</v>
      </c>
      <c r="T7" s="37">
        <f t="shared" si="1"/>
        <v>1057.3400000000001</v>
      </c>
      <c r="U7" s="37">
        <f t="shared" si="1"/>
        <v>1123.04</v>
      </c>
      <c r="V7" s="37">
        <f t="shared" si="1"/>
        <v>1302.44</v>
      </c>
      <c r="W7" s="37">
        <f t="shared" si="1"/>
        <v>1353.44</v>
      </c>
      <c r="X7" s="37">
        <f t="shared" si="1"/>
        <v>1397.6399999999999</v>
      </c>
      <c r="Y7" s="37">
        <f t="shared" si="1"/>
        <v>1291.8400000000001</v>
      </c>
      <c r="Z7" s="37">
        <f t="shared" si="1"/>
        <v>1244.18</v>
      </c>
      <c r="AA7" s="37">
        <f t="shared" si="1"/>
        <v>1190.3400000000001</v>
      </c>
      <c r="AB7" s="37">
        <f t="shared" si="1"/>
        <v>1139.54</v>
      </c>
      <c r="AC7" s="37">
        <f t="shared" si="1"/>
        <v>1047.94</v>
      </c>
      <c r="AD7" s="37">
        <f t="shared" si="1"/>
        <v>914.64</v>
      </c>
      <c r="AE7" s="37">
        <f t="shared" si="1"/>
        <v>874.24</v>
      </c>
      <c r="AF7" s="37">
        <f t="shared" si="1"/>
        <v>823.44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50</v>
      </c>
      <c r="C11" s="50">
        <v>50</v>
      </c>
      <c r="D11" s="50">
        <v>25</v>
      </c>
      <c r="E11" s="50">
        <v>30</v>
      </c>
      <c r="F11" s="50">
        <v>40</v>
      </c>
      <c r="G11" s="50">
        <v>120</v>
      </c>
      <c r="H11" s="50">
        <v>130</v>
      </c>
      <c r="I11" s="50">
        <v>180</v>
      </c>
      <c r="J11" s="50">
        <v>270</v>
      </c>
      <c r="K11" s="50">
        <v>330</v>
      </c>
      <c r="L11" s="51">
        <v>360</v>
      </c>
      <c r="M11" s="51">
        <v>320</v>
      </c>
      <c r="N11" s="51">
        <v>260</v>
      </c>
      <c r="O11" s="51">
        <v>175</v>
      </c>
      <c r="P11" s="51">
        <v>135</v>
      </c>
      <c r="Q11" s="52">
        <v>150</v>
      </c>
      <c r="R11" s="53">
        <v>175</v>
      </c>
      <c r="S11" s="53">
        <v>150</v>
      </c>
      <c r="T11" s="53">
        <v>180</v>
      </c>
      <c r="U11" s="53">
        <v>240</v>
      </c>
      <c r="V11" s="53">
        <v>360</v>
      </c>
      <c r="W11" s="53">
        <v>380</v>
      </c>
      <c r="X11" s="53">
        <v>380</v>
      </c>
      <c r="Y11" s="54">
        <v>300</v>
      </c>
      <c r="Z11" s="49">
        <v>300</v>
      </c>
      <c r="AA11" s="49">
        <v>275</v>
      </c>
      <c r="AB11" s="49">
        <v>200</v>
      </c>
      <c r="AC11" s="49">
        <v>140</v>
      </c>
      <c r="AD11" s="49">
        <v>60</v>
      </c>
      <c r="AE11" s="49">
        <v>60</v>
      </c>
      <c r="AF11" s="49">
        <v>60</v>
      </c>
      <c r="AG11" s="55">
        <v>456</v>
      </c>
      <c r="AH11" s="56">
        <f>MAX(B11:AF11)</f>
        <v>380</v>
      </c>
      <c r="AI11" s="57">
        <f>MIN(B11:AF11)</f>
        <v>25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60</v>
      </c>
      <c r="C12" s="50">
        <v>60</v>
      </c>
      <c r="D12" s="50">
        <v>60</v>
      </c>
      <c r="E12" s="50">
        <v>60</v>
      </c>
      <c r="F12" s="50">
        <v>60</v>
      </c>
      <c r="G12" s="50">
        <v>60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50">
        <v>60</v>
      </c>
      <c r="S12" s="50">
        <v>60</v>
      </c>
      <c r="T12" s="50">
        <v>60</v>
      </c>
      <c r="U12" s="50">
        <v>60</v>
      </c>
      <c r="V12" s="50">
        <v>60</v>
      </c>
      <c r="W12" s="60">
        <v>60</v>
      </c>
      <c r="X12" s="60">
        <v>60</v>
      </c>
      <c r="Y12" s="60">
        <v>60</v>
      </c>
      <c r="Z12" s="60">
        <v>60</v>
      </c>
      <c r="AA12" s="51">
        <v>60</v>
      </c>
      <c r="AB12" s="51">
        <v>60</v>
      </c>
      <c r="AC12" s="51">
        <v>60</v>
      </c>
      <c r="AD12" s="51">
        <v>50</v>
      </c>
      <c r="AE12" s="51">
        <v>50</v>
      </c>
      <c r="AF12" s="51">
        <v>50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50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34</v>
      </c>
      <c r="C13" s="50">
        <v>34</v>
      </c>
      <c r="D13" s="50">
        <v>34</v>
      </c>
      <c r="E13" s="50">
        <v>34</v>
      </c>
      <c r="F13" s="50">
        <v>34</v>
      </c>
      <c r="G13" s="50">
        <v>34</v>
      </c>
      <c r="H13" s="50">
        <v>34</v>
      </c>
      <c r="I13" s="50">
        <v>34</v>
      </c>
      <c r="J13" s="50">
        <v>34</v>
      </c>
      <c r="K13" s="50">
        <v>34</v>
      </c>
      <c r="L13" s="50">
        <v>34</v>
      </c>
      <c r="M13" s="50">
        <v>34</v>
      </c>
      <c r="N13" s="50">
        <v>34</v>
      </c>
      <c r="O13" s="50">
        <v>34</v>
      </c>
      <c r="P13" s="50">
        <v>34</v>
      </c>
      <c r="Q13" s="50">
        <v>34</v>
      </c>
      <c r="R13" s="50">
        <v>34</v>
      </c>
      <c r="S13" s="50">
        <v>34</v>
      </c>
      <c r="T13" s="50">
        <v>34</v>
      </c>
      <c r="U13" s="50">
        <v>34</v>
      </c>
      <c r="V13" s="50">
        <v>34</v>
      </c>
      <c r="W13" s="60">
        <v>34</v>
      </c>
      <c r="X13" s="60">
        <v>34</v>
      </c>
      <c r="Y13" s="60">
        <v>34</v>
      </c>
      <c r="Z13" s="60">
        <v>34</v>
      </c>
      <c r="AA13" s="51">
        <v>34</v>
      </c>
      <c r="AB13" s="51">
        <v>34</v>
      </c>
      <c r="AC13" s="51">
        <v>34</v>
      </c>
      <c r="AD13" s="51">
        <v>34</v>
      </c>
      <c r="AE13" s="51">
        <v>34</v>
      </c>
      <c r="AF13" s="51">
        <v>34</v>
      </c>
      <c r="AG13" s="61">
        <v>52.4</v>
      </c>
      <c r="AH13" s="56">
        <f>MAX(B13:AF13)</f>
        <v>34</v>
      </c>
      <c r="AI13" s="57">
        <f>MIN(B13:AF13)</f>
        <v>34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25</v>
      </c>
      <c r="C14" s="50">
        <v>25</v>
      </c>
      <c r="D14" s="50">
        <v>25</v>
      </c>
      <c r="E14" s="50">
        <v>25</v>
      </c>
      <c r="F14" s="50">
        <v>25</v>
      </c>
      <c r="G14" s="50">
        <v>25</v>
      </c>
      <c r="H14" s="50">
        <v>25</v>
      </c>
      <c r="I14" s="50">
        <v>25</v>
      </c>
      <c r="J14" s="50">
        <v>25</v>
      </c>
      <c r="K14" s="50">
        <v>25</v>
      </c>
      <c r="L14" s="51">
        <v>25</v>
      </c>
      <c r="M14" s="51">
        <v>25</v>
      </c>
      <c r="N14" s="51">
        <v>25</v>
      </c>
      <c r="O14" s="51">
        <v>25</v>
      </c>
      <c r="P14" s="51">
        <v>25</v>
      </c>
      <c r="Q14" s="51">
        <v>25</v>
      </c>
      <c r="R14" s="51">
        <v>25</v>
      </c>
      <c r="S14" s="51">
        <v>25</v>
      </c>
      <c r="T14" s="51">
        <v>25</v>
      </c>
      <c r="U14" s="51">
        <v>25</v>
      </c>
      <c r="V14" s="51">
        <v>25</v>
      </c>
      <c r="W14" s="62">
        <v>25</v>
      </c>
      <c r="X14" s="62">
        <v>25</v>
      </c>
      <c r="Y14" s="62">
        <v>25</v>
      </c>
      <c r="Z14" s="62">
        <v>25</v>
      </c>
      <c r="AA14" s="51">
        <v>25</v>
      </c>
      <c r="AB14" s="51">
        <v>25</v>
      </c>
      <c r="AC14" s="51">
        <v>25</v>
      </c>
      <c r="AD14" s="51">
        <v>25</v>
      </c>
      <c r="AE14" s="51">
        <v>25</v>
      </c>
      <c r="AF14" s="51">
        <v>25</v>
      </c>
      <c r="AG14" s="61">
        <v>50</v>
      </c>
      <c r="AH14" s="56">
        <f t="shared" si="2"/>
        <v>25</v>
      </c>
      <c r="AI14" s="57">
        <f t="shared" si="3"/>
        <v>25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33</v>
      </c>
      <c r="C15" s="63">
        <v>33</v>
      </c>
      <c r="D15" s="63">
        <v>33</v>
      </c>
      <c r="E15" s="63">
        <v>33</v>
      </c>
      <c r="F15" s="63">
        <v>33</v>
      </c>
      <c r="G15" s="63">
        <v>33</v>
      </c>
      <c r="H15" s="63">
        <v>33</v>
      </c>
      <c r="I15" s="63">
        <v>33</v>
      </c>
      <c r="J15" s="63">
        <v>33</v>
      </c>
      <c r="K15" s="63">
        <v>33</v>
      </c>
      <c r="L15" s="51">
        <v>33</v>
      </c>
      <c r="M15" s="51">
        <v>33</v>
      </c>
      <c r="N15" s="51">
        <v>32.799999999999997</v>
      </c>
      <c r="O15" s="51">
        <v>32.799999999999997</v>
      </c>
      <c r="P15" s="51">
        <v>32.799999999999997</v>
      </c>
      <c r="Q15" s="51">
        <v>32.799999999999997</v>
      </c>
      <c r="R15" s="51">
        <v>32.799999999999997</v>
      </c>
      <c r="S15" s="51">
        <v>32.799999999999997</v>
      </c>
      <c r="T15" s="51">
        <v>32.799999999999997</v>
      </c>
      <c r="U15" s="51">
        <v>32.799999999999997</v>
      </c>
      <c r="V15" s="51">
        <v>32.799999999999997</v>
      </c>
      <c r="W15" s="62">
        <v>32.799999999999997</v>
      </c>
      <c r="X15" s="62">
        <v>32.799999999999997</v>
      </c>
      <c r="Y15" s="62">
        <v>32.799999999999997</v>
      </c>
      <c r="Z15" s="62">
        <v>32.799999999999997</v>
      </c>
      <c r="AA15" s="51">
        <v>32.799999999999997</v>
      </c>
      <c r="AB15" s="51">
        <v>32.799999999999997</v>
      </c>
      <c r="AC15" s="51">
        <v>32.799999999999997</v>
      </c>
      <c r="AD15" s="51">
        <v>32.799999999999997</v>
      </c>
      <c r="AE15" s="51">
        <v>32.799999999999997</v>
      </c>
      <c r="AF15" s="51">
        <v>32.799999999999997</v>
      </c>
      <c r="AG15" s="64">
        <v>45</v>
      </c>
      <c r="AH15" s="56">
        <f t="shared" si="2"/>
        <v>33</v>
      </c>
      <c r="AI15" s="57">
        <f t="shared" si="3"/>
        <v>32.799999999999997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24</v>
      </c>
      <c r="C16" s="50">
        <v>24</v>
      </c>
      <c r="D16" s="50">
        <v>24</v>
      </c>
      <c r="E16" s="50">
        <v>24</v>
      </c>
      <c r="F16" s="50">
        <v>24</v>
      </c>
      <c r="G16" s="50">
        <v>24</v>
      </c>
      <c r="H16" s="50">
        <v>24</v>
      </c>
      <c r="I16" s="50">
        <v>24</v>
      </c>
      <c r="J16" s="50">
        <v>24</v>
      </c>
      <c r="K16" s="50">
        <v>24</v>
      </c>
      <c r="L16" s="51">
        <v>19</v>
      </c>
      <c r="M16" s="51">
        <v>19</v>
      </c>
      <c r="N16" s="51">
        <v>18</v>
      </c>
      <c r="O16" s="51">
        <v>18</v>
      </c>
      <c r="P16" s="51">
        <v>18</v>
      </c>
      <c r="Q16" s="51">
        <v>19</v>
      </c>
      <c r="R16" s="51">
        <v>19</v>
      </c>
      <c r="S16" s="51">
        <v>19</v>
      </c>
      <c r="T16" s="51">
        <v>19</v>
      </c>
      <c r="U16" s="51">
        <v>19</v>
      </c>
      <c r="V16" s="51">
        <v>19</v>
      </c>
      <c r="W16" s="65">
        <v>19</v>
      </c>
      <c r="X16" s="65">
        <v>19</v>
      </c>
      <c r="Y16" s="65">
        <v>19</v>
      </c>
      <c r="Z16" s="65">
        <v>19</v>
      </c>
      <c r="AA16" s="51">
        <v>19</v>
      </c>
      <c r="AB16" s="51">
        <v>19</v>
      </c>
      <c r="AC16" s="51">
        <v>19</v>
      </c>
      <c r="AD16" s="51">
        <v>19</v>
      </c>
      <c r="AE16" s="51">
        <v>19</v>
      </c>
      <c r="AF16" s="51">
        <v>19</v>
      </c>
      <c r="AG16" s="61">
        <v>45</v>
      </c>
      <c r="AH16" s="56">
        <f t="shared" si="2"/>
        <v>24</v>
      </c>
      <c r="AI16" s="57">
        <f t="shared" si="3"/>
        <v>18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19</v>
      </c>
      <c r="C17" s="50">
        <v>19</v>
      </c>
      <c r="D17" s="50">
        <v>19</v>
      </c>
      <c r="E17" s="50">
        <v>19</v>
      </c>
      <c r="F17" s="50">
        <v>19</v>
      </c>
      <c r="G17" s="50">
        <v>19</v>
      </c>
      <c r="H17" s="50">
        <v>19</v>
      </c>
      <c r="I17" s="50">
        <v>19</v>
      </c>
      <c r="J17" s="50">
        <v>19</v>
      </c>
      <c r="K17" s="50">
        <v>19</v>
      </c>
      <c r="L17" s="51">
        <v>19</v>
      </c>
      <c r="M17" s="51">
        <v>0</v>
      </c>
      <c r="N17" s="51">
        <v>19</v>
      </c>
      <c r="O17" s="51">
        <v>18</v>
      </c>
      <c r="P17" s="51">
        <v>17</v>
      </c>
      <c r="Q17" s="51">
        <v>15.5</v>
      </c>
      <c r="R17" s="51">
        <v>15.5</v>
      </c>
      <c r="S17" s="51">
        <v>15.5</v>
      </c>
      <c r="T17" s="51">
        <v>15.5</v>
      </c>
      <c r="U17" s="51">
        <v>15.5</v>
      </c>
      <c r="V17" s="51">
        <v>15.5</v>
      </c>
      <c r="W17" s="62">
        <v>15.5</v>
      </c>
      <c r="X17" s="62">
        <v>15.5</v>
      </c>
      <c r="Y17" s="62">
        <v>15.5</v>
      </c>
      <c r="Z17" s="62">
        <v>15.5</v>
      </c>
      <c r="AA17" s="51">
        <v>15.5</v>
      </c>
      <c r="AB17" s="51">
        <v>15.5</v>
      </c>
      <c r="AC17" s="51">
        <v>15.5</v>
      </c>
      <c r="AD17" s="51">
        <v>15.5</v>
      </c>
      <c r="AE17" s="51">
        <v>15.5</v>
      </c>
      <c r="AF17" s="51">
        <v>15.5</v>
      </c>
      <c r="AG17" s="61">
        <v>42</v>
      </c>
      <c r="AH17" s="56">
        <f t="shared" si="2"/>
        <v>19</v>
      </c>
      <c r="AI17" s="57">
        <f t="shared" si="3"/>
        <v>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20</v>
      </c>
      <c r="C18" s="50">
        <v>20</v>
      </c>
      <c r="D18" s="50">
        <v>20</v>
      </c>
      <c r="E18" s="50">
        <v>20</v>
      </c>
      <c r="F18" s="50">
        <v>20</v>
      </c>
      <c r="G18" s="50">
        <v>20</v>
      </c>
      <c r="H18" s="50">
        <v>20</v>
      </c>
      <c r="I18" s="50">
        <v>20</v>
      </c>
      <c r="J18" s="50">
        <v>20</v>
      </c>
      <c r="K18" s="50">
        <v>20</v>
      </c>
      <c r="L18" s="51">
        <v>20</v>
      </c>
      <c r="M18" s="51">
        <v>20</v>
      </c>
      <c r="N18" s="51">
        <v>20</v>
      </c>
      <c r="O18" s="51">
        <v>20</v>
      </c>
      <c r="P18" s="51">
        <v>20</v>
      </c>
      <c r="Q18" s="51">
        <v>20</v>
      </c>
      <c r="R18" s="51">
        <v>20</v>
      </c>
      <c r="S18" s="51">
        <v>20</v>
      </c>
      <c r="T18" s="51">
        <v>20</v>
      </c>
      <c r="U18" s="51">
        <v>20</v>
      </c>
      <c r="V18" s="51">
        <v>20</v>
      </c>
      <c r="W18" s="51">
        <v>20</v>
      </c>
      <c r="X18" s="51">
        <v>20</v>
      </c>
      <c r="Y18" s="51">
        <v>20</v>
      </c>
      <c r="Z18" s="51">
        <v>20</v>
      </c>
      <c r="AA18" s="51">
        <v>20</v>
      </c>
      <c r="AB18" s="51">
        <v>20</v>
      </c>
      <c r="AC18" s="51">
        <v>20</v>
      </c>
      <c r="AD18" s="51">
        <v>20</v>
      </c>
      <c r="AE18" s="51">
        <v>20</v>
      </c>
      <c r="AF18" s="51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18.7</v>
      </c>
      <c r="C19" s="50">
        <v>18.7</v>
      </c>
      <c r="D19" s="50">
        <v>18.7</v>
      </c>
      <c r="E19" s="50">
        <v>18.7</v>
      </c>
      <c r="F19" s="50">
        <v>18.7</v>
      </c>
      <c r="G19" s="50">
        <v>18.7</v>
      </c>
      <c r="H19" s="50">
        <v>18.7</v>
      </c>
      <c r="I19" s="50">
        <v>18.7</v>
      </c>
      <c r="J19" s="50">
        <v>18.7</v>
      </c>
      <c r="K19" s="50">
        <v>18.7</v>
      </c>
      <c r="L19" s="51">
        <v>16.2</v>
      </c>
      <c r="M19" s="51">
        <v>16.2</v>
      </c>
      <c r="N19" s="51">
        <v>16.2</v>
      </c>
      <c r="O19" s="51">
        <v>16.2</v>
      </c>
      <c r="P19" s="51">
        <v>16.2</v>
      </c>
      <c r="Q19" s="51">
        <v>15.7</v>
      </c>
      <c r="R19" s="51">
        <v>15.7</v>
      </c>
      <c r="S19" s="51">
        <v>15.7</v>
      </c>
      <c r="T19" s="51">
        <v>15.7</v>
      </c>
      <c r="U19" s="51">
        <v>15.7</v>
      </c>
      <c r="V19" s="51">
        <v>15.7</v>
      </c>
      <c r="W19" s="51">
        <v>15.7</v>
      </c>
      <c r="X19" s="51">
        <v>15.7</v>
      </c>
      <c r="Y19" s="51">
        <v>15.7</v>
      </c>
      <c r="Z19" s="51">
        <v>15.7</v>
      </c>
      <c r="AA19" s="51">
        <v>15.7</v>
      </c>
      <c r="AB19" s="51">
        <v>15.7</v>
      </c>
      <c r="AC19" s="51">
        <v>15.7</v>
      </c>
      <c r="AD19" s="51">
        <v>15.7</v>
      </c>
      <c r="AE19" s="51">
        <v>15.7</v>
      </c>
      <c r="AF19" s="51">
        <v>15.7</v>
      </c>
      <c r="AG19" s="61">
        <v>30</v>
      </c>
      <c r="AH19" s="56">
        <f t="shared" si="2"/>
        <v>18.7</v>
      </c>
      <c r="AI19" s="57">
        <f t="shared" si="3"/>
        <v>15.7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1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21</v>
      </c>
      <c r="C22" s="50">
        <v>21</v>
      </c>
      <c r="D22" s="50">
        <v>21</v>
      </c>
      <c r="E22" s="50">
        <v>21</v>
      </c>
      <c r="F22" s="50">
        <v>21</v>
      </c>
      <c r="G22" s="50">
        <v>21</v>
      </c>
      <c r="H22" s="50">
        <v>21</v>
      </c>
      <c r="I22" s="50">
        <v>21</v>
      </c>
      <c r="J22" s="50">
        <v>21</v>
      </c>
      <c r="K22" s="50">
        <v>21</v>
      </c>
      <c r="L22" s="51">
        <v>21</v>
      </c>
      <c r="M22" s="51">
        <v>21</v>
      </c>
      <c r="N22" s="51">
        <v>21</v>
      </c>
      <c r="O22" s="51">
        <v>21</v>
      </c>
      <c r="P22" s="51">
        <v>21</v>
      </c>
      <c r="Q22" s="51">
        <v>21</v>
      </c>
      <c r="R22" s="51">
        <v>21</v>
      </c>
      <c r="S22" s="51">
        <v>21</v>
      </c>
      <c r="T22" s="51">
        <v>21</v>
      </c>
      <c r="U22" s="51">
        <v>21</v>
      </c>
      <c r="V22" s="51">
        <v>21</v>
      </c>
      <c r="W22" s="51">
        <v>21</v>
      </c>
      <c r="X22" s="51">
        <v>21</v>
      </c>
      <c r="Y22" s="51">
        <v>21</v>
      </c>
      <c r="Z22" s="51">
        <v>21</v>
      </c>
      <c r="AA22" s="51">
        <v>21</v>
      </c>
      <c r="AB22" s="51">
        <v>21</v>
      </c>
      <c r="AC22" s="51">
        <v>21</v>
      </c>
      <c r="AD22" s="51">
        <v>21</v>
      </c>
      <c r="AE22" s="51">
        <v>21</v>
      </c>
      <c r="AF22" s="51">
        <v>21</v>
      </c>
      <c r="AG22" s="61">
        <v>25</v>
      </c>
      <c r="AH22" s="56">
        <f t="shared" si="2"/>
        <v>21</v>
      </c>
      <c r="AI22" s="57">
        <f t="shared" si="3"/>
        <v>21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1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13</v>
      </c>
      <c r="C24" s="50">
        <v>13</v>
      </c>
      <c r="D24" s="50">
        <v>13</v>
      </c>
      <c r="E24" s="50">
        <v>13</v>
      </c>
      <c r="F24" s="50">
        <v>13</v>
      </c>
      <c r="G24" s="50">
        <v>13</v>
      </c>
      <c r="H24" s="50">
        <v>13</v>
      </c>
      <c r="I24" s="50">
        <v>13</v>
      </c>
      <c r="J24" s="50">
        <v>13</v>
      </c>
      <c r="K24" s="50">
        <v>13</v>
      </c>
      <c r="L24" s="51">
        <v>13</v>
      </c>
      <c r="M24" s="51">
        <v>13</v>
      </c>
      <c r="N24" s="51">
        <v>13</v>
      </c>
      <c r="O24" s="51">
        <v>13</v>
      </c>
      <c r="P24" s="51">
        <v>13</v>
      </c>
      <c r="Q24" s="51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13</v>
      </c>
      <c r="X24" s="51">
        <v>13</v>
      </c>
      <c r="Y24" s="51">
        <v>13</v>
      </c>
      <c r="Z24" s="51">
        <v>13</v>
      </c>
      <c r="AA24" s="51">
        <v>13</v>
      </c>
      <c r="AB24" s="51">
        <v>13</v>
      </c>
      <c r="AC24" s="51">
        <v>13</v>
      </c>
      <c r="AD24" s="51">
        <v>13</v>
      </c>
      <c r="AE24" s="51">
        <v>13</v>
      </c>
      <c r="AF24" s="51">
        <v>13</v>
      </c>
      <c r="AG24" s="61">
        <v>25</v>
      </c>
      <c r="AH24" s="56">
        <f t="shared" si="2"/>
        <v>13</v>
      </c>
      <c r="AI24" s="57">
        <f t="shared" si="3"/>
        <v>13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1">
        <v>13</v>
      </c>
      <c r="M25" s="51">
        <v>13</v>
      </c>
      <c r="N25" s="51">
        <v>13</v>
      </c>
      <c r="O25" s="51">
        <v>13</v>
      </c>
      <c r="P25" s="51">
        <v>13</v>
      </c>
      <c r="Q25" s="51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4</v>
      </c>
      <c r="C26" s="50">
        <v>4</v>
      </c>
      <c r="D26" s="50">
        <v>4</v>
      </c>
      <c r="E26" s="50">
        <v>4</v>
      </c>
      <c r="F26" s="50">
        <v>4</v>
      </c>
      <c r="G26" s="50">
        <v>4</v>
      </c>
      <c r="H26" s="50">
        <v>4</v>
      </c>
      <c r="I26" s="50">
        <v>4</v>
      </c>
      <c r="J26" s="50">
        <v>11</v>
      </c>
      <c r="K26" s="50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11</v>
      </c>
      <c r="AD26" s="51">
        <v>6</v>
      </c>
      <c r="AE26" s="51">
        <v>6</v>
      </c>
      <c r="AF26" s="51">
        <v>6</v>
      </c>
      <c r="AG26" s="61">
        <v>20</v>
      </c>
      <c r="AH26" s="56">
        <f>MAX(B26:AF26)</f>
        <v>11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9</v>
      </c>
      <c r="C34" s="63">
        <v>9</v>
      </c>
      <c r="D34" s="63">
        <v>9</v>
      </c>
      <c r="E34" s="63">
        <v>9</v>
      </c>
      <c r="F34" s="63">
        <v>9</v>
      </c>
      <c r="G34" s="63">
        <v>9</v>
      </c>
      <c r="H34" s="63">
        <v>9</v>
      </c>
      <c r="I34" s="63">
        <v>9</v>
      </c>
      <c r="J34" s="63">
        <v>9</v>
      </c>
      <c r="K34" s="63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63">
        <f>37.1+38.3</f>
        <v>75.400000000000006</v>
      </c>
      <c r="C37" s="63">
        <f>37.1+38.3</f>
        <v>75.400000000000006</v>
      </c>
      <c r="D37" s="63">
        <v>78</v>
      </c>
      <c r="E37" s="63">
        <v>78</v>
      </c>
      <c r="F37" s="63">
        <v>78.400000000000006</v>
      </c>
      <c r="G37" s="63">
        <v>78.400000000000006</v>
      </c>
      <c r="H37" s="63">
        <v>78.400000000000006</v>
      </c>
      <c r="I37" s="63">
        <v>74.400000000000006</v>
      </c>
      <c r="J37" s="63">
        <v>74.400000000000006</v>
      </c>
      <c r="K37" s="63">
        <v>74.400000000000006</v>
      </c>
      <c r="L37" s="72">
        <v>73</v>
      </c>
      <c r="M37" s="72">
        <v>73</v>
      </c>
      <c r="N37" s="72">
        <f>40.1+39</f>
        <v>79.099999999999994</v>
      </c>
      <c r="O37" s="72">
        <f>40.1+39</f>
        <v>79.099999999999994</v>
      </c>
      <c r="P37" s="72">
        <f>40.2+38.4</f>
        <v>78.599999999999994</v>
      </c>
      <c r="Q37" s="72">
        <f>40.2+38.4</f>
        <v>78.599999999999994</v>
      </c>
      <c r="R37" s="72">
        <f t="shared" ref="R37:S37" si="4">40.2+38.4</f>
        <v>78.599999999999994</v>
      </c>
      <c r="S37" s="72">
        <f t="shared" si="4"/>
        <v>78.599999999999994</v>
      </c>
      <c r="T37" s="72">
        <v>76</v>
      </c>
      <c r="U37" s="72">
        <v>76</v>
      </c>
      <c r="V37" s="72">
        <v>71.5</v>
      </c>
      <c r="W37" s="72">
        <v>70.699999999999989</v>
      </c>
      <c r="X37" s="72">
        <v>70.699999999999989</v>
      </c>
      <c r="Y37" s="72">
        <v>70.699999999999989</v>
      </c>
      <c r="Z37" s="72">
        <v>70.699999999999989</v>
      </c>
      <c r="AA37" s="72">
        <v>70.699999999999989</v>
      </c>
      <c r="AB37" s="72">
        <v>70.699999999999989</v>
      </c>
      <c r="AC37" s="72">
        <v>70.699999999999989</v>
      </c>
      <c r="AD37" s="72">
        <f>37.3+35.2</f>
        <v>72.5</v>
      </c>
      <c r="AE37" s="72">
        <f>37.3+35.2</f>
        <v>72.5</v>
      </c>
      <c r="AF37" s="72">
        <f>37.3+35.2</f>
        <v>72.5</v>
      </c>
      <c r="AG37" s="69">
        <v>240</v>
      </c>
      <c r="AH37" s="56">
        <f t="shared" si="2"/>
        <v>79.099999999999994</v>
      </c>
      <c r="AI37" s="57">
        <f t="shared" si="3"/>
        <v>70.699999999999989</v>
      </c>
      <c r="AK37" s="58"/>
    </row>
    <row r="38" spans="1:88" ht="15.75" thickBot="1" x14ac:dyDescent="0.3">
      <c r="A38" s="73" t="s">
        <v>45</v>
      </c>
      <c r="B38" s="74">
        <f>SUM(B11:B36)</f>
        <v>594.4</v>
      </c>
      <c r="C38" s="74">
        <f t="shared" ref="C38:AF38" si="5">SUM(C11:C36)</f>
        <v>594.4</v>
      </c>
      <c r="D38" s="74">
        <f t="shared" si="5"/>
        <v>569.4</v>
      </c>
      <c r="E38" s="74">
        <f t="shared" si="5"/>
        <v>574.4</v>
      </c>
      <c r="F38" s="74">
        <f t="shared" si="5"/>
        <v>584.4</v>
      </c>
      <c r="G38" s="74">
        <f t="shared" si="5"/>
        <v>664.4</v>
      </c>
      <c r="H38" s="74">
        <f t="shared" si="5"/>
        <v>674.4</v>
      </c>
      <c r="I38" s="74">
        <f t="shared" si="5"/>
        <v>724.4</v>
      </c>
      <c r="J38" s="74">
        <f t="shared" si="5"/>
        <v>821.4</v>
      </c>
      <c r="K38" s="74">
        <f t="shared" si="5"/>
        <v>881.40000000000009</v>
      </c>
      <c r="L38" s="74">
        <f t="shared" si="5"/>
        <v>903.90000000000009</v>
      </c>
      <c r="M38" s="74">
        <f t="shared" si="5"/>
        <v>844.90000000000009</v>
      </c>
      <c r="N38" s="74">
        <f t="shared" si="5"/>
        <v>802.7</v>
      </c>
      <c r="O38" s="74">
        <f t="shared" si="5"/>
        <v>716.7</v>
      </c>
      <c r="P38" s="74">
        <f t="shared" si="5"/>
        <v>675.7</v>
      </c>
      <c r="Q38" s="74">
        <f t="shared" si="5"/>
        <v>689.7</v>
      </c>
      <c r="R38" s="74">
        <f t="shared" si="5"/>
        <v>714.7</v>
      </c>
      <c r="S38" s="74">
        <f t="shared" si="5"/>
        <v>689.7</v>
      </c>
      <c r="T38" s="74">
        <f t="shared" si="5"/>
        <v>719.7</v>
      </c>
      <c r="U38" s="74">
        <f t="shared" si="5"/>
        <v>779.7</v>
      </c>
      <c r="V38" s="74">
        <f t="shared" si="5"/>
        <v>899.7</v>
      </c>
      <c r="W38" s="74">
        <v>919.7</v>
      </c>
      <c r="X38" s="74">
        <v>919.7</v>
      </c>
      <c r="Y38" s="74">
        <f t="shared" si="5"/>
        <v>839.7</v>
      </c>
      <c r="Z38" s="74">
        <f t="shared" si="5"/>
        <v>839.7</v>
      </c>
      <c r="AA38" s="74">
        <f t="shared" si="5"/>
        <v>814.7</v>
      </c>
      <c r="AB38" s="74">
        <f t="shared" si="5"/>
        <v>739.7</v>
      </c>
      <c r="AC38" s="74">
        <f t="shared" si="5"/>
        <v>679.7</v>
      </c>
      <c r="AD38" s="74">
        <f t="shared" si="5"/>
        <v>584.70000000000005</v>
      </c>
      <c r="AE38" s="74">
        <f t="shared" si="5"/>
        <v>584.70000000000005</v>
      </c>
      <c r="AF38" s="74">
        <f t="shared" si="5"/>
        <v>584.70000000000005</v>
      </c>
      <c r="AG38" s="69">
        <f>SUM(AG11:AG37)</f>
        <v>1492.8299999999997</v>
      </c>
      <c r="AH38" s="56">
        <f t="shared" si="2"/>
        <v>919.7</v>
      </c>
      <c r="AI38" s="57">
        <f t="shared" si="3"/>
        <v>569.4</v>
      </c>
      <c r="AK38" s="58"/>
    </row>
    <row r="39" spans="1:88" x14ac:dyDescent="0.25">
      <c r="A39" s="59" t="s">
        <v>46</v>
      </c>
      <c r="B39" s="63">
        <v>100.5</v>
      </c>
      <c r="C39" s="63">
        <v>131.30000000000001</v>
      </c>
      <c r="D39" s="63">
        <v>112</v>
      </c>
      <c r="E39" s="63">
        <v>116</v>
      </c>
      <c r="F39" s="63">
        <v>126</v>
      </c>
      <c r="G39" s="63">
        <v>124</v>
      </c>
      <c r="H39" s="63">
        <v>136</v>
      </c>
      <c r="I39" s="63">
        <v>145.5</v>
      </c>
      <c r="J39" s="63">
        <v>145.5</v>
      </c>
      <c r="K39" s="63">
        <v>145</v>
      </c>
      <c r="L39" s="51">
        <v>145</v>
      </c>
      <c r="M39" s="51">
        <v>145</v>
      </c>
      <c r="N39" s="51">
        <v>145.5</v>
      </c>
      <c r="O39" s="51">
        <v>145.19999999999999</v>
      </c>
      <c r="P39" s="51">
        <v>145.30000000000001</v>
      </c>
      <c r="Q39" s="51">
        <v>145.30000000000001</v>
      </c>
      <c r="R39" s="51">
        <v>131.19999999999999</v>
      </c>
      <c r="S39" s="51">
        <v>145</v>
      </c>
      <c r="T39" s="51">
        <v>145.4</v>
      </c>
      <c r="U39" s="51">
        <v>145.4</v>
      </c>
      <c r="V39" s="51">
        <v>145.4</v>
      </c>
      <c r="W39" s="51">
        <v>145.5</v>
      </c>
      <c r="X39" s="51">
        <v>145.5</v>
      </c>
      <c r="Y39" s="51">
        <v>145.5</v>
      </c>
      <c r="Z39" s="51">
        <v>145.5</v>
      </c>
      <c r="AA39" s="51">
        <v>145.5</v>
      </c>
      <c r="AB39" s="51">
        <v>145.5</v>
      </c>
      <c r="AC39" s="51">
        <v>140</v>
      </c>
      <c r="AD39" s="51">
        <v>131.4</v>
      </c>
      <c r="AE39" s="50">
        <v>111</v>
      </c>
      <c r="AF39" s="50">
        <v>111</v>
      </c>
      <c r="AG39" s="64">
        <v>144</v>
      </c>
      <c r="AH39" s="56">
        <f t="shared" si="2"/>
        <v>145.5</v>
      </c>
      <c r="AI39" s="57">
        <f t="shared" si="3"/>
        <v>100.5</v>
      </c>
      <c r="AK39" s="58"/>
    </row>
    <row r="40" spans="1:88" x14ac:dyDescent="0.25">
      <c r="A40" s="68" t="s">
        <v>47</v>
      </c>
      <c r="B40" s="63">
        <v>70.7</v>
      </c>
      <c r="C40" s="63">
        <v>62.7</v>
      </c>
      <c r="D40" s="63">
        <v>57</v>
      </c>
      <c r="E40" s="63">
        <v>51</v>
      </c>
      <c r="F40" s="63">
        <v>51</v>
      </c>
      <c r="G40" s="63">
        <v>51</v>
      </c>
      <c r="H40" s="63">
        <v>59.3</v>
      </c>
      <c r="I40" s="63">
        <v>69.5</v>
      </c>
      <c r="J40" s="63">
        <v>71</v>
      </c>
      <c r="K40" s="63">
        <v>71.400000000000006</v>
      </c>
      <c r="L40" s="53">
        <v>73</v>
      </c>
      <c r="M40" s="53">
        <v>73</v>
      </c>
      <c r="N40" s="53">
        <v>70.3</v>
      </c>
      <c r="O40" s="53">
        <v>70.099999999999994</v>
      </c>
      <c r="P40" s="53">
        <v>71.900000000000006</v>
      </c>
      <c r="Q40" s="53">
        <v>71.900000000000006</v>
      </c>
      <c r="R40" s="53">
        <v>71.900000000000006</v>
      </c>
      <c r="S40" s="53">
        <v>71.900000000000006</v>
      </c>
      <c r="T40" s="53">
        <v>71.900000000000006</v>
      </c>
      <c r="U40" s="53">
        <v>71.900000000000006</v>
      </c>
      <c r="V40" s="53">
        <v>71.900000000000006</v>
      </c>
      <c r="W40" s="53">
        <v>72.2</v>
      </c>
      <c r="X40" s="53">
        <v>72.2</v>
      </c>
      <c r="Y40" s="53">
        <v>72.2</v>
      </c>
      <c r="Z40" s="53">
        <v>72.2</v>
      </c>
      <c r="AA40" s="53">
        <v>70</v>
      </c>
      <c r="AB40" s="53">
        <v>70</v>
      </c>
      <c r="AC40" s="53">
        <v>70.599999999999994</v>
      </c>
      <c r="AD40" s="53">
        <v>59.3</v>
      </c>
      <c r="AE40" s="63">
        <v>55.5</v>
      </c>
      <c r="AF40" s="63">
        <v>55.5</v>
      </c>
      <c r="AG40" s="69">
        <v>70</v>
      </c>
      <c r="AH40" s="56">
        <f t="shared" si="2"/>
        <v>73</v>
      </c>
      <c r="AI40" s="57">
        <f t="shared" si="3"/>
        <v>51</v>
      </c>
      <c r="AK40" s="58"/>
    </row>
    <row r="41" spans="1:88" x14ac:dyDescent="0.25">
      <c r="A41" s="68" t="s">
        <v>48</v>
      </c>
      <c r="B41" s="63">
        <v>68.599999999999994</v>
      </c>
      <c r="C41" s="63">
        <v>61.3</v>
      </c>
      <c r="D41" s="63">
        <v>65</v>
      </c>
      <c r="E41" s="63">
        <v>62</v>
      </c>
      <c r="F41" s="63">
        <v>66</v>
      </c>
      <c r="G41" s="63">
        <v>61</v>
      </c>
      <c r="H41" s="63">
        <v>69.3</v>
      </c>
      <c r="I41" s="63">
        <v>69.5</v>
      </c>
      <c r="J41" s="63">
        <v>69.5</v>
      </c>
      <c r="K41" s="63">
        <v>69.5</v>
      </c>
      <c r="L41" s="53">
        <v>69.5</v>
      </c>
      <c r="M41" s="53">
        <v>69.5</v>
      </c>
      <c r="N41" s="53">
        <v>69</v>
      </c>
      <c r="O41" s="53">
        <v>69</v>
      </c>
      <c r="P41" s="53">
        <v>69.5</v>
      </c>
      <c r="Q41" s="53">
        <v>69.5</v>
      </c>
      <c r="R41" s="53">
        <v>62.5</v>
      </c>
      <c r="S41" s="53">
        <v>69.900000000000006</v>
      </c>
      <c r="T41" s="53">
        <v>69.900000000000006</v>
      </c>
      <c r="U41" s="53">
        <v>69.900000000000006</v>
      </c>
      <c r="V41" s="53">
        <v>69.900000000000006</v>
      </c>
      <c r="W41" s="53">
        <v>70.2</v>
      </c>
      <c r="X41" s="53">
        <v>70.2</v>
      </c>
      <c r="Y41" s="53">
        <v>70.2</v>
      </c>
      <c r="Z41" s="53">
        <v>70.2</v>
      </c>
      <c r="AA41" s="53">
        <v>70.2</v>
      </c>
      <c r="AB41" s="53">
        <v>70.2</v>
      </c>
      <c r="AC41" s="53">
        <v>69.400000000000006</v>
      </c>
      <c r="AD41" s="53">
        <v>62.1</v>
      </c>
      <c r="AE41" s="63">
        <v>62.1</v>
      </c>
      <c r="AF41" s="63">
        <v>62.1</v>
      </c>
      <c r="AG41" s="69">
        <v>69</v>
      </c>
      <c r="AH41" s="56">
        <f t="shared" si="2"/>
        <v>70.2</v>
      </c>
      <c r="AI41" s="57">
        <f t="shared" si="3"/>
        <v>61</v>
      </c>
      <c r="AK41" s="58"/>
    </row>
    <row r="42" spans="1:88" x14ac:dyDescent="0.25">
      <c r="A42" s="68" t="s">
        <v>49</v>
      </c>
      <c r="B42" s="63">
        <v>60.2</v>
      </c>
      <c r="C42" s="63">
        <v>60.2</v>
      </c>
      <c r="D42" s="63">
        <v>60.9</v>
      </c>
      <c r="E42" s="63">
        <v>60.9</v>
      </c>
      <c r="F42" s="63">
        <v>60.9</v>
      </c>
      <c r="G42" s="63">
        <v>60.9</v>
      </c>
      <c r="H42" s="63">
        <v>60.9</v>
      </c>
      <c r="I42" s="63">
        <v>60.9</v>
      </c>
      <c r="J42" s="63">
        <v>60.9</v>
      </c>
      <c r="K42" s="63">
        <v>60.9</v>
      </c>
      <c r="L42" s="53">
        <v>60.9</v>
      </c>
      <c r="M42" s="53">
        <v>60.9</v>
      </c>
      <c r="N42" s="53">
        <v>60.9</v>
      </c>
      <c r="O42" s="53">
        <v>60.9</v>
      </c>
      <c r="P42" s="53">
        <v>60.9</v>
      </c>
      <c r="Q42" s="53">
        <v>60.9</v>
      </c>
      <c r="R42" s="53">
        <v>60.9</v>
      </c>
      <c r="S42" s="53">
        <v>60.9</v>
      </c>
      <c r="T42" s="53">
        <v>60.9</v>
      </c>
      <c r="U42" s="53">
        <v>60.9</v>
      </c>
      <c r="V42" s="53">
        <v>60.9</v>
      </c>
      <c r="W42" s="53">
        <v>60.9</v>
      </c>
      <c r="X42" s="53">
        <v>60.9</v>
      </c>
      <c r="Y42" s="53">
        <v>60.9</v>
      </c>
      <c r="Z42" s="53">
        <v>60.9</v>
      </c>
      <c r="AA42" s="53">
        <v>60.9</v>
      </c>
      <c r="AB42" s="53">
        <v>60.9</v>
      </c>
      <c r="AC42" s="53">
        <v>60.9</v>
      </c>
      <c r="AD42" s="53">
        <v>60.9</v>
      </c>
      <c r="AE42" s="63">
        <v>60.9</v>
      </c>
      <c r="AF42" s="63">
        <v>55</v>
      </c>
      <c r="AG42" s="69">
        <v>60</v>
      </c>
      <c r="AH42" s="56">
        <f t="shared" si="2"/>
        <v>60.9</v>
      </c>
      <c r="AI42" s="57">
        <f t="shared" si="3"/>
        <v>55</v>
      </c>
      <c r="AK42" s="58"/>
    </row>
    <row r="43" spans="1:88" x14ac:dyDescent="0.25">
      <c r="A43" s="68" t="s">
        <v>50</v>
      </c>
      <c r="B43" s="63">
        <v>10.5</v>
      </c>
      <c r="C43" s="63">
        <v>14.9</v>
      </c>
      <c r="D43" s="63">
        <v>14.9</v>
      </c>
      <c r="E43" s="63">
        <v>14.9</v>
      </c>
      <c r="F43" s="63">
        <v>14.9</v>
      </c>
      <c r="G43" s="63">
        <v>25</v>
      </c>
      <c r="H43" s="63">
        <v>25</v>
      </c>
      <c r="I43" s="63">
        <v>29</v>
      </c>
      <c r="J43" s="63">
        <v>29</v>
      </c>
      <c r="K43" s="63">
        <v>29.2</v>
      </c>
      <c r="L43" s="51">
        <v>29.2</v>
      </c>
      <c r="M43" s="51">
        <v>29.2</v>
      </c>
      <c r="N43" s="51">
        <v>29.3</v>
      </c>
      <c r="O43" s="51">
        <v>29.3</v>
      </c>
      <c r="P43" s="51">
        <v>22.3</v>
      </c>
      <c r="Q43" s="51">
        <v>15</v>
      </c>
      <c r="R43" s="51">
        <v>15</v>
      </c>
      <c r="S43" s="51">
        <v>10</v>
      </c>
      <c r="T43" s="51">
        <v>10</v>
      </c>
      <c r="U43" s="51">
        <v>10</v>
      </c>
      <c r="V43" s="51">
        <v>30</v>
      </c>
      <c r="W43" s="51">
        <v>30</v>
      </c>
      <c r="X43" s="51">
        <v>30</v>
      </c>
      <c r="Y43" s="51">
        <v>30</v>
      </c>
      <c r="Z43" s="51">
        <v>30</v>
      </c>
      <c r="AA43" s="53">
        <v>30</v>
      </c>
      <c r="AB43" s="53">
        <v>30</v>
      </c>
      <c r="AC43" s="53">
        <v>24</v>
      </c>
      <c r="AD43" s="53">
        <v>23.9</v>
      </c>
      <c r="AE43" s="63">
        <v>14.9</v>
      </c>
      <c r="AF43" s="63">
        <v>14.9</v>
      </c>
      <c r="AG43" s="69">
        <v>30</v>
      </c>
      <c r="AH43" s="56">
        <f t="shared" si="2"/>
        <v>30</v>
      </c>
      <c r="AI43" s="57">
        <f t="shared" si="3"/>
        <v>10</v>
      </c>
      <c r="AK43" s="58"/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63">
        <v>0</v>
      </c>
      <c r="AF44" s="63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75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12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17</v>
      </c>
      <c r="Z45" s="51">
        <v>17</v>
      </c>
      <c r="AA45" s="51">
        <v>17</v>
      </c>
      <c r="AB45" s="51">
        <v>17</v>
      </c>
      <c r="AC45" s="51">
        <v>17</v>
      </c>
      <c r="AD45" s="51">
        <v>18</v>
      </c>
      <c r="AE45" s="51">
        <v>18</v>
      </c>
      <c r="AF45" s="51">
        <v>12</v>
      </c>
      <c r="AG45" s="69">
        <v>24</v>
      </c>
      <c r="AH45" s="56">
        <f t="shared" si="2"/>
        <v>18</v>
      </c>
      <c r="AI45" s="57">
        <f t="shared" si="3"/>
        <v>0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0</v>
      </c>
      <c r="C47" s="63">
        <v>0</v>
      </c>
      <c r="D47" s="63">
        <v>0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63">
        <v>0</v>
      </c>
      <c r="K47" s="63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13.2</v>
      </c>
      <c r="Z47" s="51">
        <v>13.2</v>
      </c>
      <c r="AA47" s="51">
        <v>13.2</v>
      </c>
      <c r="AB47" s="51">
        <v>13.2</v>
      </c>
      <c r="AC47" s="51">
        <v>13.2</v>
      </c>
      <c r="AD47" s="51">
        <v>13.2</v>
      </c>
      <c r="AE47" s="51">
        <v>13.2</v>
      </c>
      <c r="AF47" s="51">
        <v>10</v>
      </c>
      <c r="AG47" s="69">
        <v>14.1</v>
      </c>
      <c r="AH47" s="56">
        <f t="shared" si="2"/>
        <v>13.2</v>
      </c>
      <c r="AI47" s="57">
        <f t="shared" si="3"/>
        <v>0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75">
        <v>9.5</v>
      </c>
      <c r="C48" s="75">
        <v>9.5</v>
      </c>
      <c r="D48" s="75">
        <v>9.5</v>
      </c>
      <c r="E48" s="75">
        <v>9.5</v>
      </c>
      <c r="F48" s="75">
        <v>9.5</v>
      </c>
      <c r="G48" s="75">
        <v>9.5</v>
      </c>
      <c r="H48" s="75">
        <v>9.5</v>
      </c>
      <c r="I48" s="75">
        <v>9.5</v>
      </c>
      <c r="J48" s="75">
        <v>9.5</v>
      </c>
      <c r="K48" s="75">
        <v>9.5</v>
      </c>
      <c r="L48" s="51">
        <v>9.5</v>
      </c>
      <c r="M48" s="51">
        <v>9.5</v>
      </c>
      <c r="N48" s="51">
        <v>9.5</v>
      </c>
      <c r="O48" s="51">
        <v>9.5</v>
      </c>
      <c r="P48" s="51">
        <v>9.5</v>
      </c>
      <c r="Q48" s="51">
        <v>9.5</v>
      </c>
      <c r="R48" s="51">
        <v>9.5</v>
      </c>
      <c r="S48" s="51">
        <v>9.5</v>
      </c>
      <c r="T48" s="51">
        <v>9.5</v>
      </c>
      <c r="U48" s="51">
        <v>9.5</v>
      </c>
      <c r="V48" s="51">
        <v>9.5</v>
      </c>
      <c r="W48" s="51">
        <v>9.5</v>
      </c>
      <c r="X48" s="51">
        <v>9.5</v>
      </c>
      <c r="Y48" s="51">
        <v>9.5</v>
      </c>
      <c r="Z48" s="51">
        <v>9.5</v>
      </c>
      <c r="AA48" s="51">
        <v>9.5</v>
      </c>
      <c r="AB48" s="51">
        <v>9.5</v>
      </c>
      <c r="AC48" s="51">
        <v>9.5</v>
      </c>
      <c r="AD48" s="51">
        <v>9.5</v>
      </c>
      <c r="AE48" s="51">
        <v>9.5</v>
      </c>
      <c r="AF48" s="51">
        <v>9.5</v>
      </c>
      <c r="AG48" s="69">
        <v>14</v>
      </c>
      <c r="AH48" s="56">
        <f t="shared" si="2"/>
        <v>9.5</v>
      </c>
      <c r="AI48" s="57">
        <f t="shared" si="3"/>
        <v>9.5</v>
      </c>
      <c r="AK48" s="58"/>
    </row>
    <row r="49" spans="1:37" x14ac:dyDescent="0.25">
      <c r="A49" s="68" t="s">
        <v>56</v>
      </c>
      <c r="B49" s="63">
        <v>9</v>
      </c>
      <c r="C49" s="63">
        <v>9</v>
      </c>
      <c r="D49" s="63">
        <v>9</v>
      </c>
      <c r="E49" s="63">
        <v>9</v>
      </c>
      <c r="F49" s="63">
        <v>9</v>
      </c>
      <c r="G49" s="63">
        <v>9</v>
      </c>
      <c r="H49" s="63">
        <v>9</v>
      </c>
      <c r="I49" s="63">
        <v>9</v>
      </c>
      <c r="J49" s="63">
        <v>9</v>
      </c>
      <c r="K49" s="63">
        <v>9</v>
      </c>
      <c r="L49" s="51">
        <v>9</v>
      </c>
      <c r="M49" s="51">
        <v>9</v>
      </c>
      <c r="N49" s="51">
        <v>9</v>
      </c>
      <c r="O49" s="51">
        <v>9</v>
      </c>
      <c r="P49" s="51">
        <v>9</v>
      </c>
      <c r="Q49" s="51">
        <v>9</v>
      </c>
      <c r="R49" s="51">
        <v>9</v>
      </c>
      <c r="S49" s="51">
        <v>9</v>
      </c>
      <c r="T49" s="51">
        <v>9</v>
      </c>
      <c r="U49" s="51">
        <v>9</v>
      </c>
      <c r="V49" s="51">
        <v>9</v>
      </c>
      <c r="W49" s="51">
        <v>9</v>
      </c>
      <c r="X49" s="51">
        <v>9</v>
      </c>
      <c r="Y49" s="51">
        <v>9</v>
      </c>
      <c r="Z49" s="51">
        <v>9</v>
      </c>
      <c r="AA49" s="51">
        <v>9</v>
      </c>
      <c r="AB49" s="51">
        <v>9</v>
      </c>
      <c r="AC49" s="51">
        <v>9</v>
      </c>
      <c r="AD49" s="51">
        <v>9</v>
      </c>
      <c r="AE49" s="51">
        <v>9</v>
      </c>
      <c r="AF49" s="51">
        <v>9</v>
      </c>
      <c r="AG49" s="69">
        <v>10.050000000000001</v>
      </c>
      <c r="AH49" s="56">
        <f t="shared" si="2"/>
        <v>9</v>
      </c>
      <c r="AI49" s="57">
        <f t="shared" si="3"/>
        <v>9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6">T199</f>
        <v>3.54</v>
      </c>
      <c r="U51" s="78">
        <f t="shared" si="6"/>
        <v>3.54</v>
      </c>
      <c r="V51" s="78">
        <f t="shared" si="6"/>
        <v>3.54</v>
      </c>
      <c r="W51" s="78">
        <v>3.54</v>
      </c>
      <c r="X51" s="78">
        <v>3.54</v>
      </c>
      <c r="Y51" s="78">
        <v>3.54</v>
      </c>
      <c r="Z51" s="78">
        <f t="shared" si="6"/>
        <v>3.54</v>
      </c>
      <c r="AA51" s="78">
        <f t="shared" si="6"/>
        <v>3.54</v>
      </c>
      <c r="AB51" s="78">
        <f t="shared" si="6"/>
        <v>3.54</v>
      </c>
      <c r="AC51" s="78">
        <f t="shared" si="6"/>
        <v>3.54</v>
      </c>
      <c r="AD51" s="78">
        <f t="shared" si="6"/>
        <v>3.54</v>
      </c>
      <c r="AE51" s="78">
        <f t="shared" si="6"/>
        <v>3.54</v>
      </c>
      <c r="AF51" s="78">
        <f t="shared" si="6"/>
        <v>3.54</v>
      </c>
      <c r="AG51" s="78">
        <f t="shared" si="6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7">SUM(B39:B51)</f>
        <v>338.74</v>
      </c>
      <c r="C52" s="74">
        <f t="shared" si="7"/>
        <v>358.64</v>
      </c>
      <c r="D52" s="74">
        <f t="shared" si="7"/>
        <v>338.03999999999996</v>
      </c>
      <c r="E52" s="74">
        <f t="shared" si="7"/>
        <v>333.03999999999996</v>
      </c>
      <c r="F52" s="74">
        <f t="shared" si="7"/>
        <v>347.03999999999996</v>
      </c>
      <c r="G52" s="74">
        <f t="shared" si="7"/>
        <v>350.14</v>
      </c>
      <c r="H52" s="74">
        <f t="shared" si="7"/>
        <v>378.74</v>
      </c>
      <c r="I52" s="74">
        <f t="shared" si="7"/>
        <v>402.64</v>
      </c>
      <c r="J52" s="74">
        <f t="shared" si="7"/>
        <v>404.14</v>
      </c>
      <c r="K52" s="74">
        <f t="shared" si="7"/>
        <v>404.23999999999995</v>
      </c>
      <c r="L52" s="74">
        <f t="shared" si="7"/>
        <v>405.84</v>
      </c>
      <c r="M52" s="74">
        <f t="shared" si="7"/>
        <v>405.84</v>
      </c>
      <c r="N52" s="74">
        <f t="shared" si="7"/>
        <v>403.24</v>
      </c>
      <c r="O52" s="74">
        <f t="shared" si="7"/>
        <v>402.73999999999995</v>
      </c>
      <c r="P52" s="74">
        <f t="shared" si="7"/>
        <v>398.14000000000004</v>
      </c>
      <c r="Q52" s="74">
        <f t="shared" si="7"/>
        <v>390.84000000000003</v>
      </c>
      <c r="R52" s="74">
        <f t="shared" si="7"/>
        <v>369.74</v>
      </c>
      <c r="S52" s="74">
        <f t="shared" si="7"/>
        <v>397.94</v>
      </c>
      <c r="T52" s="74">
        <f t="shared" si="7"/>
        <v>386.34000000000003</v>
      </c>
      <c r="U52" s="74">
        <f t="shared" si="7"/>
        <v>386.34000000000003</v>
      </c>
      <c r="V52" s="74">
        <f t="shared" si="7"/>
        <v>406.34000000000003</v>
      </c>
      <c r="W52" s="74">
        <v>407.03999999999996</v>
      </c>
      <c r="X52" s="74">
        <v>407.03999999999996</v>
      </c>
      <c r="Y52" s="74">
        <f t="shared" si="7"/>
        <v>437.23999999999995</v>
      </c>
      <c r="Z52" s="74">
        <f t="shared" si="7"/>
        <v>437.23999999999995</v>
      </c>
      <c r="AA52" s="74">
        <f t="shared" si="7"/>
        <v>435.03999999999996</v>
      </c>
      <c r="AB52" s="74">
        <f t="shared" si="7"/>
        <v>435.03999999999996</v>
      </c>
      <c r="AC52" s="74">
        <f t="shared" si="7"/>
        <v>423.34</v>
      </c>
      <c r="AD52" s="74">
        <f t="shared" si="7"/>
        <v>397.03999999999996</v>
      </c>
      <c r="AE52" s="74">
        <f t="shared" si="7"/>
        <v>363.84</v>
      </c>
      <c r="AF52" s="74">
        <f t="shared" si="7"/>
        <v>348.74</v>
      </c>
      <c r="AG52" s="79">
        <f>SUM(AG39:AG51)</f>
        <v>489.91</v>
      </c>
      <c r="AH52" s="56">
        <f t="shared" si="2"/>
        <v>437.23999999999995</v>
      </c>
      <c r="AI52" s="57">
        <f t="shared" si="3"/>
        <v>333.03999999999996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14</v>
      </c>
      <c r="M53" s="80">
        <v>30</v>
      </c>
      <c r="N53" s="80">
        <v>35.200000000000003</v>
      </c>
      <c r="O53" s="80">
        <v>35.200000000000003</v>
      </c>
      <c r="P53" s="80">
        <v>9.9</v>
      </c>
      <c r="Q53" s="51">
        <v>10.199999999999999</v>
      </c>
      <c r="R53" s="51">
        <v>0</v>
      </c>
      <c r="S53" s="51">
        <v>0</v>
      </c>
      <c r="T53" s="51">
        <v>0</v>
      </c>
      <c r="U53" s="51">
        <v>0</v>
      </c>
      <c r="V53" s="51">
        <v>43.2</v>
      </c>
      <c r="W53" s="51">
        <v>59.5</v>
      </c>
      <c r="X53" s="51">
        <v>59.5</v>
      </c>
      <c r="Y53" s="51">
        <v>33.9</v>
      </c>
      <c r="Z53" s="51">
        <v>10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59.5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80">
        <v>5</v>
      </c>
      <c r="M54" s="80">
        <v>15</v>
      </c>
      <c r="N54" s="80">
        <v>15</v>
      </c>
      <c r="O54" s="80">
        <v>15</v>
      </c>
      <c r="P54" s="80">
        <v>3.4</v>
      </c>
      <c r="Q54" s="53">
        <v>6.6</v>
      </c>
      <c r="R54" s="51">
        <v>0</v>
      </c>
      <c r="S54" s="51">
        <v>0</v>
      </c>
      <c r="T54" s="51">
        <v>0</v>
      </c>
      <c r="U54" s="51">
        <v>0</v>
      </c>
      <c r="V54" s="53">
        <v>16.5</v>
      </c>
      <c r="W54" s="53">
        <v>23.6</v>
      </c>
      <c r="X54" s="53">
        <v>23.6</v>
      </c>
      <c r="Y54" s="53">
        <v>17.100000000000001</v>
      </c>
      <c r="Z54" s="53">
        <v>4.8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23.6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82">
        <v>3</v>
      </c>
      <c r="M55" s="82">
        <v>6</v>
      </c>
      <c r="N55" s="82">
        <v>5.5</v>
      </c>
      <c r="O55" s="82">
        <v>5.5</v>
      </c>
      <c r="P55" s="82">
        <v>1.2</v>
      </c>
      <c r="Q55" s="81">
        <v>2.5</v>
      </c>
      <c r="R55" s="51">
        <v>0</v>
      </c>
      <c r="S55" s="51">
        <v>0</v>
      </c>
      <c r="T55" s="51">
        <v>0</v>
      </c>
      <c r="U55" s="51">
        <v>0</v>
      </c>
      <c r="V55" s="81">
        <v>6.2</v>
      </c>
      <c r="W55" s="81">
        <v>8.6</v>
      </c>
      <c r="X55" s="81">
        <v>8.6</v>
      </c>
      <c r="Y55" s="81">
        <v>6.2</v>
      </c>
      <c r="Z55" s="81">
        <v>1.8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8.6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8">SUM(C53:C55)</f>
        <v>0</v>
      </c>
      <c r="D56" s="74">
        <f t="shared" si="8"/>
        <v>0</v>
      </c>
      <c r="E56" s="74">
        <f t="shared" si="8"/>
        <v>0</v>
      </c>
      <c r="F56" s="74">
        <f t="shared" si="8"/>
        <v>0</v>
      </c>
      <c r="G56" s="74">
        <f t="shared" si="8"/>
        <v>0</v>
      </c>
      <c r="H56" s="74">
        <f t="shared" si="8"/>
        <v>0</v>
      </c>
      <c r="I56" s="74">
        <f t="shared" si="8"/>
        <v>0</v>
      </c>
      <c r="J56" s="74">
        <f t="shared" si="8"/>
        <v>0</v>
      </c>
      <c r="K56" s="74">
        <f t="shared" si="8"/>
        <v>0</v>
      </c>
      <c r="L56" s="74">
        <f t="shared" si="8"/>
        <v>22</v>
      </c>
      <c r="M56" s="74">
        <f t="shared" si="8"/>
        <v>51</v>
      </c>
      <c r="N56" s="74">
        <f t="shared" si="8"/>
        <v>55.7</v>
      </c>
      <c r="O56" s="74">
        <f t="shared" si="8"/>
        <v>55.7</v>
      </c>
      <c r="P56" s="74">
        <f t="shared" si="8"/>
        <v>14.5</v>
      </c>
      <c r="Q56" s="74">
        <f t="shared" si="8"/>
        <v>19.299999999999997</v>
      </c>
      <c r="R56" s="74">
        <f t="shared" si="8"/>
        <v>0</v>
      </c>
      <c r="S56" s="74">
        <f t="shared" si="8"/>
        <v>0</v>
      </c>
      <c r="T56" s="74">
        <f t="shared" si="8"/>
        <v>0</v>
      </c>
      <c r="U56" s="74">
        <f t="shared" si="8"/>
        <v>0</v>
      </c>
      <c r="V56" s="74">
        <f t="shared" si="8"/>
        <v>65.900000000000006</v>
      </c>
      <c r="W56" s="74">
        <v>91.699999999999989</v>
      </c>
      <c r="X56" s="74">
        <v>91.699999999999989</v>
      </c>
      <c r="Y56" s="74">
        <f t="shared" si="8"/>
        <v>57.2</v>
      </c>
      <c r="Z56" s="74">
        <f t="shared" si="8"/>
        <v>16.600000000000001</v>
      </c>
      <c r="AA56" s="74">
        <f t="shared" si="8"/>
        <v>0</v>
      </c>
      <c r="AB56" s="74">
        <f t="shared" si="8"/>
        <v>0</v>
      </c>
      <c r="AC56" s="74">
        <f t="shared" si="8"/>
        <v>0</v>
      </c>
      <c r="AD56" s="74">
        <f>SUM(AD53:AD55)</f>
        <v>0</v>
      </c>
      <c r="AE56" s="74">
        <f t="shared" si="8"/>
        <v>0</v>
      </c>
      <c r="AF56" s="74">
        <f t="shared" si="8"/>
        <v>0</v>
      </c>
      <c r="AG56" s="79">
        <f>SUM(AG53:AG55)</f>
        <v>106</v>
      </c>
      <c r="AH56" s="56">
        <f t="shared" si="2"/>
        <v>91.699999999999989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84">
        <v>0</v>
      </c>
      <c r="X58" s="84">
        <v>0</v>
      </c>
      <c r="Y58" s="84">
        <v>0</v>
      </c>
      <c r="Z58" s="84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-44</v>
      </c>
      <c r="C59" s="53">
        <v>-69</v>
      </c>
      <c r="D59" s="53">
        <v>-56</v>
      </c>
      <c r="E59" s="53">
        <v>-52</v>
      </c>
      <c r="F59" s="53">
        <v>-48</v>
      </c>
      <c r="G59" s="53">
        <v>-65</v>
      </c>
      <c r="H59" s="51">
        <v>-46</v>
      </c>
      <c r="I59" s="51">
        <v>-40.5</v>
      </c>
      <c r="J59" s="51">
        <v>-58</v>
      </c>
      <c r="K59" s="51">
        <v>-49.2</v>
      </c>
      <c r="L59" s="53">
        <v>-52.7</v>
      </c>
      <c r="M59" s="53">
        <v>-40</v>
      </c>
      <c r="N59" s="53">
        <v>-41</v>
      </c>
      <c r="O59" s="53">
        <v>-38.200000000000003</v>
      </c>
      <c r="P59" s="53">
        <v>-40.1</v>
      </c>
      <c r="Q59" s="53">
        <v>-60</v>
      </c>
      <c r="R59" s="53">
        <v>-42</v>
      </c>
      <c r="S59" s="53">
        <v>-90</v>
      </c>
      <c r="T59" s="53">
        <v>-48.7</v>
      </c>
      <c r="U59" s="53">
        <v>-43</v>
      </c>
      <c r="V59" s="53">
        <v>-69.5</v>
      </c>
      <c r="W59" s="85">
        <v>-65</v>
      </c>
      <c r="X59" s="85">
        <v>-20.8</v>
      </c>
      <c r="Y59" s="85">
        <v>-42.3</v>
      </c>
      <c r="Z59" s="85">
        <v>-49.36</v>
      </c>
      <c r="AA59" s="53">
        <v>-59.4</v>
      </c>
      <c r="AB59" s="53">
        <v>-35.200000000000003</v>
      </c>
      <c r="AC59" s="53">
        <v>-55.1</v>
      </c>
      <c r="AD59" s="53">
        <v>-67.099999999999994</v>
      </c>
      <c r="AE59" s="53">
        <v>-74.3</v>
      </c>
      <c r="AF59" s="53">
        <v>-110</v>
      </c>
      <c r="AG59" s="86"/>
      <c r="AH59" s="56">
        <f t="shared" si="2"/>
        <v>-20.8</v>
      </c>
      <c r="AI59" s="57">
        <f t="shared" si="3"/>
        <v>-110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60">
        <v>0</v>
      </c>
      <c r="AF60" s="6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3">
        <v>0</v>
      </c>
      <c r="M61" s="53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0</v>
      </c>
      <c r="V62" s="51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53">
        <v>0</v>
      </c>
      <c r="M63" s="53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  <c r="V63" s="51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53">
        <v>0</v>
      </c>
      <c r="M64" s="53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53">
        <v>0</v>
      </c>
      <c r="M65" s="53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53">
        <v>0</v>
      </c>
      <c r="M66" s="53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53">
        <v>0</v>
      </c>
      <c r="M67" s="53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-44</v>
      </c>
      <c r="C68" s="74">
        <f t="shared" ref="C68:AF68" si="9">SUM(C57:C67)</f>
        <v>-69</v>
      </c>
      <c r="D68" s="74">
        <f t="shared" si="9"/>
        <v>-56</v>
      </c>
      <c r="E68" s="74">
        <f t="shared" si="9"/>
        <v>-52</v>
      </c>
      <c r="F68" s="74">
        <f t="shared" si="9"/>
        <v>-48</v>
      </c>
      <c r="G68" s="74">
        <f t="shared" si="9"/>
        <v>-65</v>
      </c>
      <c r="H68" s="74">
        <f t="shared" si="9"/>
        <v>-46</v>
      </c>
      <c r="I68" s="74">
        <f t="shared" si="9"/>
        <v>-40.5</v>
      </c>
      <c r="J68" s="74">
        <f t="shared" si="9"/>
        <v>-58</v>
      </c>
      <c r="K68" s="74">
        <f t="shared" si="9"/>
        <v>-49.2</v>
      </c>
      <c r="L68" s="74">
        <f t="shared" si="9"/>
        <v>-52.7</v>
      </c>
      <c r="M68" s="74">
        <f t="shared" si="9"/>
        <v>-40</v>
      </c>
      <c r="N68" s="74">
        <f t="shared" si="9"/>
        <v>-41</v>
      </c>
      <c r="O68" s="74">
        <f t="shared" si="9"/>
        <v>-38.200000000000003</v>
      </c>
      <c r="P68" s="74">
        <f t="shared" si="9"/>
        <v>-40.1</v>
      </c>
      <c r="Q68" s="74">
        <f t="shared" si="9"/>
        <v>-60</v>
      </c>
      <c r="R68" s="74">
        <f t="shared" si="9"/>
        <v>-42</v>
      </c>
      <c r="S68" s="74">
        <f t="shared" si="9"/>
        <v>-90</v>
      </c>
      <c r="T68" s="74">
        <f t="shared" si="9"/>
        <v>-48.7</v>
      </c>
      <c r="U68" s="74">
        <f t="shared" si="9"/>
        <v>-43</v>
      </c>
      <c r="V68" s="74">
        <f t="shared" si="9"/>
        <v>-69.5</v>
      </c>
      <c r="W68" s="74">
        <f t="shared" si="9"/>
        <v>-65</v>
      </c>
      <c r="X68" s="74">
        <f t="shared" si="9"/>
        <v>-20.8</v>
      </c>
      <c r="Y68" s="74">
        <f t="shared" si="9"/>
        <v>-42.3</v>
      </c>
      <c r="Z68" s="74">
        <f t="shared" si="9"/>
        <v>-49.36</v>
      </c>
      <c r="AA68" s="74">
        <f t="shared" si="9"/>
        <v>-59.4</v>
      </c>
      <c r="AB68" s="74">
        <f t="shared" si="9"/>
        <v>-35.200000000000003</v>
      </c>
      <c r="AC68" s="74">
        <f t="shared" si="9"/>
        <v>-55.1</v>
      </c>
      <c r="AD68" s="74">
        <f t="shared" si="9"/>
        <v>-67.099999999999994</v>
      </c>
      <c r="AE68" s="74">
        <f t="shared" si="9"/>
        <v>-74.3</v>
      </c>
      <c r="AF68" s="74">
        <f t="shared" si="9"/>
        <v>-110</v>
      </c>
      <c r="AG68" s="79">
        <f>SUM(AG57:AG67)</f>
        <v>0</v>
      </c>
      <c r="AH68" s="56">
        <f t="shared" si="2"/>
        <v>-20.8</v>
      </c>
      <c r="AI68" s="57">
        <f t="shared" si="3"/>
        <v>-110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10">SUM(C69:C71)</f>
        <v>0</v>
      </c>
      <c r="D72" s="74">
        <f t="shared" si="10"/>
        <v>0</v>
      </c>
      <c r="E72" s="74">
        <f t="shared" si="10"/>
        <v>0</v>
      </c>
      <c r="F72" s="74">
        <f t="shared" si="10"/>
        <v>0</v>
      </c>
      <c r="G72" s="74">
        <f t="shared" si="10"/>
        <v>0</v>
      </c>
      <c r="H72" s="74">
        <f t="shared" si="10"/>
        <v>0</v>
      </c>
      <c r="I72" s="74">
        <f t="shared" si="10"/>
        <v>0</v>
      </c>
      <c r="J72" s="74">
        <f t="shared" si="10"/>
        <v>0</v>
      </c>
      <c r="K72" s="74">
        <f t="shared" si="10"/>
        <v>0</v>
      </c>
      <c r="L72" s="74">
        <f t="shared" si="10"/>
        <v>0</v>
      </c>
      <c r="M72" s="74">
        <f t="shared" si="10"/>
        <v>0</v>
      </c>
      <c r="N72" s="74">
        <f t="shared" si="10"/>
        <v>0</v>
      </c>
      <c r="O72" s="74">
        <f t="shared" si="10"/>
        <v>0</v>
      </c>
      <c r="P72" s="74">
        <f t="shared" si="10"/>
        <v>0</v>
      </c>
      <c r="Q72" s="74">
        <f t="shared" si="10"/>
        <v>0</v>
      </c>
      <c r="R72" s="74">
        <f t="shared" si="10"/>
        <v>0</v>
      </c>
      <c r="S72" s="74">
        <f t="shared" si="10"/>
        <v>0</v>
      </c>
      <c r="T72" s="74">
        <f t="shared" si="10"/>
        <v>0</v>
      </c>
      <c r="U72" s="74">
        <f t="shared" si="10"/>
        <v>0</v>
      </c>
      <c r="V72" s="74">
        <f t="shared" si="10"/>
        <v>0</v>
      </c>
      <c r="W72" s="74">
        <f t="shared" si="10"/>
        <v>0</v>
      </c>
      <c r="X72" s="74">
        <f t="shared" si="10"/>
        <v>0</v>
      </c>
      <c r="Y72" s="74">
        <f t="shared" si="10"/>
        <v>0</v>
      </c>
      <c r="Z72" s="74">
        <f t="shared" si="10"/>
        <v>0</v>
      </c>
      <c r="AA72" s="74">
        <f t="shared" si="10"/>
        <v>0</v>
      </c>
      <c r="AB72" s="74">
        <f t="shared" si="10"/>
        <v>0</v>
      </c>
      <c r="AC72" s="74">
        <f t="shared" si="10"/>
        <v>0</v>
      </c>
      <c r="AD72" s="74">
        <f t="shared" si="10"/>
        <v>0</v>
      </c>
      <c r="AE72" s="74">
        <f t="shared" si="10"/>
        <v>0</v>
      </c>
      <c r="AF72" s="74">
        <f t="shared" si="10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889.14</v>
      </c>
      <c r="C73" s="90">
        <f t="shared" ref="C73:AG73" si="11">C68+C56+C52+C38+C72</f>
        <v>884.04</v>
      </c>
      <c r="D73" s="90">
        <f t="shared" si="11"/>
        <v>851.43999999999994</v>
      </c>
      <c r="E73" s="90">
        <f t="shared" si="11"/>
        <v>855.43999999999994</v>
      </c>
      <c r="F73" s="90">
        <f t="shared" si="11"/>
        <v>883.43999999999994</v>
      </c>
      <c r="G73" s="90">
        <f t="shared" si="11"/>
        <v>949.54</v>
      </c>
      <c r="H73" s="90">
        <f t="shared" si="11"/>
        <v>1007.14</v>
      </c>
      <c r="I73" s="90">
        <f t="shared" si="11"/>
        <v>1086.54</v>
      </c>
      <c r="J73" s="90">
        <f t="shared" si="11"/>
        <v>1167.54</v>
      </c>
      <c r="K73" s="90">
        <f t="shared" si="11"/>
        <v>1236.44</v>
      </c>
      <c r="L73" s="90">
        <f t="shared" si="11"/>
        <v>1279.04</v>
      </c>
      <c r="M73" s="90">
        <f t="shared" si="11"/>
        <v>1261.74</v>
      </c>
      <c r="N73" s="90">
        <f t="shared" si="11"/>
        <v>1220.6400000000001</v>
      </c>
      <c r="O73" s="90">
        <f t="shared" si="11"/>
        <v>1136.94</v>
      </c>
      <c r="P73" s="90">
        <f t="shared" si="11"/>
        <v>1048.24</v>
      </c>
      <c r="Q73" s="90">
        <f t="shared" si="11"/>
        <v>1039.8400000000001</v>
      </c>
      <c r="R73" s="90">
        <f t="shared" si="11"/>
        <v>1042.44</v>
      </c>
      <c r="S73" s="90">
        <f t="shared" si="11"/>
        <v>997.6400000000001</v>
      </c>
      <c r="T73" s="90">
        <f t="shared" si="11"/>
        <v>1057.3400000000001</v>
      </c>
      <c r="U73" s="90">
        <f t="shared" si="11"/>
        <v>1123.04</v>
      </c>
      <c r="V73" s="90">
        <f t="shared" si="11"/>
        <v>1302.44</v>
      </c>
      <c r="W73" s="90">
        <f t="shared" si="11"/>
        <v>1353.44</v>
      </c>
      <c r="X73" s="90">
        <f t="shared" si="11"/>
        <v>1397.6399999999999</v>
      </c>
      <c r="Y73" s="90">
        <f t="shared" si="11"/>
        <v>1291.8400000000001</v>
      </c>
      <c r="Z73" s="90">
        <f t="shared" si="11"/>
        <v>1244.18</v>
      </c>
      <c r="AA73" s="90">
        <f t="shared" si="11"/>
        <v>1190.3400000000001</v>
      </c>
      <c r="AB73" s="90">
        <f t="shared" si="11"/>
        <v>1139.54</v>
      </c>
      <c r="AC73" s="90">
        <f t="shared" si="11"/>
        <v>1047.94</v>
      </c>
      <c r="AD73" s="90">
        <f t="shared" si="11"/>
        <v>914.64</v>
      </c>
      <c r="AE73" s="90">
        <f t="shared" si="11"/>
        <v>874.24</v>
      </c>
      <c r="AF73" s="90">
        <f t="shared" si="11"/>
        <v>823.44</v>
      </c>
      <c r="AG73" s="90">
        <f t="shared" si="11"/>
        <v>2144.14</v>
      </c>
      <c r="AH73" s="56">
        <f t="shared" si="2"/>
        <v>1397.6399999999999</v>
      </c>
      <c r="AI73" s="57">
        <f t="shared" si="3"/>
        <v>823.44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889.14</v>
      </c>
      <c r="C75" s="90">
        <f t="shared" ref="C75:AF75" si="12">C72+C68+C56+C52+C38+C74</f>
        <v>884.04</v>
      </c>
      <c r="D75" s="90">
        <f t="shared" si="12"/>
        <v>851.43999999999994</v>
      </c>
      <c r="E75" s="90">
        <f t="shared" si="12"/>
        <v>855.43999999999994</v>
      </c>
      <c r="F75" s="90">
        <f t="shared" si="12"/>
        <v>883.43999999999994</v>
      </c>
      <c r="G75" s="90">
        <f t="shared" si="12"/>
        <v>949.54</v>
      </c>
      <c r="H75" s="90">
        <f t="shared" si="12"/>
        <v>1007.14</v>
      </c>
      <c r="I75" s="90">
        <f t="shared" si="12"/>
        <v>1086.54</v>
      </c>
      <c r="J75" s="90">
        <f t="shared" si="12"/>
        <v>1167.54</v>
      </c>
      <c r="K75" s="90">
        <f t="shared" si="12"/>
        <v>1236.44</v>
      </c>
      <c r="L75" s="90">
        <f t="shared" si="12"/>
        <v>1279.04</v>
      </c>
      <c r="M75" s="90">
        <f t="shared" si="12"/>
        <v>1261.74</v>
      </c>
      <c r="N75" s="90">
        <f t="shared" si="12"/>
        <v>1220.6400000000001</v>
      </c>
      <c r="O75" s="90">
        <f t="shared" si="12"/>
        <v>1136.94</v>
      </c>
      <c r="P75" s="90">
        <f t="shared" si="12"/>
        <v>1048.24</v>
      </c>
      <c r="Q75" s="90">
        <f t="shared" si="12"/>
        <v>1039.8400000000001</v>
      </c>
      <c r="R75" s="90">
        <f t="shared" si="12"/>
        <v>1042.44</v>
      </c>
      <c r="S75" s="90">
        <f t="shared" si="12"/>
        <v>997.6400000000001</v>
      </c>
      <c r="T75" s="90">
        <f t="shared" si="12"/>
        <v>1057.3400000000001</v>
      </c>
      <c r="U75" s="90">
        <f t="shared" si="12"/>
        <v>1123.04</v>
      </c>
      <c r="V75" s="90">
        <f t="shared" si="12"/>
        <v>1302.44</v>
      </c>
      <c r="W75" s="90">
        <f t="shared" si="12"/>
        <v>1353.44</v>
      </c>
      <c r="X75" s="90">
        <f t="shared" si="12"/>
        <v>1397.6399999999999</v>
      </c>
      <c r="Y75" s="90">
        <f t="shared" si="12"/>
        <v>1291.8400000000001</v>
      </c>
      <c r="Z75" s="90">
        <f t="shared" si="12"/>
        <v>1244.18</v>
      </c>
      <c r="AA75" s="90">
        <f t="shared" si="12"/>
        <v>1190.3400000000001</v>
      </c>
      <c r="AB75" s="90">
        <f t="shared" si="12"/>
        <v>1139.54</v>
      </c>
      <c r="AC75" s="90">
        <f t="shared" si="12"/>
        <v>1047.94</v>
      </c>
      <c r="AD75" s="90">
        <f t="shared" si="12"/>
        <v>914.64</v>
      </c>
      <c r="AE75" s="90">
        <f t="shared" si="12"/>
        <v>874.24</v>
      </c>
      <c r="AF75" s="90">
        <f t="shared" si="12"/>
        <v>823.44</v>
      </c>
      <c r="AG75" s="79">
        <f>AG72+AG68+AG56+AG52+AG38+AG74</f>
        <v>2144.14</v>
      </c>
      <c r="AH75" s="56">
        <f t="shared" si="2"/>
        <v>1397.6399999999999</v>
      </c>
      <c r="AI75" s="57">
        <f t="shared" si="3"/>
        <v>823.44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3">IF(C60&lt;0,C60*-1,0)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4">IF(C58&lt;0,C58*-1,0)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5">IF(C61&lt;0,C61*-1,0)</f>
        <v>0</v>
      </c>
      <c r="D78" s="60">
        <f t="shared" si="15"/>
        <v>0</v>
      </c>
      <c r="E78" s="60">
        <f t="shared" si="15"/>
        <v>0</v>
      </c>
      <c r="F78" s="60">
        <f t="shared" si="15"/>
        <v>0</v>
      </c>
      <c r="G78" s="60">
        <f t="shared" si="15"/>
        <v>0</v>
      </c>
      <c r="H78" s="60">
        <f t="shared" si="15"/>
        <v>0</v>
      </c>
      <c r="I78" s="60">
        <f t="shared" si="15"/>
        <v>0</v>
      </c>
      <c r="J78" s="60">
        <f t="shared" si="15"/>
        <v>0</v>
      </c>
      <c r="K78" s="60">
        <f t="shared" si="15"/>
        <v>0</v>
      </c>
      <c r="L78" s="60">
        <f t="shared" si="15"/>
        <v>0</v>
      </c>
      <c r="M78" s="60">
        <f t="shared" si="15"/>
        <v>0</v>
      </c>
      <c r="N78" s="60">
        <f t="shared" si="15"/>
        <v>0</v>
      </c>
      <c r="O78" s="60">
        <f t="shared" si="15"/>
        <v>0</v>
      </c>
      <c r="P78" s="60">
        <f t="shared" si="15"/>
        <v>0</v>
      </c>
      <c r="Q78" s="60">
        <f t="shared" si="15"/>
        <v>0</v>
      </c>
      <c r="R78" s="60">
        <f t="shared" si="15"/>
        <v>0</v>
      </c>
      <c r="S78" s="60">
        <f t="shared" si="15"/>
        <v>0</v>
      </c>
      <c r="T78" s="60">
        <f t="shared" si="15"/>
        <v>0</v>
      </c>
      <c r="U78" s="60">
        <f t="shared" si="15"/>
        <v>0</v>
      </c>
      <c r="V78" s="60">
        <f t="shared" si="15"/>
        <v>0</v>
      </c>
      <c r="W78" s="60">
        <f t="shared" si="15"/>
        <v>0</v>
      </c>
      <c r="X78" s="60">
        <f t="shared" si="15"/>
        <v>0</v>
      </c>
      <c r="Y78" s="60">
        <f t="shared" si="15"/>
        <v>0</v>
      </c>
      <c r="Z78" s="60">
        <f t="shared" si="15"/>
        <v>0</v>
      </c>
      <c r="AA78" s="60">
        <f t="shared" si="15"/>
        <v>0</v>
      </c>
      <c r="AB78" s="60">
        <f t="shared" si="15"/>
        <v>0</v>
      </c>
      <c r="AC78" s="60">
        <f t="shared" si="15"/>
        <v>0</v>
      </c>
      <c r="AD78" s="60">
        <f t="shared" si="15"/>
        <v>0</v>
      </c>
      <c r="AE78" s="60">
        <f t="shared" si="15"/>
        <v>0</v>
      </c>
      <c r="AF78" s="60">
        <f t="shared" si="15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44</v>
      </c>
      <c r="C79" s="60">
        <f t="shared" ref="C79:AF79" si="16">IF(C59&lt;0,C59*-1,0)</f>
        <v>69</v>
      </c>
      <c r="D79" s="60">
        <f t="shared" si="16"/>
        <v>56</v>
      </c>
      <c r="E79" s="60">
        <f t="shared" si="16"/>
        <v>52</v>
      </c>
      <c r="F79" s="60">
        <f t="shared" si="16"/>
        <v>48</v>
      </c>
      <c r="G79" s="60">
        <f t="shared" si="16"/>
        <v>65</v>
      </c>
      <c r="H79" s="60">
        <f t="shared" si="16"/>
        <v>46</v>
      </c>
      <c r="I79" s="60">
        <f t="shared" si="16"/>
        <v>40.5</v>
      </c>
      <c r="J79" s="60">
        <f t="shared" si="16"/>
        <v>58</v>
      </c>
      <c r="K79" s="60">
        <f t="shared" si="16"/>
        <v>49.2</v>
      </c>
      <c r="L79" s="60">
        <f t="shared" si="16"/>
        <v>52.7</v>
      </c>
      <c r="M79" s="60">
        <f t="shared" si="16"/>
        <v>40</v>
      </c>
      <c r="N79" s="60">
        <f t="shared" si="16"/>
        <v>41</v>
      </c>
      <c r="O79" s="60">
        <f t="shared" si="16"/>
        <v>38.200000000000003</v>
      </c>
      <c r="P79" s="60">
        <f t="shared" si="16"/>
        <v>40.1</v>
      </c>
      <c r="Q79" s="60">
        <f t="shared" si="16"/>
        <v>60</v>
      </c>
      <c r="R79" s="60">
        <f t="shared" si="16"/>
        <v>42</v>
      </c>
      <c r="S79" s="60">
        <f t="shared" si="16"/>
        <v>90</v>
      </c>
      <c r="T79" s="60">
        <f t="shared" si="16"/>
        <v>48.7</v>
      </c>
      <c r="U79" s="60">
        <f t="shared" si="16"/>
        <v>43</v>
      </c>
      <c r="V79" s="60">
        <f t="shared" si="16"/>
        <v>69.5</v>
      </c>
      <c r="W79" s="60">
        <f t="shared" si="16"/>
        <v>65</v>
      </c>
      <c r="X79" s="60">
        <f t="shared" si="16"/>
        <v>20.8</v>
      </c>
      <c r="Y79" s="60">
        <f t="shared" si="16"/>
        <v>42.3</v>
      </c>
      <c r="Z79" s="60">
        <f t="shared" si="16"/>
        <v>49.36</v>
      </c>
      <c r="AA79" s="60">
        <f t="shared" si="16"/>
        <v>59.4</v>
      </c>
      <c r="AB79" s="60">
        <f t="shared" si="16"/>
        <v>35.200000000000003</v>
      </c>
      <c r="AC79" s="60">
        <f t="shared" si="16"/>
        <v>55.1</v>
      </c>
      <c r="AD79" s="60">
        <f t="shared" si="16"/>
        <v>67.099999999999994</v>
      </c>
      <c r="AE79" s="60">
        <f t="shared" si="16"/>
        <v>74.3</v>
      </c>
      <c r="AF79" s="60">
        <f t="shared" si="16"/>
        <v>110</v>
      </c>
      <c r="AG79" s="93"/>
      <c r="AH79" s="56">
        <f t="shared" ref="AH79:AH91" si="17">MAX(B79:AF79)</f>
        <v>110</v>
      </c>
      <c r="AI79" s="57">
        <f t="shared" ref="AI79:AI91" si="18">MIN(B79:AF79)</f>
        <v>20.8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19">IF(C57&lt;0,C57*-1,0)</f>
        <v>0</v>
      </c>
      <c r="D80" s="60">
        <f t="shared" si="19"/>
        <v>0</v>
      </c>
      <c r="E80" s="60">
        <f t="shared" si="19"/>
        <v>0</v>
      </c>
      <c r="F80" s="60">
        <f t="shared" si="19"/>
        <v>0</v>
      </c>
      <c r="G80" s="60">
        <f t="shared" si="19"/>
        <v>0</v>
      </c>
      <c r="H80" s="60">
        <f t="shared" si="19"/>
        <v>0</v>
      </c>
      <c r="I80" s="60">
        <f t="shared" si="19"/>
        <v>0</v>
      </c>
      <c r="J80" s="60">
        <f t="shared" si="19"/>
        <v>0</v>
      </c>
      <c r="K80" s="60">
        <f t="shared" si="19"/>
        <v>0</v>
      </c>
      <c r="L80" s="60">
        <f t="shared" si="19"/>
        <v>0</v>
      </c>
      <c r="M80" s="60">
        <f t="shared" si="19"/>
        <v>0</v>
      </c>
      <c r="N80" s="60">
        <f t="shared" si="19"/>
        <v>0</v>
      </c>
      <c r="O80" s="60">
        <f t="shared" si="19"/>
        <v>0</v>
      </c>
      <c r="P80" s="60">
        <f t="shared" si="19"/>
        <v>0</v>
      </c>
      <c r="Q80" s="60">
        <f t="shared" si="19"/>
        <v>0</v>
      </c>
      <c r="R80" s="60">
        <f t="shared" si="19"/>
        <v>0</v>
      </c>
      <c r="S80" s="60">
        <f t="shared" si="19"/>
        <v>0</v>
      </c>
      <c r="T80" s="60">
        <f t="shared" si="19"/>
        <v>0</v>
      </c>
      <c r="U80" s="60">
        <f t="shared" si="19"/>
        <v>0</v>
      </c>
      <c r="V80" s="60">
        <f t="shared" si="19"/>
        <v>0</v>
      </c>
      <c r="W80" s="60">
        <f t="shared" si="19"/>
        <v>0</v>
      </c>
      <c r="X80" s="60">
        <f t="shared" si="19"/>
        <v>0</v>
      </c>
      <c r="Y80" s="60">
        <f t="shared" si="19"/>
        <v>0</v>
      </c>
      <c r="Z80" s="60">
        <f t="shared" si="19"/>
        <v>0</v>
      </c>
      <c r="AA80" s="60">
        <f t="shared" si="19"/>
        <v>0</v>
      </c>
      <c r="AB80" s="60">
        <f t="shared" si="19"/>
        <v>0</v>
      </c>
      <c r="AC80" s="60">
        <f t="shared" si="19"/>
        <v>0</v>
      </c>
      <c r="AD80" s="60">
        <f t="shared" si="19"/>
        <v>0</v>
      </c>
      <c r="AE80" s="60">
        <f t="shared" si="19"/>
        <v>0</v>
      </c>
      <c r="AF80" s="60">
        <f t="shared" si="19"/>
        <v>0</v>
      </c>
      <c r="AG80" s="93"/>
      <c r="AH80" s="56">
        <f t="shared" si="17"/>
        <v>0</v>
      </c>
      <c r="AI80" s="57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7"/>
        <v>0</v>
      </c>
      <c r="AI81" s="57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20">SUM(B76:B81)</f>
        <v>44</v>
      </c>
      <c r="C82" s="74">
        <f t="shared" si="20"/>
        <v>69</v>
      </c>
      <c r="D82" s="74">
        <f t="shared" si="20"/>
        <v>56</v>
      </c>
      <c r="E82" s="74">
        <f t="shared" si="20"/>
        <v>52</v>
      </c>
      <c r="F82" s="74">
        <f t="shared" si="20"/>
        <v>48</v>
      </c>
      <c r="G82" s="74">
        <f t="shared" si="20"/>
        <v>65</v>
      </c>
      <c r="H82" s="74">
        <f t="shared" si="20"/>
        <v>46</v>
      </c>
      <c r="I82" s="74">
        <f t="shared" si="20"/>
        <v>40.5</v>
      </c>
      <c r="J82" s="74">
        <f t="shared" si="20"/>
        <v>58</v>
      </c>
      <c r="K82" s="74">
        <f t="shared" si="20"/>
        <v>49.2</v>
      </c>
      <c r="L82" s="74">
        <f t="shared" si="20"/>
        <v>52.7</v>
      </c>
      <c r="M82" s="74">
        <f t="shared" si="20"/>
        <v>40</v>
      </c>
      <c r="N82" s="74">
        <f t="shared" si="20"/>
        <v>41</v>
      </c>
      <c r="O82" s="74">
        <f t="shared" si="20"/>
        <v>38.200000000000003</v>
      </c>
      <c r="P82" s="74">
        <f t="shared" si="20"/>
        <v>40.1</v>
      </c>
      <c r="Q82" s="74">
        <f t="shared" si="20"/>
        <v>60</v>
      </c>
      <c r="R82" s="74">
        <f t="shared" si="20"/>
        <v>42</v>
      </c>
      <c r="S82" s="74">
        <f t="shared" si="20"/>
        <v>90</v>
      </c>
      <c r="T82" s="74">
        <f t="shared" si="20"/>
        <v>48.7</v>
      </c>
      <c r="U82" s="74">
        <f t="shared" si="20"/>
        <v>43</v>
      </c>
      <c r="V82" s="74">
        <f t="shared" si="20"/>
        <v>69.5</v>
      </c>
      <c r="W82" s="74">
        <f t="shared" si="20"/>
        <v>65</v>
      </c>
      <c r="X82" s="74">
        <f t="shared" si="20"/>
        <v>20.8</v>
      </c>
      <c r="Y82" s="74">
        <f t="shared" si="20"/>
        <v>42.3</v>
      </c>
      <c r="Z82" s="74">
        <f t="shared" si="20"/>
        <v>49.36</v>
      </c>
      <c r="AA82" s="74">
        <f t="shared" si="20"/>
        <v>59.4</v>
      </c>
      <c r="AB82" s="74">
        <f t="shared" si="20"/>
        <v>35.200000000000003</v>
      </c>
      <c r="AC82" s="74">
        <f t="shared" si="20"/>
        <v>55.1</v>
      </c>
      <c r="AD82" s="74">
        <f t="shared" si="20"/>
        <v>67.099999999999994</v>
      </c>
      <c r="AE82" s="74">
        <f t="shared" si="20"/>
        <v>74.3</v>
      </c>
      <c r="AF82" s="74">
        <f t="shared" si="20"/>
        <v>110</v>
      </c>
      <c r="AG82" s="79">
        <f t="shared" si="20"/>
        <v>0</v>
      </c>
      <c r="AH82" s="56">
        <f t="shared" si="17"/>
        <v>110</v>
      </c>
      <c r="AI82" s="57">
        <f t="shared" si="18"/>
        <v>20.8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1">SUM(B70:B82)</f>
        <v>1866.28</v>
      </c>
      <c r="C83" s="74">
        <f t="shared" si="21"/>
        <v>1906.08</v>
      </c>
      <c r="D83" s="74">
        <f t="shared" si="21"/>
        <v>1814.8799999999999</v>
      </c>
      <c r="E83" s="74">
        <f t="shared" si="21"/>
        <v>1814.8799999999999</v>
      </c>
      <c r="F83" s="74">
        <f t="shared" si="21"/>
        <v>1862.8799999999999</v>
      </c>
      <c r="G83" s="74">
        <f t="shared" si="21"/>
        <v>2029.08</v>
      </c>
      <c r="H83" s="74">
        <f t="shared" si="21"/>
        <v>2106.2799999999997</v>
      </c>
      <c r="I83" s="74">
        <f t="shared" si="21"/>
        <v>2254.08</v>
      </c>
      <c r="J83" s="74">
        <f t="shared" si="21"/>
        <v>2451.08</v>
      </c>
      <c r="K83" s="74">
        <f t="shared" si="21"/>
        <v>2571.2799999999997</v>
      </c>
      <c r="L83" s="74">
        <f t="shared" si="21"/>
        <v>2663.4799999999996</v>
      </c>
      <c r="M83" s="74">
        <f t="shared" si="21"/>
        <v>2603.48</v>
      </c>
      <c r="N83" s="74">
        <f t="shared" si="21"/>
        <v>2523.2800000000002</v>
      </c>
      <c r="O83" s="74">
        <f t="shared" si="21"/>
        <v>2350.2799999999997</v>
      </c>
      <c r="P83" s="74">
        <f t="shared" si="21"/>
        <v>2176.6799999999998</v>
      </c>
      <c r="Q83" s="74">
        <f t="shared" si="21"/>
        <v>2199.6800000000003</v>
      </c>
      <c r="R83" s="74">
        <f t="shared" si="21"/>
        <v>2168.88</v>
      </c>
      <c r="S83" s="74">
        <f t="shared" si="21"/>
        <v>2175.2800000000002</v>
      </c>
      <c r="T83" s="74">
        <f t="shared" si="21"/>
        <v>2212.08</v>
      </c>
      <c r="U83" s="74">
        <f t="shared" si="21"/>
        <v>2332.08</v>
      </c>
      <c r="V83" s="74">
        <f t="shared" si="21"/>
        <v>2743.88</v>
      </c>
      <c r="W83" s="74">
        <f t="shared" si="21"/>
        <v>2836.88</v>
      </c>
      <c r="X83" s="74">
        <f t="shared" si="21"/>
        <v>2836.88</v>
      </c>
      <c r="Y83" s="74">
        <f t="shared" si="21"/>
        <v>2668.2800000000007</v>
      </c>
      <c r="Z83" s="74">
        <f t="shared" si="21"/>
        <v>2587.0800000000004</v>
      </c>
      <c r="AA83" s="74">
        <f t="shared" si="21"/>
        <v>2499.4800000000005</v>
      </c>
      <c r="AB83" s="74">
        <f t="shared" si="21"/>
        <v>2349.4799999999996</v>
      </c>
      <c r="AC83" s="74">
        <f t="shared" si="21"/>
        <v>2206.08</v>
      </c>
      <c r="AD83" s="74">
        <f t="shared" si="21"/>
        <v>1963.4799999999998</v>
      </c>
      <c r="AE83" s="74">
        <f t="shared" si="21"/>
        <v>1897.08</v>
      </c>
      <c r="AF83" s="74">
        <f t="shared" si="21"/>
        <v>1866.88</v>
      </c>
      <c r="AG83" s="79">
        <f t="shared" si="21"/>
        <v>4360.08</v>
      </c>
      <c r="AH83" s="56">
        <f t="shared" si="17"/>
        <v>2836.88</v>
      </c>
      <c r="AI83" s="57">
        <f t="shared" si="18"/>
        <v>1814.8799999999999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50.01</v>
      </c>
      <c r="C84" s="97">
        <v>49.89</v>
      </c>
      <c r="D84" s="97">
        <v>49.872</v>
      </c>
      <c r="E84" s="97">
        <v>50.04</v>
      </c>
      <c r="F84" s="97">
        <v>50.05</v>
      </c>
      <c r="G84" s="97">
        <v>50</v>
      </c>
      <c r="H84" s="97">
        <v>50.07</v>
      </c>
      <c r="I84" s="97">
        <v>50.076999999999998</v>
      </c>
      <c r="J84" s="97">
        <v>49.85</v>
      </c>
      <c r="K84" s="97">
        <v>50.01</v>
      </c>
      <c r="L84" s="97">
        <v>49.847000000000001</v>
      </c>
      <c r="M84" s="97">
        <v>50.05</v>
      </c>
      <c r="N84" s="97">
        <v>50.05</v>
      </c>
      <c r="O84" s="97">
        <v>50.01</v>
      </c>
      <c r="P84" s="97">
        <v>50.03</v>
      </c>
      <c r="Q84" s="97">
        <v>50.029000000000003</v>
      </c>
      <c r="R84" s="97">
        <v>50.006999999999998</v>
      </c>
      <c r="S84" s="97">
        <v>49.968000000000004</v>
      </c>
      <c r="T84" s="97">
        <v>49.941000000000003</v>
      </c>
      <c r="U84" s="97">
        <v>50.037999999999997</v>
      </c>
      <c r="V84" s="97">
        <v>50.063000000000002</v>
      </c>
      <c r="W84" s="97">
        <v>50.063000000000002</v>
      </c>
      <c r="X84" s="97">
        <v>50.02</v>
      </c>
      <c r="Y84" s="97">
        <v>50.031999999999996</v>
      </c>
      <c r="Z84" s="97">
        <v>50.031999999999996</v>
      </c>
      <c r="AA84" s="97">
        <v>49.938000000000002</v>
      </c>
      <c r="AB84" s="97">
        <v>49.911999999999999</v>
      </c>
      <c r="AC84" s="97">
        <v>50.029000000000003</v>
      </c>
      <c r="AD84" s="97">
        <v>50.058</v>
      </c>
      <c r="AE84" s="97">
        <v>49.976999999999997</v>
      </c>
      <c r="AF84" s="97">
        <v>50.051000000000002</v>
      </c>
      <c r="AG84" s="98"/>
      <c r="AH84" s="56">
        <f t="shared" si="17"/>
        <v>50.076999999999998</v>
      </c>
      <c r="AI84" s="57">
        <f t="shared" si="18"/>
        <v>49.847000000000001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101">
        <v>126.3</v>
      </c>
      <c r="C85" s="101">
        <v>126.8</v>
      </c>
      <c r="D85" s="53">
        <v>126</v>
      </c>
      <c r="E85" s="53">
        <v>126</v>
      </c>
      <c r="F85" s="53">
        <v>127</v>
      </c>
      <c r="G85" s="53">
        <v>126</v>
      </c>
      <c r="H85" s="53">
        <v>126</v>
      </c>
      <c r="I85" s="53">
        <v>125</v>
      </c>
      <c r="J85" s="53">
        <v>125</v>
      </c>
      <c r="K85" s="53">
        <v>124.3</v>
      </c>
      <c r="L85" s="53">
        <v>124</v>
      </c>
      <c r="M85" s="53">
        <v>124</v>
      </c>
      <c r="N85" s="53">
        <v>126.5</v>
      </c>
      <c r="O85" s="53">
        <v>126.5</v>
      </c>
      <c r="P85" s="53">
        <v>126.6</v>
      </c>
      <c r="Q85" s="53">
        <v>125.8</v>
      </c>
      <c r="R85" s="53">
        <v>124.3</v>
      </c>
      <c r="S85" s="53">
        <v>125.5</v>
      </c>
      <c r="T85" s="101">
        <v>123.2</v>
      </c>
      <c r="U85" s="101">
        <v>124.9</v>
      </c>
      <c r="V85" s="101">
        <v>125</v>
      </c>
      <c r="W85" s="101">
        <v>125</v>
      </c>
      <c r="X85" s="101">
        <v>125.2</v>
      </c>
      <c r="Y85" s="101">
        <v>125.9</v>
      </c>
      <c r="Z85" s="101">
        <v>125.9</v>
      </c>
      <c r="AA85" s="53">
        <v>124.4</v>
      </c>
      <c r="AB85" s="53">
        <v>124.9</v>
      </c>
      <c r="AC85" s="53">
        <v>126.1</v>
      </c>
      <c r="AD85" s="53">
        <v>126.3</v>
      </c>
      <c r="AE85" s="53">
        <v>125.6</v>
      </c>
      <c r="AF85" s="53">
        <v>127</v>
      </c>
      <c r="AG85" s="102"/>
      <c r="AH85" s="56">
        <f t="shared" si="17"/>
        <v>127</v>
      </c>
      <c r="AI85" s="57">
        <f t="shared" si="18"/>
        <v>123.2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101">
        <v>130.30000000000001</v>
      </c>
      <c r="C86" s="101">
        <v>130.4</v>
      </c>
      <c r="D86" s="53">
        <v>130</v>
      </c>
      <c r="E86" s="53">
        <v>130</v>
      </c>
      <c r="F86" s="53">
        <v>130</v>
      </c>
      <c r="G86" s="53">
        <v>129</v>
      </c>
      <c r="H86" s="53">
        <v>129</v>
      </c>
      <c r="I86" s="53">
        <v>128.6</v>
      </c>
      <c r="J86" s="53">
        <v>128.6</v>
      </c>
      <c r="K86" s="53">
        <v>127.1</v>
      </c>
      <c r="L86" s="53">
        <v>127</v>
      </c>
      <c r="M86" s="53">
        <v>127</v>
      </c>
      <c r="N86" s="53">
        <v>128.69999999999999</v>
      </c>
      <c r="O86" s="53">
        <v>128.69999999999999</v>
      </c>
      <c r="P86" s="53">
        <v>128.80000000000001</v>
      </c>
      <c r="Q86" s="53">
        <v>128.30000000000001</v>
      </c>
      <c r="R86" s="53">
        <v>127.7</v>
      </c>
      <c r="S86" s="53">
        <v>128.80000000000001</v>
      </c>
      <c r="T86" s="101">
        <v>127.1</v>
      </c>
      <c r="U86" s="101">
        <v>127.7</v>
      </c>
      <c r="V86" s="101">
        <v>127.7</v>
      </c>
      <c r="W86" s="101">
        <v>127.7</v>
      </c>
      <c r="X86" s="101">
        <v>127.6</v>
      </c>
      <c r="Y86" s="101">
        <v>128.69999999999999</v>
      </c>
      <c r="Z86" s="101">
        <v>128.69999999999999</v>
      </c>
      <c r="AA86" s="53">
        <v>127.2</v>
      </c>
      <c r="AB86" s="53">
        <v>127.8</v>
      </c>
      <c r="AC86" s="53">
        <v>129.19999999999999</v>
      </c>
      <c r="AD86" s="53">
        <v>129.69999999999999</v>
      </c>
      <c r="AE86" s="53">
        <v>129.9</v>
      </c>
      <c r="AF86" s="53">
        <v>130.80000000000001</v>
      </c>
      <c r="AG86" s="102"/>
      <c r="AH86" s="56">
        <f t="shared" si="17"/>
        <v>130.80000000000001</v>
      </c>
      <c r="AI86" s="57">
        <f t="shared" si="18"/>
        <v>127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101">
        <v>129.80000000000001</v>
      </c>
      <c r="C87" s="101">
        <v>130</v>
      </c>
      <c r="D87" s="53">
        <v>131</v>
      </c>
      <c r="E87" s="53">
        <v>131</v>
      </c>
      <c r="F87" s="53">
        <v>131</v>
      </c>
      <c r="G87" s="53">
        <v>130</v>
      </c>
      <c r="H87" s="53">
        <v>130</v>
      </c>
      <c r="I87" s="53">
        <v>128.9</v>
      </c>
      <c r="J87" s="53">
        <v>128.9</v>
      </c>
      <c r="K87" s="53">
        <v>127.2</v>
      </c>
      <c r="L87" s="53">
        <v>128</v>
      </c>
      <c r="M87" s="53">
        <v>128</v>
      </c>
      <c r="N87" s="53">
        <v>128.6</v>
      </c>
      <c r="O87" s="53">
        <v>128.6</v>
      </c>
      <c r="P87" s="53">
        <v>130.9</v>
      </c>
      <c r="Q87" s="53">
        <v>130</v>
      </c>
      <c r="R87" s="53">
        <v>129.5</v>
      </c>
      <c r="S87" s="53">
        <v>129.80000000000001</v>
      </c>
      <c r="T87" s="53">
        <v>129.30000000000001</v>
      </c>
      <c r="U87" s="53">
        <v>128.69999999999999</v>
      </c>
      <c r="V87" s="53">
        <v>126.5</v>
      </c>
      <c r="W87" s="53">
        <v>126.5</v>
      </c>
      <c r="X87" s="101">
        <v>126.4</v>
      </c>
      <c r="Y87" s="101">
        <v>130</v>
      </c>
      <c r="Z87" s="101">
        <v>130</v>
      </c>
      <c r="AA87" s="53">
        <v>131.19999999999999</v>
      </c>
      <c r="AB87" s="53">
        <v>130.69999999999999</v>
      </c>
      <c r="AC87" s="53">
        <v>130.19999999999999</v>
      </c>
      <c r="AD87" s="53">
        <v>131.6</v>
      </c>
      <c r="AE87" s="53">
        <v>130.80000000000001</v>
      </c>
      <c r="AF87" s="53">
        <v>130.80000000000001</v>
      </c>
      <c r="AG87" s="102"/>
      <c r="AH87" s="56">
        <f t="shared" si="17"/>
        <v>131.6</v>
      </c>
      <c r="AI87" s="57">
        <f t="shared" si="18"/>
        <v>126.4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1">
        <v>133.30000000000001</v>
      </c>
      <c r="C88" s="101">
        <v>133.6</v>
      </c>
      <c r="D88" s="53">
        <v>133</v>
      </c>
      <c r="E88" s="53">
        <v>133</v>
      </c>
      <c r="F88" s="53">
        <v>134</v>
      </c>
      <c r="G88" s="53">
        <v>133</v>
      </c>
      <c r="H88" s="53">
        <v>133</v>
      </c>
      <c r="I88" s="53">
        <v>130.5</v>
      </c>
      <c r="J88" s="53">
        <v>130.5</v>
      </c>
      <c r="K88" s="53">
        <v>131.1</v>
      </c>
      <c r="L88" s="53">
        <v>131.5</v>
      </c>
      <c r="M88" s="53">
        <v>131.5</v>
      </c>
      <c r="N88" s="53">
        <v>130.69999999999999</v>
      </c>
      <c r="O88" s="53">
        <v>130.69999999999999</v>
      </c>
      <c r="P88" s="53">
        <v>133.4</v>
      </c>
      <c r="Q88" s="53">
        <v>133.1</v>
      </c>
      <c r="R88" s="53">
        <v>132.4</v>
      </c>
      <c r="S88" s="53">
        <v>132.9</v>
      </c>
      <c r="T88" s="53">
        <v>132</v>
      </c>
      <c r="U88" s="53">
        <v>131.19999999999999</v>
      </c>
      <c r="V88" s="53">
        <v>128.6</v>
      </c>
      <c r="W88" s="53">
        <v>128.6</v>
      </c>
      <c r="X88" s="101">
        <v>128.19999999999999</v>
      </c>
      <c r="Y88" s="101">
        <v>134.6</v>
      </c>
      <c r="Z88" s="101">
        <v>134.6</v>
      </c>
      <c r="AA88" s="53">
        <v>133.6</v>
      </c>
      <c r="AB88" s="53">
        <v>133.6</v>
      </c>
      <c r="AC88" s="53">
        <v>133.80000000000001</v>
      </c>
      <c r="AD88" s="53">
        <v>134.69999999999999</v>
      </c>
      <c r="AE88" s="53">
        <v>134.1</v>
      </c>
      <c r="AF88" s="53">
        <v>134.6</v>
      </c>
      <c r="AG88" s="102"/>
      <c r="AH88" s="56">
        <f t="shared" si="17"/>
        <v>134.69999999999999</v>
      </c>
      <c r="AI88" s="57">
        <f t="shared" si="18"/>
        <v>128.19999999999999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1">
        <v>132.80000000000001</v>
      </c>
      <c r="C89" s="101">
        <v>132.9</v>
      </c>
      <c r="D89" s="105">
        <v>134</v>
      </c>
      <c r="E89" s="105">
        <v>134</v>
      </c>
      <c r="F89" s="105">
        <v>135</v>
      </c>
      <c r="G89" s="105">
        <v>134</v>
      </c>
      <c r="H89" s="105">
        <v>134</v>
      </c>
      <c r="I89" s="105">
        <v>130.80000000000001</v>
      </c>
      <c r="J89" s="105">
        <v>134</v>
      </c>
      <c r="K89" s="105">
        <v>132.6</v>
      </c>
      <c r="L89" s="105">
        <v>131.80000000000001</v>
      </c>
      <c r="M89" s="105">
        <v>131.80000000000001</v>
      </c>
      <c r="N89" s="105">
        <v>133.69999999999999</v>
      </c>
      <c r="O89" s="105">
        <v>133.69999999999999</v>
      </c>
      <c r="P89" s="105">
        <v>134</v>
      </c>
      <c r="Q89" s="105">
        <v>133.1</v>
      </c>
      <c r="R89" s="105">
        <v>132.1</v>
      </c>
      <c r="S89" s="105">
        <v>133.1</v>
      </c>
      <c r="T89" s="105">
        <v>131.4</v>
      </c>
      <c r="U89" s="105">
        <v>134.6</v>
      </c>
      <c r="V89" s="105">
        <v>132.30000000000001</v>
      </c>
      <c r="W89" s="105">
        <v>132.30000000000001</v>
      </c>
      <c r="X89" s="101">
        <v>132</v>
      </c>
      <c r="Y89" s="101">
        <v>134.5</v>
      </c>
      <c r="Z89" s="101">
        <v>134.5</v>
      </c>
      <c r="AA89" s="105">
        <v>133.80000000000001</v>
      </c>
      <c r="AB89" s="105">
        <v>134.80000000000001</v>
      </c>
      <c r="AC89" s="105">
        <v>135.9</v>
      </c>
      <c r="AD89" s="105">
        <v>134.80000000000001</v>
      </c>
      <c r="AE89" s="105">
        <v>134</v>
      </c>
      <c r="AF89" s="105">
        <v>133.5</v>
      </c>
      <c r="AG89" s="106"/>
      <c r="AH89" s="56">
        <f t="shared" si="17"/>
        <v>135.9</v>
      </c>
      <c r="AI89" s="57">
        <f t="shared" si="18"/>
        <v>130.80000000000001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101">
        <v>133</v>
      </c>
      <c r="C90" s="101">
        <v>132.30000000000001</v>
      </c>
      <c r="D90" s="53">
        <v>133</v>
      </c>
      <c r="E90" s="53">
        <v>133</v>
      </c>
      <c r="F90" s="53">
        <v>134</v>
      </c>
      <c r="G90" s="53">
        <v>132</v>
      </c>
      <c r="H90" s="53">
        <v>132</v>
      </c>
      <c r="I90" s="53">
        <v>129</v>
      </c>
      <c r="J90" s="53">
        <v>131</v>
      </c>
      <c r="K90" s="53">
        <v>130.9</v>
      </c>
      <c r="L90" s="53">
        <v>128</v>
      </c>
      <c r="M90" s="53">
        <v>128</v>
      </c>
      <c r="N90" s="53">
        <v>131.1</v>
      </c>
      <c r="O90" s="53">
        <v>131.1</v>
      </c>
      <c r="P90" s="53">
        <v>132</v>
      </c>
      <c r="Q90" s="53">
        <v>130.30000000000001</v>
      </c>
      <c r="R90" s="53">
        <v>131.4</v>
      </c>
      <c r="S90" s="53">
        <v>131.5</v>
      </c>
      <c r="T90" s="53">
        <v>129.4</v>
      </c>
      <c r="U90" s="53">
        <v>132.69999999999999</v>
      </c>
      <c r="V90" s="53">
        <v>131</v>
      </c>
      <c r="W90" s="53">
        <v>131</v>
      </c>
      <c r="X90" s="101">
        <v>131.19999999999999</v>
      </c>
      <c r="Y90" s="101">
        <v>134.19999999999999</v>
      </c>
      <c r="Z90" s="101">
        <v>134.19999999999999</v>
      </c>
      <c r="AA90" s="53">
        <v>132.80000000000001</v>
      </c>
      <c r="AB90" s="53">
        <v>134</v>
      </c>
      <c r="AC90" s="53">
        <v>134.69999999999999</v>
      </c>
      <c r="AD90" s="53">
        <v>134.1</v>
      </c>
      <c r="AE90" s="53">
        <v>133.9</v>
      </c>
      <c r="AF90" s="53">
        <v>133.80000000000001</v>
      </c>
      <c r="AG90" s="102"/>
      <c r="AH90" s="56">
        <f t="shared" si="17"/>
        <v>134.69999999999999</v>
      </c>
      <c r="AI90" s="57">
        <f t="shared" si="18"/>
        <v>128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66.400000000000006</v>
      </c>
      <c r="C91" s="108">
        <v>66.5</v>
      </c>
      <c r="D91" s="108">
        <v>66</v>
      </c>
      <c r="E91" s="108">
        <v>66</v>
      </c>
      <c r="F91" s="108">
        <v>66</v>
      </c>
      <c r="G91" s="108">
        <v>65.7</v>
      </c>
      <c r="H91" s="108">
        <v>65.5</v>
      </c>
      <c r="I91" s="108">
        <v>65.599999999999994</v>
      </c>
      <c r="J91" s="108">
        <v>65</v>
      </c>
      <c r="K91" s="108">
        <v>64.7</v>
      </c>
      <c r="L91" s="108">
        <v>64</v>
      </c>
      <c r="M91" s="108">
        <v>64</v>
      </c>
      <c r="N91" s="108">
        <v>65.8</v>
      </c>
      <c r="O91" s="108">
        <v>65.8</v>
      </c>
      <c r="P91" s="108">
        <v>65.7</v>
      </c>
      <c r="Q91" s="108">
        <v>65.5</v>
      </c>
      <c r="R91" s="108">
        <v>65.099999999999994</v>
      </c>
      <c r="S91" s="108">
        <v>65.7</v>
      </c>
      <c r="T91" s="108">
        <v>64.7</v>
      </c>
      <c r="U91" s="108">
        <v>65</v>
      </c>
      <c r="V91" s="108">
        <v>65.099999999999994</v>
      </c>
      <c r="W91" s="108">
        <v>65.099999999999994</v>
      </c>
      <c r="X91" s="108">
        <v>65</v>
      </c>
      <c r="Y91" s="108">
        <v>65.5</v>
      </c>
      <c r="Z91" s="108">
        <v>65.5</v>
      </c>
      <c r="AA91" s="108">
        <v>64.3</v>
      </c>
      <c r="AB91" s="108">
        <v>64.8</v>
      </c>
      <c r="AC91" s="108">
        <v>65.400000000000006</v>
      </c>
      <c r="AD91" s="108">
        <v>66</v>
      </c>
      <c r="AE91" s="108">
        <v>66</v>
      </c>
      <c r="AF91" s="108">
        <v>66.599999999999994</v>
      </c>
      <c r="AG91" s="109"/>
      <c r="AH91" s="56">
        <f t="shared" si="17"/>
        <v>66.599999999999994</v>
      </c>
      <c r="AI91" s="57">
        <f t="shared" si="18"/>
        <v>64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150.73999999999998</v>
      </c>
      <c r="C93" s="114">
        <f t="shared" ref="C93:AF93" si="22">SUM(C15,C18,C21:C22,C42,C44:C45,C47,C49,C94:C97,C102,C108,C114,C123,C125,C137,C144,C147:C148,C155,C157,C159,C163:C165,C167:C169,C174,C180:C181,C183:C185,C193,C198)</f>
        <v>157.93999999999997</v>
      </c>
      <c r="D93" s="114">
        <f t="shared" si="22"/>
        <v>140.23999999999998</v>
      </c>
      <c r="E93" s="114">
        <f t="shared" si="22"/>
        <v>153.94</v>
      </c>
      <c r="F93" s="115">
        <f t="shared" si="22"/>
        <v>173.04</v>
      </c>
      <c r="G93" s="115">
        <f t="shared" si="22"/>
        <v>193.83999999999997</v>
      </c>
      <c r="H93" s="115">
        <f t="shared" si="22"/>
        <v>215.43999999999997</v>
      </c>
      <c r="I93" s="115">
        <f t="shared" si="22"/>
        <v>253.83999999999997</v>
      </c>
      <c r="J93" s="115">
        <f t="shared" si="22"/>
        <v>253.83999999999997</v>
      </c>
      <c r="K93" s="115">
        <f t="shared" si="22"/>
        <v>326.64</v>
      </c>
      <c r="L93" s="115">
        <f t="shared" si="22"/>
        <v>343.24</v>
      </c>
      <c r="M93" s="115">
        <f t="shared" si="22"/>
        <v>354.24</v>
      </c>
      <c r="N93" s="115">
        <f t="shared" si="22"/>
        <v>310.04000000000002</v>
      </c>
      <c r="O93" s="115">
        <f t="shared" si="22"/>
        <v>323.34000000000003</v>
      </c>
      <c r="P93" s="115">
        <f t="shared" si="22"/>
        <v>296.04000000000002</v>
      </c>
      <c r="Q93" s="115">
        <f t="shared" si="22"/>
        <v>278.14</v>
      </c>
      <c r="R93" s="115">
        <f t="shared" si="22"/>
        <v>260.24000000000007</v>
      </c>
      <c r="S93" s="115">
        <f t="shared" si="22"/>
        <v>260.34000000000003</v>
      </c>
      <c r="T93" s="115">
        <f t="shared" si="22"/>
        <v>257.84000000000003</v>
      </c>
      <c r="U93" s="115">
        <f t="shared" si="22"/>
        <v>286.84000000000003</v>
      </c>
      <c r="V93" s="115">
        <f t="shared" si="22"/>
        <v>344.54</v>
      </c>
      <c r="W93" s="115">
        <f t="shared" si="22"/>
        <v>344.54</v>
      </c>
      <c r="X93" s="115">
        <f t="shared" si="22"/>
        <v>350.04</v>
      </c>
      <c r="Y93" s="115">
        <f t="shared" si="22"/>
        <v>378.03999999999996</v>
      </c>
      <c r="Z93" s="115">
        <f t="shared" si="22"/>
        <v>378.03999999999996</v>
      </c>
      <c r="AA93" s="115">
        <f t="shared" si="22"/>
        <v>338.74</v>
      </c>
      <c r="AB93" s="115">
        <f t="shared" si="22"/>
        <v>308.84000000000003</v>
      </c>
      <c r="AC93" s="115">
        <f t="shared" si="22"/>
        <v>275.94</v>
      </c>
      <c r="AD93" s="115">
        <f t="shared" si="22"/>
        <v>211.13999999999996</v>
      </c>
      <c r="AE93" s="115">
        <f t="shared" si="22"/>
        <v>173.13999999999996</v>
      </c>
      <c r="AF93" s="115">
        <f t="shared" si="22"/>
        <v>152.23999999999998</v>
      </c>
      <c r="AG93" s="116"/>
      <c r="AH93" s="56">
        <f>MAX(B93:AF93)</f>
        <v>378.03999999999996</v>
      </c>
      <c r="AI93" s="57">
        <f>MIN(B93:AF93)</f>
        <v>140.23999999999998</v>
      </c>
    </row>
    <row r="94" spans="1:88" x14ac:dyDescent="0.25">
      <c r="A94" s="117" t="s">
        <v>97</v>
      </c>
      <c r="B94" s="49">
        <v>72</v>
      </c>
      <c r="C94" s="49">
        <v>68.2</v>
      </c>
      <c r="D94" s="60">
        <v>70.599999999999994</v>
      </c>
      <c r="E94" s="60">
        <v>70.5</v>
      </c>
      <c r="F94" s="118">
        <v>70.900000000000006</v>
      </c>
      <c r="G94" s="118">
        <v>66</v>
      </c>
      <c r="H94" s="118">
        <v>68.8</v>
      </c>
      <c r="I94" s="118">
        <v>66.400000000000006</v>
      </c>
      <c r="J94" s="118">
        <v>66.400000000000006</v>
      </c>
      <c r="K94" s="118">
        <v>56.3</v>
      </c>
      <c r="L94" s="49">
        <v>53.6</v>
      </c>
      <c r="M94" s="118">
        <v>60</v>
      </c>
      <c r="N94" s="118">
        <v>65</v>
      </c>
      <c r="O94" s="118">
        <v>71.3</v>
      </c>
      <c r="P94" s="118">
        <v>77.8</v>
      </c>
      <c r="Q94" s="118">
        <v>75.5</v>
      </c>
      <c r="R94" s="118">
        <v>62.8</v>
      </c>
      <c r="S94" s="118">
        <v>76.8</v>
      </c>
      <c r="T94" s="49">
        <v>70.900000000000006</v>
      </c>
      <c r="U94" s="49">
        <v>62.6</v>
      </c>
      <c r="V94" s="49">
        <v>48.3</v>
      </c>
      <c r="W94" s="49">
        <v>48.3</v>
      </c>
      <c r="X94" s="118">
        <v>55</v>
      </c>
      <c r="Y94" s="118">
        <v>57.1</v>
      </c>
      <c r="Z94" s="118">
        <v>57.1</v>
      </c>
      <c r="AA94" s="49">
        <v>70.3</v>
      </c>
      <c r="AB94" s="49">
        <v>75.599999999999994</v>
      </c>
      <c r="AC94" s="49">
        <v>74.900000000000006</v>
      </c>
      <c r="AD94" s="49">
        <v>78</v>
      </c>
      <c r="AE94" s="49">
        <v>70.8</v>
      </c>
      <c r="AF94" s="119">
        <v>73.2</v>
      </c>
      <c r="AG94" s="120">
        <v>75</v>
      </c>
      <c r="AH94" s="56">
        <f t="shared" ref="AH94:AH99" si="23">IF(ABS(MAX(B94:AF94))&gt;ABS(MIN(B94:AF94)),MAX(B94:AF94),MIN(B94:AF94))</f>
        <v>78</v>
      </c>
      <c r="AI94" s="121">
        <f t="shared" ref="AI94:AI99" si="24">INDEX($B$9:$AF$9,1,MATCH(AH94,B94:AF94,0))</f>
        <v>0.91666666666666696</v>
      </c>
    </row>
    <row r="95" spans="1:88" x14ac:dyDescent="0.25">
      <c r="A95" s="122" t="s">
        <v>98</v>
      </c>
      <c r="B95" s="53">
        <f>-38.3-46.1</f>
        <v>-84.4</v>
      </c>
      <c r="C95" s="53">
        <f>-36-43.1</f>
        <v>-79.099999999999994</v>
      </c>
      <c r="D95" s="62">
        <v>-92.6</v>
      </c>
      <c r="E95" s="62">
        <v>-82</v>
      </c>
      <c r="F95" s="62">
        <v>-73</v>
      </c>
      <c r="G95" s="62">
        <v>-69.400000000000006</v>
      </c>
      <c r="H95" s="62">
        <v>-62.4</v>
      </c>
      <c r="I95" s="62">
        <v>-49.4</v>
      </c>
      <c r="J95" s="62">
        <v>-49.4</v>
      </c>
      <c r="K95" s="62">
        <f>-10.7-12.6</f>
        <v>-23.299999999999997</v>
      </c>
      <c r="L95" s="62">
        <v>-15.9</v>
      </c>
      <c r="M95" s="62">
        <v>-16</v>
      </c>
      <c r="N95" s="62">
        <f>-5.5-11.5</f>
        <v>-17</v>
      </c>
      <c r="O95" s="62">
        <f>-5.5-11.5</f>
        <v>-17</v>
      </c>
      <c r="P95" s="62">
        <f>-10.2-13.7</f>
        <v>-23.9</v>
      </c>
      <c r="Q95" s="62">
        <v>-33</v>
      </c>
      <c r="R95" s="62">
        <v>-40</v>
      </c>
      <c r="S95" s="62">
        <v>-46</v>
      </c>
      <c r="T95" s="62">
        <v>-47</v>
      </c>
      <c r="U95" s="62">
        <v>-36</v>
      </c>
      <c r="V95" s="62">
        <v>-14</v>
      </c>
      <c r="W95" s="62">
        <v>-14</v>
      </c>
      <c r="X95" s="62">
        <v>-8</v>
      </c>
      <c r="Y95" s="62">
        <v>-7</v>
      </c>
      <c r="Z95" s="62">
        <v>-7</v>
      </c>
      <c r="AA95" s="53">
        <v>-26.8</v>
      </c>
      <c r="AB95" s="53">
        <v>-37.299999999999997</v>
      </c>
      <c r="AC95" s="53">
        <v>-47.5</v>
      </c>
      <c r="AD95" s="53">
        <v>-68.5</v>
      </c>
      <c r="AE95" s="53">
        <v>-83</v>
      </c>
      <c r="AF95" s="123">
        <v>-82.2</v>
      </c>
      <c r="AG95" s="120">
        <v>240</v>
      </c>
      <c r="AH95" s="56">
        <f t="shared" si="23"/>
        <v>-92.6</v>
      </c>
      <c r="AI95" s="121">
        <f t="shared" si="24"/>
        <v>0.125</v>
      </c>
    </row>
    <row r="96" spans="1:88" x14ac:dyDescent="0.25">
      <c r="A96" s="122" t="s">
        <v>99</v>
      </c>
      <c r="B96" s="53">
        <v>-4.7</v>
      </c>
      <c r="C96" s="53">
        <v>-5.5</v>
      </c>
      <c r="D96" s="62">
        <v>-8</v>
      </c>
      <c r="E96" s="62">
        <v>-8</v>
      </c>
      <c r="F96" s="62">
        <v>-6.7</v>
      </c>
      <c r="G96" s="62">
        <v>0</v>
      </c>
      <c r="H96" s="62">
        <v>2.8</v>
      </c>
      <c r="I96" s="62">
        <v>6.2</v>
      </c>
      <c r="J96" s="62">
        <v>6.2</v>
      </c>
      <c r="K96" s="62">
        <v>10.4</v>
      </c>
      <c r="L96" s="62">
        <v>19.600000000000001</v>
      </c>
      <c r="M96" s="62">
        <v>53</v>
      </c>
      <c r="N96" s="62">
        <v>25</v>
      </c>
      <c r="O96" s="62">
        <v>27.6</v>
      </c>
      <c r="P96" s="62">
        <v>18.5</v>
      </c>
      <c r="Q96" s="62">
        <v>5.6</v>
      </c>
      <c r="R96" s="62">
        <v>-0.7</v>
      </c>
      <c r="S96" s="62">
        <v>4.0999999999999996</v>
      </c>
      <c r="T96" s="62">
        <v>3.2</v>
      </c>
      <c r="U96" s="62">
        <v>5.3</v>
      </c>
      <c r="V96" s="62">
        <v>36.6</v>
      </c>
      <c r="W96" s="62">
        <v>36.6</v>
      </c>
      <c r="X96" s="62">
        <v>34</v>
      </c>
      <c r="Y96" s="62">
        <v>33.6</v>
      </c>
      <c r="Z96" s="62">
        <v>33.6</v>
      </c>
      <c r="AA96" s="53">
        <v>8.3000000000000007</v>
      </c>
      <c r="AB96" s="53">
        <v>5.5</v>
      </c>
      <c r="AC96" s="53">
        <v>0.8</v>
      </c>
      <c r="AD96" s="53">
        <v>-4.9000000000000004</v>
      </c>
      <c r="AE96" s="53">
        <v>-9.8000000000000007</v>
      </c>
      <c r="AF96" s="123">
        <v>-6.1</v>
      </c>
      <c r="AG96" s="120">
        <v>60</v>
      </c>
      <c r="AH96" s="56">
        <f t="shared" si="23"/>
        <v>53</v>
      </c>
      <c r="AI96" s="121">
        <f t="shared" si="24"/>
        <v>0.375</v>
      </c>
    </row>
    <row r="97" spans="1:37" x14ac:dyDescent="0.25">
      <c r="A97" s="124" t="s">
        <v>100</v>
      </c>
      <c r="B97" s="125">
        <v>-18.7</v>
      </c>
      <c r="C97" s="125">
        <v>-12.2</v>
      </c>
      <c r="D97" s="65">
        <v>-17</v>
      </c>
      <c r="E97" s="65">
        <v>-13.8</v>
      </c>
      <c r="F97" s="65">
        <v>-5.4</v>
      </c>
      <c r="G97" s="65">
        <v>10</v>
      </c>
      <c r="H97" s="65">
        <v>19</v>
      </c>
      <c r="I97" s="65">
        <v>43.4</v>
      </c>
      <c r="J97" s="65">
        <v>43.4</v>
      </c>
      <c r="K97" s="65">
        <v>96</v>
      </c>
      <c r="L97" s="65">
        <v>98.7</v>
      </c>
      <c r="M97" s="65">
        <v>70</v>
      </c>
      <c r="N97" s="65">
        <v>50</v>
      </c>
      <c r="O97" s="65">
        <v>54.4</v>
      </c>
      <c r="P97" s="65">
        <v>36.6</v>
      </c>
      <c r="Q97" s="65">
        <v>43</v>
      </c>
      <c r="R97" s="65">
        <v>51.1</v>
      </c>
      <c r="S97" s="65">
        <v>26.4</v>
      </c>
      <c r="T97" s="65">
        <v>43.7</v>
      </c>
      <c r="U97" s="65">
        <v>67.900000000000006</v>
      </c>
      <c r="V97" s="65">
        <v>86.6</v>
      </c>
      <c r="W97" s="65">
        <v>86.6</v>
      </c>
      <c r="X97" s="65">
        <v>82</v>
      </c>
      <c r="Y97" s="65">
        <v>77.099999999999994</v>
      </c>
      <c r="Z97" s="65">
        <v>77.099999999999994</v>
      </c>
      <c r="AA97" s="125">
        <v>69.7</v>
      </c>
      <c r="AB97" s="125">
        <v>47.8</v>
      </c>
      <c r="AC97" s="125">
        <v>30.5</v>
      </c>
      <c r="AD97" s="125">
        <v>-11.7</v>
      </c>
      <c r="AE97" s="125">
        <v>-23.1</v>
      </c>
      <c r="AF97" s="126">
        <v>-35.799999999999997</v>
      </c>
      <c r="AG97" s="127">
        <v>120</v>
      </c>
      <c r="AH97" s="56">
        <f t="shared" si="23"/>
        <v>98.7</v>
      </c>
      <c r="AI97" s="121">
        <f t="shared" si="24"/>
        <v>0.33333333333333331</v>
      </c>
    </row>
    <row r="98" spans="1:37" x14ac:dyDescent="0.25">
      <c r="A98" s="124" t="s">
        <v>101</v>
      </c>
      <c r="B98" s="125">
        <v>-1.7</v>
      </c>
      <c r="C98" s="125">
        <v>2.2000000000000002</v>
      </c>
      <c r="D98" s="65">
        <v>3.3</v>
      </c>
      <c r="E98" s="65">
        <v>3.1</v>
      </c>
      <c r="F98" s="65">
        <v>6</v>
      </c>
      <c r="G98" s="65">
        <v>17</v>
      </c>
      <c r="H98" s="65">
        <v>26</v>
      </c>
      <c r="I98" s="65">
        <v>40</v>
      </c>
      <c r="J98" s="65">
        <v>40</v>
      </c>
      <c r="K98" s="65">
        <v>73.8</v>
      </c>
      <c r="L98" s="65">
        <v>72.8</v>
      </c>
      <c r="M98" s="65">
        <v>65</v>
      </c>
      <c r="N98" s="65">
        <v>39</v>
      </c>
      <c r="O98" s="65">
        <v>38.5</v>
      </c>
      <c r="P98" s="65">
        <v>25.6</v>
      </c>
      <c r="Q98" s="65">
        <v>32</v>
      </c>
      <c r="R98" s="65">
        <v>44.5</v>
      </c>
      <c r="S98" s="65">
        <v>24.4</v>
      </c>
      <c r="T98" s="65">
        <v>42.3</v>
      </c>
      <c r="U98" s="65">
        <v>54.4</v>
      </c>
      <c r="V98" s="65">
        <v>59.6</v>
      </c>
      <c r="W98" s="65">
        <v>59.6</v>
      </c>
      <c r="X98" s="65">
        <v>58.8</v>
      </c>
      <c r="Y98" s="65">
        <v>56.1</v>
      </c>
      <c r="Z98" s="65">
        <v>56.1</v>
      </c>
      <c r="AA98" s="125">
        <v>50.9</v>
      </c>
      <c r="AB98" s="125">
        <v>40.1</v>
      </c>
      <c r="AC98" s="125">
        <v>30.9</v>
      </c>
      <c r="AD98" s="125">
        <v>3.2</v>
      </c>
      <c r="AE98" s="125">
        <v>0</v>
      </c>
      <c r="AF98" s="126">
        <v>-14</v>
      </c>
      <c r="AG98" s="127"/>
      <c r="AH98" s="56">
        <f t="shared" si="23"/>
        <v>73.8</v>
      </c>
      <c r="AI98" s="121">
        <f t="shared" si="24"/>
        <v>0.3125</v>
      </c>
    </row>
    <row r="99" spans="1:37" ht="15.75" thickBot="1" x14ac:dyDescent="0.3">
      <c r="A99" s="124" t="s">
        <v>102</v>
      </c>
      <c r="B99" s="125">
        <v>35.5</v>
      </c>
      <c r="C99" s="125">
        <v>29.7</v>
      </c>
      <c r="D99" s="65">
        <v>19.5</v>
      </c>
      <c r="E99" s="65">
        <v>18</v>
      </c>
      <c r="F99" s="65">
        <v>16</v>
      </c>
      <c r="G99" s="65">
        <v>22</v>
      </c>
      <c r="H99" s="65">
        <v>26.5</v>
      </c>
      <c r="I99" s="65">
        <v>34.6</v>
      </c>
      <c r="J99" s="65">
        <v>34.6</v>
      </c>
      <c r="K99" s="65">
        <v>43.5</v>
      </c>
      <c r="L99" s="65">
        <v>46.8</v>
      </c>
      <c r="M99" s="65">
        <v>42</v>
      </c>
      <c r="N99" s="65">
        <v>35</v>
      </c>
      <c r="O99" s="65">
        <v>31.6</v>
      </c>
      <c r="P99" s="65">
        <v>19.100000000000001</v>
      </c>
      <c r="Q99" s="65">
        <v>26</v>
      </c>
      <c r="R99" s="65">
        <v>37.799999999999997</v>
      </c>
      <c r="S99" s="65">
        <v>28.6</v>
      </c>
      <c r="T99" s="65">
        <v>32</v>
      </c>
      <c r="U99" s="65">
        <v>40.299999999999997</v>
      </c>
      <c r="V99" s="65">
        <v>44.6</v>
      </c>
      <c r="W99" s="65">
        <v>44.6</v>
      </c>
      <c r="X99" s="65">
        <v>43.2</v>
      </c>
      <c r="Y99" s="65">
        <v>42</v>
      </c>
      <c r="Z99" s="65">
        <v>42</v>
      </c>
      <c r="AA99" s="125">
        <v>30.6</v>
      </c>
      <c r="AB99" s="125">
        <v>21.8</v>
      </c>
      <c r="AC99" s="125">
        <v>19.8</v>
      </c>
      <c r="AD99" s="125">
        <v>5.5</v>
      </c>
      <c r="AE99" s="125">
        <v>15</v>
      </c>
      <c r="AF99" s="126">
        <v>17.899999999999999</v>
      </c>
      <c r="AG99" s="128"/>
      <c r="AH99" s="56">
        <f t="shared" si="23"/>
        <v>46.8</v>
      </c>
      <c r="AI99" s="121">
        <f t="shared" si="24"/>
        <v>0.33333333333333331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5">B101</f>
        <v>9.9</v>
      </c>
      <c r="D101" s="134">
        <f t="shared" si="25"/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ref="S101:AF106" si="26">R101</f>
        <v>9.9</v>
      </c>
      <c r="T101" s="134">
        <f t="shared" si="26"/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5"/>
        <v>9.6</v>
      </c>
      <c r="D102" s="137">
        <f t="shared" si="25"/>
        <v>9.6</v>
      </c>
      <c r="E102" s="137">
        <f t="shared" si="25"/>
        <v>9.6</v>
      </c>
      <c r="F102" s="137">
        <f t="shared" si="25"/>
        <v>9.6</v>
      </c>
      <c r="G102" s="137">
        <f t="shared" si="25"/>
        <v>9.6</v>
      </c>
      <c r="H102" s="137">
        <f t="shared" si="25"/>
        <v>9.6</v>
      </c>
      <c r="I102" s="137">
        <f t="shared" si="25"/>
        <v>9.6</v>
      </c>
      <c r="J102" s="137">
        <f t="shared" si="25"/>
        <v>9.6</v>
      </c>
      <c r="K102" s="137">
        <f t="shared" si="25"/>
        <v>9.6</v>
      </c>
      <c r="L102" s="137">
        <f t="shared" si="25"/>
        <v>9.6</v>
      </c>
      <c r="M102" s="137">
        <f t="shared" si="25"/>
        <v>9.6</v>
      </c>
      <c r="N102" s="137">
        <f t="shared" si="25"/>
        <v>9.6</v>
      </c>
      <c r="O102" s="137">
        <f t="shared" si="25"/>
        <v>9.6</v>
      </c>
      <c r="P102" s="137">
        <f t="shared" si="25"/>
        <v>9.6</v>
      </c>
      <c r="Q102" s="137">
        <f t="shared" si="25"/>
        <v>9.6</v>
      </c>
      <c r="R102" s="137">
        <f t="shared" si="25"/>
        <v>9.6</v>
      </c>
      <c r="S102" s="137">
        <f t="shared" si="26"/>
        <v>9.6</v>
      </c>
      <c r="T102" s="137">
        <f t="shared" si="26"/>
        <v>9.6</v>
      </c>
      <c r="U102" s="137">
        <f t="shared" si="26"/>
        <v>9.6</v>
      </c>
      <c r="V102" s="137">
        <f t="shared" si="26"/>
        <v>9.6</v>
      </c>
      <c r="W102" s="137">
        <f t="shared" si="26"/>
        <v>9.6</v>
      </c>
      <c r="X102" s="137">
        <f t="shared" si="26"/>
        <v>9.6</v>
      </c>
      <c r="Y102" s="137">
        <f t="shared" si="26"/>
        <v>9.6</v>
      </c>
      <c r="Z102" s="137">
        <f t="shared" si="26"/>
        <v>9.6</v>
      </c>
      <c r="AA102" s="137">
        <f t="shared" si="26"/>
        <v>9.6</v>
      </c>
      <c r="AB102" s="137">
        <f t="shared" si="26"/>
        <v>9.6</v>
      </c>
      <c r="AC102" s="137">
        <f t="shared" si="26"/>
        <v>9.6</v>
      </c>
      <c r="AD102" s="137">
        <f t="shared" si="26"/>
        <v>9.6</v>
      </c>
      <c r="AE102" s="137">
        <f t="shared" si="26"/>
        <v>9.6</v>
      </c>
      <c r="AF102" s="137">
        <f t="shared" si="26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5"/>
        <v>9.98</v>
      </c>
      <c r="D103" s="137">
        <f t="shared" si="25"/>
        <v>9.98</v>
      </c>
      <c r="E103" s="137">
        <f t="shared" si="25"/>
        <v>9.98</v>
      </c>
      <c r="F103" s="137">
        <f t="shared" si="25"/>
        <v>9.98</v>
      </c>
      <c r="G103" s="137">
        <f t="shared" si="25"/>
        <v>9.98</v>
      </c>
      <c r="H103" s="137">
        <f t="shared" si="25"/>
        <v>9.98</v>
      </c>
      <c r="I103" s="137">
        <f t="shared" si="25"/>
        <v>9.98</v>
      </c>
      <c r="J103" s="137">
        <f t="shared" si="25"/>
        <v>9.98</v>
      </c>
      <c r="K103" s="137">
        <f t="shared" si="25"/>
        <v>9.98</v>
      </c>
      <c r="L103" s="137">
        <f t="shared" si="25"/>
        <v>9.98</v>
      </c>
      <c r="M103" s="137">
        <f t="shared" si="25"/>
        <v>9.98</v>
      </c>
      <c r="N103" s="137">
        <f t="shared" si="25"/>
        <v>9.98</v>
      </c>
      <c r="O103" s="137">
        <f t="shared" si="25"/>
        <v>9.98</v>
      </c>
      <c r="P103" s="137">
        <f t="shared" si="25"/>
        <v>9.98</v>
      </c>
      <c r="Q103" s="137">
        <f t="shared" si="25"/>
        <v>9.98</v>
      </c>
      <c r="R103" s="137">
        <f t="shared" si="25"/>
        <v>9.98</v>
      </c>
      <c r="S103" s="137">
        <f t="shared" si="26"/>
        <v>9.98</v>
      </c>
      <c r="T103" s="137">
        <f t="shared" si="26"/>
        <v>9.98</v>
      </c>
      <c r="U103" s="137">
        <f t="shared" si="26"/>
        <v>9.98</v>
      </c>
      <c r="V103" s="137">
        <f t="shared" si="26"/>
        <v>9.98</v>
      </c>
      <c r="W103" s="137">
        <f t="shared" si="26"/>
        <v>9.98</v>
      </c>
      <c r="X103" s="137">
        <f t="shared" si="26"/>
        <v>9.98</v>
      </c>
      <c r="Y103" s="137">
        <f t="shared" si="26"/>
        <v>9.98</v>
      </c>
      <c r="Z103" s="137">
        <f t="shared" si="26"/>
        <v>9.98</v>
      </c>
      <c r="AA103" s="137">
        <f t="shared" si="26"/>
        <v>9.98</v>
      </c>
      <c r="AB103" s="137">
        <f t="shared" si="26"/>
        <v>9.98</v>
      </c>
      <c r="AC103" s="137">
        <f t="shared" si="26"/>
        <v>9.98</v>
      </c>
      <c r="AD103" s="137">
        <f t="shared" si="26"/>
        <v>9.98</v>
      </c>
      <c r="AE103" s="137">
        <f t="shared" si="26"/>
        <v>9.98</v>
      </c>
      <c r="AF103" s="137">
        <f t="shared" si="26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5"/>
        <v>9.1</v>
      </c>
      <c r="D104" s="137">
        <f t="shared" si="25"/>
        <v>9.1</v>
      </c>
      <c r="E104" s="137">
        <f t="shared" si="25"/>
        <v>9.1</v>
      </c>
      <c r="F104" s="137">
        <f t="shared" si="25"/>
        <v>9.1</v>
      </c>
      <c r="G104" s="137">
        <f t="shared" si="25"/>
        <v>9.1</v>
      </c>
      <c r="H104" s="137">
        <f t="shared" si="25"/>
        <v>9.1</v>
      </c>
      <c r="I104" s="137">
        <f t="shared" si="25"/>
        <v>9.1</v>
      </c>
      <c r="J104" s="137">
        <f t="shared" si="25"/>
        <v>9.1</v>
      </c>
      <c r="K104" s="137">
        <f t="shared" si="25"/>
        <v>9.1</v>
      </c>
      <c r="L104" s="137">
        <f t="shared" si="25"/>
        <v>9.1</v>
      </c>
      <c r="M104" s="137">
        <f t="shared" si="25"/>
        <v>9.1</v>
      </c>
      <c r="N104" s="137">
        <f t="shared" si="25"/>
        <v>9.1</v>
      </c>
      <c r="O104" s="137">
        <f t="shared" si="25"/>
        <v>9.1</v>
      </c>
      <c r="P104" s="137">
        <f t="shared" si="25"/>
        <v>9.1</v>
      </c>
      <c r="Q104" s="137">
        <f t="shared" si="25"/>
        <v>9.1</v>
      </c>
      <c r="R104" s="137">
        <f t="shared" si="25"/>
        <v>9.1</v>
      </c>
      <c r="S104" s="137">
        <f t="shared" si="26"/>
        <v>9.1</v>
      </c>
      <c r="T104" s="137">
        <f t="shared" si="26"/>
        <v>9.1</v>
      </c>
      <c r="U104" s="137">
        <f t="shared" si="26"/>
        <v>9.1</v>
      </c>
      <c r="V104" s="137">
        <f t="shared" si="26"/>
        <v>9.1</v>
      </c>
      <c r="W104" s="137">
        <f t="shared" si="26"/>
        <v>9.1</v>
      </c>
      <c r="X104" s="137">
        <f t="shared" si="26"/>
        <v>9.1</v>
      </c>
      <c r="Y104" s="137">
        <f t="shared" si="26"/>
        <v>9.1</v>
      </c>
      <c r="Z104" s="137">
        <f t="shared" si="26"/>
        <v>9.1</v>
      </c>
      <c r="AA104" s="137">
        <f t="shared" si="26"/>
        <v>9.1</v>
      </c>
      <c r="AB104" s="137">
        <f t="shared" si="26"/>
        <v>9.1</v>
      </c>
      <c r="AC104" s="137">
        <f t="shared" si="26"/>
        <v>9.1</v>
      </c>
      <c r="AD104" s="137">
        <f t="shared" si="26"/>
        <v>9.1</v>
      </c>
      <c r="AE104" s="137">
        <f t="shared" si="26"/>
        <v>9.1</v>
      </c>
      <c r="AF104" s="137">
        <f t="shared" si="26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5"/>
        <v>9.18</v>
      </c>
      <c r="D105" s="137">
        <f t="shared" si="25"/>
        <v>9.18</v>
      </c>
      <c r="E105" s="137">
        <f t="shared" si="25"/>
        <v>9.18</v>
      </c>
      <c r="F105" s="137">
        <f t="shared" si="25"/>
        <v>9.18</v>
      </c>
      <c r="G105" s="137">
        <f t="shared" si="25"/>
        <v>9.18</v>
      </c>
      <c r="H105" s="137">
        <f t="shared" si="25"/>
        <v>9.18</v>
      </c>
      <c r="I105" s="137">
        <f t="shared" si="25"/>
        <v>9.18</v>
      </c>
      <c r="J105" s="137">
        <f t="shared" si="25"/>
        <v>9.18</v>
      </c>
      <c r="K105" s="137">
        <f t="shared" si="25"/>
        <v>9.18</v>
      </c>
      <c r="L105" s="137">
        <f t="shared" si="25"/>
        <v>9.18</v>
      </c>
      <c r="M105" s="137">
        <f t="shared" si="25"/>
        <v>9.18</v>
      </c>
      <c r="N105" s="137">
        <f t="shared" si="25"/>
        <v>9.18</v>
      </c>
      <c r="O105" s="137">
        <f t="shared" si="25"/>
        <v>9.18</v>
      </c>
      <c r="P105" s="137">
        <f t="shared" si="25"/>
        <v>9.18</v>
      </c>
      <c r="Q105" s="137">
        <f t="shared" si="25"/>
        <v>9.18</v>
      </c>
      <c r="R105" s="137">
        <f t="shared" si="25"/>
        <v>9.18</v>
      </c>
      <c r="S105" s="137">
        <f t="shared" si="26"/>
        <v>9.18</v>
      </c>
      <c r="T105" s="137">
        <f t="shared" si="26"/>
        <v>9.18</v>
      </c>
      <c r="U105" s="137">
        <f t="shared" si="26"/>
        <v>9.18</v>
      </c>
      <c r="V105" s="137">
        <f t="shared" si="26"/>
        <v>9.18</v>
      </c>
      <c r="W105" s="137">
        <f t="shared" si="26"/>
        <v>9.18</v>
      </c>
      <c r="X105" s="137">
        <f t="shared" si="26"/>
        <v>9.18</v>
      </c>
      <c r="Y105" s="137">
        <f t="shared" si="26"/>
        <v>9.18</v>
      </c>
      <c r="Z105" s="137">
        <f t="shared" si="26"/>
        <v>9.18</v>
      </c>
      <c r="AA105" s="137">
        <f t="shared" si="26"/>
        <v>9.18</v>
      </c>
      <c r="AB105" s="137">
        <f t="shared" si="26"/>
        <v>9.18</v>
      </c>
      <c r="AC105" s="137">
        <f t="shared" si="26"/>
        <v>9.18</v>
      </c>
      <c r="AD105" s="137">
        <f t="shared" si="26"/>
        <v>9.18</v>
      </c>
      <c r="AE105" s="137">
        <f t="shared" si="26"/>
        <v>9.18</v>
      </c>
      <c r="AF105" s="137">
        <f t="shared" si="26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5"/>
        <v>7</v>
      </c>
      <c r="D106" s="137">
        <f t="shared" si="25"/>
        <v>7</v>
      </c>
      <c r="E106" s="137">
        <f t="shared" si="25"/>
        <v>7</v>
      </c>
      <c r="F106" s="137">
        <f t="shared" si="25"/>
        <v>7</v>
      </c>
      <c r="G106" s="137">
        <f t="shared" si="25"/>
        <v>7</v>
      </c>
      <c r="H106" s="137">
        <f t="shared" si="25"/>
        <v>7</v>
      </c>
      <c r="I106" s="137">
        <f t="shared" si="25"/>
        <v>7</v>
      </c>
      <c r="J106" s="137">
        <f t="shared" si="25"/>
        <v>7</v>
      </c>
      <c r="K106" s="137">
        <f t="shared" si="25"/>
        <v>7</v>
      </c>
      <c r="L106" s="137">
        <f t="shared" si="25"/>
        <v>7</v>
      </c>
      <c r="M106" s="137">
        <f t="shared" si="25"/>
        <v>7</v>
      </c>
      <c r="N106" s="137">
        <f t="shared" si="25"/>
        <v>7</v>
      </c>
      <c r="O106" s="137">
        <f t="shared" si="25"/>
        <v>7</v>
      </c>
      <c r="P106" s="137">
        <f t="shared" si="25"/>
        <v>7</v>
      </c>
      <c r="Q106" s="137">
        <f t="shared" si="25"/>
        <v>7</v>
      </c>
      <c r="R106" s="137">
        <f t="shared" si="25"/>
        <v>7</v>
      </c>
      <c r="S106" s="137">
        <f t="shared" si="26"/>
        <v>7</v>
      </c>
      <c r="T106" s="137">
        <f t="shared" si="26"/>
        <v>7</v>
      </c>
      <c r="U106" s="137">
        <f t="shared" si="26"/>
        <v>7</v>
      </c>
      <c r="V106" s="137">
        <f t="shared" si="26"/>
        <v>7</v>
      </c>
      <c r="W106" s="137">
        <f t="shared" si="26"/>
        <v>7</v>
      </c>
      <c r="X106" s="137">
        <f t="shared" si="26"/>
        <v>7</v>
      </c>
      <c r="Y106" s="137">
        <f t="shared" si="26"/>
        <v>7</v>
      </c>
      <c r="Z106" s="137">
        <f t="shared" si="26"/>
        <v>7</v>
      </c>
      <c r="AA106" s="137">
        <f t="shared" si="26"/>
        <v>7</v>
      </c>
      <c r="AB106" s="137">
        <f t="shared" si="26"/>
        <v>7</v>
      </c>
      <c r="AC106" s="137">
        <f t="shared" si="26"/>
        <v>7</v>
      </c>
      <c r="AD106" s="137">
        <f t="shared" si="26"/>
        <v>7</v>
      </c>
      <c r="AE106" s="137">
        <f t="shared" si="26"/>
        <v>7</v>
      </c>
      <c r="AF106" s="137">
        <f t="shared" si="26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7">B108</f>
        <v>2.25</v>
      </c>
      <c r="D108" s="137">
        <f t="shared" si="27"/>
        <v>2.25</v>
      </c>
      <c r="E108" s="137">
        <f t="shared" si="27"/>
        <v>2.25</v>
      </c>
      <c r="F108" s="137">
        <f t="shared" si="27"/>
        <v>2.25</v>
      </c>
      <c r="G108" s="137">
        <f t="shared" si="27"/>
        <v>2.25</v>
      </c>
      <c r="H108" s="137">
        <f t="shared" si="27"/>
        <v>2.25</v>
      </c>
      <c r="I108" s="137">
        <f t="shared" si="27"/>
        <v>2.25</v>
      </c>
      <c r="J108" s="137">
        <f t="shared" si="27"/>
        <v>2.25</v>
      </c>
      <c r="K108" s="137">
        <f t="shared" si="27"/>
        <v>2.25</v>
      </c>
      <c r="L108" s="137">
        <f t="shared" si="27"/>
        <v>2.25</v>
      </c>
      <c r="M108" s="137">
        <f t="shared" si="27"/>
        <v>2.25</v>
      </c>
      <c r="N108" s="137">
        <f t="shared" si="27"/>
        <v>2.25</v>
      </c>
      <c r="O108" s="137">
        <f t="shared" si="27"/>
        <v>2.25</v>
      </c>
      <c r="P108" s="137">
        <f t="shared" si="27"/>
        <v>2.25</v>
      </c>
      <c r="Q108" s="137">
        <f t="shared" si="27"/>
        <v>2.25</v>
      </c>
      <c r="R108" s="137">
        <f t="shared" si="27"/>
        <v>2.25</v>
      </c>
      <c r="S108" s="137">
        <f t="shared" ref="S108:AF109" si="28">R108</f>
        <v>2.25</v>
      </c>
      <c r="T108" s="137">
        <f t="shared" si="28"/>
        <v>2.25</v>
      </c>
      <c r="U108" s="137">
        <f t="shared" si="28"/>
        <v>2.25</v>
      </c>
      <c r="V108" s="137">
        <f t="shared" si="28"/>
        <v>2.25</v>
      </c>
      <c r="W108" s="137">
        <f t="shared" si="28"/>
        <v>2.25</v>
      </c>
      <c r="X108" s="137">
        <f t="shared" si="28"/>
        <v>2.25</v>
      </c>
      <c r="Y108" s="137">
        <f t="shared" si="28"/>
        <v>2.25</v>
      </c>
      <c r="Z108" s="137">
        <f t="shared" si="28"/>
        <v>2.25</v>
      </c>
      <c r="AA108" s="137">
        <f t="shared" si="28"/>
        <v>2.25</v>
      </c>
      <c r="AB108" s="137">
        <f t="shared" si="28"/>
        <v>2.25</v>
      </c>
      <c r="AC108" s="137">
        <f t="shared" si="28"/>
        <v>2.25</v>
      </c>
      <c r="AD108" s="137">
        <f t="shared" si="28"/>
        <v>2.25</v>
      </c>
      <c r="AE108" s="137">
        <f t="shared" si="28"/>
        <v>2.25</v>
      </c>
      <c r="AF108" s="137">
        <f t="shared" si="28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7"/>
        <v>1.64</v>
      </c>
      <c r="D109" s="137">
        <f t="shared" si="27"/>
        <v>1.64</v>
      </c>
      <c r="E109" s="137">
        <f t="shared" si="27"/>
        <v>1.64</v>
      </c>
      <c r="F109" s="137">
        <f t="shared" si="27"/>
        <v>1.64</v>
      </c>
      <c r="G109" s="137">
        <f t="shared" si="27"/>
        <v>1.64</v>
      </c>
      <c r="H109" s="137">
        <f t="shared" si="27"/>
        <v>1.64</v>
      </c>
      <c r="I109" s="137">
        <f t="shared" si="27"/>
        <v>1.64</v>
      </c>
      <c r="J109" s="137">
        <f t="shared" si="27"/>
        <v>1.64</v>
      </c>
      <c r="K109" s="137">
        <f t="shared" si="27"/>
        <v>1.64</v>
      </c>
      <c r="L109" s="137">
        <f t="shared" si="27"/>
        <v>1.64</v>
      </c>
      <c r="M109" s="137">
        <f t="shared" si="27"/>
        <v>1.64</v>
      </c>
      <c r="N109" s="137">
        <f t="shared" si="27"/>
        <v>1.64</v>
      </c>
      <c r="O109" s="137">
        <f t="shared" si="27"/>
        <v>1.64</v>
      </c>
      <c r="P109" s="137">
        <f t="shared" si="27"/>
        <v>1.64</v>
      </c>
      <c r="Q109" s="137">
        <f t="shared" si="27"/>
        <v>1.64</v>
      </c>
      <c r="R109" s="137">
        <f t="shared" si="27"/>
        <v>1.64</v>
      </c>
      <c r="S109" s="137">
        <f t="shared" si="28"/>
        <v>1.64</v>
      </c>
      <c r="T109" s="137">
        <f t="shared" si="28"/>
        <v>1.64</v>
      </c>
      <c r="U109" s="137">
        <f t="shared" si="28"/>
        <v>1.64</v>
      </c>
      <c r="V109" s="137">
        <f t="shared" si="28"/>
        <v>1.64</v>
      </c>
      <c r="W109" s="137">
        <f t="shared" si="28"/>
        <v>1.64</v>
      </c>
      <c r="X109" s="137">
        <f t="shared" si="28"/>
        <v>1.64</v>
      </c>
      <c r="Y109" s="137">
        <f t="shared" si="28"/>
        <v>1.64</v>
      </c>
      <c r="Z109" s="137">
        <f t="shared" si="28"/>
        <v>1.64</v>
      </c>
      <c r="AA109" s="137">
        <f t="shared" si="28"/>
        <v>1.64</v>
      </c>
      <c r="AB109" s="137">
        <f t="shared" si="28"/>
        <v>1.64</v>
      </c>
      <c r="AC109" s="137">
        <f t="shared" si="28"/>
        <v>1.64</v>
      </c>
      <c r="AD109" s="137">
        <f t="shared" si="28"/>
        <v>1.64</v>
      </c>
      <c r="AE109" s="137">
        <f t="shared" si="28"/>
        <v>1.64</v>
      </c>
      <c r="AF109" s="137">
        <f t="shared" si="28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29">B111</f>
        <v>1.62</v>
      </c>
      <c r="D111" s="137">
        <f t="shared" si="29"/>
        <v>1.62</v>
      </c>
      <c r="E111" s="137">
        <f t="shared" si="29"/>
        <v>1.62</v>
      </c>
      <c r="F111" s="137">
        <f t="shared" si="29"/>
        <v>1.62</v>
      </c>
      <c r="G111" s="137">
        <f t="shared" si="29"/>
        <v>1.62</v>
      </c>
      <c r="H111" s="137">
        <f t="shared" si="29"/>
        <v>1.62</v>
      </c>
      <c r="I111" s="137">
        <f t="shared" si="29"/>
        <v>1.62</v>
      </c>
      <c r="J111" s="137">
        <f t="shared" si="29"/>
        <v>1.62</v>
      </c>
      <c r="K111" s="137">
        <f t="shared" si="29"/>
        <v>1.62</v>
      </c>
      <c r="L111" s="137">
        <f t="shared" si="29"/>
        <v>1.62</v>
      </c>
      <c r="M111" s="137">
        <f t="shared" si="29"/>
        <v>1.62</v>
      </c>
      <c r="N111" s="137">
        <f t="shared" si="29"/>
        <v>1.62</v>
      </c>
      <c r="O111" s="137">
        <f t="shared" si="29"/>
        <v>1.62</v>
      </c>
      <c r="P111" s="137">
        <f t="shared" si="29"/>
        <v>1.62</v>
      </c>
      <c r="Q111" s="137">
        <f t="shared" si="29"/>
        <v>1.62</v>
      </c>
      <c r="R111" s="137">
        <f t="shared" si="29"/>
        <v>1.62</v>
      </c>
      <c r="S111" s="137">
        <f t="shared" ref="S111:AF126" si="30">R111</f>
        <v>1.62</v>
      </c>
      <c r="T111" s="137">
        <f t="shared" si="30"/>
        <v>1.62</v>
      </c>
      <c r="U111" s="137">
        <f t="shared" si="30"/>
        <v>1.62</v>
      </c>
      <c r="V111" s="137">
        <f t="shared" si="30"/>
        <v>1.62</v>
      </c>
      <c r="W111" s="137">
        <f t="shared" si="30"/>
        <v>1.62</v>
      </c>
      <c r="X111" s="137">
        <f t="shared" si="30"/>
        <v>1.62</v>
      </c>
      <c r="Y111" s="137">
        <f t="shared" si="30"/>
        <v>1.62</v>
      </c>
      <c r="Z111" s="137">
        <f t="shared" si="30"/>
        <v>1.62</v>
      </c>
      <c r="AA111" s="137">
        <f t="shared" si="30"/>
        <v>1.62</v>
      </c>
      <c r="AB111" s="137">
        <f t="shared" si="30"/>
        <v>1.62</v>
      </c>
      <c r="AC111" s="137">
        <f t="shared" si="30"/>
        <v>1.62</v>
      </c>
      <c r="AD111" s="137">
        <f t="shared" si="30"/>
        <v>1.62</v>
      </c>
      <c r="AE111" s="137">
        <f t="shared" si="30"/>
        <v>1.62</v>
      </c>
      <c r="AF111" s="137">
        <f t="shared" si="30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29"/>
        <v>8.36</v>
      </c>
      <c r="D112" s="137">
        <f t="shared" si="29"/>
        <v>8.36</v>
      </c>
      <c r="E112" s="137">
        <f t="shared" si="29"/>
        <v>8.36</v>
      </c>
      <c r="F112" s="137">
        <f t="shared" si="29"/>
        <v>8.36</v>
      </c>
      <c r="G112" s="137">
        <f t="shared" si="29"/>
        <v>8.36</v>
      </c>
      <c r="H112" s="137">
        <f t="shared" si="29"/>
        <v>8.36</v>
      </c>
      <c r="I112" s="137">
        <f t="shared" si="29"/>
        <v>8.36</v>
      </c>
      <c r="J112" s="137">
        <f t="shared" si="29"/>
        <v>8.36</v>
      </c>
      <c r="K112" s="137">
        <f t="shared" si="29"/>
        <v>8.36</v>
      </c>
      <c r="L112" s="137">
        <f t="shared" si="29"/>
        <v>8.36</v>
      </c>
      <c r="M112" s="137">
        <f t="shared" si="29"/>
        <v>8.36</v>
      </c>
      <c r="N112" s="137">
        <f t="shared" si="29"/>
        <v>8.36</v>
      </c>
      <c r="O112" s="137">
        <f t="shared" si="29"/>
        <v>8.36</v>
      </c>
      <c r="P112" s="137">
        <f t="shared" si="29"/>
        <v>8.36</v>
      </c>
      <c r="Q112" s="137">
        <f t="shared" si="29"/>
        <v>8.36</v>
      </c>
      <c r="R112" s="137">
        <f t="shared" si="29"/>
        <v>8.36</v>
      </c>
      <c r="S112" s="137">
        <f t="shared" si="30"/>
        <v>8.36</v>
      </c>
      <c r="T112" s="137">
        <f t="shared" si="30"/>
        <v>8.36</v>
      </c>
      <c r="U112" s="137">
        <f t="shared" si="30"/>
        <v>8.36</v>
      </c>
      <c r="V112" s="137">
        <f t="shared" si="30"/>
        <v>8.36</v>
      </c>
      <c r="W112" s="137">
        <f t="shared" si="30"/>
        <v>8.36</v>
      </c>
      <c r="X112" s="137">
        <f t="shared" si="30"/>
        <v>8.36</v>
      </c>
      <c r="Y112" s="137">
        <f t="shared" si="30"/>
        <v>8.36</v>
      </c>
      <c r="Z112" s="137">
        <f t="shared" si="30"/>
        <v>8.36</v>
      </c>
      <c r="AA112" s="137">
        <f t="shared" si="30"/>
        <v>8.36</v>
      </c>
      <c r="AB112" s="137">
        <f t="shared" si="30"/>
        <v>8.36</v>
      </c>
      <c r="AC112" s="137">
        <f t="shared" si="30"/>
        <v>8.36</v>
      </c>
      <c r="AD112" s="137">
        <f t="shared" si="30"/>
        <v>8.36</v>
      </c>
      <c r="AE112" s="137">
        <f t="shared" si="30"/>
        <v>8.36</v>
      </c>
      <c r="AF112" s="137">
        <f t="shared" si="30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29"/>
        <v>8</v>
      </c>
      <c r="D113" s="137">
        <f t="shared" si="29"/>
        <v>8</v>
      </c>
      <c r="E113" s="137">
        <f t="shared" si="29"/>
        <v>8</v>
      </c>
      <c r="F113" s="137">
        <f t="shared" si="29"/>
        <v>8</v>
      </c>
      <c r="G113" s="137">
        <f t="shared" si="29"/>
        <v>8</v>
      </c>
      <c r="H113" s="137">
        <f t="shared" si="29"/>
        <v>8</v>
      </c>
      <c r="I113" s="137">
        <v>5.4</v>
      </c>
      <c r="J113" s="137">
        <f t="shared" si="29"/>
        <v>5.4</v>
      </c>
      <c r="K113" s="137">
        <f t="shared" si="29"/>
        <v>5.4</v>
      </c>
      <c r="L113" s="137">
        <f t="shared" si="29"/>
        <v>5.4</v>
      </c>
      <c r="M113" s="137">
        <f t="shared" si="29"/>
        <v>5.4</v>
      </c>
      <c r="N113" s="137">
        <f t="shared" si="29"/>
        <v>5.4</v>
      </c>
      <c r="O113" s="137">
        <f t="shared" si="29"/>
        <v>5.4</v>
      </c>
      <c r="P113" s="137">
        <f t="shared" si="29"/>
        <v>5.4</v>
      </c>
      <c r="Q113" s="137">
        <f t="shared" si="29"/>
        <v>5.4</v>
      </c>
      <c r="R113" s="137">
        <f t="shared" si="29"/>
        <v>5.4</v>
      </c>
      <c r="S113" s="137">
        <f t="shared" si="30"/>
        <v>5.4</v>
      </c>
      <c r="T113" s="137">
        <f t="shared" si="30"/>
        <v>5.4</v>
      </c>
      <c r="U113" s="137">
        <f t="shared" si="30"/>
        <v>5.4</v>
      </c>
      <c r="V113" s="137">
        <f t="shared" si="30"/>
        <v>5.4</v>
      </c>
      <c r="W113" s="137">
        <f t="shared" si="30"/>
        <v>5.4</v>
      </c>
      <c r="X113" s="137">
        <f t="shared" si="30"/>
        <v>5.4</v>
      </c>
      <c r="Y113" s="137">
        <f t="shared" si="30"/>
        <v>5.4</v>
      </c>
      <c r="Z113" s="137">
        <f t="shared" si="30"/>
        <v>5.4</v>
      </c>
      <c r="AA113" s="137">
        <f t="shared" si="30"/>
        <v>5.4</v>
      </c>
      <c r="AB113" s="137">
        <f t="shared" si="30"/>
        <v>5.4</v>
      </c>
      <c r="AC113" s="137">
        <f t="shared" si="30"/>
        <v>5.4</v>
      </c>
      <c r="AD113" s="137">
        <f t="shared" si="30"/>
        <v>5.4</v>
      </c>
      <c r="AE113" s="137">
        <f t="shared" si="30"/>
        <v>5.4</v>
      </c>
      <c r="AF113" s="137">
        <f t="shared" si="30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29"/>
        <v>6.57</v>
      </c>
      <c r="D114" s="137">
        <f t="shared" si="29"/>
        <v>6.57</v>
      </c>
      <c r="E114" s="137">
        <f t="shared" si="29"/>
        <v>6.57</v>
      </c>
      <c r="F114" s="137">
        <f t="shared" si="29"/>
        <v>6.57</v>
      </c>
      <c r="G114" s="137">
        <f t="shared" si="29"/>
        <v>6.57</v>
      </c>
      <c r="H114" s="137">
        <f t="shared" si="29"/>
        <v>6.57</v>
      </c>
      <c r="I114" s="137">
        <f t="shared" si="29"/>
        <v>6.57</v>
      </c>
      <c r="J114" s="137">
        <f t="shared" si="29"/>
        <v>6.57</v>
      </c>
      <c r="K114" s="137">
        <f t="shared" si="29"/>
        <v>6.57</v>
      </c>
      <c r="L114" s="137">
        <f t="shared" si="29"/>
        <v>6.57</v>
      </c>
      <c r="M114" s="137">
        <f t="shared" si="29"/>
        <v>6.57</v>
      </c>
      <c r="N114" s="137">
        <f t="shared" si="29"/>
        <v>6.57</v>
      </c>
      <c r="O114" s="137">
        <f t="shared" si="29"/>
        <v>6.57</v>
      </c>
      <c r="P114" s="137">
        <f t="shared" si="29"/>
        <v>6.57</v>
      </c>
      <c r="Q114" s="137">
        <f t="shared" si="29"/>
        <v>6.57</v>
      </c>
      <c r="R114" s="137">
        <f t="shared" si="29"/>
        <v>6.57</v>
      </c>
      <c r="S114" s="137">
        <f t="shared" si="30"/>
        <v>6.57</v>
      </c>
      <c r="T114" s="137">
        <f t="shared" si="30"/>
        <v>6.57</v>
      </c>
      <c r="U114" s="137">
        <f t="shared" si="30"/>
        <v>6.57</v>
      </c>
      <c r="V114" s="137">
        <f t="shared" si="30"/>
        <v>6.57</v>
      </c>
      <c r="W114" s="137">
        <f t="shared" si="30"/>
        <v>6.57</v>
      </c>
      <c r="X114" s="137">
        <f t="shared" si="30"/>
        <v>6.57</v>
      </c>
      <c r="Y114" s="137">
        <f t="shared" si="30"/>
        <v>6.57</v>
      </c>
      <c r="Z114" s="137">
        <f t="shared" si="30"/>
        <v>6.57</v>
      </c>
      <c r="AA114" s="137">
        <f t="shared" si="30"/>
        <v>6.57</v>
      </c>
      <c r="AB114" s="137">
        <f t="shared" si="30"/>
        <v>6.57</v>
      </c>
      <c r="AC114" s="137">
        <f t="shared" si="30"/>
        <v>6.57</v>
      </c>
      <c r="AD114" s="137">
        <f t="shared" si="30"/>
        <v>6.57</v>
      </c>
      <c r="AE114" s="137">
        <f t="shared" si="30"/>
        <v>6.57</v>
      </c>
      <c r="AF114" s="137">
        <f t="shared" si="30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29"/>
        <v>3.43</v>
      </c>
      <c r="D115" s="137">
        <f t="shared" si="29"/>
        <v>3.43</v>
      </c>
      <c r="E115" s="137">
        <f t="shared" si="29"/>
        <v>3.43</v>
      </c>
      <c r="F115" s="137">
        <f t="shared" si="29"/>
        <v>3.43</v>
      </c>
      <c r="G115" s="137">
        <f t="shared" si="29"/>
        <v>3.43</v>
      </c>
      <c r="H115" s="137">
        <f t="shared" si="29"/>
        <v>3.43</v>
      </c>
      <c r="I115" s="137">
        <f t="shared" si="29"/>
        <v>3.43</v>
      </c>
      <c r="J115" s="137">
        <f t="shared" si="29"/>
        <v>3.43</v>
      </c>
      <c r="K115" s="137">
        <f t="shared" si="29"/>
        <v>3.43</v>
      </c>
      <c r="L115" s="137">
        <f t="shared" si="29"/>
        <v>3.43</v>
      </c>
      <c r="M115" s="137">
        <f t="shared" si="29"/>
        <v>3.43</v>
      </c>
      <c r="N115" s="137">
        <f t="shared" si="29"/>
        <v>3.43</v>
      </c>
      <c r="O115" s="137">
        <f t="shared" si="29"/>
        <v>3.43</v>
      </c>
      <c r="P115" s="137">
        <f t="shared" si="29"/>
        <v>3.43</v>
      </c>
      <c r="Q115" s="137">
        <f t="shared" si="29"/>
        <v>3.43</v>
      </c>
      <c r="R115" s="137">
        <f t="shared" si="29"/>
        <v>3.43</v>
      </c>
      <c r="S115" s="137">
        <f t="shared" si="30"/>
        <v>3.43</v>
      </c>
      <c r="T115" s="137">
        <f t="shared" si="30"/>
        <v>3.43</v>
      </c>
      <c r="U115" s="137">
        <f t="shared" si="30"/>
        <v>3.43</v>
      </c>
      <c r="V115" s="137">
        <f t="shared" si="30"/>
        <v>3.43</v>
      </c>
      <c r="W115" s="137">
        <f t="shared" si="30"/>
        <v>3.43</v>
      </c>
      <c r="X115" s="137">
        <f t="shared" si="30"/>
        <v>3.43</v>
      </c>
      <c r="Y115" s="137">
        <f t="shared" si="30"/>
        <v>3.43</v>
      </c>
      <c r="Z115" s="137">
        <f t="shared" si="30"/>
        <v>3.43</v>
      </c>
      <c r="AA115" s="137">
        <f t="shared" si="30"/>
        <v>3.43</v>
      </c>
      <c r="AB115" s="137">
        <f t="shared" si="30"/>
        <v>3.43</v>
      </c>
      <c r="AC115" s="137">
        <f t="shared" si="30"/>
        <v>3.43</v>
      </c>
      <c r="AD115" s="137">
        <f t="shared" si="30"/>
        <v>3.43</v>
      </c>
      <c r="AE115" s="137">
        <f t="shared" si="30"/>
        <v>3.43</v>
      </c>
      <c r="AF115" s="137">
        <f t="shared" si="30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29"/>
        <v>2.96</v>
      </c>
      <c r="D116" s="137">
        <f t="shared" si="29"/>
        <v>2.96</v>
      </c>
      <c r="E116" s="137">
        <f t="shared" si="29"/>
        <v>2.96</v>
      </c>
      <c r="F116" s="137">
        <f t="shared" si="29"/>
        <v>2.96</v>
      </c>
      <c r="G116" s="137">
        <f t="shared" si="29"/>
        <v>2.96</v>
      </c>
      <c r="H116" s="137">
        <f t="shared" si="29"/>
        <v>2.96</v>
      </c>
      <c r="I116" s="137">
        <f t="shared" si="29"/>
        <v>2.96</v>
      </c>
      <c r="J116" s="137">
        <f t="shared" si="29"/>
        <v>2.96</v>
      </c>
      <c r="K116" s="137">
        <f t="shared" si="29"/>
        <v>2.96</v>
      </c>
      <c r="L116" s="137">
        <f t="shared" si="29"/>
        <v>2.96</v>
      </c>
      <c r="M116" s="137">
        <f t="shared" si="29"/>
        <v>2.96</v>
      </c>
      <c r="N116" s="137">
        <f t="shared" si="29"/>
        <v>2.96</v>
      </c>
      <c r="O116" s="137">
        <f t="shared" si="29"/>
        <v>2.96</v>
      </c>
      <c r="P116" s="137">
        <f t="shared" si="29"/>
        <v>2.96</v>
      </c>
      <c r="Q116" s="137">
        <f t="shared" si="29"/>
        <v>2.96</v>
      </c>
      <c r="R116" s="137">
        <f t="shared" si="29"/>
        <v>2.96</v>
      </c>
      <c r="S116" s="137">
        <f t="shared" si="30"/>
        <v>2.96</v>
      </c>
      <c r="T116" s="137">
        <f t="shared" si="30"/>
        <v>2.96</v>
      </c>
      <c r="U116" s="137">
        <f t="shared" si="30"/>
        <v>2.96</v>
      </c>
      <c r="V116" s="137">
        <f t="shared" si="30"/>
        <v>2.96</v>
      </c>
      <c r="W116" s="137">
        <f t="shared" si="30"/>
        <v>2.96</v>
      </c>
      <c r="X116" s="137">
        <f t="shared" si="30"/>
        <v>2.96</v>
      </c>
      <c r="Y116" s="137">
        <f t="shared" si="30"/>
        <v>2.96</v>
      </c>
      <c r="Z116" s="137">
        <f t="shared" si="30"/>
        <v>2.96</v>
      </c>
      <c r="AA116" s="137">
        <f t="shared" si="30"/>
        <v>2.96</v>
      </c>
      <c r="AB116" s="137">
        <f t="shared" si="30"/>
        <v>2.96</v>
      </c>
      <c r="AC116" s="137">
        <f t="shared" si="30"/>
        <v>2.96</v>
      </c>
      <c r="AD116" s="137">
        <f t="shared" si="30"/>
        <v>2.96</v>
      </c>
      <c r="AE116" s="137">
        <f t="shared" si="30"/>
        <v>2.96</v>
      </c>
      <c r="AF116" s="137">
        <f t="shared" si="30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29"/>
        <v>8</v>
      </c>
      <c r="D117" s="137">
        <f t="shared" si="29"/>
        <v>8</v>
      </c>
      <c r="E117" s="137">
        <f t="shared" si="29"/>
        <v>8</v>
      </c>
      <c r="F117" s="137">
        <f t="shared" si="29"/>
        <v>8</v>
      </c>
      <c r="G117" s="137">
        <f t="shared" si="29"/>
        <v>8</v>
      </c>
      <c r="H117" s="137">
        <f t="shared" si="29"/>
        <v>8</v>
      </c>
      <c r="I117" s="137">
        <f t="shared" si="29"/>
        <v>8</v>
      </c>
      <c r="J117" s="137">
        <f t="shared" si="29"/>
        <v>8</v>
      </c>
      <c r="K117" s="137">
        <f t="shared" si="29"/>
        <v>8</v>
      </c>
      <c r="L117" s="137">
        <f t="shared" si="29"/>
        <v>8</v>
      </c>
      <c r="M117" s="137">
        <f t="shared" si="29"/>
        <v>8</v>
      </c>
      <c r="N117" s="137">
        <f t="shared" si="29"/>
        <v>8</v>
      </c>
      <c r="O117" s="137">
        <f t="shared" si="29"/>
        <v>8</v>
      </c>
      <c r="P117" s="137">
        <f t="shared" si="29"/>
        <v>8</v>
      </c>
      <c r="Q117" s="137">
        <f t="shared" si="29"/>
        <v>8</v>
      </c>
      <c r="R117" s="137">
        <f t="shared" si="29"/>
        <v>8</v>
      </c>
      <c r="S117" s="137">
        <f t="shared" si="30"/>
        <v>8</v>
      </c>
      <c r="T117" s="137">
        <f t="shared" si="30"/>
        <v>8</v>
      </c>
      <c r="U117" s="137">
        <f t="shared" si="30"/>
        <v>8</v>
      </c>
      <c r="V117" s="137">
        <f t="shared" si="30"/>
        <v>8</v>
      </c>
      <c r="W117" s="137">
        <f t="shared" si="30"/>
        <v>8</v>
      </c>
      <c r="X117" s="137">
        <f t="shared" si="30"/>
        <v>8</v>
      </c>
      <c r="Y117" s="137">
        <f t="shared" si="30"/>
        <v>8</v>
      </c>
      <c r="Z117" s="137">
        <f t="shared" si="30"/>
        <v>8</v>
      </c>
      <c r="AA117" s="137">
        <f t="shared" si="30"/>
        <v>8</v>
      </c>
      <c r="AB117" s="137">
        <f t="shared" si="30"/>
        <v>8</v>
      </c>
      <c r="AC117" s="137">
        <f t="shared" si="30"/>
        <v>8</v>
      </c>
      <c r="AD117" s="137">
        <f t="shared" si="30"/>
        <v>8</v>
      </c>
      <c r="AE117" s="137">
        <f t="shared" si="30"/>
        <v>8</v>
      </c>
      <c r="AF117" s="137">
        <f t="shared" si="30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29"/>
        <v>7</v>
      </c>
      <c r="E118" s="137">
        <f t="shared" si="29"/>
        <v>7</v>
      </c>
      <c r="F118" s="137">
        <f t="shared" si="29"/>
        <v>7</v>
      </c>
      <c r="G118" s="137">
        <f t="shared" si="29"/>
        <v>7</v>
      </c>
      <c r="H118" s="137">
        <f t="shared" si="29"/>
        <v>7</v>
      </c>
      <c r="I118" s="137">
        <f t="shared" si="29"/>
        <v>7</v>
      </c>
      <c r="J118" s="137">
        <f t="shared" si="29"/>
        <v>7</v>
      </c>
      <c r="K118" s="137">
        <f t="shared" si="29"/>
        <v>7</v>
      </c>
      <c r="L118" s="137">
        <f t="shared" si="29"/>
        <v>7</v>
      </c>
      <c r="M118" s="137">
        <f t="shared" si="29"/>
        <v>7</v>
      </c>
      <c r="N118" s="137">
        <f t="shared" si="29"/>
        <v>7</v>
      </c>
      <c r="O118" s="137">
        <f t="shared" si="29"/>
        <v>7</v>
      </c>
      <c r="P118" s="137">
        <f t="shared" si="29"/>
        <v>7</v>
      </c>
      <c r="Q118" s="137">
        <f t="shared" si="29"/>
        <v>7</v>
      </c>
      <c r="R118" s="137">
        <f t="shared" si="29"/>
        <v>7</v>
      </c>
      <c r="S118" s="137">
        <f t="shared" si="30"/>
        <v>7</v>
      </c>
      <c r="T118" s="137">
        <f t="shared" si="30"/>
        <v>7</v>
      </c>
      <c r="U118" s="137">
        <f t="shared" si="30"/>
        <v>7</v>
      </c>
      <c r="V118" s="137">
        <f t="shared" si="30"/>
        <v>7</v>
      </c>
      <c r="W118" s="137">
        <f t="shared" si="30"/>
        <v>7</v>
      </c>
      <c r="X118" s="137">
        <f t="shared" si="30"/>
        <v>7</v>
      </c>
      <c r="Y118" s="137">
        <f t="shared" si="30"/>
        <v>7</v>
      </c>
      <c r="Z118" s="137">
        <f t="shared" si="30"/>
        <v>7</v>
      </c>
      <c r="AA118" s="137">
        <f t="shared" si="30"/>
        <v>7</v>
      </c>
      <c r="AB118" s="137">
        <f t="shared" si="30"/>
        <v>7</v>
      </c>
      <c r="AC118" s="137">
        <f t="shared" si="30"/>
        <v>7</v>
      </c>
      <c r="AD118" s="137">
        <f t="shared" si="30"/>
        <v>7</v>
      </c>
      <c r="AE118" s="137">
        <f t="shared" si="30"/>
        <v>7</v>
      </c>
      <c r="AF118" s="137">
        <f t="shared" si="30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1">B119</f>
        <v>3.47</v>
      </c>
      <c r="D119" s="137">
        <f t="shared" si="31"/>
        <v>3.47</v>
      </c>
      <c r="E119" s="137">
        <f t="shared" si="31"/>
        <v>3.47</v>
      </c>
      <c r="F119" s="137">
        <f t="shared" si="31"/>
        <v>3.47</v>
      </c>
      <c r="G119" s="137">
        <f t="shared" si="31"/>
        <v>3.47</v>
      </c>
      <c r="H119" s="137">
        <f t="shared" si="31"/>
        <v>3.47</v>
      </c>
      <c r="I119" s="137">
        <f t="shared" si="31"/>
        <v>3.47</v>
      </c>
      <c r="J119" s="137">
        <f t="shared" si="31"/>
        <v>3.47</v>
      </c>
      <c r="K119" s="137">
        <f t="shared" si="31"/>
        <v>3.47</v>
      </c>
      <c r="L119" s="137">
        <f t="shared" si="31"/>
        <v>3.47</v>
      </c>
      <c r="M119" s="137">
        <f t="shared" si="31"/>
        <v>3.47</v>
      </c>
      <c r="N119" s="137">
        <f t="shared" si="31"/>
        <v>3.47</v>
      </c>
      <c r="O119" s="137">
        <f t="shared" si="31"/>
        <v>3.47</v>
      </c>
      <c r="P119" s="137">
        <f t="shared" si="31"/>
        <v>3.47</v>
      </c>
      <c r="Q119" s="137">
        <f t="shared" si="31"/>
        <v>3.47</v>
      </c>
      <c r="R119" s="137">
        <f t="shared" si="31"/>
        <v>3.47</v>
      </c>
      <c r="S119" s="137">
        <f t="shared" si="30"/>
        <v>3.47</v>
      </c>
      <c r="T119" s="137">
        <f t="shared" si="30"/>
        <v>3.47</v>
      </c>
      <c r="U119" s="137">
        <f t="shared" si="30"/>
        <v>3.47</v>
      </c>
      <c r="V119" s="137">
        <f t="shared" si="30"/>
        <v>3.47</v>
      </c>
      <c r="W119" s="137">
        <f t="shared" si="30"/>
        <v>3.47</v>
      </c>
      <c r="X119" s="137">
        <f t="shared" si="30"/>
        <v>3.47</v>
      </c>
      <c r="Y119" s="137">
        <f t="shared" si="30"/>
        <v>3.47</v>
      </c>
      <c r="Z119" s="137">
        <f t="shared" si="30"/>
        <v>3.47</v>
      </c>
      <c r="AA119" s="137">
        <f t="shared" si="30"/>
        <v>3.47</v>
      </c>
      <c r="AB119" s="137">
        <f t="shared" si="30"/>
        <v>3.47</v>
      </c>
      <c r="AC119" s="137">
        <f t="shared" si="30"/>
        <v>3.47</v>
      </c>
      <c r="AD119" s="137">
        <f t="shared" si="30"/>
        <v>3.47</v>
      </c>
      <c r="AE119" s="137">
        <f t="shared" si="30"/>
        <v>3.47</v>
      </c>
      <c r="AF119" s="137">
        <f t="shared" si="30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1"/>
        <v>2.1</v>
      </c>
      <c r="D120" s="137">
        <f t="shared" si="31"/>
        <v>2.1</v>
      </c>
      <c r="E120" s="137">
        <f t="shared" si="31"/>
        <v>2.1</v>
      </c>
      <c r="F120" s="137">
        <f t="shared" si="31"/>
        <v>2.1</v>
      </c>
      <c r="G120" s="137">
        <f t="shared" si="31"/>
        <v>2.1</v>
      </c>
      <c r="H120" s="137">
        <f t="shared" si="31"/>
        <v>2.1</v>
      </c>
      <c r="I120" s="137">
        <f t="shared" si="31"/>
        <v>2.1</v>
      </c>
      <c r="J120" s="137">
        <f t="shared" si="31"/>
        <v>2.1</v>
      </c>
      <c r="K120" s="137">
        <f t="shared" si="31"/>
        <v>2.1</v>
      </c>
      <c r="L120" s="137">
        <f t="shared" si="31"/>
        <v>2.1</v>
      </c>
      <c r="M120" s="137">
        <f t="shared" si="31"/>
        <v>2.1</v>
      </c>
      <c r="N120" s="137">
        <f t="shared" si="31"/>
        <v>2.1</v>
      </c>
      <c r="O120" s="137">
        <f t="shared" si="31"/>
        <v>2.1</v>
      </c>
      <c r="P120" s="137">
        <f t="shared" si="31"/>
        <v>2.1</v>
      </c>
      <c r="Q120" s="137">
        <f t="shared" si="31"/>
        <v>2.1</v>
      </c>
      <c r="R120" s="137">
        <f t="shared" si="31"/>
        <v>2.1</v>
      </c>
      <c r="S120" s="137">
        <f t="shared" si="30"/>
        <v>2.1</v>
      </c>
      <c r="T120" s="137">
        <f t="shared" si="30"/>
        <v>2.1</v>
      </c>
      <c r="U120" s="137">
        <f t="shared" si="30"/>
        <v>2.1</v>
      </c>
      <c r="V120" s="137">
        <f t="shared" si="30"/>
        <v>2.1</v>
      </c>
      <c r="W120" s="137">
        <f t="shared" si="30"/>
        <v>2.1</v>
      </c>
      <c r="X120" s="137">
        <f t="shared" si="30"/>
        <v>2.1</v>
      </c>
      <c r="Y120" s="137">
        <f t="shared" si="30"/>
        <v>2.1</v>
      </c>
      <c r="Z120" s="137">
        <f t="shared" si="30"/>
        <v>2.1</v>
      </c>
      <c r="AA120" s="137">
        <f t="shared" si="30"/>
        <v>2.1</v>
      </c>
      <c r="AB120" s="137">
        <f t="shared" si="30"/>
        <v>2.1</v>
      </c>
      <c r="AC120" s="137">
        <f t="shared" si="30"/>
        <v>2.1</v>
      </c>
      <c r="AD120" s="137">
        <f t="shared" si="30"/>
        <v>2.1</v>
      </c>
      <c r="AE120" s="137">
        <f t="shared" si="30"/>
        <v>2.1</v>
      </c>
      <c r="AF120" s="137">
        <f t="shared" si="30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1"/>
        <v>9.3000000000000007</v>
      </c>
      <c r="D121" s="137">
        <f t="shared" si="31"/>
        <v>9.3000000000000007</v>
      </c>
      <c r="E121" s="137">
        <f t="shared" si="31"/>
        <v>9.3000000000000007</v>
      </c>
      <c r="F121" s="137">
        <f t="shared" si="31"/>
        <v>9.3000000000000007</v>
      </c>
      <c r="G121" s="137">
        <f t="shared" si="31"/>
        <v>9.3000000000000007</v>
      </c>
      <c r="H121" s="137">
        <f t="shared" si="31"/>
        <v>9.3000000000000007</v>
      </c>
      <c r="I121" s="137">
        <f t="shared" si="31"/>
        <v>9.3000000000000007</v>
      </c>
      <c r="J121" s="137">
        <f t="shared" si="31"/>
        <v>9.3000000000000007</v>
      </c>
      <c r="K121" s="137">
        <f t="shared" si="31"/>
        <v>9.3000000000000007</v>
      </c>
      <c r="L121" s="137">
        <f t="shared" si="31"/>
        <v>9.3000000000000007</v>
      </c>
      <c r="M121" s="137">
        <f t="shared" si="31"/>
        <v>9.3000000000000007</v>
      </c>
      <c r="N121" s="137">
        <f t="shared" si="31"/>
        <v>9.3000000000000007</v>
      </c>
      <c r="O121" s="137">
        <f t="shared" si="31"/>
        <v>9.3000000000000007</v>
      </c>
      <c r="P121" s="137">
        <f t="shared" si="31"/>
        <v>9.3000000000000007</v>
      </c>
      <c r="Q121" s="137">
        <f t="shared" si="31"/>
        <v>9.3000000000000007</v>
      </c>
      <c r="R121" s="137">
        <f t="shared" si="31"/>
        <v>9.3000000000000007</v>
      </c>
      <c r="S121" s="137">
        <f t="shared" si="30"/>
        <v>9.3000000000000007</v>
      </c>
      <c r="T121" s="137">
        <f t="shared" si="30"/>
        <v>9.3000000000000007</v>
      </c>
      <c r="U121" s="137">
        <f t="shared" si="30"/>
        <v>9.3000000000000007</v>
      </c>
      <c r="V121" s="137">
        <f t="shared" si="30"/>
        <v>9.3000000000000007</v>
      </c>
      <c r="W121" s="137">
        <f t="shared" si="30"/>
        <v>9.3000000000000007</v>
      </c>
      <c r="X121" s="137">
        <f t="shared" si="30"/>
        <v>9.3000000000000007</v>
      </c>
      <c r="Y121" s="137">
        <f t="shared" si="30"/>
        <v>9.3000000000000007</v>
      </c>
      <c r="Z121" s="137">
        <f t="shared" si="30"/>
        <v>9.3000000000000007</v>
      </c>
      <c r="AA121" s="137">
        <f t="shared" si="30"/>
        <v>9.3000000000000007</v>
      </c>
      <c r="AB121" s="137">
        <f t="shared" si="30"/>
        <v>9.3000000000000007</v>
      </c>
      <c r="AC121" s="137">
        <f t="shared" si="30"/>
        <v>9.3000000000000007</v>
      </c>
      <c r="AD121" s="137">
        <f t="shared" si="30"/>
        <v>9.3000000000000007</v>
      </c>
      <c r="AE121" s="137">
        <f t="shared" si="30"/>
        <v>9.3000000000000007</v>
      </c>
      <c r="AF121" s="137">
        <f t="shared" si="30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1"/>
        <v>0</v>
      </c>
      <c r="D122" s="137">
        <f t="shared" si="31"/>
        <v>0</v>
      </c>
      <c r="E122" s="137">
        <f t="shared" si="31"/>
        <v>0</v>
      </c>
      <c r="F122" s="137">
        <f t="shared" si="31"/>
        <v>0</v>
      </c>
      <c r="G122" s="137">
        <f t="shared" si="31"/>
        <v>0</v>
      </c>
      <c r="H122" s="137">
        <f t="shared" si="31"/>
        <v>0</v>
      </c>
      <c r="I122" s="137">
        <f t="shared" si="31"/>
        <v>0</v>
      </c>
      <c r="J122" s="137">
        <f t="shared" si="31"/>
        <v>0</v>
      </c>
      <c r="K122" s="137">
        <f t="shared" si="31"/>
        <v>0</v>
      </c>
      <c r="L122" s="137">
        <f t="shared" si="31"/>
        <v>0</v>
      </c>
      <c r="M122" s="137">
        <f t="shared" si="31"/>
        <v>0</v>
      </c>
      <c r="N122" s="137">
        <f t="shared" si="31"/>
        <v>0</v>
      </c>
      <c r="O122" s="137">
        <f t="shared" si="31"/>
        <v>0</v>
      </c>
      <c r="P122" s="137">
        <f t="shared" si="31"/>
        <v>0</v>
      </c>
      <c r="Q122" s="137">
        <f t="shared" si="31"/>
        <v>0</v>
      </c>
      <c r="R122" s="137">
        <f t="shared" si="31"/>
        <v>0</v>
      </c>
      <c r="S122" s="137">
        <f t="shared" si="30"/>
        <v>0</v>
      </c>
      <c r="T122" s="137">
        <f t="shared" si="30"/>
        <v>0</v>
      </c>
      <c r="U122" s="137">
        <f t="shared" si="30"/>
        <v>0</v>
      </c>
      <c r="V122" s="137">
        <f t="shared" si="30"/>
        <v>0</v>
      </c>
      <c r="W122" s="137">
        <f t="shared" si="30"/>
        <v>0</v>
      </c>
      <c r="X122" s="137">
        <f t="shared" si="30"/>
        <v>0</v>
      </c>
      <c r="Y122" s="137">
        <f t="shared" si="30"/>
        <v>0</v>
      </c>
      <c r="Z122" s="137">
        <f t="shared" si="30"/>
        <v>0</v>
      </c>
      <c r="AA122" s="137">
        <f t="shared" si="30"/>
        <v>0</v>
      </c>
      <c r="AB122" s="137">
        <f t="shared" si="30"/>
        <v>0</v>
      </c>
      <c r="AC122" s="137">
        <f t="shared" si="30"/>
        <v>0</v>
      </c>
      <c r="AD122" s="137">
        <f t="shared" si="30"/>
        <v>0</v>
      </c>
      <c r="AE122" s="137">
        <f t="shared" si="30"/>
        <v>0</v>
      </c>
      <c r="AF122" s="137">
        <f t="shared" si="30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1"/>
        <v>0</v>
      </c>
      <c r="D123" s="137">
        <f t="shared" si="31"/>
        <v>0</v>
      </c>
      <c r="E123" s="137">
        <f t="shared" si="31"/>
        <v>0</v>
      </c>
      <c r="F123" s="137">
        <f t="shared" si="31"/>
        <v>0</v>
      </c>
      <c r="G123" s="137">
        <f t="shared" si="31"/>
        <v>0</v>
      </c>
      <c r="H123" s="137">
        <f t="shared" si="31"/>
        <v>0</v>
      </c>
      <c r="I123" s="137">
        <f t="shared" si="31"/>
        <v>0</v>
      </c>
      <c r="J123" s="137">
        <f t="shared" si="31"/>
        <v>0</v>
      </c>
      <c r="K123" s="137">
        <f t="shared" si="31"/>
        <v>0</v>
      </c>
      <c r="L123" s="137">
        <f t="shared" si="31"/>
        <v>0</v>
      </c>
      <c r="M123" s="137">
        <f t="shared" si="31"/>
        <v>0</v>
      </c>
      <c r="N123" s="137">
        <f t="shared" si="31"/>
        <v>0</v>
      </c>
      <c r="O123" s="137">
        <f t="shared" si="31"/>
        <v>0</v>
      </c>
      <c r="P123" s="137">
        <f t="shared" si="31"/>
        <v>0</v>
      </c>
      <c r="Q123" s="137">
        <f t="shared" si="31"/>
        <v>0</v>
      </c>
      <c r="R123" s="137">
        <f t="shared" si="31"/>
        <v>0</v>
      </c>
      <c r="S123" s="137">
        <f t="shared" si="30"/>
        <v>0</v>
      </c>
      <c r="T123" s="137">
        <f t="shared" si="30"/>
        <v>0</v>
      </c>
      <c r="U123" s="137">
        <f t="shared" si="30"/>
        <v>0</v>
      </c>
      <c r="V123" s="137">
        <f t="shared" si="30"/>
        <v>0</v>
      </c>
      <c r="W123" s="137">
        <f t="shared" si="30"/>
        <v>0</v>
      </c>
      <c r="X123" s="137">
        <f t="shared" si="30"/>
        <v>0</v>
      </c>
      <c r="Y123" s="137">
        <f t="shared" si="30"/>
        <v>0</v>
      </c>
      <c r="Z123" s="137">
        <f t="shared" si="30"/>
        <v>0</v>
      </c>
      <c r="AA123" s="137">
        <f t="shared" si="30"/>
        <v>0</v>
      </c>
      <c r="AB123" s="137">
        <f t="shared" si="30"/>
        <v>0</v>
      </c>
      <c r="AC123" s="137">
        <f t="shared" si="30"/>
        <v>0</v>
      </c>
      <c r="AD123" s="137">
        <f t="shared" si="30"/>
        <v>0</v>
      </c>
      <c r="AE123" s="137">
        <f t="shared" si="30"/>
        <v>0</v>
      </c>
      <c r="AF123" s="137">
        <f t="shared" si="30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1"/>
        <v>5</v>
      </c>
      <c r="D124" s="137">
        <f t="shared" si="31"/>
        <v>5</v>
      </c>
      <c r="E124" s="137">
        <f t="shared" si="31"/>
        <v>5</v>
      </c>
      <c r="F124" s="137">
        <f t="shared" si="31"/>
        <v>5</v>
      </c>
      <c r="G124" s="137">
        <f t="shared" si="31"/>
        <v>5</v>
      </c>
      <c r="H124" s="137">
        <f t="shared" si="31"/>
        <v>5</v>
      </c>
      <c r="I124" s="137">
        <f t="shared" si="31"/>
        <v>5</v>
      </c>
      <c r="J124" s="137">
        <f t="shared" si="31"/>
        <v>5</v>
      </c>
      <c r="K124" s="137">
        <f t="shared" si="31"/>
        <v>5</v>
      </c>
      <c r="L124" s="137">
        <f t="shared" si="31"/>
        <v>5</v>
      </c>
      <c r="M124" s="137">
        <f t="shared" si="31"/>
        <v>5</v>
      </c>
      <c r="N124" s="137">
        <f t="shared" si="31"/>
        <v>5</v>
      </c>
      <c r="O124" s="137">
        <f t="shared" si="31"/>
        <v>5</v>
      </c>
      <c r="P124" s="137">
        <f t="shared" si="31"/>
        <v>5</v>
      </c>
      <c r="Q124" s="137">
        <f t="shared" si="31"/>
        <v>5</v>
      </c>
      <c r="R124" s="137">
        <f t="shared" si="31"/>
        <v>5</v>
      </c>
      <c r="S124" s="137">
        <f t="shared" si="30"/>
        <v>5</v>
      </c>
      <c r="T124" s="137">
        <f t="shared" si="30"/>
        <v>5</v>
      </c>
      <c r="U124" s="137">
        <f t="shared" si="30"/>
        <v>5</v>
      </c>
      <c r="V124" s="137">
        <f t="shared" si="30"/>
        <v>5</v>
      </c>
      <c r="W124" s="137">
        <f t="shared" si="30"/>
        <v>5</v>
      </c>
      <c r="X124" s="137">
        <f t="shared" si="30"/>
        <v>5</v>
      </c>
      <c r="Y124" s="137">
        <f t="shared" si="30"/>
        <v>5</v>
      </c>
      <c r="Z124" s="137">
        <f t="shared" si="30"/>
        <v>5</v>
      </c>
      <c r="AA124" s="137">
        <f t="shared" si="30"/>
        <v>5</v>
      </c>
      <c r="AB124" s="137">
        <f t="shared" si="30"/>
        <v>5</v>
      </c>
      <c r="AC124" s="137">
        <f t="shared" si="30"/>
        <v>5</v>
      </c>
      <c r="AD124" s="137">
        <f t="shared" si="30"/>
        <v>5</v>
      </c>
      <c r="AE124" s="137">
        <f t="shared" si="30"/>
        <v>5</v>
      </c>
      <c r="AF124" s="137">
        <f t="shared" si="30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1"/>
        <v>1</v>
      </c>
      <c r="D125" s="137">
        <f t="shared" si="31"/>
        <v>1</v>
      </c>
      <c r="E125" s="137">
        <f t="shared" si="31"/>
        <v>1</v>
      </c>
      <c r="F125" s="137">
        <f t="shared" si="31"/>
        <v>1</v>
      </c>
      <c r="G125" s="137">
        <f t="shared" si="31"/>
        <v>1</v>
      </c>
      <c r="H125" s="137">
        <f t="shared" si="31"/>
        <v>1</v>
      </c>
      <c r="I125" s="137">
        <f t="shared" si="31"/>
        <v>1</v>
      </c>
      <c r="J125" s="137">
        <f t="shared" si="31"/>
        <v>1</v>
      </c>
      <c r="K125" s="137">
        <f t="shared" si="31"/>
        <v>1</v>
      </c>
      <c r="L125" s="137">
        <f t="shared" si="31"/>
        <v>1</v>
      </c>
      <c r="M125" s="137">
        <f t="shared" si="31"/>
        <v>1</v>
      </c>
      <c r="N125" s="137">
        <f t="shared" si="31"/>
        <v>1</v>
      </c>
      <c r="O125" s="137">
        <f t="shared" si="31"/>
        <v>1</v>
      </c>
      <c r="P125" s="137">
        <f t="shared" si="31"/>
        <v>1</v>
      </c>
      <c r="Q125" s="137">
        <f t="shared" si="31"/>
        <v>1</v>
      </c>
      <c r="R125" s="137">
        <f t="shared" si="31"/>
        <v>1</v>
      </c>
      <c r="S125" s="137">
        <f t="shared" si="30"/>
        <v>1</v>
      </c>
      <c r="T125" s="137">
        <f t="shared" si="30"/>
        <v>1</v>
      </c>
      <c r="U125" s="137">
        <f t="shared" si="30"/>
        <v>1</v>
      </c>
      <c r="V125" s="137">
        <f t="shared" si="30"/>
        <v>1</v>
      </c>
      <c r="W125" s="137">
        <f t="shared" si="30"/>
        <v>1</v>
      </c>
      <c r="X125" s="137">
        <f t="shared" si="30"/>
        <v>1</v>
      </c>
      <c r="Y125" s="137">
        <f t="shared" si="30"/>
        <v>1</v>
      </c>
      <c r="Z125" s="137">
        <f t="shared" si="30"/>
        <v>1</v>
      </c>
      <c r="AA125" s="137">
        <f t="shared" si="30"/>
        <v>1</v>
      </c>
      <c r="AB125" s="137">
        <f t="shared" si="30"/>
        <v>1</v>
      </c>
      <c r="AC125" s="137">
        <f t="shared" si="30"/>
        <v>1</v>
      </c>
      <c r="AD125" s="137">
        <f t="shared" si="30"/>
        <v>1</v>
      </c>
      <c r="AE125" s="137">
        <f t="shared" si="30"/>
        <v>1</v>
      </c>
      <c r="AF125" s="137">
        <f t="shared" si="30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1"/>
        <v>1.58</v>
      </c>
      <c r="D126" s="137">
        <f t="shared" si="31"/>
        <v>1.58</v>
      </c>
      <c r="E126" s="137">
        <f t="shared" si="31"/>
        <v>1.58</v>
      </c>
      <c r="F126" s="137">
        <f t="shared" si="31"/>
        <v>1.58</v>
      </c>
      <c r="G126" s="137">
        <f t="shared" si="31"/>
        <v>1.58</v>
      </c>
      <c r="H126" s="137">
        <f t="shared" si="31"/>
        <v>1.58</v>
      </c>
      <c r="I126" s="137">
        <f t="shared" si="31"/>
        <v>1.58</v>
      </c>
      <c r="J126" s="137">
        <f t="shared" si="31"/>
        <v>1.58</v>
      </c>
      <c r="K126" s="137">
        <f t="shared" si="31"/>
        <v>1.58</v>
      </c>
      <c r="L126" s="137">
        <f t="shared" si="31"/>
        <v>1.58</v>
      </c>
      <c r="M126" s="137">
        <f t="shared" si="31"/>
        <v>1.58</v>
      </c>
      <c r="N126" s="137">
        <f t="shared" si="31"/>
        <v>1.58</v>
      </c>
      <c r="O126" s="137">
        <f t="shared" si="31"/>
        <v>1.58</v>
      </c>
      <c r="P126" s="137">
        <f t="shared" si="31"/>
        <v>1.58</v>
      </c>
      <c r="Q126" s="137">
        <f t="shared" si="31"/>
        <v>1.58</v>
      </c>
      <c r="R126" s="137">
        <f t="shared" si="31"/>
        <v>1.58</v>
      </c>
      <c r="S126" s="137">
        <f t="shared" si="30"/>
        <v>1.58</v>
      </c>
      <c r="T126" s="137">
        <f t="shared" si="30"/>
        <v>1.58</v>
      </c>
      <c r="U126" s="137">
        <f t="shared" si="30"/>
        <v>1.58</v>
      </c>
      <c r="V126" s="137">
        <f t="shared" si="30"/>
        <v>1.58</v>
      </c>
      <c r="W126" s="137">
        <f t="shared" si="30"/>
        <v>1.58</v>
      </c>
      <c r="X126" s="137">
        <f t="shared" si="30"/>
        <v>1.58</v>
      </c>
      <c r="Y126" s="137">
        <f t="shared" si="30"/>
        <v>1.58</v>
      </c>
      <c r="Z126" s="137">
        <f t="shared" si="30"/>
        <v>1.58</v>
      </c>
      <c r="AA126" s="137">
        <f t="shared" si="30"/>
        <v>1.58</v>
      </c>
      <c r="AB126" s="137">
        <f t="shared" si="30"/>
        <v>1.58</v>
      </c>
      <c r="AC126" s="137">
        <f t="shared" si="30"/>
        <v>1.58</v>
      </c>
      <c r="AD126" s="137">
        <f t="shared" si="30"/>
        <v>1.58</v>
      </c>
      <c r="AE126" s="137">
        <f t="shared" si="30"/>
        <v>1.58</v>
      </c>
      <c r="AF126" s="137">
        <f t="shared" si="30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1"/>
        <v>1.46</v>
      </c>
      <c r="D127" s="137">
        <f t="shared" si="31"/>
        <v>1.46</v>
      </c>
      <c r="E127" s="137">
        <f t="shared" si="31"/>
        <v>1.46</v>
      </c>
      <c r="F127" s="137">
        <f t="shared" si="31"/>
        <v>1.46</v>
      </c>
      <c r="G127" s="137">
        <f t="shared" si="31"/>
        <v>1.46</v>
      </c>
      <c r="H127" s="137">
        <f t="shared" si="31"/>
        <v>1.46</v>
      </c>
      <c r="I127" s="137">
        <f t="shared" si="31"/>
        <v>1.46</v>
      </c>
      <c r="J127" s="137">
        <f t="shared" si="31"/>
        <v>1.46</v>
      </c>
      <c r="K127" s="137">
        <f t="shared" si="31"/>
        <v>1.46</v>
      </c>
      <c r="L127" s="137">
        <f t="shared" si="31"/>
        <v>1.46</v>
      </c>
      <c r="M127" s="137">
        <f t="shared" si="31"/>
        <v>1.46</v>
      </c>
      <c r="N127" s="137">
        <f t="shared" si="31"/>
        <v>1.46</v>
      </c>
      <c r="O127" s="137">
        <f t="shared" si="31"/>
        <v>1.46</v>
      </c>
      <c r="P127" s="137">
        <f t="shared" si="31"/>
        <v>1.46</v>
      </c>
      <c r="Q127" s="137">
        <f t="shared" si="31"/>
        <v>1.46</v>
      </c>
      <c r="R127" s="137">
        <f t="shared" si="31"/>
        <v>1.46</v>
      </c>
      <c r="S127" s="137">
        <f t="shared" ref="S127:AF128" si="32">R127</f>
        <v>1.46</v>
      </c>
      <c r="T127" s="137">
        <f t="shared" si="32"/>
        <v>1.46</v>
      </c>
      <c r="U127" s="137">
        <f t="shared" si="32"/>
        <v>1.46</v>
      </c>
      <c r="V127" s="137">
        <f t="shared" si="32"/>
        <v>1.46</v>
      </c>
      <c r="W127" s="137">
        <f t="shared" si="32"/>
        <v>1.46</v>
      </c>
      <c r="X127" s="137">
        <f t="shared" si="32"/>
        <v>1.46</v>
      </c>
      <c r="Y127" s="137">
        <f t="shared" si="32"/>
        <v>1.46</v>
      </c>
      <c r="Z127" s="137">
        <f t="shared" si="32"/>
        <v>1.46</v>
      </c>
      <c r="AA127" s="137">
        <f t="shared" si="32"/>
        <v>1.46</v>
      </c>
      <c r="AB127" s="137">
        <f t="shared" si="32"/>
        <v>1.46</v>
      </c>
      <c r="AC127" s="137">
        <f t="shared" si="32"/>
        <v>1.46</v>
      </c>
      <c r="AD127" s="137">
        <f t="shared" si="32"/>
        <v>1.46</v>
      </c>
      <c r="AE127" s="137">
        <f t="shared" si="32"/>
        <v>1.46</v>
      </c>
      <c r="AF127" s="137">
        <f t="shared" si="32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1"/>
        <v>1.48</v>
      </c>
      <c r="D128" s="137">
        <f t="shared" si="31"/>
        <v>1.48</v>
      </c>
      <c r="E128" s="137">
        <f t="shared" si="31"/>
        <v>1.48</v>
      </c>
      <c r="F128" s="137">
        <f t="shared" si="31"/>
        <v>1.48</v>
      </c>
      <c r="G128" s="137">
        <f t="shared" si="31"/>
        <v>1.48</v>
      </c>
      <c r="H128" s="137">
        <f t="shared" si="31"/>
        <v>1.48</v>
      </c>
      <c r="I128" s="137">
        <f t="shared" si="31"/>
        <v>1.48</v>
      </c>
      <c r="J128" s="137">
        <f t="shared" si="31"/>
        <v>1.48</v>
      </c>
      <c r="K128" s="137">
        <f t="shared" si="31"/>
        <v>1.48</v>
      </c>
      <c r="L128" s="137">
        <f t="shared" si="31"/>
        <v>1.48</v>
      </c>
      <c r="M128" s="137">
        <f t="shared" si="31"/>
        <v>1.48</v>
      </c>
      <c r="N128" s="137">
        <f t="shared" si="31"/>
        <v>1.48</v>
      </c>
      <c r="O128" s="137">
        <f t="shared" si="31"/>
        <v>1.48</v>
      </c>
      <c r="P128" s="137">
        <f t="shared" si="31"/>
        <v>1.48</v>
      </c>
      <c r="Q128" s="137">
        <f t="shared" si="31"/>
        <v>1.48</v>
      </c>
      <c r="R128" s="137">
        <f t="shared" si="31"/>
        <v>1.48</v>
      </c>
      <c r="S128" s="137">
        <f t="shared" si="32"/>
        <v>1.48</v>
      </c>
      <c r="T128" s="137">
        <f t="shared" si="32"/>
        <v>1.48</v>
      </c>
      <c r="U128" s="137">
        <f t="shared" si="32"/>
        <v>1.48</v>
      </c>
      <c r="V128" s="137">
        <f t="shared" si="32"/>
        <v>1.48</v>
      </c>
      <c r="W128" s="137">
        <f t="shared" si="32"/>
        <v>1.48</v>
      </c>
      <c r="X128" s="137">
        <f t="shared" si="32"/>
        <v>1.48</v>
      </c>
      <c r="Y128" s="137">
        <f t="shared" si="32"/>
        <v>1.48</v>
      </c>
      <c r="Z128" s="137">
        <f t="shared" si="32"/>
        <v>1.48</v>
      </c>
      <c r="AA128" s="137">
        <f t="shared" si="32"/>
        <v>1.48</v>
      </c>
      <c r="AB128" s="137">
        <f t="shared" si="32"/>
        <v>1.48</v>
      </c>
      <c r="AC128" s="137">
        <f t="shared" si="32"/>
        <v>1.48</v>
      </c>
      <c r="AD128" s="137">
        <f t="shared" si="32"/>
        <v>1.48</v>
      </c>
      <c r="AE128" s="137">
        <f t="shared" si="32"/>
        <v>1.48</v>
      </c>
      <c r="AF128" s="137">
        <f t="shared" si="32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3">B130</f>
        <v>2.2000000000000002</v>
      </c>
      <c r="D130" s="137">
        <f t="shared" si="33"/>
        <v>2.2000000000000002</v>
      </c>
      <c r="E130" s="137">
        <f t="shared" si="33"/>
        <v>2.2000000000000002</v>
      </c>
      <c r="F130" s="137">
        <f t="shared" si="33"/>
        <v>2.2000000000000002</v>
      </c>
      <c r="G130" s="137">
        <f t="shared" si="33"/>
        <v>2.2000000000000002</v>
      </c>
      <c r="H130" s="137">
        <f t="shared" si="33"/>
        <v>2.2000000000000002</v>
      </c>
      <c r="I130" s="137">
        <f t="shared" si="33"/>
        <v>2.2000000000000002</v>
      </c>
      <c r="J130" s="137">
        <f t="shared" si="33"/>
        <v>2.2000000000000002</v>
      </c>
      <c r="K130" s="137">
        <f t="shared" si="33"/>
        <v>2.2000000000000002</v>
      </c>
      <c r="L130" s="137">
        <f t="shared" si="33"/>
        <v>2.2000000000000002</v>
      </c>
      <c r="M130" s="137">
        <f t="shared" si="33"/>
        <v>2.2000000000000002</v>
      </c>
      <c r="N130" s="137">
        <f t="shared" si="33"/>
        <v>2.2000000000000002</v>
      </c>
      <c r="O130" s="137">
        <f t="shared" si="33"/>
        <v>2.2000000000000002</v>
      </c>
      <c r="P130" s="137">
        <f t="shared" si="33"/>
        <v>2.2000000000000002</v>
      </c>
      <c r="Q130" s="137">
        <f t="shared" si="33"/>
        <v>2.2000000000000002</v>
      </c>
      <c r="R130" s="137">
        <f t="shared" si="33"/>
        <v>2.2000000000000002</v>
      </c>
      <c r="S130" s="137">
        <f t="shared" ref="S130:AF137" si="34">R130</f>
        <v>2.2000000000000002</v>
      </c>
      <c r="T130" s="137">
        <f t="shared" si="34"/>
        <v>2.2000000000000002</v>
      </c>
      <c r="U130" s="137">
        <f t="shared" si="34"/>
        <v>2.2000000000000002</v>
      </c>
      <c r="V130" s="137">
        <f t="shared" si="34"/>
        <v>2.2000000000000002</v>
      </c>
      <c r="W130" s="137">
        <f t="shared" si="34"/>
        <v>2.2000000000000002</v>
      </c>
      <c r="X130" s="137">
        <f t="shared" si="34"/>
        <v>2.2000000000000002</v>
      </c>
      <c r="Y130" s="137">
        <f t="shared" si="34"/>
        <v>2.2000000000000002</v>
      </c>
      <c r="Z130" s="137">
        <f t="shared" si="34"/>
        <v>2.2000000000000002</v>
      </c>
      <c r="AA130" s="137">
        <f t="shared" si="34"/>
        <v>2.2000000000000002</v>
      </c>
      <c r="AB130" s="137">
        <f t="shared" si="34"/>
        <v>2.2000000000000002</v>
      </c>
      <c r="AC130" s="137">
        <f t="shared" si="34"/>
        <v>2.2000000000000002</v>
      </c>
      <c r="AD130" s="137">
        <f t="shared" si="34"/>
        <v>2.2000000000000002</v>
      </c>
      <c r="AE130" s="137">
        <f t="shared" si="34"/>
        <v>2.2000000000000002</v>
      </c>
      <c r="AF130" s="137">
        <f t="shared" si="34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3"/>
        <v>2</v>
      </c>
      <c r="D131" s="137">
        <f t="shared" si="33"/>
        <v>2</v>
      </c>
      <c r="E131" s="137">
        <f t="shared" si="33"/>
        <v>2</v>
      </c>
      <c r="F131" s="137">
        <f t="shared" si="33"/>
        <v>2</v>
      </c>
      <c r="G131" s="137">
        <f t="shared" si="33"/>
        <v>2</v>
      </c>
      <c r="H131" s="137">
        <f t="shared" si="33"/>
        <v>2</v>
      </c>
      <c r="I131" s="137">
        <f t="shared" si="33"/>
        <v>2</v>
      </c>
      <c r="J131" s="137">
        <f t="shared" si="33"/>
        <v>2</v>
      </c>
      <c r="K131" s="137">
        <f t="shared" si="33"/>
        <v>2</v>
      </c>
      <c r="L131" s="137">
        <f t="shared" si="33"/>
        <v>2</v>
      </c>
      <c r="M131" s="137">
        <f t="shared" si="33"/>
        <v>2</v>
      </c>
      <c r="N131" s="137">
        <f t="shared" si="33"/>
        <v>2</v>
      </c>
      <c r="O131" s="137">
        <f t="shared" si="33"/>
        <v>2</v>
      </c>
      <c r="P131" s="137">
        <f t="shared" si="33"/>
        <v>2</v>
      </c>
      <c r="Q131" s="137">
        <f t="shared" si="33"/>
        <v>2</v>
      </c>
      <c r="R131" s="137">
        <f t="shared" si="33"/>
        <v>2</v>
      </c>
      <c r="S131" s="137">
        <f t="shared" si="34"/>
        <v>2</v>
      </c>
      <c r="T131" s="137">
        <f t="shared" si="34"/>
        <v>2</v>
      </c>
      <c r="U131" s="137">
        <f t="shared" si="34"/>
        <v>2</v>
      </c>
      <c r="V131" s="137">
        <f t="shared" si="34"/>
        <v>2</v>
      </c>
      <c r="W131" s="137">
        <f t="shared" si="34"/>
        <v>2</v>
      </c>
      <c r="X131" s="137">
        <f t="shared" si="34"/>
        <v>2</v>
      </c>
      <c r="Y131" s="137">
        <f t="shared" si="34"/>
        <v>2</v>
      </c>
      <c r="Z131" s="137">
        <f t="shared" si="34"/>
        <v>2</v>
      </c>
      <c r="AA131" s="137">
        <f t="shared" si="34"/>
        <v>2</v>
      </c>
      <c r="AB131" s="137">
        <f t="shared" si="34"/>
        <v>2</v>
      </c>
      <c r="AC131" s="137">
        <f t="shared" si="34"/>
        <v>2</v>
      </c>
      <c r="AD131" s="137">
        <f t="shared" si="34"/>
        <v>2</v>
      </c>
      <c r="AE131" s="137">
        <f t="shared" si="34"/>
        <v>2</v>
      </c>
      <c r="AF131" s="137">
        <f t="shared" si="34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3"/>
        <v>1.25</v>
      </c>
      <c r="D132" s="137">
        <f t="shared" si="33"/>
        <v>1.25</v>
      </c>
      <c r="E132" s="137">
        <f t="shared" si="33"/>
        <v>1.25</v>
      </c>
      <c r="F132" s="137">
        <f t="shared" si="33"/>
        <v>1.25</v>
      </c>
      <c r="G132" s="137">
        <f t="shared" si="33"/>
        <v>1.25</v>
      </c>
      <c r="H132" s="137">
        <f t="shared" si="33"/>
        <v>1.25</v>
      </c>
      <c r="I132" s="137">
        <f t="shared" si="33"/>
        <v>1.25</v>
      </c>
      <c r="J132" s="137">
        <f t="shared" si="33"/>
        <v>1.25</v>
      </c>
      <c r="K132" s="137">
        <f t="shared" si="33"/>
        <v>1.25</v>
      </c>
      <c r="L132" s="137">
        <f t="shared" si="33"/>
        <v>1.25</v>
      </c>
      <c r="M132" s="137">
        <f t="shared" si="33"/>
        <v>1.25</v>
      </c>
      <c r="N132" s="137">
        <f t="shared" si="33"/>
        <v>1.25</v>
      </c>
      <c r="O132" s="137">
        <f t="shared" si="33"/>
        <v>1.25</v>
      </c>
      <c r="P132" s="137">
        <f t="shared" si="33"/>
        <v>1.25</v>
      </c>
      <c r="Q132" s="137">
        <f t="shared" si="33"/>
        <v>1.25</v>
      </c>
      <c r="R132" s="137">
        <f t="shared" si="33"/>
        <v>1.25</v>
      </c>
      <c r="S132" s="137">
        <f t="shared" si="34"/>
        <v>1.25</v>
      </c>
      <c r="T132" s="137">
        <f t="shared" si="34"/>
        <v>1.25</v>
      </c>
      <c r="U132" s="137">
        <f t="shared" si="34"/>
        <v>1.25</v>
      </c>
      <c r="V132" s="137">
        <f t="shared" si="34"/>
        <v>1.25</v>
      </c>
      <c r="W132" s="137">
        <f t="shared" si="34"/>
        <v>1.25</v>
      </c>
      <c r="X132" s="137">
        <f t="shared" si="34"/>
        <v>1.25</v>
      </c>
      <c r="Y132" s="137">
        <f t="shared" si="34"/>
        <v>1.25</v>
      </c>
      <c r="Z132" s="137">
        <f t="shared" si="34"/>
        <v>1.25</v>
      </c>
      <c r="AA132" s="137">
        <f t="shared" si="34"/>
        <v>1.25</v>
      </c>
      <c r="AB132" s="137">
        <f t="shared" si="34"/>
        <v>1.25</v>
      </c>
      <c r="AC132" s="137">
        <f t="shared" si="34"/>
        <v>1.25</v>
      </c>
      <c r="AD132" s="137">
        <f t="shared" si="34"/>
        <v>1.25</v>
      </c>
      <c r="AE132" s="137">
        <f t="shared" si="34"/>
        <v>1.25</v>
      </c>
      <c r="AF132" s="137">
        <f t="shared" si="34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3"/>
        <v>1.1499999999999999</v>
      </c>
      <c r="D133" s="137">
        <f t="shared" si="33"/>
        <v>1.1499999999999999</v>
      </c>
      <c r="E133" s="137">
        <f t="shared" si="33"/>
        <v>1.1499999999999999</v>
      </c>
      <c r="F133" s="137">
        <f t="shared" si="33"/>
        <v>1.1499999999999999</v>
      </c>
      <c r="G133" s="137">
        <f t="shared" si="33"/>
        <v>1.1499999999999999</v>
      </c>
      <c r="H133" s="137">
        <f t="shared" si="33"/>
        <v>1.1499999999999999</v>
      </c>
      <c r="I133" s="137">
        <f t="shared" si="33"/>
        <v>1.1499999999999999</v>
      </c>
      <c r="J133" s="137">
        <f t="shared" si="33"/>
        <v>1.1499999999999999</v>
      </c>
      <c r="K133" s="137">
        <f t="shared" si="33"/>
        <v>1.1499999999999999</v>
      </c>
      <c r="L133" s="137">
        <f t="shared" si="33"/>
        <v>1.1499999999999999</v>
      </c>
      <c r="M133" s="137">
        <f t="shared" si="33"/>
        <v>1.1499999999999999</v>
      </c>
      <c r="N133" s="137">
        <f t="shared" si="33"/>
        <v>1.1499999999999999</v>
      </c>
      <c r="O133" s="137">
        <f t="shared" si="33"/>
        <v>1.1499999999999999</v>
      </c>
      <c r="P133" s="137">
        <f t="shared" si="33"/>
        <v>1.1499999999999999</v>
      </c>
      <c r="Q133" s="137">
        <f t="shared" si="33"/>
        <v>1.1499999999999999</v>
      </c>
      <c r="R133" s="137">
        <f t="shared" si="33"/>
        <v>1.1499999999999999</v>
      </c>
      <c r="S133" s="137">
        <f t="shared" si="34"/>
        <v>1.1499999999999999</v>
      </c>
      <c r="T133" s="137">
        <f t="shared" si="34"/>
        <v>1.1499999999999999</v>
      </c>
      <c r="U133" s="137">
        <f t="shared" si="34"/>
        <v>1.1499999999999999</v>
      </c>
      <c r="V133" s="137">
        <f t="shared" si="34"/>
        <v>1.1499999999999999</v>
      </c>
      <c r="W133" s="137">
        <f t="shared" si="34"/>
        <v>1.1499999999999999</v>
      </c>
      <c r="X133" s="137">
        <f t="shared" si="34"/>
        <v>1.1499999999999999</v>
      </c>
      <c r="Y133" s="137">
        <f t="shared" si="34"/>
        <v>1.1499999999999999</v>
      </c>
      <c r="Z133" s="137">
        <f t="shared" si="34"/>
        <v>1.1499999999999999</v>
      </c>
      <c r="AA133" s="137">
        <f t="shared" si="34"/>
        <v>1.1499999999999999</v>
      </c>
      <c r="AB133" s="137">
        <f t="shared" si="34"/>
        <v>1.1499999999999999</v>
      </c>
      <c r="AC133" s="137">
        <f t="shared" si="34"/>
        <v>1.1499999999999999</v>
      </c>
      <c r="AD133" s="137">
        <f t="shared" si="34"/>
        <v>1.1499999999999999</v>
      </c>
      <c r="AE133" s="137">
        <f t="shared" si="34"/>
        <v>1.1499999999999999</v>
      </c>
      <c r="AF133" s="137">
        <f t="shared" si="34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3"/>
        <v>2.133</v>
      </c>
      <c r="D134" s="137">
        <f t="shared" si="33"/>
        <v>2.133</v>
      </c>
      <c r="E134" s="137">
        <f t="shared" si="33"/>
        <v>2.133</v>
      </c>
      <c r="F134" s="137">
        <f t="shared" si="33"/>
        <v>2.133</v>
      </c>
      <c r="G134" s="137">
        <f t="shared" si="33"/>
        <v>2.133</v>
      </c>
      <c r="H134" s="137">
        <f t="shared" si="33"/>
        <v>2.133</v>
      </c>
      <c r="I134" s="137">
        <f t="shared" si="33"/>
        <v>2.133</v>
      </c>
      <c r="J134" s="137">
        <f t="shared" si="33"/>
        <v>2.133</v>
      </c>
      <c r="K134" s="137">
        <f t="shared" si="33"/>
        <v>2.133</v>
      </c>
      <c r="L134" s="137">
        <f t="shared" si="33"/>
        <v>2.133</v>
      </c>
      <c r="M134" s="137">
        <f t="shared" si="33"/>
        <v>2.133</v>
      </c>
      <c r="N134" s="137">
        <f t="shared" si="33"/>
        <v>2.133</v>
      </c>
      <c r="O134" s="137">
        <f t="shared" si="33"/>
        <v>2.133</v>
      </c>
      <c r="P134" s="137">
        <f t="shared" si="33"/>
        <v>2.133</v>
      </c>
      <c r="Q134" s="137">
        <f t="shared" si="33"/>
        <v>2.133</v>
      </c>
      <c r="R134" s="137">
        <f t="shared" si="33"/>
        <v>2.133</v>
      </c>
      <c r="S134" s="137">
        <f t="shared" si="34"/>
        <v>2.133</v>
      </c>
      <c r="T134" s="137">
        <f t="shared" si="34"/>
        <v>2.133</v>
      </c>
      <c r="U134" s="137">
        <f t="shared" si="34"/>
        <v>2.133</v>
      </c>
      <c r="V134" s="137">
        <f t="shared" si="34"/>
        <v>2.133</v>
      </c>
      <c r="W134" s="137">
        <f t="shared" si="34"/>
        <v>2.133</v>
      </c>
      <c r="X134" s="137">
        <f t="shared" si="34"/>
        <v>2.133</v>
      </c>
      <c r="Y134" s="137">
        <f t="shared" si="34"/>
        <v>2.133</v>
      </c>
      <c r="Z134" s="137">
        <f t="shared" si="34"/>
        <v>2.133</v>
      </c>
      <c r="AA134" s="137">
        <f t="shared" si="34"/>
        <v>2.133</v>
      </c>
      <c r="AB134" s="137">
        <f t="shared" si="34"/>
        <v>2.133</v>
      </c>
      <c r="AC134" s="137">
        <f t="shared" si="34"/>
        <v>2.133</v>
      </c>
      <c r="AD134" s="137">
        <f t="shared" si="34"/>
        <v>2.133</v>
      </c>
      <c r="AE134" s="137">
        <f t="shared" si="34"/>
        <v>2.133</v>
      </c>
      <c r="AF134" s="137">
        <f t="shared" si="34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3"/>
        <v>2.09</v>
      </c>
      <c r="D135" s="137">
        <f t="shared" si="33"/>
        <v>2.09</v>
      </c>
      <c r="E135" s="137">
        <f t="shared" si="33"/>
        <v>2.09</v>
      </c>
      <c r="F135" s="137">
        <f t="shared" si="33"/>
        <v>2.09</v>
      </c>
      <c r="G135" s="137">
        <f t="shared" si="33"/>
        <v>2.09</v>
      </c>
      <c r="H135" s="137">
        <f t="shared" si="33"/>
        <v>2.09</v>
      </c>
      <c r="I135" s="137">
        <f t="shared" si="33"/>
        <v>2.09</v>
      </c>
      <c r="J135" s="137">
        <f t="shared" si="33"/>
        <v>2.09</v>
      </c>
      <c r="K135" s="137">
        <f t="shared" si="33"/>
        <v>2.09</v>
      </c>
      <c r="L135" s="137">
        <f t="shared" si="33"/>
        <v>2.09</v>
      </c>
      <c r="M135" s="137">
        <f t="shared" si="33"/>
        <v>2.09</v>
      </c>
      <c r="N135" s="137">
        <f t="shared" si="33"/>
        <v>2.09</v>
      </c>
      <c r="O135" s="137">
        <f t="shared" si="33"/>
        <v>2.09</v>
      </c>
      <c r="P135" s="137">
        <f t="shared" si="33"/>
        <v>2.09</v>
      </c>
      <c r="Q135" s="137">
        <f t="shared" si="33"/>
        <v>2.09</v>
      </c>
      <c r="R135" s="137">
        <f t="shared" si="33"/>
        <v>2.09</v>
      </c>
      <c r="S135" s="137">
        <f t="shared" si="34"/>
        <v>2.09</v>
      </c>
      <c r="T135" s="137">
        <f t="shared" si="34"/>
        <v>2.09</v>
      </c>
      <c r="U135" s="137">
        <f t="shared" si="34"/>
        <v>2.09</v>
      </c>
      <c r="V135" s="137">
        <f t="shared" si="34"/>
        <v>2.09</v>
      </c>
      <c r="W135" s="137">
        <f t="shared" si="34"/>
        <v>2.09</v>
      </c>
      <c r="X135" s="137">
        <f t="shared" si="34"/>
        <v>2.09</v>
      </c>
      <c r="Y135" s="137">
        <f t="shared" si="34"/>
        <v>2.09</v>
      </c>
      <c r="Z135" s="137">
        <f t="shared" si="34"/>
        <v>2.09</v>
      </c>
      <c r="AA135" s="137">
        <f t="shared" si="34"/>
        <v>2.09</v>
      </c>
      <c r="AB135" s="137">
        <f t="shared" si="34"/>
        <v>2.09</v>
      </c>
      <c r="AC135" s="137">
        <f t="shared" si="34"/>
        <v>2.09</v>
      </c>
      <c r="AD135" s="137">
        <f t="shared" si="34"/>
        <v>2.09</v>
      </c>
      <c r="AE135" s="137">
        <f t="shared" si="34"/>
        <v>2.09</v>
      </c>
      <c r="AF135" s="137">
        <f t="shared" si="34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3"/>
        <v>1.1399999999999999</v>
      </c>
      <c r="D136" s="137">
        <f t="shared" si="33"/>
        <v>1.1399999999999999</v>
      </c>
      <c r="E136" s="137">
        <f t="shared" si="33"/>
        <v>1.1399999999999999</v>
      </c>
      <c r="F136" s="137">
        <f t="shared" si="33"/>
        <v>1.1399999999999999</v>
      </c>
      <c r="G136" s="137">
        <f t="shared" si="33"/>
        <v>1.1399999999999999</v>
      </c>
      <c r="H136" s="137">
        <f t="shared" si="33"/>
        <v>1.1399999999999999</v>
      </c>
      <c r="I136" s="137">
        <f t="shared" si="33"/>
        <v>1.1399999999999999</v>
      </c>
      <c r="J136" s="137">
        <f t="shared" si="33"/>
        <v>1.1399999999999999</v>
      </c>
      <c r="K136" s="137">
        <f t="shared" si="33"/>
        <v>1.1399999999999999</v>
      </c>
      <c r="L136" s="137">
        <f t="shared" si="33"/>
        <v>1.1399999999999999</v>
      </c>
      <c r="M136" s="137">
        <f t="shared" si="33"/>
        <v>1.1399999999999999</v>
      </c>
      <c r="N136" s="137">
        <f t="shared" si="33"/>
        <v>1.1399999999999999</v>
      </c>
      <c r="O136" s="137">
        <f t="shared" si="33"/>
        <v>1.1399999999999999</v>
      </c>
      <c r="P136" s="137">
        <f t="shared" si="33"/>
        <v>1.1399999999999999</v>
      </c>
      <c r="Q136" s="137">
        <f t="shared" si="33"/>
        <v>1.1399999999999999</v>
      </c>
      <c r="R136" s="137">
        <f t="shared" si="33"/>
        <v>1.1399999999999999</v>
      </c>
      <c r="S136" s="137">
        <f t="shared" si="34"/>
        <v>1.1399999999999999</v>
      </c>
      <c r="T136" s="137">
        <f t="shared" si="34"/>
        <v>1.1399999999999999</v>
      </c>
      <c r="U136" s="137">
        <f t="shared" si="34"/>
        <v>1.1399999999999999</v>
      </c>
      <c r="V136" s="137">
        <f t="shared" si="34"/>
        <v>1.1399999999999999</v>
      </c>
      <c r="W136" s="137">
        <f t="shared" si="34"/>
        <v>1.1399999999999999</v>
      </c>
      <c r="X136" s="137">
        <f t="shared" si="34"/>
        <v>1.1399999999999999</v>
      </c>
      <c r="Y136" s="137">
        <f t="shared" si="34"/>
        <v>1.1399999999999999</v>
      </c>
      <c r="Z136" s="137">
        <f t="shared" si="34"/>
        <v>1.1399999999999999</v>
      </c>
      <c r="AA136" s="137">
        <f t="shared" si="34"/>
        <v>1.1399999999999999</v>
      </c>
      <c r="AB136" s="137">
        <f t="shared" si="34"/>
        <v>1.1399999999999999</v>
      </c>
      <c r="AC136" s="137">
        <f t="shared" si="34"/>
        <v>1.1399999999999999</v>
      </c>
      <c r="AD136" s="137">
        <f t="shared" si="34"/>
        <v>1.1399999999999999</v>
      </c>
      <c r="AE136" s="137">
        <f t="shared" si="34"/>
        <v>1.1399999999999999</v>
      </c>
      <c r="AF136" s="137">
        <f t="shared" si="34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3"/>
        <v>0.82</v>
      </c>
      <c r="D137" s="137">
        <f t="shared" si="33"/>
        <v>0.82</v>
      </c>
      <c r="E137" s="137">
        <f t="shared" si="33"/>
        <v>0.82</v>
      </c>
      <c r="F137" s="137">
        <f t="shared" si="33"/>
        <v>0.82</v>
      </c>
      <c r="G137" s="137">
        <f t="shared" si="33"/>
        <v>0.82</v>
      </c>
      <c r="H137" s="137">
        <f t="shared" si="33"/>
        <v>0.82</v>
      </c>
      <c r="I137" s="137">
        <f t="shared" si="33"/>
        <v>0.82</v>
      </c>
      <c r="J137" s="137">
        <f t="shared" si="33"/>
        <v>0.82</v>
      </c>
      <c r="K137" s="137">
        <f t="shared" si="33"/>
        <v>0.82</v>
      </c>
      <c r="L137" s="137">
        <f t="shared" si="33"/>
        <v>0.82</v>
      </c>
      <c r="M137" s="137">
        <f t="shared" si="33"/>
        <v>0.82</v>
      </c>
      <c r="N137" s="137">
        <f t="shared" si="33"/>
        <v>0.82</v>
      </c>
      <c r="O137" s="137">
        <f t="shared" si="33"/>
        <v>0.82</v>
      </c>
      <c r="P137" s="137">
        <f t="shared" si="33"/>
        <v>0.82</v>
      </c>
      <c r="Q137" s="137">
        <f t="shared" si="33"/>
        <v>0.82</v>
      </c>
      <c r="R137" s="137">
        <f t="shared" si="33"/>
        <v>0.82</v>
      </c>
      <c r="S137" s="137">
        <f t="shared" si="34"/>
        <v>0.82</v>
      </c>
      <c r="T137" s="137">
        <f t="shared" si="34"/>
        <v>0.82</v>
      </c>
      <c r="U137" s="137">
        <f t="shared" si="34"/>
        <v>0.82</v>
      </c>
      <c r="V137" s="137">
        <f t="shared" si="34"/>
        <v>0.82</v>
      </c>
      <c r="W137" s="137">
        <f t="shared" si="34"/>
        <v>0.82</v>
      </c>
      <c r="X137" s="137">
        <f t="shared" si="34"/>
        <v>0.82</v>
      </c>
      <c r="Y137" s="137">
        <f t="shared" si="34"/>
        <v>0.82</v>
      </c>
      <c r="Z137" s="137">
        <f t="shared" si="34"/>
        <v>0.82</v>
      </c>
      <c r="AA137" s="137">
        <f t="shared" si="34"/>
        <v>0.82</v>
      </c>
      <c r="AB137" s="137">
        <f t="shared" si="34"/>
        <v>0.82</v>
      </c>
      <c r="AC137" s="137">
        <f t="shared" si="34"/>
        <v>0.82</v>
      </c>
      <c r="AD137" s="137">
        <f t="shared" si="34"/>
        <v>0.82</v>
      </c>
      <c r="AE137" s="137">
        <f t="shared" si="34"/>
        <v>0.82</v>
      </c>
      <c r="AF137" s="137">
        <f t="shared" si="34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5">B139</f>
        <v>2</v>
      </c>
      <c r="D139" s="137">
        <f t="shared" si="35"/>
        <v>2</v>
      </c>
      <c r="E139" s="137">
        <f t="shared" si="35"/>
        <v>2</v>
      </c>
      <c r="F139" s="137">
        <f t="shared" si="35"/>
        <v>2</v>
      </c>
      <c r="G139" s="137">
        <f t="shared" si="35"/>
        <v>2</v>
      </c>
      <c r="H139" s="137">
        <f t="shared" si="35"/>
        <v>2</v>
      </c>
      <c r="I139" s="137">
        <f t="shared" si="35"/>
        <v>2</v>
      </c>
      <c r="J139" s="137">
        <f t="shared" si="35"/>
        <v>2</v>
      </c>
      <c r="K139" s="137">
        <f t="shared" si="35"/>
        <v>2</v>
      </c>
      <c r="L139" s="137">
        <f t="shared" si="35"/>
        <v>2</v>
      </c>
      <c r="M139" s="137">
        <f t="shared" si="35"/>
        <v>2</v>
      </c>
      <c r="N139" s="137">
        <f t="shared" si="35"/>
        <v>2</v>
      </c>
      <c r="O139" s="137">
        <f t="shared" si="35"/>
        <v>2</v>
      </c>
      <c r="P139" s="137">
        <f t="shared" si="35"/>
        <v>2</v>
      </c>
      <c r="Q139" s="137">
        <f t="shared" si="35"/>
        <v>2</v>
      </c>
      <c r="R139" s="137">
        <f t="shared" si="35"/>
        <v>2</v>
      </c>
      <c r="S139" s="137">
        <f t="shared" ref="S139:AF145" si="36">R139</f>
        <v>2</v>
      </c>
      <c r="T139" s="137">
        <f t="shared" si="36"/>
        <v>2</v>
      </c>
      <c r="U139" s="137">
        <f t="shared" si="36"/>
        <v>2</v>
      </c>
      <c r="V139" s="137">
        <f t="shared" si="36"/>
        <v>2</v>
      </c>
      <c r="W139" s="137">
        <f t="shared" si="36"/>
        <v>2</v>
      </c>
      <c r="X139" s="137">
        <f t="shared" si="36"/>
        <v>2</v>
      </c>
      <c r="Y139" s="137">
        <f t="shared" si="36"/>
        <v>2</v>
      </c>
      <c r="Z139" s="137">
        <f t="shared" si="36"/>
        <v>2</v>
      </c>
      <c r="AA139" s="137">
        <f t="shared" si="36"/>
        <v>2</v>
      </c>
      <c r="AB139" s="137">
        <f t="shared" si="36"/>
        <v>2</v>
      </c>
      <c r="AC139" s="137">
        <f t="shared" si="36"/>
        <v>2</v>
      </c>
      <c r="AD139" s="137">
        <f t="shared" si="36"/>
        <v>2</v>
      </c>
      <c r="AE139" s="137">
        <f t="shared" si="36"/>
        <v>2</v>
      </c>
      <c r="AF139" s="137">
        <f t="shared" si="36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5"/>
        <v>5.61</v>
      </c>
      <c r="D140" s="137">
        <f t="shared" si="35"/>
        <v>5.61</v>
      </c>
      <c r="E140" s="137">
        <f t="shared" si="35"/>
        <v>5.61</v>
      </c>
      <c r="F140" s="137">
        <f t="shared" si="35"/>
        <v>5.61</v>
      </c>
      <c r="G140" s="137">
        <f t="shared" si="35"/>
        <v>5.61</v>
      </c>
      <c r="H140" s="137">
        <f t="shared" si="35"/>
        <v>5.61</v>
      </c>
      <c r="I140" s="137">
        <f t="shared" si="35"/>
        <v>5.61</v>
      </c>
      <c r="J140" s="137">
        <f t="shared" si="35"/>
        <v>5.61</v>
      </c>
      <c r="K140" s="137">
        <f t="shared" si="35"/>
        <v>5.61</v>
      </c>
      <c r="L140" s="137">
        <f t="shared" si="35"/>
        <v>5.61</v>
      </c>
      <c r="M140" s="137">
        <f t="shared" si="35"/>
        <v>5.61</v>
      </c>
      <c r="N140" s="137">
        <f t="shared" si="35"/>
        <v>5.61</v>
      </c>
      <c r="O140" s="137">
        <f t="shared" si="35"/>
        <v>5.61</v>
      </c>
      <c r="P140" s="137">
        <f t="shared" si="35"/>
        <v>5.61</v>
      </c>
      <c r="Q140" s="137">
        <f t="shared" si="35"/>
        <v>5.61</v>
      </c>
      <c r="R140" s="137">
        <f t="shared" si="35"/>
        <v>5.61</v>
      </c>
      <c r="S140" s="137">
        <f t="shared" si="36"/>
        <v>5.61</v>
      </c>
      <c r="T140" s="137">
        <f t="shared" si="36"/>
        <v>5.61</v>
      </c>
      <c r="U140" s="137">
        <f t="shared" si="36"/>
        <v>5.61</v>
      </c>
      <c r="V140" s="137">
        <f t="shared" si="36"/>
        <v>5.61</v>
      </c>
      <c r="W140" s="137">
        <f t="shared" si="36"/>
        <v>5.61</v>
      </c>
      <c r="X140" s="137">
        <f t="shared" si="36"/>
        <v>5.61</v>
      </c>
      <c r="Y140" s="137">
        <f t="shared" si="36"/>
        <v>5.61</v>
      </c>
      <c r="Z140" s="137">
        <f t="shared" si="36"/>
        <v>5.61</v>
      </c>
      <c r="AA140" s="137">
        <f t="shared" si="36"/>
        <v>5.61</v>
      </c>
      <c r="AB140" s="137">
        <f t="shared" si="36"/>
        <v>5.61</v>
      </c>
      <c r="AC140" s="137">
        <f t="shared" si="36"/>
        <v>5.61</v>
      </c>
      <c r="AD140" s="137">
        <f t="shared" si="36"/>
        <v>5.61</v>
      </c>
      <c r="AE140" s="137">
        <f t="shared" si="36"/>
        <v>5.61</v>
      </c>
      <c r="AF140" s="137">
        <f t="shared" si="36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5"/>
        <v>1.25</v>
      </c>
      <c r="D141" s="137">
        <f t="shared" si="35"/>
        <v>1.25</v>
      </c>
      <c r="E141" s="137">
        <f t="shared" si="35"/>
        <v>1.25</v>
      </c>
      <c r="F141" s="137">
        <f t="shared" si="35"/>
        <v>1.25</v>
      </c>
      <c r="G141" s="137">
        <f t="shared" si="35"/>
        <v>1.25</v>
      </c>
      <c r="H141" s="137">
        <f t="shared" si="35"/>
        <v>1.25</v>
      </c>
      <c r="I141" s="137">
        <f t="shared" si="35"/>
        <v>1.25</v>
      </c>
      <c r="J141" s="137">
        <f t="shared" si="35"/>
        <v>1.25</v>
      </c>
      <c r="K141" s="137">
        <f t="shared" si="35"/>
        <v>1.25</v>
      </c>
      <c r="L141" s="137">
        <f t="shared" si="35"/>
        <v>1.25</v>
      </c>
      <c r="M141" s="137">
        <f t="shared" si="35"/>
        <v>1.25</v>
      </c>
      <c r="N141" s="137">
        <f t="shared" si="35"/>
        <v>1.25</v>
      </c>
      <c r="O141" s="137">
        <f t="shared" si="35"/>
        <v>1.25</v>
      </c>
      <c r="P141" s="137">
        <f t="shared" si="35"/>
        <v>1.25</v>
      </c>
      <c r="Q141" s="137">
        <f t="shared" si="35"/>
        <v>1.25</v>
      </c>
      <c r="R141" s="137">
        <f t="shared" si="35"/>
        <v>1.25</v>
      </c>
      <c r="S141" s="137">
        <f t="shared" si="36"/>
        <v>1.25</v>
      </c>
      <c r="T141" s="137">
        <f t="shared" si="36"/>
        <v>1.25</v>
      </c>
      <c r="U141" s="137">
        <f t="shared" si="36"/>
        <v>1.25</v>
      </c>
      <c r="V141" s="137">
        <f t="shared" si="36"/>
        <v>1.25</v>
      </c>
      <c r="W141" s="137">
        <f t="shared" si="36"/>
        <v>1.25</v>
      </c>
      <c r="X141" s="137">
        <f t="shared" si="36"/>
        <v>1.25</v>
      </c>
      <c r="Y141" s="137">
        <f t="shared" si="36"/>
        <v>1.25</v>
      </c>
      <c r="Z141" s="137">
        <f t="shared" si="36"/>
        <v>1.25</v>
      </c>
      <c r="AA141" s="137">
        <f t="shared" si="36"/>
        <v>1.25</v>
      </c>
      <c r="AB141" s="137">
        <f t="shared" si="36"/>
        <v>1.25</v>
      </c>
      <c r="AC141" s="137">
        <f t="shared" si="36"/>
        <v>1.25</v>
      </c>
      <c r="AD141" s="137">
        <f t="shared" si="36"/>
        <v>1.25</v>
      </c>
      <c r="AE141" s="137">
        <f t="shared" si="36"/>
        <v>1.25</v>
      </c>
      <c r="AF141" s="137">
        <f t="shared" si="36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5"/>
        <v>1.25</v>
      </c>
      <c r="D142" s="137">
        <f t="shared" si="35"/>
        <v>1.25</v>
      </c>
      <c r="E142" s="137">
        <f t="shared" si="35"/>
        <v>1.25</v>
      </c>
      <c r="F142" s="137">
        <f t="shared" si="35"/>
        <v>1.25</v>
      </c>
      <c r="G142" s="137">
        <f t="shared" si="35"/>
        <v>1.25</v>
      </c>
      <c r="H142" s="137">
        <f t="shared" si="35"/>
        <v>1.25</v>
      </c>
      <c r="I142" s="137">
        <f t="shared" si="35"/>
        <v>1.25</v>
      </c>
      <c r="J142" s="137">
        <f t="shared" si="35"/>
        <v>1.25</v>
      </c>
      <c r="K142" s="137">
        <f t="shared" si="35"/>
        <v>1.25</v>
      </c>
      <c r="L142" s="137">
        <f t="shared" si="35"/>
        <v>1.25</v>
      </c>
      <c r="M142" s="137">
        <f t="shared" si="35"/>
        <v>1.25</v>
      </c>
      <c r="N142" s="137">
        <f t="shared" si="35"/>
        <v>1.25</v>
      </c>
      <c r="O142" s="137">
        <f t="shared" si="35"/>
        <v>1.25</v>
      </c>
      <c r="P142" s="137">
        <f t="shared" si="35"/>
        <v>1.25</v>
      </c>
      <c r="Q142" s="137">
        <f t="shared" si="35"/>
        <v>1.25</v>
      </c>
      <c r="R142" s="137">
        <f t="shared" si="35"/>
        <v>1.25</v>
      </c>
      <c r="S142" s="137">
        <f t="shared" si="36"/>
        <v>1.25</v>
      </c>
      <c r="T142" s="137">
        <f t="shared" si="36"/>
        <v>1.25</v>
      </c>
      <c r="U142" s="137">
        <f t="shared" si="36"/>
        <v>1.25</v>
      </c>
      <c r="V142" s="137">
        <f t="shared" si="36"/>
        <v>1.25</v>
      </c>
      <c r="W142" s="137">
        <f t="shared" si="36"/>
        <v>1.25</v>
      </c>
      <c r="X142" s="137">
        <f t="shared" si="36"/>
        <v>1.25</v>
      </c>
      <c r="Y142" s="137">
        <f t="shared" si="36"/>
        <v>1.25</v>
      </c>
      <c r="Z142" s="137">
        <f t="shared" si="36"/>
        <v>1.25</v>
      </c>
      <c r="AA142" s="137">
        <f t="shared" si="36"/>
        <v>1.25</v>
      </c>
      <c r="AB142" s="137">
        <f t="shared" si="36"/>
        <v>1.25</v>
      </c>
      <c r="AC142" s="137">
        <f t="shared" si="36"/>
        <v>1.25</v>
      </c>
      <c r="AD142" s="137">
        <f t="shared" si="36"/>
        <v>1.25</v>
      </c>
      <c r="AE142" s="137">
        <f t="shared" si="36"/>
        <v>1.25</v>
      </c>
      <c r="AF142" s="137">
        <f t="shared" si="36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5"/>
        <v>1.46</v>
      </c>
      <c r="D143" s="137">
        <f t="shared" si="35"/>
        <v>1.46</v>
      </c>
      <c r="E143" s="137">
        <f t="shared" si="35"/>
        <v>1.46</v>
      </c>
      <c r="F143" s="137">
        <f t="shared" si="35"/>
        <v>1.46</v>
      </c>
      <c r="G143" s="137">
        <f t="shared" si="35"/>
        <v>1.46</v>
      </c>
      <c r="H143" s="137">
        <f t="shared" si="35"/>
        <v>1.46</v>
      </c>
      <c r="I143" s="137">
        <f t="shared" si="35"/>
        <v>1.46</v>
      </c>
      <c r="J143" s="137">
        <f t="shared" si="35"/>
        <v>1.46</v>
      </c>
      <c r="K143" s="137">
        <f t="shared" si="35"/>
        <v>1.46</v>
      </c>
      <c r="L143" s="137">
        <f t="shared" si="35"/>
        <v>1.46</v>
      </c>
      <c r="M143" s="137">
        <f t="shared" si="35"/>
        <v>1.46</v>
      </c>
      <c r="N143" s="137">
        <f t="shared" si="35"/>
        <v>1.46</v>
      </c>
      <c r="O143" s="137">
        <f t="shared" si="35"/>
        <v>1.46</v>
      </c>
      <c r="P143" s="137">
        <f t="shared" si="35"/>
        <v>1.46</v>
      </c>
      <c r="Q143" s="137">
        <f t="shared" si="35"/>
        <v>1.46</v>
      </c>
      <c r="R143" s="137">
        <f t="shared" si="35"/>
        <v>1.46</v>
      </c>
      <c r="S143" s="137">
        <f t="shared" si="36"/>
        <v>1.46</v>
      </c>
      <c r="T143" s="137">
        <f t="shared" si="36"/>
        <v>1.46</v>
      </c>
      <c r="U143" s="137">
        <f t="shared" si="36"/>
        <v>1.46</v>
      </c>
      <c r="V143" s="137">
        <f t="shared" si="36"/>
        <v>1.46</v>
      </c>
      <c r="W143" s="137">
        <f t="shared" si="36"/>
        <v>1.46</v>
      </c>
      <c r="X143" s="137">
        <f t="shared" si="36"/>
        <v>1.46</v>
      </c>
      <c r="Y143" s="137">
        <f t="shared" si="36"/>
        <v>1.46</v>
      </c>
      <c r="Z143" s="137">
        <f t="shared" si="36"/>
        <v>1.46</v>
      </c>
      <c r="AA143" s="137">
        <f t="shared" si="36"/>
        <v>1.46</v>
      </c>
      <c r="AB143" s="137">
        <f t="shared" si="36"/>
        <v>1.46</v>
      </c>
      <c r="AC143" s="137">
        <f t="shared" si="36"/>
        <v>1.46</v>
      </c>
      <c r="AD143" s="137">
        <f t="shared" si="36"/>
        <v>1.46</v>
      </c>
      <c r="AE143" s="137">
        <f t="shared" si="36"/>
        <v>1.46</v>
      </c>
      <c r="AF143" s="137">
        <f t="shared" si="36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5"/>
        <v>3</v>
      </c>
      <c r="D144" s="137">
        <f t="shared" si="35"/>
        <v>3</v>
      </c>
      <c r="E144" s="137">
        <f t="shared" si="35"/>
        <v>3</v>
      </c>
      <c r="F144" s="137">
        <f t="shared" si="35"/>
        <v>3</v>
      </c>
      <c r="G144" s="137">
        <f t="shared" si="35"/>
        <v>3</v>
      </c>
      <c r="H144" s="137">
        <f t="shared" si="35"/>
        <v>3</v>
      </c>
      <c r="I144" s="137">
        <f t="shared" si="35"/>
        <v>3</v>
      </c>
      <c r="J144" s="137">
        <f t="shared" si="35"/>
        <v>3</v>
      </c>
      <c r="K144" s="137">
        <f t="shared" si="35"/>
        <v>3</v>
      </c>
      <c r="L144" s="137">
        <f t="shared" si="35"/>
        <v>3</v>
      </c>
      <c r="M144" s="137">
        <f t="shared" si="35"/>
        <v>3</v>
      </c>
      <c r="N144" s="137">
        <f t="shared" si="35"/>
        <v>3</v>
      </c>
      <c r="O144" s="137">
        <f t="shared" si="35"/>
        <v>3</v>
      </c>
      <c r="P144" s="137">
        <f t="shared" si="35"/>
        <v>3</v>
      </c>
      <c r="Q144" s="137">
        <f t="shared" si="35"/>
        <v>3</v>
      </c>
      <c r="R144" s="137">
        <f t="shared" si="35"/>
        <v>3</v>
      </c>
      <c r="S144" s="137">
        <f t="shared" si="36"/>
        <v>3</v>
      </c>
      <c r="T144" s="137">
        <f t="shared" si="36"/>
        <v>3</v>
      </c>
      <c r="U144" s="137">
        <f t="shared" si="36"/>
        <v>3</v>
      </c>
      <c r="V144" s="137">
        <f t="shared" si="36"/>
        <v>3</v>
      </c>
      <c r="W144" s="137">
        <f t="shared" si="36"/>
        <v>3</v>
      </c>
      <c r="X144" s="137">
        <f t="shared" si="36"/>
        <v>3</v>
      </c>
      <c r="Y144" s="137">
        <f t="shared" si="36"/>
        <v>3</v>
      </c>
      <c r="Z144" s="137">
        <f t="shared" si="36"/>
        <v>3</v>
      </c>
      <c r="AA144" s="137">
        <f t="shared" si="36"/>
        <v>3</v>
      </c>
      <c r="AB144" s="137">
        <f t="shared" si="36"/>
        <v>3</v>
      </c>
      <c r="AC144" s="137">
        <f t="shared" si="36"/>
        <v>3</v>
      </c>
      <c r="AD144" s="137">
        <f t="shared" si="36"/>
        <v>3</v>
      </c>
      <c r="AE144" s="137">
        <f t="shared" si="36"/>
        <v>3</v>
      </c>
      <c r="AF144" s="137">
        <f t="shared" si="36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5"/>
        <v>3.3</v>
      </c>
      <c r="D145" s="137">
        <f t="shared" si="35"/>
        <v>3.3</v>
      </c>
      <c r="E145" s="137">
        <f t="shared" si="35"/>
        <v>3.3</v>
      </c>
      <c r="F145" s="137">
        <f t="shared" si="35"/>
        <v>3.3</v>
      </c>
      <c r="G145" s="137">
        <f t="shared" si="35"/>
        <v>3.3</v>
      </c>
      <c r="H145" s="137">
        <f t="shared" si="35"/>
        <v>3.3</v>
      </c>
      <c r="I145" s="137">
        <f t="shared" si="35"/>
        <v>3.3</v>
      </c>
      <c r="J145" s="137">
        <f t="shared" si="35"/>
        <v>3.3</v>
      </c>
      <c r="K145" s="137">
        <f t="shared" si="35"/>
        <v>3.3</v>
      </c>
      <c r="L145" s="137">
        <f t="shared" si="35"/>
        <v>3.3</v>
      </c>
      <c r="M145" s="137">
        <f t="shared" si="35"/>
        <v>3.3</v>
      </c>
      <c r="N145" s="137">
        <f t="shared" si="35"/>
        <v>3.3</v>
      </c>
      <c r="O145" s="137">
        <f t="shared" si="35"/>
        <v>3.3</v>
      </c>
      <c r="P145" s="137">
        <f t="shared" si="35"/>
        <v>3.3</v>
      </c>
      <c r="Q145" s="137">
        <f t="shared" si="35"/>
        <v>3.3</v>
      </c>
      <c r="R145" s="137">
        <f t="shared" si="35"/>
        <v>3.3</v>
      </c>
      <c r="S145" s="137">
        <f t="shared" si="36"/>
        <v>3.3</v>
      </c>
      <c r="T145" s="137">
        <f t="shared" si="36"/>
        <v>3.3</v>
      </c>
      <c r="U145" s="137">
        <f t="shared" si="36"/>
        <v>3.3</v>
      </c>
      <c r="V145" s="137">
        <f t="shared" si="36"/>
        <v>3.3</v>
      </c>
      <c r="W145" s="137">
        <f t="shared" si="36"/>
        <v>3.3</v>
      </c>
      <c r="X145" s="137">
        <f t="shared" si="36"/>
        <v>3.3</v>
      </c>
      <c r="Y145" s="137">
        <f t="shared" si="36"/>
        <v>3.3</v>
      </c>
      <c r="Z145" s="137">
        <f t="shared" si="36"/>
        <v>3.3</v>
      </c>
      <c r="AA145" s="137">
        <f t="shared" si="36"/>
        <v>3.3</v>
      </c>
      <c r="AB145" s="137">
        <f t="shared" si="36"/>
        <v>3.3</v>
      </c>
      <c r="AC145" s="137">
        <f t="shared" si="36"/>
        <v>3.3</v>
      </c>
      <c r="AD145" s="137">
        <f t="shared" si="36"/>
        <v>3.3</v>
      </c>
      <c r="AE145" s="137">
        <f t="shared" si="36"/>
        <v>3.3</v>
      </c>
      <c r="AF145" s="137">
        <f t="shared" si="36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7">B147</f>
        <v>1.76</v>
      </c>
      <c r="D147" s="137">
        <f t="shared" si="37"/>
        <v>1.76</v>
      </c>
      <c r="E147" s="137">
        <f t="shared" si="37"/>
        <v>1.76</v>
      </c>
      <c r="F147" s="137">
        <f t="shared" si="37"/>
        <v>1.76</v>
      </c>
      <c r="G147" s="137">
        <f t="shared" si="37"/>
        <v>1.76</v>
      </c>
      <c r="H147" s="137">
        <f t="shared" si="37"/>
        <v>1.76</v>
      </c>
      <c r="I147" s="137">
        <f t="shared" si="37"/>
        <v>1.76</v>
      </c>
      <c r="J147" s="137">
        <f t="shared" si="37"/>
        <v>1.76</v>
      </c>
      <c r="K147" s="137">
        <f t="shared" si="37"/>
        <v>1.76</v>
      </c>
      <c r="L147" s="137">
        <f t="shared" si="37"/>
        <v>1.76</v>
      </c>
      <c r="M147" s="137">
        <f t="shared" si="37"/>
        <v>1.76</v>
      </c>
      <c r="N147" s="137">
        <f t="shared" si="37"/>
        <v>1.76</v>
      </c>
      <c r="O147" s="137">
        <f t="shared" si="37"/>
        <v>1.76</v>
      </c>
      <c r="P147" s="137">
        <f t="shared" si="37"/>
        <v>1.76</v>
      </c>
      <c r="Q147" s="137">
        <f t="shared" si="37"/>
        <v>1.76</v>
      </c>
      <c r="R147" s="137">
        <f t="shared" si="37"/>
        <v>1.76</v>
      </c>
      <c r="S147" s="137">
        <f t="shared" ref="S147:AF148" si="38">R147</f>
        <v>1.76</v>
      </c>
      <c r="T147" s="137">
        <f t="shared" si="38"/>
        <v>1.76</v>
      </c>
      <c r="U147" s="137">
        <f t="shared" si="38"/>
        <v>1.76</v>
      </c>
      <c r="V147" s="137">
        <f t="shared" si="38"/>
        <v>1.76</v>
      </c>
      <c r="W147" s="137">
        <f t="shared" si="38"/>
        <v>1.76</v>
      </c>
      <c r="X147" s="137">
        <f t="shared" si="38"/>
        <v>1.76</v>
      </c>
      <c r="Y147" s="137">
        <f t="shared" si="38"/>
        <v>1.76</v>
      </c>
      <c r="Z147" s="137">
        <f t="shared" si="38"/>
        <v>1.76</v>
      </c>
      <c r="AA147" s="137">
        <f t="shared" si="38"/>
        <v>1.76</v>
      </c>
      <c r="AB147" s="137">
        <f t="shared" si="38"/>
        <v>1.76</v>
      </c>
      <c r="AC147" s="137">
        <f t="shared" si="38"/>
        <v>1.76</v>
      </c>
      <c r="AD147" s="137">
        <f t="shared" si="38"/>
        <v>1.76</v>
      </c>
      <c r="AE147" s="137">
        <f t="shared" si="38"/>
        <v>1.76</v>
      </c>
      <c r="AF147" s="137">
        <f t="shared" si="38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7"/>
        <v>0</v>
      </c>
      <c r="D148" s="137">
        <f t="shared" si="37"/>
        <v>0</v>
      </c>
      <c r="E148" s="137">
        <f t="shared" si="37"/>
        <v>0</v>
      </c>
      <c r="F148" s="137">
        <f t="shared" si="37"/>
        <v>0</v>
      </c>
      <c r="G148" s="137">
        <f t="shared" si="37"/>
        <v>0</v>
      </c>
      <c r="H148" s="137">
        <f t="shared" si="37"/>
        <v>0</v>
      </c>
      <c r="I148" s="137">
        <f t="shared" si="37"/>
        <v>0</v>
      </c>
      <c r="J148" s="137">
        <f t="shared" si="37"/>
        <v>0</v>
      </c>
      <c r="K148" s="137">
        <f t="shared" si="37"/>
        <v>0</v>
      </c>
      <c r="L148" s="137">
        <f t="shared" si="37"/>
        <v>0</v>
      </c>
      <c r="M148" s="137">
        <f t="shared" si="37"/>
        <v>0</v>
      </c>
      <c r="N148" s="137">
        <f t="shared" si="37"/>
        <v>0</v>
      </c>
      <c r="O148" s="137">
        <f t="shared" si="37"/>
        <v>0</v>
      </c>
      <c r="P148" s="137">
        <f t="shared" si="37"/>
        <v>0</v>
      </c>
      <c r="Q148" s="137">
        <f t="shared" si="37"/>
        <v>0</v>
      </c>
      <c r="R148" s="137">
        <f t="shared" si="37"/>
        <v>0</v>
      </c>
      <c r="S148" s="137">
        <f t="shared" si="38"/>
        <v>0</v>
      </c>
      <c r="T148" s="137">
        <f t="shared" si="38"/>
        <v>0</v>
      </c>
      <c r="U148" s="137">
        <f t="shared" si="38"/>
        <v>0</v>
      </c>
      <c r="V148" s="137">
        <f t="shared" si="38"/>
        <v>0</v>
      </c>
      <c r="W148" s="137">
        <f t="shared" si="38"/>
        <v>0</v>
      </c>
      <c r="X148" s="137">
        <f t="shared" si="38"/>
        <v>0</v>
      </c>
      <c r="Y148" s="137">
        <f t="shared" si="38"/>
        <v>0</v>
      </c>
      <c r="Z148" s="137">
        <f t="shared" si="38"/>
        <v>0</v>
      </c>
      <c r="AA148" s="137">
        <f t="shared" si="38"/>
        <v>0</v>
      </c>
      <c r="AB148" s="137">
        <f t="shared" si="38"/>
        <v>0</v>
      </c>
      <c r="AC148" s="137">
        <f t="shared" si="38"/>
        <v>0</v>
      </c>
      <c r="AD148" s="137">
        <f t="shared" si="38"/>
        <v>0</v>
      </c>
      <c r="AE148" s="137">
        <f t="shared" si="38"/>
        <v>0</v>
      </c>
      <c r="AF148" s="137">
        <f t="shared" si="38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39">B150</f>
        <v>0.1</v>
      </c>
      <c r="D150" s="137">
        <f t="shared" si="39"/>
        <v>0.1</v>
      </c>
      <c r="E150" s="137">
        <f t="shared" si="39"/>
        <v>0.1</v>
      </c>
      <c r="F150" s="137">
        <f t="shared" si="39"/>
        <v>0.1</v>
      </c>
      <c r="G150" s="137">
        <f t="shared" si="39"/>
        <v>0.1</v>
      </c>
      <c r="H150" s="137">
        <f t="shared" si="39"/>
        <v>0.1</v>
      </c>
      <c r="I150" s="137">
        <f t="shared" si="39"/>
        <v>0.1</v>
      </c>
      <c r="J150" s="137">
        <f t="shared" si="39"/>
        <v>0.1</v>
      </c>
      <c r="K150" s="137">
        <f t="shared" si="39"/>
        <v>0.1</v>
      </c>
      <c r="L150" s="137">
        <f t="shared" si="39"/>
        <v>0.1</v>
      </c>
      <c r="M150" s="137">
        <f t="shared" si="39"/>
        <v>0.1</v>
      </c>
      <c r="N150" s="137">
        <f t="shared" si="39"/>
        <v>0.1</v>
      </c>
      <c r="O150" s="137">
        <f t="shared" si="39"/>
        <v>0.1</v>
      </c>
      <c r="P150" s="137">
        <f t="shared" si="39"/>
        <v>0.1</v>
      </c>
      <c r="Q150" s="137">
        <f t="shared" si="39"/>
        <v>0.1</v>
      </c>
      <c r="R150" s="137">
        <f t="shared" si="39"/>
        <v>0.1</v>
      </c>
      <c r="S150" s="137">
        <f t="shared" ref="S150:AF153" si="40">R150</f>
        <v>0.1</v>
      </c>
      <c r="T150" s="137">
        <f t="shared" si="40"/>
        <v>0.1</v>
      </c>
      <c r="U150" s="137">
        <f t="shared" si="40"/>
        <v>0.1</v>
      </c>
      <c r="V150" s="137">
        <f t="shared" si="40"/>
        <v>0.1</v>
      </c>
      <c r="W150" s="137">
        <f t="shared" si="40"/>
        <v>0.1</v>
      </c>
      <c r="X150" s="137">
        <f t="shared" si="40"/>
        <v>0.1</v>
      </c>
      <c r="Y150" s="137">
        <f t="shared" si="40"/>
        <v>0.1</v>
      </c>
      <c r="Z150" s="137">
        <f t="shared" si="40"/>
        <v>0.1</v>
      </c>
      <c r="AA150" s="137">
        <f t="shared" si="40"/>
        <v>0.1</v>
      </c>
      <c r="AB150" s="137">
        <f t="shared" si="40"/>
        <v>0.1</v>
      </c>
      <c r="AC150" s="137">
        <f t="shared" si="40"/>
        <v>0.1</v>
      </c>
      <c r="AD150" s="137">
        <f t="shared" si="40"/>
        <v>0.1</v>
      </c>
      <c r="AE150" s="137">
        <f t="shared" si="40"/>
        <v>0.1</v>
      </c>
      <c r="AF150" s="137">
        <f t="shared" si="40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39"/>
        <v>2.0499999999999998</v>
      </c>
      <c r="D151" s="137">
        <f t="shared" si="39"/>
        <v>2.0499999999999998</v>
      </c>
      <c r="E151" s="137">
        <f t="shared" si="39"/>
        <v>2.0499999999999998</v>
      </c>
      <c r="F151" s="137">
        <f t="shared" si="39"/>
        <v>2.0499999999999998</v>
      </c>
      <c r="G151" s="137">
        <f t="shared" si="39"/>
        <v>2.0499999999999998</v>
      </c>
      <c r="H151" s="137">
        <f t="shared" si="39"/>
        <v>2.0499999999999998</v>
      </c>
      <c r="I151" s="137">
        <f t="shared" si="39"/>
        <v>2.0499999999999998</v>
      </c>
      <c r="J151" s="137">
        <f t="shared" si="39"/>
        <v>2.0499999999999998</v>
      </c>
      <c r="K151" s="137">
        <f t="shared" si="39"/>
        <v>2.0499999999999998</v>
      </c>
      <c r="L151" s="137">
        <f t="shared" si="39"/>
        <v>2.0499999999999998</v>
      </c>
      <c r="M151" s="137">
        <f t="shared" si="39"/>
        <v>2.0499999999999998</v>
      </c>
      <c r="N151" s="137">
        <f t="shared" si="39"/>
        <v>2.0499999999999998</v>
      </c>
      <c r="O151" s="137">
        <f t="shared" si="39"/>
        <v>2.0499999999999998</v>
      </c>
      <c r="P151" s="137">
        <f t="shared" si="39"/>
        <v>2.0499999999999998</v>
      </c>
      <c r="Q151" s="137">
        <f t="shared" si="39"/>
        <v>2.0499999999999998</v>
      </c>
      <c r="R151" s="137">
        <f t="shared" si="39"/>
        <v>2.0499999999999998</v>
      </c>
      <c r="S151" s="137">
        <f t="shared" si="40"/>
        <v>2.0499999999999998</v>
      </c>
      <c r="T151" s="137">
        <f t="shared" si="40"/>
        <v>2.0499999999999998</v>
      </c>
      <c r="U151" s="137">
        <f t="shared" si="40"/>
        <v>2.0499999999999998</v>
      </c>
      <c r="V151" s="137">
        <f t="shared" si="40"/>
        <v>2.0499999999999998</v>
      </c>
      <c r="W151" s="137">
        <f t="shared" si="40"/>
        <v>2.0499999999999998</v>
      </c>
      <c r="X151" s="137">
        <f t="shared" si="40"/>
        <v>2.0499999999999998</v>
      </c>
      <c r="Y151" s="137">
        <f t="shared" si="40"/>
        <v>2.0499999999999998</v>
      </c>
      <c r="Z151" s="137">
        <f t="shared" si="40"/>
        <v>2.0499999999999998</v>
      </c>
      <c r="AA151" s="137">
        <f t="shared" si="40"/>
        <v>2.0499999999999998</v>
      </c>
      <c r="AB151" s="137">
        <f t="shared" si="40"/>
        <v>2.0499999999999998</v>
      </c>
      <c r="AC151" s="137">
        <f t="shared" si="40"/>
        <v>2.0499999999999998</v>
      </c>
      <c r="AD151" s="137">
        <f t="shared" si="40"/>
        <v>2.0499999999999998</v>
      </c>
      <c r="AE151" s="137">
        <f t="shared" si="40"/>
        <v>2.0499999999999998</v>
      </c>
      <c r="AF151" s="137">
        <f t="shared" si="40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39"/>
        <v>2.7</v>
      </c>
      <c r="D152" s="137">
        <f t="shared" si="39"/>
        <v>2.7</v>
      </c>
      <c r="E152" s="137">
        <f t="shared" si="39"/>
        <v>2.7</v>
      </c>
      <c r="F152" s="137">
        <f t="shared" si="39"/>
        <v>2.7</v>
      </c>
      <c r="G152" s="137">
        <f t="shared" si="39"/>
        <v>2.7</v>
      </c>
      <c r="H152" s="137">
        <f t="shared" si="39"/>
        <v>2.7</v>
      </c>
      <c r="I152" s="137">
        <f t="shared" si="39"/>
        <v>2.7</v>
      </c>
      <c r="J152" s="137">
        <f t="shared" si="39"/>
        <v>2.7</v>
      </c>
      <c r="K152" s="137">
        <f t="shared" si="39"/>
        <v>2.7</v>
      </c>
      <c r="L152" s="137">
        <f t="shared" si="39"/>
        <v>2.7</v>
      </c>
      <c r="M152" s="137">
        <f t="shared" si="39"/>
        <v>2.7</v>
      </c>
      <c r="N152" s="137">
        <f t="shared" si="39"/>
        <v>2.7</v>
      </c>
      <c r="O152" s="137">
        <f t="shared" si="39"/>
        <v>2.7</v>
      </c>
      <c r="P152" s="137">
        <f t="shared" si="39"/>
        <v>2.7</v>
      </c>
      <c r="Q152" s="137">
        <f t="shared" si="39"/>
        <v>2.7</v>
      </c>
      <c r="R152" s="137">
        <f t="shared" si="39"/>
        <v>2.7</v>
      </c>
      <c r="S152" s="137">
        <f t="shared" si="40"/>
        <v>2.7</v>
      </c>
      <c r="T152" s="137">
        <f t="shared" si="40"/>
        <v>2.7</v>
      </c>
      <c r="U152" s="137">
        <f t="shared" si="40"/>
        <v>2.7</v>
      </c>
      <c r="V152" s="137">
        <f t="shared" si="40"/>
        <v>2.7</v>
      </c>
      <c r="W152" s="137">
        <f t="shared" si="40"/>
        <v>2.7</v>
      </c>
      <c r="X152" s="137">
        <f t="shared" si="40"/>
        <v>2.7</v>
      </c>
      <c r="Y152" s="137">
        <f t="shared" si="40"/>
        <v>2.7</v>
      </c>
      <c r="Z152" s="137">
        <f t="shared" si="40"/>
        <v>2.7</v>
      </c>
      <c r="AA152" s="137">
        <f t="shared" si="40"/>
        <v>2.7</v>
      </c>
      <c r="AB152" s="137">
        <f t="shared" si="40"/>
        <v>2.7</v>
      </c>
      <c r="AC152" s="137">
        <f t="shared" si="40"/>
        <v>2.7</v>
      </c>
      <c r="AD152" s="137">
        <f t="shared" si="40"/>
        <v>2.7</v>
      </c>
      <c r="AE152" s="137">
        <f t="shared" si="40"/>
        <v>2.7</v>
      </c>
      <c r="AF152" s="137">
        <f t="shared" si="40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39"/>
        <v>2.15</v>
      </c>
      <c r="D153" s="137">
        <f t="shared" si="39"/>
        <v>2.15</v>
      </c>
      <c r="E153" s="137">
        <f t="shared" si="39"/>
        <v>2.15</v>
      </c>
      <c r="F153" s="137">
        <f t="shared" si="39"/>
        <v>2.15</v>
      </c>
      <c r="G153" s="137">
        <f t="shared" si="39"/>
        <v>2.15</v>
      </c>
      <c r="H153" s="137">
        <f t="shared" si="39"/>
        <v>2.15</v>
      </c>
      <c r="I153" s="137">
        <f t="shared" si="39"/>
        <v>2.15</v>
      </c>
      <c r="J153" s="137">
        <f t="shared" si="39"/>
        <v>2.15</v>
      </c>
      <c r="K153" s="137">
        <f t="shared" si="39"/>
        <v>2.15</v>
      </c>
      <c r="L153" s="137">
        <f t="shared" si="39"/>
        <v>2.15</v>
      </c>
      <c r="M153" s="137">
        <f t="shared" si="39"/>
        <v>2.15</v>
      </c>
      <c r="N153" s="137">
        <f t="shared" si="39"/>
        <v>2.15</v>
      </c>
      <c r="O153" s="137">
        <f t="shared" si="39"/>
        <v>2.15</v>
      </c>
      <c r="P153" s="137">
        <f t="shared" si="39"/>
        <v>2.15</v>
      </c>
      <c r="Q153" s="137">
        <f t="shared" si="39"/>
        <v>2.15</v>
      </c>
      <c r="R153" s="137">
        <f t="shared" si="39"/>
        <v>2.15</v>
      </c>
      <c r="S153" s="137">
        <f t="shared" si="40"/>
        <v>2.15</v>
      </c>
      <c r="T153" s="137">
        <f t="shared" si="40"/>
        <v>2.15</v>
      </c>
      <c r="U153" s="137">
        <f t="shared" si="40"/>
        <v>2.15</v>
      </c>
      <c r="V153" s="137">
        <f t="shared" si="40"/>
        <v>2.15</v>
      </c>
      <c r="W153" s="137">
        <f t="shared" si="40"/>
        <v>2.15</v>
      </c>
      <c r="X153" s="137">
        <f t="shared" si="40"/>
        <v>2.15</v>
      </c>
      <c r="Y153" s="137">
        <f t="shared" si="40"/>
        <v>2.15</v>
      </c>
      <c r="Z153" s="137">
        <f t="shared" si="40"/>
        <v>2.15</v>
      </c>
      <c r="AA153" s="137">
        <f t="shared" si="40"/>
        <v>2.15</v>
      </c>
      <c r="AB153" s="137">
        <f t="shared" si="40"/>
        <v>2.15</v>
      </c>
      <c r="AC153" s="137">
        <f t="shared" si="40"/>
        <v>2.15</v>
      </c>
      <c r="AD153" s="137">
        <f t="shared" si="40"/>
        <v>2.15</v>
      </c>
      <c r="AE153" s="137">
        <f t="shared" si="40"/>
        <v>2.15</v>
      </c>
      <c r="AF153" s="137">
        <f t="shared" si="40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1">B155</f>
        <v>0.9</v>
      </c>
      <c r="D155" s="137">
        <f t="shared" si="41"/>
        <v>0.9</v>
      </c>
      <c r="E155" s="137">
        <f t="shared" si="41"/>
        <v>0.9</v>
      </c>
      <c r="F155" s="137">
        <f t="shared" si="41"/>
        <v>0.9</v>
      </c>
      <c r="G155" s="137">
        <f t="shared" si="41"/>
        <v>0.9</v>
      </c>
      <c r="H155" s="137">
        <f t="shared" si="41"/>
        <v>0.9</v>
      </c>
      <c r="I155" s="137">
        <f t="shared" si="41"/>
        <v>0.9</v>
      </c>
      <c r="J155" s="137">
        <f t="shared" si="41"/>
        <v>0.9</v>
      </c>
      <c r="K155" s="137">
        <f t="shared" si="41"/>
        <v>0.9</v>
      </c>
      <c r="L155" s="137">
        <f t="shared" si="41"/>
        <v>0.9</v>
      </c>
      <c r="M155" s="137">
        <f t="shared" si="41"/>
        <v>0.9</v>
      </c>
      <c r="N155" s="137">
        <f t="shared" si="41"/>
        <v>0.9</v>
      </c>
      <c r="O155" s="137">
        <f t="shared" si="41"/>
        <v>0.9</v>
      </c>
      <c r="P155" s="137">
        <f t="shared" si="41"/>
        <v>0.9</v>
      </c>
      <c r="Q155" s="137">
        <f t="shared" si="41"/>
        <v>0.9</v>
      </c>
      <c r="R155" s="137">
        <f t="shared" si="41"/>
        <v>0.9</v>
      </c>
      <c r="S155" s="137">
        <f t="shared" ref="R155:AF167" si="42">R155</f>
        <v>0.9</v>
      </c>
      <c r="T155" s="137">
        <f t="shared" si="42"/>
        <v>0.9</v>
      </c>
      <c r="U155" s="137">
        <f t="shared" si="42"/>
        <v>0.9</v>
      </c>
      <c r="V155" s="137">
        <f t="shared" si="42"/>
        <v>0.9</v>
      </c>
      <c r="W155" s="137">
        <f t="shared" si="42"/>
        <v>0.9</v>
      </c>
      <c r="X155" s="137">
        <f t="shared" si="42"/>
        <v>0.9</v>
      </c>
      <c r="Y155" s="137">
        <f t="shared" si="42"/>
        <v>0.9</v>
      </c>
      <c r="Z155" s="137">
        <f t="shared" si="42"/>
        <v>0.9</v>
      </c>
      <c r="AA155" s="137">
        <f t="shared" si="42"/>
        <v>0.9</v>
      </c>
      <c r="AB155" s="137">
        <f t="shared" si="42"/>
        <v>0.9</v>
      </c>
      <c r="AC155" s="137">
        <f t="shared" si="42"/>
        <v>0.9</v>
      </c>
      <c r="AD155" s="137">
        <f t="shared" si="42"/>
        <v>0.9</v>
      </c>
      <c r="AE155" s="137">
        <f t="shared" si="42"/>
        <v>0.9</v>
      </c>
      <c r="AF155" s="137">
        <f t="shared" si="42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1"/>
        <v>1.08</v>
      </c>
      <c r="D156" s="137">
        <f t="shared" si="41"/>
        <v>1.08</v>
      </c>
      <c r="E156" s="137">
        <f t="shared" si="41"/>
        <v>1.08</v>
      </c>
      <c r="F156" s="137">
        <f t="shared" si="41"/>
        <v>1.08</v>
      </c>
      <c r="G156" s="137">
        <f t="shared" si="41"/>
        <v>1.08</v>
      </c>
      <c r="H156" s="137">
        <f t="shared" si="41"/>
        <v>1.08</v>
      </c>
      <c r="I156" s="137">
        <f t="shared" si="41"/>
        <v>1.08</v>
      </c>
      <c r="J156" s="137">
        <f t="shared" si="41"/>
        <v>1.08</v>
      </c>
      <c r="K156" s="137">
        <f t="shared" si="41"/>
        <v>1.08</v>
      </c>
      <c r="L156" s="137">
        <f t="shared" si="41"/>
        <v>1.08</v>
      </c>
      <c r="M156" s="137">
        <f t="shared" si="41"/>
        <v>1.08</v>
      </c>
      <c r="N156" s="137">
        <f t="shared" si="41"/>
        <v>1.08</v>
      </c>
      <c r="O156" s="137">
        <f t="shared" si="41"/>
        <v>1.08</v>
      </c>
      <c r="P156" s="137">
        <f t="shared" si="41"/>
        <v>1.08</v>
      </c>
      <c r="Q156" s="137">
        <f t="shared" si="41"/>
        <v>1.08</v>
      </c>
      <c r="R156" s="137">
        <f t="shared" si="41"/>
        <v>1.08</v>
      </c>
      <c r="S156" s="137">
        <f t="shared" si="42"/>
        <v>1.08</v>
      </c>
      <c r="T156" s="137">
        <f t="shared" si="42"/>
        <v>1.08</v>
      </c>
      <c r="U156" s="137">
        <f t="shared" si="42"/>
        <v>1.08</v>
      </c>
      <c r="V156" s="137">
        <f t="shared" si="42"/>
        <v>1.08</v>
      </c>
      <c r="W156" s="137">
        <f t="shared" si="42"/>
        <v>1.08</v>
      </c>
      <c r="X156" s="137">
        <f t="shared" si="42"/>
        <v>1.08</v>
      </c>
      <c r="Y156" s="137">
        <f t="shared" si="42"/>
        <v>1.08</v>
      </c>
      <c r="Z156" s="137">
        <f t="shared" si="42"/>
        <v>1.08</v>
      </c>
      <c r="AA156" s="137">
        <f t="shared" si="42"/>
        <v>1.08</v>
      </c>
      <c r="AB156" s="137">
        <f t="shared" si="42"/>
        <v>1.08</v>
      </c>
      <c r="AC156" s="137">
        <f t="shared" si="42"/>
        <v>1.08</v>
      </c>
      <c r="AD156" s="137">
        <f t="shared" si="42"/>
        <v>1.08</v>
      </c>
      <c r="AE156" s="137">
        <f t="shared" si="42"/>
        <v>1.08</v>
      </c>
      <c r="AF156" s="137">
        <f t="shared" si="42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1"/>
        <v>2.37</v>
      </c>
      <c r="D157" s="137">
        <f t="shared" si="41"/>
        <v>2.37</v>
      </c>
      <c r="E157" s="137">
        <f t="shared" si="41"/>
        <v>2.37</v>
      </c>
      <c r="F157" s="137">
        <f t="shared" si="41"/>
        <v>2.37</v>
      </c>
      <c r="G157" s="137">
        <f t="shared" si="41"/>
        <v>2.37</v>
      </c>
      <c r="H157" s="137">
        <f t="shared" si="41"/>
        <v>2.37</v>
      </c>
      <c r="I157" s="137">
        <f t="shared" si="41"/>
        <v>2.37</v>
      </c>
      <c r="J157" s="137">
        <f t="shared" si="41"/>
        <v>2.37</v>
      </c>
      <c r="K157" s="137">
        <f t="shared" si="41"/>
        <v>2.37</v>
      </c>
      <c r="L157" s="137">
        <f t="shared" si="41"/>
        <v>2.37</v>
      </c>
      <c r="M157" s="137">
        <f t="shared" si="41"/>
        <v>2.37</v>
      </c>
      <c r="N157" s="137">
        <f t="shared" si="41"/>
        <v>2.37</v>
      </c>
      <c r="O157" s="137">
        <f t="shared" si="41"/>
        <v>2.37</v>
      </c>
      <c r="P157" s="137">
        <f t="shared" si="41"/>
        <v>2.37</v>
      </c>
      <c r="Q157" s="137">
        <f t="shared" si="41"/>
        <v>2.37</v>
      </c>
      <c r="R157" s="137">
        <f t="shared" si="41"/>
        <v>2.37</v>
      </c>
      <c r="S157" s="137">
        <f t="shared" si="42"/>
        <v>2.37</v>
      </c>
      <c r="T157" s="137">
        <f t="shared" si="42"/>
        <v>2.37</v>
      </c>
      <c r="U157" s="137">
        <f t="shared" si="42"/>
        <v>2.37</v>
      </c>
      <c r="V157" s="137">
        <f t="shared" si="42"/>
        <v>2.37</v>
      </c>
      <c r="W157" s="137">
        <f t="shared" si="42"/>
        <v>2.37</v>
      </c>
      <c r="X157" s="137">
        <f t="shared" si="42"/>
        <v>2.37</v>
      </c>
      <c r="Y157" s="137">
        <f t="shared" si="42"/>
        <v>2.37</v>
      </c>
      <c r="Z157" s="137">
        <f t="shared" si="42"/>
        <v>2.37</v>
      </c>
      <c r="AA157" s="137">
        <f t="shared" si="42"/>
        <v>2.37</v>
      </c>
      <c r="AB157" s="137">
        <f t="shared" si="42"/>
        <v>2.37</v>
      </c>
      <c r="AC157" s="137">
        <f t="shared" si="42"/>
        <v>2.37</v>
      </c>
      <c r="AD157" s="137">
        <f t="shared" si="42"/>
        <v>2.37</v>
      </c>
      <c r="AE157" s="137">
        <f t="shared" si="42"/>
        <v>2.37</v>
      </c>
      <c r="AF157" s="137">
        <f t="shared" si="42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1"/>
        <v>1.81</v>
      </c>
      <c r="D158" s="137">
        <f t="shared" si="41"/>
        <v>1.81</v>
      </c>
      <c r="E158" s="137">
        <f t="shared" si="41"/>
        <v>1.81</v>
      </c>
      <c r="F158" s="137">
        <f t="shared" si="41"/>
        <v>1.81</v>
      </c>
      <c r="G158" s="137">
        <f t="shared" si="41"/>
        <v>1.81</v>
      </c>
      <c r="H158" s="137">
        <f t="shared" si="41"/>
        <v>1.81</v>
      </c>
      <c r="I158" s="137">
        <f t="shared" si="41"/>
        <v>1.81</v>
      </c>
      <c r="J158" s="137">
        <f t="shared" si="41"/>
        <v>1.81</v>
      </c>
      <c r="K158" s="137">
        <f t="shared" si="41"/>
        <v>1.81</v>
      </c>
      <c r="L158" s="137">
        <f t="shared" si="41"/>
        <v>1.81</v>
      </c>
      <c r="M158" s="137">
        <f t="shared" si="41"/>
        <v>1.81</v>
      </c>
      <c r="N158" s="137">
        <f t="shared" si="41"/>
        <v>1.81</v>
      </c>
      <c r="O158" s="137">
        <f t="shared" si="41"/>
        <v>1.81</v>
      </c>
      <c r="P158" s="137">
        <f t="shared" si="41"/>
        <v>1.81</v>
      </c>
      <c r="Q158" s="137">
        <f t="shared" si="41"/>
        <v>1.81</v>
      </c>
      <c r="R158" s="137">
        <f t="shared" si="41"/>
        <v>1.81</v>
      </c>
      <c r="S158" s="137">
        <f t="shared" si="42"/>
        <v>1.81</v>
      </c>
      <c r="T158" s="137">
        <f t="shared" si="42"/>
        <v>1.81</v>
      </c>
      <c r="U158" s="137">
        <f t="shared" si="42"/>
        <v>1.81</v>
      </c>
      <c r="V158" s="137">
        <f t="shared" si="42"/>
        <v>1.81</v>
      </c>
      <c r="W158" s="137">
        <f t="shared" si="42"/>
        <v>1.81</v>
      </c>
      <c r="X158" s="137">
        <f t="shared" si="42"/>
        <v>1.81</v>
      </c>
      <c r="Y158" s="137">
        <f t="shared" si="42"/>
        <v>1.81</v>
      </c>
      <c r="Z158" s="137">
        <f t="shared" si="42"/>
        <v>1.81</v>
      </c>
      <c r="AA158" s="137">
        <f t="shared" si="42"/>
        <v>1.81</v>
      </c>
      <c r="AB158" s="137">
        <f t="shared" si="42"/>
        <v>1.81</v>
      </c>
      <c r="AC158" s="137">
        <f t="shared" si="42"/>
        <v>1.81</v>
      </c>
      <c r="AD158" s="137">
        <f t="shared" si="42"/>
        <v>1.81</v>
      </c>
      <c r="AE158" s="137">
        <f t="shared" si="42"/>
        <v>1.81</v>
      </c>
      <c r="AF158" s="137">
        <f t="shared" si="42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1"/>
        <v>1.0900000000000001</v>
      </c>
      <c r="D159" s="137">
        <f t="shared" si="41"/>
        <v>1.0900000000000001</v>
      </c>
      <c r="E159" s="137">
        <f t="shared" si="41"/>
        <v>1.0900000000000001</v>
      </c>
      <c r="F159" s="137">
        <f t="shared" si="41"/>
        <v>1.0900000000000001</v>
      </c>
      <c r="G159" s="137">
        <f t="shared" si="41"/>
        <v>1.0900000000000001</v>
      </c>
      <c r="H159" s="137">
        <f t="shared" si="41"/>
        <v>1.0900000000000001</v>
      </c>
      <c r="I159" s="137">
        <f t="shared" si="41"/>
        <v>1.0900000000000001</v>
      </c>
      <c r="J159" s="137">
        <f t="shared" si="41"/>
        <v>1.0900000000000001</v>
      </c>
      <c r="K159" s="137">
        <f t="shared" si="41"/>
        <v>1.0900000000000001</v>
      </c>
      <c r="L159" s="137">
        <f t="shared" si="41"/>
        <v>1.0900000000000001</v>
      </c>
      <c r="M159" s="137">
        <f t="shared" si="41"/>
        <v>1.0900000000000001</v>
      </c>
      <c r="N159" s="137">
        <f t="shared" si="41"/>
        <v>1.0900000000000001</v>
      </c>
      <c r="O159" s="137">
        <f t="shared" si="41"/>
        <v>1.0900000000000001</v>
      </c>
      <c r="P159" s="137">
        <f t="shared" si="41"/>
        <v>1.0900000000000001</v>
      </c>
      <c r="Q159" s="137">
        <f t="shared" si="41"/>
        <v>1.0900000000000001</v>
      </c>
      <c r="R159" s="137">
        <f t="shared" si="41"/>
        <v>1.0900000000000001</v>
      </c>
      <c r="S159" s="137">
        <f t="shared" si="42"/>
        <v>1.0900000000000001</v>
      </c>
      <c r="T159" s="137">
        <f t="shared" si="42"/>
        <v>1.0900000000000001</v>
      </c>
      <c r="U159" s="137">
        <f t="shared" si="42"/>
        <v>1.0900000000000001</v>
      </c>
      <c r="V159" s="137">
        <f t="shared" si="42"/>
        <v>1.0900000000000001</v>
      </c>
      <c r="W159" s="137">
        <f t="shared" si="42"/>
        <v>1.0900000000000001</v>
      </c>
      <c r="X159" s="137">
        <f t="shared" si="42"/>
        <v>1.0900000000000001</v>
      </c>
      <c r="Y159" s="137">
        <f t="shared" si="42"/>
        <v>1.0900000000000001</v>
      </c>
      <c r="Z159" s="137">
        <f t="shared" si="42"/>
        <v>1.0900000000000001</v>
      </c>
      <c r="AA159" s="137">
        <f t="shared" si="42"/>
        <v>1.0900000000000001</v>
      </c>
      <c r="AB159" s="137">
        <f t="shared" si="42"/>
        <v>1.0900000000000001</v>
      </c>
      <c r="AC159" s="137">
        <f t="shared" si="42"/>
        <v>1.0900000000000001</v>
      </c>
      <c r="AD159" s="137">
        <f t="shared" si="42"/>
        <v>1.0900000000000001</v>
      </c>
      <c r="AE159" s="137">
        <f t="shared" si="42"/>
        <v>1.0900000000000001</v>
      </c>
      <c r="AF159" s="137">
        <f t="shared" si="42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1"/>
        <v>1.58</v>
      </c>
      <c r="D160" s="137">
        <f t="shared" si="41"/>
        <v>1.58</v>
      </c>
      <c r="E160" s="137">
        <f t="shared" si="41"/>
        <v>1.58</v>
      </c>
      <c r="F160" s="137">
        <f t="shared" si="41"/>
        <v>1.58</v>
      </c>
      <c r="G160" s="137">
        <f t="shared" si="41"/>
        <v>1.58</v>
      </c>
      <c r="H160" s="137">
        <f t="shared" si="41"/>
        <v>1.58</v>
      </c>
      <c r="I160" s="137">
        <f t="shared" si="41"/>
        <v>1.58</v>
      </c>
      <c r="J160" s="137">
        <f t="shared" si="41"/>
        <v>1.58</v>
      </c>
      <c r="K160" s="137">
        <f t="shared" si="41"/>
        <v>1.58</v>
      </c>
      <c r="L160" s="137">
        <f t="shared" si="41"/>
        <v>1.58</v>
      </c>
      <c r="M160" s="137">
        <f t="shared" si="41"/>
        <v>1.58</v>
      </c>
      <c r="N160" s="137">
        <f t="shared" si="41"/>
        <v>1.58</v>
      </c>
      <c r="O160" s="137">
        <f t="shared" si="41"/>
        <v>1.58</v>
      </c>
      <c r="P160" s="137">
        <f t="shared" si="41"/>
        <v>1.58</v>
      </c>
      <c r="Q160" s="137">
        <f t="shared" si="41"/>
        <v>1.58</v>
      </c>
      <c r="R160" s="137">
        <f t="shared" si="41"/>
        <v>1.58</v>
      </c>
      <c r="S160" s="137">
        <f t="shared" si="42"/>
        <v>1.58</v>
      </c>
      <c r="T160" s="137">
        <f t="shared" si="42"/>
        <v>1.58</v>
      </c>
      <c r="U160" s="137">
        <f t="shared" si="42"/>
        <v>1.58</v>
      </c>
      <c r="V160" s="137">
        <f t="shared" si="42"/>
        <v>1.58</v>
      </c>
      <c r="W160" s="137">
        <f t="shared" si="42"/>
        <v>1.58</v>
      </c>
      <c r="X160" s="137">
        <f t="shared" si="42"/>
        <v>1.58</v>
      </c>
      <c r="Y160" s="137">
        <f t="shared" si="42"/>
        <v>1.58</v>
      </c>
      <c r="Z160" s="137">
        <f t="shared" si="42"/>
        <v>1.58</v>
      </c>
      <c r="AA160" s="137">
        <f t="shared" si="42"/>
        <v>1.58</v>
      </c>
      <c r="AB160" s="137">
        <f t="shared" si="42"/>
        <v>1.58</v>
      </c>
      <c r="AC160" s="137">
        <f t="shared" si="42"/>
        <v>1.58</v>
      </c>
      <c r="AD160" s="137">
        <f t="shared" si="42"/>
        <v>1.58</v>
      </c>
      <c r="AE160" s="137">
        <f t="shared" si="42"/>
        <v>1.58</v>
      </c>
      <c r="AF160" s="137">
        <f t="shared" si="42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1"/>
        <v>2</v>
      </c>
      <c r="D161" s="137">
        <f t="shared" si="41"/>
        <v>2</v>
      </c>
      <c r="E161" s="137">
        <f t="shared" si="41"/>
        <v>2</v>
      </c>
      <c r="F161" s="137">
        <f t="shared" si="41"/>
        <v>2</v>
      </c>
      <c r="G161" s="137">
        <f t="shared" si="41"/>
        <v>2</v>
      </c>
      <c r="H161" s="137">
        <f t="shared" si="41"/>
        <v>2</v>
      </c>
      <c r="I161" s="137">
        <f t="shared" si="41"/>
        <v>2</v>
      </c>
      <c r="J161" s="137">
        <f t="shared" si="41"/>
        <v>2</v>
      </c>
      <c r="K161" s="137">
        <f t="shared" si="41"/>
        <v>2</v>
      </c>
      <c r="L161" s="137">
        <f t="shared" si="41"/>
        <v>2</v>
      </c>
      <c r="M161" s="137">
        <f t="shared" si="41"/>
        <v>2</v>
      </c>
      <c r="N161" s="137">
        <f t="shared" si="41"/>
        <v>2</v>
      </c>
      <c r="O161" s="137">
        <f t="shared" si="41"/>
        <v>2</v>
      </c>
      <c r="P161" s="137">
        <f t="shared" si="41"/>
        <v>2</v>
      </c>
      <c r="Q161" s="137">
        <f t="shared" si="41"/>
        <v>2</v>
      </c>
      <c r="R161" s="137">
        <f t="shared" si="41"/>
        <v>2</v>
      </c>
      <c r="S161" s="137">
        <f t="shared" si="42"/>
        <v>2</v>
      </c>
      <c r="T161" s="137">
        <f t="shared" si="42"/>
        <v>2</v>
      </c>
      <c r="U161" s="137">
        <f t="shared" si="42"/>
        <v>2</v>
      </c>
      <c r="V161" s="137">
        <f t="shared" si="42"/>
        <v>2</v>
      </c>
      <c r="W161" s="137">
        <f t="shared" si="42"/>
        <v>2</v>
      </c>
      <c r="X161" s="137">
        <f t="shared" si="42"/>
        <v>2</v>
      </c>
      <c r="Y161" s="137">
        <f t="shared" si="42"/>
        <v>2</v>
      </c>
      <c r="Z161" s="137">
        <f t="shared" si="42"/>
        <v>2</v>
      </c>
      <c r="AA161" s="137">
        <f t="shared" si="42"/>
        <v>2</v>
      </c>
      <c r="AB161" s="137">
        <f t="shared" si="42"/>
        <v>2</v>
      </c>
      <c r="AC161" s="137">
        <f t="shared" si="42"/>
        <v>2</v>
      </c>
      <c r="AD161" s="137">
        <f t="shared" si="42"/>
        <v>2</v>
      </c>
      <c r="AE161" s="137">
        <f t="shared" si="42"/>
        <v>2</v>
      </c>
      <c r="AF161" s="137">
        <f t="shared" si="42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1"/>
        <v>0.47</v>
      </c>
      <c r="D162" s="137">
        <f t="shared" si="41"/>
        <v>0.47</v>
      </c>
      <c r="E162" s="137">
        <f t="shared" si="41"/>
        <v>0.47</v>
      </c>
      <c r="F162" s="137">
        <f t="shared" si="41"/>
        <v>0.47</v>
      </c>
      <c r="G162" s="137">
        <f t="shared" si="41"/>
        <v>0.47</v>
      </c>
      <c r="H162" s="137">
        <f t="shared" si="41"/>
        <v>0.47</v>
      </c>
      <c r="I162" s="137">
        <f t="shared" si="41"/>
        <v>0.47</v>
      </c>
      <c r="J162" s="137">
        <f t="shared" si="41"/>
        <v>0.47</v>
      </c>
      <c r="K162" s="137">
        <f t="shared" si="41"/>
        <v>0.47</v>
      </c>
      <c r="L162" s="137">
        <f t="shared" si="41"/>
        <v>0.47</v>
      </c>
      <c r="M162" s="137">
        <f t="shared" si="41"/>
        <v>0.47</v>
      </c>
      <c r="N162" s="137">
        <f t="shared" si="41"/>
        <v>0.47</v>
      </c>
      <c r="O162" s="137">
        <f t="shared" si="41"/>
        <v>0.47</v>
      </c>
      <c r="P162" s="137">
        <f t="shared" si="41"/>
        <v>0.47</v>
      </c>
      <c r="Q162" s="137">
        <f t="shared" si="41"/>
        <v>0.47</v>
      </c>
      <c r="R162" s="137">
        <f t="shared" si="41"/>
        <v>0.47</v>
      </c>
      <c r="S162" s="137">
        <f t="shared" si="42"/>
        <v>0.47</v>
      </c>
      <c r="T162" s="137">
        <f t="shared" si="42"/>
        <v>0.47</v>
      </c>
      <c r="U162" s="137">
        <f t="shared" si="42"/>
        <v>0.47</v>
      </c>
      <c r="V162" s="137">
        <f t="shared" si="42"/>
        <v>0.47</v>
      </c>
      <c r="W162" s="137">
        <f t="shared" si="42"/>
        <v>0.47</v>
      </c>
      <c r="X162" s="137">
        <f t="shared" si="42"/>
        <v>0.47</v>
      </c>
      <c r="Y162" s="137">
        <f t="shared" si="42"/>
        <v>0.47</v>
      </c>
      <c r="Z162" s="137">
        <f t="shared" si="42"/>
        <v>0.47</v>
      </c>
      <c r="AA162" s="137">
        <f t="shared" si="42"/>
        <v>0.47</v>
      </c>
      <c r="AB162" s="137">
        <f t="shared" si="42"/>
        <v>0.47</v>
      </c>
      <c r="AC162" s="137">
        <f t="shared" si="42"/>
        <v>0.47</v>
      </c>
      <c r="AD162" s="137">
        <f t="shared" si="42"/>
        <v>0.47</v>
      </c>
      <c r="AE162" s="137">
        <f t="shared" si="42"/>
        <v>0.47</v>
      </c>
      <c r="AF162" s="137">
        <f t="shared" si="42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1"/>
        <v>0</v>
      </c>
      <c r="D163" s="137">
        <f t="shared" si="41"/>
        <v>0</v>
      </c>
      <c r="E163" s="137">
        <f t="shared" si="41"/>
        <v>0</v>
      </c>
      <c r="F163" s="137">
        <f t="shared" si="41"/>
        <v>0</v>
      </c>
      <c r="G163" s="137">
        <f t="shared" si="41"/>
        <v>0</v>
      </c>
      <c r="H163" s="137">
        <f t="shared" si="41"/>
        <v>0</v>
      </c>
      <c r="I163" s="137">
        <f t="shared" si="41"/>
        <v>0</v>
      </c>
      <c r="J163" s="137">
        <f t="shared" si="41"/>
        <v>0</v>
      </c>
      <c r="K163" s="137">
        <f t="shared" si="41"/>
        <v>0</v>
      </c>
      <c r="L163" s="137">
        <f t="shared" si="41"/>
        <v>0</v>
      </c>
      <c r="M163" s="137">
        <f t="shared" si="41"/>
        <v>0</v>
      </c>
      <c r="N163" s="137">
        <f t="shared" si="41"/>
        <v>0</v>
      </c>
      <c r="O163" s="137">
        <f t="shared" si="41"/>
        <v>0</v>
      </c>
      <c r="P163" s="137">
        <f t="shared" si="41"/>
        <v>0</v>
      </c>
      <c r="Q163" s="137">
        <f t="shared" si="41"/>
        <v>0</v>
      </c>
      <c r="R163" s="137">
        <f t="shared" si="41"/>
        <v>0</v>
      </c>
      <c r="S163" s="137">
        <f t="shared" si="42"/>
        <v>0</v>
      </c>
      <c r="T163" s="137">
        <f t="shared" si="42"/>
        <v>0</v>
      </c>
      <c r="U163" s="137">
        <f t="shared" si="42"/>
        <v>0</v>
      </c>
      <c r="V163" s="137">
        <f t="shared" si="42"/>
        <v>0</v>
      </c>
      <c r="W163" s="137">
        <f t="shared" si="42"/>
        <v>0</v>
      </c>
      <c r="X163" s="137">
        <f t="shared" si="42"/>
        <v>0</v>
      </c>
      <c r="Y163" s="137">
        <f t="shared" si="42"/>
        <v>0</v>
      </c>
      <c r="Z163" s="137">
        <f t="shared" si="42"/>
        <v>0</v>
      </c>
      <c r="AA163" s="137">
        <f t="shared" si="42"/>
        <v>0</v>
      </c>
      <c r="AB163" s="137">
        <f t="shared" si="42"/>
        <v>0</v>
      </c>
      <c r="AC163" s="137">
        <f t="shared" si="42"/>
        <v>0</v>
      </c>
      <c r="AD163" s="137">
        <f t="shared" si="42"/>
        <v>0</v>
      </c>
      <c r="AE163" s="137">
        <f t="shared" si="42"/>
        <v>0</v>
      </c>
      <c r="AF163" s="137">
        <f t="shared" si="42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1"/>
        <v>0</v>
      </c>
      <c r="D164" s="137">
        <f t="shared" si="41"/>
        <v>0</v>
      </c>
      <c r="E164" s="137">
        <f t="shared" si="41"/>
        <v>0</v>
      </c>
      <c r="F164" s="137">
        <f t="shared" si="41"/>
        <v>0</v>
      </c>
      <c r="G164" s="137">
        <f t="shared" si="41"/>
        <v>0</v>
      </c>
      <c r="H164" s="137">
        <f t="shared" si="41"/>
        <v>0</v>
      </c>
      <c r="I164" s="137">
        <f t="shared" si="41"/>
        <v>0</v>
      </c>
      <c r="J164" s="137">
        <f t="shared" si="41"/>
        <v>0</v>
      </c>
      <c r="K164" s="137">
        <f t="shared" si="41"/>
        <v>0</v>
      </c>
      <c r="L164" s="137">
        <f t="shared" si="41"/>
        <v>0</v>
      </c>
      <c r="M164" s="137">
        <f t="shared" si="41"/>
        <v>0</v>
      </c>
      <c r="N164" s="137">
        <f t="shared" si="41"/>
        <v>0</v>
      </c>
      <c r="O164" s="137">
        <f t="shared" si="41"/>
        <v>0</v>
      </c>
      <c r="P164" s="137">
        <f t="shared" si="41"/>
        <v>0</v>
      </c>
      <c r="Q164" s="137">
        <f t="shared" si="41"/>
        <v>0</v>
      </c>
      <c r="R164" s="137">
        <f t="shared" si="42"/>
        <v>0</v>
      </c>
      <c r="S164" s="137">
        <f t="shared" si="42"/>
        <v>0</v>
      </c>
      <c r="T164" s="137">
        <f t="shared" si="42"/>
        <v>0</v>
      </c>
      <c r="U164" s="137">
        <f t="shared" si="42"/>
        <v>0</v>
      </c>
      <c r="V164" s="137">
        <f t="shared" si="42"/>
        <v>0</v>
      </c>
      <c r="W164" s="137">
        <f t="shared" si="42"/>
        <v>0</v>
      </c>
      <c r="X164" s="137">
        <f t="shared" si="42"/>
        <v>0</v>
      </c>
      <c r="Y164" s="137">
        <f t="shared" si="42"/>
        <v>0</v>
      </c>
      <c r="Z164" s="137">
        <f t="shared" si="42"/>
        <v>0</v>
      </c>
      <c r="AA164" s="137">
        <f t="shared" si="42"/>
        <v>0</v>
      </c>
      <c r="AB164" s="137">
        <f t="shared" si="42"/>
        <v>0</v>
      </c>
      <c r="AC164" s="137">
        <f t="shared" si="42"/>
        <v>0</v>
      </c>
      <c r="AD164" s="137">
        <f t="shared" si="42"/>
        <v>0</v>
      </c>
      <c r="AE164" s="137">
        <f t="shared" si="42"/>
        <v>0</v>
      </c>
      <c r="AF164" s="137">
        <f t="shared" si="42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1"/>
        <v>0.8</v>
      </c>
      <c r="D165" s="137">
        <f t="shared" si="41"/>
        <v>0.8</v>
      </c>
      <c r="E165" s="137">
        <f t="shared" si="41"/>
        <v>0.8</v>
      </c>
      <c r="F165" s="137">
        <f t="shared" si="41"/>
        <v>0.8</v>
      </c>
      <c r="G165" s="137">
        <f t="shared" si="41"/>
        <v>0.8</v>
      </c>
      <c r="H165" s="137">
        <f t="shared" si="41"/>
        <v>0.8</v>
      </c>
      <c r="I165" s="137">
        <f t="shared" si="41"/>
        <v>0.8</v>
      </c>
      <c r="J165" s="137">
        <f t="shared" si="41"/>
        <v>0.8</v>
      </c>
      <c r="K165" s="137">
        <f t="shared" si="41"/>
        <v>0.8</v>
      </c>
      <c r="L165" s="137">
        <f t="shared" si="41"/>
        <v>0.8</v>
      </c>
      <c r="M165" s="137">
        <f t="shared" si="41"/>
        <v>0.8</v>
      </c>
      <c r="N165" s="137">
        <f t="shared" si="41"/>
        <v>0.8</v>
      </c>
      <c r="O165" s="137">
        <f t="shared" si="41"/>
        <v>0.8</v>
      </c>
      <c r="P165" s="137">
        <f t="shared" si="41"/>
        <v>0.8</v>
      </c>
      <c r="Q165" s="137">
        <f t="shared" si="41"/>
        <v>0.8</v>
      </c>
      <c r="R165" s="137">
        <f t="shared" si="42"/>
        <v>0.8</v>
      </c>
      <c r="S165" s="137">
        <f t="shared" si="42"/>
        <v>0.8</v>
      </c>
      <c r="T165" s="137">
        <f t="shared" si="42"/>
        <v>0.8</v>
      </c>
      <c r="U165" s="137">
        <f t="shared" si="42"/>
        <v>0.8</v>
      </c>
      <c r="V165" s="137">
        <f t="shared" si="42"/>
        <v>0.8</v>
      </c>
      <c r="W165" s="137">
        <f t="shared" si="42"/>
        <v>0.8</v>
      </c>
      <c r="X165" s="137">
        <f t="shared" si="42"/>
        <v>0.8</v>
      </c>
      <c r="Y165" s="137">
        <f t="shared" si="42"/>
        <v>0.8</v>
      </c>
      <c r="Z165" s="137">
        <f t="shared" si="42"/>
        <v>0.8</v>
      </c>
      <c r="AA165" s="137">
        <f t="shared" si="42"/>
        <v>0.8</v>
      </c>
      <c r="AB165" s="137">
        <f t="shared" si="42"/>
        <v>0.8</v>
      </c>
      <c r="AC165" s="137">
        <f t="shared" si="42"/>
        <v>0.8</v>
      </c>
      <c r="AD165" s="137">
        <f t="shared" si="42"/>
        <v>0.8</v>
      </c>
      <c r="AE165" s="137">
        <f t="shared" si="42"/>
        <v>0.8</v>
      </c>
      <c r="AF165" s="137">
        <f t="shared" si="42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1"/>
        <v>1.5</v>
      </c>
      <c r="D166" s="137">
        <f t="shared" si="41"/>
        <v>1.5</v>
      </c>
      <c r="E166" s="137">
        <f t="shared" si="41"/>
        <v>1.5</v>
      </c>
      <c r="F166" s="137">
        <f t="shared" si="41"/>
        <v>1.5</v>
      </c>
      <c r="G166" s="137">
        <f t="shared" si="41"/>
        <v>1.5</v>
      </c>
      <c r="H166" s="137">
        <f t="shared" si="41"/>
        <v>1.5</v>
      </c>
      <c r="I166" s="137">
        <f t="shared" si="41"/>
        <v>1.5</v>
      </c>
      <c r="J166" s="137">
        <f t="shared" si="41"/>
        <v>1.5</v>
      </c>
      <c r="K166" s="137">
        <f t="shared" si="41"/>
        <v>1.5</v>
      </c>
      <c r="L166" s="137">
        <f t="shared" si="41"/>
        <v>1.5</v>
      </c>
      <c r="M166" s="137">
        <f t="shared" si="41"/>
        <v>1.5</v>
      </c>
      <c r="N166" s="137">
        <f t="shared" si="41"/>
        <v>1.5</v>
      </c>
      <c r="O166" s="137">
        <f t="shared" si="41"/>
        <v>1.5</v>
      </c>
      <c r="P166" s="137">
        <f t="shared" si="41"/>
        <v>1.5</v>
      </c>
      <c r="Q166" s="137">
        <f t="shared" si="41"/>
        <v>1.5</v>
      </c>
      <c r="R166" s="137">
        <f t="shared" si="42"/>
        <v>1.5</v>
      </c>
      <c r="S166" s="137">
        <f t="shared" si="42"/>
        <v>1.5</v>
      </c>
      <c r="T166" s="137">
        <f t="shared" si="42"/>
        <v>1.5</v>
      </c>
      <c r="U166" s="137">
        <f t="shared" si="42"/>
        <v>1.5</v>
      </c>
      <c r="V166" s="137">
        <f t="shared" si="42"/>
        <v>1.5</v>
      </c>
      <c r="W166" s="137">
        <f t="shared" si="42"/>
        <v>1.5</v>
      </c>
      <c r="X166" s="137">
        <f t="shared" si="42"/>
        <v>1.5</v>
      </c>
      <c r="Y166" s="137">
        <f t="shared" si="42"/>
        <v>1.5</v>
      </c>
      <c r="Z166" s="137">
        <f t="shared" si="42"/>
        <v>1.5</v>
      </c>
      <c r="AA166" s="137">
        <f t="shared" si="42"/>
        <v>1.5</v>
      </c>
      <c r="AB166" s="137">
        <f t="shared" si="42"/>
        <v>1.5</v>
      </c>
      <c r="AC166" s="137">
        <f t="shared" si="42"/>
        <v>1.5</v>
      </c>
      <c r="AD166" s="137">
        <f t="shared" si="42"/>
        <v>1.5</v>
      </c>
      <c r="AE166" s="137">
        <f t="shared" si="42"/>
        <v>1.5</v>
      </c>
      <c r="AF166" s="137">
        <f t="shared" si="42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1"/>
        <v>1</v>
      </c>
      <c r="D167" s="137">
        <f t="shared" si="41"/>
        <v>1</v>
      </c>
      <c r="E167" s="137">
        <f t="shared" si="41"/>
        <v>1</v>
      </c>
      <c r="F167" s="137">
        <f t="shared" si="41"/>
        <v>1</v>
      </c>
      <c r="G167" s="137">
        <f t="shared" si="41"/>
        <v>1</v>
      </c>
      <c r="H167" s="137">
        <f t="shared" si="41"/>
        <v>1</v>
      </c>
      <c r="I167" s="137">
        <f t="shared" si="41"/>
        <v>1</v>
      </c>
      <c r="J167" s="137">
        <f t="shared" si="41"/>
        <v>1</v>
      </c>
      <c r="K167" s="137">
        <f t="shared" si="41"/>
        <v>1</v>
      </c>
      <c r="L167" s="137">
        <f t="shared" si="41"/>
        <v>1</v>
      </c>
      <c r="M167" s="137">
        <f t="shared" si="41"/>
        <v>1</v>
      </c>
      <c r="N167" s="137">
        <f t="shared" si="41"/>
        <v>1</v>
      </c>
      <c r="O167" s="137">
        <f t="shared" si="41"/>
        <v>1</v>
      </c>
      <c r="P167" s="137">
        <f t="shared" si="41"/>
        <v>1</v>
      </c>
      <c r="Q167" s="137">
        <f t="shared" si="41"/>
        <v>1</v>
      </c>
      <c r="R167" s="137">
        <f t="shared" si="42"/>
        <v>1</v>
      </c>
      <c r="S167" s="137">
        <f t="shared" si="42"/>
        <v>1</v>
      </c>
      <c r="T167" s="137">
        <f t="shared" si="42"/>
        <v>1</v>
      </c>
      <c r="U167" s="137">
        <f t="shared" si="42"/>
        <v>1</v>
      </c>
      <c r="V167" s="137">
        <f t="shared" si="42"/>
        <v>1</v>
      </c>
      <c r="W167" s="137">
        <f t="shared" si="42"/>
        <v>1</v>
      </c>
      <c r="X167" s="137">
        <f t="shared" si="42"/>
        <v>1</v>
      </c>
      <c r="Y167" s="137">
        <f t="shared" si="42"/>
        <v>1</v>
      </c>
      <c r="Z167" s="137">
        <f t="shared" si="42"/>
        <v>1</v>
      </c>
      <c r="AA167" s="137">
        <f t="shared" si="42"/>
        <v>1</v>
      </c>
      <c r="AB167" s="137">
        <f t="shared" si="42"/>
        <v>1</v>
      </c>
      <c r="AC167" s="137">
        <f t="shared" si="42"/>
        <v>1</v>
      </c>
      <c r="AD167" s="137">
        <f t="shared" si="42"/>
        <v>1</v>
      </c>
      <c r="AE167" s="137">
        <f t="shared" si="42"/>
        <v>1</v>
      </c>
      <c r="AF167" s="137">
        <f t="shared" si="42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3">B169</f>
        <v>1</v>
      </c>
      <c r="D169" s="137">
        <f t="shared" si="43"/>
        <v>1</v>
      </c>
      <c r="E169" s="137">
        <f t="shared" si="43"/>
        <v>1</v>
      </c>
      <c r="F169" s="137">
        <f t="shared" si="43"/>
        <v>1</v>
      </c>
      <c r="G169" s="137">
        <f t="shared" si="43"/>
        <v>1</v>
      </c>
      <c r="H169" s="137">
        <f t="shared" si="43"/>
        <v>1</v>
      </c>
      <c r="I169" s="137">
        <f t="shared" si="43"/>
        <v>1</v>
      </c>
      <c r="J169" s="137">
        <f t="shared" si="43"/>
        <v>1</v>
      </c>
      <c r="K169" s="137">
        <f t="shared" si="43"/>
        <v>1</v>
      </c>
      <c r="L169" s="137">
        <f t="shared" si="43"/>
        <v>1</v>
      </c>
      <c r="M169" s="137">
        <f t="shared" si="43"/>
        <v>1</v>
      </c>
      <c r="N169" s="137">
        <f t="shared" si="43"/>
        <v>1</v>
      </c>
      <c r="O169" s="137">
        <f t="shared" si="43"/>
        <v>1</v>
      </c>
      <c r="P169" s="137">
        <f t="shared" si="43"/>
        <v>1</v>
      </c>
      <c r="Q169" s="137">
        <f t="shared" si="43"/>
        <v>1</v>
      </c>
      <c r="R169" s="137">
        <f t="shared" si="43"/>
        <v>1</v>
      </c>
      <c r="S169" s="137">
        <f t="shared" ref="R169:AF176" si="44">R169</f>
        <v>1</v>
      </c>
      <c r="T169" s="137">
        <f t="shared" si="44"/>
        <v>1</v>
      </c>
      <c r="U169" s="137">
        <f t="shared" si="44"/>
        <v>1</v>
      </c>
      <c r="V169" s="137">
        <f t="shared" si="44"/>
        <v>1</v>
      </c>
      <c r="W169" s="137">
        <f t="shared" si="44"/>
        <v>1</v>
      </c>
      <c r="X169" s="137">
        <f t="shared" si="44"/>
        <v>1</v>
      </c>
      <c r="Y169" s="137">
        <f t="shared" si="44"/>
        <v>1</v>
      </c>
      <c r="Z169" s="137">
        <f t="shared" si="44"/>
        <v>1</v>
      </c>
      <c r="AA169" s="137">
        <f t="shared" si="44"/>
        <v>1</v>
      </c>
      <c r="AB169" s="137">
        <f t="shared" si="44"/>
        <v>1</v>
      </c>
      <c r="AC169" s="137">
        <f t="shared" si="44"/>
        <v>1</v>
      </c>
      <c r="AD169" s="137">
        <f t="shared" si="44"/>
        <v>1</v>
      </c>
      <c r="AE169" s="137">
        <f t="shared" si="44"/>
        <v>1</v>
      </c>
      <c r="AF169" s="137">
        <f t="shared" si="44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3"/>
        <v>0.42</v>
      </c>
      <c r="D170" s="137">
        <f t="shared" si="43"/>
        <v>0.42</v>
      </c>
      <c r="E170" s="137">
        <f t="shared" si="43"/>
        <v>0.42</v>
      </c>
      <c r="F170" s="137">
        <f t="shared" si="43"/>
        <v>0.42</v>
      </c>
      <c r="G170" s="137">
        <f t="shared" si="43"/>
        <v>0.42</v>
      </c>
      <c r="H170" s="137">
        <f t="shared" si="43"/>
        <v>0.42</v>
      </c>
      <c r="I170" s="137">
        <f t="shared" si="43"/>
        <v>0.42</v>
      </c>
      <c r="J170" s="137">
        <f t="shared" si="43"/>
        <v>0.42</v>
      </c>
      <c r="K170" s="137">
        <f t="shared" si="43"/>
        <v>0.42</v>
      </c>
      <c r="L170" s="137">
        <f t="shared" si="43"/>
        <v>0.42</v>
      </c>
      <c r="M170" s="137">
        <f t="shared" si="43"/>
        <v>0.42</v>
      </c>
      <c r="N170" s="137">
        <f t="shared" si="43"/>
        <v>0.42</v>
      </c>
      <c r="O170" s="137">
        <f t="shared" si="43"/>
        <v>0.42</v>
      </c>
      <c r="P170" s="137">
        <f t="shared" si="43"/>
        <v>0.42</v>
      </c>
      <c r="Q170" s="137">
        <f t="shared" si="43"/>
        <v>0.42</v>
      </c>
      <c r="R170" s="137">
        <f t="shared" si="44"/>
        <v>0.42</v>
      </c>
      <c r="S170" s="137">
        <f t="shared" si="44"/>
        <v>0.42</v>
      </c>
      <c r="T170" s="137">
        <f t="shared" si="44"/>
        <v>0.42</v>
      </c>
      <c r="U170" s="137">
        <f t="shared" si="44"/>
        <v>0.42</v>
      </c>
      <c r="V170" s="137">
        <f t="shared" si="44"/>
        <v>0.42</v>
      </c>
      <c r="W170" s="137">
        <f t="shared" si="44"/>
        <v>0.42</v>
      </c>
      <c r="X170" s="137">
        <f t="shared" si="44"/>
        <v>0.42</v>
      </c>
      <c r="Y170" s="137">
        <f t="shared" si="44"/>
        <v>0.42</v>
      </c>
      <c r="Z170" s="137">
        <f t="shared" si="44"/>
        <v>0.42</v>
      </c>
      <c r="AA170" s="137">
        <f t="shared" si="44"/>
        <v>0.42</v>
      </c>
      <c r="AB170" s="137">
        <f t="shared" si="44"/>
        <v>0.42</v>
      </c>
      <c r="AC170" s="137">
        <f t="shared" si="44"/>
        <v>0.42</v>
      </c>
      <c r="AD170" s="137">
        <f t="shared" si="44"/>
        <v>0.42</v>
      </c>
      <c r="AE170" s="137">
        <f t="shared" si="44"/>
        <v>0.42</v>
      </c>
      <c r="AF170" s="137">
        <f t="shared" si="44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3"/>
        <v>0.46</v>
      </c>
      <c r="D171" s="137">
        <f t="shared" si="43"/>
        <v>0.46</v>
      </c>
      <c r="E171" s="137">
        <f t="shared" si="43"/>
        <v>0.46</v>
      </c>
      <c r="F171" s="137">
        <f t="shared" si="43"/>
        <v>0.46</v>
      </c>
      <c r="G171" s="137">
        <f t="shared" si="43"/>
        <v>0.46</v>
      </c>
      <c r="H171" s="137">
        <f t="shared" si="43"/>
        <v>0.46</v>
      </c>
      <c r="I171" s="137">
        <f t="shared" si="43"/>
        <v>0.46</v>
      </c>
      <c r="J171" s="137">
        <f t="shared" si="43"/>
        <v>0.46</v>
      </c>
      <c r="K171" s="137">
        <f t="shared" si="43"/>
        <v>0.46</v>
      </c>
      <c r="L171" s="137">
        <f t="shared" si="43"/>
        <v>0.46</v>
      </c>
      <c r="M171" s="137">
        <f t="shared" si="43"/>
        <v>0.46</v>
      </c>
      <c r="N171" s="137">
        <f t="shared" si="43"/>
        <v>0.46</v>
      </c>
      <c r="O171" s="137">
        <f t="shared" si="43"/>
        <v>0.46</v>
      </c>
      <c r="P171" s="137">
        <f t="shared" si="43"/>
        <v>0.46</v>
      </c>
      <c r="Q171" s="137">
        <f t="shared" si="43"/>
        <v>0.46</v>
      </c>
      <c r="R171" s="137">
        <f t="shared" si="44"/>
        <v>0.46</v>
      </c>
      <c r="S171" s="137">
        <f t="shared" si="44"/>
        <v>0.46</v>
      </c>
      <c r="T171" s="137">
        <f t="shared" si="44"/>
        <v>0.46</v>
      </c>
      <c r="U171" s="137">
        <f t="shared" si="44"/>
        <v>0.46</v>
      </c>
      <c r="V171" s="137">
        <f t="shared" si="44"/>
        <v>0.46</v>
      </c>
      <c r="W171" s="137">
        <f t="shared" si="44"/>
        <v>0.46</v>
      </c>
      <c r="X171" s="137">
        <f t="shared" si="44"/>
        <v>0.46</v>
      </c>
      <c r="Y171" s="137">
        <f t="shared" si="44"/>
        <v>0.46</v>
      </c>
      <c r="Z171" s="137">
        <f t="shared" si="44"/>
        <v>0.46</v>
      </c>
      <c r="AA171" s="137">
        <f t="shared" si="44"/>
        <v>0.46</v>
      </c>
      <c r="AB171" s="137">
        <f t="shared" si="44"/>
        <v>0.46</v>
      </c>
      <c r="AC171" s="137">
        <f t="shared" si="44"/>
        <v>0.46</v>
      </c>
      <c r="AD171" s="137">
        <f t="shared" si="44"/>
        <v>0.46</v>
      </c>
      <c r="AE171" s="137">
        <f t="shared" si="44"/>
        <v>0.46</v>
      </c>
      <c r="AF171" s="137">
        <f t="shared" si="44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3"/>
        <v>0.85</v>
      </c>
      <c r="D172" s="137">
        <f t="shared" si="43"/>
        <v>0.85</v>
      </c>
      <c r="E172" s="137">
        <f t="shared" si="43"/>
        <v>0.85</v>
      </c>
      <c r="F172" s="137">
        <f t="shared" si="43"/>
        <v>0.85</v>
      </c>
      <c r="G172" s="137">
        <f t="shared" si="43"/>
        <v>0.85</v>
      </c>
      <c r="H172" s="137">
        <f t="shared" si="43"/>
        <v>0.85</v>
      </c>
      <c r="I172" s="137">
        <f t="shared" si="43"/>
        <v>0.85</v>
      </c>
      <c r="J172" s="137">
        <f t="shared" si="43"/>
        <v>0.85</v>
      </c>
      <c r="K172" s="137">
        <f t="shared" si="43"/>
        <v>0.85</v>
      </c>
      <c r="L172" s="137">
        <f t="shared" si="43"/>
        <v>0.85</v>
      </c>
      <c r="M172" s="137">
        <f t="shared" si="43"/>
        <v>0.85</v>
      </c>
      <c r="N172" s="137">
        <f t="shared" si="43"/>
        <v>0.85</v>
      </c>
      <c r="O172" s="137">
        <f t="shared" si="43"/>
        <v>0.85</v>
      </c>
      <c r="P172" s="137">
        <f t="shared" si="43"/>
        <v>0.85</v>
      </c>
      <c r="Q172" s="137">
        <f t="shared" si="43"/>
        <v>0.85</v>
      </c>
      <c r="R172" s="137">
        <f t="shared" si="44"/>
        <v>0.85</v>
      </c>
      <c r="S172" s="137">
        <f t="shared" si="44"/>
        <v>0.85</v>
      </c>
      <c r="T172" s="137">
        <f t="shared" si="44"/>
        <v>0.85</v>
      </c>
      <c r="U172" s="137">
        <f t="shared" si="44"/>
        <v>0.85</v>
      </c>
      <c r="V172" s="137">
        <f t="shared" si="44"/>
        <v>0.85</v>
      </c>
      <c r="W172" s="137">
        <f t="shared" si="44"/>
        <v>0.85</v>
      </c>
      <c r="X172" s="137">
        <f t="shared" si="44"/>
        <v>0.85</v>
      </c>
      <c r="Y172" s="137">
        <f t="shared" si="44"/>
        <v>0.85</v>
      </c>
      <c r="Z172" s="137">
        <f t="shared" si="44"/>
        <v>0.85</v>
      </c>
      <c r="AA172" s="137">
        <f t="shared" si="44"/>
        <v>0.85</v>
      </c>
      <c r="AB172" s="137">
        <f t="shared" si="44"/>
        <v>0.85</v>
      </c>
      <c r="AC172" s="137">
        <f t="shared" si="44"/>
        <v>0.85</v>
      </c>
      <c r="AD172" s="137">
        <f t="shared" si="44"/>
        <v>0.85</v>
      </c>
      <c r="AE172" s="137">
        <f t="shared" si="44"/>
        <v>0.85</v>
      </c>
      <c r="AF172" s="137">
        <f t="shared" si="44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3"/>
        <v>0.9</v>
      </c>
      <c r="D173" s="137">
        <f t="shared" si="43"/>
        <v>0.9</v>
      </c>
      <c r="E173" s="137">
        <f t="shared" si="43"/>
        <v>0.9</v>
      </c>
      <c r="F173" s="137">
        <f t="shared" si="43"/>
        <v>0.9</v>
      </c>
      <c r="G173" s="137">
        <f t="shared" si="43"/>
        <v>0.9</v>
      </c>
      <c r="H173" s="137">
        <f t="shared" si="43"/>
        <v>0.9</v>
      </c>
      <c r="I173" s="137">
        <f t="shared" si="43"/>
        <v>0.9</v>
      </c>
      <c r="J173" s="137">
        <f t="shared" si="43"/>
        <v>0.9</v>
      </c>
      <c r="K173" s="137">
        <f t="shared" si="43"/>
        <v>0.9</v>
      </c>
      <c r="L173" s="137">
        <f t="shared" si="43"/>
        <v>0.9</v>
      </c>
      <c r="M173" s="137">
        <f t="shared" si="43"/>
        <v>0.9</v>
      </c>
      <c r="N173" s="137">
        <f t="shared" si="43"/>
        <v>0.9</v>
      </c>
      <c r="O173" s="137">
        <f t="shared" si="43"/>
        <v>0.9</v>
      </c>
      <c r="P173" s="137">
        <f t="shared" si="43"/>
        <v>0.9</v>
      </c>
      <c r="Q173" s="137">
        <f t="shared" si="43"/>
        <v>0.9</v>
      </c>
      <c r="R173" s="137">
        <f t="shared" si="44"/>
        <v>0.9</v>
      </c>
      <c r="S173" s="137">
        <f t="shared" si="44"/>
        <v>0.9</v>
      </c>
      <c r="T173" s="137">
        <f t="shared" si="44"/>
        <v>0.9</v>
      </c>
      <c r="U173" s="137">
        <f t="shared" si="44"/>
        <v>0.9</v>
      </c>
      <c r="V173" s="137">
        <f t="shared" si="44"/>
        <v>0.9</v>
      </c>
      <c r="W173" s="137">
        <f t="shared" si="44"/>
        <v>0.9</v>
      </c>
      <c r="X173" s="137">
        <f t="shared" si="44"/>
        <v>0.9</v>
      </c>
      <c r="Y173" s="137">
        <f t="shared" si="44"/>
        <v>0.9</v>
      </c>
      <c r="Z173" s="137">
        <f t="shared" si="44"/>
        <v>0.9</v>
      </c>
      <c r="AA173" s="137">
        <f t="shared" si="44"/>
        <v>0.9</v>
      </c>
      <c r="AB173" s="137">
        <f t="shared" si="44"/>
        <v>0.9</v>
      </c>
      <c r="AC173" s="137">
        <f t="shared" si="44"/>
        <v>0.9</v>
      </c>
      <c r="AD173" s="137">
        <f t="shared" si="44"/>
        <v>0.9</v>
      </c>
      <c r="AE173" s="137">
        <f t="shared" si="44"/>
        <v>0.9</v>
      </c>
      <c r="AF173" s="137">
        <f t="shared" si="44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3"/>
        <v>0.44</v>
      </c>
      <c r="D174" s="137">
        <f t="shared" si="43"/>
        <v>0.44</v>
      </c>
      <c r="E174" s="137">
        <f t="shared" si="43"/>
        <v>0.44</v>
      </c>
      <c r="F174" s="137">
        <f t="shared" si="43"/>
        <v>0.44</v>
      </c>
      <c r="G174" s="137">
        <f t="shared" si="43"/>
        <v>0.44</v>
      </c>
      <c r="H174" s="137">
        <f t="shared" si="43"/>
        <v>0.44</v>
      </c>
      <c r="I174" s="137">
        <f t="shared" si="43"/>
        <v>0.44</v>
      </c>
      <c r="J174" s="137">
        <f t="shared" si="43"/>
        <v>0.44</v>
      </c>
      <c r="K174" s="137">
        <f t="shared" si="43"/>
        <v>0.44</v>
      </c>
      <c r="L174" s="137">
        <f t="shared" si="43"/>
        <v>0.44</v>
      </c>
      <c r="M174" s="137">
        <f t="shared" si="43"/>
        <v>0.44</v>
      </c>
      <c r="N174" s="137">
        <f t="shared" si="43"/>
        <v>0.44</v>
      </c>
      <c r="O174" s="137">
        <f t="shared" si="43"/>
        <v>0.44</v>
      </c>
      <c r="P174" s="137">
        <f t="shared" si="43"/>
        <v>0.44</v>
      </c>
      <c r="Q174" s="137">
        <f t="shared" si="43"/>
        <v>0.44</v>
      </c>
      <c r="R174" s="137">
        <f t="shared" si="44"/>
        <v>0.44</v>
      </c>
      <c r="S174" s="137">
        <f t="shared" si="44"/>
        <v>0.44</v>
      </c>
      <c r="T174" s="137">
        <f t="shared" si="44"/>
        <v>0.44</v>
      </c>
      <c r="U174" s="137">
        <f t="shared" si="44"/>
        <v>0.44</v>
      </c>
      <c r="V174" s="137">
        <f t="shared" si="44"/>
        <v>0.44</v>
      </c>
      <c r="W174" s="137">
        <f t="shared" si="44"/>
        <v>0.44</v>
      </c>
      <c r="X174" s="137">
        <f t="shared" si="44"/>
        <v>0.44</v>
      </c>
      <c r="Y174" s="137">
        <f t="shared" si="44"/>
        <v>0.44</v>
      </c>
      <c r="Z174" s="137">
        <f t="shared" si="44"/>
        <v>0.44</v>
      </c>
      <c r="AA174" s="137">
        <f t="shared" si="44"/>
        <v>0.44</v>
      </c>
      <c r="AB174" s="137">
        <f t="shared" si="44"/>
        <v>0.44</v>
      </c>
      <c r="AC174" s="137">
        <f t="shared" si="44"/>
        <v>0.44</v>
      </c>
      <c r="AD174" s="137">
        <f t="shared" si="44"/>
        <v>0.44</v>
      </c>
      <c r="AE174" s="137">
        <f t="shared" si="44"/>
        <v>0.44</v>
      </c>
      <c r="AF174" s="137">
        <f t="shared" si="44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3"/>
        <v>2.1</v>
      </c>
      <c r="D175" s="137">
        <f t="shared" si="43"/>
        <v>2.1</v>
      </c>
      <c r="E175" s="137">
        <f t="shared" si="43"/>
        <v>2.1</v>
      </c>
      <c r="F175" s="137">
        <f t="shared" si="43"/>
        <v>2.1</v>
      </c>
      <c r="G175" s="137">
        <f t="shared" si="43"/>
        <v>2.1</v>
      </c>
      <c r="H175" s="137">
        <f t="shared" si="43"/>
        <v>2.1</v>
      </c>
      <c r="I175" s="137">
        <f t="shared" si="43"/>
        <v>2.1</v>
      </c>
      <c r="J175" s="137">
        <f t="shared" si="43"/>
        <v>2.1</v>
      </c>
      <c r="K175" s="137">
        <f t="shared" si="43"/>
        <v>2.1</v>
      </c>
      <c r="L175" s="137">
        <f t="shared" si="43"/>
        <v>2.1</v>
      </c>
      <c r="M175" s="137">
        <f t="shared" si="43"/>
        <v>2.1</v>
      </c>
      <c r="N175" s="137">
        <f t="shared" si="43"/>
        <v>2.1</v>
      </c>
      <c r="O175" s="137">
        <f t="shared" si="43"/>
        <v>2.1</v>
      </c>
      <c r="P175" s="137">
        <f t="shared" si="43"/>
        <v>2.1</v>
      </c>
      <c r="Q175" s="137">
        <f t="shared" si="43"/>
        <v>2.1</v>
      </c>
      <c r="R175" s="137">
        <f t="shared" si="44"/>
        <v>2.1</v>
      </c>
      <c r="S175" s="137">
        <f t="shared" si="44"/>
        <v>2.1</v>
      </c>
      <c r="T175" s="137">
        <f t="shared" si="44"/>
        <v>2.1</v>
      </c>
      <c r="U175" s="137">
        <f t="shared" si="44"/>
        <v>2.1</v>
      </c>
      <c r="V175" s="137">
        <f t="shared" si="44"/>
        <v>2.1</v>
      </c>
      <c r="W175" s="137">
        <f t="shared" si="44"/>
        <v>2.1</v>
      </c>
      <c r="X175" s="137">
        <f t="shared" si="44"/>
        <v>2.1</v>
      </c>
      <c r="Y175" s="137">
        <f t="shared" si="44"/>
        <v>2.1</v>
      </c>
      <c r="Z175" s="137">
        <f t="shared" si="44"/>
        <v>2.1</v>
      </c>
      <c r="AA175" s="137">
        <f t="shared" si="44"/>
        <v>2.1</v>
      </c>
      <c r="AB175" s="137">
        <f t="shared" si="44"/>
        <v>2.1</v>
      </c>
      <c r="AC175" s="137">
        <f t="shared" si="44"/>
        <v>2.1</v>
      </c>
      <c r="AD175" s="137">
        <f t="shared" si="44"/>
        <v>2.1</v>
      </c>
      <c r="AE175" s="137">
        <f t="shared" si="44"/>
        <v>2.1</v>
      </c>
      <c r="AF175" s="137">
        <f t="shared" si="44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3"/>
        <v>0.9</v>
      </c>
      <c r="D176" s="137">
        <f t="shared" si="43"/>
        <v>0.9</v>
      </c>
      <c r="E176" s="137">
        <f t="shared" si="43"/>
        <v>0.9</v>
      </c>
      <c r="F176" s="137">
        <f t="shared" si="43"/>
        <v>0.9</v>
      </c>
      <c r="G176" s="137">
        <f t="shared" si="43"/>
        <v>0.9</v>
      </c>
      <c r="H176" s="137">
        <f t="shared" si="43"/>
        <v>0.9</v>
      </c>
      <c r="I176" s="137">
        <f t="shared" si="43"/>
        <v>0.9</v>
      </c>
      <c r="J176" s="137">
        <f t="shared" si="43"/>
        <v>0.9</v>
      </c>
      <c r="K176" s="137">
        <f t="shared" si="43"/>
        <v>0.9</v>
      </c>
      <c r="L176" s="137">
        <f t="shared" si="43"/>
        <v>0.9</v>
      </c>
      <c r="M176" s="137">
        <f t="shared" si="43"/>
        <v>0.9</v>
      </c>
      <c r="N176" s="137">
        <f t="shared" si="43"/>
        <v>0.9</v>
      </c>
      <c r="O176" s="137">
        <f t="shared" si="43"/>
        <v>0.9</v>
      </c>
      <c r="P176" s="137">
        <f t="shared" si="43"/>
        <v>0.9</v>
      </c>
      <c r="Q176" s="137">
        <f t="shared" si="43"/>
        <v>0.9</v>
      </c>
      <c r="R176" s="137">
        <f t="shared" si="44"/>
        <v>0.9</v>
      </c>
      <c r="S176" s="137">
        <f t="shared" si="44"/>
        <v>0.9</v>
      </c>
      <c r="T176" s="137">
        <f t="shared" si="44"/>
        <v>0.9</v>
      </c>
      <c r="U176" s="137">
        <f t="shared" si="44"/>
        <v>0.9</v>
      </c>
      <c r="V176" s="137">
        <f t="shared" si="44"/>
        <v>0.9</v>
      </c>
      <c r="W176" s="137">
        <f t="shared" si="44"/>
        <v>0.9</v>
      </c>
      <c r="X176" s="137">
        <f t="shared" si="44"/>
        <v>0.9</v>
      </c>
      <c r="Y176" s="137">
        <f t="shared" si="44"/>
        <v>0.9</v>
      </c>
      <c r="Z176" s="137">
        <f t="shared" si="44"/>
        <v>0.9</v>
      </c>
      <c r="AA176" s="137">
        <f t="shared" si="44"/>
        <v>0.9</v>
      </c>
      <c r="AB176" s="137">
        <f t="shared" si="44"/>
        <v>0.9</v>
      </c>
      <c r="AC176" s="137">
        <f t="shared" si="44"/>
        <v>0.9</v>
      </c>
      <c r="AD176" s="137">
        <f t="shared" si="44"/>
        <v>0.9</v>
      </c>
      <c r="AE176" s="137">
        <f t="shared" si="44"/>
        <v>0.9</v>
      </c>
      <c r="AF176" s="137">
        <f t="shared" si="44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5">B178</f>
        <v>0.57999999999999996</v>
      </c>
      <c r="D178" s="137">
        <f t="shared" si="45"/>
        <v>0.57999999999999996</v>
      </c>
      <c r="E178" s="137">
        <f t="shared" si="45"/>
        <v>0.57999999999999996</v>
      </c>
      <c r="F178" s="137">
        <f t="shared" si="45"/>
        <v>0.57999999999999996</v>
      </c>
      <c r="G178" s="137">
        <f t="shared" si="45"/>
        <v>0.57999999999999996</v>
      </c>
      <c r="H178" s="137">
        <f t="shared" si="45"/>
        <v>0.57999999999999996</v>
      </c>
      <c r="I178" s="137">
        <f t="shared" si="45"/>
        <v>0.57999999999999996</v>
      </c>
      <c r="J178" s="137">
        <f t="shared" si="45"/>
        <v>0.57999999999999996</v>
      </c>
      <c r="K178" s="137">
        <f t="shared" si="45"/>
        <v>0.57999999999999996</v>
      </c>
      <c r="L178" s="137">
        <f t="shared" si="45"/>
        <v>0.57999999999999996</v>
      </c>
      <c r="M178" s="137">
        <f t="shared" si="45"/>
        <v>0.57999999999999996</v>
      </c>
      <c r="N178" s="137">
        <f t="shared" si="45"/>
        <v>0.57999999999999996</v>
      </c>
      <c r="O178" s="137">
        <f t="shared" si="45"/>
        <v>0.57999999999999996</v>
      </c>
      <c r="P178" s="137">
        <f t="shared" si="45"/>
        <v>0.57999999999999996</v>
      </c>
      <c r="Q178" s="137">
        <f t="shared" si="45"/>
        <v>0.57999999999999996</v>
      </c>
      <c r="R178" s="137">
        <f t="shared" si="45"/>
        <v>0.57999999999999996</v>
      </c>
      <c r="S178" s="137">
        <f t="shared" ref="R178:AF190" si="46">R178</f>
        <v>0.57999999999999996</v>
      </c>
      <c r="T178" s="137">
        <f t="shared" si="46"/>
        <v>0.57999999999999996</v>
      </c>
      <c r="U178" s="137">
        <f t="shared" si="46"/>
        <v>0.57999999999999996</v>
      </c>
      <c r="V178" s="137">
        <f t="shared" si="46"/>
        <v>0.57999999999999996</v>
      </c>
      <c r="W178" s="137">
        <f t="shared" si="46"/>
        <v>0.57999999999999996</v>
      </c>
      <c r="X178" s="137">
        <f t="shared" si="46"/>
        <v>0.57999999999999996</v>
      </c>
      <c r="Y178" s="137">
        <f t="shared" si="46"/>
        <v>0.57999999999999996</v>
      </c>
      <c r="Z178" s="137">
        <f t="shared" si="46"/>
        <v>0.57999999999999996</v>
      </c>
      <c r="AA178" s="137">
        <f t="shared" si="46"/>
        <v>0.57999999999999996</v>
      </c>
      <c r="AB178" s="137">
        <f t="shared" si="46"/>
        <v>0.57999999999999996</v>
      </c>
      <c r="AC178" s="137">
        <f t="shared" si="46"/>
        <v>0.57999999999999996</v>
      </c>
      <c r="AD178" s="137">
        <f t="shared" si="46"/>
        <v>0.57999999999999996</v>
      </c>
      <c r="AE178" s="137">
        <f t="shared" si="46"/>
        <v>0.57999999999999996</v>
      </c>
      <c r="AF178" s="137">
        <f t="shared" si="46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5"/>
        <v>0.8</v>
      </c>
      <c r="D179" s="137">
        <f t="shared" si="45"/>
        <v>0.8</v>
      </c>
      <c r="E179" s="137">
        <f t="shared" si="45"/>
        <v>0.8</v>
      </c>
      <c r="F179" s="137">
        <f t="shared" si="45"/>
        <v>0.8</v>
      </c>
      <c r="G179" s="137">
        <f t="shared" si="45"/>
        <v>0.8</v>
      </c>
      <c r="H179" s="137">
        <f t="shared" si="45"/>
        <v>0.8</v>
      </c>
      <c r="I179" s="137">
        <f t="shared" si="45"/>
        <v>0.8</v>
      </c>
      <c r="J179" s="137">
        <f t="shared" si="45"/>
        <v>0.8</v>
      </c>
      <c r="K179" s="137">
        <f t="shared" si="45"/>
        <v>0.8</v>
      </c>
      <c r="L179" s="137">
        <f t="shared" si="45"/>
        <v>0.8</v>
      </c>
      <c r="M179" s="137">
        <f t="shared" si="45"/>
        <v>0.8</v>
      </c>
      <c r="N179" s="137">
        <f t="shared" si="45"/>
        <v>0.8</v>
      </c>
      <c r="O179" s="137">
        <f t="shared" si="45"/>
        <v>0.8</v>
      </c>
      <c r="P179" s="137">
        <f t="shared" si="45"/>
        <v>0.8</v>
      </c>
      <c r="Q179" s="137">
        <f t="shared" si="45"/>
        <v>0.8</v>
      </c>
      <c r="R179" s="137">
        <f t="shared" si="45"/>
        <v>0.8</v>
      </c>
      <c r="S179" s="137">
        <f t="shared" si="46"/>
        <v>0.8</v>
      </c>
      <c r="T179" s="137">
        <f t="shared" si="46"/>
        <v>0.8</v>
      </c>
      <c r="U179" s="137">
        <f t="shared" si="46"/>
        <v>0.8</v>
      </c>
      <c r="V179" s="137">
        <f t="shared" si="46"/>
        <v>0.8</v>
      </c>
      <c r="W179" s="137">
        <f t="shared" si="46"/>
        <v>0.8</v>
      </c>
      <c r="X179" s="137">
        <f t="shared" si="46"/>
        <v>0.8</v>
      </c>
      <c r="Y179" s="137">
        <f t="shared" si="46"/>
        <v>0.8</v>
      </c>
      <c r="Z179" s="137">
        <f t="shared" si="46"/>
        <v>0.8</v>
      </c>
      <c r="AA179" s="137">
        <f t="shared" si="46"/>
        <v>0.8</v>
      </c>
      <c r="AB179" s="137">
        <f t="shared" si="46"/>
        <v>0.8</v>
      </c>
      <c r="AC179" s="137">
        <f t="shared" si="46"/>
        <v>0.8</v>
      </c>
      <c r="AD179" s="137">
        <f t="shared" si="46"/>
        <v>0.8</v>
      </c>
      <c r="AE179" s="137">
        <f t="shared" si="46"/>
        <v>0.8</v>
      </c>
      <c r="AF179" s="137">
        <f t="shared" si="46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5"/>
        <v>0</v>
      </c>
      <c r="D180" s="137">
        <f t="shared" si="45"/>
        <v>0</v>
      </c>
      <c r="E180" s="137">
        <f t="shared" si="45"/>
        <v>0</v>
      </c>
      <c r="F180" s="137">
        <f t="shared" si="45"/>
        <v>0</v>
      </c>
      <c r="G180" s="137">
        <f t="shared" si="45"/>
        <v>0</v>
      </c>
      <c r="H180" s="137">
        <f t="shared" si="45"/>
        <v>0</v>
      </c>
      <c r="I180" s="137">
        <f t="shared" si="45"/>
        <v>0</v>
      </c>
      <c r="J180" s="137">
        <f t="shared" si="45"/>
        <v>0</v>
      </c>
      <c r="K180" s="137">
        <f t="shared" si="45"/>
        <v>0</v>
      </c>
      <c r="L180" s="137">
        <f t="shared" si="45"/>
        <v>0</v>
      </c>
      <c r="M180" s="137">
        <f t="shared" si="45"/>
        <v>0</v>
      </c>
      <c r="N180" s="137">
        <f t="shared" si="45"/>
        <v>0</v>
      </c>
      <c r="O180" s="137">
        <f t="shared" si="45"/>
        <v>0</v>
      </c>
      <c r="P180" s="137">
        <f t="shared" si="45"/>
        <v>0</v>
      </c>
      <c r="Q180" s="137">
        <f t="shared" si="45"/>
        <v>0</v>
      </c>
      <c r="R180" s="137">
        <f t="shared" si="45"/>
        <v>0</v>
      </c>
      <c r="S180" s="137">
        <f t="shared" si="46"/>
        <v>0</v>
      </c>
      <c r="T180" s="137">
        <f t="shared" si="46"/>
        <v>0</v>
      </c>
      <c r="U180" s="137">
        <f t="shared" si="46"/>
        <v>0</v>
      </c>
      <c r="V180" s="137">
        <f t="shared" si="46"/>
        <v>0</v>
      </c>
      <c r="W180" s="137">
        <f t="shared" si="46"/>
        <v>0</v>
      </c>
      <c r="X180" s="137">
        <f t="shared" si="46"/>
        <v>0</v>
      </c>
      <c r="Y180" s="137">
        <f t="shared" si="46"/>
        <v>0</v>
      </c>
      <c r="Z180" s="137">
        <f t="shared" si="46"/>
        <v>0</v>
      </c>
      <c r="AA180" s="137">
        <f t="shared" si="46"/>
        <v>0</v>
      </c>
      <c r="AB180" s="137">
        <f t="shared" si="46"/>
        <v>0</v>
      </c>
      <c r="AC180" s="137">
        <f t="shared" si="46"/>
        <v>0</v>
      </c>
      <c r="AD180" s="137">
        <f t="shared" si="46"/>
        <v>0</v>
      </c>
      <c r="AE180" s="137">
        <f t="shared" si="46"/>
        <v>0</v>
      </c>
      <c r="AF180" s="137">
        <f t="shared" si="46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5"/>
        <v>0.6</v>
      </c>
      <c r="D181" s="137">
        <f t="shared" si="45"/>
        <v>0.6</v>
      </c>
      <c r="E181" s="137">
        <f t="shared" si="45"/>
        <v>0.6</v>
      </c>
      <c r="F181" s="137">
        <f t="shared" si="45"/>
        <v>0.6</v>
      </c>
      <c r="G181" s="137">
        <f t="shared" si="45"/>
        <v>0.6</v>
      </c>
      <c r="H181" s="137">
        <f t="shared" si="45"/>
        <v>0.6</v>
      </c>
      <c r="I181" s="137">
        <f t="shared" si="45"/>
        <v>0.6</v>
      </c>
      <c r="J181" s="137">
        <f t="shared" si="45"/>
        <v>0.6</v>
      </c>
      <c r="K181" s="137">
        <f t="shared" si="45"/>
        <v>0.6</v>
      </c>
      <c r="L181" s="137">
        <f t="shared" si="45"/>
        <v>0.6</v>
      </c>
      <c r="M181" s="137">
        <f t="shared" si="45"/>
        <v>0.6</v>
      </c>
      <c r="N181" s="137">
        <f t="shared" si="45"/>
        <v>0.6</v>
      </c>
      <c r="O181" s="137">
        <f t="shared" si="45"/>
        <v>0.6</v>
      </c>
      <c r="P181" s="137">
        <f t="shared" si="45"/>
        <v>0.6</v>
      </c>
      <c r="Q181" s="137">
        <f t="shared" si="45"/>
        <v>0.6</v>
      </c>
      <c r="R181" s="137">
        <f t="shared" si="45"/>
        <v>0.6</v>
      </c>
      <c r="S181" s="137">
        <f t="shared" si="46"/>
        <v>0.6</v>
      </c>
      <c r="T181" s="137">
        <f t="shared" si="46"/>
        <v>0.6</v>
      </c>
      <c r="U181" s="137">
        <f t="shared" si="46"/>
        <v>0.6</v>
      </c>
      <c r="V181" s="137">
        <f t="shared" si="46"/>
        <v>0.6</v>
      </c>
      <c r="W181" s="137">
        <f t="shared" si="46"/>
        <v>0.6</v>
      </c>
      <c r="X181" s="137">
        <f t="shared" si="46"/>
        <v>0.6</v>
      </c>
      <c r="Y181" s="137">
        <f t="shared" si="46"/>
        <v>0.6</v>
      </c>
      <c r="Z181" s="137">
        <f t="shared" si="46"/>
        <v>0.6</v>
      </c>
      <c r="AA181" s="137">
        <f t="shared" si="46"/>
        <v>0.6</v>
      </c>
      <c r="AB181" s="137">
        <f t="shared" si="46"/>
        <v>0.6</v>
      </c>
      <c r="AC181" s="137">
        <f t="shared" si="46"/>
        <v>0.6</v>
      </c>
      <c r="AD181" s="137">
        <f t="shared" si="46"/>
        <v>0.6</v>
      </c>
      <c r="AE181" s="137">
        <f t="shared" si="46"/>
        <v>0.6</v>
      </c>
      <c r="AF181" s="137">
        <f t="shared" si="46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5"/>
        <v>0.6</v>
      </c>
      <c r="D182" s="137">
        <f t="shared" si="45"/>
        <v>0.6</v>
      </c>
      <c r="E182" s="137">
        <f t="shared" si="45"/>
        <v>0.6</v>
      </c>
      <c r="F182" s="137">
        <f t="shared" si="45"/>
        <v>0.6</v>
      </c>
      <c r="G182" s="137">
        <f t="shared" si="45"/>
        <v>0.6</v>
      </c>
      <c r="H182" s="137">
        <f t="shared" si="45"/>
        <v>0.6</v>
      </c>
      <c r="I182" s="137">
        <f t="shared" si="45"/>
        <v>0.6</v>
      </c>
      <c r="J182" s="137">
        <f t="shared" si="45"/>
        <v>0.6</v>
      </c>
      <c r="K182" s="137">
        <f t="shared" si="45"/>
        <v>0.6</v>
      </c>
      <c r="L182" s="137">
        <f t="shared" si="45"/>
        <v>0.6</v>
      </c>
      <c r="M182" s="137">
        <f t="shared" si="45"/>
        <v>0.6</v>
      </c>
      <c r="N182" s="137">
        <f t="shared" si="45"/>
        <v>0.6</v>
      </c>
      <c r="O182" s="137">
        <f t="shared" si="45"/>
        <v>0.6</v>
      </c>
      <c r="P182" s="137">
        <f t="shared" si="45"/>
        <v>0.6</v>
      </c>
      <c r="Q182" s="137">
        <f t="shared" si="45"/>
        <v>0.6</v>
      </c>
      <c r="R182" s="137">
        <f t="shared" si="45"/>
        <v>0.6</v>
      </c>
      <c r="S182" s="137">
        <f t="shared" si="46"/>
        <v>0.6</v>
      </c>
      <c r="T182" s="137">
        <f t="shared" si="46"/>
        <v>0.6</v>
      </c>
      <c r="U182" s="137">
        <f t="shared" si="46"/>
        <v>0.6</v>
      </c>
      <c r="V182" s="137">
        <f t="shared" si="46"/>
        <v>0.6</v>
      </c>
      <c r="W182" s="137">
        <f t="shared" si="46"/>
        <v>0.6</v>
      </c>
      <c r="X182" s="137">
        <f t="shared" si="46"/>
        <v>0.6</v>
      </c>
      <c r="Y182" s="137">
        <f t="shared" si="46"/>
        <v>0.6</v>
      </c>
      <c r="Z182" s="137">
        <f t="shared" si="46"/>
        <v>0.6</v>
      </c>
      <c r="AA182" s="137">
        <f t="shared" si="46"/>
        <v>0.6</v>
      </c>
      <c r="AB182" s="137">
        <f t="shared" si="46"/>
        <v>0.6</v>
      </c>
      <c r="AC182" s="137">
        <f t="shared" si="46"/>
        <v>0.6</v>
      </c>
      <c r="AD182" s="137">
        <f t="shared" si="46"/>
        <v>0.6</v>
      </c>
      <c r="AE182" s="137">
        <f t="shared" si="46"/>
        <v>0.6</v>
      </c>
      <c r="AF182" s="137">
        <f t="shared" si="46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5"/>
        <v>0.35</v>
      </c>
      <c r="D183" s="137">
        <f t="shared" si="45"/>
        <v>0.35</v>
      </c>
      <c r="E183" s="137">
        <f t="shared" si="45"/>
        <v>0.35</v>
      </c>
      <c r="F183" s="137">
        <f t="shared" si="45"/>
        <v>0.35</v>
      </c>
      <c r="G183" s="137">
        <f t="shared" si="45"/>
        <v>0.35</v>
      </c>
      <c r="H183" s="137">
        <f t="shared" si="45"/>
        <v>0.35</v>
      </c>
      <c r="I183" s="137">
        <f t="shared" si="45"/>
        <v>0.35</v>
      </c>
      <c r="J183" s="137">
        <f t="shared" si="45"/>
        <v>0.35</v>
      </c>
      <c r="K183" s="137">
        <f t="shared" si="45"/>
        <v>0.35</v>
      </c>
      <c r="L183" s="137">
        <f t="shared" si="45"/>
        <v>0.35</v>
      </c>
      <c r="M183" s="137">
        <f t="shared" si="45"/>
        <v>0.35</v>
      </c>
      <c r="N183" s="137">
        <f t="shared" si="45"/>
        <v>0.35</v>
      </c>
      <c r="O183" s="137">
        <f t="shared" si="45"/>
        <v>0.35</v>
      </c>
      <c r="P183" s="137">
        <f t="shared" si="45"/>
        <v>0.35</v>
      </c>
      <c r="Q183" s="137">
        <f t="shared" si="45"/>
        <v>0.35</v>
      </c>
      <c r="R183" s="137">
        <f t="shared" si="45"/>
        <v>0.35</v>
      </c>
      <c r="S183" s="137">
        <f t="shared" si="46"/>
        <v>0.35</v>
      </c>
      <c r="T183" s="137">
        <f t="shared" si="46"/>
        <v>0.35</v>
      </c>
      <c r="U183" s="137">
        <f t="shared" si="46"/>
        <v>0.35</v>
      </c>
      <c r="V183" s="137">
        <f t="shared" si="46"/>
        <v>0.35</v>
      </c>
      <c r="W183" s="137">
        <f t="shared" si="46"/>
        <v>0.35</v>
      </c>
      <c r="X183" s="137">
        <f t="shared" si="46"/>
        <v>0.35</v>
      </c>
      <c r="Y183" s="137">
        <f t="shared" si="46"/>
        <v>0.35</v>
      </c>
      <c r="Z183" s="137">
        <f t="shared" si="46"/>
        <v>0.35</v>
      </c>
      <c r="AA183" s="137">
        <f t="shared" si="46"/>
        <v>0.35</v>
      </c>
      <c r="AB183" s="137">
        <f t="shared" si="46"/>
        <v>0.35</v>
      </c>
      <c r="AC183" s="137">
        <f t="shared" si="46"/>
        <v>0.35</v>
      </c>
      <c r="AD183" s="137">
        <f t="shared" si="46"/>
        <v>0.35</v>
      </c>
      <c r="AE183" s="137">
        <f t="shared" si="46"/>
        <v>0.35</v>
      </c>
      <c r="AF183" s="137">
        <f t="shared" si="46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5"/>
        <v>0.28999999999999998</v>
      </c>
      <c r="D184" s="137">
        <f t="shared" si="45"/>
        <v>0.28999999999999998</v>
      </c>
      <c r="E184" s="137">
        <f t="shared" si="45"/>
        <v>0.28999999999999998</v>
      </c>
      <c r="F184" s="137">
        <f t="shared" si="45"/>
        <v>0.28999999999999998</v>
      </c>
      <c r="G184" s="137">
        <f t="shared" si="45"/>
        <v>0.28999999999999998</v>
      </c>
      <c r="H184" s="137">
        <f t="shared" si="45"/>
        <v>0.28999999999999998</v>
      </c>
      <c r="I184" s="137">
        <f t="shared" si="45"/>
        <v>0.28999999999999998</v>
      </c>
      <c r="J184" s="137">
        <f t="shared" si="45"/>
        <v>0.28999999999999998</v>
      </c>
      <c r="K184" s="137">
        <f t="shared" si="45"/>
        <v>0.28999999999999998</v>
      </c>
      <c r="L184" s="137">
        <f t="shared" si="45"/>
        <v>0.28999999999999998</v>
      </c>
      <c r="M184" s="137">
        <f t="shared" si="45"/>
        <v>0.28999999999999998</v>
      </c>
      <c r="N184" s="137">
        <f t="shared" si="45"/>
        <v>0.28999999999999998</v>
      </c>
      <c r="O184" s="137">
        <f t="shared" si="45"/>
        <v>0.28999999999999998</v>
      </c>
      <c r="P184" s="137">
        <f t="shared" si="45"/>
        <v>0.28999999999999998</v>
      </c>
      <c r="Q184" s="137">
        <f t="shared" si="45"/>
        <v>0.28999999999999998</v>
      </c>
      <c r="R184" s="137">
        <f t="shared" si="45"/>
        <v>0.28999999999999998</v>
      </c>
      <c r="S184" s="137">
        <f t="shared" si="46"/>
        <v>0.28999999999999998</v>
      </c>
      <c r="T184" s="137">
        <f t="shared" si="46"/>
        <v>0.28999999999999998</v>
      </c>
      <c r="U184" s="137">
        <f t="shared" si="46"/>
        <v>0.28999999999999998</v>
      </c>
      <c r="V184" s="137">
        <f t="shared" si="46"/>
        <v>0.28999999999999998</v>
      </c>
      <c r="W184" s="137">
        <f t="shared" si="46"/>
        <v>0.28999999999999998</v>
      </c>
      <c r="X184" s="137">
        <f t="shared" si="46"/>
        <v>0.28999999999999998</v>
      </c>
      <c r="Y184" s="137">
        <f t="shared" si="46"/>
        <v>0.28999999999999998</v>
      </c>
      <c r="Z184" s="137">
        <f t="shared" si="46"/>
        <v>0.28999999999999998</v>
      </c>
      <c r="AA184" s="137">
        <f t="shared" si="46"/>
        <v>0.28999999999999998</v>
      </c>
      <c r="AB184" s="137">
        <f t="shared" si="46"/>
        <v>0.28999999999999998</v>
      </c>
      <c r="AC184" s="137">
        <f t="shared" si="46"/>
        <v>0.28999999999999998</v>
      </c>
      <c r="AD184" s="137">
        <f t="shared" si="46"/>
        <v>0.28999999999999998</v>
      </c>
      <c r="AE184" s="137">
        <f t="shared" si="46"/>
        <v>0.28999999999999998</v>
      </c>
      <c r="AF184" s="137">
        <f t="shared" si="46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5"/>
        <v>0.06</v>
      </c>
      <c r="D185" s="137">
        <f t="shared" si="45"/>
        <v>0.06</v>
      </c>
      <c r="E185" s="137">
        <f t="shared" si="45"/>
        <v>0.06</v>
      </c>
      <c r="F185" s="137">
        <f t="shared" si="45"/>
        <v>0.06</v>
      </c>
      <c r="G185" s="137">
        <f t="shared" si="45"/>
        <v>0.06</v>
      </c>
      <c r="H185" s="137">
        <f t="shared" si="45"/>
        <v>0.06</v>
      </c>
      <c r="I185" s="137">
        <f t="shared" si="45"/>
        <v>0.06</v>
      </c>
      <c r="J185" s="137">
        <f t="shared" si="45"/>
        <v>0.06</v>
      </c>
      <c r="K185" s="137">
        <f t="shared" si="45"/>
        <v>0.06</v>
      </c>
      <c r="L185" s="137">
        <f t="shared" si="45"/>
        <v>0.06</v>
      </c>
      <c r="M185" s="137">
        <f t="shared" si="45"/>
        <v>0.06</v>
      </c>
      <c r="N185" s="137">
        <f t="shared" si="45"/>
        <v>0.06</v>
      </c>
      <c r="O185" s="137">
        <f t="shared" si="45"/>
        <v>0.06</v>
      </c>
      <c r="P185" s="137">
        <f t="shared" si="45"/>
        <v>0.06</v>
      </c>
      <c r="Q185" s="137">
        <f t="shared" si="45"/>
        <v>0.06</v>
      </c>
      <c r="R185" s="137">
        <f t="shared" si="45"/>
        <v>0.06</v>
      </c>
      <c r="S185" s="137">
        <f t="shared" si="46"/>
        <v>0.06</v>
      </c>
      <c r="T185" s="137">
        <f t="shared" si="46"/>
        <v>0.06</v>
      </c>
      <c r="U185" s="137">
        <f t="shared" si="46"/>
        <v>0.06</v>
      </c>
      <c r="V185" s="137">
        <f t="shared" si="46"/>
        <v>0.06</v>
      </c>
      <c r="W185" s="137">
        <f t="shared" si="46"/>
        <v>0.06</v>
      </c>
      <c r="X185" s="137">
        <f t="shared" si="46"/>
        <v>0.06</v>
      </c>
      <c r="Y185" s="137">
        <f t="shared" si="46"/>
        <v>0.06</v>
      </c>
      <c r="Z185" s="137">
        <f t="shared" si="46"/>
        <v>0.06</v>
      </c>
      <c r="AA185" s="137">
        <f t="shared" si="46"/>
        <v>0.06</v>
      </c>
      <c r="AB185" s="137">
        <f t="shared" si="46"/>
        <v>0.06</v>
      </c>
      <c r="AC185" s="137">
        <f t="shared" si="46"/>
        <v>0.06</v>
      </c>
      <c r="AD185" s="137">
        <f t="shared" si="46"/>
        <v>0.06</v>
      </c>
      <c r="AE185" s="137">
        <f t="shared" si="46"/>
        <v>0.06</v>
      </c>
      <c r="AF185" s="137">
        <f t="shared" si="46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5"/>
        <v>0.11</v>
      </c>
      <c r="D186" s="137">
        <f t="shared" si="45"/>
        <v>0.11</v>
      </c>
      <c r="E186" s="137">
        <f t="shared" si="45"/>
        <v>0.11</v>
      </c>
      <c r="F186" s="137">
        <f t="shared" si="45"/>
        <v>0.11</v>
      </c>
      <c r="G186" s="137">
        <f t="shared" si="45"/>
        <v>0.11</v>
      </c>
      <c r="H186" s="137">
        <f t="shared" si="45"/>
        <v>0.11</v>
      </c>
      <c r="I186" s="137">
        <f t="shared" si="45"/>
        <v>0.11</v>
      </c>
      <c r="J186" s="137">
        <f t="shared" si="45"/>
        <v>0.11</v>
      </c>
      <c r="K186" s="137">
        <f t="shared" si="45"/>
        <v>0.11</v>
      </c>
      <c r="L186" s="137">
        <f t="shared" si="45"/>
        <v>0.11</v>
      </c>
      <c r="M186" s="137">
        <f t="shared" si="45"/>
        <v>0.11</v>
      </c>
      <c r="N186" s="137">
        <f t="shared" si="45"/>
        <v>0.11</v>
      </c>
      <c r="O186" s="137">
        <f t="shared" si="45"/>
        <v>0.11</v>
      </c>
      <c r="P186" s="137">
        <f t="shared" si="45"/>
        <v>0.11</v>
      </c>
      <c r="Q186" s="137">
        <f t="shared" si="45"/>
        <v>0.11</v>
      </c>
      <c r="R186" s="137">
        <f t="shared" si="45"/>
        <v>0.11</v>
      </c>
      <c r="S186" s="137">
        <f t="shared" si="46"/>
        <v>0.11</v>
      </c>
      <c r="T186" s="137">
        <f t="shared" si="46"/>
        <v>0.11</v>
      </c>
      <c r="U186" s="137">
        <f t="shared" si="46"/>
        <v>0.11</v>
      </c>
      <c r="V186" s="137">
        <f t="shared" si="46"/>
        <v>0.11</v>
      </c>
      <c r="W186" s="137">
        <f t="shared" si="46"/>
        <v>0.11</v>
      </c>
      <c r="X186" s="137">
        <f t="shared" si="46"/>
        <v>0.11</v>
      </c>
      <c r="Y186" s="137">
        <f t="shared" si="46"/>
        <v>0.11</v>
      </c>
      <c r="Z186" s="137">
        <f t="shared" si="46"/>
        <v>0.11</v>
      </c>
      <c r="AA186" s="137">
        <f t="shared" si="46"/>
        <v>0.11</v>
      </c>
      <c r="AB186" s="137">
        <f t="shared" si="46"/>
        <v>0.11</v>
      </c>
      <c r="AC186" s="137">
        <f t="shared" si="46"/>
        <v>0.11</v>
      </c>
      <c r="AD186" s="137">
        <f t="shared" si="46"/>
        <v>0.11</v>
      </c>
      <c r="AE186" s="137">
        <f t="shared" si="46"/>
        <v>0.11</v>
      </c>
      <c r="AF186" s="137">
        <f t="shared" si="46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5"/>
        <v>0.1</v>
      </c>
      <c r="D187" s="137">
        <f t="shared" si="45"/>
        <v>0.1</v>
      </c>
      <c r="E187" s="137">
        <f t="shared" si="45"/>
        <v>0.1</v>
      </c>
      <c r="F187" s="137">
        <f t="shared" si="45"/>
        <v>0.1</v>
      </c>
      <c r="G187" s="137">
        <f t="shared" si="45"/>
        <v>0.1</v>
      </c>
      <c r="H187" s="137">
        <f t="shared" si="45"/>
        <v>0.1</v>
      </c>
      <c r="I187" s="137">
        <f t="shared" si="45"/>
        <v>0.1</v>
      </c>
      <c r="J187" s="137">
        <f t="shared" si="45"/>
        <v>0.1</v>
      </c>
      <c r="K187" s="137">
        <f t="shared" si="45"/>
        <v>0.1</v>
      </c>
      <c r="L187" s="137">
        <f t="shared" si="45"/>
        <v>0.1</v>
      </c>
      <c r="M187" s="137">
        <f t="shared" si="45"/>
        <v>0.1</v>
      </c>
      <c r="N187" s="137">
        <f t="shared" si="45"/>
        <v>0.1</v>
      </c>
      <c r="O187" s="137">
        <f t="shared" si="45"/>
        <v>0.1</v>
      </c>
      <c r="P187" s="137">
        <f t="shared" si="45"/>
        <v>0.1</v>
      </c>
      <c r="Q187" s="137">
        <f t="shared" si="45"/>
        <v>0.1</v>
      </c>
      <c r="R187" s="137">
        <f t="shared" si="46"/>
        <v>0.1</v>
      </c>
      <c r="S187" s="137">
        <f t="shared" si="46"/>
        <v>0.1</v>
      </c>
      <c r="T187" s="137">
        <f t="shared" si="46"/>
        <v>0.1</v>
      </c>
      <c r="U187" s="137">
        <f t="shared" si="46"/>
        <v>0.1</v>
      </c>
      <c r="V187" s="137">
        <f t="shared" si="46"/>
        <v>0.1</v>
      </c>
      <c r="W187" s="137">
        <f t="shared" si="46"/>
        <v>0.1</v>
      </c>
      <c r="X187" s="137">
        <f t="shared" si="46"/>
        <v>0.1</v>
      </c>
      <c r="Y187" s="137">
        <f t="shared" si="46"/>
        <v>0.1</v>
      </c>
      <c r="Z187" s="137">
        <f t="shared" si="46"/>
        <v>0.1</v>
      </c>
      <c r="AA187" s="137">
        <f t="shared" si="46"/>
        <v>0.1</v>
      </c>
      <c r="AB187" s="137">
        <f t="shared" si="46"/>
        <v>0.1</v>
      </c>
      <c r="AC187" s="137">
        <f t="shared" si="46"/>
        <v>0.1</v>
      </c>
      <c r="AD187" s="137">
        <f t="shared" si="46"/>
        <v>0.1</v>
      </c>
      <c r="AE187" s="137">
        <f t="shared" si="46"/>
        <v>0.1</v>
      </c>
      <c r="AF187" s="137">
        <f t="shared" si="46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5"/>
        <v>0.09</v>
      </c>
      <c r="D188" s="137">
        <f t="shared" si="45"/>
        <v>0.09</v>
      </c>
      <c r="E188" s="137">
        <f t="shared" si="45"/>
        <v>0.09</v>
      </c>
      <c r="F188" s="137">
        <f t="shared" si="45"/>
        <v>0.09</v>
      </c>
      <c r="G188" s="137">
        <f t="shared" si="45"/>
        <v>0.09</v>
      </c>
      <c r="H188" s="137">
        <f t="shared" si="45"/>
        <v>0.09</v>
      </c>
      <c r="I188" s="137">
        <f t="shared" si="45"/>
        <v>0.09</v>
      </c>
      <c r="J188" s="137">
        <f t="shared" si="45"/>
        <v>0.09</v>
      </c>
      <c r="K188" s="137">
        <f t="shared" si="45"/>
        <v>0.09</v>
      </c>
      <c r="L188" s="137">
        <f t="shared" si="45"/>
        <v>0.09</v>
      </c>
      <c r="M188" s="137">
        <f t="shared" si="45"/>
        <v>0.09</v>
      </c>
      <c r="N188" s="137">
        <f t="shared" si="45"/>
        <v>0.09</v>
      </c>
      <c r="O188" s="137">
        <f t="shared" si="45"/>
        <v>0.09</v>
      </c>
      <c r="P188" s="137">
        <f t="shared" si="45"/>
        <v>0.09</v>
      </c>
      <c r="Q188" s="137">
        <f t="shared" si="45"/>
        <v>0.09</v>
      </c>
      <c r="R188" s="137">
        <f t="shared" si="46"/>
        <v>0.09</v>
      </c>
      <c r="S188" s="137">
        <f t="shared" si="46"/>
        <v>0.09</v>
      </c>
      <c r="T188" s="137">
        <f t="shared" si="46"/>
        <v>0.09</v>
      </c>
      <c r="U188" s="137">
        <f t="shared" si="46"/>
        <v>0.09</v>
      </c>
      <c r="V188" s="137">
        <f t="shared" si="46"/>
        <v>0.09</v>
      </c>
      <c r="W188" s="137">
        <f t="shared" si="46"/>
        <v>0.09</v>
      </c>
      <c r="X188" s="137">
        <f t="shared" si="46"/>
        <v>0.09</v>
      </c>
      <c r="Y188" s="137">
        <f t="shared" si="46"/>
        <v>0.09</v>
      </c>
      <c r="Z188" s="137">
        <f t="shared" si="46"/>
        <v>0.09</v>
      </c>
      <c r="AA188" s="137">
        <f t="shared" si="46"/>
        <v>0.09</v>
      </c>
      <c r="AB188" s="137">
        <f t="shared" si="46"/>
        <v>0.09</v>
      </c>
      <c r="AC188" s="137">
        <f t="shared" si="46"/>
        <v>0.09</v>
      </c>
      <c r="AD188" s="137">
        <f t="shared" si="46"/>
        <v>0.09</v>
      </c>
      <c r="AE188" s="137">
        <f t="shared" si="46"/>
        <v>0.09</v>
      </c>
      <c r="AF188" s="137">
        <f t="shared" si="46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5"/>
        <v>0.04</v>
      </c>
      <c r="D189" s="137">
        <f t="shared" si="45"/>
        <v>0.04</v>
      </c>
      <c r="E189" s="137">
        <f t="shared" si="45"/>
        <v>0.04</v>
      </c>
      <c r="F189" s="137">
        <f t="shared" si="45"/>
        <v>0.04</v>
      </c>
      <c r="G189" s="137">
        <f t="shared" si="45"/>
        <v>0.04</v>
      </c>
      <c r="H189" s="137">
        <f t="shared" si="45"/>
        <v>0.04</v>
      </c>
      <c r="I189" s="137">
        <f t="shared" si="45"/>
        <v>0.04</v>
      </c>
      <c r="J189" s="137">
        <f t="shared" si="45"/>
        <v>0.04</v>
      </c>
      <c r="K189" s="137">
        <f t="shared" si="45"/>
        <v>0.04</v>
      </c>
      <c r="L189" s="137">
        <f t="shared" si="45"/>
        <v>0.04</v>
      </c>
      <c r="M189" s="137">
        <f t="shared" si="45"/>
        <v>0.04</v>
      </c>
      <c r="N189" s="137">
        <f t="shared" si="45"/>
        <v>0.04</v>
      </c>
      <c r="O189" s="137">
        <f t="shared" si="45"/>
        <v>0.04</v>
      </c>
      <c r="P189" s="137">
        <f t="shared" si="45"/>
        <v>0.04</v>
      </c>
      <c r="Q189" s="137">
        <f t="shared" si="45"/>
        <v>0.04</v>
      </c>
      <c r="R189" s="137">
        <f t="shared" si="46"/>
        <v>0.04</v>
      </c>
      <c r="S189" s="137">
        <f t="shared" si="46"/>
        <v>0.04</v>
      </c>
      <c r="T189" s="137">
        <f t="shared" si="46"/>
        <v>0.04</v>
      </c>
      <c r="U189" s="137">
        <f t="shared" si="46"/>
        <v>0.04</v>
      </c>
      <c r="V189" s="137">
        <f t="shared" si="46"/>
        <v>0.04</v>
      </c>
      <c r="W189" s="137">
        <f t="shared" si="46"/>
        <v>0.04</v>
      </c>
      <c r="X189" s="137">
        <f t="shared" si="46"/>
        <v>0.04</v>
      </c>
      <c r="Y189" s="137">
        <f t="shared" si="46"/>
        <v>0.04</v>
      </c>
      <c r="Z189" s="137">
        <f t="shared" si="46"/>
        <v>0.04</v>
      </c>
      <c r="AA189" s="137">
        <f t="shared" si="46"/>
        <v>0.04</v>
      </c>
      <c r="AB189" s="137">
        <f t="shared" si="46"/>
        <v>0.04</v>
      </c>
      <c r="AC189" s="137">
        <f t="shared" si="46"/>
        <v>0.04</v>
      </c>
      <c r="AD189" s="137">
        <f t="shared" si="46"/>
        <v>0.04</v>
      </c>
      <c r="AE189" s="137">
        <f t="shared" si="46"/>
        <v>0.04</v>
      </c>
      <c r="AF189" s="137">
        <f t="shared" si="46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5"/>
        <v>2.3E-2</v>
      </c>
      <c r="E190" s="137">
        <f t="shared" si="45"/>
        <v>2.3E-2</v>
      </c>
      <c r="F190" s="137">
        <f t="shared" si="45"/>
        <v>2.3E-2</v>
      </c>
      <c r="G190" s="137">
        <f t="shared" si="45"/>
        <v>2.3E-2</v>
      </c>
      <c r="H190" s="137">
        <f t="shared" si="45"/>
        <v>2.3E-2</v>
      </c>
      <c r="I190" s="137">
        <f t="shared" si="45"/>
        <v>2.3E-2</v>
      </c>
      <c r="J190" s="137">
        <f t="shared" si="45"/>
        <v>2.3E-2</v>
      </c>
      <c r="K190" s="137">
        <f t="shared" si="45"/>
        <v>2.3E-2</v>
      </c>
      <c r="L190" s="137">
        <f t="shared" si="45"/>
        <v>2.3E-2</v>
      </c>
      <c r="M190" s="137">
        <f t="shared" si="45"/>
        <v>2.3E-2</v>
      </c>
      <c r="N190" s="137">
        <f t="shared" si="45"/>
        <v>2.3E-2</v>
      </c>
      <c r="O190" s="137">
        <f t="shared" si="45"/>
        <v>2.3E-2</v>
      </c>
      <c r="P190" s="137">
        <f t="shared" si="45"/>
        <v>2.3E-2</v>
      </c>
      <c r="Q190" s="137">
        <f t="shared" si="45"/>
        <v>2.3E-2</v>
      </c>
      <c r="R190" s="137">
        <f t="shared" si="46"/>
        <v>2.3E-2</v>
      </c>
      <c r="S190" s="137">
        <f t="shared" si="46"/>
        <v>2.3E-2</v>
      </c>
      <c r="T190" s="137">
        <f t="shared" si="46"/>
        <v>2.3E-2</v>
      </c>
      <c r="U190" s="137">
        <f t="shared" si="46"/>
        <v>2.3E-2</v>
      </c>
      <c r="V190" s="137">
        <f t="shared" si="46"/>
        <v>2.3E-2</v>
      </c>
      <c r="W190" s="137">
        <f t="shared" si="46"/>
        <v>2.3E-2</v>
      </c>
      <c r="X190" s="137">
        <f t="shared" si="46"/>
        <v>2.3E-2</v>
      </c>
      <c r="Y190" s="137">
        <f t="shared" si="46"/>
        <v>2.3E-2</v>
      </c>
      <c r="Z190" s="137">
        <f t="shared" si="46"/>
        <v>2.3E-2</v>
      </c>
      <c r="AA190" s="137">
        <f t="shared" si="46"/>
        <v>2.3E-2</v>
      </c>
      <c r="AB190" s="137">
        <f t="shared" si="46"/>
        <v>2.3E-2</v>
      </c>
      <c r="AC190" s="137">
        <f t="shared" si="46"/>
        <v>2.3E-2</v>
      </c>
      <c r="AD190" s="137">
        <f t="shared" si="46"/>
        <v>2.3E-2</v>
      </c>
      <c r="AE190" s="137">
        <f t="shared" si="46"/>
        <v>2.3E-2</v>
      </c>
      <c r="AF190" s="137">
        <f t="shared" si="46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7">SUM(B101:B190)</f>
        <v>194.70600000000002</v>
      </c>
      <c r="C191" s="141">
        <f t="shared" si="47"/>
        <v>194.70600000000002</v>
      </c>
      <c r="D191" s="141">
        <f t="shared" si="47"/>
        <v>194.70600000000002</v>
      </c>
      <c r="E191" s="141">
        <f t="shared" si="47"/>
        <v>194.70600000000002</v>
      </c>
      <c r="F191" s="141">
        <f t="shared" si="47"/>
        <v>194.70600000000002</v>
      </c>
      <c r="G191" s="141">
        <f t="shared" si="47"/>
        <v>194.70600000000002</v>
      </c>
      <c r="H191" s="141">
        <f t="shared" si="47"/>
        <v>194.70600000000002</v>
      </c>
      <c r="I191" s="141">
        <f t="shared" si="47"/>
        <v>192.10600000000005</v>
      </c>
      <c r="J191" s="141">
        <f t="shared" si="47"/>
        <v>192.10600000000005</v>
      </c>
      <c r="K191" s="141">
        <f t="shared" si="47"/>
        <v>192.10600000000005</v>
      </c>
      <c r="L191" s="141">
        <f t="shared" si="47"/>
        <v>192.10600000000005</v>
      </c>
      <c r="M191" s="141">
        <f t="shared" si="47"/>
        <v>192.10600000000005</v>
      </c>
      <c r="N191" s="141">
        <f t="shared" si="47"/>
        <v>192.10600000000005</v>
      </c>
      <c r="O191" s="141">
        <f t="shared" si="47"/>
        <v>192.10600000000005</v>
      </c>
      <c r="P191" s="141">
        <f t="shared" si="47"/>
        <v>192.10600000000005</v>
      </c>
      <c r="Q191" s="141">
        <f t="shared" si="47"/>
        <v>192.10600000000005</v>
      </c>
      <c r="R191" s="141">
        <f t="shared" si="47"/>
        <v>192.10600000000005</v>
      </c>
      <c r="S191" s="141">
        <f t="shared" si="47"/>
        <v>192.10600000000005</v>
      </c>
      <c r="T191" s="141">
        <f t="shared" si="47"/>
        <v>192.10600000000005</v>
      </c>
      <c r="U191" s="141">
        <f t="shared" si="47"/>
        <v>192.10600000000005</v>
      </c>
      <c r="V191" s="141">
        <f t="shared" si="47"/>
        <v>192.10600000000005</v>
      </c>
      <c r="W191" s="141">
        <f t="shared" si="47"/>
        <v>192.10600000000005</v>
      </c>
      <c r="X191" s="141">
        <f t="shared" si="47"/>
        <v>192.10600000000005</v>
      </c>
      <c r="Y191" s="141">
        <f t="shared" si="47"/>
        <v>192.10600000000005</v>
      </c>
      <c r="Z191" s="141">
        <f t="shared" si="47"/>
        <v>192.10600000000005</v>
      </c>
      <c r="AA191" s="141">
        <f t="shared" si="47"/>
        <v>192.10600000000005</v>
      </c>
      <c r="AB191" s="141">
        <f t="shared" si="47"/>
        <v>192.10600000000005</v>
      </c>
      <c r="AC191" s="141">
        <f t="shared" si="47"/>
        <v>192.10600000000005</v>
      </c>
      <c r="AD191" s="141">
        <f t="shared" si="47"/>
        <v>192.10600000000005</v>
      </c>
      <c r="AE191" s="141">
        <f t="shared" si="47"/>
        <v>192.10600000000005</v>
      </c>
      <c r="AF191" s="141">
        <f t="shared" si="47"/>
        <v>192.10600000000005</v>
      </c>
      <c r="AG191" s="142">
        <f t="shared" si="47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8">B193</f>
        <v>0.3</v>
      </c>
      <c r="D193" s="143">
        <f t="shared" si="48"/>
        <v>0.3</v>
      </c>
      <c r="E193" s="143">
        <f t="shared" si="48"/>
        <v>0.3</v>
      </c>
      <c r="F193" s="143">
        <f t="shared" si="48"/>
        <v>0.3</v>
      </c>
      <c r="G193" s="143">
        <f t="shared" si="48"/>
        <v>0.3</v>
      </c>
      <c r="H193" s="143">
        <f t="shared" si="48"/>
        <v>0.3</v>
      </c>
      <c r="I193" s="143">
        <f t="shared" si="48"/>
        <v>0.3</v>
      </c>
      <c r="J193" s="143">
        <f t="shared" si="48"/>
        <v>0.3</v>
      </c>
      <c r="K193" s="143">
        <f t="shared" si="48"/>
        <v>0.3</v>
      </c>
      <c r="L193" s="143">
        <f t="shared" si="48"/>
        <v>0.3</v>
      </c>
      <c r="M193" s="143">
        <f t="shared" si="48"/>
        <v>0.3</v>
      </c>
      <c r="N193" s="143">
        <f t="shared" si="48"/>
        <v>0.3</v>
      </c>
      <c r="O193" s="143">
        <f t="shared" si="48"/>
        <v>0.3</v>
      </c>
      <c r="P193" s="143">
        <f t="shared" si="48"/>
        <v>0.3</v>
      </c>
      <c r="Q193" s="143">
        <f t="shared" si="48"/>
        <v>0.3</v>
      </c>
      <c r="R193" s="143">
        <f t="shared" si="48"/>
        <v>0.3</v>
      </c>
      <c r="S193" s="143">
        <f t="shared" ref="S193:AF198" si="49">R193</f>
        <v>0.3</v>
      </c>
      <c r="T193" s="143">
        <f t="shared" si="49"/>
        <v>0.3</v>
      </c>
      <c r="U193" s="143">
        <f t="shared" si="49"/>
        <v>0.3</v>
      </c>
      <c r="V193" s="143">
        <f t="shared" si="49"/>
        <v>0.3</v>
      </c>
      <c r="W193" s="143">
        <f t="shared" si="49"/>
        <v>0.3</v>
      </c>
      <c r="X193" s="143">
        <f t="shared" si="49"/>
        <v>0.3</v>
      </c>
      <c r="Y193" s="143">
        <f t="shared" si="49"/>
        <v>0.3</v>
      </c>
      <c r="Z193" s="143">
        <f t="shared" si="49"/>
        <v>0.3</v>
      </c>
      <c r="AA193" s="143">
        <f t="shared" si="49"/>
        <v>0.3</v>
      </c>
      <c r="AB193" s="143">
        <f t="shared" si="49"/>
        <v>0.3</v>
      </c>
      <c r="AC193" s="143">
        <f t="shared" si="49"/>
        <v>0.3</v>
      </c>
      <c r="AD193" s="143">
        <f t="shared" si="49"/>
        <v>0.3</v>
      </c>
      <c r="AE193" s="143">
        <f t="shared" si="49"/>
        <v>0.3</v>
      </c>
      <c r="AF193" s="143">
        <f t="shared" si="49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8"/>
        <v>0.4</v>
      </c>
      <c r="D194" s="137">
        <f t="shared" si="48"/>
        <v>0.4</v>
      </c>
      <c r="E194" s="137">
        <f t="shared" si="48"/>
        <v>0.4</v>
      </c>
      <c r="F194" s="137">
        <f t="shared" si="48"/>
        <v>0.4</v>
      </c>
      <c r="G194" s="137">
        <f t="shared" si="48"/>
        <v>0.4</v>
      </c>
      <c r="H194" s="137">
        <f t="shared" si="48"/>
        <v>0.4</v>
      </c>
      <c r="I194" s="137">
        <f t="shared" si="48"/>
        <v>0.4</v>
      </c>
      <c r="J194" s="137">
        <f t="shared" si="48"/>
        <v>0.4</v>
      </c>
      <c r="K194" s="137">
        <f t="shared" si="48"/>
        <v>0.4</v>
      </c>
      <c r="L194" s="137">
        <f t="shared" si="48"/>
        <v>0.4</v>
      </c>
      <c r="M194" s="137">
        <f t="shared" si="48"/>
        <v>0.4</v>
      </c>
      <c r="N194" s="137">
        <f t="shared" si="48"/>
        <v>0.4</v>
      </c>
      <c r="O194" s="137">
        <f t="shared" si="48"/>
        <v>0.4</v>
      </c>
      <c r="P194" s="137">
        <f t="shared" si="48"/>
        <v>0.4</v>
      </c>
      <c r="Q194" s="137">
        <f t="shared" si="48"/>
        <v>0.4</v>
      </c>
      <c r="R194" s="137">
        <f t="shared" si="48"/>
        <v>0.4</v>
      </c>
      <c r="S194" s="137">
        <f t="shared" si="49"/>
        <v>0.4</v>
      </c>
      <c r="T194" s="137">
        <f t="shared" si="49"/>
        <v>0.4</v>
      </c>
      <c r="U194" s="137">
        <f t="shared" si="49"/>
        <v>0.4</v>
      </c>
      <c r="V194" s="137">
        <f>U194</f>
        <v>0.4</v>
      </c>
      <c r="W194" s="137">
        <f>V194</f>
        <v>0.4</v>
      </c>
      <c r="X194" s="137">
        <f t="shared" si="49"/>
        <v>0.4</v>
      </c>
      <c r="Y194" s="137">
        <f t="shared" si="49"/>
        <v>0.4</v>
      </c>
      <c r="Z194" s="137">
        <f t="shared" si="49"/>
        <v>0.4</v>
      </c>
      <c r="AA194" s="137">
        <f t="shared" si="49"/>
        <v>0.4</v>
      </c>
      <c r="AB194" s="137">
        <f t="shared" si="49"/>
        <v>0.4</v>
      </c>
      <c r="AC194" s="137">
        <f t="shared" si="49"/>
        <v>0.4</v>
      </c>
      <c r="AD194" s="137">
        <f t="shared" si="49"/>
        <v>0.4</v>
      </c>
      <c r="AE194" s="137">
        <f t="shared" si="49"/>
        <v>0.4</v>
      </c>
      <c r="AF194" s="137">
        <f t="shared" si="49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8"/>
        <v>1.5</v>
      </c>
      <c r="D195" s="137">
        <f t="shared" si="48"/>
        <v>1.5</v>
      </c>
      <c r="E195" s="137">
        <f t="shared" si="48"/>
        <v>1.5</v>
      </c>
      <c r="F195" s="137">
        <f t="shared" si="48"/>
        <v>1.5</v>
      </c>
      <c r="G195" s="137">
        <f t="shared" si="48"/>
        <v>1.5</v>
      </c>
      <c r="H195" s="137">
        <f t="shared" si="48"/>
        <v>1.5</v>
      </c>
      <c r="I195" s="137">
        <f t="shared" si="48"/>
        <v>1.5</v>
      </c>
      <c r="J195" s="137">
        <f t="shared" si="48"/>
        <v>1.5</v>
      </c>
      <c r="K195" s="137">
        <f t="shared" si="48"/>
        <v>1.5</v>
      </c>
      <c r="L195" s="137">
        <f t="shared" si="48"/>
        <v>1.5</v>
      </c>
      <c r="M195" s="137">
        <f t="shared" si="48"/>
        <v>1.5</v>
      </c>
      <c r="N195" s="137">
        <f t="shared" si="48"/>
        <v>1.5</v>
      </c>
      <c r="O195" s="137">
        <f t="shared" si="48"/>
        <v>1.5</v>
      </c>
      <c r="P195" s="137">
        <f t="shared" si="48"/>
        <v>1.5</v>
      </c>
      <c r="Q195" s="137">
        <f t="shared" si="48"/>
        <v>1.5</v>
      </c>
      <c r="R195" s="137">
        <f t="shared" si="48"/>
        <v>1.5</v>
      </c>
      <c r="S195" s="137">
        <f t="shared" si="49"/>
        <v>1.5</v>
      </c>
      <c r="T195" s="137">
        <f t="shared" si="49"/>
        <v>1.5</v>
      </c>
      <c r="U195" s="137">
        <f t="shared" si="49"/>
        <v>1.5</v>
      </c>
      <c r="V195" s="137">
        <f t="shared" si="49"/>
        <v>1.5</v>
      </c>
      <c r="W195" s="137">
        <f t="shared" si="49"/>
        <v>1.5</v>
      </c>
      <c r="X195" s="137">
        <f t="shared" si="49"/>
        <v>1.5</v>
      </c>
      <c r="Y195" s="137">
        <f t="shared" si="49"/>
        <v>1.5</v>
      </c>
      <c r="Z195" s="137">
        <f t="shared" si="49"/>
        <v>1.5</v>
      </c>
      <c r="AA195" s="137">
        <f t="shared" si="49"/>
        <v>1.5</v>
      </c>
      <c r="AB195" s="137">
        <f t="shared" si="49"/>
        <v>1.5</v>
      </c>
      <c r="AC195" s="137">
        <f t="shared" si="49"/>
        <v>1.5</v>
      </c>
      <c r="AD195" s="137">
        <f t="shared" si="49"/>
        <v>1.5</v>
      </c>
      <c r="AE195" s="137">
        <f t="shared" si="49"/>
        <v>1.5</v>
      </c>
      <c r="AF195" s="137">
        <f t="shared" si="49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8"/>
        <v>0.3</v>
      </c>
      <c r="D196" s="137">
        <f t="shared" si="48"/>
        <v>0.3</v>
      </c>
      <c r="E196" s="137">
        <f t="shared" si="48"/>
        <v>0.3</v>
      </c>
      <c r="F196" s="137">
        <f t="shared" si="48"/>
        <v>0.3</v>
      </c>
      <c r="G196" s="137">
        <f t="shared" si="48"/>
        <v>0.3</v>
      </c>
      <c r="H196" s="137">
        <f t="shared" si="48"/>
        <v>0.3</v>
      </c>
      <c r="I196" s="137">
        <f t="shared" si="48"/>
        <v>0.3</v>
      </c>
      <c r="J196" s="137">
        <f t="shared" si="48"/>
        <v>0.3</v>
      </c>
      <c r="K196" s="137">
        <f t="shared" si="48"/>
        <v>0.3</v>
      </c>
      <c r="L196" s="137">
        <f t="shared" si="48"/>
        <v>0.3</v>
      </c>
      <c r="M196" s="137">
        <f t="shared" si="48"/>
        <v>0.3</v>
      </c>
      <c r="N196" s="137">
        <f t="shared" si="48"/>
        <v>0.3</v>
      </c>
      <c r="O196" s="137">
        <f t="shared" si="48"/>
        <v>0.3</v>
      </c>
      <c r="P196" s="137">
        <f t="shared" si="48"/>
        <v>0.3</v>
      </c>
      <c r="Q196" s="137">
        <f t="shared" si="48"/>
        <v>0.3</v>
      </c>
      <c r="R196" s="137">
        <f t="shared" si="48"/>
        <v>0.3</v>
      </c>
      <c r="S196" s="137">
        <f t="shared" si="49"/>
        <v>0.3</v>
      </c>
      <c r="T196" s="137">
        <f t="shared" si="49"/>
        <v>0.3</v>
      </c>
      <c r="U196" s="137">
        <f t="shared" si="49"/>
        <v>0.3</v>
      </c>
      <c r="V196" s="137">
        <f t="shared" si="49"/>
        <v>0.3</v>
      </c>
      <c r="W196" s="137">
        <f t="shared" si="49"/>
        <v>0.3</v>
      </c>
      <c r="X196" s="137">
        <f t="shared" si="49"/>
        <v>0.3</v>
      </c>
      <c r="Y196" s="137">
        <f t="shared" si="49"/>
        <v>0.3</v>
      </c>
      <c r="Z196" s="137">
        <f t="shared" si="49"/>
        <v>0.3</v>
      </c>
      <c r="AA196" s="137">
        <f t="shared" si="49"/>
        <v>0.3</v>
      </c>
      <c r="AB196" s="137">
        <f t="shared" si="49"/>
        <v>0.3</v>
      </c>
      <c r="AC196" s="137">
        <f t="shared" si="49"/>
        <v>0.3</v>
      </c>
      <c r="AD196" s="137">
        <f t="shared" si="49"/>
        <v>0.3</v>
      </c>
      <c r="AE196" s="137">
        <f t="shared" si="49"/>
        <v>0.3</v>
      </c>
      <c r="AF196" s="137">
        <f t="shared" si="49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8"/>
        <v>0.4</v>
      </c>
      <c r="D197" s="137">
        <f t="shared" si="48"/>
        <v>0.4</v>
      </c>
      <c r="E197" s="137">
        <f t="shared" si="48"/>
        <v>0.4</v>
      </c>
      <c r="F197" s="137">
        <f t="shared" si="48"/>
        <v>0.4</v>
      </c>
      <c r="G197" s="137">
        <f t="shared" si="48"/>
        <v>0.4</v>
      </c>
      <c r="H197" s="137">
        <f t="shared" si="48"/>
        <v>0.4</v>
      </c>
      <c r="I197" s="137">
        <f t="shared" si="48"/>
        <v>0.4</v>
      </c>
      <c r="J197" s="137">
        <f t="shared" si="48"/>
        <v>0.4</v>
      </c>
      <c r="K197" s="137">
        <f t="shared" si="48"/>
        <v>0.4</v>
      </c>
      <c r="L197" s="137">
        <f t="shared" si="48"/>
        <v>0.4</v>
      </c>
      <c r="M197" s="137">
        <f t="shared" si="48"/>
        <v>0.4</v>
      </c>
      <c r="N197" s="137">
        <f t="shared" si="48"/>
        <v>0.4</v>
      </c>
      <c r="O197" s="137">
        <f t="shared" si="48"/>
        <v>0.4</v>
      </c>
      <c r="P197" s="137">
        <f t="shared" si="48"/>
        <v>0.4</v>
      </c>
      <c r="Q197" s="137">
        <f t="shared" si="48"/>
        <v>0.4</v>
      </c>
      <c r="R197" s="137">
        <f t="shared" si="48"/>
        <v>0.4</v>
      </c>
      <c r="S197" s="137">
        <f t="shared" si="49"/>
        <v>0.4</v>
      </c>
      <c r="T197" s="137">
        <f t="shared" si="49"/>
        <v>0.4</v>
      </c>
      <c r="U197" s="137">
        <f t="shared" si="49"/>
        <v>0.4</v>
      </c>
      <c r="V197" s="137">
        <f t="shared" si="49"/>
        <v>0.4</v>
      </c>
      <c r="W197" s="137">
        <f t="shared" si="49"/>
        <v>0.4</v>
      </c>
      <c r="X197" s="137">
        <f t="shared" si="49"/>
        <v>0.4</v>
      </c>
      <c r="Y197" s="137">
        <f t="shared" si="49"/>
        <v>0.4</v>
      </c>
      <c r="Z197" s="137">
        <f t="shared" si="49"/>
        <v>0.4</v>
      </c>
      <c r="AA197" s="137">
        <f t="shared" si="49"/>
        <v>0.4</v>
      </c>
      <c r="AB197" s="137">
        <f t="shared" si="49"/>
        <v>0.4</v>
      </c>
      <c r="AC197" s="137">
        <f t="shared" si="49"/>
        <v>0.4</v>
      </c>
      <c r="AD197" s="137">
        <f t="shared" si="49"/>
        <v>0.4</v>
      </c>
      <c r="AE197" s="137">
        <f t="shared" si="49"/>
        <v>0.4</v>
      </c>
      <c r="AF197" s="137">
        <f t="shared" si="49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8"/>
        <v>0.64</v>
      </c>
      <c r="D198" s="146">
        <f t="shared" si="48"/>
        <v>0.64</v>
      </c>
      <c r="E198" s="146">
        <f t="shared" si="48"/>
        <v>0.64</v>
      </c>
      <c r="F198" s="146">
        <f t="shared" si="48"/>
        <v>0.64</v>
      </c>
      <c r="G198" s="146">
        <f t="shared" si="48"/>
        <v>0.64</v>
      </c>
      <c r="H198" s="146">
        <f t="shared" si="48"/>
        <v>0.64</v>
      </c>
      <c r="I198" s="146">
        <f t="shared" si="48"/>
        <v>0.64</v>
      </c>
      <c r="J198" s="146">
        <f t="shared" si="48"/>
        <v>0.64</v>
      </c>
      <c r="K198" s="146">
        <f t="shared" si="48"/>
        <v>0.64</v>
      </c>
      <c r="L198" s="146">
        <f t="shared" si="48"/>
        <v>0.64</v>
      </c>
      <c r="M198" s="146">
        <f t="shared" si="48"/>
        <v>0.64</v>
      </c>
      <c r="N198" s="146">
        <f t="shared" si="48"/>
        <v>0.64</v>
      </c>
      <c r="O198" s="146">
        <f t="shared" si="48"/>
        <v>0.64</v>
      </c>
      <c r="P198" s="146">
        <f t="shared" si="48"/>
        <v>0.64</v>
      </c>
      <c r="Q198" s="146">
        <f t="shared" si="48"/>
        <v>0.64</v>
      </c>
      <c r="R198" s="146">
        <f t="shared" si="48"/>
        <v>0.64</v>
      </c>
      <c r="S198" s="146">
        <f t="shared" si="49"/>
        <v>0.64</v>
      </c>
      <c r="T198" s="146">
        <f t="shared" si="49"/>
        <v>0.64</v>
      </c>
      <c r="U198" s="146">
        <f t="shared" si="49"/>
        <v>0.64</v>
      </c>
      <c r="V198" s="146">
        <f t="shared" si="49"/>
        <v>0.64</v>
      </c>
      <c r="W198" s="146">
        <f t="shared" si="49"/>
        <v>0.64</v>
      </c>
      <c r="X198" s="146">
        <f t="shared" si="49"/>
        <v>0.64</v>
      </c>
      <c r="Y198" s="146">
        <f t="shared" si="49"/>
        <v>0.64</v>
      </c>
      <c r="Z198" s="146">
        <f t="shared" si="49"/>
        <v>0.64</v>
      </c>
      <c r="AA198" s="146">
        <f t="shared" si="49"/>
        <v>0.64</v>
      </c>
      <c r="AB198" s="146">
        <f t="shared" si="49"/>
        <v>0.64</v>
      </c>
      <c r="AC198" s="146">
        <f t="shared" si="49"/>
        <v>0.64</v>
      </c>
      <c r="AD198" s="146">
        <f t="shared" si="49"/>
        <v>0.64</v>
      </c>
      <c r="AE198" s="146">
        <f t="shared" si="49"/>
        <v>0.64</v>
      </c>
      <c r="AF198" s="146">
        <f t="shared" si="49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50">SUM(C193:C198)</f>
        <v>3.54</v>
      </c>
      <c r="D199" s="149">
        <f t="shared" si="50"/>
        <v>3.54</v>
      </c>
      <c r="E199" s="149">
        <f t="shared" si="50"/>
        <v>3.54</v>
      </c>
      <c r="F199" s="149">
        <f t="shared" si="50"/>
        <v>3.54</v>
      </c>
      <c r="G199" s="149">
        <f t="shared" si="50"/>
        <v>3.54</v>
      </c>
      <c r="H199" s="149">
        <f t="shared" si="50"/>
        <v>3.54</v>
      </c>
      <c r="I199" s="149">
        <f t="shared" si="50"/>
        <v>3.54</v>
      </c>
      <c r="J199" s="149">
        <f t="shared" si="50"/>
        <v>3.54</v>
      </c>
      <c r="K199" s="149">
        <f t="shared" si="50"/>
        <v>3.54</v>
      </c>
      <c r="L199" s="149">
        <f>SUM(L193:L198)</f>
        <v>3.54</v>
      </c>
      <c r="M199" s="149">
        <f t="shared" ref="M199:R199" si="51">SUM(M193:M198)</f>
        <v>3.54</v>
      </c>
      <c r="N199" s="149">
        <f t="shared" si="51"/>
        <v>3.54</v>
      </c>
      <c r="O199" s="149">
        <f t="shared" si="51"/>
        <v>3.54</v>
      </c>
      <c r="P199" s="149">
        <f t="shared" si="51"/>
        <v>3.54</v>
      </c>
      <c r="Q199" s="149">
        <f t="shared" si="51"/>
        <v>3.54</v>
      </c>
      <c r="R199" s="149">
        <f t="shared" si="51"/>
        <v>3.54</v>
      </c>
      <c r="S199" s="149">
        <f>SUM(S193:S198)</f>
        <v>3.54</v>
      </c>
      <c r="T199" s="149">
        <f t="shared" ref="T199:AG199" si="52">SUM(T193:T198)</f>
        <v>3.54</v>
      </c>
      <c r="U199" s="149">
        <f t="shared" si="52"/>
        <v>3.54</v>
      </c>
      <c r="V199" s="149">
        <f t="shared" si="52"/>
        <v>3.54</v>
      </c>
      <c r="W199" s="149">
        <f t="shared" si="52"/>
        <v>3.54</v>
      </c>
      <c r="X199" s="149">
        <f t="shared" si="52"/>
        <v>3.54</v>
      </c>
      <c r="Y199" s="149">
        <f t="shared" si="52"/>
        <v>3.54</v>
      </c>
      <c r="Z199" s="149">
        <f t="shared" si="52"/>
        <v>3.54</v>
      </c>
      <c r="AA199" s="149">
        <f t="shared" si="52"/>
        <v>3.54</v>
      </c>
      <c r="AB199" s="149">
        <f t="shared" si="52"/>
        <v>3.54</v>
      </c>
      <c r="AC199" s="149">
        <f t="shared" si="52"/>
        <v>3.54</v>
      </c>
      <c r="AD199" s="149">
        <f t="shared" si="52"/>
        <v>3.54</v>
      </c>
      <c r="AE199" s="149">
        <f t="shared" si="52"/>
        <v>3.54</v>
      </c>
      <c r="AF199" s="149">
        <f t="shared" si="52"/>
        <v>3.54</v>
      </c>
      <c r="AG199" s="150">
        <f t="shared" si="52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1279.04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18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2078/08/18)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2078/08/18)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3">B75</f>
        <v>889.14</v>
      </c>
      <c r="U213" s="173">
        <f t="shared" si="53"/>
        <v>884.04</v>
      </c>
      <c r="V213" s="173">
        <f t="shared" si="53"/>
        <v>851.43999999999994</v>
      </c>
      <c r="W213" s="173">
        <f t="shared" si="53"/>
        <v>855.43999999999994</v>
      </c>
      <c r="X213" s="173">
        <f t="shared" si="53"/>
        <v>883.43999999999994</v>
      </c>
      <c r="Y213" s="173">
        <f t="shared" si="53"/>
        <v>949.54</v>
      </c>
      <c r="Z213" s="173">
        <f t="shared" si="53"/>
        <v>1007.14</v>
      </c>
      <c r="AA213" s="173">
        <f t="shared" si="53"/>
        <v>1086.54</v>
      </c>
      <c r="AB213" s="173">
        <f t="shared" si="53"/>
        <v>1167.54</v>
      </c>
      <c r="AC213" s="173">
        <f t="shared" si="53"/>
        <v>1236.44</v>
      </c>
      <c r="AD213" s="173">
        <f t="shared" si="53"/>
        <v>1279.04</v>
      </c>
      <c r="AE213" s="173">
        <f t="shared" si="53"/>
        <v>1261.74</v>
      </c>
      <c r="AF213" s="173">
        <f t="shared" si="53"/>
        <v>1220.6400000000001</v>
      </c>
      <c r="AG213" s="173">
        <f t="shared" si="53"/>
        <v>1136.94</v>
      </c>
      <c r="AH213" s="173">
        <f t="shared" si="53"/>
        <v>1048.24</v>
      </c>
      <c r="AI213" s="173">
        <f t="shared" si="53"/>
        <v>1039.8400000000001</v>
      </c>
      <c r="AJ213" s="173">
        <f t="shared" si="53"/>
        <v>1042.44</v>
      </c>
      <c r="AK213" s="173">
        <f t="shared" si="53"/>
        <v>997.6400000000001</v>
      </c>
      <c r="AL213" s="173">
        <f t="shared" si="53"/>
        <v>1057.3400000000001</v>
      </c>
      <c r="AM213" s="173">
        <f t="shared" si="53"/>
        <v>1123.04</v>
      </c>
      <c r="AN213" s="173">
        <f t="shared" si="53"/>
        <v>1302.44</v>
      </c>
      <c r="AO213" s="173">
        <f t="shared" si="53"/>
        <v>1353.44</v>
      </c>
      <c r="AP213" s="173">
        <f t="shared" si="53"/>
        <v>1397.6399999999999</v>
      </c>
      <c r="AQ213" s="173">
        <f t="shared" si="53"/>
        <v>1291.8400000000001</v>
      </c>
      <c r="AR213" s="173">
        <f t="shared" si="53"/>
        <v>1244.18</v>
      </c>
      <c r="AS213" s="173">
        <f t="shared" si="53"/>
        <v>1190.3400000000001</v>
      </c>
      <c r="AT213" s="173">
        <f t="shared" si="53"/>
        <v>1139.54</v>
      </c>
      <c r="AU213" s="173">
        <f t="shared" si="53"/>
        <v>1047.94</v>
      </c>
      <c r="AV213" s="173">
        <f t="shared" si="53"/>
        <v>914.64</v>
      </c>
      <c r="AW213" s="173">
        <f t="shared" si="53"/>
        <v>874.24</v>
      </c>
      <c r="AX213" s="173">
        <f t="shared" si="53"/>
        <v>823.44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4">B198</f>
        <v>0.64</v>
      </c>
      <c r="C234" s="176">
        <f t="shared" si="54"/>
        <v>0.64</v>
      </c>
      <c r="D234" s="176">
        <f t="shared" si="54"/>
        <v>0.64</v>
      </c>
      <c r="E234" s="176">
        <f t="shared" si="54"/>
        <v>0.64</v>
      </c>
      <c r="F234" s="176">
        <f t="shared" si="54"/>
        <v>0.64</v>
      </c>
      <c r="G234" s="176">
        <f t="shared" si="54"/>
        <v>0.64</v>
      </c>
      <c r="H234" s="176">
        <f t="shared" si="54"/>
        <v>0.64</v>
      </c>
      <c r="I234" s="176">
        <f t="shared" si="54"/>
        <v>0.64</v>
      </c>
      <c r="J234" s="176">
        <f t="shared" si="54"/>
        <v>0.64</v>
      </c>
      <c r="K234" s="176">
        <f t="shared" si="54"/>
        <v>0.64</v>
      </c>
      <c r="L234" s="176">
        <f t="shared" si="54"/>
        <v>0.64</v>
      </c>
      <c r="M234" s="176">
        <f t="shared" si="54"/>
        <v>0.64</v>
      </c>
      <c r="N234" s="176">
        <f t="shared" si="54"/>
        <v>0.64</v>
      </c>
      <c r="O234" s="176">
        <f t="shared" si="54"/>
        <v>0.64</v>
      </c>
      <c r="P234" s="176">
        <f t="shared" si="54"/>
        <v>0.64</v>
      </c>
      <c r="Q234" s="176">
        <f t="shared" si="54"/>
        <v>0.64</v>
      </c>
      <c r="R234" s="176">
        <f t="shared" si="54"/>
        <v>0.64</v>
      </c>
      <c r="S234" s="176">
        <f t="shared" si="54"/>
        <v>0.64</v>
      </c>
      <c r="T234" s="176">
        <f t="shared" si="54"/>
        <v>0.64</v>
      </c>
      <c r="U234" s="176">
        <f t="shared" si="54"/>
        <v>0.64</v>
      </c>
      <c r="V234" s="176">
        <f t="shared" si="54"/>
        <v>0.64</v>
      </c>
      <c r="W234" s="176">
        <f t="shared" si="54"/>
        <v>0.64</v>
      </c>
      <c r="X234" s="176">
        <f t="shared" si="54"/>
        <v>0.64</v>
      </c>
      <c r="Y234" s="176">
        <f t="shared" si="54"/>
        <v>0.64</v>
      </c>
      <c r="Z234" s="176">
        <f t="shared" si="54"/>
        <v>0.64</v>
      </c>
      <c r="AA234" s="176">
        <f t="shared" si="54"/>
        <v>0.64</v>
      </c>
      <c r="AB234" s="176">
        <f t="shared" si="54"/>
        <v>0.64</v>
      </c>
      <c r="AC234" s="176">
        <f t="shared" si="54"/>
        <v>0.64</v>
      </c>
      <c r="AD234" s="176">
        <f t="shared" si="54"/>
        <v>0.64</v>
      </c>
      <c r="AE234" s="176">
        <f t="shared" si="54"/>
        <v>0.64</v>
      </c>
      <c r="AF234" s="176">
        <f t="shared" si="54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5">IF(C202&lt;100,"",C202-520)</f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6">IF(B203&lt;100,"",B203-620)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7">IF(B204&lt;100,"",B204-330)</f>
        <v/>
      </c>
      <c r="C237" s="120" t="str">
        <f t="shared" si="57"/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8">IF(C205&lt;100,"",C205-1500)</f>
        <v/>
      </c>
      <c r="D238" s="120" t="str">
        <f t="shared" si="58"/>
        <v/>
      </c>
      <c r="E238" s="120" t="str">
        <f t="shared" si="58"/>
        <v/>
      </c>
      <c r="F238" s="120" t="str">
        <f t="shared" si="58"/>
        <v/>
      </c>
      <c r="G238" s="120" t="str">
        <f t="shared" si="58"/>
        <v/>
      </c>
      <c r="H238" s="120" t="str">
        <f t="shared" si="58"/>
        <v/>
      </c>
      <c r="I238" s="120" t="str">
        <f t="shared" si="58"/>
        <v/>
      </c>
      <c r="J238" s="120" t="str">
        <f t="shared" si="58"/>
        <v/>
      </c>
      <c r="K238" s="120" t="str">
        <f t="shared" si="58"/>
        <v/>
      </c>
      <c r="L238" s="120" t="str">
        <f t="shared" si="58"/>
        <v/>
      </c>
      <c r="M238" s="120" t="str">
        <f t="shared" si="58"/>
        <v/>
      </c>
      <c r="N238" s="120" t="str">
        <f t="shared" si="58"/>
        <v/>
      </c>
      <c r="O238" s="120" t="str">
        <f t="shared" si="58"/>
        <v/>
      </c>
      <c r="P238" s="120" t="str">
        <f t="shared" si="58"/>
        <v/>
      </c>
      <c r="Q238" s="120" t="str">
        <f t="shared" si="58"/>
        <v/>
      </c>
      <c r="R238" s="120" t="str">
        <f t="shared" si="58"/>
        <v/>
      </c>
      <c r="S238" s="120" t="str">
        <f t="shared" si="58"/>
        <v/>
      </c>
      <c r="T238" s="120" t="str">
        <f t="shared" si="58"/>
        <v/>
      </c>
      <c r="U238" s="120" t="str">
        <f t="shared" si="58"/>
        <v/>
      </c>
      <c r="V238" s="120" t="str">
        <f t="shared" si="58"/>
        <v/>
      </c>
      <c r="W238" s="120" t="str">
        <f t="shared" si="58"/>
        <v/>
      </c>
      <c r="X238" s="120" t="str">
        <f t="shared" si="58"/>
        <v/>
      </c>
      <c r="Y238" s="120" t="str">
        <f t="shared" si="58"/>
        <v/>
      </c>
      <c r="Z238" s="120" t="str">
        <f t="shared" si="58"/>
        <v/>
      </c>
      <c r="AA238" s="120" t="str">
        <f t="shared" si="58"/>
        <v/>
      </c>
      <c r="AB238" s="120" t="str">
        <f t="shared" si="58"/>
        <v/>
      </c>
      <c r="AC238" s="120" t="str">
        <f t="shared" si="58"/>
        <v/>
      </c>
      <c r="AD238" s="120" t="str">
        <f t="shared" si="58"/>
        <v/>
      </c>
      <c r="AE238" s="120" t="str">
        <f t="shared" si="58"/>
        <v/>
      </c>
      <c r="AF238" s="120" t="str">
        <f t="shared" si="5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767" priority="297">
      <formula>S$9&gt;=20/24</formula>
    </cfRule>
    <cfRule type="expression" dxfId="3766" priority="298">
      <formula>AND(S$9&gt;=14/24,S$9&lt;20/24)</formula>
    </cfRule>
    <cfRule type="expression" dxfId="3765" priority="299">
      <formula>AND(S$9&gt;=8/24,S$9&lt;14/24)</formula>
    </cfRule>
    <cfRule type="expression" dxfId="3764" priority="300">
      <formula>S$9&lt;8/24</formula>
    </cfRule>
  </conditionalFormatting>
  <conditionalFormatting sqref="B8:AF10 AA81:AF81 B81:Q81 B56:AF56 B82:AF82 C193:AF199 AE57:AF60 B68:AF72 T212:AX212 B74:AF78 B80:AF80 B63:K67 B57:K61 Q11:AD11 L11:P14 L39:Q42 L53:AF55 Q12:V14 L37:V37 L16:V32 N45:V48 L58:V67 X85:Z91 W18:Z30 R40:Z42 AA40:AD43 AA12:AD14 AA16:AF26 AA28:AF31 AE11:AF14 AA84:AF91">
    <cfRule type="expression" dxfId="3763" priority="293">
      <formula>B$9&gt;=20/24</formula>
    </cfRule>
    <cfRule type="expression" dxfId="3762" priority="294">
      <formula>AND(B$9&gt;=14/24,B$9&lt;20/24)</formula>
    </cfRule>
    <cfRule type="expression" dxfId="3761" priority="295">
      <formula>AND(B$9&gt;=8/24,B$9&lt;14/24)</formula>
    </cfRule>
    <cfRule type="expression" dxfId="3760" priority="296">
      <formula>B$9&lt;8/24</formula>
    </cfRule>
  </conditionalFormatting>
  <conditionalFormatting sqref="B191:AF191">
    <cfRule type="expression" dxfId="3759" priority="289">
      <formula>B$9&gt;=20/24</formula>
    </cfRule>
    <cfRule type="expression" dxfId="3758" priority="290">
      <formula>AND(B$9&gt;=14/24,B$9&lt;20/24)</formula>
    </cfRule>
    <cfRule type="expression" dxfId="3757" priority="291">
      <formula>AND(B$9&gt;=8/24,B$9&lt;14/24)</formula>
    </cfRule>
    <cfRule type="expression" dxfId="3756" priority="292">
      <formula>B$9&lt;8/24</formula>
    </cfRule>
  </conditionalFormatting>
  <conditionalFormatting sqref="AL4:AL6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L57:V57">
    <cfRule type="expression" dxfId="3755" priority="284">
      <formula>L$9&gt;=20/24</formula>
    </cfRule>
    <cfRule type="expression" dxfId="3754" priority="285">
      <formula>AND(L$9&gt;=14/24,L$9&lt;20/24)</formula>
    </cfRule>
    <cfRule type="expression" dxfId="3753" priority="286">
      <formula>AND(L$9&gt;=8/24,L$9&lt;14/24)</formula>
    </cfRule>
    <cfRule type="expression" dxfId="3752" priority="287">
      <formula>L$9&lt;8/24</formula>
    </cfRule>
  </conditionalFormatting>
  <conditionalFormatting sqref="L43:V43">
    <cfRule type="expression" dxfId="3751" priority="280">
      <formula>L$9&gt;=20/24</formula>
    </cfRule>
    <cfRule type="expression" dxfId="3750" priority="281">
      <formula>AND(L$9&gt;=14/24,L$9&lt;20/24)</formula>
    </cfRule>
    <cfRule type="expression" dxfId="3749" priority="282">
      <formula>AND(L$9&gt;=8/24,L$9&lt;14/24)</formula>
    </cfRule>
    <cfRule type="expression" dxfId="3748" priority="283">
      <formula>L$9&lt;8/24</formula>
    </cfRule>
  </conditionalFormatting>
  <conditionalFormatting sqref="AA32:AF32">
    <cfRule type="expression" dxfId="3747" priority="276">
      <formula>AA$9&gt;=20/24</formula>
    </cfRule>
    <cfRule type="expression" dxfId="3746" priority="277">
      <formula>AND(AA$9&gt;=14/24,AA$9&lt;20/24)</formula>
    </cfRule>
    <cfRule type="expression" dxfId="3745" priority="278">
      <formula>AND(AA$9&gt;=8/24,AA$9&lt;14/24)</formula>
    </cfRule>
    <cfRule type="expression" dxfId="3744" priority="279">
      <formula>AA$9&lt;8/24</formula>
    </cfRule>
  </conditionalFormatting>
  <conditionalFormatting sqref="R39:AD39">
    <cfRule type="expression" dxfId="3743" priority="272">
      <formula>R$9&gt;=20/24</formula>
    </cfRule>
    <cfRule type="expression" dxfId="3742" priority="273">
      <formula>AND(R$9&gt;=14/24,R$9&lt;20/24)</formula>
    </cfRule>
    <cfRule type="expression" dxfId="3741" priority="274">
      <formula>AND(R$9&gt;=8/24,R$9&lt;14/24)</formula>
    </cfRule>
    <cfRule type="expression" dxfId="3740" priority="275">
      <formula>R$9&lt;8/24</formula>
    </cfRule>
  </conditionalFormatting>
  <conditionalFormatting sqref="W57:AD57">
    <cfRule type="expression" dxfId="3739" priority="268">
      <formula>W$9&gt;=20/24</formula>
    </cfRule>
    <cfRule type="expression" dxfId="3738" priority="269">
      <formula>AND(W$9&gt;=14/24,W$9&lt;20/24)</formula>
    </cfRule>
    <cfRule type="expression" dxfId="3737" priority="270">
      <formula>AND(W$9&gt;=8/24,W$9&lt;14/24)</formula>
    </cfRule>
    <cfRule type="expression" dxfId="3736" priority="271">
      <formula>W$9&lt;8/24</formula>
    </cfRule>
  </conditionalFormatting>
  <conditionalFormatting sqref="R81:Z81">
    <cfRule type="expression" dxfId="3735" priority="264">
      <formula>R$9&gt;=20/24</formula>
    </cfRule>
    <cfRule type="expression" dxfId="3734" priority="265">
      <formula>AND(R$9&gt;=14/24,R$9&lt;20/24)</formula>
    </cfRule>
    <cfRule type="expression" dxfId="3733" priority="266">
      <formula>AND(R$9&gt;=8/24,R$9&lt;14/24)</formula>
    </cfRule>
    <cfRule type="expression" dxfId="3732" priority="267">
      <formula>R$9&lt;8/24</formula>
    </cfRule>
  </conditionalFormatting>
  <conditionalFormatting sqref="T84:Z84">
    <cfRule type="expression" dxfId="3731" priority="260">
      <formula>T$9&gt;=20/24</formula>
    </cfRule>
    <cfRule type="expression" dxfId="3730" priority="261">
      <formula>AND(T$9&gt;=14/24,T$9&lt;20/24)</formula>
    </cfRule>
    <cfRule type="expression" dxfId="3729" priority="262">
      <formula>AND(T$9&gt;=8/24,T$9&lt;14/24)</formula>
    </cfRule>
    <cfRule type="expression" dxfId="3728" priority="263">
      <formula>T$9&lt;8/24</formula>
    </cfRule>
  </conditionalFormatting>
  <conditionalFormatting sqref="L35:V35">
    <cfRule type="expression" dxfId="3727" priority="256">
      <formula>L$9&gt;=20/24</formula>
    </cfRule>
    <cfRule type="expression" dxfId="3726" priority="257">
      <formula>AND(L$9&gt;=14/24,L$9&lt;20/24)</formula>
    </cfRule>
    <cfRule type="expression" dxfId="3725" priority="258">
      <formula>AND(L$9&gt;=8/24,L$9&lt;14/24)</formula>
    </cfRule>
    <cfRule type="expression" dxfId="3724" priority="259">
      <formula>L$9&lt;8/24</formula>
    </cfRule>
  </conditionalFormatting>
  <conditionalFormatting sqref="L49:V49">
    <cfRule type="expression" dxfId="3723" priority="252">
      <formula>L$9&gt;=20/24</formula>
    </cfRule>
    <cfRule type="expression" dxfId="3722" priority="253">
      <formula>AND(L$9&gt;=14/24,L$9&lt;20/24)</formula>
    </cfRule>
    <cfRule type="expression" dxfId="3721" priority="254">
      <formula>AND(L$9&gt;=8/24,L$9&lt;14/24)</formula>
    </cfRule>
    <cfRule type="expression" dxfId="3720" priority="255">
      <formula>L$9&lt;8/24</formula>
    </cfRule>
  </conditionalFormatting>
  <conditionalFormatting sqref="L50:V50">
    <cfRule type="expression" dxfId="3719" priority="248">
      <formula>L$9&gt;=20/24</formula>
    </cfRule>
    <cfRule type="expression" dxfId="3718" priority="249">
      <formula>AND(L$9&gt;=14/24,L$9&lt;20/24)</formula>
    </cfRule>
    <cfRule type="expression" dxfId="3717" priority="250">
      <formula>AND(L$9&gt;=8/24,L$9&lt;14/24)</formula>
    </cfRule>
    <cfRule type="expression" dxfId="3716" priority="251">
      <formula>L$9&lt;8/24</formula>
    </cfRule>
  </conditionalFormatting>
  <conditionalFormatting sqref="L45:V48">
    <cfRule type="expression" dxfId="3715" priority="244">
      <formula>L$9&gt;=20/24</formula>
    </cfRule>
    <cfRule type="expression" dxfId="3714" priority="245">
      <formula>AND(L$9&gt;=14/24,L$9&lt;20/24)</formula>
    </cfRule>
    <cfRule type="expression" dxfId="3713" priority="246">
      <formula>AND(L$9&gt;=8/24,L$9&lt;14/24)</formula>
    </cfRule>
    <cfRule type="expression" dxfId="3712" priority="247">
      <formula>L$9&lt;8/24</formula>
    </cfRule>
  </conditionalFormatting>
  <conditionalFormatting sqref="W37:AF37">
    <cfRule type="expression" dxfId="3711" priority="240">
      <formula>W$9&gt;=20/24</formula>
    </cfRule>
    <cfRule type="expression" dxfId="3710" priority="241">
      <formula>AND(W$9&gt;=14/24,W$9&lt;20/24)</formula>
    </cfRule>
    <cfRule type="expression" dxfId="3709" priority="242">
      <formula>AND(W$9&gt;=8/24,W$9&lt;14/24)</formula>
    </cfRule>
    <cfRule type="expression" dxfId="3708" priority="243">
      <formula>W$9&lt;8/24</formula>
    </cfRule>
  </conditionalFormatting>
  <conditionalFormatting sqref="W31:Z32 W35:AF35">
    <cfRule type="expression" dxfId="3707" priority="236">
      <formula>W$9&gt;=20/24</formula>
    </cfRule>
    <cfRule type="expression" dxfId="3706" priority="237">
      <formula>AND(W$9&gt;=14/24,W$9&lt;20/24)</formula>
    </cfRule>
    <cfRule type="expression" dxfId="3705" priority="238">
      <formula>AND(W$9&gt;=8/24,W$9&lt;14/24)</formula>
    </cfRule>
    <cfRule type="expression" dxfId="3704" priority="239">
      <formula>W$9&lt;8/24</formula>
    </cfRule>
  </conditionalFormatting>
  <conditionalFormatting sqref="W43:Z43 W45:AF48">
    <cfRule type="expression" dxfId="3703" priority="232">
      <formula>W$9&gt;=20/24</formula>
    </cfRule>
    <cfRule type="expression" dxfId="3702" priority="233">
      <formula>AND(W$9&gt;=14/24,W$9&lt;20/24)</formula>
    </cfRule>
    <cfRule type="expression" dxfId="3701" priority="234">
      <formula>AND(W$9&gt;=8/24,W$9&lt;14/24)</formula>
    </cfRule>
    <cfRule type="expression" dxfId="3700" priority="235">
      <formula>W$9&lt;8/24</formula>
    </cfRule>
  </conditionalFormatting>
  <conditionalFormatting sqref="W49:AF49">
    <cfRule type="expression" dxfId="3699" priority="228">
      <formula>W$9&gt;=20/24</formula>
    </cfRule>
    <cfRule type="expression" dxfId="3698" priority="229">
      <formula>AND(W$9&gt;=14/24,W$9&lt;20/24)</formula>
    </cfRule>
    <cfRule type="expression" dxfId="3697" priority="230">
      <formula>AND(W$9&gt;=8/24,W$9&lt;14/24)</formula>
    </cfRule>
    <cfRule type="expression" dxfId="3696" priority="231">
      <formula>W$9&lt;8/24</formula>
    </cfRule>
  </conditionalFormatting>
  <conditionalFormatting sqref="W50:AF50">
    <cfRule type="expression" dxfId="3695" priority="224">
      <formula>W$9&gt;=20/24</formula>
    </cfRule>
    <cfRule type="expression" dxfId="3694" priority="225">
      <formula>AND(W$9&gt;=14/24,W$9&lt;20/24)</formula>
    </cfRule>
    <cfRule type="expression" dxfId="3693" priority="226">
      <formula>AND(W$9&gt;=8/24,W$9&lt;14/24)</formula>
    </cfRule>
    <cfRule type="expression" dxfId="3692" priority="227">
      <formula>W$9&lt;8/24</formula>
    </cfRule>
  </conditionalFormatting>
  <conditionalFormatting sqref="AE61:AF67 W60:AD67">
    <cfRule type="expression" dxfId="3691" priority="220">
      <formula>W$9&gt;=20/24</formula>
    </cfRule>
    <cfRule type="expression" dxfId="3690" priority="221">
      <formula>AND(W$9&gt;=14/24,W$9&lt;20/24)</formula>
    </cfRule>
    <cfRule type="expression" dxfId="3689" priority="222">
      <formula>AND(W$9&gt;=8/24,W$9&lt;14/24)</formula>
    </cfRule>
    <cfRule type="expression" dxfId="3688" priority="223">
      <formula>W$9&lt;8/24</formula>
    </cfRule>
  </conditionalFormatting>
  <conditionalFormatting sqref="AA94:AF97">
    <cfRule type="expression" dxfId="3687" priority="216">
      <formula>AA$9&gt;=20/24</formula>
    </cfRule>
    <cfRule type="expression" dxfId="3686" priority="217">
      <formula>AND(AA$9&gt;=14/24,AA$9&lt;20/24)</formula>
    </cfRule>
    <cfRule type="expression" dxfId="3685" priority="218">
      <formula>AND(AA$9&gt;=8/24,AA$9&lt;14/24)</formula>
    </cfRule>
    <cfRule type="expression" dxfId="3684" priority="219">
      <formula>AA$9&lt;8/24</formula>
    </cfRule>
  </conditionalFormatting>
  <conditionalFormatting sqref="B62:K62">
    <cfRule type="expression" dxfId="3683" priority="212">
      <formula>B$9&gt;=20/24</formula>
    </cfRule>
    <cfRule type="expression" dxfId="3682" priority="213">
      <formula>AND(B$9&gt;=14/24,B$9&lt;20/24)</formula>
    </cfRule>
    <cfRule type="expression" dxfId="3681" priority="214">
      <formula>AND(B$9&gt;=8/24,B$9&lt;14/24)</formula>
    </cfRule>
    <cfRule type="expression" dxfId="3680" priority="215">
      <formula>B$9&lt;8/24</formula>
    </cfRule>
  </conditionalFormatting>
  <conditionalFormatting sqref="T94:Z97">
    <cfRule type="expression" dxfId="3679" priority="208">
      <formula>T$9&gt;=20/24</formula>
    </cfRule>
    <cfRule type="expression" dxfId="3678" priority="209">
      <formula>AND(T$9&gt;=14/24,T$9&lt;20/24)</formula>
    </cfRule>
    <cfRule type="expression" dxfId="3677" priority="210">
      <formula>AND(T$9&gt;=8/24,T$9&lt;14/24)</formula>
    </cfRule>
    <cfRule type="expression" dxfId="3676" priority="211">
      <formula>T$9&lt;8/24</formula>
    </cfRule>
  </conditionalFormatting>
  <conditionalFormatting sqref="AG51 Q11:AD11 B11:P14 Q12:V14 B16:V32 W18:Z32 AA12:AD14 AA16:AF32 AE11:AF14 B35:AF43 B45:AF56">
    <cfRule type="expression" dxfId="3675" priority="207">
      <formula>B11&gt;$AG11</formula>
    </cfRule>
  </conditionalFormatting>
  <conditionalFormatting sqref="A100:A156 A84:A97 A11:A14 A16:A32 A45:A72 A80:A82 A74:A78 A35:A43 A169:A200">
    <cfRule type="expression" dxfId="3674" priority="206">
      <formula>$AH11=0</formula>
    </cfRule>
  </conditionalFormatting>
  <conditionalFormatting sqref="AA98:AF98">
    <cfRule type="expression" dxfId="3673" priority="202">
      <formula>AA$9&gt;=20/24</formula>
    </cfRule>
    <cfRule type="expression" dxfId="3672" priority="203">
      <formula>AND(AA$9&gt;=14/24,AA$9&lt;20/24)</formula>
    </cfRule>
    <cfRule type="expression" dxfId="3671" priority="204">
      <formula>AND(AA$9&gt;=8/24,AA$9&lt;14/24)</formula>
    </cfRule>
    <cfRule type="expression" dxfId="3670" priority="205">
      <formula>AA$9&lt;8/24</formula>
    </cfRule>
  </conditionalFormatting>
  <conditionalFormatting sqref="T98:Z98">
    <cfRule type="expression" dxfId="3669" priority="198">
      <formula>T$9&gt;=20/24</formula>
    </cfRule>
    <cfRule type="expression" dxfId="3668" priority="199">
      <formula>AND(T$9&gt;=14/24,T$9&lt;20/24)</formula>
    </cfRule>
    <cfRule type="expression" dxfId="3667" priority="200">
      <formula>AND(T$9&gt;=8/24,T$9&lt;14/24)</formula>
    </cfRule>
    <cfRule type="expression" dxfId="3666" priority="201">
      <formula>T$9&lt;8/24</formula>
    </cfRule>
  </conditionalFormatting>
  <conditionalFormatting sqref="A98">
    <cfRule type="expression" dxfId="3665" priority="197">
      <formula>$AH98=0</formula>
    </cfRule>
  </conditionalFormatting>
  <conditionalFormatting sqref="L36:AF36">
    <cfRule type="expression" dxfId="3664" priority="193">
      <formula>L$9&gt;=20/24</formula>
    </cfRule>
    <cfRule type="expression" dxfId="3663" priority="194">
      <formula>AND(L$9&gt;=14/24,L$9&lt;20/24)</formula>
    </cfRule>
    <cfRule type="expression" dxfId="3662" priority="195">
      <formula>AND(L$9&gt;=8/24,L$9&lt;14/24)</formula>
    </cfRule>
    <cfRule type="expression" dxfId="3661" priority="196">
      <formula>L$9&lt;8/24</formula>
    </cfRule>
  </conditionalFormatting>
  <conditionalFormatting sqref="W36:AF36">
    <cfRule type="expression" dxfId="3660" priority="189">
      <formula>W$9&gt;=20/24</formula>
    </cfRule>
    <cfRule type="expression" dxfId="3659" priority="190">
      <formula>AND(W$9&gt;=14/24,W$9&lt;20/24)</formula>
    </cfRule>
    <cfRule type="expression" dxfId="3658" priority="191">
      <formula>AND(W$9&gt;=8/24,W$9&lt;14/24)</formula>
    </cfRule>
    <cfRule type="expression" dxfId="3657" priority="192">
      <formula>W$9&lt;8/24</formula>
    </cfRule>
  </conditionalFormatting>
  <conditionalFormatting sqref="B36:K36">
    <cfRule type="expression" dxfId="3656" priority="185">
      <formula>B$9&gt;=20/24</formula>
    </cfRule>
    <cfRule type="expression" dxfId="3655" priority="186">
      <formula>AND(B$9&gt;=14/24,B$9&lt;20/24)</formula>
    </cfRule>
    <cfRule type="expression" dxfId="3654" priority="187">
      <formula>AND(B$9&gt;=8/24,B$9&lt;14/24)</formula>
    </cfRule>
    <cfRule type="expression" dxfId="3653" priority="188">
      <formula>B$9&lt;8/24</formula>
    </cfRule>
  </conditionalFormatting>
  <conditionalFormatting sqref="AL32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A34:AF34">
    <cfRule type="expression" dxfId="3652" priority="172">
      <formula>AA$9&gt;=20/24</formula>
    </cfRule>
    <cfRule type="expression" dxfId="3651" priority="173">
      <formula>AND(AA$9&gt;=14/24,AA$9&lt;20/24)</formula>
    </cfRule>
    <cfRule type="expression" dxfId="3650" priority="174">
      <formula>AND(AA$9&gt;=8/24,AA$9&lt;14/24)</formula>
    </cfRule>
    <cfRule type="expression" dxfId="3649" priority="175">
      <formula>AA$9&lt;8/24</formula>
    </cfRule>
  </conditionalFormatting>
  <conditionalFormatting sqref="L34:V34">
    <cfRule type="expression" dxfId="3648" priority="168">
      <formula>L$9&gt;=20/24</formula>
    </cfRule>
    <cfRule type="expression" dxfId="3647" priority="169">
      <formula>AND(L$9&gt;=14/24,L$9&lt;20/24)</formula>
    </cfRule>
    <cfRule type="expression" dxfId="3646" priority="170">
      <formula>AND(L$9&gt;=8/24,L$9&lt;14/24)</formula>
    </cfRule>
    <cfRule type="expression" dxfId="3645" priority="171">
      <formula>L$9&lt;8/24</formula>
    </cfRule>
  </conditionalFormatting>
  <conditionalFormatting sqref="W34:Z34">
    <cfRule type="expression" dxfId="3644" priority="164">
      <formula>W$9&gt;=20/24</formula>
    </cfRule>
    <cfRule type="expression" dxfId="3643" priority="165">
      <formula>AND(W$9&gt;=14/24,W$9&lt;20/24)</formula>
    </cfRule>
    <cfRule type="expression" dxfId="3642" priority="166">
      <formula>AND(W$9&gt;=8/24,W$9&lt;14/24)</formula>
    </cfRule>
    <cfRule type="expression" dxfId="3641" priority="167">
      <formula>W$9&lt;8/24</formula>
    </cfRule>
  </conditionalFormatting>
  <conditionalFormatting sqref="B34:AF34">
    <cfRule type="expression" dxfId="3640" priority="163">
      <formula>B34&gt;$AG34</formula>
    </cfRule>
  </conditionalFormatting>
  <conditionalFormatting sqref="A34">
    <cfRule type="expression" dxfId="3639" priority="162">
      <formula>$AH34=0</formula>
    </cfRule>
  </conditionalFormatting>
  <conditionalFormatting sqref="B83:AF83">
    <cfRule type="expression" dxfId="3638" priority="158">
      <formula>B$9&gt;=20/24</formula>
    </cfRule>
    <cfRule type="expression" dxfId="3637" priority="159">
      <formula>AND(B$9&gt;=14/24,B$9&lt;20/24)</formula>
    </cfRule>
    <cfRule type="expression" dxfId="3636" priority="160">
      <formula>AND(B$9&gt;=8/24,B$9&lt;14/24)</formula>
    </cfRule>
    <cfRule type="expression" dxfId="3635" priority="161">
      <formula>B$9&lt;8/24</formula>
    </cfRule>
  </conditionalFormatting>
  <conditionalFormatting sqref="A83">
    <cfRule type="expression" dxfId="3634" priority="157">
      <formula>$AH83=0</formula>
    </cfRule>
  </conditionalFormatting>
  <conditionalFormatting sqref="AA15:AF15">
    <cfRule type="expression" dxfId="3633" priority="153">
      <formula>AA$9&gt;=20/24</formula>
    </cfRule>
    <cfRule type="expression" dxfId="3632" priority="154">
      <formula>AND(AA$9&gt;=14/24,AA$9&lt;20/24)</formula>
    </cfRule>
    <cfRule type="expression" dxfId="3631" priority="155">
      <formula>AND(AA$9&gt;=8/24,AA$9&lt;14/24)</formula>
    </cfRule>
    <cfRule type="expression" dxfId="3630" priority="156">
      <formula>AA$9&lt;8/24</formula>
    </cfRule>
  </conditionalFormatting>
  <conditionalFormatting sqref="L15:V15">
    <cfRule type="expression" dxfId="3629" priority="149">
      <formula>L$9&gt;=20/24</formula>
    </cfRule>
    <cfRule type="expression" dxfId="3628" priority="150">
      <formula>AND(L$9&gt;=14/24,L$9&lt;20/24)</formula>
    </cfRule>
    <cfRule type="expression" dxfId="3627" priority="151">
      <formula>AND(L$9&gt;=8/24,L$9&lt;14/24)</formula>
    </cfRule>
    <cfRule type="expression" dxfId="3626" priority="152">
      <formula>L$9&lt;8/24</formula>
    </cfRule>
  </conditionalFormatting>
  <conditionalFormatting sqref="B15:V15 AA15:AF15">
    <cfRule type="expression" dxfId="3625" priority="148">
      <formula>B15&gt;$AG15</formula>
    </cfRule>
  </conditionalFormatting>
  <conditionalFormatting sqref="A15">
    <cfRule type="expression" dxfId="3624" priority="147">
      <formula>$AH15=0</formula>
    </cfRule>
  </conditionalFormatting>
  <conditionalFormatting sqref="A163:A168">
    <cfRule type="expression" dxfId="3623" priority="146">
      <formula>$AH163=0</formula>
    </cfRule>
  </conditionalFormatting>
  <conditionalFormatting sqref="A157:A162">
    <cfRule type="expression" dxfId="3622" priority="145">
      <formula>$AH157=0</formula>
    </cfRule>
  </conditionalFormatting>
  <conditionalFormatting sqref="AA44:AD44">
    <cfRule type="expression" dxfId="3621" priority="141">
      <formula>AA$9&gt;=20/24</formula>
    </cfRule>
    <cfRule type="expression" dxfId="3620" priority="142">
      <formula>AND(AA$9&gt;=14/24,AA$9&lt;20/24)</formula>
    </cfRule>
    <cfRule type="expression" dxfId="3619" priority="143">
      <formula>AND(AA$9&gt;=8/24,AA$9&lt;14/24)</formula>
    </cfRule>
    <cfRule type="expression" dxfId="3618" priority="144">
      <formula>AA$9&lt;8/24</formula>
    </cfRule>
  </conditionalFormatting>
  <conditionalFormatting sqref="L44:V44">
    <cfRule type="expression" dxfId="3617" priority="137">
      <formula>L$9&gt;=20/24</formula>
    </cfRule>
    <cfRule type="expression" dxfId="3616" priority="138">
      <formula>AND(L$9&gt;=14/24,L$9&lt;20/24)</formula>
    </cfRule>
    <cfRule type="expression" dxfId="3615" priority="139">
      <formula>AND(L$9&gt;=8/24,L$9&lt;14/24)</formula>
    </cfRule>
    <cfRule type="expression" dxfId="3614" priority="140">
      <formula>L$9&lt;8/24</formula>
    </cfRule>
  </conditionalFormatting>
  <conditionalFormatting sqref="W44:Z44">
    <cfRule type="expression" dxfId="3613" priority="133">
      <formula>W$9&gt;=20/24</formula>
    </cfRule>
    <cfRule type="expression" dxfId="3612" priority="134">
      <formula>AND(W$9&gt;=14/24,W$9&lt;20/24)</formula>
    </cfRule>
    <cfRule type="expression" dxfId="3611" priority="135">
      <formula>AND(W$9&gt;=8/24,W$9&lt;14/24)</formula>
    </cfRule>
    <cfRule type="expression" dxfId="3610" priority="136">
      <formula>W$9&lt;8/24</formula>
    </cfRule>
  </conditionalFormatting>
  <conditionalFormatting sqref="B44:AF44">
    <cfRule type="expression" dxfId="3609" priority="132">
      <formula>B44&gt;$AG44</formula>
    </cfRule>
  </conditionalFormatting>
  <conditionalFormatting sqref="A44">
    <cfRule type="expression" dxfId="3608" priority="131">
      <formula>$AH44=0</formula>
    </cfRule>
  </conditionalFormatting>
  <conditionalFormatting sqref="B79:AF79">
    <cfRule type="expression" dxfId="3607" priority="127">
      <formula>B$9&gt;=20/24</formula>
    </cfRule>
    <cfRule type="expression" dxfId="3606" priority="128">
      <formula>AND(B$9&gt;=14/24,B$9&lt;20/24)</formula>
    </cfRule>
    <cfRule type="expression" dxfId="3605" priority="129">
      <formula>AND(B$9&gt;=8/24,B$9&lt;14/24)</formula>
    </cfRule>
    <cfRule type="expression" dxfId="3604" priority="130">
      <formula>B$9&lt;8/24</formula>
    </cfRule>
  </conditionalFormatting>
  <conditionalFormatting sqref="A79">
    <cfRule type="expression" dxfId="3603" priority="126">
      <formula>$AH79=0</formula>
    </cfRule>
  </conditionalFormatting>
  <conditionalFormatting sqref="B73:AG73">
    <cfRule type="expression" dxfId="3602" priority="122">
      <formula>B$9&gt;=20/24</formula>
    </cfRule>
    <cfRule type="expression" dxfId="3601" priority="123">
      <formula>AND(B$9&gt;=14/24,B$9&lt;20/24)</formula>
    </cfRule>
    <cfRule type="expression" dxfId="3600" priority="124">
      <formula>AND(B$9&gt;=8/24,B$9&lt;14/24)</formula>
    </cfRule>
    <cfRule type="expression" dxfId="3599" priority="125">
      <formula>B$9&lt;8/24</formula>
    </cfRule>
  </conditionalFormatting>
  <conditionalFormatting sqref="A73">
    <cfRule type="expression" dxfId="3598" priority="121">
      <formula>$AH73=0</formula>
    </cfRule>
  </conditionalFormatting>
  <conditionalFormatting sqref="AL34:AL35 AL7:AL31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T85:W91">
    <cfRule type="expression" dxfId="3597" priority="113">
      <formula>T$9&gt;=20/24</formula>
    </cfRule>
    <cfRule type="expression" dxfId="3596" priority="114">
      <formula>AND(T$9&gt;=14/24,T$9&lt;20/24)</formula>
    </cfRule>
    <cfRule type="expression" dxfId="3595" priority="115">
      <formula>AND(T$9&gt;=8/24,T$9&lt;14/24)</formula>
    </cfRule>
    <cfRule type="expression" dxfId="3594" priority="116">
      <formula>T$9&lt;8/24</formula>
    </cfRule>
  </conditionalFormatting>
  <conditionalFormatting sqref="R85:S91 D84:Q91">
    <cfRule type="expression" dxfId="3593" priority="109">
      <formula>D$9&gt;=20/24</formula>
    </cfRule>
    <cfRule type="expression" dxfId="3592" priority="110">
      <formula>AND(D$9&gt;=14/24,D$9&lt;20/24)</formula>
    </cfRule>
    <cfRule type="expression" dxfId="3591" priority="111">
      <formula>AND(D$9&gt;=8/24,D$9&lt;14/24)</formula>
    </cfRule>
    <cfRule type="expression" dxfId="3590" priority="112">
      <formula>D$9&lt;8/24</formula>
    </cfRule>
  </conditionalFormatting>
  <conditionalFormatting sqref="R84:S84">
    <cfRule type="expression" dxfId="3589" priority="105">
      <formula>R$9&gt;=20/24</formula>
    </cfRule>
    <cfRule type="expression" dxfId="3588" priority="106">
      <formula>AND(R$9&gt;=14/24,R$9&lt;20/24)</formula>
    </cfRule>
    <cfRule type="expression" dxfId="3587" priority="107">
      <formula>AND(R$9&gt;=8/24,R$9&lt;14/24)</formula>
    </cfRule>
    <cfRule type="expression" dxfId="3586" priority="108">
      <formula>R$9&lt;8/24</formula>
    </cfRule>
  </conditionalFormatting>
  <conditionalFormatting sqref="D94:E94 D95:L97">
    <cfRule type="expression" dxfId="3585" priority="101">
      <formula>D$9&gt;=20/24</formula>
    </cfRule>
    <cfRule type="expression" dxfId="3584" priority="102">
      <formula>AND(D$9&gt;=14/24,D$9&lt;20/24)</formula>
    </cfRule>
    <cfRule type="expression" dxfId="3583" priority="103">
      <formula>AND(D$9&gt;=8/24,D$9&lt;14/24)</formula>
    </cfRule>
    <cfRule type="expression" dxfId="3582" priority="104">
      <formula>D$9&lt;8/24</formula>
    </cfRule>
  </conditionalFormatting>
  <conditionalFormatting sqref="M95:N97 N94 O94:Q97">
    <cfRule type="expression" dxfId="3581" priority="97">
      <formula>M$9&gt;=20/24</formula>
    </cfRule>
    <cfRule type="expression" dxfId="3580" priority="98">
      <formula>AND(M$9&gt;=14/24,M$9&lt;20/24)</formula>
    </cfRule>
    <cfRule type="expression" dxfId="3579" priority="99">
      <formula>AND(M$9&gt;=8/24,M$9&lt;14/24)</formula>
    </cfRule>
    <cfRule type="expression" dxfId="3578" priority="100">
      <formula>M$9&lt;8/24</formula>
    </cfRule>
  </conditionalFormatting>
  <conditionalFormatting sqref="R94:S97">
    <cfRule type="expression" dxfId="3577" priority="93">
      <formula>R$9&gt;=20/24</formula>
    </cfRule>
    <cfRule type="expression" dxfId="3576" priority="94">
      <formula>AND(R$9&gt;=14/24,R$9&lt;20/24)</formula>
    </cfRule>
    <cfRule type="expression" dxfId="3575" priority="95">
      <formula>AND(R$9&gt;=8/24,R$9&lt;14/24)</formula>
    </cfRule>
    <cfRule type="expression" dxfId="3574" priority="96">
      <formula>R$9&lt;8/24</formula>
    </cfRule>
  </conditionalFormatting>
  <conditionalFormatting sqref="D98:L98">
    <cfRule type="expression" dxfId="3573" priority="89">
      <formula>D$9&gt;=20/24</formula>
    </cfRule>
    <cfRule type="expression" dxfId="3572" priority="90">
      <formula>AND(D$9&gt;=14/24,D$9&lt;20/24)</formula>
    </cfRule>
    <cfRule type="expression" dxfId="3571" priority="91">
      <formula>AND(D$9&gt;=8/24,D$9&lt;14/24)</formula>
    </cfRule>
    <cfRule type="expression" dxfId="3570" priority="92">
      <formula>D$9&lt;8/24</formula>
    </cfRule>
  </conditionalFormatting>
  <conditionalFormatting sqref="M98:Q98">
    <cfRule type="expression" dxfId="3569" priority="85">
      <formula>M$9&gt;=20/24</formula>
    </cfRule>
    <cfRule type="expression" dxfId="3568" priority="86">
      <formula>AND(M$9&gt;=14/24,M$9&lt;20/24)</formula>
    </cfRule>
    <cfRule type="expression" dxfId="3567" priority="87">
      <formula>AND(M$9&gt;=8/24,M$9&lt;14/24)</formula>
    </cfRule>
    <cfRule type="expression" dxfId="3566" priority="88">
      <formula>M$9&lt;8/24</formula>
    </cfRule>
  </conditionalFormatting>
  <conditionalFormatting sqref="R98:S98">
    <cfRule type="expression" dxfId="3565" priority="81">
      <formula>R$9&gt;=20/24</formula>
    </cfRule>
    <cfRule type="expression" dxfId="3564" priority="82">
      <formula>AND(R$9&gt;=14/24,R$9&lt;20/24)</formula>
    </cfRule>
    <cfRule type="expression" dxfId="3563" priority="83">
      <formula>AND(R$9&gt;=8/24,R$9&lt;14/24)</formula>
    </cfRule>
    <cfRule type="expression" dxfId="3562" priority="84">
      <formula>R$9&lt;8/24</formula>
    </cfRule>
  </conditionalFormatting>
  <conditionalFormatting sqref="L94:M94">
    <cfRule type="expression" dxfId="3561" priority="77">
      <formula>L$9&gt;=20/24</formula>
    </cfRule>
    <cfRule type="expression" dxfId="3560" priority="78">
      <formula>AND(L$9&gt;=14/24,L$9&lt;20/24)</formula>
    </cfRule>
    <cfRule type="expression" dxfId="3559" priority="79">
      <formula>AND(L$9&gt;=8/24,L$9&lt;14/24)</formula>
    </cfRule>
    <cfRule type="expression" dxfId="3558" priority="80">
      <formula>L$9&lt;8/24</formula>
    </cfRule>
  </conditionalFormatting>
  <conditionalFormatting sqref="F94:K94">
    <cfRule type="expression" dxfId="3557" priority="73">
      <formula>F$9&gt;=20/24</formula>
    </cfRule>
    <cfRule type="expression" dxfId="3556" priority="74">
      <formula>AND(F$9&gt;=14/24,F$9&lt;20/24)</formula>
    </cfRule>
    <cfRule type="expression" dxfId="3555" priority="75">
      <formula>AND(F$9&gt;=8/24,F$9&lt;14/24)</formula>
    </cfRule>
    <cfRule type="expression" dxfId="3554" priority="76">
      <formula>F$9&lt;8/24</formula>
    </cfRule>
  </conditionalFormatting>
  <conditionalFormatting sqref="T94:W94">
    <cfRule type="expression" dxfId="3553" priority="69">
      <formula>T$9&gt;=20/24</formula>
    </cfRule>
    <cfRule type="expression" dxfId="3552" priority="70">
      <formula>AND(T$9&gt;=14/24,T$9&lt;20/24)</formula>
    </cfRule>
    <cfRule type="expression" dxfId="3551" priority="71">
      <formula>AND(T$9&gt;=8/24,T$9&lt;14/24)</formula>
    </cfRule>
    <cfRule type="expression" dxfId="3550" priority="72">
      <formula>T$9&lt;8/24</formula>
    </cfRule>
  </conditionalFormatting>
  <conditionalFormatting sqref="M94:S94">
    <cfRule type="expression" dxfId="3549" priority="65">
      <formula>M$9&gt;=20/24</formula>
    </cfRule>
    <cfRule type="expression" dxfId="3548" priority="66">
      <formula>AND(M$9&gt;=14/24,M$9&lt;20/24)</formula>
    </cfRule>
    <cfRule type="expression" dxfId="3547" priority="67">
      <formula>AND(M$9&gt;=8/24,M$9&lt;14/24)</formula>
    </cfRule>
    <cfRule type="expression" dxfId="3546" priority="68">
      <formula>M$9&lt;8/24</formula>
    </cfRule>
  </conditionalFormatting>
  <conditionalFormatting sqref="AA99:AF99">
    <cfRule type="expression" dxfId="3545" priority="61">
      <formula>AA$9&gt;=20/24</formula>
    </cfRule>
    <cfRule type="expression" dxfId="3544" priority="62">
      <formula>AND(AA$9&gt;=14/24,AA$9&lt;20/24)</formula>
    </cfRule>
    <cfRule type="expression" dxfId="3543" priority="63">
      <formula>AND(AA$9&gt;=8/24,AA$9&lt;14/24)</formula>
    </cfRule>
    <cfRule type="expression" dxfId="3542" priority="64">
      <formula>AA$9&lt;8/24</formula>
    </cfRule>
  </conditionalFormatting>
  <conditionalFormatting sqref="T99:Z99">
    <cfRule type="expression" dxfId="3541" priority="57">
      <formula>T$9&gt;=20/24</formula>
    </cfRule>
    <cfRule type="expression" dxfId="3540" priority="58">
      <formula>AND(T$9&gt;=14/24,T$9&lt;20/24)</formula>
    </cfRule>
    <cfRule type="expression" dxfId="3539" priority="59">
      <formula>AND(T$9&gt;=8/24,T$9&lt;14/24)</formula>
    </cfRule>
    <cfRule type="expression" dxfId="3538" priority="60">
      <formula>T$9&lt;8/24</formula>
    </cfRule>
  </conditionalFormatting>
  <conditionalFormatting sqref="A99">
    <cfRule type="expression" dxfId="3537" priority="56">
      <formula>$AH99=0</formula>
    </cfRule>
  </conditionalFormatting>
  <conditionalFormatting sqref="D99:L99">
    <cfRule type="expression" dxfId="3536" priority="52">
      <formula>D$9&gt;=20/24</formula>
    </cfRule>
    <cfRule type="expression" dxfId="3535" priority="53">
      <formula>AND(D$9&gt;=14/24,D$9&lt;20/24)</formula>
    </cfRule>
    <cfRule type="expression" dxfId="3534" priority="54">
      <formula>AND(D$9&gt;=8/24,D$9&lt;14/24)</formula>
    </cfRule>
    <cfRule type="expression" dxfId="3533" priority="55">
      <formula>D$9&lt;8/24</formula>
    </cfRule>
  </conditionalFormatting>
  <conditionalFormatting sqref="M99:Q99">
    <cfRule type="expression" dxfId="3532" priority="48">
      <formula>M$9&gt;=20/24</formula>
    </cfRule>
    <cfRule type="expression" dxfId="3531" priority="49">
      <formula>AND(M$9&gt;=14/24,M$9&lt;20/24)</formula>
    </cfRule>
    <cfRule type="expression" dxfId="3530" priority="50">
      <formula>AND(M$9&gt;=8/24,M$9&lt;14/24)</formula>
    </cfRule>
    <cfRule type="expression" dxfId="3529" priority="51">
      <formula>M$9&lt;8/24</formula>
    </cfRule>
  </conditionalFormatting>
  <conditionalFormatting sqref="R99:S99">
    <cfRule type="expression" dxfId="3528" priority="44">
      <formula>R$9&gt;=20/24</formula>
    </cfRule>
    <cfRule type="expression" dxfId="3527" priority="45">
      <formula>AND(R$9&gt;=14/24,R$9&lt;20/24)</formula>
    </cfRule>
    <cfRule type="expression" dxfId="3526" priority="46">
      <formula>AND(R$9&gt;=8/24,R$9&lt;14/24)</formula>
    </cfRule>
    <cfRule type="expression" dxfId="3525" priority="47">
      <formula>R$9&lt;8/24</formula>
    </cfRule>
  </conditionalFormatting>
  <conditionalFormatting sqref="W12:Z16">
    <cfRule type="expression" dxfId="3524" priority="40">
      <formula>W$9&gt;=20/24</formula>
    </cfRule>
    <cfRule type="expression" dxfId="3523" priority="41">
      <formula>AND(W$9&gt;=14/24,W$9&lt;20/24)</formula>
    </cfRule>
    <cfRule type="expression" dxfId="3522" priority="42">
      <formula>AND(W$9&gt;=8/24,W$9&lt;14/24)</formula>
    </cfRule>
    <cfRule type="expression" dxfId="3521" priority="43">
      <formula>W$9&lt;8/24</formula>
    </cfRule>
  </conditionalFormatting>
  <conditionalFormatting sqref="W17:Z17">
    <cfRule type="expression" dxfId="3520" priority="36">
      <formula>W$9&gt;=20/24</formula>
    </cfRule>
    <cfRule type="expression" dxfId="3519" priority="37">
      <formula>AND(W$9&gt;=14/24,W$9&lt;20/24)</formula>
    </cfRule>
    <cfRule type="expression" dxfId="3518" priority="38">
      <formula>AND(W$9&gt;=8/24,W$9&lt;14/24)</formula>
    </cfRule>
    <cfRule type="expression" dxfId="3517" priority="39">
      <formula>W$9&lt;8/24</formula>
    </cfRule>
  </conditionalFormatting>
  <conditionalFormatting sqref="W12:Z13">
    <cfRule type="expression" dxfId="3516" priority="32">
      <formula>W$9&gt;=20/24</formula>
    </cfRule>
    <cfRule type="expression" dxfId="3515" priority="33">
      <formula>AND(W$9&gt;=14/24,W$9&lt;20/24)</formula>
    </cfRule>
    <cfRule type="expression" dxfId="3514" priority="34">
      <formula>AND(W$9&gt;=8/24,W$9&lt;14/24)</formula>
    </cfRule>
    <cfRule type="expression" dxfId="3513" priority="35">
      <formula>W$9&lt;8/24</formula>
    </cfRule>
  </conditionalFormatting>
  <conditionalFormatting sqref="AA58:AD59">
    <cfRule type="expression" dxfId="3512" priority="28">
      <formula>AA$9&gt;=20/24</formula>
    </cfRule>
    <cfRule type="expression" dxfId="3511" priority="29">
      <formula>AND(AA$9&gt;=14/24,AA$9&lt;20/24)</formula>
    </cfRule>
    <cfRule type="expression" dxfId="3510" priority="30">
      <formula>AND(AA$9&gt;=8/24,AA$9&lt;14/24)</formula>
    </cfRule>
    <cfRule type="expression" dxfId="3509" priority="31">
      <formula>AA$9&lt;8/24</formula>
    </cfRule>
  </conditionalFormatting>
  <conditionalFormatting sqref="AL33">
    <cfRule type="iconSet" priority="21">
      <iconSet iconSet="3TrafficLights2" reverse="1">
        <cfvo type="percent" val="0"/>
        <cfvo type="num" val="1"/>
        <cfvo type="num" val="1"/>
      </iconSet>
    </cfRule>
  </conditionalFormatting>
  <conditionalFormatting sqref="B85:C91">
    <cfRule type="expression" dxfId="3508" priority="17">
      <formula>B$9&gt;=20/24</formula>
    </cfRule>
    <cfRule type="expression" dxfId="3507" priority="18">
      <formula>AND(B$9&gt;=14/24,B$9&lt;20/24)</formula>
    </cfRule>
    <cfRule type="expression" dxfId="3506" priority="19">
      <formula>AND(B$9&gt;=8/24,B$9&lt;14/24)</formula>
    </cfRule>
    <cfRule type="expression" dxfId="3505" priority="20">
      <formula>B$9&lt;8/24</formula>
    </cfRule>
  </conditionalFormatting>
  <conditionalFormatting sqref="B84:C84">
    <cfRule type="expression" dxfId="3504" priority="13">
      <formula>B$9&gt;=20/24</formula>
    </cfRule>
    <cfRule type="expression" dxfId="3503" priority="14">
      <formula>AND(B$9&gt;=14/24,B$9&lt;20/24)</formula>
    </cfRule>
    <cfRule type="expression" dxfId="3502" priority="15">
      <formula>AND(B$9&gt;=8/24,B$9&lt;14/24)</formula>
    </cfRule>
    <cfRule type="expression" dxfId="3501" priority="16">
      <formula>B$9&lt;8/24</formula>
    </cfRule>
  </conditionalFormatting>
  <conditionalFormatting sqref="B94:C97">
    <cfRule type="expression" dxfId="3500" priority="9">
      <formula>B$9&gt;=20/24</formula>
    </cfRule>
    <cfRule type="expression" dxfId="3499" priority="10">
      <formula>AND(B$9&gt;=14/24,B$9&lt;20/24)</formula>
    </cfRule>
    <cfRule type="expression" dxfId="3498" priority="11">
      <formula>AND(B$9&gt;=8/24,B$9&lt;14/24)</formula>
    </cfRule>
    <cfRule type="expression" dxfId="3497" priority="12">
      <formula>B$9&lt;8/24</formula>
    </cfRule>
  </conditionalFormatting>
  <conditionalFormatting sqref="B98:C98">
    <cfRule type="expression" dxfId="3496" priority="5">
      <formula>B$9&gt;=20/24</formula>
    </cfRule>
    <cfRule type="expression" dxfId="3495" priority="6">
      <formula>AND(B$9&gt;=14/24,B$9&lt;20/24)</formula>
    </cfRule>
    <cfRule type="expression" dxfId="3494" priority="7">
      <formula>AND(B$9&gt;=8/24,B$9&lt;14/24)</formula>
    </cfRule>
    <cfRule type="expression" dxfId="3493" priority="8">
      <formula>B$9&lt;8/24</formula>
    </cfRule>
  </conditionalFormatting>
  <conditionalFormatting sqref="B99:C99">
    <cfRule type="expression" dxfId="3492" priority="1">
      <formula>B$9&gt;=20/24</formula>
    </cfRule>
    <cfRule type="expression" dxfId="3491" priority="2">
      <formula>AND(B$9&gt;=14/24,B$9&lt;20/24)</formula>
    </cfRule>
    <cfRule type="expression" dxfId="3490" priority="3">
      <formula>AND(B$9&gt;=8/24,B$9&lt;14/24)</formula>
    </cfRule>
    <cfRule type="expression" dxfId="3489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500DDAC5-6307-4E41-9AD9-183B1BF03D37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" id="{DE47D063-DE28-4822-8764-69AC21FC270D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6" id="{10DA5E76-D694-4B31-9C15-75073A35A2AD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7" id="{91C6FF0B-49E4-4AEE-92CC-E333C1AF18F4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23" id="{81C6376B-CE0D-4393-AC1C-E1C540CF464D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22" id="{EACBD372-DA5A-41B6-8A0E-89BE436B6670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P48" sqref="P4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2078/08/19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-98.1</v>
      </c>
      <c r="C5" s="32">
        <f t="shared" ref="C5:AF5" si="0">C68</f>
        <v>-99.2</v>
      </c>
      <c r="D5" s="32">
        <f t="shared" si="0"/>
        <v>-52</v>
      </c>
      <c r="E5" s="32">
        <f t="shared" si="0"/>
        <v>-50</v>
      </c>
      <c r="F5" s="32">
        <f t="shared" si="0"/>
        <v>-52</v>
      </c>
      <c r="G5" s="32">
        <f t="shared" si="0"/>
        <v>-59</v>
      </c>
      <c r="H5" s="32">
        <f t="shared" si="0"/>
        <v>-50.5</v>
      </c>
      <c r="I5" s="32">
        <f t="shared" si="0"/>
        <v>-41</v>
      </c>
      <c r="J5" s="32">
        <f t="shared" si="0"/>
        <v>-36</v>
      </c>
      <c r="K5" s="32">
        <f t="shared" si="0"/>
        <v>-24.6</v>
      </c>
      <c r="L5" s="32">
        <f t="shared" si="0"/>
        <v>5.4</v>
      </c>
      <c r="M5" s="32">
        <f t="shared" si="0"/>
        <v>-16</v>
      </c>
      <c r="N5" s="32">
        <f t="shared" si="0"/>
        <v>-9.3000000000000007</v>
      </c>
      <c r="O5" s="32">
        <f t="shared" si="0"/>
        <v>0</v>
      </c>
      <c r="P5" s="32">
        <f t="shared" si="0"/>
        <v>-10</v>
      </c>
      <c r="Q5" s="32">
        <f t="shared" si="0"/>
        <v>-5</v>
      </c>
      <c r="R5" s="32">
        <f t="shared" si="0"/>
        <v>-3</v>
      </c>
      <c r="S5" s="32">
        <f t="shared" si="0"/>
        <v>-23.6</v>
      </c>
      <c r="T5" s="32">
        <f t="shared" si="0"/>
        <v>-2.5</v>
      </c>
      <c r="U5" s="32">
        <f t="shared" si="0"/>
        <v>-39.5</v>
      </c>
      <c r="V5" s="32">
        <f t="shared" si="0"/>
        <v>-7.7999999999999972</v>
      </c>
      <c r="W5" s="32">
        <f t="shared" si="0"/>
        <v>-15.800000000000004</v>
      </c>
      <c r="X5" s="32">
        <f t="shared" si="0"/>
        <v>40.1</v>
      </c>
      <c r="Y5" s="32">
        <f t="shared" si="0"/>
        <v>-9.6999999999999993</v>
      </c>
      <c r="Z5" s="32">
        <f t="shared" si="0"/>
        <v>8.5</v>
      </c>
      <c r="AA5" s="32">
        <f t="shared" si="0"/>
        <v>-60</v>
      </c>
      <c r="AB5" s="32">
        <f t="shared" si="0"/>
        <v>-47</v>
      </c>
      <c r="AC5" s="32">
        <f t="shared" si="0"/>
        <v>-60</v>
      </c>
      <c r="AD5" s="32">
        <f t="shared" si="0"/>
        <v>-68</v>
      </c>
      <c r="AE5" s="32">
        <f t="shared" si="0"/>
        <v>-48</v>
      </c>
      <c r="AF5" s="32">
        <f t="shared" si="0"/>
        <v>-50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1331MW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Load=788</v>
      </c>
      <c r="B7" s="37">
        <f t="shared" ref="B7:AF7" si="1">B75</f>
        <v>789.44</v>
      </c>
      <c r="C7" s="37">
        <f t="shared" si="1"/>
        <v>787.7399999999999</v>
      </c>
      <c r="D7" s="37">
        <f t="shared" si="1"/>
        <v>820.93999999999994</v>
      </c>
      <c r="E7" s="37">
        <f t="shared" si="1"/>
        <v>823.04</v>
      </c>
      <c r="F7" s="37">
        <f t="shared" si="1"/>
        <v>897.83999999999992</v>
      </c>
      <c r="G7" s="37">
        <f t="shared" si="1"/>
        <v>926.24</v>
      </c>
      <c r="H7" s="37">
        <f t="shared" si="1"/>
        <v>1006.74</v>
      </c>
      <c r="I7" s="37">
        <f t="shared" si="1"/>
        <v>1143.44</v>
      </c>
      <c r="J7" s="37">
        <f t="shared" si="1"/>
        <v>1268.44</v>
      </c>
      <c r="K7" s="37">
        <f t="shared" si="1"/>
        <v>1330.8400000000001</v>
      </c>
      <c r="L7" s="37">
        <f>L75</f>
        <v>1310.94</v>
      </c>
      <c r="M7" s="37">
        <f t="shared" si="1"/>
        <v>1296.8400000000001</v>
      </c>
      <c r="N7" s="37">
        <f t="shared" si="1"/>
        <v>1203.54</v>
      </c>
      <c r="O7" s="37">
        <f t="shared" si="1"/>
        <v>1179.94</v>
      </c>
      <c r="P7" s="37">
        <f t="shared" si="1"/>
        <v>1116.04</v>
      </c>
      <c r="Q7" s="37">
        <f t="shared" si="1"/>
        <v>1101.04</v>
      </c>
      <c r="R7" s="37">
        <f t="shared" si="1"/>
        <v>1104.04</v>
      </c>
      <c r="S7" s="37">
        <f t="shared" si="1"/>
        <v>1086.44</v>
      </c>
      <c r="T7" s="37">
        <f t="shared" si="1"/>
        <v>1147.54</v>
      </c>
      <c r="U7" s="37">
        <f t="shared" si="1"/>
        <v>1271.1400000000001</v>
      </c>
      <c r="V7" s="37">
        <f t="shared" si="1"/>
        <v>1308.0400000000002</v>
      </c>
      <c r="W7" s="37">
        <f t="shared" si="1"/>
        <v>1427.3400000000001</v>
      </c>
      <c r="X7" s="37">
        <f t="shared" si="1"/>
        <v>1403.44</v>
      </c>
      <c r="Y7" s="37">
        <f t="shared" si="1"/>
        <v>1326.2400000000002</v>
      </c>
      <c r="Z7" s="37">
        <f t="shared" si="1"/>
        <v>1271.2400000000002</v>
      </c>
      <c r="AA7" s="37">
        <f t="shared" si="1"/>
        <v>1202.7400000000002</v>
      </c>
      <c r="AB7" s="37">
        <f t="shared" si="1"/>
        <v>1158.4399999999998</v>
      </c>
      <c r="AC7" s="37">
        <f t="shared" si="1"/>
        <v>1097.4399999999998</v>
      </c>
      <c r="AD7" s="37">
        <f t="shared" si="1"/>
        <v>956.13999999999987</v>
      </c>
      <c r="AE7" s="37">
        <f t="shared" si="1"/>
        <v>901.13999999999987</v>
      </c>
      <c r="AF7" s="37">
        <f t="shared" si="1"/>
        <v>904.13999999999987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50</v>
      </c>
      <c r="C11" s="50">
        <v>50</v>
      </c>
      <c r="D11" s="50">
        <v>30</v>
      </c>
      <c r="E11" s="50">
        <v>30</v>
      </c>
      <c r="F11" s="50">
        <v>60</v>
      </c>
      <c r="G11" s="50">
        <v>70</v>
      </c>
      <c r="H11" s="50">
        <v>120</v>
      </c>
      <c r="I11" s="50">
        <v>240</v>
      </c>
      <c r="J11" s="50">
        <v>360</v>
      </c>
      <c r="K11" s="50">
        <v>360</v>
      </c>
      <c r="L11" s="51">
        <v>300</v>
      </c>
      <c r="M11" s="51">
        <v>350</v>
      </c>
      <c r="N11" s="51">
        <v>250</v>
      </c>
      <c r="O11" s="51">
        <v>220</v>
      </c>
      <c r="P11" s="51">
        <v>180</v>
      </c>
      <c r="Q11" s="52">
        <v>160</v>
      </c>
      <c r="R11" s="53">
        <v>167</v>
      </c>
      <c r="S11" s="53">
        <v>170</v>
      </c>
      <c r="T11" s="53">
        <v>210</v>
      </c>
      <c r="U11" s="53">
        <v>340</v>
      </c>
      <c r="V11" s="53">
        <v>300</v>
      </c>
      <c r="W11" s="53">
        <v>380</v>
      </c>
      <c r="X11" s="53">
        <v>301.8</v>
      </c>
      <c r="Y11" s="53">
        <v>350</v>
      </c>
      <c r="Z11" s="49">
        <v>300</v>
      </c>
      <c r="AA11" s="49">
        <v>300</v>
      </c>
      <c r="AB11" s="49">
        <v>240</v>
      </c>
      <c r="AC11" s="49">
        <v>192</v>
      </c>
      <c r="AD11" s="49">
        <v>110</v>
      </c>
      <c r="AE11" s="50">
        <v>60</v>
      </c>
      <c r="AF11" s="50">
        <v>40</v>
      </c>
      <c r="AG11" s="55">
        <v>456</v>
      </c>
      <c r="AH11" s="56">
        <f>MAX(B11:AF11)</f>
        <v>380</v>
      </c>
      <c r="AI11" s="57">
        <f>MIN(B11:AF11)</f>
        <v>30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40</v>
      </c>
      <c r="C12" s="50">
        <v>40</v>
      </c>
      <c r="D12" s="50">
        <v>40</v>
      </c>
      <c r="E12" s="50">
        <v>40</v>
      </c>
      <c r="F12" s="50">
        <v>40</v>
      </c>
      <c r="G12" s="50">
        <v>60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50">
        <v>60</v>
      </c>
      <c r="S12" s="50">
        <v>60</v>
      </c>
      <c r="T12" s="50">
        <v>60</v>
      </c>
      <c r="U12" s="5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60</v>
      </c>
      <c r="AD12" s="60">
        <v>60</v>
      </c>
      <c r="AE12" s="60">
        <v>60</v>
      </c>
      <c r="AF12" s="60">
        <v>60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34</v>
      </c>
      <c r="C13" s="50">
        <v>34</v>
      </c>
      <c r="D13" s="50">
        <v>34</v>
      </c>
      <c r="E13" s="50">
        <v>34</v>
      </c>
      <c r="F13" s="50">
        <v>34</v>
      </c>
      <c r="G13" s="50">
        <v>34</v>
      </c>
      <c r="H13" s="50">
        <v>34</v>
      </c>
      <c r="I13" s="50">
        <v>34</v>
      </c>
      <c r="J13" s="50">
        <v>34</v>
      </c>
      <c r="K13" s="50">
        <v>34</v>
      </c>
      <c r="L13" s="50">
        <v>34</v>
      </c>
      <c r="M13" s="50">
        <v>34</v>
      </c>
      <c r="N13" s="50">
        <v>34</v>
      </c>
      <c r="O13" s="50">
        <v>32</v>
      </c>
      <c r="P13" s="50">
        <v>32</v>
      </c>
      <c r="Q13" s="50">
        <v>32</v>
      </c>
      <c r="R13" s="50">
        <v>32</v>
      </c>
      <c r="S13" s="50">
        <v>32</v>
      </c>
      <c r="T13" s="50">
        <v>32</v>
      </c>
      <c r="U13" s="50">
        <v>32</v>
      </c>
      <c r="V13" s="60">
        <v>32</v>
      </c>
      <c r="W13" s="60">
        <v>32</v>
      </c>
      <c r="X13" s="60">
        <v>32</v>
      </c>
      <c r="Y13" s="60">
        <v>32</v>
      </c>
      <c r="Z13" s="60">
        <v>32</v>
      </c>
      <c r="AA13" s="60">
        <v>32</v>
      </c>
      <c r="AB13" s="60">
        <v>32.700000000000003</v>
      </c>
      <c r="AC13" s="60">
        <v>32.700000000000003</v>
      </c>
      <c r="AD13" s="60">
        <v>32.700000000000003</v>
      </c>
      <c r="AE13" s="60">
        <v>32.700000000000003</v>
      </c>
      <c r="AF13" s="60">
        <v>32.700000000000003</v>
      </c>
      <c r="AG13" s="61">
        <v>52.4</v>
      </c>
      <c r="AH13" s="56">
        <f>MAX(B13:AF13)</f>
        <v>34</v>
      </c>
      <c r="AI13" s="57">
        <f>MIN(B13:AF13)</f>
        <v>32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25</v>
      </c>
      <c r="C14" s="50">
        <v>25</v>
      </c>
      <c r="D14" s="50">
        <v>25</v>
      </c>
      <c r="E14" s="50">
        <v>25</v>
      </c>
      <c r="F14" s="50">
        <v>25</v>
      </c>
      <c r="G14" s="50">
        <v>25</v>
      </c>
      <c r="H14" s="50">
        <v>25</v>
      </c>
      <c r="I14" s="50">
        <v>25</v>
      </c>
      <c r="J14" s="50">
        <v>25</v>
      </c>
      <c r="K14" s="50">
        <v>25</v>
      </c>
      <c r="L14" s="51">
        <v>25</v>
      </c>
      <c r="M14" s="51">
        <v>25</v>
      </c>
      <c r="N14" s="51">
        <v>25</v>
      </c>
      <c r="O14" s="51">
        <v>25</v>
      </c>
      <c r="P14" s="51">
        <v>25</v>
      </c>
      <c r="Q14" s="51">
        <v>25</v>
      </c>
      <c r="R14" s="51">
        <v>25</v>
      </c>
      <c r="S14" s="51">
        <v>25</v>
      </c>
      <c r="T14" s="51">
        <v>25</v>
      </c>
      <c r="U14" s="51">
        <v>25</v>
      </c>
      <c r="V14" s="62">
        <v>25</v>
      </c>
      <c r="W14" s="62">
        <v>25</v>
      </c>
      <c r="X14" s="62">
        <v>25</v>
      </c>
      <c r="Y14" s="62">
        <v>25</v>
      </c>
      <c r="Z14" s="62">
        <v>25</v>
      </c>
      <c r="AA14" s="62">
        <v>25</v>
      </c>
      <c r="AB14" s="62">
        <v>25</v>
      </c>
      <c r="AC14" s="62">
        <v>25</v>
      </c>
      <c r="AD14" s="62">
        <v>25</v>
      </c>
      <c r="AE14" s="62">
        <v>25</v>
      </c>
      <c r="AF14" s="62">
        <v>25</v>
      </c>
      <c r="AG14" s="61">
        <v>50</v>
      </c>
      <c r="AH14" s="56">
        <f t="shared" si="2"/>
        <v>25</v>
      </c>
      <c r="AI14" s="57">
        <f t="shared" si="3"/>
        <v>25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28.7</v>
      </c>
      <c r="C15" s="63">
        <v>28.7</v>
      </c>
      <c r="D15" s="63">
        <v>28.7</v>
      </c>
      <c r="E15" s="63">
        <v>28.7</v>
      </c>
      <c r="F15" s="63">
        <v>28.9</v>
      </c>
      <c r="G15" s="63">
        <v>30</v>
      </c>
      <c r="H15" s="63">
        <v>30</v>
      </c>
      <c r="I15" s="63">
        <v>30</v>
      </c>
      <c r="J15" s="63">
        <v>30</v>
      </c>
      <c r="K15" s="63">
        <v>30</v>
      </c>
      <c r="L15" s="51">
        <v>30</v>
      </c>
      <c r="M15" s="51">
        <v>29</v>
      </c>
      <c r="N15" s="51">
        <v>29</v>
      </c>
      <c r="O15" s="51">
        <v>29</v>
      </c>
      <c r="P15" s="51">
        <v>29</v>
      </c>
      <c r="Q15" s="51">
        <v>29</v>
      </c>
      <c r="R15" s="51">
        <v>29</v>
      </c>
      <c r="S15" s="51">
        <v>29</v>
      </c>
      <c r="T15" s="51">
        <v>29</v>
      </c>
      <c r="U15" s="51">
        <v>29</v>
      </c>
      <c r="V15" s="62">
        <v>32.299999999999997</v>
      </c>
      <c r="W15" s="62">
        <v>32.299999999999997</v>
      </c>
      <c r="X15" s="62">
        <v>32.299999999999997</v>
      </c>
      <c r="Y15" s="62">
        <v>32.299999999999997</v>
      </c>
      <c r="Z15" s="62">
        <v>32.299999999999997</v>
      </c>
      <c r="AA15" s="62">
        <v>32.299999999999997</v>
      </c>
      <c r="AB15" s="62">
        <v>32.299999999999997</v>
      </c>
      <c r="AC15" s="62">
        <v>32.299999999999997</v>
      </c>
      <c r="AD15" s="62">
        <v>32.299999999999997</v>
      </c>
      <c r="AE15" s="62">
        <v>32.299999999999997</v>
      </c>
      <c r="AF15" s="62">
        <v>32.299999999999997</v>
      </c>
      <c r="AG15" s="64">
        <v>45</v>
      </c>
      <c r="AH15" s="56">
        <f t="shared" si="2"/>
        <v>32.299999999999997</v>
      </c>
      <c r="AI15" s="57">
        <f t="shared" si="3"/>
        <v>28.7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19</v>
      </c>
      <c r="C16" s="50">
        <v>19</v>
      </c>
      <c r="D16" s="50">
        <v>19</v>
      </c>
      <c r="E16" s="50">
        <v>19</v>
      </c>
      <c r="F16" s="50">
        <v>19</v>
      </c>
      <c r="G16" s="50">
        <v>19</v>
      </c>
      <c r="H16" s="50">
        <v>19</v>
      </c>
      <c r="I16" s="50">
        <v>19</v>
      </c>
      <c r="J16" s="50">
        <v>19</v>
      </c>
      <c r="K16" s="50">
        <v>19</v>
      </c>
      <c r="L16" s="51">
        <v>18</v>
      </c>
      <c r="M16" s="51">
        <v>18</v>
      </c>
      <c r="N16" s="51">
        <v>18</v>
      </c>
      <c r="O16" s="51">
        <v>18</v>
      </c>
      <c r="P16" s="51">
        <v>18</v>
      </c>
      <c r="Q16" s="51">
        <v>18</v>
      </c>
      <c r="R16" s="51">
        <v>18</v>
      </c>
      <c r="S16" s="51">
        <v>18</v>
      </c>
      <c r="T16" s="51">
        <v>18</v>
      </c>
      <c r="U16" s="51">
        <v>18</v>
      </c>
      <c r="V16" s="65">
        <v>18</v>
      </c>
      <c r="W16" s="65">
        <v>18</v>
      </c>
      <c r="X16" s="65">
        <v>18</v>
      </c>
      <c r="Y16" s="65">
        <v>18</v>
      </c>
      <c r="Z16" s="65">
        <v>18</v>
      </c>
      <c r="AA16" s="65">
        <v>18</v>
      </c>
      <c r="AB16" s="65">
        <v>18</v>
      </c>
      <c r="AC16" s="65">
        <v>18</v>
      </c>
      <c r="AD16" s="65">
        <v>18</v>
      </c>
      <c r="AE16" s="65">
        <v>18</v>
      </c>
      <c r="AF16" s="65">
        <v>18</v>
      </c>
      <c r="AG16" s="61">
        <v>45</v>
      </c>
      <c r="AH16" s="56">
        <f t="shared" si="2"/>
        <v>19</v>
      </c>
      <c r="AI16" s="57">
        <f t="shared" si="3"/>
        <v>18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15.5</v>
      </c>
      <c r="C17" s="50">
        <v>15.5</v>
      </c>
      <c r="D17" s="50">
        <v>15.5</v>
      </c>
      <c r="E17" s="50">
        <v>15.5</v>
      </c>
      <c r="F17" s="50">
        <v>15.5</v>
      </c>
      <c r="G17" s="50">
        <v>15.5</v>
      </c>
      <c r="H17" s="50">
        <v>15.5</v>
      </c>
      <c r="I17" s="50">
        <v>15.5</v>
      </c>
      <c r="J17" s="50">
        <v>15.5</v>
      </c>
      <c r="K17" s="50">
        <v>15.5</v>
      </c>
      <c r="L17" s="51">
        <v>15.5</v>
      </c>
      <c r="M17" s="51">
        <v>15.5</v>
      </c>
      <c r="N17" s="51">
        <v>15.5</v>
      </c>
      <c r="O17" s="51">
        <v>15.5</v>
      </c>
      <c r="P17" s="51">
        <v>15.5</v>
      </c>
      <c r="Q17" s="51">
        <v>15.5</v>
      </c>
      <c r="R17" s="51">
        <v>15.5</v>
      </c>
      <c r="S17" s="51">
        <v>15.5</v>
      </c>
      <c r="T17" s="51">
        <v>15.5</v>
      </c>
      <c r="U17" s="51">
        <v>15.5</v>
      </c>
      <c r="V17" s="62">
        <v>15.5</v>
      </c>
      <c r="W17" s="62">
        <v>15.5</v>
      </c>
      <c r="X17" s="62">
        <v>15.5</v>
      </c>
      <c r="Y17" s="62">
        <v>15.5</v>
      </c>
      <c r="Z17" s="62">
        <v>15.5</v>
      </c>
      <c r="AA17" s="62">
        <v>15.5</v>
      </c>
      <c r="AB17" s="62">
        <v>15.5</v>
      </c>
      <c r="AC17" s="62">
        <v>15.5</v>
      </c>
      <c r="AD17" s="62">
        <v>15.5</v>
      </c>
      <c r="AE17" s="62">
        <v>15.5</v>
      </c>
      <c r="AF17" s="62">
        <v>15.5</v>
      </c>
      <c r="AG17" s="61">
        <v>42</v>
      </c>
      <c r="AH17" s="56">
        <f t="shared" si="2"/>
        <v>15.5</v>
      </c>
      <c r="AI17" s="57">
        <f t="shared" si="3"/>
        <v>15.5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11</v>
      </c>
      <c r="C18" s="50">
        <v>11</v>
      </c>
      <c r="D18" s="50">
        <v>11</v>
      </c>
      <c r="E18" s="50">
        <v>11</v>
      </c>
      <c r="F18" s="50">
        <v>11</v>
      </c>
      <c r="G18" s="50">
        <v>11</v>
      </c>
      <c r="H18" s="50">
        <v>11</v>
      </c>
      <c r="I18" s="50">
        <v>13.2</v>
      </c>
      <c r="J18" s="50">
        <v>13.2</v>
      </c>
      <c r="K18" s="50">
        <v>13.2</v>
      </c>
      <c r="L18" s="51">
        <v>13.2</v>
      </c>
      <c r="M18" s="51">
        <v>13.2</v>
      </c>
      <c r="N18" s="51">
        <v>13.2</v>
      </c>
      <c r="O18" s="51">
        <v>13.2</v>
      </c>
      <c r="P18" s="51">
        <v>13.2</v>
      </c>
      <c r="Q18" s="51">
        <v>13.2</v>
      </c>
      <c r="R18" s="51">
        <v>13.2</v>
      </c>
      <c r="S18" s="51">
        <v>13.2</v>
      </c>
      <c r="T18" s="51">
        <v>13.2</v>
      </c>
      <c r="U18" s="51">
        <v>13.2</v>
      </c>
      <c r="V18" s="51">
        <v>13.2</v>
      </c>
      <c r="W18" s="51">
        <v>13.2</v>
      </c>
      <c r="X18" s="51">
        <v>13.2</v>
      </c>
      <c r="Y18" s="51">
        <v>13.2</v>
      </c>
      <c r="Z18" s="51">
        <v>13.2</v>
      </c>
      <c r="AA18" s="51">
        <v>13.2</v>
      </c>
      <c r="AB18" s="51">
        <v>13.2</v>
      </c>
      <c r="AC18" s="51">
        <v>13.2</v>
      </c>
      <c r="AD18" s="51">
        <v>13.2</v>
      </c>
      <c r="AE18" s="51">
        <v>13.2</v>
      </c>
      <c r="AF18" s="51">
        <v>13.2</v>
      </c>
      <c r="AG18" s="61">
        <v>36</v>
      </c>
      <c r="AH18" s="56">
        <f t="shared" si="2"/>
        <v>13.2</v>
      </c>
      <c r="AI18" s="57">
        <f t="shared" si="3"/>
        <v>11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16</v>
      </c>
      <c r="C19" s="50">
        <v>16.2</v>
      </c>
      <c r="D19" s="50">
        <v>16.2</v>
      </c>
      <c r="E19" s="50">
        <v>16.2</v>
      </c>
      <c r="F19" s="50">
        <v>16.2</v>
      </c>
      <c r="G19" s="50">
        <v>16.2</v>
      </c>
      <c r="H19" s="50">
        <v>16.2</v>
      </c>
      <c r="I19" s="50">
        <v>16.2</v>
      </c>
      <c r="J19" s="50">
        <v>16.2</v>
      </c>
      <c r="K19" s="50">
        <v>16.2</v>
      </c>
      <c r="L19" s="51">
        <v>16.2</v>
      </c>
      <c r="M19" s="51">
        <v>16.2</v>
      </c>
      <c r="N19" s="51">
        <v>16.2</v>
      </c>
      <c r="O19" s="51">
        <v>16.2</v>
      </c>
      <c r="P19" s="51">
        <v>16.2</v>
      </c>
      <c r="Q19" s="51">
        <v>16.2</v>
      </c>
      <c r="R19" s="51">
        <v>16.2</v>
      </c>
      <c r="S19" s="51">
        <v>16.2</v>
      </c>
      <c r="T19" s="51">
        <v>16.2</v>
      </c>
      <c r="U19" s="51">
        <v>16.2</v>
      </c>
      <c r="V19" s="51">
        <v>16.2</v>
      </c>
      <c r="W19" s="51">
        <v>16.2</v>
      </c>
      <c r="X19" s="51">
        <v>16.2</v>
      </c>
      <c r="Y19" s="51">
        <v>16.2</v>
      </c>
      <c r="Z19" s="51">
        <v>16.2</v>
      </c>
      <c r="AA19" s="51">
        <v>16.2</v>
      </c>
      <c r="AB19" s="51">
        <v>16.2</v>
      </c>
      <c r="AC19" s="51">
        <v>16.2</v>
      </c>
      <c r="AD19" s="51">
        <v>16.2</v>
      </c>
      <c r="AE19" s="51">
        <v>16.2</v>
      </c>
      <c r="AF19" s="51">
        <v>16.2</v>
      </c>
      <c r="AG19" s="61">
        <v>30</v>
      </c>
      <c r="AH19" s="56">
        <f t="shared" si="2"/>
        <v>16.2</v>
      </c>
      <c r="AI19" s="57">
        <f t="shared" si="3"/>
        <v>16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1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21</v>
      </c>
      <c r="C22" s="50">
        <v>21</v>
      </c>
      <c r="D22" s="50">
        <v>21</v>
      </c>
      <c r="E22" s="50">
        <v>21</v>
      </c>
      <c r="F22" s="50">
        <v>21</v>
      </c>
      <c r="G22" s="50">
        <v>21</v>
      </c>
      <c r="H22" s="50">
        <v>21</v>
      </c>
      <c r="I22" s="50">
        <v>21</v>
      </c>
      <c r="J22" s="50">
        <v>21</v>
      </c>
      <c r="K22" s="50">
        <v>21</v>
      </c>
      <c r="L22" s="51">
        <v>21</v>
      </c>
      <c r="M22" s="51">
        <v>21</v>
      </c>
      <c r="N22" s="51">
        <v>21</v>
      </c>
      <c r="O22" s="51">
        <v>21</v>
      </c>
      <c r="P22" s="51">
        <v>21</v>
      </c>
      <c r="Q22" s="51">
        <v>21</v>
      </c>
      <c r="R22" s="51">
        <v>21</v>
      </c>
      <c r="S22" s="51">
        <v>21</v>
      </c>
      <c r="T22" s="51">
        <v>21</v>
      </c>
      <c r="U22" s="51">
        <v>21</v>
      </c>
      <c r="V22" s="51">
        <v>21</v>
      </c>
      <c r="W22" s="51">
        <v>21</v>
      </c>
      <c r="X22" s="51">
        <v>21</v>
      </c>
      <c r="Y22" s="51">
        <v>21</v>
      </c>
      <c r="Z22" s="51">
        <v>21</v>
      </c>
      <c r="AA22" s="51">
        <v>21</v>
      </c>
      <c r="AB22" s="51">
        <v>21</v>
      </c>
      <c r="AC22" s="51">
        <v>21</v>
      </c>
      <c r="AD22" s="51">
        <v>21</v>
      </c>
      <c r="AE22" s="51">
        <v>21</v>
      </c>
      <c r="AF22" s="51">
        <v>21</v>
      </c>
      <c r="AG22" s="61">
        <v>25</v>
      </c>
      <c r="AH22" s="56">
        <f t="shared" si="2"/>
        <v>21</v>
      </c>
      <c r="AI22" s="57">
        <f t="shared" si="3"/>
        <v>21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1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13</v>
      </c>
      <c r="C24" s="50">
        <v>13</v>
      </c>
      <c r="D24" s="50">
        <v>13</v>
      </c>
      <c r="E24" s="50">
        <v>13</v>
      </c>
      <c r="F24" s="50">
        <v>13</v>
      </c>
      <c r="G24" s="50">
        <v>13</v>
      </c>
      <c r="H24" s="50">
        <v>13</v>
      </c>
      <c r="I24" s="50">
        <v>13</v>
      </c>
      <c r="J24" s="50">
        <v>13</v>
      </c>
      <c r="K24" s="50">
        <v>13</v>
      </c>
      <c r="L24" s="51">
        <v>13</v>
      </c>
      <c r="M24" s="51">
        <v>13</v>
      </c>
      <c r="N24" s="51">
        <v>13</v>
      </c>
      <c r="O24" s="51">
        <v>13</v>
      </c>
      <c r="P24" s="51">
        <v>13</v>
      </c>
      <c r="Q24" s="51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13</v>
      </c>
      <c r="X24" s="51">
        <v>13</v>
      </c>
      <c r="Y24" s="51">
        <v>13</v>
      </c>
      <c r="Z24" s="51">
        <v>13</v>
      </c>
      <c r="AA24" s="51">
        <v>13</v>
      </c>
      <c r="AB24" s="51">
        <v>13</v>
      </c>
      <c r="AC24" s="51">
        <v>13</v>
      </c>
      <c r="AD24" s="51">
        <v>13</v>
      </c>
      <c r="AE24" s="51">
        <v>13</v>
      </c>
      <c r="AF24" s="51">
        <v>13</v>
      </c>
      <c r="AG24" s="61">
        <v>25</v>
      </c>
      <c r="AH24" s="56">
        <f t="shared" si="2"/>
        <v>13</v>
      </c>
      <c r="AI24" s="57">
        <f t="shared" si="3"/>
        <v>13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1">
        <v>13</v>
      </c>
      <c r="M25" s="51">
        <v>13</v>
      </c>
      <c r="N25" s="51">
        <v>13</v>
      </c>
      <c r="O25" s="51">
        <v>13</v>
      </c>
      <c r="P25" s="51">
        <v>13</v>
      </c>
      <c r="Q25" s="51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6</v>
      </c>
      <c r="C26" s="50">
        <v>6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11</v>
      </c>
      <c r="AD26" s="51">
        <v>11</v>
      </c>
      <c r="AE26" s="51">
        <v>11</v>
      </c>
      <c r="AF26" s="51">
        <v>11</v>
      </c>
      <c r="AG26" s="61">
        <v>20</v>
      </c>
      <c r="AH26" s="56">
        <f>MAX(B26:AF26)</f>
        <v>11</v>
      </c>
      <c r="AI26" s="57">
        <f>MIN(B26:AF26)</f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9</v>
      </c>
      <c r="C34" s="63">
        <v>9</v>
      </c>
      <c r="D34" s="63">
        <v>9</v>
      </c>
      <c r="E34" s="63">
        <v>9</v>
      </c>
      <c r="F34" s="63">
        <v>9</v>
      </c>
      <c r="G34" s="63">
        <v>9</v>
      </c>
      <c r="H34" s="63">
        <v>9</v>
      </c>
      <c r="I34" s="63">
        <v>9</v>
      </c>
      <c r="J34" s="63">
        <v>9</v>
      </c>
      <c r="K34" s="63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63">
        <f>37.1+36.5</f>
        <v>73.599999999999994</v>
      </c>
      <c r="C37" s="63">
        <f>36.9+36.5</f>
        <v>73.400000000000006</v>
      </c>
      <c r="D37" s="63">
        <f>36.9+36.5</f>
        <v>73.400000000000006</v>
      </c>
      <c r="E37" s="63">
        <f>36.9+36.5</f>
        <v>73.400000000000006</v>
      </c>
      <c r="F37" s="63">
        <v>74.5</v>
      </c>
      <c r="G37" s="63">
        <v>75</v>
      </c>
      <c r="H37" s="63">
        <v>75</v>
      </c>
      <c r="I37" s="63">
        <v>75</v>
      </c>
      <c r="J37" s="63">
        <v>75</v>
      </c>
      <c r="K37" s="63">
        <v>75</v>
      </c>
      <c r="L37" s="72">
        <v>75</v>
      </c>
      <c r="M37" s="72">
        <v>74.400000000000006</v>
      </c>
      <c r="N37" s="72">
        <f>38.5+36.6</f>
        <v>75.099999999999994</v>
      </c>
      <c r="O37" s="72">
        <f>38.5+36.6</f>
        <v>75.099999999999994</v>
      </c>
      <c r="P37" s="72">
        <f>38.3+37.8</f>
        <v>76.099999999999994</v>
      </c>
      <c r="Q37" s="72">
        <f>38.3+37.8</f>
        <v>76.099999999999994</v>
      </c>
      <c r="R37" s="72">
        <f>36.9+35.7</f>
        <v>72.599999999999994</v>
      </c>
      <c r="S37" s="72">
        <v>73.400000000000006</v>
      </c>
      <c r="T37" s="72">
        <v>74</v>
      </c>
      <c r="U37" s="72">
        <v>72.5</v>
      </c>
      <c r="V37" s="72">
        <v>72.5</v>
      </c>
      <c r="W37" s="72">
        <v>67.8</v>
      </c>
      <c r="X37" s="72">
        <v>66.400000000000006</v>
      </c>
      <c r="Y37" s="72">
        <v>65.2</v>
      </c>
      <c r="Z37" s="72">
        <v>65.2</v>
      </c>
      <c r="AA37" s="72">
        <v>65.2</v>
      </c>
      <c r="AB37" s="72">
        <v>65.2</v>
      </c>
      <c r="AC37" s="72">
        <v>65.2</v>
      </c>
      <c r="AD37" s="72">
        <v>65.2</v>
      </c>
      <c r="AE37" s="72">
        <v>65.2</v>
      </c>
      <c r="AF37" s="72">
        <v>65.2</v>
      </c>
      <c r="AG37" s="69">
        <v>240</v>
      </c>
      <c r="AH37" s="56">
        <f t="shared" si="2"/>
        <v>76.099999999999994</v>
      </c>
      <c r="AI37" s="57">
        <f t="shared" si="3"/>
        <v>65.2</v>
      </c>
      <c r="AK37" s="58"/>
    </row>
    <row r="38" spans="1:88" ht="15.75" thickBot="1" x14ac:dyDescent="0.3">
      <c r="A38" s="73" t="s">
        <v>45</v>
      </c>
      <c r="B38" s="74">
        <f t="shared" ref="B38:AF38" si="4">SUM(B11:B36)</f>
        <v>551.9</v>
      </c>
      <c r="C38" s="74">
        <f t="shared" si="4"/>
        <v>552.09999999999991</v>
      </c>
      <c r="D38" s="74">
        <f t="shared" si="4"/>
        <v>526.09999999999991</v>
      </c>
      <c r="E38" s="74">
        <f t="shared" si="4"/>
        <v>526.09999999999991</v>
      </c>
      <c r="F38" s="74">
        <f t="shared" si="4"/>
        <v>556.29999999999995</v>
      </c>
      <c r="G38" s="74">
        <f t="shared" si="4"/>
        <v>587.4</v>
      </c>
      <c r="H38" s="74">
        <f t="shared" si="4"/>
        <v>637.4</v>
      </c>
      <c r="I38" s="74">
        <f t="shared" si="4"/>
        <v>759.59999999999991</v>
      </c>
      <c r="J38" s="74">
        <f t="shared" si="4"/>
        <v>879.60000000000014</v>
      </c>
      <c r="K38" s="74">
        <f t="shared" si="4"/>
        <v>890.60000000000014</v>
      </c>
      <c r="L38" s="74">
        <f t="shared" si="4"/>
        <v>829.6</v>
      </c>
      <c r="M38" s="74">
        <f t="shared" si="4"/>
        <v>878.60000000000014</v>
      </c>
      <c r="N38" s="74">
        <f t="shared" si="4"/>
        <v>778.59999999999991</v>
      </c>
      <c r="O38" s="74">
        <f t="shared" si="4"/>
        <v>746.59999999999991</v>
      </c>
      <c r="P38" s="74">
        <f t="shared" si="4"/>
        <v>706.59999999999991</v>
      </c>
      <c r="Q38" s="74">
        <f t="shared" si="4"/>
        <v>686.59999999999991</v>
      </c>
      <c r="R38" s="74">
        <f t="shared" si="4"/>
        <v>693.59999999999991</v>
      </c>
      <c r="S38" s="74">
        <f t="shared" si="4"/>
        <v>696.59999999999991</v>
      </c>
      <c r="T38" s="74">
        <f t="shared" si="4"/>
        <v>736.59999999999991</v>
      </c>
      <c r="U38" s="74">
        <f t="shared" si="4"/>
        <v>866.60000000000014</v>
      </c>
      <c r="V38" s="74">
        <f t="shared" si="4"/>
        <v>829.90000000000009</v>
      </c>
      <c r="W38" s="74">
        <f t="shared" si="4"/>
        <v>909.90000000000009</v>
      </c>
      <c r="X38" s="74">
        <f t="shared" si="4"/>
        <v>831.7</v>
      </c>
      <c r="Y38" s="74">
        <f t="shared" si="4"/>
        <v>879.90000000000009</v>
      </c>
      <c r="Z38" s="74">
        <f t="shared" si="4"/>
        <v>829.90000000000009</v>
      </c>
      <c r="AA38" s="74">
        <f t="shared" si="4"/>
        <v>829.90000000000009</v>
      </c>
      <c r="AB38" s="74">
        <f t="shared" si="4"/>
        <v>770.59999999999991</v>
      </c>
      <c r="AC38" s="74">
        <f t="shared" si="4"/>
        <v>722.59999999999991</v>
      </c>
      <c r="AD38" s="74">
        <f t="shared" si="4"/>
        <v>640.59999999999991</v>
      </c>
      <c r="AE38" s="74">
        <f t="shared" si="4"/>
        <v>590.59999999999991</v>
      </c>
      <c r="AF38" s="74">
        <f t="shared" si="4"/>
        <v>570.59999999999991</v>
      </c>
      <c r="AG38" s="69">
        <f>SUM(AG11:AG37)</f>
        <v>1492.8299999999997</v>
      </c>
      <c r="AH38" s="56">
        <f t="shared" si="2"/>
        <v>909.90000000000009</v>
      </c>
      <c r="AI38" s="57">
        <f t="shared" si="3"/>
        <v>526.09999999999991</v>
      </c>
      <c r="AK38" s="58"/>
    </row>
    <row r="39" spans="1:88" x14ac:dyDescent="0.25">
      <c r="A39" s="59" t="s">
        <v>46</v>
      </c>
      <c r="B39" s="63">
        <v>102</v>
      </c>
      <c r="C39" s="63">
        <v>101.3</v>
      </c>
      <c r="D39" s="63">
        <v>132</v>
      </c>
      <c r="E39" s="63">
        <v>132</v>
      </c>
      <c r="F39" s="63">
        <v>140</v>
      </c>
      <c r="G39" s="63">
        <v>136</v>
      </c>
      <c r="H39" s="63">
        <v>140</v>
      </c>
      <c r="I39" s="63">
        <v>145</v>
      </c>
      <c r="J39" s="63">
        <v>145</v>
      </c>
      <c r="K39" s="63">
        <v>145</v>
      </c>
      <c r="L39" s="51">
        <v>145.5</v>
      </c>
      <c r="M39" s="51">
        <v>145.5</v>
      </c>
      <c r="N39" s="51">
        <v>145.5</v>
      </c>
      <c r="O39" s="51">
        <v>145.6</v>
      </c>
      <c r="P39" s="51">
        <v>145.5</v>
      </c>
      <c r="Q39" s="51">
        <v>145.5</v>
      </c>
      <c r="R39" s="51">
        <v>145.6</v>
      </c>
      <c r="S39" s="51">
        <v>145.6</v>
      </c>
      <c r="T39" s="51">
        <v>145.6</v>
      </c>
      <c r="U39" s="51">
        <v>145.6</v>
      </c>
      <c r="V39" s="51">
        <v>145.6</v>
      </c>
      <c r="W39" s="51">
        <v>145.6</v>
      </c>
      <c r="X39" s="51">
        <v>145.6</v>
      </c>
      <c r="Y39" s="51">
        <v>145.6</v>
      </c>
      <c r="Z39" s="51">
        <v>145.6</v>
      </c>
      <c r="AA39" s="51">
        <v>145.6</v>
      </c>
      <c r="AB39" s="51">
        <v>145.6</v>
      </c>
      <c r="AC39" s="51">
        <v>145.6</v>
      </c>
      <c r="AD39" s="51">
        <v>121</v>
      </c>
      <c r="AE39" s="50">
        <v>110</v>
      </c>
      <c r="AF39" s="50">
        <v>110</v>
      </c>
      <c r="AG39" s="64">
        <v>144</v>
      </c>
      <c r="AH39" s="56">
        <f t="shared" si="2"/>
        <v>145.6</v>
      </c>
      <c r="AI39" s="57">
        <f t="shared" si="3"/>
        <v>101.3</v>
      </c>
      <c r="AK39" s="58"/>
    </row>
    <row r="40" spans="1:88" x14ac:dyDescent="0.25">
      <c r="A40" s="68" t="s">
        <v>47</v>
      </c>
      <c r="B40" s="63">
        <v>50.5</v>
      </c>
      <c r="C40" s="63">
        <v>50.4</v>
      </c>
      <c r="D40" s="63">
        <v>35</v>
      </c>
      <c r="E40" s="63">
        <v>35</v>
      </c>
      <c r="F40" s="63">
        <v>50</v>
      </c>
      <c r="G40" s="63">
        <v>60</v>
      </c>
      <c r="H40" s="63">
        <v>70</v>
      </c>
      <c r="I40" s="63">
        <v>70</v>
      </c>
      <c r="J40" s="63">
        <v>70</v>
      </c>
      <c r="K40" s="63">
        <v>70</v>
      </c>
      <c r="L40" s="53">
        <v>70</v>
      </c>
      <c r="M40" s="53">
        <v>72</v>
      </c>
      <c r="N40" s="53">
        <v>72</v>
      </c>
      <c r="O40" s="53">
        <v>71</v>
      </c>
      <c r="P40" s="53">
        <v>71.7</v>
      </c>
      <c r="Q40" s="53">
        <v>71.7</v>
      </c>
      <c r="R40" s="53">
        <v>70.2</v>
      </c>
      <c r="S40" s="53">
        <v>70.2</v>
      </c>
      <c r="T40" s="53">
        <v>70.2</v>
      </c>
      <c r="U40" s="53">
        <v>70.2</v>
      </c>
      <c r="V40" s="53">
        <v>70.2</v>
      </c>
      <c r="W40" s="53">
        <v>70.2</v>
      </c>
      <c r="X40" s="53">
        <v>70.2</v>
      </c>
      <c r="Y40" s="53">
        <v>70.2</v>
      </c>
      <c r="Z40" s="53">
        <v>70.2</v>
      </c>
      <c r="AA40" s="53">
        <v>70.2</v>
      </c>
      <c r="AB40" s="53">
        <v>71.8</v>
      </c>
      <c r="AC40" s="53">
        <v>71.8</v>
      </c>
      <c r="AD40" s="53">
        <v>60</v>
      </c>
      <c r="AE40" s="63">
        <v>60</v>
      </c>
      <c r="AF40" s="63">
        <v>70</v>
      </c>
      <c r="AG40" s="69">
        <v>70</v>
      </c>
      <c r="AH40" s="56">
        <f t="shared" si="2"/>
        <v>72</v>
      </c>
      <c r="AI40" s="57">
        <f t="shared" si="3"/>
        <v>35</v>
      </c>
      <c r="AK40" s="58"/>
    </row>
    <row r="41" spans="1:88" x14ac:dyDescent="0.25">
      <c r="A41" s="68" t="s">
        <v>48</v>
      </c>
      <c r="B41" s="63">
        <v>61.9</v>
      </c>
      <c r="C41" s="63">
        <v>62</v>
      </c>
      <c r="D41" s="63">
        <v>62</v>
      </c>
      <c r="E41" s="63">
        <v>62.1</v>
      </c>
      <c r="F41" s="63">
        <v>70</v>
      </c>
      <c r="G41" s="63">
        <v>60</v>
      </c>
      <c r="H41" s="63">
        <v>68</v>
      </c>
      <c r="I41" s="63">
        <v>68</v>
      </c>
      <c r="J41" s="63">
        <v>68</v>
      </c>
      <c r="K41" s="63">
        <v>68</v>
      </c>
      <c r="L41" s="53">
        <v>68</v>
      </c>
      <c r="M41" s="53">
        <v>69</v>
      </c>
      <c r="N41" s="53">
        <v>69</v>
      </c>
      <c r="O41" s="53">
        <v>69</v>
      </c>
      <c r="P41" s="53">
        <v>69.3</v>
      </c>
      <c r="Q41" s="53">
        <v>69.3</v>
      </c>
      <c r="R41" s="53">
        <v>68.8</v>
      </c>
      <c r="S41" s="53">
        <v>68.8</v>
      </c>
      <c r="T41" s="53">
        <v>68.8</v>
      </c>
      <c r="U41" s="53">
        <v>68.8</v>
      </c>
      <c r="V41" s="53">
        <v>68.8</v>
      </c>
      <c r="W41" s="53">
        <v>68.8</v>
      </c>
      <c r="X41" s="53">
        <v>68.8</v>
      </c>
      <c r="Y41" s="53">
        <v>68.8</v>
      </c>
      <c r="Z41" s="53">
        <v>68.8</v>
      </c>
      <c r="AA41" s="53">
        <v>68.8</v>
      </c>
      <c r="AB41" s="53">
        <v>70</v>
      </c>
      <c r="AC41" s="53">
        <v>70</v>
      </c>
      <c r="AD41" s="53">
        <v>69</v>
      </c>
      <c r="AE41" s="63">
        <v>55</v>
      </c>
      <c r="AF41" s="63">
        <v>70</v>
      </c>
      <c r="AG41" s="69">
        <v>69</v>
      </c>
      <c r="AH41" s="56">
        <f t="shared" si="2"/>
        <v>70</v>
      </c>
      <c r="AI41" s="57">
        <f t="shared" si="3"/>
        <v>55</v>
      </c>
      <c r="AK41" s="58"/>
    </row>
    <row r="42" spans="1:88" x14ac:dyDescent="0.25">
      <c r="A42" s="68" t="s">
        <v>49</v>
      </c>
      <c r="B42" s="63">
        <v>56.2</v>
      </c>
      <c r="C42" s="63">
        <v>56.2</v>
      </c>
      <c r="D42" s="63">
        <v>60</v>
      </c>
      <c r="E42" s="63">
        <v>60</v>
      </c>
      <c r="F42" s="63">
        <v>60.7</v>
      </c>
      <c r="G42" s="63">
        <v>60</v>
      </c>
      <c r="H42" s="63">
        <v>60</v>
      </c>
      <c r="I42" s="63">
        <v>60</v>
      </c>
      <c r="J42" s="63">
        <v>60</v>
      </c>
      <c r="K42" s="63">
        <v>60</v>
      </c>
      <c r="L42" s="53">
        <v>60</v>
      </c>
      <c r="M42" s="53">
        <v>60.9</v>
      </c>
      <c r="N42" s="53">
        <v>60.9</v>
      </c>
      <c r="O42" s="53">
        <v>60.9</v>
      </c>
      <c r="P42" s="53">
        <v>60.9</v>
      </c>
      <c r="Q42" s="53">
        <v>60.9</v>
      </c>
      <c r="R42" s="53">
        <v>60.7</v>
      </c>
      <c r="S42" s="53">
        <v>60.7</v>
      </c>
      <c r="T42" s="53">
        <v>60.7</v>
      </c>
      <c r="U42" s="53">
        <v>60.7</v>
      </c>
      <c r="V42" s="53">
        <v>60.7</v>
      </c>
      <c r="W42" s="53">
        <v>60.7</v>
      </c>
      <c r="X42" s="53">
        <v>60.7</v>
      </c>
      <c r="Y42" s="53">
        <v>60.7</v>
      </c>
      <c r="Z42" s="53">
        <v>60.7</v>
      </c>
      <c r="AA42" s="53">
        <v>60.7</v>
      </c>
      <c r="AB42" s="53">
        <v>60.7</v>
      </c>
      <c r="AC42" s="53">
        <v>60.7</v>
      </c>
      <c r="AD42" s="53">
        <v>60.7</v>
      </c>
      <c r="AE42" s="53">
        <v>60.7</v>
      </c>
      <c r="AF42" s="53">
        <v>60.7</v>
      </c>
      <c r="AG42" s="69">
        <v>60</v>
      </c>
      <c r="AH42" s="56">
        <f t="shared" si="2"/>
        <v>60.9</v>
      </c>
      <c r="AI42" s="57">
        <f t="shared" si="3"/>
        <v>56.2</v>
      </c>
      <c r="AK42" s="58"/>
    </row>
    <row r="43" spans="1:88" x14ac:dyDescent="0.25">
      <c r="A43" s="68" t="s">
        <v>50</v>
      </c>
      <c r="B43" s="63">
        <v>14.8</v>
      </c>
      <c r="C43" s="63">
        <v>14.7</v>
      </c>
      <c r="D43" s="63">
        <v>0</v>
      </c>
      <c r="E43" s="63">
        <v>0</v>
      </c>
      <c r="F43" s="63">
        <v>15</v>
      </c>
      <c r="G43" s="63">
        <v>24</v>
      </c>
      <c r="H43" s="63">
        <v>24</v>
      </c>
      <c r="I43" s="63">
        <v>24</v>
      </c>
      <c r="J43" s="63">
        <v>24</v>
      </c>
      <c r="K43" s="63">
        <v>24</v>
      </c>
      <c r="L43" s="51">
        <v>24</v>
      </c>
      <c r="M43" s="51">
        <v>29</v>
      </c>
      <c r="N43" s="51">
        <v>29</v>
      </c>
      <c r="O43" s="51">
        <v>29</v>
      </c>
      <c r="P43" s="51">
        <v>14.2</v>
      </c>
      <c r="Q43" s="51">
        <v>14.2</v>
      </c>
      <c r="R43" s="51">
        <v>10.3</v>
      </c>
      <c r="S43" s="51">
        <v>10.3</v>
      </c>
      <c r="T43" s="51">
        <v>10.3</v>
      </c>
      <c r="U43" s="51">
        <v>25</v>
      </c>
      <c r="V43" s="51">
        <v>29.7</v>
      </c>
      <c r="W43" s="51">
        <v>29.7</v>
      </c>
      <c r="X43" s="51">
        <v>29.7</v>
      </c>
      <c r="Y43" s="51">
        <v>29.7</v>
      </c>
      <c r="Z43" s="51">
        <v>29.7</v>
      </c>
      <c r="AA43" s="51">
        <v>29.7</v>
      </c>
      <c r="AB43" s="51">
        <v>28.9</v>
      </c>
      <c r="AC43" s="51">
        <v>28.9</v>
      </c>
      <c r="AD43" s="51">
        <v>15</v>
      </c>
      <c r="AE43" s="51">
        <v>15</v>
      </c>
      <c r="AF43" s="51">
        <v>15</v>
      </c>
      <c r="AG43" s="69">
        <v>30</v>
      </c>
      <c r="AH43" s="56">
        <f t="shared" si="2"/>
        <v>29.7</v>
      </c>
      <c r="AI43" s="57">
        <f t="shared" si="3"/>
        <v>0</v>
      </c>
      <c r="AK43" s="58"/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75">
        <v>12</v>
      </c>
      <c r="C45" s="75">
        <v>12</v>
      </c>
      <c r="D45" s="75">
        <v>17.5</v>
      </c>
      <c r="E45" s="75">
        <v>17.5</v>
      </c>
      <c r="F45" s="75">
        <v>17.5</v>
      </c>
      <c r="G45" s="75">
        <v>17.5</v>
      </c>
      <c r="H45" s="75">
        <v>17.5</v>
      </c>
      <c r="I45" s="75">
        <v>17.5</v>
      </c>
      <c r="J45" s="75">
        <v>17.5</v>
      </c>
      <c r="K45" s="75">
        <v>17.5</v>
      </c>
      <c r="L45" s="51">
        <v>17.5</v>
      </c>
      <c r="M45" s="51">
        <v>17.5</v>
      </c>
      <c r="N45" s="51">
        <v>17.5</v>
      </c>
      <c r="O45" s="51">
        <v>17.5</v>
      </c>
      <c r="P45" s="51">
        <v>17.5</v>
      </c>
      <c r="Q45" s="51">
        <v>17.5</v>
      </c>
      <c r="R45" s="51">
        <v>17.5</v>
      </c>
      <c r="S45" s="51">
        <v>17.5</v>
      </c>
      <c r="T45" s="51">
        <v>17.5</v>
      </c>
      <c r="U45" s="51">
        <v>17.5</v>
      </c>
      <c r="V45" s="51">
        <v>17.5</v>
      </c>
      <c r="W45" s="51">
        <v>17.5</v>
      </c>
      <c r="X45" s="51">
        <v>17.5</v>
      </c>
      <c r="Y45" s="51">
        <v>17.5</v>
      </c>
      <c r="Z45" s="51">
        <v>17.5</v>
      </c>
      <c r="AA45" s="51">
        <v>17.5</v>
      </c>
      <c r="AB45" s="51">
        <v>17.5</v>
      </c>
      <c r="AC45" s="51">
        <v>17.5</v>
      </c>
      <c r="AD45" s="51">
        <v>17.5</v>
      </c>
      <c r="AE45" s="51">
        <v>17.5</v>
      </c>
      <c r="AF45" s="51">
        <v>17.5</v>
      </c>
      <c r="AG45" s="69">
        <v>24</v>
      </c>
      <c r="AH45" s="56">
        <f t="shared" si="2"/>
        <v>17.5</v>
      </c>
      <c r="AI45" s="57">
        <f t="shared" si="3"/>
        <v>12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10</v>
      </c>
      <c r="C47" s="63">
        <v>10</v>
      </c>
      <c r="D47" s="63">
        <v>12</v>
      </c>
      <c r="E47" s="63">
        <v>12</v>
      </c>
      <c r="F47" s="63">
        <v>12</v>
      </c>
      <c r="G47" s="63">
        <v>12</v>
      </c>
      <c r="H47" s="63">
        <v>12</v>
      </c>
      <c r="I47" s="63">
        <v>12</v>
      </c>
      <c r="J47" s="63">
        <v>12</v>
      </c>
      <c r="K47" s="63">
        <v>12</v>
      </c>
      <c r="L47" s="51">
        <v>12</v>
      </c>
      <c r="M47" s="51">
        <v>12</v>
      </c>
      <c r="N47" s="51">
        <v>12</v>
      </c>
      <c r="O47" s="51">
        <v>12</v>
      </c>
      <c r="P47" s="51">
        <v>12</v>
      </c>
      <c r="Q47" s="51">
        <v>12</v>
      </c>
      <c r="R47" s="51">
        <v>12</v>
      </c>
      <c r="S47" s="51">
        <v>12</v>
      </c>
      <c r="T47" s="51">
        <v>12</v>
      </c>
      <c r="U47" s="51">
        <v>12</v>
      </c>
      <c r="V47" s="51">
        <v>12</v>
      </c>
      <c r="W47" s="51">
        <v>12</v>
      </c>
      <c r="X47" s="51">
        <v>12</v>
      </c>
      <c r="Y47" s="51">
        <v>12</v>
      </c>
      <c r="Z47" s="51">
        <v>12</v>
      </c>
      <c r="AA47" s="51">
        <v>12</v>
      </c>
      <c r="AB47" s="51">
        <v>12</v>
      </c>
      <c r="AC47" s="51">
        <v>12</v>
      </c>
      <c r="AD47" s="51">
        <v>12</v>
      </c>
      <c r="AE47" s="51">
        <v>12</v>
      </c>
      <c r="AF47" s="51">
        <v>12</v>
      </c>
      <c r="AG47" s="69">
        <v>14.1</v>
      </c>
      <c r="AH47" s="56">
        <f t="shared" si="2"/>
        <v>12</v>
      </c>
      <c r="AI47" s="57">
        <f t="shared" si="3"/>
        <v>10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75">
        <v>9.5</v>
      </c>
      <c r="C48" s="75">
        <v>9.5</v>
      </c>
      <c r="D48" s="75">
        <v>9.6</v>
      </c>
      <c r="E48" s="75">
        <v>9.6</v>
      </c>
      <c r="F48" s="75">
        <v>9.6</v>
      </c>
      <c r="G48" s="75">
        <v>9.6</v>
      </c>
      <c r="H48" s="75">
        <v>9.6</v>
      </c>
      <c r="I48" s="75">
        <v>9.6</v>
      </c>
      <c r="J48" s="75">
        <v>9.6</v>
      </c>
      <c r="K48" s="75">
        <v>9.6</v>
      </c>
      <c r="L48" s="51">
        <v>9.6</v>
      </c>
      <c r="M48" s="51">
        <v>9.6</v>
      </c>
      <c r="N48" s="51">
        <v>9.6</v>
      </c>
      <c r="O48" s="51">
        <v>9.6</v>
      </c>
      <c r="P48" s="51">
        <v>9.6</v>
      </c>
      <c r="Q48" s="51">
        <v>9.6</v>
      </c>
      <c r="R48" s="51">
        <v>9.6</v>
      </c>
      <c r="S48" s="51">
        <v>9.6</v>
      </c>
      <c r="T48" s="51">
        <v>9.6</v>
      </c>
      <c r="U48" s="51">
        <v>9.6</v>
      </c>
      <c r="V48" s="51">
        <v>9.6</v>
      </c>
      <c r="W48" s="51">
        <v>9.6</v>
      </c>
      <c r="X48" s="51">
        <v>9.6</v>
      </c>
      <c r="Y48" s="51">
        <v>9.6</v>
      </c>
      <c r="Z48" s="51">
        <v>9.6</v>
      </c>
      <c r="AA48" s="51">
        <v>9.6</v>
      </c>
      <c r="AB48" s="51">
        <v>9.6</v>
      </c>
      <c r="AC48" s="51">
        <v>9.6</v>
      </c>
      <c r="AD48" s="51">
        <v>9.6</v>
      </c>
      <c r="AE48" s="51">
        <v>9.6</v>
      </c>
      <c r="AF48" s="51">
        <v>9.6</v>
      </c>
      <c r="AG48" s="69">
        <v>14</v>
      </c>
      <c r="AH48" s="56">
        <f t="shared" si="2"/>
        <v>9.6</v>
      </c>
      <c r="AI48" s="57">
        <f t="shared" si="3"/>
        <v>9.5</v>
      </c>
      <c r="AK48" s="58"/>
    </row>
    <row r="49" spans="1:37" x14ac:dyDescent="0.25">
      <c r="A49" s="68" t="s">
        <v>56</v>
      </c>
      <c r="B49" s="63">
        <v>9</v>
      </c>
      <c r="C49" s="63">
        <v>9</v>
      </c>
      <c r="D49" s="63">
        <v>9</v>
      </c>
      <c r="E49" s="63">
        <v>9</v>
      </c>
      <c r="F49" s="63">
        <v>9</v>
      </c>
      <c r="G49" s="63">
        <v>9</v>
      </c>
      <c r="H49" s="63">
        <v>9</v>
      </c>
      <c r="I49" s="63">
        <v>9</v>
      </c>
      <c r="J49" s="63">
        <v>9</v>
      </c>
      <c r="K49" s="63">
        <v>9</v>
      </c>
      <c r="L49" s="51">
        <v>9</v>
      </c>
      <c r="M49" s="51">
        <v>9</v>
      </c>
      <c r="N49" s="51">
        <v>9</v>
      </c>
      <c r="O49" s="51">
        <v>9</v>
      </c>
      <c r="P49" s="51">
        <v>9</v>
      </c>
      <c r="Q49" s="51">
        <v>9</v>
      </c>
      <c r="R49" s="51">
        <v>9</v>
      </c>
      <c r="S49" s="51">
        <v>9</v>
      </c>
      <c r="T49" s="51">
        <v>9</v>
      </c>
      <c r="U49" s="51">
        <v>9</v>
      </c>
      <c r="V49" s="51">
        <v>9</v>
      </c>
      <c r="W49" s="51">
        <v>9</v>
      </c>
      <c r="X49" s="51">
        <v>9</v>
      </c>
      <c r="Y49" s="51">
        <v>9</v>
      </c>
      <c r="Z49" s="51">
        <v>9</v>
      </c>
      <c r="AA49" s="51">
        <v>9</v>
      </c>
      <c r="AB49" s="51">
        <v>9</v>
      </c>
      <c r="AC49" s="51">
        <v>9</v>
      </c>
      <c r="AD49" s="51">
        <v>9</v>
      </c>
      <c r="AE49" s="51">
        <v>9</v>
      </c>
      <c r="AF49" s="51">
        <v>9</v>
      </c>
      <c r="AG49" s="69">
        <v>10.050000000000001</v>
      </c>
      <c r="AH49" s="56">
        <f t="shared" si="2"/>
        <v>9</v>
      </c>
      <c r="AI49" s="57">
        <f t="shared" si="3"/>
        <v>9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5">T199</f>
        <v>3.54</v>
      </c>
      <c r="U51" s="78">
        <f t="shared" si="5"/>
        <v>3.54</v>
      </c>
      <c r="V51" s="78">
        <v>3.54</v>
      </c>
      <c r="W51" s="78">
        <v>3.54</v>
      </c>
      <c r="X51" s="78">
        <f t="shared" si="5"/>
        <v>3.54</v>
      </c>
      <c r="Y51" s="78">
        <v>3.54</v>
      </c>
      <c r="Z51" s="78">
        <f t="shared" si="5"/>
        <v>3.54</v>
      </c>
      <c r="AA51" s="78">
        <f t="shared" si="5"/>
        <v>3.54</v>
      </c>
      <c r="AB51" s="78">
        <f t="shared" si="5"/>
        <v>3.54</v>
      </c>
      <c r="AC51" s="78">
        <f t="shared" si="5"/>
        <v>3.54</v>
      </c>
      <c r="AD51" s="78">
        <f t="shared" si="5"/>
        <v>3.54</v>
      </c>
      <c r="AE51" s="78">
        <f t="shared" si="5"/>
        <v>3.54</v>
      </c>
      <c r="AF51" s="78">
        <f t="shared" si="5"/>
        <v>3.54</v>
      </c>
      <c r="AG51" s="78">
        <f t="shared" si="5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6">SUM(B39:B51)</f>
        <v>335.64000000000004</v>
      </c>
      <c r="C52" s="74">
        <f t="shared" si="6"/>
        <v>334.84</v>
      </c>
      <c r="D52" s="74">
        <f t="shared" si="6"/>
        <v>346.84000000000003</v>
      </c>
      <c r="E52" s="74">
        <f t="shared" si="6"/>
        <v>346.94000000000005</v>
      </c>
      <c r="F52" s="74">
        <f t="shared" si="6"/>
        <v>393.54</v>
      </c>
      <c r="G52" s="74">
        <f t="shared" si="6"/>
        <v>397.84000000000003</v>
      </c>
      <c r="H52" s="74">
        <f t="shared" ref="H52" si="7">SUM(H39:H51)</f>
        <v>419.84000000000003</v>
      </c>
      <c r="I52" s="74">
        <f t="shared" si="6"/>
        <v>424.84000000000003</v>
      </c>
      <c r="J52" s="74">
        <f t="shared" si="6"/>
        <v>424.84000000000003</v>
      </c>
      <c r="K52" s="74">
        <f t="shared" si="6"/>
        <v>424.84000000000003</v>
      </c>
      <c r="L52" s="74">
        <f t="shared" si="6"/>
        <v>425.34000000000003</v>
      </c>
      <c r="M52" s="74">
        <f t="shared" si="6"/>
        <v>434.24</v>
      </c>
      <c r="N52" s="74">
        <f t="shared" si="6"/>
        <v>434.24</v>
      </c>
      <c r="O52" s="74">
        <f t="shared" si="6"/>
        <v>433.34000000000003</v>
      </c>
      <c r="P52" s="74">
        <f t="shared" si="6"/>
        <v>419.44</v>
      </c>
      <c r="Q52" s="74">
        <f t="shared" si="6"/>
        <v>419.44</v>
      </c>
      <c r="R52" s="74">
        <f t="shared" si="6"/>
        <v>413.44000000000005</v>
      </c>
      <c r="S52" s="74">
        <f t="shared" si="6"/>
        <v>413.44000000000005</v>
      </c>
      <c r="T52" s="74">
        <f t="shared" si="6"/>
        <v>413.44000000000005</v>
      </c>
      <c r="U52" s="74">
        <f t="shared" si="6"/>
        <v>428.14000000000004</v>
      </c>
      <c r="V52" s="74">
        <f t="shared" si="6"/>
        <v>432.84000000000003</v>
      </c>
      <c r="W52" s="74">
        <f t="shared" si="6"/>
        <v>432.84000000000003</v>
      </c>
      <c r="X52" s="74">
        <f t="shared" si="6"/>
        <v>432.84000000000003</v>
      </c>
      <c r="Y52" s="74">
        <f t="shared" si="6"/>
        <v>432.84000000000003</v>
      </c>
      <c r="Z52" s="74">
        <f t="shared" si="6"/>
        <v>432.84000000000003</v>
      </c>
      <c r="AA52" s="74">
        <f t="shared" si="6"/>
        <v>432.84000000000003</v>
      </c>
      <c r="AB52" s="74">
        <f t="shared" si="6"/>
        <v>434.84</v>
      </c>
      <c r="AC52" s="74">
        <f t="shared" si="6"/>
        <v>434.84</v>
      </c>
      <c r="AD52" s="74">
        <f t="shared" si="6"/>
        <v>383.54</v>
      </c>
      <c r="AE52" s="74">
        <f t="shared" si="6"/>
        <v>358.54</v>
      </c>
      <c r="AF52" s="74">
        <f t="shared" si="6"/>
        <v>383.54</v>
      </c>
      <c r="AG52" s="79">
        <f>SUM(AG39:AG51)</f>
        <v>489.91</v>
      </c>
      <c r="AH52" s="56">
        <f t="shared" si="2"/>
        <v>434.84</v>
      </c>
      <c r="AI52" s="57">
        <f t="shared" si="3"/>
        <v>334.84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30.2</v>
      </c>
      <c r="L53" s="80">
        <v>30.1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51">
        <v>0</v>
      </c>
      <c r="S53" s="51">
        <v>0</v>
      </c>
      <c r="T53" s="51">
        <v>0</v>
      </c>
      <c r="U53" s="51">
        <v>10.4</v>
      </c>
      <c r="V53" s="51">
        <v>35.5</v>
      </c>
      <c r="W53" s="51">
        <v>60.3</v>
      </c>
      <c r="X53" s="51">
        <v>59.2</v>
      </c>
      <c r="Y53" s="51">
        <v>0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60.3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7.2</v>
      </c>
      <c r="L54" s="80">
        <v>15</v>
      </c>
      <c r="M54" s="80">
        <v>0</v>
      </c>
      <c r="N54" s="80">
        <v>0</v>
      </c>
      <c r="O54" s="80">
        <v>0</v>
      </c>
      <c r="P54" s="80">
        <v>0</v>
      </c>
      <c r="Q54" s="80">
        <v>0</v>
      </c>
      <c r="R54" s="51">
        <v>0</v>
      </c>
      <c r="S54" s="51">
        <v>0</v>
      </c>
      <c r="T54" s="51">
        <v>0</v>
      </c>
      <c r="U54" s="53">
        <v>4</v>
      </c>
      <c r="V54" s="53">
        <v>12.9</v>
      </c>
      <c r="W54" s="53">
        <v>29.4</v>
      </c>
      <c r="X54" s="53">
        <v>29</v>
      </c>
      <c r="Y54" s="53">
        <v>17</v>
      </c>
      <c r="Z54" s="53">
        <v>0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29.4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2.6</v>
      </c>
      <c r="L55" s="82">
        <v>5.5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51">
        <v>0</v>
      </c>
      <c r="S55" s="51">
        <v>0</v>
      </c>
      <c r="T55" s="51">
        <v>0</v>
      </c>
      <c r="U55" s="81">
        <v>1.5</v>
      </c>
      <c r="V55" s="81">
        <v>4.7</v>
      </c>
      <c r="W55" s="81">
        <v>10.7</v>
      </c>
      <c r="X55" s="81">
        <v>10.6</v>
      </c>
      <c r="Y55" s="81">
        <v>6.2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10.7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8">SUM(C53:C55)</f>
        <v>0</v>
      </c>
      <c r="D56" s="74">
        <f t="shared" si="8"/>
        <v>0</v>
      </c>
      <c r="E56" s="74">
        <f t="shared" si="8"/>
        <v>0</v>
      </c>
      <c r="F56" s="74">
        <f t="shared" si="8"/>
        <v>0</v>
      </c>
      <c r="G56" s="74">
        <f t="shared" si="8"/>
        <v>0</v>
      </c>
      <c r="H56" s="74">
        <f t="shared" si="8"/>
        <v>0</v>
      </c>
      <c r="I56" s="74">
        <f t="shared" si="8"/>
        <v>0</v>
      </c>
      <c r="J56" s="74">
        <f t="shared" si="8"/>
        <v>0</v>
      </c>
      <c r="K56" s="74">
        <f t="shared" si="8"/>
        <v>40</v>
      </c>
      <c r="L56" s="74">
        <f t="shared" si="8"/>
        <v>50.6</v>
      </c>
      <c r="M56" s="74">
        <f t="shared" si="8"/>
        <v>0</v>
      </c>
      <c r="N56" s="74">
        <f t="shared" si="8"/>
        <v>0</v>
      </c>
      <c r="O56" s="74">
        <f t="shared" si="8"/>
        <v>0</v>
      </c>
      <c r="P56" s="74">
        <f t="shared" si="8"/>
        <v>0</v>
      </c>
      <c r="Q56" s="74">
        <f t="shared" si="8"/>
        <v>0</v>
      </c>
      <c r="R56" s="74">
        <f t="shared" si="8"/>
        <v>0</v>
      </c>
      <c r="S56" s="74">
        <f t="shared" si="8"/>
        <v>0</v>
      </c>
      <c r="T56" s="74">
        <f t="shared" si="8"/>
        <v>0</v>
      </c>
      <c r="U56" s="74">
        <f t="shared" si="8"/>
        <v>15.9</v>
      </c>
      <c r="V56" s="74">
        <f t="shared" si="8"/>
        <v>53.1</v>
      </c>
      <c r="W56" s="74">
        <f t="shared" si="8"/>
        <v>100.39999999999999</v>
      </c>
      <c r="X56" s="74">
        <f t="shared" si="8"/>
        <v>98.8</v>
      </c>
      <c r="Y56" s="74">
        <f t="shared" si="8"/>
        <v>23.2</v>
      </c>
      <c r="Z56" s="74">
        <f t="shared" si="8"/>
        <v>0</v>
      </c>
      <c r="AA56" s="74">
        <f t="shared" si="8"/>
        <v>0</v>
      </c>
      <c r="AB56" s="74">
        <f t="shared" si="8"/>
        <v>0</v>
      </c>
      <c r="AC56" s="74">
        <f t="shared" si="8"/>
        <v>0</v>
      </c>
      <c r="AD56" s="74">
        <f t="shared" si="8"/>
        <v>0</v>
      </c>
      <c r="AE56" s="74">
        <f t="shared" si="8"/>
        <v>0</v>
      </c>
      <c r="AF56" s="74">
        <f t="shared" si="8"/>
        <v>0</v>
      </c>
      <c r="AG56" s="79">
        <f>SUM(AG53:AG55)</f>
        <v>106</v>
      </c>
      <c r="AH56" s="56">
        <f t="shared" si="2"/>
        <v>100.39999999999999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13.1</v>
      </c>
      <c r="M57" s="51">
        <v>13.5</v>
      </c>
      <c r="N57" s="51">
        <v>13.5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13</v>
      </c>
      <c r="W57" s="51">
        <v>20.9</v>
      </c>
      <c r="X57" s="51">
        <v>18.3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20.9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84">
        <v>0</v>
      </c>
      <c r="X58" s="84">
        <v>0</v>
      </c>
      <c r="Y58" s="84">
        <v>0</v>
      </c>
      <c r="Z58" s="84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-98.1</v>
      </c>
      <c r="C59" s="53">
        <v>-99.2</v>
      </c>
      <c r="D59" s="53">
        <v>-52</v>
      </c>
      <c r="E59" s="53">
        <v>-50</v>
      </c>
      <c r="F59" s="53">
        <v>-52</v>
      </c>
      <c r="G59" s="51">
        <v>-59</v>
      </c>
      <c r="H59" s="51">
        <v>-50.5</v>
      </c>
      <c r="I59" s="51">
        <v>-41</v>
      </c>
      <c r="J59" s="51">
        <v>-36</v>
      </c>
      <c r="K59" s="51">
        <v>-44.6</v>
      </c>
      <c r="L59" s="53">
        <v>-27.7</v>
      </c>
      <c r="M59" s="53">
        <v>-45</v>
      </c>
      <c r="N59" s="53">
        <v>-40</v>
      </c>
      <c r="O59" s="53">
        <v>0</v>
      </c>
      <c r="P59" s="53">
        <v>0</v>
      </c>
      <c r="Q59" s="53">
        <v>0</v>
      </c>
      <c r="R59" s="53">
        <v>-3</v>
      </c>
      <c r="S59" s="53">
        <v>-23.6</v>
      </c>
      <c r="T59" s="53">
        <v>-2.5</v>
      </c>
      <c r="U59" s="53">
        <v>-39.5</v>
      </c>
      <c r="V59" s="53">
        <v>-38.799999999999997</v>
      </c>
      <c r="W59" s="85">
        <v>-54.7</v>
      </c>
      <c r="X59" s="85">
        <v>-20.7</v>
      </c>
      <c r="Y59" s="85">
        <v>-50</v>
      </c>
      <c r="Z59" s="85">
        <v>-7.5</v>
      </c>
      <c r="AA59" s="53">
        <v>-60</v>
      </c>
      <c r="AB59" s="53">
        <v>-47</v>
      </c>
      <c r="AC59" s="53">
        <v>-60</v>
      </c>
      <c r="AD59" s="53">
        <v>-68</v>
      </c>
      <c r="AE59" s="53">
        <v>-48</v>
      </c>
      <c r="AF59" s="53">
        <v>-50</v>
      </c>
      <c r="AG59" s="86"/>
      <c r="AH59" s="56">
        <f t="shared" si="2"/>
        <v>0</v>
      </c>
      <c r="AI59" s="57">
        <f t="shared" si="3"/>
        <v>-99.2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20</v>
      </c>
      <c r="L60" s="53">
        <v>20</v>
      </c>
      <c r="M60" s="53">
        <v>15.5</v>
      </c>
      <c r="N60" s="53">
        <v>17.2</v>
      </c>
      <c r="O60" s="53">
        <v>0</v>
      </c>
      <c r="P60" s="53">
        <v>-10</v>
      </c>
      <c r="Q60" s="53">
        <v>-5</v>
      </c>
      <c r="R60" s="53">
        <v>0</v>
      </c>
      <c r="S60" s="53">
        <v>0</v>
      </c>
      <c r="T60" s="53">
        <v>0</v>
      </c>
      <c r="U60" s="53">
        <v>0</v>
      </c>
      <c r="V60" s="53">
        <v>18</v>
      </c>
      <c r="W60" s="53">
        <v>18</v>
      </c>
      <c r="X60" s="53">
        <v>18</v>
      </c>
      <c r="Y60" s="53">
        <v>18</v>
      </c>
      <c r="Z60" s="53">
        <v>16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20</v>
      </c>
      <c r="AI60" s="57">
        <f t="shared" si="3"/>
        <v>-10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24.5</v>
      </c>
      <c r="Y61" s="51">
        <v>22.3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24.5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-98.1</v>
      </c>
      <c r="C68" s="74">
        <f t="shared" ref="C68:AF68" si="9">SUM(C57:C67)</f>
        <v>-99.2</v>
      </c>
      <c r="D68" s="74">
        <f t="shared" si="9"/>
        <v>-52</v>
      </c>
      <c r="E68" s="74">
        <f t="shared" si="9"/>
        <v>-50</v>
      </c>
      <c r="F68" s="74">
        <f t="shared" si="9"/>
        <v>-52</v>
      </c>
      <c r="G68" s="74">
        <f t="shared" si="9"/>
        <v>-59</v>
      </c>
      <c r="H68" s="74">
        <f t="shared" si="9"/>
        <v>-50.5</v>
      </c>
      <c r="I68" s="74">
        <f t="shared" si="9"/>
        <v>-41</v>
      </c>
      <c r="J68" s="74">
        <f t="shared" si="9"/>
        <v>-36</v>
      </c>
      <c r="K68" s="74">
        <f t="shared" si="9"/>
        <v>-24.6</v>
      </c>
      <c r="L68" s="74">
        <f t="shared" si="9"/>
        <v>5.4</v>
      </c>
      <c r="M68" s="74">
        <f t="shared" si="9"/>
        <v>-16</v>
      </c>
      <c r="N68" s="74">
        <f t="shared" si="9"/>
        <v>-9.3000000000000007</v>
      </c>
      <c r="O68" s="74">
        <f t="shared" si="9"/>
        <v>0</v>
      </c>
      <c r="P68" s="74">
        <f t="shared" si="9"/>
        <v>-10</v>
      </c>
      <c r="Q68" s="74">
        <f t="shared" si="9"/>
        <v>-5</v>
      </c>
      <c r="R68" s="74">
        <f t="shared" si="9"/>
        <v>-3</v>
      </c>
      <c r="S68" s="74">
        <f t="shared" si="9"/>
        <v>-23.6</v>
      </c>
      <c r="T68" s="74">
        <f t="shared" si="9"/>
        <v>-2.5</v>
      </c>
      <c r="U68" s="74">
        <f t="shared" si="9"/>
        <v>-39.5</v>
      </c>
      <c r="V68" s="74">
        <f t="shared" si="9"/>
        <v>-7.7999999999999972</v>
      </c>
      <c r="W68" s="74">
        <f t="shared" si="9"/>
        <v>-15.800000000000004</v>
      </c>
      <c r="X68" s="74">
        <f t="shared" si="9"/>
        <v>40.1</v>
      </c>
      <c r="Y68" s="74">
        <f t="shared" si="9"/>
        <v>-9.6999999999999993</v>
      </c>
      <c r="Z68" s="74">
        <f t="shared" si="9"/>
        <v>8.5</v>
      </c>
      <c r="AA68" s="74">
        <f t="shared" si="9"/>
        <v>-60</v>
      </c>
      <c r="AB68" s="74">
        <f t="shared" si="9"/>
        <v>-47</v>
      </c>
      <c r="AC68" s="74">
        <f t="shared" si="9"/>
        <v>-60</v>
      </c>
      <c r="AD68" s="74">
        <f t="shared" si="9"/>
        <v>-68</v>
      </c>
      <c r="AE68" s="74">
        <f t="shared" si="9"/>
        <v>-48</v>
      </c>
      <c r="AF68" s="74">
        <f t="shared" si="9"/>
        <v>-50</v>
      </c>
      <c r="AG68" s="79">
        <f>SUM(AG57:AG67)</f>
        <v>0</v>
      </c>
      <c r="AH68" s="56">
        <f t="shared" si="2"/>
        <v>40.1</v>
      </c>
      <c r="AI68" s="57">
        <f t="shared" si="3"/>
        <v>-99.2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10">SUM(C69:C71)</f>
        <v>0</v>
      </c>
      <c r="D72" s="74">
        <f t="shared" si="10"/>
        <v>0</v>
      </c>
      <c r="E72" s="74">
        <f t="shared" si="10"/>
        <v>0</v>
      </c>
      <c r="F72" s="74">
        <f t="shared" si="10"/>
        <v>0</v>
      </c>
      <c r="G72" s="74">
        <f t="shared" si="10"/>
        <v>0</v>
      </c>
      <c r="H72" s="74">
        <f t="shared" si="10"/>
        <v>0</v>
      </c>
      <c r="I72" s="74">
        <f t="shared" si="10"/>
        <v>0</v>
      </c>
      <c r="J72" s="74">
        <f t="shared" si="10"/>
        <v>0</v>
      </c>
      <c r="K72" s="74">
        <f t="shared" si="10"/>
        <v>0</v>
      </c>
      <c r="L72" s="74">
        <f t="shared" si="10"/>
        <v>0</v>
      </c>
      <c r="M72" s="74">
        <f t="shared" si="10"/>
        <v>0</v>
      </c>
      <c r="N72" s="74">
        <f t="shared" si="10"/>
        <v>0</v>
      </c>
      <c r="O72" s="74">
        <f t="shared" si="10"/>
        <v>0</v>
      </c>
      <c r="P72" s="74">
        <f t="shared" si="10"/>
        <v>0</v>
      </c>
      <c r="Q72" s="74">
        <f t="shared" si="10"/>
        <v>0</v>
      </c>
      <c r="R72" s="74">
        <f t="shared" si="10"/>
        <v>0</v>
      </c>
      <c r="S72" s="74">
        <f t="shared" si="10"/>
        <v>0</v>
      </c>
      <c r="T72" s="74">
        <f t="shared" si="10"/>
        <v>0</v>
      </c>
      <c r="U72" s="74">
        <f t="shared" si="10"/>
        <v>0</v>
      </c>
      <c r="V72" s="74">
        <f t="shared" si="10"/>
        <v>0</v>
      </c>
      <c r="W72" s="74">
        <f t="shared" si="10"/>
        <v>0</v>
      </c>
      <c r="X72" s="74">
        <f t="shared" si="10"/>
        <v>0</v>
      </c>
      <c r="Y72" s="74">
        <f t="shared" si="10"/>
        <v>0</v>
      </c>
      <c r="Z72" s="74">
        <f t="shared" si="10"/>
        <v>0</v>
      </c>
      <c r="AA72" s="74">
        <f t="shared" si="10"/>
        <v>0</v>
      </c>
      <c r="AB72" s="74">
        <f t="shared" si="10"/>
        <v>0</v>
      </c>
      <c r="AC72" s="74">
        <f t="shared" si="10"/>
        <v>0</v>
      </c>
      <c r="AD72" s="74">
        <f t="shared" si="10"/>
        <v>0</v>
      </c>
      <c r="AE72" s="74">
        <f t="shared" si="10"/>
        <v>0</v>
      </c>
      <c r="AF72" s="74">
        <f t="shared" si="10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789.44</v>
      </c>
      <c r="C73" s="90">
        <f t="shared" ref="C73:AG73" si="11">C68+C56+C52+C38+C72</f>
        <v>787.7399999999999</v>
      </c>
      <c r="D73" s="90">
        <f t="shared" si="11"/>
        <v>820.93999999999994</v>
      </c>
      <c r="E73" s="90">
        <f t="shared" si="11"/>
        <v>823.04</v>
      </c>
      <c r="F73" s="90">
        <f t="shared" si="11"/>
        <v>897.83999999999992</v>
      </c>
      <c r="G73" s="90">
        <f t="shared" si="11"/>
        <v>926.24</v>
      </c>
      <c r="H73" s="90">
        <f t="shared" si="11"/>
        <v>1006.74</v>
      </c>
      <c r="I73" s="90">
        <f t="shared" si="11"/>
        <v>1143.44</v>
      </c>
      <c r="J73" s="90">
        <f t="shared" si="11"/>
        <v>1268.44</v>
      </c>
      <c r="K73" s="90">
        <f t="shared" si="11"/>
        <v>1330.8400000000001</v>
      </c>
      <c r="L73" s="90">
        <f t="shared" si="11"/>
        <v>1310.94</v>
      </c>
      <c r="M73" s="90">
        <f t="shared" si="11"/>
        <v>1296.8400000000001</v>
      </c>
      <c r="N73" s="90">
        <f t="shared" si="11"/>
        <v>1203.54</v>
      </c>
      <c r="O73" s="90">
        <f t="shared" si="11"/>
        <v>1179.94</v>
      </c>
      <c r="P73" s="90">
        <f t="shared" si="11"/>
        <v>1116.04</v>
      </c>
      <c r="Q73" s="90">
        <f t="shared" si="11"/>
        <v>1101.04</v>
      </c>
      <c r="R73" s="90">
        <f t="shared" si="11"/>
        <v>1104.04</v>
      </c>
      <c r="S73" s="90">
        <f t="shared" si="11"/>
        <v>1086.44</v>
      </c>
      <c r="T73" s="90">
        <f t="shared" si="11"/>
        <v>1147.54</v>
      </c>
      <c r="U73" s="90">
        <f t="shared" si="11"/>
        <v>1271.1400000000001</v>
      </c>
      <c r="V73" s="90">
        <f t="shared" si="11"/>
        <v>1308.0400000000002</v>
      </c>
      <c r="W73" s="90">
        <f t="shared" si="11"/>
        <v>1427.3400000000001</v>
      </c>
      <c r="X73" s="90">
        <f t="shared" si="11"/>
        <v>1403.44</v>
      </c>
      <c r="Y73" s="90">
        <f t="shared" si="11"/>
        <v>1326.2400000000002</v>
      </c>
      <c r="Z73" s="90">
        <f t="shared" si="11"/>
        <v>1271.2400000000002</v>
      </c>
      <c r="AA73" s="90">
        <f t="shared" si="11"/>
        <v>1202.7400000000002</v>
      </c>
      <c r="AB73" s="90">
        <f t="shared" si="11"/>
        <v>1158.4399999999998</v>
      </c>
      <c r="AC73" s="90">
        <f t="shared" si="11"/>
        <v>1097.4399999999998</v>
      </c>
      <c r="AD73" s="90">
        <f t="shared" si="11"/>
        <v>956.13999999999987</v>
      </c>
      <c r="AE73" s="90">
        <f t="shared" si="11"/>
        <v>901.13999999999987</v>
      </c>
      <c r="AF73" s="90">
        <f t="shared" si="11"/>
        <v>904.13999999999987</v>
      </c>
      <c r="AG73" s="90">
        <f t="shared" si="11"/>
        <v>2144.14</v>
      </c>
      <c r="AH73" s="56">
        <f t="shared" si="2"/>
        <v>1427.3400000000001</v>
      </c>
      <c r="AI73" s="57">
        <f t="shared" si="3"/>
        <v>787.7399999999999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789.44</v>
      </c>
      <c r="C75" s="90">
        <f t="shared" ref="C75:AF75" si="12">C72+C68+C56+C52+C38+C74</f>
        <v>787.7399999999999</v>
      </c>
      <c r="D75" s="90">
        <f t="shared" si="12"/>
        <v>820.93999999999994</v>
      </c>
      <c r="E75" s="90">
        <f t="shared" si="12"/>
        <v>823.04</v>
      </c>
      <c r="F75" s="90">
        <f t="shared" si="12"/>
        <v>897.83999999999992</v>
      </c>
      <c r="G75" s="90">
        <f t="shared" si="12"/>
        <v>926.24</v>
      </c>
      <c r="H75" s="90">
        <f t="shared" si="12"/>
        <v>1006.74</v>
      </c>
      <c r="I75" s="90">
        <f t="shared" si="12"/>
        <v>1143.44</v>
      </c>
      <c r="J75" s="90">
        <f t="shared" si="12"/>
        <v>1268.44</v>
      </c>
      <c r="K75" s="90">
        <f t="shared" si="12"/>
        <v>1330.8400000000001</v>
      </c>
      <c r="L75" s="90">
        <f t="shared" si="12"/>
        <v>1310.94</v>
      </c>
      <c r="M75" s="90">
        <f t="shared" si="12"/>
        <v>1296.8400000000001</v>
      </c>
      <c r="N75" s="90">
        <f t="shared" si="12"/>
        <v>1203.54</v>
      </c>
      <c r="O75" s="90">
        <f t="shared" si="12"/>
        <v>1179.94</v>
      </c>
      <c r="P75" s="90">
        <f t="shared" si="12"/>
        <v>1116.04</v>
      </c>
      <c r="Q75" s="90">
        <f t="shared" si="12"/>
        <v>1101.04</v>
      </c>
      <c r="R75" s="90">
        <f t="shared" si="12"/>
        <v>1104.04</v>
      </c>
      <c r="S75" s="90">
        <f t="shared" si="12"/>
        <v>1086.44</v>
      </c>
      <c r="T75" s="90">
        <f t="shared" si="12"/>
        <v>1147.54</v>
      </c>
      <c r="U75" s="90">
        <f t="shared" si="12"/>
        <v>1271.1400000000001</v>
      </c>
      <c r="V75" s="90">
        <f t="shared" si="12"/>
        <v>1308.0400000000002</v>
      </c>
      <c r="W75" s="90">
        <f t="shared" si="12"/>
        <v>1427.3400000000001</v>
      </c>
      <c r="X75" s="90">
        <f t="shared" si="12"/>
        <v>1403.44</v>
      </c>
      <c r="Y75" s="90">
        <f t="shared" si="12"/>
        <v>1326.2400000000002</v>
      </c>
      <c r="Z75" s="90">
        <f t="shared" si="12"/>
        <v>1271.2400000000002</v>
      </c>
      <c r="AA75" s="90">
        <f t="shared" si="12"/>
        <v>1202.7400000000002</v>
      </c>
      <c r="AB75" s="90">
        <f t="shared" si="12"/>
        <v>1158.4399999999998</v>
      </c>
      <c r="AC75" s="90">
        <f t="shared" si="12"/>
        <v>1097.4399999999998</v>
      </c>
      <c r="AD75" s="90">
        <f t="shared" si="12"/>
        <v>956.13999999999987</v>
      </c>
      <c r="AE75" s="90">
        <f t="shared" si="12"/>
        <v>901.13999999999987</v>
      </c>
      <c r="AF75" s="90">
        <f t="shared" si="12"/>
        <v>904.13999999999987</v>
      </c>
      <c r="AG75" s="79">
        <f>AG72+AG68+AG56+AG52+AG38+AG74</f>
        <v>2144.14</v>
      </c>
      <c r="AH75" s="56">
        <f t="shared" si="2"/>
        <v>1427.3400000000001</v>
      </c>
      <c r="AI75" s="57">
        <f t="shared" si="3"/>
        <v>787.7399999999999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3">IF(C60&lt;0,C60*-1,0)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10</v>
      </c>
      <c r="Q76" s="60">
        <f t="shared" si="13"/>
        <v>5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4"/>
      <c r="AH76" s="56">
        <f t="shared" si="2"/>
        <v>10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4">IF(C58&lt;0,C58*-1,0)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5">IF(C61&lt;0,C61*-1,0)</f>
        <v>0</v>
      </c>
      <c r="D78" s="60">
        <f t="shared" si="15"/>
        <v>0</v>
      </c>
      <c r="E78" s="60">
        <f t="shared" si="15"/>
        <v>0</v>
      </c>
      <c r="F78" s="60">
        <f t="shared" si="15"/>
        <v>0</v>
      </c>
      <c r="G78" s="60">
        <f t="shared" si="15"/>
        <v>0</v>
      </c>
      <c r="H78" s="60">
        <f t="shared" si="15"/>
        <v>0</v>
      </c>
      <c r="I78" s="60">
        <f t="shared" si="15"/>
        <v>0</v>
      </c>
      <c r="J78" s="60">
        <f t="shared" si="15"/>
        <v>0</v>
      </c>
      <c r="K78" s="60">
        <f t="shared" si="15"/>
        <v>0</v>
      </c>
      <c r="L78" s="60">
        <f t="shared" si="15"/>
        <v>0</v>
      </c>
      <c r="M78" s="60">
        <f t="shared" si="15"/>
        <v>0</v>
      </c>
      <c r="N78" s="60">
        <f t="shared" si="15"/>
        <v>0</v>
      </c>
      <c r="O78" s="60">
        <f t="shared" si="15"/>
        <v>0</v>
      </c>
      <c r="P78" s="60">
        <f t="shared" si="15"/>
        <v>0</v>
      </c>
      <c r="Q78" s="60">
        <f t="shared" si="15"/>
        <v>0</v>
      </c>
      <c r="R78" s="60">
        <f t="shared" si="15"/>
        <v>0</v>
      </c>
      <c r="S78" s="60">
        <f t="shared" si="15"/>
        <v>0</v>
      </c>
      <c r="T78" s="60">
        <f t="shared" si="15"/>
        <v>0</v>
      </c>
      <c r="U78" s="60">
        <f t="shared" si="15"/>
        <v>0</v>
      </c>
      <c r="V78" s="60">
        <f t="shared" si="15"/>
        <v>0</v>
      </c>
      <c r="W78" s="60">
        <f t="shared" si="15"/>
        <v>0</v>
      </c>
      <c r="X78" s="60">
        <f t="shared" si="15"/>
        <v>0</v>
      </c>
      <c r="Y78" s="60">
        <f t="shared" si="15"/>
        <v>0</v>
      </c>
      <c r="Z78" s="60">
        <f t="shared" si="15"/>
        <v>0</v>
      </c>
      <c r="AA78" s="60">
        <f t="shared" si="15"/>
        <v>0</v>
      </c>
      <c r="AB78" s="60">
        <f t="shared" si="15"/>
        <v>0</v>
      </c>
      <c r="AC78" s="60">
        <f t="shared" si="15"/>
        <v>0</v>
      </c>
      <c r="AD78" s="60">
        <f t="shared" si="15"/>
        <v>0</v>
      </c>
      <c r="AE78" s="60">
        <f t="shared" si="15"/>
        <v>0</v>
      </c>
      <c r="AF78" s="60">
        <f t="shared" si="15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98.1</v>
      </c>
      <c r="C79" s="60">
        <f t="shared" ref="C79:AF79" si="16">IF(C59&lt;0,C59*-1,0)</f>
        <v>99.2</v>
      </c>
      <c r="D79" s="60">
        <f t="shared" si="16"/>
        <v>52</v>
      </c>
      <c r="E79" s="60">
        <f t="shared" si="16"/>
        <v>50</v>
      </c>
      <c r="F79" s="60">
        <f t="shared" si="16"/>
        <v>52</v>
      </c>
      <c r="G79" s="60">
        <f t="shared" si="16"/>
        <v>59</v>
      </c>
      <c r="H79" s="60">
        <f t="shared" si="16"/>
        <v>50.5</v>
      </c>
      <c r="I79" s="60">
        <f t="shared" si="16"/>
        <v>41</v>
      </c>
      <c r="J79" s="60">
        <f t="shared" si="16"/>
        <v>36</v>
      </c>
      <c r="K79" s="60">
        <f t="shared" si="16"/>
        <v>44.6</v>
      </c>
      <c r="L79" s="60">
        <f t="shared" si="16"/>
        <v>27.7</v>
      </c>
      <c r="M79" s="60">
        <f t="shared" si="16"/>
        <v>45</v>
      </c>
      <c r="N79" s="60">
        <f t="shared" si="16"/>
        <v>40</v>
      </c>
      <c r="O79" s="60">
        <f t="shared" si="16"/>
        <v>0</v>
      </c>
      <c r="P79" s="60">
        <f t="shared" si="16"/>
        <v>0</v>
      </c>
      <c r="Q79" s="60">
        <f t="shared" si="16"/>
        <v>0</v>
      </c>
      <c r="R79" s="60">
        <f t="shared" si="16"/>
        <v>3</v>
      </c>
      <c r="S79" s="60">
        <f t="shared" si="16"/>
        <v>23.6</v>
      </c>
      <c r="T79" s="60">
        <f t="shared" si="16"/>
        <v>2.5</v>
      </c>
      <c r="U79" s="60">
        <f t="shared" si="16"/>
        <v>39.5</v>
      </c>
      <c r="V79" s="60">
        <f t="shared" si="16"/>
        <v>38.799999999999997</v>
      </c>
      <c r="W79" s="60">
        <f t="shared" si="16"/>
        <v>54.7</v>
      </c>
      <c r="X79" s="60">
        <f t="shared" si="16"/>
        <v>20.7</v>
      </c>
      <c r="Y79" s="60">
        <f t="shared" si="16"/>
        <v>50</v>
      </c>
      <c r="Z79" s="60">
        <f t="shared" si="16"/>
        <v>7.5</v>
      </c>
      <c r="AA79" s="60">
        <f t="shared" si="16"/>
        <v>60</v>
      </c>
      <c r="AB79" s="60">
        <f t="shared" si="16"/>
        <v>47</v>
      </c>
      <c r="AC79" s="60">
        <f t="shared" si="16"/>
        <v>60</v>
      </c>
      <c r="AD79" s="60">
        <f t="shared" si="16"/>
        <v>68</v>
      </c>
      <c r="AE79" s="60">
        <f t="shared" si="16"/>
        <v>48</v>
      </c>
      <c r="AF79" s="60">
        <f t="shared" si="16"/>
        <v>50</v>
      </c>
      <c r="AG79" s="93"/>
      <c r="AH79" s="56">
        <f t="shared" ref="AH79:AH91" si="17">MAX(B79:AF79)</f>
        <v>99.2</v>
      </c>
      <c r="AI79" s="57">
        <f t="shared" ref="AI79:AI91" si="18">MIN(B79:AF79)</f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19">IF(C57&lt;0,C57*-1,0)</f>
        <v>0</v>
      </c>
      <c r="D80" s="60">
        <f t="shared" si="19"/>
        <v>0</v>
      </c>
      <c r="E80" s="60">
        <f t="shared" si="19"/>
        <v>0</v>
      </c>
      <c r="F80" s="60">
        <f t="shared" si="19"/>
        <v>0</v>
      </c>
      <c r="G80" s="60">
        <f t="shared" si="19"/>
        <v>0</v>
      </c>
      <c r="H80" s="60">
        <f t="shared" si="19"/>
        <v>0</v>
      </c>
      <c r="I80" s="60">
        <f t="shared" si="19"/>
        <v>0</v>
      </c>
      <c r="J80" s="60">
        <f t="shared" si="19"/>
        <v>0</v>
      </c>
      <c r="K80" s="60">
        <f t="shared" si="19"/>
        <v>0</v>
      </c>
      <c r="L80" s="60">
        <f t="shared" si="19"/>
        <v>0</v>
      </c>
      <c r="M80" s="60">
        <f t="shared" si="19"/>
        <v>0</v>
      </c>
      <c r="N80" s="60">
        <f t="shared" si="19"/>
        <v>0</v>
      </c>
      <c r="O80" s="60">
        <f t="shared" si="19"/>
        <v>0</v>
      </c>
      <c r="P80" s="60">
        <f t="shared" si="19"/>
        <v>0</v>
      </c>
      <c r="Q80" s="60">
        <f t="shared" si="19"/>
        <v>0</v>
      </c>
      <c r="R80" s="60">
        <f t="shared" si="19"/>
        <v>0</v>
      </c>
      <c r="S80" s="60">
        <f t="shared" si="19"/>
        <v>0</v>
      </c>
      <c r="T80" s="60">
        <f t="shared" si="19"/>
        <v>0</v>
      </c>
      <c r="U80" s="60">
        <f t="shared" si="19"/>
        <v>0</v>
      </c>
      <c r="V80" s="60">
        <f t="shared" si="19"/>
        <v>0</v>
      </c>
      <c r="W80" s="60">
        <f t="shared" si="19"/>
        <v>0</v>
      </c>
      <c r="X80" s="60">
        <f t="shared" si="19"/>
        <v>0</v>
      </c>
      <c r="Y80" s="60">
        <f t="shared" si="19"/>
        <v>0</v>
      </c>
      <c r="Z80" s="60">
        <f t="shared" si="19"/>
        <v>0</v>
      </c>
      <c r="AA80" s="60">
        <f t="shared" si="19"/>
        <v>0</v>
      </c>
      <c r="AB80" s="60">
        <f t="shared" si="19"/>
        <v>0</v>
      </c>
      <c r="AC80" s="60">
        <f t="shared" si="19"/>
        <v>0</v>
      </c>
      <c r="AD80" s="60">
        <f t="shared" si="19"/>
        <v>0</v>
      </c>
      <c r="AE80" s="60">
        <f t="shared" si="19"/>
        <v>0</v>
      </c>
      <c r="AF80" s="60">
        <f t="shared" si="19"/>
        <v>0</v>
      </c>
      <c r="AG80" s="93"/>
      <c r="AH80" s="56">
        <f t="shared" si="17"/>
        <v>0</v>
      </c>
      <c r="AI80" s="57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7"/>
        <v>0</v>
      </c>
      <c r="AI81" s="57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20">SUM(B76:B81)</f>
        <v>98.1</v>
      </c>
      <c r="C82" s="74">
        <f t="shared" si="20"/>
        <v>99.2</v>
      </c>
      <c r="D82" s="74">
        <f t="shared" si="20"/>
        <v>52</v>
      </c>
      <c r="E82" s="74">
        <f t="shared" si="20"/>
        <v>50</v>
      </c>
      <c r="F82" s="74">
        <f t="shared" si="20"/>
        <v>52</v>
      </c>
      <c r="G82" s="74">
        <f t="shared" si="20"/>
        <v>59</v>
      </c>
      <c r="H82" s="74">
        <f t="shared" si="20"/>
        <v>50.5</v>
      </c>
      <c r="I82" s="74">
        <f t="shared" si="20"/>
        <v>41</v>
      </c>
      <c r="J82" s="74">
        <f t="shared" si="20"/>
        <v>36</v>
      </c>
      <c r="K82" s="74">
        <f t="shared" si="20"/>
        <v>44.6</v>
      </c>
      <c r="L82" s="74">
        <f t="shared" si="20"/>
        <v>27.7</v>
      </c>
      <c r="M82" s="74">
        <f t="shared" si="20"/>
        <v>45</v>
      </c>
      <c r="N82" s="74">
        <f t="shared" si="20"/>
        <v>40</v>
      </c>
      <c r="O82" s="74">
        <f t="shared" si="20"/>
        <v>0</v>
      </c>
      <c r="P82" s="74">
        <f t="shared" si="20"/>
        <v>10</v>
      </c>
      <c r="Q82" s="74">
        <f t="shared" si="20"/>
        <v>5</v>
      </c>
      <c r="R82" s="74">
        <f t="shared" si="20"/>
        <v>3</v>
      </c>
      <c r="S82" s="74">
        <f t="shared" si="20"/>
        <v>23.6</v>
      </c>
      <c r="T82" s="74">
        <f t="shared" si="20"/>
        <v>2.5</v>
      </c>
      <c r="U82" s="74">
        <f t="shared" si="20"/>
        <v>39.5</v>
      </c>
      <c r="V82" s="74">
        <f t="shared" si="20"/>
        <v>38.799999999999997</v>
      </c>
      <c r="W82" s="74">
        <f t="shared" si="20"/>
        <v>54.7</v>
      </c>
      <c r="X82" s="74">
        <f t="shared" si="20"/>
        <v>20.7</v>
      </c>
      <c r="Y82" s="74">
        <f t="shared" si="20"/>
        <v>50</v>
      </c>
      <c r="Z82" s="74">
        <f t="shared" si="20"/>
        <v>7.5</v>
      </c>
      <c r="AA82" s="74">
        <f t="shared" si="20"/>
        <v>60</v>
      </c>
      <c r="AB82" s="74">
        <f t="shared" si="20"/>
        <v>47</v>
      </c>
      <c r="AC82" s="74">
        <f t="shared" si="20"/>
        <v>60</v>
      </c>
      <c r="AD82" s="74">
        <f t="shared" si="20"/>
        <v>68</v>
      </c>
      <c r="AE82" s="74">
        <f t="shared" si="20"/>
        <v>48</v>
      </c>
      <c r="AF82" s="74">
        <f t="shared" si="20"/>
        <v>50</v>
      </c>
      <c r="AG82" s="79">
        <f t="shared" si="20"/>
        <v>0</v>
      </c>
      <c r="AH82" s="56">
        <f t="shared" si="17"/>
        <v>99.2</v>
      </c>
      <c r="AI82" s="57">
        <f t="shared" si="18"/>
        <v>0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1">SUM(B70:B82)</f>
        <v>1775.08</v>
      </c>
      <c r="C83" s="74">
        <f t="shared" si="21"/>
        <v>1773.8799999999999</v>
      </c>
      <c r="D83" s="74">
        <f t="shared" si="21"/>
        <v>1745.8799999999999</v>
      </c>
      <c r="E83" s="74">
        <f t="shared" si="21"/>
        <v>1746.08</v>
      </c>
      <c r="F83" s="74">
        <f t="shared" si="21"/>
        <v>1899.6799999999998</v>
      </c>
      <c r="G83" s="74">
        <f t="shared" si="21"/>
        <v>1970.48</v>
      </c>
      <c r="H83" s="74">
        <f t="shared" si="21"/>
        <v>2114.48</v>
      </c>
      <c r="I83" s="74">
        <f t="shared" si="21"/>
        <v>2368.88</v>
      </c>
      <c r="J83" s="74">
        <f t="shared" si="21"/>
        <v>2608.88</v>
      </c>
      <c r="K83" s="74">
        <f t="shared" si="21"/>
        <v>2750.88</v>
      </c>
      <c r="L83" s="74">
        <f t="shared" si="21"/>
        <v>2677.2799999999997</v>
      </c>
      <c r="M83" s="74">
        <f t="shared" si="21"/>
        <v>2683.6800000000003</v>
      </c>
      <c r="N83" s="74">
        <f t="shared" si="21"/>
        <v>2487.08</v>
      </c>
      <c r="O83" s="74">
        <f t="shared" si="21"/>
        <v>2359.88</v>
      </c>
      <c r="P83" s="74">
        <f t="shared" si="21"/>
        <v>2252.08</v>
      </c>
      <c r="Q83" s="74">
        <f t="shared" si="21"/>
        <v>2212.08</v>
      </c>
      <c r="R83" s="74">
        <f t="shared" si="21"/>
        <v>2214.08</v>
      </c>
      <c r="S83" s="74">
        <f t="shared" si="21"/>
        <v>2220.08</v>
      </c>
      <c r="T83" s="74">
        <f t="shared" si="21"/>
        <v>2300.08</v>
      </c>
      <c r="U83" s="74">
        <f t="shared" si="21"/>
        <v>2621.2800000000002</v>
      </c>
      <c r="V83" s="74">
        <f t="shared" si="21"/>
        <v>2693.6800000000007</v>
      </c>
      <c r="W83" s="74">
        <f t="shared" si="21"/>
        <v>2964.08</v>
      </c>
      <c r="X83" s="74">
        <f t="shared" si="21"/>
        <v>2848.2799999999997</v>
      </c>
      <c r="Y83" s="74">
        <f t="shared" si="21"/>
        <v>2752.4800000000005</v>
      </c>
      <c r="Z83" s="74">
        <f t="shared" si="21"/>
        <v>2557.4800000000005</v>
      </c>
      <c r="AA83" s="74">
        <f t="shared" si="21"/>
        <v>2525.4800000000005</v>
      </c>
      <c r="AB83" s="74">
        <f t="shared" si="21"/>
        <v>2410.8799999999997</v>
      </c>
      <c r="AC83" s="74">
        <f t="shared" si="21"/>
        <v>2314.8799999999997</v>
      </c>
      <c r="AD83" s="74">
        <f t="shared" si="21"/>
        <v>2048.2799999999997</v>
      </c>
      <c r="AE83" s="74">
        <f t="shared" si="21"/>
        <v>1898.2799999999997</v>
      </c>
      <c r="AF83" s="74">
        <f t="shared" si="21"/>
        <v>1908.2799999999997</v>
      </c>
      <c r="AG83" s="79">
        <f t="shared" si="21"/>
        <v>4360.08</v>
      </c>
      <c r="AH83" s="56">
        <f t="shared" si="17"/>
        <v>2964.08</v>
      </c>
      <c r="AI83" s="57">
        <f t="shared" si="18"/>
        <v>1745.8799999999999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49.963999999999999</v>
      </c>
      <c r="C84" s="97">
        <v>49.993000000000002</v>
      </c>
      <c r="D84" s="97">
        <v>49.996000000000002</v>
      </c>
      <c r="E84" s="97">
        <v>50</v>
      </c>
      <c r="F84" s="97">
        <v>50.024000000000001</v>
      </c>
      <c r="G84" s="97">
        <v>49.899000000000001</v>
      </c>
      <c r="H84" s="97">
        <v>50.023000000000003</v>
      </c>
      <c r="I84" s="97">
        <v>50.023000000000003</v>
      </c>
      <c r="J84" s="97">
        <v>50.023000000000003</v>
      </c>
      <c r="K84" s="97">
        <v>49.85</v>
      </c>
      <c r="L84" s="97">
        <v>49.741</v>
      </c>
      <c r="M84" s="97">
        <v>49.860999999999997</v>
      </c>
      <c r="N84" s="97">
        <v>49.996000000000002</v>
      </c>
      <c r="O84" s="97">
        <v>49.996000000000002</v>
      </c>
      <c r="P84" s="97">
        <v>49.98</v>
      </c>
      <c r="Q84" s="97">
        <v>49.948999999999998</v>
      </c>
      <c r="R84" s="97">
        <v>50.055999999999997</v>
      </c>
      <c r="S84" s="97">
        <v>49.898000000000003</v>
      </c>
      <c r="T84" s="97">
        <v>50.01</v>
      </c>
      <c r="U84" s="97">
        <v>50.015000000000001</v>
      </c>
      <c r="V84" s="97">
        <v>50.104999999999997</v>
      </c>
      <c r="W84" s="97">
        <v>50.015999999999998</v>
      </c>
      <c r="X84" s="97">
        <v>50.014000000000003</v>
      </c>
      <c r="Y84" s="97">
        <v>49.984000000000002</v>
      </c>
      <c r="Z84" s="97">
        <v>50.04</v>
      </c>
      <c r="AA84" s="97">
        <v>49.86</v>
      </c>
      <c r="AB84" s="97">
        <v>49.85</v>
      </c>
      <c r="AC84" s="97">
        <v>49.95</v>
      </c>
      <c r="AD84" s="97">
        <v>50</v>
      </c>
      <c r="AE84" s="97">
        <v>50.03</v>
      </c>
      <c r="AF84" s="96">
        <v>50.04</v>
      </c>
      <c r="AG84" s="98"/>
      <c r="AH84" s="56">
        <f t="shared" si="17"/>
        <v>50.104999999999997</v>
      </c>
      <c r="AI84" s="57">
        <f t="shared" si="18"/>
        <v>49.741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126.6</v>
      </c>
      <c r="C85" s="53">
        <v>127</v>
      </c>
      <c r="D85" s="53">
        <v>126.7</v>
      </c>
      <c r="E85" s="53">
        <v>127.5</v>
      </c>
      <c r="F85" s="53">
        <v>126.7</v>
      </c>
      <c r="G85" s="53">
        <v>125.3</v>
      </c>
      <c r="H85" s="53">
        <v>124.4</v>
      </c>
      <c r="I85" s="53">
        <v>124.4</v>
      </c>
      <c r="J85" s="53">
        <v>122.2</v>
      </c>
      <c r="K85" s="53">
        <v>122.2</v>
      </c>
      <c r="L85" s="53">
        <v>123.7</v>
      </c>
      <c r="M85" s="53">
        <v>122.6</v>
      </c>
      <c r="N85" s="53">
        <v>123.4</v>
      </c>
      <c r="O85" s="53">
        <v>123.4</v>
      </c>
      <c r="P85" s="53">
        <v>124.4</v>
      </c>
      <c r="Q85" s="53">
        <v>124.7</v>
      </c>
      <c r="R85" s="53">
        <v>125.3</v>
      </c>
      <c r="S85" s="53">
        <v>125.3</v>
      </c>
      <c r="T85" s="101">
        <v>124.2</v>
      </c>
      <c r="U85" s="101">
        <v>123.5</v>
      </c>
      <c r="V85" s="101">
        <v>124.6</v>
      </c>
      <c r="W85" s="101">
        <v>126.1</v>
      </c>
      <c r="X85" s="101">
        <v>127.4</v>
      </c>
      <c r="Y85" s="101">
        <v>126.2</v>
      </c>
      <c r="Z85" s="101">
        <v>124.4</v>
      </c>
      <c r="AA85" s="101">
        <v>126</v>
      </c>
      <c r="AB85" s="53">
        <v>126</v>
      </c>
      <c r="AC85" s="53">
        <v>127</v>
      </c>
      <c r="AD85" s="53">
        <v>127</v>
      </c>
      <c r="AE85" s="53">
        <v>127</v>
      </c>
      <c r="AF85" s="100">
        <v>126</v>
      </c>
      <c r="AG85" s="102"/>
      <c r="AH85" s="56">
        <f t="shared" si="17"/>
        <v>127.5</v>
      </c>
      <c r="AI85" s="57">
        <f t="shared" si="18"/>
        <v>122.2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130.6</v>
      </c>
      <c r="C86" s="53">
        <v>130.9</v>
      </c>
      <c r="D86" s="53">
        <v>130.6</v>
      </c>
      <c r="E86" s="53">
        <v>131.19999999999999</v>
      </c>
      <c r="F86" s="53">
        <v>130.5</v>
      </c>
      <c r="G86" s="53">
        <v>129.1</v>
      </c>
      <c r="H86" s="53">
        <v>128.1</v>
      </c>
      <c r="I86" s="53">
        <v>128.1</v>
      </c>
      <c r="J86" s="53">
        <v>124.9</v>
      </c>
      <c r="K86" s="53">
        <v>124.9</v>
      </c>
      <c r="L86" s="53">
        <v>126.2</v>
      </c>
      <c r="M86" s="53">
        <v>125</v>
      </c>
      <c r="N86" s="53">
        <v>126.3</v>
      </c>
      <c r="O86" s="53">
        <v>126.3</v>
      </c>
      <c r="P86" s="53">
        <v>127.3</v>
      </c>
      <c r="Q86" s="53">
        <v>127.7</v>
      </c>
      <c r="R86" s="53">
        <v>128.6</v>
      </c>
      <c r="S86" s="53">
        <v>128.1</v>
      </c>
      <c r="T86" s="101">
        <v>127.8</v>
      </c>
      <c r="U86" s="101">
        <v>126.8</v>
      </c>
      <c r="V86" s="101">
        <v>127.1</v>
      </c>
      <c r="W86" s="101">
        <v>128.19999999999999</v>
      </c>
      <c r="X86" s="101">
        <v>129.4</v>
      </c>
      <c r="Y86" s="101">
        <v>128.4</v>
      </c>
      <c r="Z86" s="101">
        <v>127.7</v>
      </c>
      <c r="AA86" s="101">
        <v>127.7</v>
      </c>
      <c r="AB86" s="53">
        <v>129</v>
      </c>
      <c r="AC86" s="53">
        <v>130</v>
      </c>
      <c r="AD86" s="53">
        <v>130</v>
      </c>
      <c r="AE86" s="53">
        <v>130</v>
      </c>
      <c r="AF86" s="53">
        <v>130</v>
      </c>
      <c r="AG86" s="102"/>
      <c r="AH86" s="56">
        <f t="shared" si="17"/>
        <v>131.19999999999999</v>
      </c>
      <c r="AI86" s="57">
        <f t="shared" si="18"/>
        <v>124.9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131.80000000000001</v>
      </c>
      <c r="C87" s="53">
        <v>131.5</v>
      </c>
      <c r="D87" s="53">
        <v>130.19999999999999</v>
      </c>
      <c r="E87" s="53">
        <v>130.30000000000001</v>
      </c>
      <c r="F87" s="53">
        <v>129.69999999999999</v>
      </c>
      <c r="G87" s="53">
        <v>128.1</v>
      </c>
      <c r="H87" s="53">
        <v>128.4</v>
      </c>
      <c r="I87" s="53">
        <v>128.4</v>
      </c>
      <c r="J87" s="53">
        <v>127.7</v>
      </c>
      <c r="K87" s="53">
        <v>127.7</v>
      </c>
      <c r="L87" s="53">
        <v>128.80000000000001</v>
      </c>
      <c r="M87" s="53">
        <v>127.5</v>
      </c>
      <c r="N87" s="53">
        <v>129.1</v>
      </c>
      <c r="O87" s="53">
        <v>129.1</v>
      </c>
      <c r="P87" s="53">
        <v>130.1</v>
      </c>
      <c r="Q87" s="53">
        <v>129.19999999999999</v>
      </c>
      <c r="R87" s="53">
        <v>128.1</v>
      </c>
      <c r="S87" s="53">
        <v>130.1</v>
      </c>
      <c r="T87" s="53">
        <v>127.5</v>
      </c>
      <c r="U87" s="53">
        <v>127.1</v>
      </c>
      <c r="V87" s="53">
        <v>127.8</v>
      </c>
      <c r="W87" s="101">
        <v>130</v>
      </c>
      <c r="X87" s="101">
        <v>131.19999999999999</v>
      </c>
      <c r="Y87" s="101">
        <v>131.6</v>
      </c>
      <c r="Z87" s="101">
        <v>131.5</v>
      </c>
      <c r="AA87" s="101">
        <v>131.5</v>
      </c>
      <c r="AB87" s="53">
        <v>131</v>
      </c>
      <c r="AC87" s="53">
        <v>131</v>
      </c>
      <c r="AD87" s="53">
        <v>131</v>
      </c>
      <c r="AE87" s="53">
        <v>131</v>
      </c>
      <c r="AF87" s="53">
        <v>129</v>
      </c>
      <c r="AG87" s="102"/>
      <c r="AH87" s="56">
        <f t="shared" si="17"/>
        <v>131.80000000000001</v>
      </c>
      <c r="AI87" s="57">
        <f t="shared" si="18"/>
        <v>127.1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135.19999999999999</v>
      </c>
      <c r="C88" s="53">
        <v>135.5</v>
      </c>
      <c r="D88" s="53">
        <v>134.1</v>
      </c>
      <c r="E88" s="53">
        <v>134.1</v>
      </c>
      <c r="F88" s="53">
        <v>133.19999999999999</v>
      </c>
      <c r="G88" s="53">
        <v>131.69999999999999</v>
      </c>
      <c r="H88" s="53">
        <v>131.30000000000001</v>
      </c>
      <c r="I88" s="53">
        <v>131.30000000000001</v>
      </c>
      <c r="J88" s="53">
        <v>132.19999999999999</v>
      </c>
      <c r="K88" s="53">
        <v>132.19999999999999</v>
      </c>
      <c r="L88" s="53">
        <v>132.1</v>
      </c>
      <c r="M88" s="53">
        <v>130.80000000000001</v>
      </c>
      <c r="N88" s="53">
        <v>132</v>
      </c>
      <c r="O88" s="53">
        <v>132</v>
      </c>
      <c r="P88" s="53">
        <v>134.1</v>
      </c>
      <c r="Q88" s="53">
        <v>131.80000000000001</v>
      </c>
      <c r="R88" s="53">
        <v>130.1</v>
      </c>
      <c r="S88" s="53">
        <v>131.6</v>
      </c>
      <c r="T88" s="53">
        <v>129</v>
      </c>
      <c r="U88" s="53">
        <v>128.5</v>
      </c>
      <c r="V88" s="53">
        <v>130.5</v>
      </c>
      <c r="W88" s="101">
        <v>133.19999999999999</v>
      </c>
      <c r="X88" s="101">
        <v>134.80000000000001</v>
      </c>
      <c r="Y88" s="101">
        <v>134.30000000000001</v>
      </c>
      <c r="Z88" s="101">
        <v>132.9</v>
      </c>
      <c r="AA88" s="101">
        <v>132.9</v>
      </c>
      <c r="AB88" s="53">
        <v>133</v>
      </c>
      <c r="AC88" s="53">
        <v>134</v>
      </c>
      <c r="AD88" s="53">
        <v>134</v>
      </c>
      <c r="AE88" s="53">
        <v>134</v>
      </c>
      <c r="AF88" s="53">
        <v>132</v>
      </c>
      <c r="AG88" s="102"/>
      <c r="AH88" s="56">
        <f t="shared" si="17"/>
        <v>135.5</v>
      </c>
      <c r="AI88" s="57">
        <f t="shared" si="18"/>
        <v>128.5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134.1</v>
      </c>
      <c r="C89" s="105">
        <v>134.1</v>
      </c>
      <c r="D89" s="105">
        <v>133.9</v>
      </c>
      <c r="E89" s="105">
        <v>134.1</v>
      </c>
      <c r="F89" s="105">
        <v>133.6</v>
      </c>
      <c r="G89" s="105">
        <v>133.5</v>
      </c>
      <c r="H89" s="105">
        <v>133.1</v>
      </c>
      <c r="I89" s="105">
        <v>133.1</v>
      </c>
      <c r="J89" s="105">
        <v>132</v>
      </c>
      <c r="K89" s="105">
        <v>132</v>
      </c>
      <c r="L89" s="105">
        <v>132.30000000000001</v>
      </c>
      <c r="M89" s="105">
        <v>133.6</v>
      </c>
      <c r="N89" s="105">
        <v>132.4</v>
      </c>
      <c r="O89" s="105">
        <v>132.4</v>
      </c>
      <c r="P89" s="105">
        <v>135.6</v>
      </c>
      <c r="Q89" s="105">
        <v>132.1</v>
      </c>
      <c r="R89" s="105">
        <v>131.1</v>
      </c>
      <c r="S89" s="105">
        <v>130.9</v>
      </c>
      <c r="T89" s="105">
        <v>130.19999999999999</v>
      </c>
      <c r="U89" s="105">
        <v>131.5</v>
      </c>
      <c r="V89" s="105">
        <v>130.4</v>
      </c>
      <c r="W89" s="101">
        <v>137.19999999999999</v>
      </c>
      <c r="X89" s="101">
        <v>134.30000000000001</v>
      </c>
      <c r="Y89" s="101">
        <v>135.4</v>
      </c>
      <c r="Z89" s="101">
        <v>134.4</v>
      </c>
      <c r="AA89" s="101">
        <v>134.4</v>
      </c>
      <c r="AB89" s="105">
        <v>135</v>
      </c>
      <c r="AC89" s="105">
        <v>136.5</v>
      </c>
      <c r="AD89" s="105">
        <v>136.5</v>
      </c>
      <c r="AE89" s="105">
        <v>136.5</v>
      </c>
      <c r="AF89" s="105">
        <v>132</v>
      </c>
      <c r="AG89" s="106"/>
      <c r="AH89" s="56">
        <f t="shared" si="17"/>
        <v>137.19999999999999</v>
      </c>
      <c r="AI89" s="57">
        <f t="shared" si="18"/>
        <v>130.19999999999999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134.9</v>
      </c>
      <c r="C90" s="53">
        <v>134.4</v>
      </c>
      <c r="D90" s="53">
        <v>134.30000000000001</v>
      </c>
      <c r="E90" s="53">
        <v>133.9</v>
      </c>
      <c r="F90" s="53">
        <v>133.6</v>
      </c>
      <c r="G90" s="53">
        <v>132.4</v>
      </c>
      <c r="H90" s="53">
        <v>131.19999999999999</v>
      </c>
      <c r="I90" s="53">
        <v>131.19999999999999</v>
      </c>
      <c r="J90" s="53">
        <v>129</v>
      </c>
      <c r="K90" s="53">
        <v>129</v>
      </c>
      <c r="L90" s="53">
        <v>128.4</v>
      </c>
      <c r="M90" s="53">
        <v>131.6</v>
      </c>
      <c r="N90" s="53">
        <v>130.9</v>
      </c>
      <c r="O90" s="53">
        <v>130.9</v>
      </c>
      <c r="P90" s="53">
        <v>135.19999999999999</v>
      </c>
      <c r="Q90" s="53">
        <v>131.9</v>
      </c>
      <c r="R90" s="53">
        <v>130.5</v>
      </c>
      <c r="S90" s="53">
        <v>129.6</v>
      </c>
      <c r="T90" s="53">
        <v>129.4</v>
      </c>
      <c r="U90" s="53">
        <v>129.4</v>
      </c>
      <c r="V90" s="53">
        <v>126.1</v>
      </c>
      <c r="W90" s="101">
        <v>136.5</v>
      </c>
      <c r="X90" s="101">
        <v>132.80000000000001</v>
      </c>
      <c r="Y90" s="101">
        <v>133</v>
      </c>
      <c r="Z90" s="101">
        <v>133.30000000000001</v>
      </c>
      <c r="AA90" s="101">
        <v>133.30000000000001</v>
      </c>
      <c r="AB90" s="53">
        <v>135</v>
      </c>
      <c r="AC90" s="53">
        <v>136.80000000000001</v>
      </c>
      <c r="AD90" s="53">
        <v>136.80000000000001</v>
      </c>
      <c r="AE90" s="53">
        <v>136.80000000000001</v>
      </c>
      <c r="AF90" s="53">
        <v>136.80000000000001</v>
      </c>
      <c r="AG90" s="102"/>
      <c r="AH90" s="56">
        <f t="shared" si="17"/>
        <v>136.80000000000001</v>
      </c>
      <c r="AI90" s="57">
        <f t="shared" si="18"/>
        <v>126.1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66.3</v>
      </c>
      <c r="C91" s="108">
        <v>66.7</v>
      </c>
      <c r="D91" s="108">
        <v>66.400000000000006</v>
      </c>
      <c r="E91" s="108">
        <v>66.7</v>
      </c>
      <c r="F91" s="108">
        <v>66.400000000000006</v>
      </c>
      <c r="G91" s="108">
        <v>65.5</v>
      </c>
      <c r="H91" s="108">
        <v>65.099999999999994</v>
      </c>
      <c r="I91" s="108">
        <v>65.099999999999994</v>
      </c>
      <c r="J91" s="108">
        <v>63.5</v>
      </c>
      <c r="K91" s="108">
        <v>63.5</v>
      </c>
      <c r="L91" s="108">
        <v>64.3</v>
      </c>
      <c r="M91" s="108">
        <v>64</v>
      </c>
      <c r="N91" s="108">
        <v>64.5</v>
      </c>
      <c r="O91" s="108">
        <v>64.5</v>
      </c>
      <c r="P91" s="108">
        <v>64.8</v>
      </c>
      <c r="Q91" s="108">
        <v>65.099999999999994</v>
      </c>
      <c r="R91" s="108">
        <v>65.599999999999994</v>
      </c>
      <c r="S91" s="108">
        <v>65.400000000000006</v>
      </c>
      <c r="T91" s="108">
        <v>64.900000000000006</v>
      </c>
      <c r="U91" s="108">
        <v>64.5</v>
      </c>
      <c r="V91" s="108">
        <v>64.900000000000006</v>
      </c>
      <c r="W91" s="108">
        <v>64.5</v>
      </c>
      <c r="X91" s="108">
        <v>65.900000000000006</v>
      </c>
      <c r="Y91" s="108">
        <v>65.2</v>
      </c>
      <c r="Z91" s="108">
        <v>65</v>
      </c>
      <c r="AA91" s="108">
        <v>65</v>
      </c>
      <c r="AB91" s="108">
        <v>65.7</v>
      </c>
      <c r="AC91" s="108">
        <v>66</v>
      </c>
      <c r="AD91" s="108">
        <v>66</v>
      </c>
      <c r="AE91" s="108">
        <v>66</v>
      </c>
      <c r="AF91" s="108">
        <v>66</v>
      </c>
      <c r="AG91" s="109"/>
      <c r="AH91" s="56">
        <f t="shared" si="17"/>
        <v>66.7</v>
      </c>
      <c r="AI91" s="57">
        <f t="shared" si="18"/>
        <v>63.5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132.23999999999998</v>
      </c>
      <c r="C93" s="114">
        <f t="shared" ref="C93:AF93" si="22">SUM(C15,C18,C21:C22,C42,C44:C45,C47,C49,C94:C97,C102,C108,C114,C123,C125,C137,C144,C147:C148,C155,C157,C159,C163:C165,C167:C169,C174,C180:C181,C183:C185,C193,C198)</f>
        <v>130.94</v>
      </c>
      <c r="D93" s="114">
        <f t="shared" si="22"/>
        <v>136.54</v>
      </c>
      <c r="E93" s="114">
        <f t="shared" si="22"/>
        <v>133.23999999999998</v>
      </c>
      <c r="F93" s="115">
        <f t="shared" si="22"/>
        <v>158.14000000000001</v>
      </c>
      <c r="G93" s="115">
        <f t="shared" si="22"/>
        <v>184.43999999999994</v>
      </c>
      <c r="H93" s="115">
        <f t="shared" si="22"/>
        <v>219.73999999999998</v>
      </c>
      <c r="I93" s="115">
        <f t="shared" si="22"/>
        <v>216.13999999999996</v>
      </c>
      <c r="J93" s="115">
        <f t="shared" si="22"/>
        <v>268.33999999999997</v>
      </c>
      <c r="K93" s="115">
        <f t="shared" si="22"/>
        <v>268.33999999999997</v>
      </c>
      <c r="L93" s="115">
        <f t="shared" si="22"/>
        <v>355.44000000000005</v>
      </c>
      <c r="M93" s="115">
        <f t="shared" si="22"/>
        <v>318.64000000000004</v>
      </c>
      <c r="N93" s="115">
        <f t="shared" si="22"/>
        <v>311.34000000000003</v>
      </c>
      <c r="O93" s="115">
        <f t="shared" si="22"/>
        <v>294.64000000000004</v>
      </c>
      <c r="P93" s="115">
        <f t="shared" si="22"/>
        <v>283.44</v>
      </c>
      <c r="Q93" s="115">
        <f t="shared" si="22"/>
        <v>275.64000000000004</v>
      </c>
      <c r="R93" s="115">
        <f t="shared" si="22"/>
        <v>272.54000000000002</v>
      </c>
      <c r="S93" s="115">
        <f t="shared" si="22"/>
        <v>270.94000000000005</v>
      </c>
      <c r="T93" s="115">
        <f t="shared" si="22"/>
        <v>287.44000000000005</v>
      </c>
      <c r="U93" s="115">
        <f t="shared" si="22"/>
        <v>313.94000000000005</v>
      </c>
      <c r="V93" s="115">
        <f t="shared" si="22"/>
        <v>371.44</v>
      </c>
      <c r="W93" s="115">
        <f t="shared" si="22"/>
        <v>398.04000000000008</v>
      </c>
      <c r="X93" s="115">
        <f t="shared" si="22"/>
        <v>388.34000000000003</v>
      </c>
      <c r="Y93" s="115">
        <f t="shared" si="22"/>
        <v>370.04</v>
      </c>
      <c r="Z93" s="115">
        <f t="shared" si="22"/>
        <v>351.24</v>
      </c>
      <c r="AA93" s="115">
        <f t="shared" si="22"/>
        <v>326.04000000000002</v>
      </c>
      <c r="AB93" s="115">
        <f t="shared" si="22"/>
        <v>309.94000000000005</v>
      </c>
      <c r="AC93" s="115">
        <f t="shared" si="22"/>
        <v>286.04000000000002</v>
      </c>
      <c r="AD93" s="115">
        <f t="shared" si="22"/>
        <v>216.03999999999996</v>
      </c>
      <c r="AE93" s="115">
        <f t="shared" si="22"/>
        <v>168.53999999999996</v>
      </c>
      <c r="AF93" s="115">
        <f t="shared" si="22"/>
        <v>154.03999999999996</v>
      </c>
      <c r="AG93" s="116"/>
      <c r="AH93" s="56">
        <f>MAX(B93:AF93)</f>
        <v>398.04000000000008</v>
      </c>
      <c r="AI93" s="57">
        <f>MIN(B93:AF93)</f>
        <v>130.94</v>
      </c>
    </row>
    <row r="94" spans="1:88" x14ac:dyDescent="0.25">
      <c r="A94" s="117" t="s">
        <v>97</v>
      </c>
      <c r="B94" s="60">
        <v>72.599999999999994</v>
      </c>
      <c r="C94" s="60">
        <v>71.400000000000006</v>
      </c>
      <c r="D94" s="60">
        <v>56.9</v>
      </c>
      <c r="E94" s="60">
        <v>53.3</v>
      </c>
      <c r="F94" s="118">
        <v>66.5</v>
      </c>
      <c r="G94" s="118">
        <v>68.2</v>
      </c>
      <c r="H94" s="118">
        <v>71.5</v>
      </c>
      <c r="I94" s="118">
        <v>65</v>
      </c>
      <c r="J94" s="118">
        <v>43.1</v>
      </c>
      <c r="K94" s="118">
        <v>43.1</v>
      </c>
      <c r="L94" s="49">
        <v>61.9</v>
      </c>
      <c r="M94" s="118">
        <v>71.2</v>
      </c>
      <c r="N94" s="118">
        <v>80</v>
      </c>
      <c r="O94" s="118">
        <v>73</v>
      </c>
      <c r="P94" s="118">
        <v>68.5</v>
      </c>
      <c r="Q94" s="118">
        <v>65.7</v>
      </c>
      <c r="R94" s="118">
        <v>66.3</v>
      </c>
      <c r="S94" s="118">
        <v>68.5</v>
      </c>
      <c r="T94" s="49">
        <v>59.7</v>
      </c>
      <c r="U94" s="49">
        <v>43</v>
      </c>
      <c r="V94" s="49">
        <v>56.2</v>
      </c>
      <c r="W94" s="118">
        <v>55.4</v>
      </c>
      <c r="X94" s="118">
        <v>50.3</v>
      </c>
      <c r="Y94" s="118">
        <v>55.3</v>
      </c>
      <c r="Z94" s="118">
        <v>67.8</v>
      </c>
      <c r="AA94" s="49">
        <v>74</v>
      </c>
      <c r="AB94" s="49">
        <v>74</v>
      </c>
      <c r="AC94" s="49">
        <v>79</v>
      </c>
      <c r="AD94" s="49">
        <v>69</v>
      </c>
      <c r="AE94" s="49">
        <v>60</v>
      </c>
      <c r="AF94" s="119">
        <v>63</v>
      </c>
      <c r="AG94" s="120">
        <v>75</v>
      </c>
      <c r="AH94" s="56">
        <f t="shared" ref="AH94:AH99" si="23">IF(ABS(MAX(B94:AF94))&gt;ABS(MIN(B94:AF94)),MAX(B94:AF94),MIN(B94:AF94))</f>
        <v>80</v>
      </c>
      <c r="AI94" s="121">
        <f t="shared" ref="AI94:AI99" si="24">INDEX($B$9:$AF$9,1,MATCH(AH94,B94:AF94,0))</f>
        <v>0.41666666666666702</v>
      </c>
    </row>
    <row r="95" spans="1:88" x14ac:dyDescent="0.25">
      <c r="A95" s="122" t="s">
        <v>98</v>
      </c>
      <c r="B95" s="62">
        <v>-88.4</v>
      </c>
      <c r="C95" s="62">
        <v>-88.6</v>
      </c>
      <c r="D95" s="62">
        <v>-88.8</v>
      </c>
      <c r="E95" s="62">
        <v>-89</v>
      </c>
      <c r="F95" s="62">
        <v>-85</v>
      </c>
      <c r="G95" s="62">
        <v>-78.3</v>
      </c>
      <c r="H95" s="62">
        <v>-69</v>
      </c>
      <c r="I95" s="62">
        <v>-66</v>
      </c>
      <c r="J95" s="62">
        <v>-30</v>
      </c>
      <c r="K95" s="62">
        <v>-30</v>
      </c>
      <c r="L95" s="62">
        <v>-21.1</v>
      </c>
      <c r="M95" s="62">
        <v>-37.799999999999997</v>
      </c>
      <c r="N95" s="62">
        <v>-39</v>
      </c>
      <c r="O95" s="62">
        <v>-45.5</v>
      </c>
      <c r="P95" s="62">
        <v>-46</v>
      </c>
      <c r="Q95" s="62">
        <v>-47</v>
      </c>
      <c r="R95" s="62">
        <v>-48</v>
      </c>
      <c r="S95" s="62">
        <v>-49.1</v>
      </c>
      <c r="T95" s="62">
        <v>-43.3</v>
      </c>
      <c r="U95" s="62">
        <v>-33</v>
      </c>
      <c r="V95" s="62">
        <v>-15</v>
      </c>
      <c r="W95" s="62">
        <v>0.3</v>
      </c>
      <c r="X95" s="62">
        <v>3.8</v>
      </c>
      <c r="Y95" s="62">
        <v>-3.3</v>
      </c>
      <c r="Z95" s="62">
        <v>-18.5</v>
      </c>
      <c r="AA95" s="53">
        <v>-30</v>
      </c>
      <c r="AB95" s="53">
        <v>-33</v>
      </c>
      <c r="AC95" s="53">
        <v>-43</v>
      </c>
      <c r="AD95" s="53">
        <v>-66</v>
      </c>
      <c r="AE95" s="53">
        <v>-84</v>
      </c>
      <c r="AF95" s="123">
        <v>-91</v>
      </c>
      <c r="AG95" s="120">
        <v>240</v>
      </c>
      <c r="AH95" s="56">
        <f t="shared" si="23"/>
        <v>-91</v>
      </c>
      <c r="AI95" s="121">
        <f t="shared" si="24"/>
        <v>1</v>
      </c>
    </row>
    <row r="96" spans="1:88" x14ac:dyDescent="0.25">
      <c r="A96" s="122" t="s">
        <v>99</v>
      </c>
      <c r="B96" s="62">
        <v>-11.9</v>
      </c>
      <c r="C96" s="62">
        <v>-10</v>
      </c>
      <c r="D96" s="62">
        <v>-14.1</v>
      </c>
      <c r="E96" s="62">
        <v>-13.9</v>
      </c>
      <c r="F96" s="62">
        <v>-7.2</v>
      </c>
      <c r="G96" s="62">
        <v>-9.3000000000000007</v>
      </c>
      <c r="H96" s="62">
        <v>-1.6</v>
      </c>
      <c r="I96" s="62">
        <v>-1.9</v>
      </c>
      <c r="J96" s="62">
        <v>4.2</v>
      </c>
      <c r="K96" s="62">
        <v>4.2</v>
      </c>
      <c r="L96" s="62">
        <v>28.5</v>
      </c>
      <c r="M96" s="62">
        <v>4.5999999999999996</v>
      </c>
      <c r="N96" s="62">
        <v>6.4</v>
      </c>
      <c r="O96" s="62">
        <v>2.8</v>
      </c>
      <c r="P96" s="62">
        <v>8</v>
      </c>
      <c r="Q96" s="62">
        <v>1</v>
      </c>
      <c r="R96" s="62">
        <v>2.9</v>
      </c>
      <c r="S96" s="62">
        <v>7</v>
      </c>
      <c r="T96" s="62">
        <v>3.3</v>
      </c>
      <c r="U96" s="62">
        <v>7.7</v>
      </c>
      <c r="V96" s="62">
        <v>35.9</v>
      </c>
      <c r="W96" s="62">
        <v>41.9</v>
      </c>
      <c r="X96" s="62">
        <v>47</v>
      </c>
      <c r="Y96" s="62">
        <v>13.8</v>
      </c>
      <c r="Z96" s="62">
        <v>11.2</v>
      </c>
      <c r="AA96" s="53">
        <v>8</v>
      </c>
      <c r="AB96" s="53">
        <v>6.4</v>
      </c>
      <c r="AC96" s="53">
        <v>8</v>
      </c>
      <c r="AD96" s="53">
        <v>-2</v>
      </c>
      <c r="AE96" s="53">
        <v>-8</v>
      </c>
      <c r="AF96" s="123">
        <v>-9</v>
      </c>
      <c r="AG96" s="120">
        <v>60</v>
      </c>
      <c r="AH96" s="56">
        <f t="shared" si="23"/>
        <v>47</v>
      </c>
      <c r="AI96" s="121">
        <f t="shared" si="24"/>
        <v>0.77083333333333337</v>
      </c>
    </row>
    <row r="97" spans="1:37" x14ac:dyDescent="0.25">
      <c r="A97" s="124" t="s">
        <v>100</v>
      </c>
      <c r="B97" s="65">
        <v>-31.3</v>
      </c>
      <c r="C97" s="65">
        <v>-33.1</v>
      </c>
      <c r="D97" s="65">
        <v>-20</v>
      </c>
      <c r="E97" s="65">
        <v>-19.7</v>
      </c>
      <c r="F97" s="65">
        <v>-19.600000000000001</v>
      </c>
      <c r="G97" s="65">
        <v>0</v>
      </c>
      <c r="H97" s="65">
        <v>15</v>
      </c>
      <c r="I97" s="65">
        <v>13</v>
      </c>
      <c r="J97" s="65">
        <v>45</v>
      </c>
      <c r="K97" s="65">
        <v>45</v>
      </c>
      <c r="L97" s="65">
        <v>80.099999999999994</v>
      </c>
      <c r="M97" s="65">
        <v>74.7</v>
      </c>
      <c r="N97" s="65">
        <v>58</v>
      </c>
      <c r="O97" s="65">
        <v>58.4</v>
      </c>
      <c r="P97" s="65">
        <v>47</v>
      </c>
      <c r="Q97" s="65">
        <v>50</v>
      </c>
      <c r="R97" s="65">
        <v>45.6</v>
      </c>
      <c r="S97" s="65">
        <v>38.799999999999997</v>
      </c>
      <c r="T97" s="65">
        <v>62</v>
      </c>
      <c r="U97" s="65">
        <v>90.5</v>
      </c>
      <c r="V97" s="65">
        <v>85.3</v>
      </c>
      <c r="W97" s="65">
        <v>91.4</v>
      </c>
      <c r="X97" s="65">
        <v>78.2</v>
      </c>
      <c r="Y97" s="65">
        <v>95.2</v>
      </c>
      <c r="Z97" s="65">
        <v>81.7</v>
      </c>
      <c r="AA97" s="125">
        <v>65</v>
      </c>
      <c r="AB97" s="125">
        <v>53.5</v>
      </c>
      <c r="AC97" s="125">
        <v>33</v>
      </c>
      <c r="AD97" s="125">
        <v>6</v>
      </c>
      <c r="AE97" s="125">
        <v>-8.5</v>
      </c>
      <c r="AF97" s="126">
        <v>-18</v>
      </c>
      <c r="AG97" s="127">
        <v>120</v>
      </c>
      <c r="AH97" s="56">
        <f t="shared" si="23"/>
        <v>95.2</v>
      </c>
      <c r="AI97" s="121">
        <f t="shared" si="24"/>
        <v>0.79166666666666663</v>
      </c>
    </row>
    <row r="98" spans="1:37" x14ac:dyDescent="0.25">
      <c r="A98" s="124" t="s">
        <v>101</v>
      </c>
      <c r="B98" s="65">
        <v>-3.3</v>
      </c>
      <c r="C98" s="65">
        <v>-7.7</v>
      </c>
      <c r="D98" s="65">
        <v>7.8</v>
      </c>
      <c r="E98" s="65">
        <v>7.2</v>
      </c>
      <c r="F98" s="65">
        <v>6</v>
      </c>
      <c r="G98" s="65">
        <v>14</v>
      </c>
      <c r="H98" s="65">
        <v>25.1</v>
      </c>
      <c r="I98" s="65">
        <v>25.2</v>
      </c>
      <c r="J98" s="65">
        <v>75.900000000000006</v>
      </c>
      <c r="K98" s="65">
        <v>75.900000000000006</v>
      </c>
      <c r="L98" s="65">
        <v>62.4</v>
      </c>
      <c r="M98" s="65">
        <v>57.6</v>
      </c>
      <c r="N98" s="65">
        <v>50</v>
      </c>
      <c r="O98" s="65">
        <v>54.9</v>
      </c>
      <c r="P98" s="65">
        <v>45</v>
      </c>
      <c r="Q98" s="65">
        <v>47</v>
      </c>
      <c r="R98" s="65">
        <v>44.8</v>
      </c>
      <c r="S98" s="65">
        <v>39</v>
      </c>
      <c r="T98" s="65">
        <v>56.9</v>
      </c>
      <c r="U98" s="65">
        <v>74.099999999999994</v>
      </c>
      <c r="V98" s="65">
        <v>60.1</v>
      </c>
      <c r="W98" s="65">
        <v>60.4</v>
      </c>
      <c r="X98" s="65">
        <v>48.8</v>
      </c>
      <c r="Y98" s="65">
        <v>63.6</v>
      </c>
      <c r="Z98" s="65">
        <v>60.7</v>
      </c>
      <c r="AA98" s="125">
        <v>49</v>
      </c>
      <c r="AB98" s="125">
        <v>43.5</v>
      </c>
      <c r="AC98" s="125">
        <v>30</v>
      </c>
      <c r="AD98" s="125">
        <v>14</v>
      </c>
      <c r="AE98" s="125">
        <v>8</v>
      </c>
      <c r="AF98" s="126">
        <v>3</v>
      </c>
      <c r="AG98" s="127"/>
      <c r="AH98" s="56">
        <f t="shared" si="23"/>
        <v>75.900000000000006</v>
      </c>
      <c r="AI98" s="121">
        <f t="shared" si="24"/>
        <v>0.29166666666666669</v>
      </c>
    </row>
    <row r="99" spans="1:37" ht="15.75" thickBot="1" x14ac:dyDescent="0.3">
      <c r="A99" s="124" t="s">
        <v>102</v>
      </c>
      <c r="B99" s="65">
        <v>15.1</v>
      </c>
      <c r="C99" s="65">
        <v>14.9</v>
      </c>
      <c r="D99" s="65">
        <v>22.1</v>
      </c>
      <c r="E99" s="65">
        <v>27.2</v>
      </c>
      <c r="F99" s="65">
        <v>23.8</v>
      </c>
      <c r="G99" s="65">
        <v>17.600000000000001</v>
      </c>
      <c r="H99" s="65">
        <v>28.6</v>
      </c>
      <c r="I99" s="65">
        <v>57.6</v>
      </c>
      <c r="J99" s="65">
        <v>47.6</v>
      </c>
      <c r="K99" s="65">
        <v>47.6</v>
      </c>
      <c r="L99" s="65">
        <v>32.1</v>
      </c>
      <c r="M99" s="65">
        <v>18.8</v>
      </c>
      <c r="N99" s="65">
        <v>11</v>
      </c>
      <c r="O99" s="65">
        <v>26.5</v>
      </c>
      <c r="P99" s="65">
        <v>37</v>
      </c>
      <c r="Q99" s="65">
        <v>37</v>
      </c>
      <c r="R99" s="65">
        <v>38.1</v>
      </c>
      <c r="S99" s="65">
        <v>36.4</v>
      </c>
      <c r="T99" s="65">
        <v>44.9</v>
      </c>
      <c r="U99" s="65">
        <v>58.6</v>
      </c>
      <c r="V99" s="65">
        <v>33.1</v>
      </c>
      <c r="W99" s="65">
        <v>31.4</v>
      </c>
      <c r="X99" s="65">
        <v>45.2</v>
      </c>
      <c r="Y99" s="65">
        <v>40.6</v>
      </c>
      <c r="Z99" s="65">
        <v>26.7</v>
      </c>
      <c r="AA99" s="125">
        <v>23</v>
      </c>
      <c r="AB99" s="125">
        <v>25</v>
      </c>
      <c r="AC99" s="125">
        <v>17</v>
      </c>
      <c r="AD99" s="125">
        <v>23</v>
      </c>
      <c r="AE99" s="125">
        <v>29</v>
      </c>
      <c r="AF99" s="126">
        <v>39</v>
      </c>
      <c r="AG99" s="128"/>
      <c r="AH99" s="56">
        <f t="shared" si="23"/>
        <v>58.6</v>
      </c>
      <c r="AI99" s="121">
        <f t="shared" si="24"/>
        <v>0.70833333333333304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5">B101</f>
        <v>9.9</v>
      </c>
      <c r="D101" s="134">
        <f t="shared" si="25"/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ref="S101:AF106" si="26">R101</f>
        <v>9.9</v>
      </c>
      <c r="T101" s="134">
        <f t="shared" si="26"/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5"/>
        <v>9.6</v>
      </c>
      <c r="D102" s="137">
        <f t="shared" si="25"/>
        <v>9.6</v>
      </c>
      <c r="E102" s="137">
        <f t="shared" si="25"/>
        <v>9.6</v>
      </c>
      <c r="F102" s="137">
        <f t="shared" si="25"/>
        <v>9.6</v>
      </c>
      <c r="G102" s="137">
        <f t="shared" si="25"/>
        <v>9.6</v>
      </c>
      <c r="H102" s="137">
        <f t="shared" si="25"/>
        <v>9.6</v>
      </c>
      <c r="I102" s="137">
        <f t="shared" si="25"/>
        <v>9.6</v>
      </c>
      <c r="J102" s="137">
        <f t="shared" si="25"/>
        <v>9.6</v>
      </c>
      <c r="K102" s="137">
        <f t="shared" si="25"/>
        <v>9.6</v>
      </c>
      <c r="L102" s="137">
        <f t="shared" si="25"/>
        <v>9.6</v>
      </c>
      <c r="M102" s="137">
        <f t="shared" si="25"/>
        <v>9.6</v>
      </c>
      <c r="N102" s="137">
        <f t="shared" si="25"/>
        <v>9.6</v>
      </c>
      <c r="O102" s="137">
        <f t="shared" si="25"/>
        <v>9.6</v>
      </c>
      <c r="P102" s="137">
        <f t="shared" si="25"/>
        <v>9.6</v>
      </c>
      <c r="Q102" s="137">
        <f t="shared" si="25"/>
        <v>9.6</v>
      </c>
      <c r="R102" s="137">
        <f t="shared" si="25"/>
        <v>9.6</v>
      </c>
      <c r="S102" s="137">
        <f t="shared" si="26"/>
        <v>9.6</v>
      </c>
      <c r="T102" s="137">
        <f t="shared" si="26"/>
        <v>9.6</v>
      </c>
      <c r="U102" s="137">
        <f t="shared" si="26"/>
        <v>9.6</v>
      </c>
      <c r="V102" s="137">
        <f t="shared" si="26"/>
        <v>9.6</v>
      </c>
      <c r="W102" s="137">
        <f t="shared" si="26"/>
        <v>9.6</v>
      </c>
      <c r="X102" s="137">
        <f t="shared" si="26"/>
        <v>9.6</v>
      </c>
      <c r="Y102" s="137">
        <f t="shared" si="26"/>
        <v>9.6</v>
      </c>
      <c r="Z102" s="137">
        <f t="shared" si="26"/>
        <v>9.6</v>
      </c>
      <c r="AA102" s="137">
        <f t="shared" si="26"/>
        <v>9.6</v>
      </c>
      <c r="AB102" s="137">
        <f t="shared" si="26"/>
        <v>9.6</v>
      </c>
      <c r="AC102" s="137">
        <f t="shared" si="26"/>
        <v>9.6</v>
      </c>
      <c r="AD102" s="137">
        <f t="shared" si="26"/>
        <v>9.6</v>
      </c>
      <c r="AE102" s="137">
        <f t="shared" si="26"/>
        <v>9.6</v>
      </c>
      <c r="AF102" s="137">
        <f t="shared" si="26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5"/>
        <v>9.98</v>
      </c>
      <c r="D103" s="137">
        <f t="shared" si="25"/>
        <v>9.98</v>
      </c>
      <c r="E103" s="137">
        <f t="shared" si="25"/>
        <v>9.98</v>
      </c>
      <c r="F103" s="137">
        <f t="shared" si="25"/>
        <v>9.98</v>
      </c>
      <c r="G103" s="137">
        <f t="shared" si="25"/>
        <v>9.98</v>
      </c>
      <c r="H103" s="137">
        <f t="shared" si="25"/>
        <v>9.98</v>
      </c>
      <c r="I103" s="137">
        <f t="shared" si="25"/>
        <v>9.98</v>
      </c>
      <c r="J103" s="137">
        <f t="shared" si="25"/>
        <v>9.98</v>
      </c>
      <c r="K103" s="137">
        <f t="shared" si="25"/>
        <v>9.98</v>
      </c>
      <c r="L103" s="137">
        <f t="shared" si="25"/>
        <v>9.98</v>
      </c>
      <c r="M103" s="137">
        <f t="shared" si="25"/>
        <v>9.98</v>
      </c>
      <c r="N103" s="137">
        <f t="shared" si="25"/>
        <v>9.98</v>
      </c>
      <c r="O103" s="137">
        <f t="shared" si="25"/>
        <v>9.98</v>
      </c>
      <c r="P103" s="137">
        <f t="shared" si="25"/>
        <v>9.98</v>
      </c>
      <c r="Q103" s="137">
        <f t="shared" si="25"/>
        <v>9.98</v>
      </c>
      <c r="R103" s="137">
        <f t="shared" si="25"/>
        <v>9.98</v>
      </c>
      <c r="S103" s="137">
        <f t="shared" si="26"/>
        <v>9.98</v>
      </c>
      <c r="T103" s="137">
        <f t="shared" si="26"/>
        <v>9.98</v>
      </c>
      <c r="U103" s="137">
        <f t="shared" si="26"/>
        <v>9.98</v>
      </c>
      <c r="V103" s="137">
        <f t="shared" si="26"/>
        <v>9.98</v>
      </c>
      <c r="W103" s="137">
        <f t="shared" si="26"/>
        <v>9.98</v>
      </c>
      <c r="X103" s="137">
        <f t="shared" si="26"/>
        <v>9.98</v>
      </c>
      <c r="Y103" s="137">
        <f t="shared" si="26"/>
        <v>9.98</v>
      </c>
      <c r="Z103" s="137">
        <f t="shared" si="26"/>
        <v>9.98</v>
      </c>
      <c r="AA103" s="137">
        <f t="shared" si="26"/>
        <v>9.98</v>
      </c>
      <c r="AB103" s="137">
        <f t="shared" si="26"/>
        <v>9.98</v>
      </c>
      <c r="AC103" s="137">
        <f t="shared" si="26"/>
        <v>9.98</v>
      </c>
      <c r="AD103" s="137">
        <f t="shared" si="26"/>
        <v>9.98</v>
      </c>
      <c r="AE103" s="137">
        <f t="shared" si="26"/>
        <v>9.98</v>
      </c>
      <c r="AF103" s="137">
        <f t="shared" si="26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5"/>
        <v>9.1</v>
      </c>
      <c r="D104" s="137">
        <f t="shared" si="25"/>
        <v>9.1</v>
      </c>
      <c r="E104" s="137">
        <f t="shared" si="25"/>
        <v>9.1</v>
      </c>
      <c r="F104" s="137">
        <f t="shared" si="25"/>
        <v>9.1</v>
      </c>
      <c r="G104" s="137">
        <f t="shared" si="25"/>
        <v>9.1</v>
      </c>
      <c r="H104" s="137">
        <f t="shared" si="25"/>
        <v>9.1</v>
      </c>
      <c r="I104" s="137">
        <f t="shared" si="25"/>
        <v>9.1</v>
      </c>
      <c r="J104" s="137">
        <f t="shared" si="25"/>
        <v>9.1</v>
      </c>
      <c r="K104" s="137">
        <f t="shared" si="25"/>
        <v>9.1</v>
      </c>
      <c r="L104" s="137">
        <f t="shared" si="25"/>
        <v>9.1</v>
      </c>
      <c r="M104" s="137">
        <f t="shared" si="25"/>
        <v>9.1</v>
      </c>
      <c r="N104" s="137">
        <f t="shared" si="25"/>
        <v>9.1</v>
      </c>
      <c r="O104" s="137">
        <f t="shared" si="25"/>
        <v>9.1</v>
      </c>
      <c r="P104" s="137">
        <f t="shared" si="25"/>
        <v>9.1</v>
      </c>
      <c r="Q104" s="137">
        <f t="shared" si="25"/>
        <v>9.1</v>
      </c>
      <c r="R104" s="137">
        <f t="shared" si="25"/>
        <v>9.1</v>
      </c>
      <c r="S104" s="137">
        <f t="shared" si="26"/>
        <v>9.1</v>
      </c>
      <c r="T104" s="137">
        <f t="shared" si="26"/>
        <v>9.1</v>
      </c>
      <c r="U104" s="137">
        <f t="shared" si="26"/>
        <v>9.1</v>
      </c>
      <c r="V104" s="137">
        <f t="shared" si="26"/>
        <v>9.1</v>
      </c>
      <c r="W104" s="137">
        <f t="shared" si="26"/>
        <v>9.1</v>
      </c>
      <c r="X104" s="137">
        <f t="shared" si="26"/>
        <v>9.1</v>
      </c>
      <c r="Y104" s="137">
        <f t="shared" si="26"/>
        <v>9.1</v>
      </c>
      <c r="Z104" s="137">
        <f t="shared" si="26"/>
        <v>9.1</v>
      </c>
      <c r="AA104" s="137">
        <f t="shared" si="26"/>
        <v>9.1</v>
      </c>
      <c r="AB104" s="137">
        <f t="shared" si="26"/>
        <v>9.1</v>
      </c>
      <c r="AC104" s="137">
        <f t="shared" si="26"/>
        <v>9.1</v>
      </c>
      <c r="AD104" s="137">
        <f t="shared" si="26"/>
        <v>9.1</v>
      </c>
      <c r="AE104" s="137">
        <f t="shared" si="26"/>
        <v>9.1</v>
      </c>
      <c r="AF104" s="137">
        <f t="shared" si="26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5"/>
        <v>9.18</v>
      </c>
      <c r="D105" s="137">
        <f t="shared" si="25"/>
        <v>9.18</v>
      </c>
      <c r="E105" s="137">
        <f t="shared" si="25"/>
        <v>9.18</v>
      </c>
      <c r="F105" s="137">
        <f t="shared" si="25"/>
        <v>9.18</v>
      </c>
      <c r="G105" s="137">
        <f t="shared" si="25"/>
        <v>9.18</v>
      </c>
      <c r="H105" s="137">
        <f t="shared" si="25"/>
        <v>9.18</v>
      </c>
      <c r="I105" s="137">
        <f t="shared" si="25"/>
        <v>9.18</v>
      </c>
      <c r="J105" s="137">
        <f t="shared" si="25"/>
        <v>9.18</v>
      </c>
      <c r="K105" s="137">
        <f t="shared" si="25"/>
        <v>9.18</v>
      </c>
      <c r="L105" s="137">
        <f t="shared" si="25"/>
        <v>9.18</v>
      </c>
      <c r="M105" s="137">
        <f t="shared" si="25"/>
        <v>9.18</v>
      </c>
      <c r="N105" s="137">
        <f t="shared" si="25"/>
        <v>9.18</v>
      </c>
      <c r="O105" s="137">
        <f t="shared" si="25"/>
        <v>9.18</v>
      </c>
      <c r="P105" s="137">
        <f t="shared" si="25"/>
        <v>9.18</v>
      </c>
      <c r="Q105" s="137">
        <f t="shared" si="25"/>
        <v>9.18</v>
      </c>
      <c r="R105" s="137">
        <f t="shared" si="25"/>
        <v>9.18</v>
      </c>
      <c r="S105" s="137">
        <f t="shared" si="26"/>
        <v>9.18</v>
      </c>
      <c r="T105" s="137">
        <f t="shared" si="26"/>
        <v>9.18</v>
      </c>
      <c r="U105" s="137">
        <f t="shared" si="26"/>
        <v>9.18</v>
      </c>
      <c r="V105" s="137">
        <f t="shared" si="26"/>
        <v>9.18</v>
      </c>
      <c r="W105" s="137">
        <f t="shared" si="26"/>
        <v>9.18</v>
      </c>
      <c r="X105" s="137">
        <f t="shared" si="26"/>
        <v>9.18</v>
      </c>
      <c r="Y105" s="137">
        <f t="shared" si="26"/>
        <v>9.18</v>
      </c>
      <c r="Z105" s="137">
        <f t="shared" si="26"/>
        <v>9.18</v>
      </c>
      <c r="AA105" s="137">
        <f t="shared" si="26"/>
        <v>9.18</v>
      </c>
      <c r="AB105" s="137">
        <f t="shared" si="26"/>
        <v>9.18</v>
      </c>
      <c r="AC105" s="137">
        <f t="shared" si="26"/>
        <v>9.18</v>
      </c>
      <c r="AD105" s="137">
        <f t="shared" si="26"/>
        <v>9.18</v>
      </c>
      <c r="AE105" s="137">
        <f t="shared" si="26"/>
        <v>9.18</v>
      </c>
      <c r="AF105" s="137">
        <f t="shared" si="26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5"/>
        <v>7</v>
      </c>
      <c r="D106" s="137">
        <f t="shared" si="25"/>
        <v>7</v>
      </c>
      <c r="E106" s="137">
        <f t="shared" si="25"/>
        <v>7</v>
      </c>
      <c r="F106" s="137">
        <f t="shared" si="25"/>
        <v>7</v>
      </c>
      <c r="G106" s="137">
        <f t="shared" si="25"/>
        <v>7</v>
      </c>
      <c r="H106" s="137">
        <f t="shared" si="25"/>
        <v>7</v>
      </c>
      <c r="I106" s="137">
        <f t="shared" si="25"/>
        <v>7</v>
      </c>
      <c r="J106" s="137">
        <f t="shared" si="25"/>
        <v>7</v>
      </c>
      <c r="K106" s="137">
        <f t="shared" si="25"/>
        <v>7</v>
      </c>
      <c r="L106" s="137">
        <f t="shared" si="25"/>
        <v>7</v>
      </c>
      <c r="M106" s="137">
        <f t="shared" si="25"/>
        <v>7</v>
      </c>
      <c r="N106" s="137">
        <f t="shared" si="25"/>
        <v>7</v>
      </c>
      <c r="O106" s="137">
        <f t="shared" si="25"/>
        <v>7</v>
      </c>
      <c r="P106" s="137">
        <f t="shared" si="25"/>
        <v>7</v>
      </c>
      <c r="Q106" s="137">
        <f t="shared" si="25"/>
        <v>7</v>
      </c>
      <c r="R106" s="137">
        <f t="shared" si="25"/>
        <v>7</v>
      </c>
      <c r="S106" s="137">
        <f t="shared" si="26"/>
        <v>7</v>
      </c>
      <c r="T106" s="137">
        <f t="shared" si="26"/>
        <v>7</v>
      </c>
      <c r="U106" s="137">
        <f t="shared" si="26"/>
        <v>7</v>
      </c>
      <c r="V106" s="137">
        <f t="shared" si="26"/>
        <v>7</v>
      </c>
      <c r="W106" s="137">
        <f t="shared" si="26"/>
        <v>7</v>
      </c>
      <c r="X106" s="137">
        <f t="shared" si="26"/>
        <v>7</v>
      </c>
      <c r="Y106" s="137">
        <f t="shared" si="26"/>
        <v>7</v>
      </c>
      <c r="Z106" s="137">
        <f t="shared" si="26"/>
        <v>7</v>
      </c>
      <c r="AA106" s="137">
        <f t="shared" si="26"/>
        <v>7</v>
      </c>
      <c r="AB106" s="137">
        <f t="shared" si="26"/>
        <v>7</v>
      </c>
      <c r="AC106" s="137">
        <f t="shared" si="26"/>
        <v>7</v>
      </c>
      <c r="AD106" s="137">
        <f t="shared" si="26"/>
        <v>7</v>
      </c>
      <c r="AE106" s="137">
        <f t="shared" si="26"/>
        <v>7</v>
      </c>
      <c r="AF106" s="137">
        <f t="shared" si="26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7">B108</f>
        <v>2.25</v>
      </c>
      <c r="D108" s="137">
        <f t="shared" si="27"/>
        <v>2.25</v>
      </c>
      <c r="E108" s="137">
        <f t="shared" si="27"/>
        <v>2.25</v>
      </c>
      <c r="F108" s="137">
        <f t="shared" si="27"/>
        <v>2.25</v>
      </c>
      <c r="G108" s="137">
        <f t="shared" si="27"/>
        <v>2.25</v>
      </c>
      <c r="H108" s="137">
        <f t="shared" si="27"/>
        <v>2.25</v>
      </c>
      <c r="I108" s="137">
        <f t="shared" si="27"/>
        <v>2.25</v>
      </c>
      <c r="J108" s="137">
        <f t="shared" si="27"/>
        <v>2.25</v>
      </c>
      <c r="K108" s="137">
        <f t="shared" si="27"/>
        <v>2.25</v>
      </c>
      <c r="L108" s="137">
        <f t="shared" si="27"/>
        <v>2.25</v>
      </c>
      <c r="M108" s="137">
        <f t="shared" si="27"/>
        <v>2.25</v>
      </c>
      <c r="N108" s="137">
        <f t="shared" si="27"/>
        <v>2.25</v>
      </c>
      <c r="O108" s="137">
        <f t="shared" si="27"/>
        <v>2.25</v>
      </c>
      <c r="P108" s="137">
        <f t="shared" si="27"/>
        <v>2.25</v>
      </c>
      <c r="Q108" s="137">
        <f t="shared" si="27"/>
        <v>2.25</v>
      </c>
      <c r="R108" s="137">
        <f t="shared" si="27"/>
        <v>2.25</v>
      </c>
      <c r="S108" s="137">
        <f t="shared" ref="S108:AF109" si="28">R108</f>
        <v>2.25</v>
      </c>
      <c r="T108" s="137">
        <f t="shared" si="28"/>
        <v>2.25</v>
      </c>
      <c r="U108" s="137">
        <f t="shared" si="28"/>
        <v>2.25</v>
      </c>
      <c r="V108" s="137">
        <f t="shared" si="28"/>
        <v>2.25</v>
      </c>
      <c r="W108" s="137">
        <f t="shared" si="28"/>
        <v>2.25</v>
      </c>
      <c r="X108" s="137">
        <f t="shared" si="28"/>
        <v>2.25</v>
      </c>
      <c r="Y108" s="137">
        <f t="shared" si="28"/>
        <v>2.25</v>
      </c>
      <c r="Z108" s="137">
        <f t="shared" si="28"/>
        <v>2.25</v>
      </c>
      <c r="AA108" s="137">
        <f t="shared" si="28"/>
        <v>2.25</v>
      </c>
      <c r="AB108" s="137">
        <f t="shared" si="28"/>
        <v>2.25</v>
      </c>
      <c r="AC108" s="137">
        <f t="shared" si="28"/>
        <v>2.25</v>
      </c>
      <c r="AD108" s="137">
        <f t="shared" si="28"/>
        <v>2.25</v>
      </c>
      <c r="AE108" s="137">
        <f t="shared" si="28"/>
        <v>2.25</v>
      </c>
      <c r="AF108" s="137">
        <f t="shared" si="28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7"/>
        <v>1.64</v>
      </c>
      <c r="D109" s="137">
        <f t="shared" si="27"/>
        <v>1.64</v>
      </c>
      <c r="E109" s="137">
        <f t="shared" si="27"/>
        <v>1.64</v>
      </c>
      <c r="F109" s="137">
        <f t="shared" si="27"/>
        <v>1.64</v>
      </c>
      <c r="G109" s="137">
        <f t="shared" si="27"/>
        <v>1.64</v>
      </c>
      <c r="H109" s="137">
        <f t="shared" si="27"/>
        <v>1.64</v>
      </c>
      <c r="I109" s="137">
        <f t="shared" si="27"/>
        <v>1.64</v>
      </c>
      <c r="J109" s="137">
        <f t="shared" si="27"/>
        <v>1.64</v>
      </c>
      <c r="K109" s="137">
        <f t="shared" si="27"/>
        <v>1.64</v>
      </c>
      <c r="L109" s="137">
        <f t="shared" si="27"/>
        <v>1.64</v>
      </c>
      <c r="M109" s="137">
        <f t="shared" si="27"/>
        <v>1.64</v>
      </c>
      <c r="N109" s="137">
        <f t="shared" si="27"/>
        <v>1.64</v>
      </c>
      <c r="O109" s="137">
        <f t="shared" si="27"/>
        <v>1.64</v>
      </c>
      <c r="P109" s="137">
        <f t="shared" si="27"/>
        <v>1.64</v>
      </c>
      <c r="Q109" s="137">
        <f t="shared" si="27"/>
        <v>1.64</v>
      </c>
      <c r="R109" s="137">
        <f t="shared" si="27"/>
        <v>1.64</v>
      </c>
      <c r="S109" s="137">
        <f t="shared" si="28"/>
        <v>1.64</v>
      </c>
      <c r="T109" s="137">
        <f t="shared" si="28"/>
        <v>1.64</v>
      </c>
      <c r="U109" s="137">
        <f t="shared" si="28"/>
        <v>1.64</v>
      </c>
      <c r="V109" s="137">
        <f t="shared" si="28"/>
        <v>1.64</v>
      </c>
      <c r="W109" s="137">
        <f t="shared" si="28"/>
        <v>1.64</v>
      </c>
      <c r="X109" s="137">
        <f t="shared" si="28"/>
        <v>1.64</v>
      </c>
      <c r="Y109" s="137">
        <f t="shared" si="28"/>
        <v>1.64</v>
      </c>
      <c r="Z109" s="137">
        <f t="shared" si="28"/>
        <v>1.64</v>
      </c>
      <c r="AA109" s="137">
        <f t="shared" si="28"/>
        <v>1.64</v>
      </c>
      <c r="AB109" s="137">
        <f t="shared" si="28"/>
        <v>1.64</v>
      </c>
      <c r="AC109" s="137">
        <f t="shared" si="28"/>
        <v>1.64</v>
      </c>
      <c r="AD109" s="137">
        <f t="shared" si="28"/>
        <v>1.64</v>
      </c>
      <c r="AE109" s="137">
        <f t="shared" si="28"/>
        <v>1.64</v>
      </c>
      <c r="AF109" s="137">
        <f t="shared" si="28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29">B111</f>
        <v>1.62</v>
      </c>
      <c r="D111" s="137">
        <f t="shared" si="29"/>
        <v>1.62</v>
      </c>
      <c r="E111" s="137">
        <f t="shared" si="29"/>
        <v>1.62</v>
      </c>
      <c r="F111" s="137">
        <f t="shared" si="29"/>
        <v>1.62</v>
      </c>
      <c r="G111" s="137">
        <f t="shared" si="29"/>
        <v>1.62</v>
      </c>
      <c r="H111" s="137">
        <f t="shared" si="29"/>
        <v>1.62</v>
      </c>
      <c r="I111" s="137">
        <f t="shared" si="29"/>
        <v>1.62</v>
      </c>
      <c r="J111" s="137">
        <f t="shared" si="29"/>
        <v>1.62</v>
      </c>
      <c r="K111" s="137">
        <f t="shared" si="29"/>
        <v>1.62</v>
      </c>
      <c r="L111" s="137">
        <f t="shared" si="29"/>
        <v>1.62</v>
      </c>
      <c r="M111" s="137">
        <f t="shared" si="29"/>
        <v>1.62</v>
      </c>
      <c r="N111" s="137">
        <f t="shared" si="29"/>
        <v>1.62</v>
      </c>
      <c r="O111" s="137">
        <f t="shared" si="29"/>
        <v>1.62</v>
      </c>
      <c r="P111" s="137">
        <f t="shared" si="29"/>
        <v>1.62</v>
      </c>
      <c r="Q111" s="137">
        <f t="shared" si="29"/>
        <v>1.62</v>
      </c>
      <c r="R111" s="137">
        <f t="shared" si="29"/>
        <v>1.62</v>
      </c>
      <c r="S111" s="137">
        <f t="shared" ref="S111:AF126" si="30">R111</f>
        <v>1.62</v>
      </c>
      <c r="T111" s="137">
        <f t="shared" si="30"/>
        <v>1.62</v>
      </c>
      <c r="U111" s="137">
        <f t="shared" si="30"/>
        <v>1.62</v>
      </c>
      <c r="V111" s="137">
        <f t="shared" si="30"/>
        <v>1.62</v>
      </c>
      <c r="W111" s="137">
        <f t="shared" si="30"/>
        <v>1.62</v>
      </c>
      <c r="X111" s="137">
        <f t="shared" si="30"/>
        <v>1.62</v>
      </c>
      <c r="Y111" s="137">
        <f t="shared" si="30"/>
        <v>1.62</v>
      </c>
      <c r="Z111" s="137">
        <f t="shared" si="30"/>
        <v>1.62</v>
      </c>
      <c r="AA111" s="137">
        <f t="shared" si="30"/>
        <v>1.62</v>
      </c>
      <c r="AB111" s="137">
        <f t="shared" si="30"/>
        <v>1.62</v>
      </c>
      <c r="AC111" s="137">
        <f t="shared" si="30"/>
        <v>1.62</v>
      </c>
      <c r="AD111" s="137">
        <f t="shared" si="30"/>
        <v>1.62</v>
      </c>
      <c r="AE111" s="137">
        <f t="shared" si="30"/>
        <v>1.62</v>
      </c>
      <c r="AF111" s="137">
        <f t="shared" si="30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29"/>
        <v>8.36</v>
      </c>
      <c r="D112" s="137">
        <f t="shared" si="29"/>
        <v>8.36</v>
      </c>
      <c r="E112" s="137">
        <f t="shared" si="29"/>
        <v>8.36</v>
      </c>
      <c r="F112" s="137">
        <f t="shared" si="29"/>
        <v>8.36</v>
      </c>
      <c r="G112" s="137">
        <f t="shared" si="29"/>
        <v>8.36</v>
      </c>
      <c r="H112" s="137">
        <f t="shared" si="29"/>
        <v>8.36</v>
      </c>
      <c r="I112" s="137">
        <f t="shared" si="29"/>
        <v>8.36</v>
      </c>
      <c r="J112" s="137">
        <f t="shared" si="29"/>
        <v>8.36</v>
      </c>
      <c r="K112" s="137">
        <f t="shared" si="29"/>
        <v>8.36</v>
      </c>
      <c r="L112" s="137">
        <f t="shared" si="29"/>
        <v>8.36</v>
      </c>
      <c r="M112" s="137">
        <f t="shared" si="29"/>
        <v>8.36</v>
      </c>
      <c r="N112" s="137">
        <f t="shared" si="29"/>
        <v>8.36</v>
      </c>
      <c r="O112" s="137">
        <f t="shared" si="29"/>
        <v>8.36</v>
      </c>
      <c r="P112" s="137">
        <f t="shared" si="29"/>
        <v>8.36</v>
      </c>
      <c r="Q112" s="137">
        <f t="shared" si="29"/>
        <v>8.36</v>
      </c>
      <c r="R112" s="137">
        <f t="shared" si="29"/>
        <v>8.36</v>
      </c>
      <c r="S112" s="137">
        <f t="shared" si="30"/>
        <v>8.36</v>
      </c>
      <c r="T112" s="137">
        <f t="shared" si="30"/>
        <v>8.36</v>
      </c>
      <c r="U112" s="137">
        <f t="shared" si="30"/>
        <v>8.36</v>
      </c>
      <c r="V112" s="137">
        <f t="shared" si="30"/>
        <v>8.36</v>
      </c>
      <c r="W112" s="137">
        <f t="shared" si="30"/>
        <v>8.36</v>
      </c>
      <c r="X112" s="137">
        <f t="shared" si="30"/>
        <v>8.36</v>
      </c>
      <c r="Y112" s="137">
        <f t="shared" si="30"/>
        <v>8.36</v>
      </c>
      <c r="Z112" s="137">
        <f t="shared" si="30"/>
        <v>8.36</v>
      </c>
      <c r="AA112" s="137">
        <f t="shared" si="30"/>
        <v>8.36</v>
      </c>
      <c r="AB112" s="137">
        <f t="shared" si="30"/>
        <v>8.36</v>
      </c>
      <c r="AC112" s="137">
        <f t="shared" si="30"/>
        <v>8.36</v>
      </c>
      <c r="AD112" s="137">
        <f t="shared" si="30"/>
        <v>8.36</v>
      </c>
      <c r="AE112" s="137">
        <f t="shared" si="30"/>
        <v>8.36</v>
      </c>
      <c r="AF112" s="137">
        <f t="shared" si="30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29"/>
        <v>8</v>
      </c>
      <c r="D113" s="137">
        <f t="shared" si="29"/>
        <v>8</v>
      </c>
      <c r="E113" s="137">
        <f t="shared" si="29"/>
        <v>8</v>
      </c>
      <c r="F113" s="137">
        <f t="shared" si="29"/>
        <v>8</v>
      </c>
      <c r="G113" s="137">
        <f t="shared" si="29"/>
        <v>8</v>
      </c>
      <c r="H113" s="137">
        <f t="shared" si="29"/>
        <v>8</v>
      </c>
      <c r="I113" s="137">
        <v>5.4</v>
      </c>
      <c r="J113" s="137">
        <f t="shared" si="29"/>
        <v>5.4</v>
      </c>
      <c r="K113" s="137">
        <f t="shared" si="29"/>
        <v>5.4</v>
      </c>
      <c r="L113" s="137">
        <f t="shared" si="29"/>
        <v>5.4</v>
      </c>
      <c r="M113" s="137">
        <f t="shared" si="29"/>
        <v>5.4</v>
      </c>
      <c r="N113" s="137">
        <f t="shared" si="29"/>
        <v>5.4</v>
      </c>
      <c r="O113" s="137">
        <f t="shared" si="29"/>
        <v>5.4</v>
      </c>
      <c r="P113" s="137">
        <f t="shared" si="29"/>
        <v>5.4</v>
      </c>
      <c r="Q113" s="137">
        <f t="shared" si="29"/>
        <v>5.4</v>
      </c>
      <c r="R113" s="137">
        <f t="shared" si="29"/>
        <v>5.4</v>
      </c>
      <c r="S113" s="137">
        <f t="shared" si="30"/>
        <v>5.4</v>
      </c>
      <c r="T113" s="137">
        <f t="shared" si="30"/>
        <v>5.4</v>
      </c>
      <c r="U113" s="137">
        <f t="shared" si="30"/>
        <v>5.4</v>
      </c>
      <c r="V113" s="137">
        <f t="shared" si="30"/>
        <v>5.4</v>
      </c>
      <c r="W113" s="137">
        <f t="shared" si="30"/>
        <v>5.4</v>
      </c>
      <c r="X113" s="137">
        <f t="shared" si="30"/>
        <v>5.4</v>
      </c>
      <c r="Y113" s="137">
        <f t="shared" si="30"/>
        <v>5.4</v>
      </c>
      <c r="Z113" s="137">
        <f t="shared" si="30"/>
        <v>5.4</v>
      </c>
      <c r="AA113" s="137">
        <f t="shared" si="30"/>
        <v>5.4</v>
      </c>
      <c r="AB113" s="137">
        <f t="shared" si="30"/>
        <v>5.4</v>
      </c>
      <c r="AC113" s="137">
        <f t="shared" si="30"/>
        <v>5.4</v>
      </c>
      <c r="AD113" s="137">
        <f t="shared" si="30"/>
        <v>5.4</v>
      </c>
      <c r="AE113" s="137">
        <f t="shared" si="30"/>
        <v>5.4</v>
      </c>
      <c r="AF113" s="137">
        <f t="shared" si="30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29"/>
        <v>6.57</v>
      </c>
      <c r="D114" s="137">
        <f t="shared" si="29"/>
        <v>6.57</v>
      </c>
      <c r="E114" s="137">
        <f t="shared" si="29"/>
        <v>6.57</v>
      </c>
      <c r="F114" s="137">
        <f t="shared" si="29"/>
        <v>6.57</v>
      </c>
      <c r="G114" s="137">
        <f t="shared" si="29"/>
        <v>6.57</v>
      </c>
      <c r="H114" s="137">
        <f t="shared" si="29"/>
        <v>6.57</v>
      </c>
      <c r="I114" s="137">
        <f t="shared" si="29"/>
        <v>6.57</v>
      </c>
      <c r="J114" s="137">
        <f t="shared" si="29"/>
        <v>6.57</v>
      </c>
      <c r="K114" s="137">
        <f t="shared" si="29"/>
        <v>6.57</v>
      </c>
      <c r="L114" s="137">
        <f t="shared" si="29"/>
        <v>6.57</v>
      </c>
      <c r="M114" s="137">
        <f t="shared" si="29"/>
        <v>6.57</v>
      </c>
      <c r="N114" s="137">
        <f t="shared" si="29"/>
        <v>6.57</v>
      </c>
      <c r="O114" s="137">
        <f t="shared" si="29"/>
        <v>6.57</v>
      </c>
      <c r="P114" s="137">
        <f t="shared" si="29"/>
        <v>6.57</v>
      </c>
      <c r="Q114" s="137">
        <f t="shared" si="29"/>
        <v>6.57</v>
      </c>
      <c r="R114" s="137">
        <f t="shared" si="29"/>
        <v>6.57</v>
      </c>
      <c r="S114" s="137">
        <f t="shared" si="30"/>
        <v>6.57</v>
      </c>
      <c r="T114" s="137">
        <f t="shared" si="30"/>
        <v>6.57</v>
      </c>
      <c r="U114" s="137">
        <f t="shared" si="30"/>
        <v>6.57</v>
      </c>
      <c r="V114" s="137">
        <f t="shared" si="30"/>
        <v>6.57</v>
      </c>
      <c r="W114" s="137">
        <f t="shared" si="30"/>
        <v>6.57</v>
      </c>
      <c r="X114" s="137">
        <f t="shared" si="30"/>
        <v>6.57</v>
      </c>
      <c r="Y114" s="137">
        <f t="shared" si="30"/>
        <v>6.57</v>
      </c>
      <c r="Z114" s="137">
        <f t="shared" si="30"/>
        <v>6.57</v>
      </c>
      <c r="AA114" s="137">
        <f t="shared" si="30"/>
        <v>6.57</v>
      </c>
      <c r="AB114" s="137">
        <f t="shared" si="30"/>
        <v>6.57</v>
      </c>
      <c r="AC114" s="137">
        <f t="shared" si="30"/>
        <v>6.57</v>
      </c>
      <c r="AD114" s="137">
        <f t="shared" si="30"/>
        <v>6.57</v>
      </c>
      <c r="AE114" s="137">
        <f t="shared" si="30"/>
        <v>6.57</v>
      </c>
      <c r="AF114" s="137">
        <f t="shared" si="30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29"/>
        <v>3.43</v>
      </c>
      <c r="D115" s="137">
        <f t="shared" si="29"/>
        <v>3.43</v>
      </c>
      <c r="E115" s="137">
        <f t="shared" si="29"/>
        <v>3.43</v>
      </c>
      <c r="F115" s="137">
        <f t="shared" si="29"/>
        <v>3.43</v>
      </c>
      <c r="G115" s="137">
        <f t="shared" si="29"/>
        <v>3.43</v>
      </c>
      <c r="H115" s="137">
        <f t="shared" si="29"/>
        <v>3.43</v>
      </c>
      <c r="I115" s="137">
        <f t="shared" si="29"/>
        <v>3.43</v>
      </c>
      <c r="J115" s="137">
        <f t="shared" si="29"/>
        <v>3.43</v>
      </c>
      <c r="K115" s="137">
        <f t="shared" si="29"/>
        <v>3.43</v>
      </c>
      <c r="L115" s="137">
        <f t="shared" si="29"/>
        <v>3.43</v>
      </c>
      <c r="M115" s="137">
        <f t="shared" si="29"/>
        <v>3.43</v>
      </c>
      <c r="N115" s="137">
        <f t="shared" si="29"/>
        <v>3.43</v>
      </c>
      <c r="O115" s="137">
        <f t="shared" si="29"/>
        <v>3.43</v>
      </c>
      <c r="P115" s="137">
        <f t="shared" si="29"/>
        <v>3.43</v>
      </c>
      <c r="Q115" s="137">
        <f t="shared" si="29"/>
        <v>3.43</v>
      </c>
      <c r="R115" s="137">
        <f t="shared" si="29"/>
        <v>3.43</v>
      </c>
      <c r="S115" s="137">
        <f t="shared" si="30"/>
        <v>3.43</v>
      </c>
      <c r="T115" s="137">
        <f t="shared" si="30"/>
        <v>3.43</v>
      </c>
      <c r="U115" s="137">
        <f t="shared" si="30"/>
        <v>3.43</v>
      </c>
      <c r="V115" s="137">
        <f t="shared" si="30"/>
        <v>3.43</v>
      </c>
      <c r="W115" s="137">
        <f t="shared" si="30"/>
        <v>3.43</v>
      </c>
      <c r="X115" s="137">
        <f t="shared" si="30"/>
        <v>3.43</v>
      </c>
      <c r="Y115" s="137">
        <f t="shared" si="30"/>
        <v>3.43</v>
      </c>
      <c r="Z115" s="137">
        <f t="shared" si="30"/>
        <v>3.43</v>
      </c>
      <c r="AA115" s="137">
        <f t="shared" si="30"/>
        <v>3.43</v>
      </c>
      <c r="AB115" s="137">
        <f t="shared" si="30"/>
        <v>3.43</v>
      </c>
      <c r="AC115" s="137">
        <f t="shared" si="30"/>
        <v>3.43</v>
      </c>
      <c r="AD115" s="137">
        <f t="shared" si="30"/>
        <v>3.43</v>
      </c>
      <c r="AE115" s="137">
        <f t="shared" si="30"/>
        <v>3.43</v>
      </c>
      <c r="AF115" s="137">
        <f t="shared" si="30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29"/>
        <v>2.96</v>
      </c>
      <c r="D116" s="137">
        <f t="shared" si="29"/>
        <v>2.96</v>
      </c>
      <c r="E116" s="137">
        <f t="shared" si="29"/>
        <v>2.96</v>
      </c>
      <c r="F116" s="137">
        <f t="shared" si="29"/>
        <v>2.96</v>
      </c>
      <c r="G116" s="137">
        <f t="shared" si="29"/>
        <v>2.96</v>
      </c>
      <c r="H116" s="137">
        <f t="shared" si="29"/>
        <v>2.96</v>
      </c>
      <c r="I116" s="137">
        <f t="shared" si="29"/>
        <v>2.96</v>
      </c>
      <c r="J116" s="137">
        <f t="shared" si="29"/>
        <v>2.96</v>
      </c>
      <c r="K116" s="137">
        <f t="shared" si="29"/>
        <v>2.96</v>
      </c>
      <c r="L116" s="137">
        <f t="shared" si="29"/>
        <v>2.96</v>
      </c>
      <c r="M116" s="137">
        <f t="shared" si="29"/>
        <v>2.96</v>
      </c>
      <c r="N116" s="137">
        <f t="shared" si="29"/>
        <v>2.96</v>
      </c>
      <c r="O116" s="137">
        <f t="shared" si="29"/>
        <v>2.96</v>
      </c>
      <c r="P116" s="137">
        <f t="shared" si="29"/>
        <v>2.96</v>
      </c>
      <c r="Q116" s="137">
        <f t="shared" si="29"/>
        <v>2.96</v>
      </c>
      <c r="R116" s="137">
        <f t="shared" si="29"/>
        <v>2.96</v>
      </c>
      <c r="S116" s="137">
        <f t="shared" si="30"/>
        <v>2.96</v>
      </c>
      <c r="T116" s="137">
        <f t="shared" si="30"/>
        <v>2.96</v>
      </c>
      <c r="U116" s="137">
        <f t="shared" si="30"/>
        <v>2.96</v>
      </c>
      <c r="V116" s="137">
        <f t="shared" si="30"/>
        <v>2.96</v>
      </c>
      <c r="W116" s="137">
        <f t="shared" si="30"/>
        <v>2.96</v>
      </c>
      <c r="X116" s="137">
        <f t="shared" si="30"/>
        <v>2.96</v>
      </c>
      <c r="Y116" s="137">
        <f t="shared" si="30"/>
        <v>2.96</v>
      </c>
      <c r="Z116" s="137">
        <f t="shared" si="30"/>
        <v>2.96</v>
      </c>
      <c r="AA116" s="137">
        <f t="shared" si="30"/>
        <v>2.96</v>
      </c>
      <c r="AB116" s="137">
        <f t="shared" si="30"/>
        <v>2.96</v>
      </c>
      <c r="AC116" s="137">
        <f t="shared" si="30"/>
        <v>2.96</v>
      </c>
      <c r="AD116" s="137">
        <f t="shared" si="30"/>
        <v>2.96</v>
      </c>
      <c r="AE116" s="137">
        <f t="shared" si="30"/>
        <v>2.96</v>
      </c>
      <c r="AF116" s="137">
        <f t="shared" si="30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29"/>
        <v>8</v>
      </c>
      <c r="D117" s="137">
        <f t="shared" si="29"/>
        <v>8</v>
      </c>
      <c r="E117" s="137">
        <f t="shared" si="29"/>
        <v>8</v>
      </c>
      <c r="F117" s="137">
        <f t="shared" si="29"/>
        <v>8</v>
      </c>
      <c r="G117" s="137">
        <f t="shared" si="29"/>
        <v>8</v>
      </c>
      <c r="H117" s="137">
        <f t="shared" si="29"/>
        <v>8</v>
      </c>
      <c r="I117" s="137">
        <f t="shared" si="29"/>
        <v>8</v>
      </c>
      <c r="J117" s="137">
        <f t="shared" si="29"/>
        <v>8</v>
      </c>
      <c r="K117" s="137">
        <f t="shared" si="29"/>
        <v>8</v>
      </c>
      <c r="L117" s="137">
        <f t="shared" si="29"/>
        <v>8</v>
      </c>
      <c r="M117" s="137">
        <f t="shared" si="29"/>
        <v>8</v>
      </c>
      <c r="N117" s="137">
        <f t="shared" si="29"/>
        <v>8</v>
      </c>
      <c r="O117" s="137">
        <f t="shared" si="29"/>
        <v>8</v>
      </c>
      <c r="P117" s="137">
        <f t="shared" si="29"/>
        <v>8</v>
      </c>
      <c r="Q117" s="137">
        <f t="shared" si="29"/>
        <v>8</v>
      </c>
      <c r="R117" s="137">
        <f t="shared" si="29"/>
        <v>8</v>
      </c>
      <c r="S117" s="137">
        <f t="shared" si="30"/>
        <v>8</v>
      </c>
      <c r="T117" s="137">
        <f t="shared" si="30"/>
        <v>8</v>
      </c>
      <c r="U117" s="137">
        <f t="shared" si="30"/>
        <v>8</v>
      </c>
      <c r="V117" s="137">
        <f t="shared" si="30"/>
        <v>8</v>
      </c>
      <c r="W117" s="137">
        <f t="shared" si="30"/>
        <v>8</v>
      </c>
      <c r="X117" s="137">
        <f t="shared" si="30"/>
        <v>8</v>
      </c>
      <c r="Y117" s="137">
        <f t="shared" si="30"/>
        <v>8</v>
      </c>
      <c r="Z117" s="137">
        <f t="shared" si="30"/>
        <v>8</v>
      </c>
      <c r="AA117" s="137">
        <f t="shared" si="30"/>
        <v>8</v>
      </c>
      <c r="AB117" s="137">
        <f t="shared" si="30"/>
        <v>8</v>
      </c>
      <c r="AC117" s="137">
        <f t="shared" si="30"/>
        <v>8</v>
      </c>
      <c r="AD117" s="137">
        <f t="shared" si="30"/>
        <v>8</v>
      </c>
      <c r="AE117" s="137">
        <f t="shared" si="30"/>
        <v>8</v>
      </c>
      <c r="AF117" s="137">
        <f t="shared" si="30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29"/>
        <v>7</v>
      </c>
      <c r="E118" s="137">
        <f t="shared" si="29"/>
        <v>7</v>
      </c>
      <c r="F118" s="137">
        <f t="shared" si="29"/>
        <v>7</v>
      </c>
      <c r="G118" s="137">
        <f t="shared" si="29"/>
        <v>7</v>
      </c>
      <c r="H118" s="137">
        <f t="shared" si="29"/>
        <v>7</v>
      </c>
      <c r="I118" s="137">
        <f t="shared" si="29"/>
        <v>7</v>
      </c>
      <c r="J118" s="137">
        <f t="shared" si="29"/>
        <v>7</v>
      </c>
      <c r="K118" s="137">
        <f t="shared" si="29"/>
        <v>7</v>
      </c>
      <c r="L118" s="137">
        <f t="shared" si="29"/>
        <v>7</v>
      </c>
      <c r="M118" s="137">
        <f t="shared" si="29"/>
        <v>7</v>
      </c>
      <c r="N118" s="137">
        <f t="shared" si="29"/>
        <v>7</v>
      </c>
      <c r="O118" s="137">
        <f t="shared" si="29"/>
        <v>7</v>
      </c>
      <c r="P118" s="137">
        <f t="shared" si="29"/>
        <v>7</v>
      </c>
      <c r="Q118" s="137">
        <f t="shared" si="29"/>
        <v>7</v>
      </c>
      <c r="R118" s="137">
        <f t="shared" si="29"/>
        <v>7</v>
      </c>
      <c r="S118" s="137">
        <f t="shared" si="30"/>
        <v>7</v>
      </c>
      <c r="T118" s="137">
        <f t="shared" si="30"/>
        <v>7</v>
      </c>
      <c r="U118" s="137">
        <f t="shared" si="30"/>
        <v>7</v>
      </c>
      <c r="V118" s="137">
        <f t="shared" si="30"/>
        <v>7</v>
      </c>
      <c r="W118" s="137">
        <f t="shared" si="30"/>
        <v>7</v>
      </c>
      <c r="X118" s="137">
        <f t="shared" si="30"/>
        <v>7</v>
      </c>
      <c r="Y118" s="137">
        <f t="shared" si="30"/>
        <v>7</v>
      </c>
      <c r="Z118" s="137">
        <f t="shared" si="30"/>
        <v>7</v>
      </c>
      <c r="AA118" s="137">
        <f t="shared" si="30"/>
        <v>7</v>
      </c>
      <c r="AB118" s="137">
        <f t="shared" si="30"/>
        <v>7</v>
      </c>
      <c r="AC118" s="137">
        <f t="shared" si="30"/>
        <v>7</v>
      </c>
      <c r="AD118" s="137">
        <f t="shared" si="30"/>
        <v>7</v>
      </c>
      <c r="AE118" s="137">
        <f t="shared" si="30"/>
        <v>7</v>
      </c>
      <c r="AF118" s="137">
        <f t="shared" si="30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1">B119</f>
        <v>3.47</v>
      </c>
      <c r="D119" s="137">
        <f t="shared" si="31"/>
        <v>3.47</v>
      </c>
      <c r="E119" s="137">
        <f t="shared" si="31"/>
        <v>3.47</v>
      </c>
      <c r="F119" s="137">
        <f t="shared" si="31"/>
        <v>3.47</v>
      </c>
      <c r="G119" s="137">
        <f t="shared" si="31"/>
        <v>3.47</v>
      </c>
      <c r="H119" s="137">
        <f t="shared" si="31"/>
        <v>3.47</v>
      </c>
      <c r="I119" s="137">
        <f t="shared" si="31"/>
        <v>3.47</v>
      </c>
      <c r="J119" s="137">
        <f t="shared" si="31"/>
        <v>3.47</v>
      </c>
      <c r="K119" s="137">
        <f t="shared" si="31"/>
        <v>3.47</v>
      </c>
      <c r="L119" s="137">
        <f t="shared" si="31"/>
        <v>3.47</v>
      </c>
      <c r="M119" s="137">
        <f t="shared" si="31"/>
        <v>3.47</v>
      </c>
      <c r="N119" s="137">
        <f t="shared" si="31"/>
        <v>3.47</v>
      </c>
      <c r="O119" s="137">
        <f t="shared" si="31"/>
        <v>3.47</v>
      </c>
      <c r="P119" s="137">
        <f t="shared" si="31"/>
        <v>3.47</v>
      </c>
      <c r="Q119" s="137">
        <f t="shared" si="31"/>
        <v>3.47</v>
      </c>
      <c r="R119" s="137">
        <f t="shared" si="31"/>
        <v>3.47</v>
      </c>
      <c r="S119" s="137">
        <f t="shared" si="30"/>
        <v>3.47</v>
      </c>
      <c r="T119" s="137">
        <f t="shared" si="30"/>
        <v>3.47</v>
      </c>
      <c r="U119" s="137">
        <f t="shared" si="30"/>
        <v>3.47</v>
      </c>
      <c r="V119" s="137">
        <f t="shared" si="30"/>
        <v>3.47</v>
      </c>
      <c r="W119" s="137">
        <f t="shared" si="30"/>
        <v>3.47</v>
      </c>
      <c r="X119" s="137">
        <f t="shared" si="30"/>
        <v>3.47</v>
      </c>
      <c r="Y119" s="137">
        <f t="shared" si="30"/>
        <v>3.47</v>
      </c>
      <c r="Z119" s="137">
        <f t="shared" si="30"/>
        <v>3.47</v>
      </c>
      <c r="AA119" s="137">
        <f t="shared" si="30"/>
        <v>3.47</v>
      </c>
      <c r="AB119" s="137">
        <f t="shared" si="30"/>
        <v>3.47</v>
      </c>
      <c r="AC119" s="137">
        <f t="shared" si="30"/>
        <v>3.47</v>
      </c>
      <c r="AD119" s="137">
        <f t="shared" si="30"/>
        <v>3.47</v>
      </c>
      <c r="AE119" s="137">
        <f t="shared" si="30"/>
        <v>3.47</v>
      </c>
      <c r="AF119" s="137">
        <f t="shared" si="30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1"/>
        <v>2.1</v>
      </c>
      <c r="D120" s="137">
        <f t="shared" si="31"/>
        <v>2.1</v>
      </c>
      <c r="E120" s="137">
        <f t="shared" si="31"/>
        <v>2.1</v>
      </c>
      <c r="F120" s="137">
        <f t="shared" si="31"/>
        <v>2.1</v>
      </c>
      <c r="G120" s="137">
        <f t="shared" si="31"/>
        <v>2.1</v>
      </c>
      <c r="H120" s="137">
        <f t="shared" si="31"/>
        <v>2.1</v>
      </c>
      <c r="I120" s="137">
        <f t="shared" si="31"/>
        <v>2.1</v>
      </c>
      <c r="J120" s="137">
        <f t="shared" si="31"/>
        <v>2.1</v>
      </c>
      <c r="K120" s="137">
        <f t="shared" si="31"/>
        <v>2.1</v>
      </c>
      <c r="L120" s="137">
        <f t="shared" si="31"/>
        <v>2.1</v>
      </c>
      <c r="M120" s="137">
        <f t="shared" si="31"/>
        <v>2.1</v>
      </c>
      <c r="N120" s="137">
        <f t="shared" si="31"/>
        <v>2.1</v>
      </c>
      <c r="O120" s="137">
        <f t="shared" si="31"/>
        <v>2.1</v>
      </c>
      <c r="P120" s="137">
        <f t="shared" si="31"/>
        <v>2.1</v>
      </c>
      <c r="Q120" s="137">
        <f t="shared" si="31"/>
        <v>2.1</v>
      </c>
      <c r="R120" s="137">
        <f t="shared" si="31"/>
        <v>2.1</v>
      </c>
      <c r="S120" s="137">
        <f t="shared" si="30"/>
        <v>2.1</v>
      </c>
      <c r="T120" s="137">
        <f t="shared" si="30"/>
        <v>2.1</v>
      </c>
      <c r="U120" s="137">
        <f t="shared" si="30"/>
        <v>2.1</v>
      </c>
      <c r="V120" s="137">
        <f t="shared" si="30"/>
        <v>2.1</v>
      </c>
      <c r="W120" s="137">
        <f t="shared" si="30"/>
        <v>2.1</v>
      </c>
      <c r="X120" s="137">
        <f t="shared" si="30"/>
        <v>2.1</v>
      </c>
      <c r="Y120" s="137">
        <f t="shared" si="30"/>
        <v>2.1</v>
      </c>
      <c r="Z120" s="137">
        <f t="shared" si="30"/>
        <v>2.1</v>
      </c>
      <c r="AA120" s="137">
        <f t="shared" si="30"/>
        <v>2.1</v>
      </c>
      <c r="AB120" s="137">
        <f t="shared" si="30"/>
        <v>2.1</v>
      </c>
      <c r="AC120" s="137">
        <f t="shared" si="30"/>
        <v>2.1</v>
      </c>
      <c r="AD120" s="137">
        <f t="shared" si="30"/>
        <v>2.1</v>
      </c>
      <c r="AE120" s="137">
        <f t="shared" si="30"/>
        <v>2.1</v>
      </c>
      <c r="AF120" s="137">
        <f t="shared" si="30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1"/>
        <v>9.3000000000000007</v>
      </c>
      <c r="D121" s="137">
        <f t="shared" si="31"/>
        <v>9.3000000000000007</v>
      </c>
      <c r="E121" s="137">
        <f t="shared" si="31"/>
        <v>9.3000000000000007</v>
      </c>
      <c r="F121" s="137">
        <f t="shared" si="31"/>
        <v>9.3000000000000007</v>
      </c>
      <c r="G121" s="137">
        <f t="shared" si="31"/>
        <v>9.3000000000000007</v>
      </c>
      <c r="H121" s="137">
        <f t="shared" si="31"/>
        <v>9.3000000000000007</v>
      </c>
      <c r="I121" s="137">
        <f t="shared" si="31"/>
        <v>9.3000000000000007</v>
      </c>
      <c r="J121" s="137">
        <f t="shared" si="31"/>
        <v>9.3000000000000007</v>
      </c>
      <c r="K121" s="137">
        <f t="shared" si="31"/>
        <v>9.3000000000000007</v>
      </c>
      <c r="L121" s="137">
        <f t="shared" si="31"/>
        <v>9.3000000000000007</v>
      </c>
      <c r="M121" s="137">
        <f t="shared" si="31"/>
        <v>9.3000000000000007</v>
      </c>
      <c r="N121" s="137">
        <f t="shared" si="31"/>
        <v>9.3000000000000007</v>
      </c>
      <c r="O121" s="137">
        <f t="shared" si="31"/>
        <v>9.3000000000000007</v>
      </c>
      <c r="P121" s="137">
        <f t="shared" si="31"/>
        <v>9.3000000000000007</v>
      </c>
      <c r="Q121" s="137">
        <f t="shared" si="31"/>
        <v>9.3000000000000007</v>
      </c>
      <c r="R121" s="137">
        <f t="shared" si="31"/>
        <v>9.3000000000000007</v>
      </c>
      <c r="S121" s="137">
        <f t="shared" si="30"/>
        <v>9.3000000000000007</v>
      </c>
      <c r="T121" s="137">
        <f t="shared" si="30"/>
        <v>9.3000000000000007</v>
      </c>
      <c r="U121" s="137">
        <f t="shared" si="30"/>
        <v>9.3000000000000007</v>
      </c>
      <c r="V121" s="137">
        <f t="shared" si="30"/>
        <v>9.3000000000000007</v>
      </c>
      <c r="W121" s="137">
        <f t="shared" si="30"/>
        <v>9.3000000000000007</v>
      </c>
      <c r="X121" s="137">
        <f t="shared" si="30"/>
        <v>9.3000000000000007</v>
      </c>
      <c r="Y121" s="137">
        <f t="shared" si="30"/>
        <v>9.3000000000000007</v>
      </c>
      <c r="Z121" s="137">
        <f t="shared" si="30"/>
        <v>9.3000000000000007</v>
      </c>
      <c r="AA121" s="137">
        <f t="shared" si="30"/>
        <v>9.3000000000000007</v>
      </c>
      <c r="AB121" s="137">
        <f t="shared" si="30"/>
        <v>9.3000000000000007</v>
      </c>
      <c r="AC121" s="137">
        <f t="shared" si="30"/>
        <v>9.3000000000000007</v>
      </c>
      <c r="AD121" s="137">
        <f t="shared" si="30"/>
        <v>9.3000000000000007</v>
      </c>
      <c r="AE121" s="137">
        <f t="shared" si="30"/>
        <v>9.3000000000000007</v>
      </c>
      <c r="AF121" s="137">
        <f t="shared" si="30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1"/>
        <v>0</v>
      </c>
      <c r="D122" s="137">
        <f t="shared" si="31"/>
        <v>0</v>
      </c>
      <c r="E122" s="137">
        <f t="shared" si="31"/>
        <v>0</v>
      </c>
      <c r="F122" s="137">
        <f t="shared" si="31"/>
        <v>0</v>
      </c>
      <c r="G122" s="137">
        <f t="shared" si="31"/>
        <v>0</v>
      </c>
      <c r="H122" s="137">
        <f t="shared" si="31"/>
        <v>0</v>
      </c>
      <c r="I122" s="137">
        <f t="shared" si="31"/>
        <v>0</v>
      </c>
      <c r="J122" s="137">
        <f t="shared" si="31"/>
        <v>0</v>
      </c>
      <c r="K122" s="137">
        <f t="shared" si="31"/>
        <v>0</v>
      </c>
      <c r="L122" s="137">
        <f t="shared" si="31"/>
        <v>0</v>
      </c>
      <c r="M122" s="137">
        <f t="shared" si="31"/>
        <v>0</v>
      </c>
      <c r="N122" s="137">
        <f t="shared" si="31"/>
        <v>0</v>
      </c>
      <c r="O122" s="137">
        <f t="shared" si="31"/>
        <v>0</v>
      </c>
      <c r="P122" s="137">
        <f t="shared" si="31"/>
        <v>0</v>
      </c>
      <c r="Q122" s="137">
        <f t="shared" si="31"/>
        <v>0</v>
      </c>
      <c r="R122" s="137">
        <f t="shared" si="31"/>
        <v>0</v>
      </c>
      <c r="S122" s="137">
        <f t="shared" si="30"/>
        <v>0</v>
      </c>
      <c r="T122" s="137">
        <f t="shared" si="30"/>
        <v>0</v>
      </c>
      <c r="U122" s="137">
        <f t="shared" si="30"/>
        <v>0</v>
      </c>
      <c r="V122" s="137">
        <f t="shared" si="30"/>
        <v>0</v>
      </c>
      <c r="W122" s="137">
        <f t="shared" si="30"/>
        <v>0</v>
      </c>
      <c r="X122" s="137">
        <f t="shared" si="30"/>
        <v>0</v>
      </c>
      <c r="Y122" s="137">
        <f t="shared" si="30"/>
        <v>0</v>
      </c>
      <c r="Z122" s="137">
        <f t="shared" si="30"/>
        <v>0</v>
      </c>
      <c r="AA122" s="137">
        <f t="shared" si="30"/>
        <v>0</v>
      </c>
      <c r="AB122" s="137">
        <f t="shared" si="30"/>
        <v>0</v>
      </c>
      <c r="AC122" s="137">
        <f t="shared" si="30"/>
        <v>0</v>
      </c>
      <c r="AD122" s="137">
        <f t="shared" si="30"/>
        <v>0</v>
      </c>
      <c r="AE122" s="137">
        <f t="shared" si="30"/>
        <v>0</v>
      </c>
      <c r="AF122" s="137">
        <f t="shared" si="30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1"/>
        <v>0</v>
      </c>
      <c r="D123" s="137">
        <f t="shared" si="31"/>
        <v>0</v>
      </c>
      <c r="E123" s="137">
        <f t="shared" si="31"/>
        <v>0</v>
      </c>
      <c r="F123" s="137">
        <f t="shared" si="31"/>
        <v>0</v>
      </c>
      <c r="G123" s="137">
        <f t="shared" si="31"/>
        <v>0</v>
      </c>
      <c r="H123" s="137">
        <f t="shared" si="31"/>
        <v>0</v>
      </c>
      <c r="I123" s="137">
        <f t="shared" si="31"/>
        <v>0</v>
      </c>
      <c r="J123" s="137">
        <f t="shared" si="31"/>
        <v>0</v>
      </c>
      <c r="K123" s="137">
        <f t="shared" si="31"/>
        <v>0</v>
      </c>
      <c r="L123" s="137">
        <f t="shared" si="31"/>
        <v>0</v>
      </c>
      <c r="M123" s="137">
        <f t="shared" si="31"/>
        <v>0</v>
      </c>
      <c r="N123" s="137">
        <f t="shared" si="31"/>
        <v>0</v>
      </c>
      <c r="O123" s="137">
        <f t="shared" si="31"/>
        <v>0</v>
      </c>
      <c r="P123" s="137">
        <f t="shared" si="31"/>
        <v>0</v>
      </c>
      <c r="Q123" s="137">
        <f t="shared" si="31"/>
        <v>0</v>
      </c>
      <c r="R123" s="137">
        <f t="shared" si="31"/>
        <v>0</v>
      </c>
      <c r="S123" s="137">
        <f t="shared" si="30"/>
        <v>0</v>
      </c>
      <c r="T123" s="137">
        <f t="shared" si="30"/>
        <v>0</v>
      </c>
      <c r="U123" s="137">
        <f t="shared" si="30"/>
        <v>0</v>
      </c>
      <c r="V123" s="137">
        <f t="shared" si="30"/>
        <v>0</v>
      </c>
      <c r="W123" s="137">
        <f t="shared" si="30"/>
        <v>0</v>
      </c>
      <c r="X123" s="137">
        <f t="shared" si="30"/>
        <v>0</v>
      </c>
      <c r="Y123" s="137">
        <f t="shared" si="30"/>
        <v>0</v>
      </c>
      <c r="Z123" s="137">
        <f t="shared" si="30"/>
        <v>0</v>
      </c>
      <c r="AA123" s="137">
        <f t="shared" si="30"/>
        <v>0</v>
      </c>
      <c r="AB123" s="137">
        <f t="shared" si="30"/>
        <v>0</v>
      </c>
      <c r="AC123" s="137">
        <f t="shared" si="30"/>
        <v>0</v>
      </c>
      <c r="AD123" s="137">
        <f t="shared" si="30"/>
        <v>0</v>
      </c>
      <c r="AE123" s="137">
        <f t="shared" si="30"/>
        <v>0</v>
      </c>
      <c r="AF123" s="137">
        <f t="shared" si="30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1"/>
        <v>5</v>
      </c>
      <c r="D124" s="137">
        <f t="shared" si="31"/>
        <v>5</v>
      </c>
      <c r="E124" s="137">
        <f t="shared" si="31"/>
        <v>5</v>
      </c>
      <c r="F124" s="137">
        <f t="shared" si="31"/>
        <v>5</v>
      </c>
      <c r="G124" s="137">
        <f t="shared" si="31"/>
        <v>5</v>
      </c>
      <c r="H124" s="137">
        <f t="shared" si="31"/>
        <v>5</v>
      </c>
      <c r="I124" s="137">
        <f t="shared" si="31"/>
        <v>5</v>
      </c>
      <c r="J124" s="137">
        <f t="shared" si="31"/>
        <v>5</v>
      </c>
      <c r="K124" s="137">
        <f t="shared" si="31"/>
        <v>5</v>
      </c>
      <c r="L124" s="137">
        <f t="shared" si="31"/>
        <v>5</v>
      </c>
      <c r="M124" s="137">
        <f t="shared" si="31"/>
        <v>5</v>
      </c>
      <c r="N124" s="137">
        <f t="shared" si="31"/>
        <v>5</v>
      </c>
      <c r="O124" s="137">
        <f t="shared" si="31"/>
        <v>5</v>
      </c>
      <c r="P124" s="137">
        <f t="shared" si="31"/>
        <v>5</v>
      </c>
      <c r="Q124" s="137">
        <f t="shared" si="31"/>
        <v>5</v>
      </c>
      <c r="R124" s="137">
        <f t="shared" si="31"/>
        <v>5</v>
      </c>
      <c r="S124" s="137">
        <f t="shared" si="30"/>
        <v>5</v>
      </c>
      <c r="T124" s="137">
        <f t="shared" si="30"/>
        <v>5</v>
      </c>
      <c r="U124" s="137">
        <f t="shared" si="30"/>
        <v>5</v>
      </c>
      <c r="V124" s="137">
        <f t="shared" si="30"/>
        <v>5</v>
      </c>
      <c r="W124" s="137">
        <f t="shared" si="30"/>
        <v>5</v>
      </c>
      <c r="X124" s="137">
        <f t="shared" si="30"/>
        <v>5</v>
      </c>
      <c r="Y124" s="137">
        <f t="shared" si="30"/>
        <v>5</v>
      </c>
      <c r="Z124" s="137">
        <f t="shared" si="30"/>
        <v>5</v>
      </c>
      <c r="AA124" s="137">
        <f t="shared" si="30"/>
        <v>5</v>
      </c>
      <c r="AB124" s="137">
        <f t="shared" si="30"/>
        <v>5</v>
      </c>
      <c r="AC124" s="137">
        <f t="shared" si="30"/>
        <v>5</v>
      </c>
      <c r="AD124" s="137">
        <f t="shared" si="30"/>
        <v>5</v>
      </c>
      <c r="AE124" s="137">
        <f t="shared" si="30"/>
        <v>5</v>
      </c>
      <c r="AF124" s="137">
        <f t="shared" si="30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1"/>
        <v>1</v>
      </c>
      <c r="D125" s="137">
        <f t="shared" si="31"/>
        <v>1</v>
      </c>
      <c r="E125" s="137">
        <f t="shared" si="31"/>
        <v>1</v>
      </c>
      <c r="F125" s="137">
        <f t="shared" si="31"/>
        <v>1</v>
      </c>
      <c r="G125" s="137">
        <f t="shared" si="31"/>
        <v>1</v>
      </c>
      <c r="H125" s="137">
        <f t="shared" si="31"/>
        <v>1</v>
      </c>
      <c r="I125" s="137">
        <f t="shared" si="31"/>
        <v>1</v>
      </c>
      <c r="J125" s="137">
        <f t="shared" si="31"/>
        <v>1</v>
      </c>
      <c r="K125" s="137">
        <f t="shared" si="31"/>
        <v>1</v>
      </c>
      <c r="L125" s="137">
        <f t="shared" si="31"/>
        <v>1</v>
      </c>
      <c r="M125" s="137">
        <f t="shared" si="31"/>
        <v>1</v>
      </c>
      <c r="N125" s="137">
        <f t="shared" si="31"/>
        <v>1</v>
      </c>
      <c r="O125" s="137">
        <f t="shared" si="31"/>
        <v>1</v>
      </c>
      <c r="P125" s="137">
        <f t="shared" si="31"/>
        <v>1</v>
      </c>
      <c r="Q125" s="137">
        <f t="shared" si="31"/>
        <v>1</v>
      </c>
      <c r="R125" s="137">
        <f t="shared" si="31"/>
        <v>1</v>
      </c>
      <c r="S125" s="137">
        <f t="shared" si="30"/>
        <v>1</v>
      </c>
      <c r="T125" s="137">
        <f t="shared" si="30"/>
        <v>1</v>
      </c>
      <c r="U125" s="137">
        <f t="shared" si="30"/>
        <v>1</v>
      </c>
      <c r="V125" s="137">
        <f t="shared" si="30"/>
        <v>1</v>
      </c>
      <c r="W125" s="137">
        <f t="shared" si="30"/>
        <v>1</v>
      </c>
      <c r="X125" s="137">
        <f t="shared" si="30"/>
        <v>1</v>
      </c>
      <c r="Y125" s="137">
        <f t="shared" si="30"/>
        <v>1</v>
      </c>
      <c r="Z125" s="137">
        <f t="shared" si="30"/>
        <v>1</v>
      </c>
      <c r="AA125" s="137">
        <f t="shared" si="30"/>
        <v>1</v>
      </c>
      <c r="AB125" s="137">
        <f t="shared" si="30"/>
        <v>1</v>
      </c>
      <c r="AC125" s="137">
        <f t="shared" si="30"/>
        <v>1</v>
      </c>
      <c r="AD125" s="137">
        <f t="shared" si="30"/>
        <v>1</v>
      </c>
      <c r="AE125" s="137">
        <f t="shared" si="30"/>
        <v>1</v>
      </c>
      <c r="AF125" s="137">
        <f t="shared" si="30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1"/>
        <v>1.58</v>
      </c>
      <c r="D126" s="137">
        <f t="shared" si="31"/>
        <v>1.58</v>
      </c>
      <c r="E126" s="137">
        <f t="shared" si="31"/>
        <v>1.58</v>
      </c>
      <c r="F126" s="137">
        <f t="shared" si="31"/>
        <v>1.58</v>
      </c>
      <c r="G126" s="137">
        <f t="shared" si="31"/>
        <v>1.58</v>
      </c>
      <c r="H126" s="137">
        <f t="shared" si="31"/>
        <v>1.58</v>
      </c>
      <c r="I126" s="137">
        <f t="shared" si="31"/>
        <v>1.58</v>
      </c>
      <c r="J126" s="137">
        <f t="shared" si="31"/>
        <v>1.58</v>
      </c>
      <c r="K126" s="137">
        <f t="shared" si="31"/>
        <v>1.58</v>
      </c>
      <c r="L126" s="137">
        <f t="shared" si="31"/>
        <v>1.58</v>
      </c>
      <c r="M126" s="137">
        <f t="shared" si="31"/>
        <v>1.58</v>
      </c>
      <c r="N126" s="137">
        <f t="shared" si="31"/>
        <v>1.58</v>
      </c>
      <c r="O126" s="137">
        <f t="shared" si="31"/>
        <v>1.58</v>
      </c>
      <c r="P126" s="137">
        <f t="shared" si="31"/>
        <v>1.58</v>
      </c>
      <c r="Q126" s="137">
        <f t="shared" si="31"/>
        <v>1.58</v>
      </c>
      <c r="R126" s="137">
        <f t="shared" si="31"/>
        <v>1.58</v>
      </c>
      <c r="S126" s="137">
        <f t="shared" si="30"/>
        <v>1.58</v>
      </c>
      <c r="T126" s="137">
        <f t="shared" si="30"/>
        <v>1.58</v>
      </c>
      <c r="U126" s="137">
        <f t="shared" si="30"/>
        <v>1.58</v>
      </c>
      <c r="V126" s="137">
        <f t="shared" si="30"/>
        <v>1.58</v>
      </c>
      <c r="W126" s="137">
        <f t="shared" si="30"/>
        <v>1.58</v>
      </c>
      <c r="X126" s="137">
        <f t="shared" si="30"/>
        <v>1.58</v>
      </c>
      <c r="Y126" s="137">
        <f t="shared" si="30"/>
        <v>1.58</v>
      </c>
      <c r="Z126" s="137">
        <f t="shared" si="30"/>
        <v>1.58</v>
      </c>
      <c r="AA126" s="137">
        <f t="shared" si="30"/>
        <v>1.58</v>
      </c>
      <c r="AB126" s="137">
        <f t="shared" si="30"/>
        <v>1.58</v>
      </c>
      <c r="AC126" s="137">
        <f t="shared" si="30"/>
        <v>1.58</v>
      </c>
      <c r="AD126" s="137">
        <f t="shared" si="30"/>
        <v>1.58</v>
      </c>
      <c r="AE126" s="137">
        <f t="shared" si="30"/>
        <v>1.58</v>
      </c>
      <c r="AF126" s="137">
        <f t="shared" si="30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1"/>
        <v>1.46</v>
      </c>
      <c r="D127" s="137">
        <f t="shared" si="31"/>
        <v>1.46</v>
      </c>
      <c r="E127" s="137">
        <f t="shared" si="31"/>
        <v>1.46</v>
      </c>
      <c r="F127" s="137">
        <f t="shared" si="31"/>
        <v>1.46</v>
      </c>
      <c r="G127" s="137">
        <f t="shared" si="31"/>
        <v>1.46</v>
      </c>
      <c r="H127" s="137">
        <f t="shared" si="31"/>
        <v>1.46</v>
      </c>
      <c r="I127" s="137">
        <f t="shared" si="31"/>
        <v>1.46</v>
      </c>
      <c r="J127" s="137">
        <f t="shared" si="31"/>
        <v>1.46</v>
      </c>
      <c r="K127" s="137">
        <f t="shared" si="31"/>
        <v>1.46</v>
      </c>
      <c r="L127" s="137">
        <f t="shared" si="31"/>
        <v>1.46</v>
      </c>
      <c r="M127" s="137">
        <f t="shared" si="31"/>
        <v>1.46</v>
      </c>
      <c r="N127" s="137">
        <f t="shared" si="31"/>
        <v>1.46</v>
      </c>
      <c r="O127" s="137">
        <f t="shared" si="31"/>
        <v>1.46</v>
      </c>
      <c r="P127" s="137">
        <f t="shared" si="31"/>
        <v>1.46</v>
      </c>
      <c r="Q127" s="137">
        <f t="shared" si="31"/>
        <v>1.46</v>
      </c>
      <c r="R127" s="137">
        <f t="shared" si="31"/>
        <v>1.46</v>
      </c>
      <c r="S127" s="137">
        <f t="shared" ref="S127:AF128" si="32">R127</f>
        <v>1.46</v>
      </c>
      <c r="T127" s="137">
        <f t="shared" si="32"/>
        <v>1.46</v>
      </c>
      <c r="U127" s="137">
        <f t="shared" si="32"/>
        <v>1.46</v>
      </c>
      <c r="V127" s="137">
        <f t="shared" si="32"/>
        <v>1.46</v>
      </c>
      <c r="W127" s="137">
        <f t="shared" si="32"/>
        <v>1.46</v>
      </c>
      <c r="X127" s="137">
        <f t="shared" si="32"/>
        <v>1.46</v>
      </c>
      <c r="Y127" s="137">
        <f t="shared" si="32"/>
        <v>1.46</v>
      </c>
      <c r="Z127" s="137">
        <f t="shared" si="32"/>
        <v>1.46</v>
      </c>
      <c r="AA127" s="137">
        <f t="shared" si="32"/>
        <v>1.46</v>
      </c>
      <c r="AB127" s="137">
        <f t="shared" si="32"/>
        <v>1.46</v>
      </c>
      <c r="AC127" s="137">
        <f t="shared" si="32"/>
        <v>1.46</v>
      </c>
      <c r="AD127" s="137">
        <f t="shared" si="32"/>
        <v>1.46</v>
      </c>
      <c r="AE127" s="137">
        <f t="shared" si="32"/>
        <v>1.46</v>
      </c>
      <c r="AF127" s="137">
        <f t="shared" si="32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1"/>
        <v>1.48</v>
      </c>
      <c r="D128" s="137">
        <f t="shared" si="31"/>
        <v>1.48</v>
      </c>
      <c r="E128" s="137">
        <f t="shared" si="31"/>
        <v>1.48</v>
      </c>
      <c r="F128" s="137">
        <f t="shared" si="31"/>
        <v>1.48</v>
      </c>
      <c r="G128" s="137">
        <f t="shared" si="31"/>
        <v>1.48</v>
      </c>
      <c r="H128" s="137">
        <f t="shared" si="31"/>
        <v>1.48</v>
      </c>
      <c r="I128" s="137">
        <f t="shared" si="31"/>
        <v>1.48</v>
      </c>
      <c r="J128" s="137">
        <f t="shared" si="31"/>
        <v>1.48</v>
      </c>
      <c r="K128" s="137">
        <f t="shared" si="31"/>
        <v>1.48</v>
      </c>
      <c r="L128" s="137">
        <f t="shared" si="31"/>
        <v>1.48</v>
      </c>
      <c r="M128" s="137">
        <f t="shared" si="31"/>
        <v>1.48</v>
      </c>
      <c r="N128" s="137">
        <f t="shared" si="31"/>
        <v>1.48</v>
      </c>
      <c r="O128" s="137">
        <f t="shared" si="31"/>
        <v>1.48</v>
      </c>
      <c r="P128" s="137">
        <f t="shared" si="31"/>
        <v>1.48</v>
      </c>
      <c r="Q128" s="137">
        <f t="shared" si="31"/>
        <v>1.48</v>
      </c>
      <c r="R128" s="137">
        <f t="shared" si="31"/>
        <v>1.48</v>
      </c>
      <c r="S128" s="137">
        <f t="shared" si="32"/>
        <v>1.48</v>
      </c>
      <c r="T128" s="137">
        <f t="shared" si="32"/>
        <v>1.48</v>
      </c>
      <c r="U128" s="137">
        <f t="shared" si="32"/>
        <v>1.48</v>
      </c>
      <c r="V128" s="137">
        <f t="shared" si="32"/>
        <v>1.48</v>
      </c>
      <c r="W128" s="137">
        <f t="shared" si="32"/>
        <v>1.48</v>
      </c>
      <c r="X128" s="137">
        <f t="shared" si="32"/>
        <v>1.48</v>
      </c>
      <c r="Y128" s="137">
        <f t="shared" si="32"/>
        <v>1.48</v>
      </c>
      <c r="Z128" s="137">
        <f t="shared" si="32"/>
        <v>1.48</v>
      </c>
      <c r="AA128" s="137">
        <f t="shared" si="32"/>
        <v>1.48</v>
      </c>
      <c r="AB128" s="137">
        <f t="shared" si="32"/>
        <v>1.48</v>
      </c>
      <c r="AC128" s="137">
        <f t="shared" si="32"/>
        <v>1.48</v>
      </c>
      <c r="AD128" s="137">
        <f t="shared" si="32"/>
        <v>1.48</v>
      </c>
      <c r="AE128" s="137">
        <f t="shared" si="32"/>
        <v>1.48</v>
      </c>
      <c r="AF128" s="137">
        <f t="shared" si="32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3">B130</f>
        <v>2.2000000000000002</v>
      </c>
      <c r="D130" s="137">
        <f t="shared" si="33"/>
        <v>2.2000000000000002</v>
      </c>
      <c r="E130" s="137">
        <f t="shared" si="33"/>
        <v>2.2000000000000002</v>
      </c>
      <c r="F130" s="137">
        <f t="shared" si="33"/>
        <v>2.2000000000000002</v>
      </c>
      <c r="G130" s="137">
        <f t="shared" si="33"/>
        <v>2.2000000000000002</v>
      </c>
      <c r="H130" s="137">
        <f t="shared" si="33"/>
        <v>2.2000000000000002</v>
      </c>
      <c r="I130" s="137">
        <f t="shared" si="33"/>
        <v>2.2000000000000002</v>
      </c>
      <c r="J130" s="137">
        <f t="shared" si="33"/>
        <v>2.2000000000000002</v>
      </c>
      <c r="K130" s="137">
        <f t="shared" si="33"/>
        <v>2.2000000000000002</v>
      </c>
      <c r="L130" s="137">
        <f t="shared" si="33"/>
        <v>2.2000000000000002</v>
      </c>
      <c r="M130" s="137">
        <f t="shared" si="33"/>
        <v>2.2000000000000002</v>
      </c>
      <c r="N130" s="137">
        <f t="shared" si="33"/>
        <v>2.2000000000000002</v>
      </c>
      <c r="O130" s="137">
        <f t="shared" si="33"/>
        <v>2.2000000000000002</v>
      </c>
      <c r="P130" s="137">
        <f t="shared" si="33"/>
        <v>2.2000000000000002</v>
      </c>
      <c r="Q130" s="137">
        <f t="shared" si="33"/>
        <v>2.2000000000000002</v>
      </c>
      <c r="R130" s="137">
        <f t="shared" si="33"/>
        <v>2.2000000000000002</v>
      </c>
      <c r="S130" s="137">
        <f t="shared" ref="S130:AF137" si="34">R130</f>
        <v>2.2000000000000002</v>
      </c>
      <c r="T130" s="137">
        <f t="shared" si="34"/>
        <v>2.2000000000000002</v>
      </c>
      <c r="U130" s="137">
        <f t="shared" si="34"/>
        <v>2.2000000000000002</v>
      </c>
      <c r="V130" s="137">
        <f t="shared" si="34"/>
        <v>2.2000000000000002</v>
      </c>
      <c r="W130" s="137">
        <f t="shared" si="34"/>
        <v>2.2000000000000002</v>
      </c>
      <c r="X130" s="137">
        <f t="shared" si="34"/>
        <v>2.2000000000000002</v>
      </c>
      <c r="Y130" s="137">
        <f t="shared" si="34"/>
        <v>2.2000000000000002</v>
      </c>
      <c r="Z130" s="137">
        <f t="shared" si="34"/>
        <v>2.2000000000000002</v>
      </c>
      <c r="AA130" s="137">
        <f t="shared" si="34"/>
        <v>2.2000000000000002</v>
      </c>
      <c r="AB130" s="137">
        <f t="shared" si="34"/>
        <v>2.2000000000000002</v>
      </c>
      <c r="AC130" s="137">
        <f t="shared" si="34"/>
        <v>2.2000000000000002</v>
      </c>
      <c r="AD130" s="137">
        <f t="shared" si="34"/>
        <v>2.2000000000000002</v>
      </c>
      <c r="AE130" s="137">
        <f t="shared" si="34"/>
        <v>2.2000000000000002</v>
      </c>
      <c r="AF130" s="137">
        <f t="shared" si="34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3"/>
        <v>2</v>
      </c>
      <c r="D131" s="137">
        <f t="shared" si="33"/>
        <v>2</v>
      </c>
      <c r="E131" s="137">
        <f t="shared" si="33"/>
        <v>2</v>
      </c>
      <c r="F131" s="137">
        <f t="shared" si="33"/>
        <v>2</v>
      </c>
      <c r="G131" s="137">
        <f t="shared" si="33"/>
        <v>2</v>
      </c>
      <c r="H131" s="137">
        <f t="shared" si="33"/>
        <v>2</v>
      </c>
      <c r="I131" s="137">
        <f t="shared" si="33"/>
        <v>2</v>
      </c>
      <c r="J131" s="137">
        <f t="shared" si="33"/>
        <v>2</v>
      </c>
      <c r="K131" s="137">
        <f t="shared" si="33"/>
        <v>2</v>
      </c>
      <c r="L131" s="137">
        <f t="shared" si="33"/>
        <v>2</v>
      </c>
      <c r="M131" s="137">
        <f t="shared" si="33"/>
        <v>2</v>
      </c>
      <c r="N131" s="137">
        <f t="shared" si="33"/>
        <v>2</v>
      </c>
      <c r="O131" s="137">
        <f t="shared" si="33"/>
        <v>2</v>
      </c>
      <c r="P131" s="137">
        <f t="shared" si="33"/>
        <v>2</v>
      </c>
      <c r="Q131" s="137">
        <f t="shared" si="33"/>
        <v>2</v>
      </c>
      <c r="R131" s="137">
        <f t="shared" si="33"/>
        <v>2</v>
      </c>
      <c r="S131" s="137">
        <f t="shared" si="34"/>
        <v>2</v>
      </c>
      <c r="T131" s="137">
        <f t="shared" si="34"/>
        <v>2</v>
      </c>
      <c r="U131" s="137">
        <f t="shared" si="34"/>
        <v>2</v>
      </c>
      <c r="V131" s="137">
        <f t="shared" si="34"/>
        <v>2</v>
      </c>
      <c r="W131" s="137">
        <f t="shared" si="34"/>
        <v>2</v>
      </c>
      <c r="X131" s="137">
        <f t="shared" si="34"/>
        <v>2</v>
      </c>
      <c r="Y131" s="137">
        <f t="shared" si="34"/>
        <v>2</v>
      </c>
      <c r="Z131" s="137">
        <f t="shared" si="34"/>
        <v>2</v>
      </c>
      <c r="AA131" s="137">
        <f t="shared" si="34"/>
        <v>2</v>
      </c>
      <c r="AB131" s="137">
        <f t="shared" si="34"/>
        <v>2</v>
      </c>
      <c r="AC131" s="137">
        <f t="shared" si="34"/>
        <v>2</v>
      </c>
      <c r="AD131" s="137">
        <f t="shared" si="34"/>
        <v>2</v>
      </c>
      <c r="AE131" s="137">
        <f t="shared" si="34"/>
        <v>2</v>
      </c>
      <c r="AF131" s="137">
        <f t="shared" si="34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3"/>
        <v>1.25</v>
      </c>
      <c r="D132" s="137">
        <f t="shared" si="33"/>
        <v>1.25</v>
      </c>
      <c r="E132" s="137">
        <f t="shared" si="33"/>
        <v>1.25</v>
      </c>
      <c r="F132" s="137">
        <f t="shared" si="33"/>
        <v>1.25</v>
      </c>
      <c r="G132" s="137">
        <f t="shared" si="33"/>
        <v>1.25</v>
      </c>
      <c r="H132" s="137">
        <f t="shared" si="33"/>
        <v>1.25</v>
      </c>
      <c r="I132" s="137">
        <f t="shared" si="33"/>
        <v>1.25</v>
      </c>
      <c r="J132" s="137">
        <f t="shared" si="33"/>
        <v>1.25</v>
      </c>
      <c r="K132" s="137">
        <f t="shared" si="33"/>
        <v>1.25</v>
      </c>
      <c r="L132" s="137">
        <f t="shared" si="33"/>
        <v>1.25</v>
      </c>
      <c r="M132" s="137">
        <f t="shared" si="33"/>
        <v>1.25</v>
      </c>
      <c r="N132" s="137">
        <f t="shared" si="33"/>
        <v>1.25</v>
      </c>
      <c r="O132" s="137">
        <f t="shared" si="33"/>
        <v>1.25</v>
      </c>
      <c r="P132" s="137">
        <f t="shared" si="33"/>
        <v>1.25</v>
      </c>
      <c r="Q132" s="137">
        <f t="shared" si="33"/>
        <v>1.25</v>
      </c>
      <c r="R132" s="137">
        <f t="shared" si="33"/>
        <v>1.25</v>
      </c>
      <c r="S132" s="137">
        <f t="shared" si="34"/>
        <v>1.25</v>
      </c>
      <c r="T132" s="137">
        <f t="shared" si="34"/>
        <v>1.25</v>
      </c>
      <c r="U132" s="137">
        <f t="shared" si="34"/>
        <v>1.25</v>
      </c>
      <c r="V132" s="137">
        <f t="shared" si="34"/>
        <v>1.25</v>
      </c>
      <c r="W132" s="137">
        <f t="shared" si="34"/>
        <v>1.25</v>
      </c>
      <c r="X132" s="137">
        <f t="shared" si="34"/>
        <v>1.25</v>
      </c>
      <c r="Y132" s="137">
        <f t="shared" si="34"/>
        <v>1.25</v>
      </c>
      <c r="Z132" s="137">
        <f t="shared" si="34"/>
        <v>1.25</v>
      </c>
      <c r="AA132" s="137">
        <f t="shared" si="34"/>
        <v>1.25</v>
      </c>
      <c r="AB132" s="137">
        <f t="shared" si="34"/>
        <v>1.25</v>
      </c>
      <c r="AC132" s="137">
        <f t="shared" si="34"/>
        <v>1.25</v>
      </c>
      <c r="AD132" s="137">
        <f t="shared" si="34"/>
        <v>1.25</v>
      </c>
      <c r="AE132" s="137">
        <f t="shared" si="34"/>
        <v>1.25</v>
      </c>
      <c r="AF132" s="137">
        <f t="shared" si="34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3"/>
        <v>1.1499999999999999</v>
      </c>
      <c r="D133" s="137">
        <f t="shared" si="33"/>
        <v>1.1499999999999999</v>
      </c>
      <c r="E133" s="137">
        <f t="shared" si="33"/>
        <v>1.1499999999999999</v>
      </c>
      <c r="F133" s="137">
        <f t="shared" si="33"/>
        <v>1.1499999999999999</v>
      </c>
      <c r="G133" s="137">
        <f t="shared" si="33"/>
        <v>1.1499999999999999</v>
      </c>
      <c r="H133" s="137">
        <f t="shared" si="33"/>
        <v>1.1499999999999999</v>
      </c>
      <c r="I133" s="137">
        <f t="shared" si="33"/>
        <v>1.1499999999999999</v>
      </c>
      <c r="J133" s="137">
        <f t="shared" si="33"/>
        <v>1.1499999999999999</v>
      </c>
      <c r="K133" s="137">
        <f t="shared" si="33"/>
        <v>1.1499999999999999</v>
      </c>
      <c r="L133" s="137">
        <f t="shared" si="33"/>
        <v>1.1499999999999999</v>
      </c>
      <c r="M133" s="137">
        <f t="shared" si="33"/>
        <v>1.1499999999999999</v>
      </c>
      <c r="N133" s="137">
        <f t="shared" si="33"/>
        <v>1.1499999999999999</v>
      </c>
      <c r="O133" s="137">
        <f t="shared" si="33"/>
        <v>1.1499999999999999</v>
      </c>
      <c r="P133" s="137">
        <f t="shared" si="33"/>
        <v>1.1499999999999999</v>
      </c>
      <c r="Q133" s="137">
        <f t="shared" si="33"/>
        <v>1.1499999999999999</v>
      </c>
      <c r="R133" s="137">
        <f t="shared" si="33"/>
        <v>1.1499999999999999</v>
      </c>
      <c r="S133" s="137">
        <f t="shared" si="34"/>
        <v>1.1499999999999999</v>
      </c>
      <c r="T133" s="137">
        <f t="shared" si="34"/>
        <v>1.1499999999999999</v>
      </c>
      <c r="U133" s="137">
        <f t="shared" si="34"/>
        <v>1.1499999999999999</v>
      </c>
      <c r="V133" s="137">
        <f t="shared" si="34"/>
        <v>1.1499999999999999</v>
      </c>
      <c r="W133" s="137">
        <f t="shared" si="34"/>
        <v>1.1499999999999999</v>
      </c>
      <c r="X133" s="137">
        <f t="shared" si="34"/>
        <v>1.1499999999999999</v>
      </c>
      <c r="Y133" s="137">
        <f t="shared" si="34"/>
        <v>1.1499999999999999</v>
      </c>
      <c r="Z133" s="137">
        <f t="shared" si="34"/>
        <v>1.1499999999999999</v>
      </c>
      <c r="AA133" s="137">
        <f t="shared" si="34"/>
        <v>1.1499999999999999</v>
      </c>
      <c r="AB133" s="137">
        <f t="shared" si="34"/>
        <v>1.1499999999999999</v>
      </c>
      <c r="AC133" s="137">
        <f t="shared" si="34"/>
        <v>1.1499999999999999</v>
      </c>
      <c r="AD133" s="137">
        <f t="shared" si="34"/>
        <v>1.1499999999999999</v>
      </c>
      <c r="AE133" s="137">
        <f t="shared" si="34"/>
        <v>1.1499999999999999</v>
      </c>
      <c r="AF133" s="137">
        <f t="shared" si="34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3"/>
        <v>2.133</v>
      </c>
      <c r="D134" s="137">
        <f t="shared" si="33"/>
        <v>2.133</v>
      </c>
      <c r="E134" s="137">
        <f t="shared" si="33"/>
        <v>2.133</v>
      </c>
      <c r="F134" s="137">
        <f t="shared" si="33"/>
        <v>2.133</v>
      </c>
      <c r="G134" s="137">
        <f t="shared" si="33"/>
        <v>2.133</v>
      </c>
      <c r="H134" s="137">
        <f t="shared" si="33"/>
        <v>2.133</v>
      </c>
      <c r="I134" s="137">
        <f t="shared" si="33"/>
        <v>2.133</v>
      </c>
      <c r="J134" s="137">
        <f t="shared" si="33"/>
        <v>2.133</v>
      </c>
      <c r="K134" s="137">
        <f t="shared" si="33"/>
        <v>2.133</v>
      </c>
      <c r="L134" s="137">
        <f t="shared" si="33"/>
        <v>2.133</v>
      </c>
      <c r="M134" s="137">
        <f t="shared" si="33"/>
        <v>2.133</v>
      </c>
      <c r="N134" s="137">
        <f t="shared" si="33"/>
        <v>2.133</v>
      </c>
      <c r="O134" s="137">
        <f t="shared" si="33"/>
        <v>2.133</v>
      </c>
      <c r="P134" s="137">
        <f t="shared" si="33"/>
        <v>2.133</v>
      </c>
      <c r="Q134" s="137">
        <f t="shared" si="33"/>
        <v>2.133</v>
      </c>
      <c r="R134" s="137">
        <f t="shared" si="33"/>
        <v>2.133</v>
      </c>
      <c r="S134" s="137">
        <f t="shared" si="34"/>
        <v>2.133</v>
      </c>
      <c r="T134" s="137">
        <f t="shared" si="34"/>
        <v>2.133</v>
      </c>
      <c r="U134" s="137">
        <f t="shared" si="34"/>
        <v>2.133</v>
      </c>
      <c r="V134" s="137">
        <f t="shared" si="34"/>
        <v>2.133</v>
      </c>
      <c r="W134" s="137">
        <f t="shared" si="34"/>
        <v>2.133</v>
      </c>
      <c r="X134" s="137">
        <f t="shared" si="34"/>
        <v>2.133</v>
      </c>
      <c r="Y134" s="137">
        <f t="shared" si="34"/>
        <v>2.133</v>
      </c>
      <c r="Z134" s="137">
        <f t="shared" si="34"/>
        <v>2.133</v>
      </c>
      <c r="AA134" s="137">
        <f t="shared" si="34"/>
        <v>2.133</v>
      </c>
      <c r="AB134" s="137">
        <f t="shared" si="34"/>
        <v>2.133</v>
      </c>
      <c r="AC134" s="137">
        <f t="shared" si="34"/>
        <v>2.133</v>
      </c>
      <c r="AD134" s="137">
        <f t="shared" si="34"/>
        <v>2.133</v>
      </c>
      <c r="AE134" s="137">
        <f t="shared" si="34"/>
        <v>2.133</v>
      </c>
      <c r="AF134" s="137">
        <f t="shared" si="34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3"/>
        <v>2.09</v>
      </c>
      <c r="D135" s="137">
        <f t="shared" si="33"/>
        <v>2.09</v>
      </c>
      <c r="E135" s="137">
        <f t="shared" si="33"/>
        <v>2.09</v>
      </c>
      <c r="F135" s="137">
        <f t="shared" si="33"/>
        <v>2.09</v>
      </c>
      <c r="G135" s="137">
        <f t="shared" si="33"/>
        <v>2.09</v>
      </c>
      <c r="H135" s="137">
        <f t="shared" si="33"/>
        <v>2.09</v>
      </c>
      <c r="I135" s="137">
        <f t="shared" si="33"/>
        <v>2.09</v>
      </c>
      <c r="J135" s="137">
        <f t="shared" si="33"/>
        <v>2.09</v>
      </c>
      <c r="K135" s="137">
        <f t="shared" si="33"/>
        <v>2.09</v>
      </c>
      <c r="L135" s="137">
        <f t="shared" si="33"/>
        <v>2.09</v>
      </c>
      <c r="M135" s="137">
        <f t="shared" si="33"/>
        <v>2.09</v>
      </c>
      <c r="N135" s="137">
        <f t="shared" si="33"/>
        <v>2.09</v>
      </c>
      <c r="O135" s="137">
        <f t="shared" si="33"/>
        <v>2.09</v>
      </c>
      <c r="P135" s="137">
        <f t="shared" si="33"/>
        <v>2.09</v>
      </c>
      <c r="Q135" s="137">
        <f t="shared" si="33"/>
        <v>2.09</v>
      </c>
      <c r="R135" s="137">
        <f t="shared" si="33"/>
        <v>2.09</v>
      </c>
      <c r="S135" s="137">
        <f t="shared" si="34"/>
        <v>2.09</v>
      </c>
      <c r="T135" s="137">
        <f t="shared" si="34"/>
        <v>2.09</v>
      </c>
      <c r="U135" s="137">
        <f t="shared" si="34"/>
        <v>2.09</v>
      </c>
      <c r="V135" s="137">
        <f t="shared" si="34"/>
        <v>2.09</v>
      </c>
      <c r="W135" s="137">
        <f t="shared" si="34"/>
        <v>2.09</v>
      </c>
      <c r="X135" s="137">
        <f t="shared" si="34"/>
        <v>2.09</v>
      </c>
      <c r="Y135" s="137">
        <f t="shared" si="34"/>
        <v>2.09</v>
      </c>
      <c r="Z135" s="137">
        <f t="shared" si="34"/>
        <v>2.09</v>
      </c>
      <c r="AA135" s="137">
        <f t="shared" si="34"/>
        <v>2.09</v>
      </c>
      <c r="AB135" s="137">
        <f t="shared" si="34"/>
        <v>2.09</v>
      </c>
      <c r="AC135" s="137">
        <f t="shared" si="34"/>
        <v>2.09</v>
      </c>
      <c r="AD135" s="137">
        <f t="shared" si="34"/>
        <v>2.09</v>
      </c>
      <c r="AE135" s="137">
        <f t="shared" si="34"/>
        <v>2.09</v>
      </c>
      <c r="AF135" s="137">
        <f t="shared" si="34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3"/>
        <v>1.1399999999999999</v>
      </c>
      <c r="D136" s="137">
        <f t="shared" si="33"/>
        <v>1.1399999999999999</v>
      </c>
      <c r="E136" s="137">
        <f t="shared" si="33"/>
        <v>1.1399999999999999</v>
      </c>
      <c r="F136" s="137">
        <f t="shared" si="33"/>
        <v>1.1399999999999999</v>
      </c>
      <c r="G136" s="137">
        <f t="shared" si="33"/>
        <v>1.1399999999999999</v>
      </c>
      <c r="H136" s="137">
        <f t="shared" si="33"/>
        <v>1.1399999999999999</v>
      </c>
      <c r="I136" s="137">
        <f t="shared" si="33"/>
        <v>1.1399999999999999</v>
      </c>
      <c r="J136" s="137">
        <f t="shared" si="33"/>
        <v>1.1399999999999999</v>
      </c>
      <c r="K136" s="137">
        <f t="shared" si="33"/>
        <v>1.1399999999999999</v>
      </c>
      <c r="L136" s="137">
        <f t="shared" si="33"/>
        <v>1.1399999999999999</v>
      </c>
      <c r="M136" s="137">
        <f t="shared" si="33"/>
        <v>1.1399999999999999</v>
      </c>
      <c r="N136" s="137">
        <f t="shared" si="33"/>
        <v>1.1399999999999999</v>
      </c>
      <c r="O136" s="137">
        <f t="shared" si="33"/>
        <v>1.1399999999999999</v>
      </c>
      <c r="P136" s="137">
        <f t="shared" si="33"/>
        <v>1.1399999999999999</v>
      </c>
      <c r="Q136" s="137">
        <f t="shared" si="33"/>
        <v>1.1399999999999999</v>
      </c>
      <c r="R136" s="137">
        <f t="shared" si="33"/>
        <v>1.1399999999999999</v>
      </c>
      <c r="S136" s="137">
        <f t="shared" si="34"/>
        <v>1.1399999999999999</v>
      </c>
      <c r="T136" s="137">
        <f t="shared" si="34"/>
        <v>1.1399999999999999</v>
      </c>
      <c r="U136" s="137">
        <f t="shared" si="34"/>
        <v>1.1399999999999999</v>
      </c>
      <c r="V136" s="137">
        <f t="shared" si="34"/>
        <v>1.1399999999999999</v>
      </c>
      <c r="W136" s="137">
        <f t="shared" si="34"/>
        <v>1.1399999999999999</v>
      </c>
      <c r="X136" s="137">
        <f t="shared" si="34"/>
        <v>1.1399999999999999</v>
      </c>
      <c r="Y136" s="137">
        <f t="shared" si="34"/>
        <v>1.1399999999999999</v>
      </c>
      <c r="Z136" s="137">
        <f t="shared" si="34"/>
        <v>1.1399999999999999</v>
      </c>
      <c r="AA136" s="137">
        <f t="shared" si="34"/>
        <v>1.1399999999999999</v>
      </c>
      <c r="AB136" s="137">
        <f t="shared" si="34"/>
        <v>1.1399999999999999</v>
      </c>
      <c r="AC136" s="137">
        <f t="shared" si="34"/>
        <v>1.1399999999999999</v>
      </c>
      <c r="AD136" s="137">
        <f t="shared" si="34"/>
        <v>1.1399999999999999</v>
      </c>
      <c r="AE136" s="137">
        <f t="shared" si="34"/>
        <v>1.1399999999999999</v>
      </c>
      <c r="AF136" s="137">
        <f t="shared" si="34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3"/>
        <v>0.82</v>
      </c>
      <c r="D137" s="137">
        <f t="shared" si="33"/>
        <v>0.82</v>
      </c>
      <c r="E137" s="137">
        <f t="shared" si="33"/>
        <v>0.82</v>
      </c>
      <c r="F137" s="137">
        <f t="shared" si="33"/>
        <v>0.82</v>
      </c>
      <c r="G137" s="137">
        <f t="shared" si="33"/>
        <v>0.82</v>
      </c>
      <c r="H137" s="137">
        <f t="shared" si="33"/>
        <v>0.82</v>
      </c>
      <c r="I137" s="137">
        <f t="shared" si="33"/>
        <v>0.82</v>
      </c>
      <c r="J137" s="137">
        <f t="shared" si="33"/>
        <v>0.82</v>
      </c>
      <c r="K137" s="137">
        <f t="shared" si="33"/>
        <v>0.82</v>
      </c>
      <c r="L137" s="137">
        <f t="shared" si="33"/>
        <v>0.82</v>
      </c>
      <c r="M137" s="137">
        <f t="shared" si="33"/>
        <v>0.82</v>
      </c>
      <c r="N137" s="137">
        <f t="shared" si="33"/>
        <v>0.82</v>
      </c>
      <c r="O137" s="137">
        <f t="shared" si="33"/>
        <v>0.82</v>
      </c>
      <c r="P137" s="137">
        <f t="shared" si="33"/>
        <v>0.82</v>
      </c>
      <c r="Q137" s="137">
        <f t="shared" si="33"/>
        <v>0.82</v>
      </c>
      <c r="R137" s="137">
        <f t="shared" si="33"/>
        <v>0.82</v>
      </c>
      <c r="S137" s="137">
        <f t="shared" si="34"/>
        <v>0.82</v>
      </c>
      <c r="T137" s="137">
        <f t="shared" si="34"/>
        <v>0.82</v>
      </c>
      <c r="U137" s="137">
        <f t="shared" si="34"/>
        <v>0.82</v>
      </c>
      <c r="V137" s="137">
        <f t="shared" si="34"/>
        <v>0.82</v>
      </c>
      <c r="W137" s="137">
        <f t="shared" si="34"/>
        <v>0.82</v>
      </c>
      <c r="X137" s="137">
        <f t="shared" si="34"/>
        <v>0.82</v>
      </c>
      <c r="Y137" s="137">
        <f t="shared" si="34"/>
        <v>0.82</v>
      </c>
      <c r="Z137" s="137">
        <f t="shared" si="34"/>
        <v>0.82</v>
      </c>
      <c r="AA137" s="137">
        <f t="shared" si="34"/>
        <v>0.82</v>
      </c>
      <c r="AB137" s="137">
        <f t="shared" si="34"/>
        <v>0.82</v>
      </c>
      <c r="AC137" s="137">
        <f t="shared" si="34"/>
        <v>0.82</v>
      </c>
      <c r="AD137" s="137">
        <f t="shared" si="34"/>
        <v>0.82</v>
      </c>
      <c r="AE137" s="137">
        <f t="shared" si="34"/>
        <v>0.82</v>
      </c>
      <c r="AF137" s="137">
        <f t="shared" si="34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5">B139</f>
        <v>2</v>
      </c>
      <c r="D139" s="137">
        <f t="shared" si="35"/>
        <v>2</v>
      </c>
      <c r="E139" s="137">
        <f t="shared" si="35"/>
        <v>2</v>
      </c>
      <c r="F139" s="137">
        <f t="shared" si="35"/>
        <v>2</v>
      </c>
      <c r="G139" s="137">
        <f t="shared" si="35"/>
        <v>2</v>
      </c>
      <c r="H139" s="137">
        <f t="shared" si="35"/>
        <v>2</v>
      </c>
      <c r="I139" s="137">
        <f t="shared" si="35"/>
        <v>2</v>
      </c>
      <c r="J139" s="137">
        <f t="shared" si="35"/>
        <v>2</v>
      </c>
      <c r="K139" s="137">
        <f t="shared" si="35"/>
        <v>2</v>
      </c>
      <c r="L139" s="137">
        <f t="shared" si="35"/>
        <v>2</v>
      </c>
      <c r="M139" s="137">
        <f t="shared" si="35"/>
        <v>2</v>
      </c>
      <c r="N139" s="137">
        <f t="shared" si="35"/>
        <v>2</v>
      </c>
      <c r="O139" s="137">
        <f t="shared" si="35"/>
        <v>2</v>
      </c>
      <c r="P139" s="137">
        <f t="shared" si="35"/>
        <v>2</v>
      </c>
      <c r="Q139" s="137">
        <f t="shared" si="35"/>
        <v>2</v>
      </c>
      <c r="R139" s="137">
        <f t="shared" si="35"/>
        <v>2</v>
      </c>
      <c r="S139" s="137">
        <f t="shared" ref="S139:AF145" si="36">R139</f>
        <v>2</v>
      </c>
      <c r="T139" s="137">
        <f t="shared" si="36"/>
        <v>2</v>
      </c>
      <c r="U139" s="137">
        <f t="shared" si="36"/>
        <v>2</v>
      </c>
      <c r="V139" s="137">
        <f t="shared" si="36"/>
        <v>2</v>
      </c>
      <c r="W139" s="137">
        <f t="shared" si="36"/>
        <v>2</v>
      </c>
      <c r="X139" s="137">
        <f t="shared" si="36"/>
        <v>2</v>
      </c>
      <c r="Y139" s="137">
        <f t="shared" si="36"/>
        <v>2</v>
      </c>
      <c r="Z139" s="137">
        <f t="shared" si="36"/>
        <v>2</v>
      </c>
      <c r="AA139" s="137">
        <f t="shared" si="36"/>
        <v>2</v>
      </c>
      <c r="AB139" s="137">
        <f t="shared" si="36"/>
        <v>2</v>
      </c>
      <c r="AC139" s="137">
        <f t="shared" si="36"/>
        <v>2</v>
      </c>
      <c r="AD139" s="137">
        <f t="shared" si="36"/>
        <v>2</v>
      </c>
      <c r="AE139" s="137">
        <f t="shared" si="36"/>
        <v>2</v>
      </c>
      <c r="AF139" s="137">
        <f t="shared" si="36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5"/>
        <v>5.61</v>
      </c>
      <c r="D140" s="137">
        <f t="shared" si="35"/>
        <v>5.61</v>
      </c>
      <c r="E140" s="137">
        <f t="shared" si="35"/>
        <v>5.61</v>
      </c>
      <c r="F140" s="137">
        <f t="shared" si="35"/>
        <v>5.61</v>
      </c>
      <c r="G140" s="137">
        <f t="shared" si="35"/>
        <v>5.61</v>
      </c>
      <c r="H140" s="137">
        <f t="shared" si="35"/>
        <v>5.61</v>
      </c>
      <c r="I140" s="137">
        <f t="shared" si="35"/>
        <v>5.61</v>
      </c>
      <c r="J140" s="137">
        <f t="shared" si="35"/>
        <v>5.61</v>
      </c>
      <c r="K140" s="137">
        <f t="shared" si="35"/>
        <v>5.61</v>
      </c>
      <c r="L140" s="137">
        <f t="shared" si="35"/>
        <v>5.61</v>
      </c>
      <c r="M140" s="137">
        <f t="shared" si="35"/>
        <v>5.61</v>
      </c>
      <c r="N140" s="137">
        <f t="shared" si="35"/>
        <v>5.61</v>
      </c>
      <c r="O140" s="137">
        <f t="shared" si="35"/>
        <v>5.61</v>
      </c>
      <c r="P140" s="137">
        <f t="shared" si="35"/>
        <v>5.61</v>
      </c>
      <c r="Q140" s="137">
        <f t="shared" si="35"/>
        <v>5.61</v>
      </c>
      <c r="R140" s="137">
        <f t="shared" si="35"/>
        <v>5.61</v>
      </c>
      <c r="S140" s="137">
        <f t="shared" si="36"/>
        <v>5.61</v>
      </c>
      <c r="T140" s="137">
        <f t="shared" si="36"/>
        <v>5.61</v>
      </c>
      <c r="U140" s="137">
        <f t="shared" si="36"/>
        <v>5.61</v>
      </c>
      <c r="V140" s="137">
        <f t="shared" si="36"/>
        <v>5.61</v>
      </c>
      <c r="W140" s="137">
        <f t="shared" si="36"/>
        <v>5.61</v>
      </c>
      <c r="X140" s="137">
        <f t="shared" si="36"/>
        <v>5.61</v>
      </c>
      <c r="Y140" s="137">
        <f t="shared" si="36"/>
        <v>5.61</v>
      </c>
      <c r="Z140" s="137">
        <f t="shared" si="36"/>
        <v>5.61</v>
      </c>
      <c r="AA140" s="137">
        <f t="shared" si="36"/>
        <v>5.61</v>
      </c>
      <c r="AB140" s="137">
        <f t="shared" si="36"/>
        <v>5.61</v>
      </c>
      <c r="AC140" s="137">
        <f t="shared" si="36"/>
        <v>5.61</v>
      </c>
      <c r="AD140" s="137">
        <f t="shared" si="36"/>
        <v>5.61</v>
      </c>
      <c r="AE140" s="137">
        <f t="shared" si="36"/>
        <v>5.61</v>
      </c>
      <c r="AF140" s="137">
        <f t="shared" si="36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5"/>
        <v>1.25</v>
      </c>
      <c r="D141" s="137">
        <f t="shared" si="35"/>
        <v>1.25</v>
      </c>
      <c r="E141" s="137">
        <f t="shared" si="35"/>
        <v>1.25</v>
      </c>
      <c r="F141" s="137">
        <f t="shared" si="35"/>
        <v>1.25</v>
      </c>
      <c r="G141" s="137">
        <f t="shared" si="35"/>
        <v>1.25</v>
      </c>
      <c r="H141" s="137">
        <f t="shared" si="35"/>
        <v>1.25</v>
      </c>
      <c r="I141" s="137">
        <f t="shared" si="35"/>
        <v>1.25</v>
      </c>
      <c r="J141" s="137">
        <f t="shared" si="35"/>
        <v>1.25</v>
      </c>
      <c r="K141" s="137">
        <f t="shared" si="35"/>
        <v>1.25</v>
      </c>
      <c r="L141" s="137">
        <f t="shared" si="35"/>
        <v>1.25</v>
      </c>
      <c r="M141" s="137">
        <f t="shared" si="35"/>
        <v>1.25</v>
      </c>
      <c r="N141" s="137">
        <f t="shared" si="35"/>
        <v>1.25</v>
      </c>
      <c r="O141" s="137">
        <f t="shared" si="35"/>
        <v>1.25</v>
      </c>
      <c r="P141" s="137">
        <f t="shared" si="35"/>
        <v>1.25</v>
      </c>
      <c r="Q141" s="137">
        <f t="shared" si="35"/>
        <v>1.25</v>
      </c>
      <c r="R141" s="137">
        <f t="shared" si="35"/>
        <v>1.25</v>
      </c>
      <c r="S141" s="137">
        <f t="shared" si="36"/>
        <v>1.25</v>
      </c>
      <c r="T141" s="137">
        <f t="shared" si="36"/>
        <v>1.25</v>
      </c>
      <c r="U141" s="137">
        <f t="shared" si="36"/>
        <v>1.25</v>
      </c>
      <c r="V141" s="137">
        <f t="shared" si="36"/>
        <v>1.25</v>
      </c>
      <c r="W141" s="137">
        <f t="shared" si="36"/>
        <v>1.25</v>
      </c>
      <c r="X141" s="137">
        <f t="shared" si="36"/>
        <v>1.25</v>
      </c>
      <c r="Y141" s="137">
        <f t="shared" si="36"/>
        <v>1.25</v>
      </c>
      <c r="Z141" s="137">
        <f t="shared" si="36"/>
        <v>1.25</v>
      </c>
      <c r="AA141" s="137">
        <f t="shared" si="36"/>
        <v>1.25</v>
      </c>
      <c r="AB141" s="137">
        <f t="shared" si="36"/>
        <v>1.25</v>
      </c>
      <c r="AC141" s="137">
        <f t="shared" si="36"/>
        <v>1.25</v>
      </c>
      <c r="AD141" s="137">
        <f t="shared" si="36"/>
        <v>1.25</v>
      </c>
      <c r="AE141" s="137">
        <f t="shared" si="36"/>
        <v>1.25</v>
      </c>
      <c r="AF141" s="137">
        <f t="shared" si="36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5"/>
        <v>1.25</v>
      </c>
      <c r="D142" s="137">
        <f t="shared" si="35"/>
        <v>1.25</v>
      </c>
      <c r="E142" s="137">
        <f t="shared" si="35"/>
        <v>1.25</v>
      </c>
      <c r="F142" s="137">
        <f t="shared" si="35"/>
        <v>1.25</v>
      </c>
      <c r="G142" s="137">
        <f t="shared" si="35"/>
        <v>1.25</v>
      </c>
      <c r="H142" s="137">
        <f t="shared" si="35"/>
        <v>1.25</v>
      </c>
      <c r="I142" s="137">
        <f t="shared" si="35"/>
        <v>1.25</v>
      </c>
      <c r="J142" s="137">
        <f t="shared" si="35"/>
        <v>1.25</v>
      </c>
      <c r="K142" s="137">
        <f t="shared" si="35"/>
        <v>1.25</v>
      </c>
      <c r="L142" s="137">
        <f t="shared" si="35"/>
        <v>1.25</v>
      </c>
      <c r="M142" s="137">
        <f t="shared" si="35"/>
        <v>1.25</v>
      </c>
      <c r="N142" s="137">
        <f t="shared" si="35"/>
        <v>1.25</v>
      </c>
      <c r="O142" s="137">
        <f t="shared" si="35"/>
        <v>1.25</v>
      </c>
      <c r="P142" s="137">
        <f t="shared" si="35"/>
        <v>1.25</v>
      </c>
      <c r="Q142" s="137">
        <f t="shared" si="35"/>
        <v>1.25</v>
      </c>
      <c r="R142" s="137">
        <f t="shared" si="35"/>
        <v>1.25</v>
      </c>
      <c r="S142" s="137">
        <f t="shared" si="36"/>
        <v>1.25</v>
      </c>
      <c r="T142" s="137">
        <f t="shared" si="36"/>
        <v>1.25</v>
      </c>
      <c r="U142" s="137">
        <f t="shared" si="36"/>
        <v>1.25</v>
      </c>
      <c r="V142" s="137">
        <f t="shared" si="36"/>
        <v>1.25</v>
      </c>
      <c r="W142" s="137">
        <f t="shared" si="36"/>
        <v>1.25</v>
      </c>
      <c r="X142" s="137">
        <f t="shared" si="36"/>
        <v>1.25</v>
      </c>
      <c r="Y142" s="137">
        <f t="shared" si="36"/>
        <v>1.25</v>
      </c>
      <c r="Z142" s="137">
        <f t="shared" si="36"/>
        <v>1.25</v>
      </c>
      <c r="AA142" s="137">
        <f t="shared" si="36"/>
        <v>1.25</v>
      </c>
      <c r="AB142" s="137">
        <f t="shared" si="36"/>
        <v>1.25</v>
      </c>
      <c r="AC142" s="137">
        <f t="shared" si="36"/>
        <v>1.25</v>
      </c>
      <c r="AD142" s="137">
        <f t="shared" si="36"/>
        <v>1.25</v>
      </c>
      <c r="AE142" s="137">
        <f t="shared" si="36"/>
        <v>1.25</v>
      </c>
      <c r="AF142" s="137">
        <f t="shared" si="36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5"/>
        <v>1.46</v>
      </c>
      <c r="D143" s="137">
        <f t="shared" si="35"/>
        <v>1.46</v>
      </c>
      <c r="E143" s="137">
        <f t="shared" si="35"/>
        <v>1.46</v>
      </c>
      <c r="F143" s="137">
        <f t="shared" si="35"/>
        <v>1.46</v>
      </c>
      <c r="G143" s="137">
        <f t="shared" si="35"/>
        <v>1.46</v>
      </c>
      <c r="H143" s="137">
        <f t="shared" si="35"/>
        <v>1.46</v>
      </c>
      <c r="I143" s="137">
        <f t="shared" si="35"/>
        <v>1.46</v>
      </c>
      <c r="J143" s="137">
        <f t="shared" si="35"/>
        <v>1.46</v>
      </c>
      <c r="K143" s="137">
        <f t="shared" si="35"/>
        <v>1.46</v>
      </c>
      <c r="L143" s="137">
        <f t="shared" si="35"/>
        <v>1.46</v>
      </c>
      <c r="M143" s="137">
        <f t="shared" si="35"/>
        <v>1.46</v>
      </c>
      <c r="N143" s="137">
        <f t="shared" si="35"/>
        <v>1.46</v>
      </c>
      <c r="O143" s="137">
        <f t="shared" si="35"/>
        <v>1.46</v>
      </c>
      <c r="P143" s="137">
        <f t="shared" si="35"/>
        <v>1.46</v>
      </c>
      <c r="Q143" s="137">
        <f t="shared" si="35"/>
        <v>1.46</v>
      </c>
      <c r="R143" s="137">
        <f t="shared" si="35"/>
        <v>1.46</v>
      </c>
      <c r="S143" s="137">
        <f t="shared" si="36"/>
        <v>1.46</v>
      </c>
      <c r="T143" s="137">
        <f t="shared" si="36"/>
        <v>1.46</v>
      </c>
      <c r="U143" s="137">
        <f t="shared" si="36"/>
        <v>1.46</v>
      </c>
      <c r="V143" s="137">
        <f t="shared" si="36"/>
        <v>1.46</v>
      </c>
      <c r="W143" s="137">
        <f t="shared" si="36"/>
        <v>1.46</v>
      </c>
      <c r="X143" s="137">
        <f t="shared" si="36"/>
        <v>1.46</v>
      </c>
      <c r="Y143" s="137">
        <f t="shared" si="36"/>
        <v>1.46</v>
      </c>
      <c r="Z143" s="137">
        <f t="shared" si="36"/>
        <v>1.46</v>
      </c>
      <c r="AA143" s="137">
        <f t="shared" si="36"/>
        <v>1.46</v>
      </c>
      <c r="AB143" s="137">
        <f t="shared" si="36"/>
        <v>1.46</v>
      </c>
      <c r="AC143" s="137">
        <f t="shared" si="36"/>
        <v>1.46</v>
      </c>
      <c r="AD143" s="137">
        <f t="shared" si="36"/>
        <v>1.46</v>
      </c>
      <c r="AE143" s="137">
        <f t="shared" si="36"/>
        <v>1.46</v>
      </c>
      <c r="AF143" s="137">
        <f t="shared" si="36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5"/>
        <v>3</v>
      </c>
      <c r="D144" s="137">
        <f t="shared" si="35"/>
        <v>3</v>
      </c>
      <c r="E144" s="137">
        <f t="shared" si="35"/>
        <v>3</v>
      </c>
      <c r="F144" s="137">
        <f t="shared" si="35"/>
        <v>3</v>
      </c>
      <c r="G144" s="137">
        <f t="shared" si="35"/>
        <v>3</v>
      </c>
      <c r="H144" s="137">
        <f t="shared" si="35"/>
        <v>3</v>
      </c>
      <c r="I144" s="137">
        <f t="shared" si="35"/>
        <v>3</v>
      </c>
      <c r="J144" s="137">
        <f t="shared" si="35"/>
        <v>3</v>
      </c>
      <c r="K144" s="137">
        <f t="shared" si="35"/>
        <v>3</v>
      </c>
      <c r="L144" s="137">
        <f t="shared" si="35"/>
        <v>3</v>
      </c>
      <c r="M144" s="137">
        <f t="shared" si="35"/>
        <v>3</v>
      </c>
      <c r="N144" s="137">
        <f t="shared" si="35"/>
        <v>3</v>
      </c>
      <c r="O144" s="137">
        <f t="shared" si="35"/>
        <v>3</v>
      </c>
      <c r="P144" s="137">
        <f t="shared" si="35"/>
        <v>3</v>
      </c>
      <c r="Q144" s="137">
        <f t="shared" si="35"/>
        <v>3</v>
      </c>
      <c r="R144" s="137">
        <f t="shared" si="35"/>
        <v>3</v>
      </c>
      <c r="S144" s="137">
        <f t="shared" si="36"/>
        <v>3</v>
      </c>
      <c r="T144" s="137">
        <f t="shared" si="36"/>
        <v>3</v>
      </c>
      <c r="U144" s="137">
        <f t="shared" si="36"/>
        <v>3</v>
      </c>
      <c r="V144" s="137">
        <f t="shared" si="36"/>
        <v>3</v>
      </c>
      <c r="W144" s="137">
        <f t="shared" si="36"/>
        <v>3</v>
      </c>
      <c r="X144" s="137">
        <f t="shared" si="36"/>
        <v>3</v>
      </c>
      <c r="Y144" s="137">
        <f t="shared" si="36"/>
        <v>3</v>
      </c>
      <c r="Z144" s="137">
        <f t="shared" si="36"/>
        <v>3</v>
      </c>
      <c r="AA144" s="137">
        <f t="shared" si="36"/>
        <v>3</v>
      </c>
      <c r="AB144" s="137">
        <f t="shared" si="36"/>
        <v>3</v>
      </c>
      <c r="AC144" s="137">
        <f t="shared" si="36"/>
        <v>3</v>
      </c>
      <c r="AD144" s="137">
        <f t="shared" si="36"/>
        <v>3</v>
      </c>
      <c r="AE144" s="137">
        <f t="shared" si="36"/>
        <v>3</v>
      </c>
      <c r="AF144" s="137">
        <f t="shared" si="36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5"/>
        <v>3.3</v>
      </c>
      <c r="D145" s="137">
        <f t="shared" si="35"/>
        <v>3.3</v>
      </c>
      <c r="E145" s="137">
        <f t="shared" si="35"/>
        <v>3.3</v>
      </c>
      <c r="F145" s="137">
        <f t="shared" si="35"/>
        <v>3.3</v>
      </c>
      <c r="G145" s="137">
        <f t="shared" si="35"/>
        <v>3.3</v>
      </c>
      <c r="H145" s="137">
        <f t="shared" si="35"/>
        <v>3.3</v>
      </c>
      <c r="I145" s="137">
        <f t="shared" si="35"/>
        <v>3.3</v>
      </c>
      <c r="J145" s="137">
        <f t="shared" si="35"/>
        <v>3.3</v>
      </c>
      <c r="K145" s="137">
        <f t="shared" si="35"/>
        <v>3.3</v>
      </c>
      <c r="L145" s="137">
        <f t="shared" si="35"/>
        <v>3.3</v>
      </c>
      <c r="M145" s="137">
        <f t="shared" si="35"/>
        <v>3.3</v>
      </c>
      <c r="N145" s="137">
        <f t="shared" si="35"/>
        <v>3.3</v>
      </c>
      <c r="O145" s="137">
        <f t="shared" si="35"/>
        <v>3.3</v>
      </c>
      <c r="P145" s="137">
        <f t="shared" si="35"/>
        <v>3.3</v>
      </c>
      <c r="Q145" s="137">
        <f t="shared" si="35"/>
        <v>3.3</v>
      </c>
      <c r="R145" s="137">
        <f t="shared" si="35"/>
        <v>3.3</v>
      </c>
      <c r="S145" s="137">
        <f t="shared" si="36"/>
        <v>3.3</v>
      </c>
      <c r="T145" s="137">
        <f t="shared" si="36"/>
        <v>3.3</v>
      </c>
      <c r="U145" s="137">
        <f t="shared" si="36"/>
        <v>3.3</v>
      </c>
      <c r="V145" s="137">
        <f t="shared" si="36"/>
        <v>3.3</v>
      </c>
      <c r="W145" s="137">
        <f t="shared" si="36"/>
        <v>3.3</v>
      </c>
      <c r="X145" s="137">
        <f t="shared" si="36"/>
        <v>3.3</v>
      </c>
      <c r="Y145" s="137">
        <f t="shared" si="36"/>
        <v>3.3</v>
      </c>
      <c r="Z145" s="137">
        <f t="shared" si="36"/>
        <v>3.3</v>
      </c>
      <c r="AA145" s="137">
        <f t="shared" si="36"/>
        <v>3.3</v>
      </c>
      <c r="AB145" s="137">
        <f t="shared" si="36"/>
        <v>3.3</v>
      </c>
      <c r="AC145" s="137">
        <f t="shared" si="36"/>
        <v>3.3</v>
      </c>
      <c r="AD145" s="137">
        <f t="shared" si="36"/>
        <v>3.3</v>
      </c>
      <c r="AE145" s="137">
        <f t="shared" si="36"/>
        <v>3.3</v>
      </c>
      <c r="AF145" s="137">
        <f t="shared" si="36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7">B147</f>
        <v>1.76</v>
      </c>
      <c r="D147" s="137">
        <f t="shared" si="37"/>
        <v>1.76</v>
      </c>
      <c r="E147" s="137">
        <f t="shared" si="37"/>
        <v>1.76</v>
      </c>
      <c r="F147" s="137">
        <f t="shared" si="37"/>
        <v>1.76</v>
      </c>
      <c r="G147" s="137">
        <f t="shared" si="37"/>
        <v>1.76</v>
      </c>
      <c r="H147" s="137">
        <f t="shared" si="37"/>
        <v>1.76</v>
      </c>
      <c r="I147" s="137">
        <f t="shared" si="37"/>
        <v>1.76</v>
      </c>
      <c r="J147" s="137">
        <f t="shared" si="37"/>
        <v>1.76</v>
      </c>
      <c r="K147" s="137">
        <f t="shared" si="37"/>
        <v>1.76</v>
      </c>
      <c r="L147" s="137">
        <f t="shared" si="37"/>
        <v>1.76</v>
      </c>
      <c r="M147" s="137">
        <f t="shared" si="37"/>
        <v>1.76</v>
      </c>
      <c r="N147" s="137">
        <f t="shared" si="37"/>
        <v>1.76</v>
      </c>
      <c r="O147" s="137">
        <f t="shared" si="37"/>
        <v>1.76</v>
      </c>
      <c r="P147" s="137">
        <f t="shared" si="37"/>
        <v>1.76</v>
      </c>
      <c r="Q147" s="137">
        <f t="shared" si="37"/>
        <v>1.76</v>
      </c>
      <c r="R147" s="137">
        <f t="shared" si="37"/>
        <v>1.76</v>
      </c>
      <c r="S147" s="137">
        <f t="shared" ref="S147:AF148" si="38">R147</f>
        <v>1.76</v>
      </c>
      <c r="T147" s="137">
        <f t="shared" si="38"/>
        <v>1.76</v>
      </c>
      <c r="U147" s="137">
        <f t="shared" si="38"/>
        <v>1.76</v>
      </c>
      <c r="V147" s="137">
        <f t="shared" si="38"/>
        <v>1.76</v>
      </c>
      <c r="W147" s="137">
        <f t="shared" si="38"/>
        <v>1.76</v>
      </c>
      <c r="X147" s="137">
        <f t="shared" si="38"/>
        <v>1.76</v>
      </c>
      <c r="Y147" s="137">
        <f t="shared" si="38"/>
        <v>1.76</v>
      </c>
      <c r="Z147" s="137">
        <f t="shared" si="38"/>
        <v>1.76</v>
      </c>
      <c r="AA147" s="137">
        <f t="shared" si="38"/>
        <v>1.76</v>
      </c>
      <c r="AB147" s="137">
        <f t="shared" si="38"/>
        <v>1.76</v>
      </c>
      <c r="AC147" s="137">
        <f t="shared" si="38"/>
        <v>1.76</v>
      </c>
      <c r="AD147" s="137">
        <f t="shared" si="38"/>
        <v>1.76</v>
      </c>
      <c r="AE147" s="137">
        <f t="shared" si="38"/>
        <v>1.76</v>
      </c>
      <c r="AF147" s="137">
        <f t="shared" si="38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7"/>
        <v>0</v>
      </c>
      <c r="D148" s="137">
        <f t="shared" si="37"/>
        <v>0</v>
      </c>
      <c r="E148" s="137">
        <f t="shared" si="37"/>
        <v>0</v>
      </c>
      <c r="F148" s="137">
        <f t="shared" si="37"/>
        <v>0</v>
      </c>
      <c r="G148" s="137">
        <f t="shared" si="37"/>
        <v>0</v>
      </c>
      <c r="H148" s="137">
        <f t="shared" si="37"/>
        <v>0</v>
      </c>
      <c r="I148" s="137">
        <f t="shared" si="37"/>
        <v>0</v>
      </c>
      <c r="J148" s="137">
        <f t="shared" si="37"/>
        <v>0</v>
      </c>
      <c r="K148" s="137">
        <f t="shared" si="37"/>
        <v>0</v>
      </c>
      <c r="L148" s="137">
        <f t="shared" si="37"/>
        <v>0</v>
      </c>
      <c r="M148" s="137">
        <f t="shared" si="37"/>
        <v>0</v>
      </c>
      <c r="N148" s="137">
        <f t="shared" si="37"/>
        <v>0</v>
      </c>
      <c r="O148" s="137">
        <f t="shared" si="37"/>
        <v>0</v>
      </c>
      <c r="P148" s="137">
        <f t="shared" si="37"/>
        <v>0</v>
      </c>
      <c r="Q148" s="137">
        <f t="shared" si="37"/>
        <v>0</v>
      </c>
      <c r="R148" s="137">
        <f t="shared" si="37"/>
        <v>0</v>
      </c>
      <c r="S148" s="137">
        <f t="shared" si="38"/>
        <v>0</v>
      </c>
      <c r="T148" s="137">
        <f t="shared" si="38"/>
        <v>0</v>
      </c>
      <c r="U148" s="137">
        <f t="shared" si="38"/>
        <v>0</v>
      </c>
      <c r="V148" s="137">
        <f t="shared" si="38"/>
        <v>0</v>
      </c>
      <c r="W148" s="137">
        <f t="shared" si="38"/>
        <v>0</v>
      </c>
      <c r="X148" s="137">
        <f t="shared" si="38"/>
        <v>0</v>
      </c>
      <c r="Y148" s="137">
        <f t="shared" si="38"/>
        <v>0</v>
      </c>
      <c r="Z148" s="137">
        <f t="shared" si="38"/>
        <v>0</v>
      </c>
      <c r="AA148" s="137">
        <f t="shared" si="38"/>
        <v>0</v>
      </c>
      <c r="AB148" s="137">
        <f t="shared" si="38"/>
        <v>0</v>
      </c>
      <c r="AC148" s="137">
        <f t="shared" si="38"/>
        <v>0</v>
      </c>
      <c r="AD148" s="137">
        <f t="shared" si="38"/>
        <v>0</v>
      </c>
      <c r="AE148" s="137">
        <f t="shared" si="38"/>
        <v>0</v>
      </c>
      <c r="AF148" s="137">
        <f t="shared" si="38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39">B150</f>
        <v>0.1</v>
      </c>
      <c r="D150" s="137">
        <f t="shared" si="39"/>
        <v>0.1</v>
      </c>
      <c r="E150" s="137">
        <f t="shared" si="39"/>
        <v>0.1</v>
      </c>
      <c r="F150" s="137">
        <f t="shared" si="39"/>
        <v>0.1</v>
      </c>
      <c r="G150" s="137">
        <f t="shared" si="39"/>
        <v>0.1</v>
      </c>
      <c r="H150" s="137">
        <f t="shared" si="39"/>
        <v>0.1</v>
      </c>
      <c r="I150" s="137">
        <f t="shared" si="39"/>
        <v>0.1</v>
      </c>
      <c r="J150" s="137">
        <f t="shared" si="39"/>
        <v>0.1</v>
      </c>
      <c r="K150" s="137">
        <f t="shared" si="39"/>
        <v>0.1</v>
      </c>
      <c r="L150" s="137">
        <f t="shared" si="39"/>
        <v>0.1</v>
      </c>
      <c r="M150" s="137">
        <f t="shared" si="39"/>
        <v>0.1</v>
      </c>
      <c r="N150" s="137">
        <f t="shared" si="39"/>
        <v>0.1</v>
      </c>
      <c r="O150" s="137">
        <f t="shared" si="39"/>
        <v>0.1</v>
      </c>
      <c r="P150" s="137">
        <f t="shared" si="39"/>
        <v>0.1</v>
      </c>
      <c r="Q150" s="137">
        <f t="shared" si="39"/>
        <v>0.1</v>
      </c>
      <c r="R150" s="137">
        <f t="shared" si="39"/>
        <v>0.1</v>
      </c>
      <c r="S150" s="137">
        <f t="shared" ref="S150:AF153" si="40">R150</f>
        <v>0.1</v>
      </c>
      <c r="T150" s="137">
        <f t="shared" si="40"/>
        <v>0.1</v>
      </c>
      <c r="U150" s="137">
        <f t="shared" si="40"/>
        <v>0.1</v>
      </c>
      <c r="V150" s="137">
        <f t="shared" si="40"/>
        <v>0.1</v>
      </c>
      <c r="W150" s="137">
        <f t="shared" si="40"/>
        <v>0.1</v>
      </c>
      <c r="X150" s="137">
        <f t="shared" si="40"/>
        <v>0.1</v>
      </c>
      <c r="Y150" s="137">
        <f t="shared" si="40"/>
        <v>0.1</v>
      </c>
      <c r="Z150" s="137">
        <f t="shared" si="40"/>
        <v>0.1</v>
      </c>
      <c r="AA150" s="137">
        <f t="shared" si="40"/>
        <v>0.1</v>
      </c>
      <c r="AB150" s="137">
        <f t="shared" si="40"/>
        <v>0.1</v>
      </c>
      <c r="AC150" s="137">
        <f t="shared" si="40"/>
        <v>0.1</v>
      </c>
      <c r="AD150" s="137">
        <f t="shared" si="40"/>
        <v>0.1</v>
      </c>
      <c r="AE150" s="137">
        <f t="shared" si="40"/>
        <v>0.1</v>
      </c>
      <c r="AF150" s="137">
        <f t="shared" si="40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39"/>
        <v>2.0499999999999998</v>
      </c>
      <c r="D151" s="137">
        <f t="shared" si="39"/>
        <v>2.0499999999999998</v>
      </c>
      <c r="E151" s="137">
        <f t="shared" si="39"/>
        <v>2.0499999999999998</v>
      </c>
      <c r="F151" s="137">
        <f t="shared" si="39"/>
        <v>2.0499999999999998</v>
      </c>
      <c r="G151" s="137">
        <f t="shared" si="39"/>
        <v>2.0499999999999998</v>
      </c>
      <c r="H151" s="137">
        <f t="shared" si="39"/>
        <v>2.0499999999999998</v>
      </c>
      <c r="I151" s="137">
        <f t="shared" si="39"/>
        <v>2.0499999999999998</v>
      </c>
      <c r="J151" s="137">
        <f t="shared" si="39"/>
        <v>2.0499999999999998</v>
      </c>
      <c r="K151" s="137">
        <f t="shared" si="39"/>
        <v>2.0499999999999998</v>
      </c>
      <c r="L151" s="137">
        <f t="shared" si="39"/>
        <v>2.0499999999999998</v>
      </c>
      <c r="M151" s="137">
        <f t="shared" si="39"/>
        <v>2.0499999999999998</v>
      </c>
      <c r="N151" s="137">
        <f t="shared" si="39"/>
        <v>2.0499999999999998</v>
      </c>
      <c r="O151" s="137">
        <f t="shared" si="39"/>
        <v>2.0499999999999998</v>
      </c>
      <c r="P151" s="137">
        <f t="shared" si="39"/>
        <v>2.0499999999999998</v>
      </c>
      <c r="Q151" s="137">
        <f t="shared" si="39"/>
        <v>2.0499999999999998</v>
      </c>
      <c r="R151" s="137">
        <f t="shared" si="39"/>
        <v>2.0499999999999998</v>
      </c>
      <c r="S151" s="137">
        <f t="shared" si="40"/>
        <v>2.0499999999999998</v>
      </c>
      <c r="T151" s="137">
        <f t="shared" si="40"/>
        <v>2.0499999999999998</v>
      </c>
      <c r="U151" s="137">
        <f t="shared" si="40"/>
        <v>2.0499999999999998</v>
      </c>
      <c r="V151" s="137">
        <f t="shared" si="40"/>
        <v>2.0499999999999998</v>
      </c>
      <c r="W151" s="137">
        <f t="shared" si="40"/>
        <v>2.0499999999999998</v>
      </c>
      <c r="X151" s="137">
        <f t="shared" si="40"/>
        <v>2.0499999999999998</v>
      </c>
      <c r="Y151" s="137">
        <f t="shared" si="40"/>
        <v>2.0499999999999998</v>
      </c>
      <c r="Z151" s="137">
        <f t="shared" si="40"/>
        <v>2.0499999999999998</v>
      </c>
      <c r="AA151" s="137">
        <f t="shared" si="40"/>
        <v>2.0499999999999998</v>
      </c>
      <c r="AB151" s="137">
        <f t="shared" si="40"/>
        <v>2.0499999999999998</v>
      </c>
      <c r="AC151" s="137">
        <f t="shared" si="40"/>
        <v>2.0499999999999998</v>
      </c>
      <c r="AD151" s="137">
        <f t="shared" si="40"/>
        <v>2.0499999999999998</v>
      </c>
      <c r="AE151" s="137">
        <f t="shared" si="40"/>
        <v>2.0499999999999998</v>
      </c>
      <c r="AF151" s="137">
        <f t="shared" si="40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39"/>
        <v>2.7</v>
      </c>
      <c r="D152" s="137">
        <f t="shared" si="39"/>
        <v>2.7</v>
      </c>
      <c r="E152" s="137">
        <f t="shared" si="39"/>
        <v>2.7</v>
      </c>
      <c r="F152" s="137">
        <f t="shared" si="39"/>
        <v>2.7</v>
      </c>
      <c r="G152" s="137">
        <f t="shared" si="39"/>
        <v>2.7</v>
      </c>
      <c r="H152" s="137">
        <f t="shared" si="39"/>
        <v>2.7</v>
      </c>
      <c r="I152" s="137">
        <f t="shared" si="39"/>
        <v>2.7</v>
      </c>
      <c r="J152" s="137">
        <f t="shared" si="39"/>
        <v>2.7</v>
      </c>
      <c r="K152" s="137">
        <f t="shared" si="39"/>
        <v>2.7</v>
      </c>
      <c r="L152" s="137">
        <f t="shared" si="39"/>
        <v>2.7</v>
      </c>
      <c r="M152" s="137">
        <f t="shared" si="39"/>
        <v>2.7</v>
      </c>
      <c r="N152" s="137">
        <f t="shared" si="39"/>
        <v>2.7</v>
      </c>
      <c r="O152" s="137">
        <f t="shared" si="39"/>
        <v>2.7</v>
      </c>
      <c r="P152" s="137">
        <f t="shared" si="39"/>
        <v>2.7</v>
      </c>
      <c r="Q152" s="137">
        <f t="shared" si="39"/>
        <v>2.7</v>
      </c>
      <c r="R152" s="137">
        <f t="shared" si="39"/>
        <v>2.7</v>
      </c>
      <c r="S152" s="137">
        <f t="shared" si="40"/>
        <v>2.7</v>
      </c>
      <c r="T152" s="137">
        <f t="shared" si="40"/>
        <v>2.7</v>
      </c>
      <c r="U152" s="137">
        <f t="shared" si="40"/>
        <v>2.7</v>
      </c>
      <c r="V152" s="137">
        <f t="shared" si="40"/>
        <v>2.7</v>
      </c>
      <c r="W152" s="137">
        <f t="shared" si="40"/>
        <v>2.7</v>
      </c>
      <c r="X152" s="137">
        <f t="shared" si="40"/>
        <v>2.7</v>
      </c>
      <c r="Y152" s="137">
        <f t="shared" si="40"/>
        <v>2.7</v>
      </c>
      <c r="Z152" s="137">
        <f t="shared" si="40"/>
        <v>2.7</v>
      </c>
      <c r="AA152" s="137">
        <f t="shared" si="40"/>
        <v>2.7</v>
      </c>
      <c r="AB152" s="137">
        <f t="shared" si="40"/>
        <v>2.7</v>
      </c>
      <c r="AC152" s="137">
        <f t="shared" si="40"/>
        <v>2.7</v>
      </c>
      <c r="AD152" s="137">
        <f t="shared" si="40"/>
        <v>2.7</v>
      </c>
      <c r="AE152" s="137">
        <f t="shared" si="40"/>
        <v>2.7</v>
      </c>
      <c r="AF152" s="137">
        <f t="shared" si="40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39"/>
        <v>2.15</v>
      </c>
      <c r="D153" s="137">
        <f t="shared" si="39"/>
        <v>2.15</v>
      </c>
      <c r="E153" s="137">
        <f t="shared" si="39"/>
        <v>2.15</v>
      </c>
      <c r="F153" s="137">
        <f t="shared" si="39"/>
        <v>2.15</v>
      </c>
      <c r="G153" s="137">
        <f t="shared" si="39"/>
        <v>2.15</v>
      </c>
      <c r="H153" s="137">
        <f t="shared" si="39"/>
        <v>2.15</v>
      </c>
      <c r="I153" s="137">
        <f t="shared" si="39"/>
        <v>2.15</v>
      </c>
      <c r="J153" s="137">
        <f t="shared" si="39"/>
        <v>2.15</v>
      </c>
      <c r="K153" s="137">
        <f t="shared" si="39"/>
        <v>2.15</v>
      </c>
      <c r="L153" s="137">
        <f t="shared" si="39"/>
        <v>2.15</v>
      </c>
      <c r="M153" s="137">
        <f t="shared" si="39"/>
        <v>2.15</v>
      </c>
      <c r="N153" s="137">
        <f t="shared" si="39"/>
        <v>2.15</v>
      </c>
      <c r="O153" s="137">
        <f t="shared" si="39"/>
        <v>2.15</v>
      </c>
      <c r="P153" s="137">
        <f t="shared" si="39"/>
        <v>2.15</v>
      </c>
      <c r="Q153" s="137">
        <f t="shared" si="39"/>
        <v>2.15</v>
      </c>
      <c r="R153" s="137">
        <f t="shared" si="39"/>
        <v>2.15</v>
      </c>
      <c r="S153" s="137">
        <f t="shared" si="40"/>
        <v>2.15</v>
      </c>
      <c r="T153" s="137">
        <f t="shared" si="40"/>
        <v>2.15</v>
      </c>
      <c r="U153" s="137">
        <f t="shared" si="40"/>
        <v>2.15</v>
      </c>
      <c r="V153" s="137">
        <f t="shared" si="40"/>
        <v>2.15</v>
      </c>
      <c r="W153" s="137">
        <f t="shared" si="40"/>
        <v>2.15</v>
      </c>
      <c r="X153" s="137">
        <f t="shared" si="40"/>
        <v>2.15</v>
      </c>
      <c r="Y153" s="137">
        <f t="shared" si="40"/>
        <v>2.15</v>
      </c>
      <c r="Z153" s="137">
        <f t="shared" si="40"/>
        <v>2.15</v>
      </c>
      <c r="AA153" s="137">
        <f t="shared" si="40"/>
        <v>2.15</v>
      </c>
      <c r="AB153" s="137">
        <f t="shared" si="40"/>
        <v>2.15</v>
      </c>
      <c r="AC153" s="137">
        <f t="shared" si="40"/>
        <v>2.15</v>
      </c>
      <c r="AD153" s="137">
        <f t="shared" si="40"/>
        <v>2.15</v>
      </c>
      <c r="AE153" s="137">
        <f t="shared" si="40"/>
        <v>2.15</v>
      </c>
      <c r="AF153" s="137">
        <f t="shared" si="40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1">B155</f>
        <v>0.9</v>
      </c>
      <c r="D155" s="137">
        <f t="shared" si="41"/>
        <v>0.9</v>
      </c>
      <c r="E155" s="137">
        <f t="shared" si="41"/>
        <v>0.9</v>
      </c>
      <c r="F155" s="137">
        <f t="shared" si="41"/>
        <v>0.9</v>
      </c>
      <c r="G155" s="137">
        <f t="shared" si="41"/>
        <v>0.9</v>
      </c>
      <c r="H155" s="137">
        <f t="shared" si="41"/>
        <v>0.9</v>
      </c>
      <c r="I155" s="137">
        <f t="shared" si="41"/>
        <v>0.9</v>
      </c>
      <c r="J155" s="137">
        <f t="shared" si="41"/>
        <v>0.9</v>
      </c>
      <c r="K155" s="137">
        <f t="shared" si="41"/>
        <v>0.9</v>
      </c>
      <c r="L155" s="137">
        <f t="shared" si="41"/>
        <v>0.9</v>
      </c>
      <c r="M155" s="137">
        <f t="shared" si="41"/>
        <v>0.9</v>
      </c>
      <c r="N155" s="137">
        <f t="shared" si="41"/>
        <v>0.9</v>
      </c>
      <c r="O155" s="137">
        <f t="shared" si="41"/>
        <v>0.9</v>
      </c>
      <c r="P155" s="137">
        <f t="shared" si="41"/>
        <v>0.9</v>
      </c>
      <c r="Q155" s="137">
        <f t="shared" si="41"/>
        <v>0.9</v>
      </c>
      <c r="R155" s="137">
        <f t="shared" si="41"/>
        <v>0.9</v>
      </c>
      <c r="S155" s="137">
        <f t="shared" ref="R155:AF167" si="42">R155</f>
        <v>0.9</v>
      </c>
      <c r="T155" s="137">
        <f t="shared" si="42"/>
        <v>0.9</v>
      </c>
      <c r="U155" s="137">
        <f t="shared" si="42"/>
        <v>0.9</v>
      </c>
      <c r="V155" s="137">
        <f t="shared" si="42"/>
        <v>0.9</v>
      </c>
      <c r="W155" s="137">
        <f t="shared" si="42"/>
        <v>0.9</v>
      </c>
      <c r="X155" s="137">
        <f t="shared" si="42"/>
        <v>0.9</v>
      </c>
      <c r="Y155" s="137">
        <f t="shared" si="42"/>
        <v>0.9</v>
      </c>
      <c r="Z155" s="137">
        <f t="shared" si="42"/>
        <v>0.9</v>
      </c>
      <c r="AA155" s="137">
        <f t="shared" si="42"/>
        <v>0.9</v>
      </c>
      <c r="AB155" s="137">
        <f t="shared" si="42"/>
        <v>0.9</v>
      </c>
      <c r="AC155" s="137">
        <f t="shared" si="42"/>
        <v>0.9</v>
      </c>
      <c r="AD155" s="137">
        <f t="shared" si="42"/>
        <v>0.9</v>
      </c>
      <c r="AE155" s="137">
        <f t="shared" si="42"/>
        <v>0.9</v>
      </c>
      <c r="AF155" s="137">
        <f t="shared" si="42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1"/>
        <v>1.08</v>
      </c>
      <c r="D156" s="137">
        <f t="shared" si="41"/>
        <v>1.08</v>
      </c>
      <c r="E156" s="137">
        <f t="shared" si="41"/>
        <v>1.08</v>
      </c>
      <c r="F156" s="137">
        <f t="shared" si="41"/>
        <v>1.08</v>
      </c>
      <c r="G156" s="137">
        <f t="shared" si="41"/>
        <v>1.08</v>
      </c>
      <c r="H156" s="137">
        <f t="shared" si="41"/>
        <v>1.08</v>
      </c>
      <c r="I156" s="137">
        <f t="shared" si="41"/>
        <v>1.08</v>
      </c>
      <c r="J156" s="137">
        <f t="shared" si="41"/>
        <v>1.08</v>
      </c>
      <c r="K156" s="137">
        <f t="shared" si="41"/>
        <v>1.08</v>
      </c>
      <c r="L156" s="137">
        <f t="shared" si="41"/>
        <v>1.08</v>
      </c>
      <c r="M156" s="137">
        <f t="shared" si="41"/>
        <v>1.08</v>
      </c>
      <c r="N156" s="137">
        <f t="shared" si="41"/>
        <v>1.08</v>
      </c>
      <c r="O156" s="137">
        <f t="shared" si="41"/>
        <v>1.08</v>
      </c>
      <c r="P156" s="137">
        <f t="shared" si="41"/>
        <v>1.08</v>
      </c>
      <c r="Q156" s="137">
        <f t="shared" si="41"/>
        <v>1.08</v>
      </c>
      <c r="R156" s="137">
        <f t="shared" si="41"/>
        <v>1.08</v>
      </c>
      <c r="S156" s="137">
        <f t="shared" si="42"/>
        <v>1.08</v>
      </c>
      <c r="T156" s="137">
        <f t="shared" si="42"/>
        <v>1.08</v>
      </c>
      <c r="U156" s="137">
        <f t="shared" si="42"/>
        <v>1.08</v>
      </c>
      <c r="V156" s="137">
        <f t="shared" si="42"/>
        <v>1.08</v>
      </c>
      <c r="W156" s="137">
        <f t="shared" si="42"/>
        <v>1.08</v>
      </c>
      <c r="X156" s="137">
        <f t="shared" si="42"/>
        <v>1.08</v>
      </c>
      <c r="Y156" s="137">
        <f t="shared" si="42"/>
        <v>1.08</v>
      </c>
      <c r="Z156" s="137">
        <f t="shared" si="42"/>
        <v>1.08</v>
      </c>
      <c r="AA156" s="137">
        <f t="shared" si="42"/>
        <v>1.08</v>
      </c>
      <c r="AB156" s="137">
        <f t="shared" si="42"/>
        <v>1.08</v>
      </c>
      <c r="AC156" s="137">
        <f t="shared" si="42"/>
        <v>1.08</v>
      </c>
      <c r="AD156" s="137">
        <f t="shared" si="42"/>
        <v>1.08</v>
      </c>
      <c r="AE156" s="137">
        <f t="shared" si="42"/>
        <v>1.08</v>
      </c>
      <c r="AF156" s="137">
        <f t="shared" si="42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1"/>
        <v>2.37</v>
      </c>
      <c r="D157" s="137">
        <f t="shared" si="41"/>
        <v>2.37</v>
      </c>
      <c r="E157" s="137">
        <f t="shared" si="41"/>
        <v>2.37</v>
      </c>
      <c r="F157" s="137">
        <f t="shared" si="41"/>
        <v>2.37</v>
      </c>
      <c r="G157" s="137">
        <f t="shared" si="41"/>
        <v>2.37</v>
      </c>
      <c r="H157" s="137">
        <f t="shared" si="41"/>
        <v>2.37</v>
      </c>
      <c r="I157" s="137">
        <f t="shared" si="41"/>
        <v>2.37</v>
      </c>
      <c r="J157" s="137">
        <f t="shared" si="41"/>
        <v>2.37</v>
      </c>
      <c r="K157" s="137">
        <f t="shared" si="41"/>
        <v>2.37</v>
      </c>
      <c r="L157" s="137">
        <f t="shared" si="41"/>
        <v>2.37</v>
      </c>
      <c r="M157" s="137">
        <f t="shared" si="41"/>
        <v>2.37</v>
      </c>
      <c r="N157" s="137">
        <f t="shared" si="41"/>
        <v>2.37</v>
      </c>
      <c r="O157" s="137">
        <f t="shared" si="41"/>
        <v>2.37</v>
      </c>
      <c r="P157" s="137">
        <f t="shared" si="41"/>
        <v>2.37</v>
      </c>
      <c r="Q157" s="137">
        <f t="shared" si="41"/>
        <v>2.37</v>
      </c>
      <c r="R157" s="137">
        <f t="shared" si="41"/>
        <v>2.37</v>
      </c>
      <c r="S157" s="137">
        <f t="shared" si="42"/>
        <v>2.37</v>
      </c>
      <c r="T157" s="137">
        <f t="shared" si="42"/>
        <v>2.37</v>
      </c>
      <c r="U157" s="137">
        <f t="shared" si="42"/>
        <v>2.37</v>
      </c>
      <c r="V157" s="137">
        <f t="shared" si="42"/>
        <v>2.37</v>
      </c>
      <c r="W157" s="137">
        <f t="shared" si="42"/>
        <v>2.37</v>
      </c>
      <c r="X157" s="137">
        <f t="shared" si="42"/>
        <v>2.37</v>
      </c>
      <c r="Y157" s="137">
        <f t="shared" si="42"/>
        <v>2.37</v>
      </c>
      <c r="Z157" s="137">
        <f t="shared" si="42"/>
        <v>2.37</v>
      </c>
      <c r="AA157" s="137">
        <f t="shared" si="42"/>
        <v>2.37</v>
      </c>
      <c r="AB157" s="137">
        <f t="shared" si="42"/>
        <v>2.37</v>
      </c>
      <c r="AC157" s="137">
        <f t="shared" si="42"/>
        <v>2.37</v>
      </c>
      <c r="AD157" s="137">
        <f t="shared" si="42"/>
        <v>2.37</v>
      </c>
      <c r="AE157" s="137">
        <f t="shared" si="42"/>
        <v>2.37</v>
      </c>
      <c r="AF157" s="137">
        <f t="shared" si="42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1"/>
        <v>1.81</v>
      </c>
      <c r="D158" s="137">
        <f t="shared" si="41"/>
        <v>1.81</v>
      </c>
      <c r="E158" s="137">
        <f t="shared" si="41"/>
        <v>1.81</v>
      </c>
      <c r="F158" s="137">
        <f t="shared" si="41"/>
        <v>1.81</v>
      </c>
      <c r="G158" s="137">
        <f t="shared" si="41"/>
        <v>1.81</v>
      </c>
      <c r="H158" s="137">
        <f t="shared" si="41"/>
        <v>1.81</v>
      </c>
      <c r="I158" s="137">
        <f t="shared" si="41"/>
        <v>1.81</v>
      </c>
      <c r="J158" s="137">
        <f t="shared" si="41"/>
        <v>1.81</v>
      </c>
      <c r="K158" s="137">
        <f t="shared" si="41"/>
        <v>1.81</v>
      </c>
      <c r="L158" s="137">
        <f t="shared" si="41"/>
        <v>1.81</v>
      </c>
      <c r="M158" s="137">
        <f t="shared" si="41"/>
        <v>1.81</v>
      </c>
      <c r="N158" s="137">
        <f t="shared" si="41"/>
        <v>1.81</v>
      </c>
      <c r="O158" s="137">
        <f t="shared" si="41"/>
        <v>1.81</v>
      </c>
      <c r="P158" s="137">
        <f t="shared" si="41"/>
        <v>1.81</v>
      </c>
      <c r="Q158" s="137">
        <f t="shared" si="41"/>
        <v>1.81</v>
      </c>
      <c r="R158" s="137">
        <f t="shared" si="41"/>
        <v>1.81</v>
      </c>
      <c r="S158" s="137">
        <f t="shared" si="42"/>
        <v>1.81</v>
      </c>
      <c r="T158" s="137">
        <f t="shared" si="42"/>
        <v>1.81</v>
      </c>
      <c r="U158" s="137">
        <f t="shared" si="42"/>
        <v>1.81</v>
      </c>
      <c r="V158" s="137">
        <f t="shared" si="42"/>
        <v>1.81</v>
      </c>
      <c r="W158" s="137">
        <f t="shared" si="42"/>
        <v>1.81</v>
      </c>
      <c r="X158" s="137">
        <f t="shared" si="42"/>
        <v>1.81</v>
      </c>
      <c r="Y158" s="137">
        <f t="shared" si="42"/>
        <v>1.81</v>
      </c>
      <c r="Z158" s="137">
        <f t="shared" si="42"/>
        <v>1.81</v>
      </c>
      <c r="AA158" s="137">
        <f t="shared" si="42"/>
        <v>1.81</v>
      </c>
      <c r="AB158" s="137">
        <f t="shared" si="42"/>
        <v>1.81</v>
      </c>
      <c r="AC158" s="137">
        <f t="shared" si="42"/>
        <v>1.81</v>
      </c>
      <c r="AD158" s="137">
        <f t="shared" si="42"/>
        <v>1.81</v>
      </c>
      <c r="AE158" s="137">
        <f t="shared" si="42"/>
        <v>1.81</v>
      </c>
      <c r="AF158" s="137">
        <f t="shared" si="42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1"/>
        <v>1.0900000000000001</v>
      </c>
      <c r="D159" s="137">
        <f t="shared" si="41"/>
        <v>1.0900000000000001</v>
      </c>
      <c r="E159" s="137">
        <f t="shared" si="41"/>
        <v>1.0900000000000001</v>
      </c>
      <c r="F159" s="137">
        <f t="shared" si="41"/>
        <v>1.0900000000000001</v>
      </c>
      <c r="G159" s="137">
        <f t="shared" si="41"/>
        <v>1.0900000000000001</v>
      </c>
      <c r="H159" s="137">
        <f t="shared" si="41"/>
        <v>1.0900000000000001</v>
      </c>
      <c r="I159" s="137">
        <f t="shared" si="41"/>
        <v>1.0900000000000001</v>
      </c>
      <c r="J159" s="137">
        <f t="shared" si="41"/>
        <v>1.0900000000000001</v>
      </c>
      <c r="K159" s="137">
        <f t="shared" si="41"/>
        <v>1.0900000000000001</v>
      </c>
      <c r="L159" s="137">
        <f t="shared" si="41"/>
        <v>1.0900000000000001</v>
      </c>
      <c r="M159" s="137">
        <f t="shared" si="41"/>
        <v>1.0900000000000001</v>
      </c>
      <c r="N159" s="137">
        <f t="shared" si="41"/>
        <v>1.0900000000000001</v>
      </c>
      <c r="O159" s="137">
        <f t="shared" si="41"/>
        <v>1.0900000000000001</v>
      </c>
      <c r="P159" s="137">
        <f t="shared" si="41"/>
        <v>1.0900000000000001</v>
      </c>
      <c r="Q159" s="137">
        <f t="shared" si="41"/>
        <v>1.0900000000000001</v>
      </c>
      <c r="R159" s="137">
        <f t="shared" si="41"/>
        <v>1.0900000000000001</v>
      </c>
      <c r="S159" s="137">
        <f t="shared" si="42"/>
        <v>1.0900000000000001</v>
      </c>
      <c r="T159" s="137">
        <f t="shared" si="42"/>
        <v>1.0900000000000001</v>
      </c>
      <c r="U159" s="137">
        <f t="shared" si="42"/>
        <v>1.0900000000000001</v>
      </c>
      <c r="V159" s="137">
        <f t="shared" si="42"/>
        <v>1.0900000000000001</v>
      </c>
      <c r="W159" s="137">
        <f t="shared" si="42"/>
        <v>1.0900000000000001</v>
      </c>
      <c r="X159" s="137">
        <f t="shared" si="42"/>
        <v>1.0900000000000001</v>
      </c>
      <c r="Y159" s="137">
        <f t="shared" si="42"/>
        <v>1.0900000000000001</v>
      </c>
      <c r="Z159" s="137">
        <f t="shared" si="42"/>
        <v>1.0900000000000001</v>
      </c>
      <c r="AA159" s="137">
        <f t="shared" si="42"/>
        <v>1.0900000000000001</v>
      </c>
      <c r="AB159" s="137">
        <f t="shared" si="42"/>
        <v>1.0900000000000001</v>
      </c>
      <c r="AC159" s="137">
        <f t="shared" si="42"/>
        <v>1.0900000000000001</v>
      </c>
      <c r="AD159" s="137">
        <f t="shared" si="42"/>
        <v>1.0900000000000001</v>
      </c>
      <c r="AE159" s="137">
        <f t="shared" si="42"/>
        <v>1.0900000000000001</v>
      </c>
      <c r="AF159" s="137">
        <f t="shared" si="42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1"/>
        <v>1.58</v>
      </c>
      <c r="D160" s="137">
        <f t="shared" si="41"/>
        <v>1.58</v>
      </c>
      <c r="E160" s="137">
        <f t="shared" si="41"/>
        <v>1.58</v>
      </c>
      <c r="F160" s="137">
        <f t="shared" si="41"/>
        <v>1.58</v>
      </c>
      <c r="G160" s="137">
        <f t="shared" si="41"/>
        <v>1.58</v>
      </c>
      <c r="H160" s="137">
        <f t="shared" si="41"/>
        <v>1.58</v>
      </c>
      <c r="I160" s="137">
        <f t="shared" si="41"/>
        <v>1.58</v>
      </c>
      <c r="J160" s="137">
        <f t="shared" si="41"/>
        <v>1.58</v>
      </c>
      <c r="K160" s="137">
        <f t="shared" si="41"/>
        <v>1.58</v>
      </c>
      <c r="L160" s="137">
        <f t="shared" si="41"/>
        <v>1.58</v>
      </c>
      <c r="M160" s="137">
        <f t="shared" si="41"/>
        <v>1.58</v>
      </c>
      <c r="N160" s="137">
        <f t="shared" si="41"/>
        <v>1.58</v>
      </c>
      <c r="O160" s="137">
        <f t="shared" si="41"/>
        <v>1.58</v>
      </c>
      <c r="P160" s="137">
        <f t="shared" si="41"/>
        <v>1.58</v>
      </c>
      <c r="Q160" s="137">
        <f t="shared" si="41"/>
        <v>1.58</v>
      </c>
      <c r="R160" s="137">
        <f t="shared" si="41"/>
        <v>1.58</v>
      </c>
      <c r="S160" s="137">
        <f t="shared" si="42"/>
        <v>1.58</v>
      </c>
      <c r="T160" s="137">
        <f t="shared" si="42"/>
        <v>1.58</v>
      </c>
      <c r="U160" s="137">
        <f t="shared" si="42"/>
        <v>1.58</v>
      </c>
      <c r="V160" s="137">
        <f t="shared" si="42"/>
        <v>1.58</v>
      </c>
      <c r="W160" s="137">
        <f t="shared" si="42"/>
        <v>1.58</v>
      </c>
      <c r="X160" s="137">
        <f t="shared" si="42"/>
        <v>1.58</v>
      </c>
      <c r="Y160" s="137">
        <f t="shared" si="42"/>
        <v>1.58</v>
      </c>
      <c r="Z160" s="137">
        <f t="shared" si="42"/>
        <v>1.58</v>
      </c>
      <c r="AA160" s="137">
        <f t="shared" si="42"/>
        <v>1.58</v>
      </c>
      <c r="AB160" s="137">
        <f t="shared" si="42"/>
        <v>1.58</v>
      </c>
      <c r="AC160" s="137">
        <f t="shared" si="42"/>
        <v>1.58</v>
      </c>
      <c r="AD160" s="137">
        <f t="shared" si="42"/>
        <v>1.58</v>
      </c>
      <c r="AE160" s="137">
        <f t="shared" si="42"/>
        <v>1.58</v>
      </c>
      <c r="AF160" s="137">
        <f t="shared" si="42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1"/>
        <v>2</v>
      </c>
      <c r="D161" s="137">
        <f t="shared" si="41"/>
        <v>2</v>
      </c>
      <c r="E161" s="137">
        <f t="shared" si="41"/>
        <v>2</v>
      </c>
      <c r="F161" s="137">
        <f t="shared" si="41"/>
        <v>2</v>
      </c>
      <c r="G161" s="137">
        <f t="shared" si="41"/>
        <v>2</v>
      </c>
      <c r="H161" s="137">
        <f t="shared" si="41"/>
        <v>2</v>
      </c>
      <c r="I161" s="137">
        <f t="shared" si="41"/>
        <v>2</v>
      </c>
      <c r="J161" s="137">
        <f t="shared" si="41"/>
        <v>2</v>
      </c>
      <c r="K161" s="137">
        <f t="shared" si="41"/>
        <v>2</v>
      </c>
      <c r="L161" s="137">
        <f t="shared" si="41"/>
        <v>2</v>
      </c>
      <c r="M161" s="137">
        <f t="shared" si="41"/>
        <v>2</v>
      </c>
      <c r="N161" s="137">
        <f t="shared" si="41"/>
        <v>2</v>
      </c>
      <c r="O161" s="137">
        <f t="shared" si="41"/>
        <v>2</v>
      </c>
      <c r="P161" s="137">
        <f t="shared" si="41"/>
        <v>2</v>
      </c>
      <c r="Q161" s="137">
        <f t="shared" si="41"/>
        <v>2</v>
      </c>
      <c r="R161" s="137">
        <f t="shared" si="41"/>
        <v>2</v>
      </c>
      <c r="S161" s="137">
        <f t="shared" si="42"/>
        <v>2</v>
      </c>
      <c r="T161" s="137">
        <f t="shared" si="42"/>
        <v>2</v>
      </c>
      <c r="U161" s="137">
        <f t="shared" si="42"/>
        <v>2</v>
      </c>
      <c r="V161" s="137">
        <f t="shared" si="42"/>
        <v>2</v>
      </c>
      <c r="W161" s="137">
        <f t="shared" si="42"/>
        <v>2</v>
      </c>
      <c r="X161" s="137">
        <f t="shared" si="42"/>
        <v>2</v>
      </c>
      <c r="Y161" s="137">
        <f t="shared" si="42"/>
        <v>2</v>
      </c>
      <c r="Z161" s="137">
        <f t="shared" si="42"/>
        <v>2</v>
      </c>
      <c r="AA161" s="137">
        <f t="shared" si="42"/>
        <v>2</v>
      </c>
      <c r="AB161" s="137">
        <f t="shared" si="42"/>
        <v>2</v>
      </c>
      <c r="AC161" s="137">
        <f t="shared" si="42"/>
        <v>2</v>
      </c>
      <c r="AD161" s="137">
        <f t="shared" si="42"/>
        <v>2</v>
      </c>
      <c r="AE161" s="137">
        <f t="shared" si="42"/>
        <v>2</v>
      </c>
      <c r="AF161" s="137">
        <f t="shared" si="42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1"/>
        <v>0.47</v>
      </c>
      <c r="D162" s="137">
        <f t="shared" si="41"/>
        <v>0.47</v>
      </c>
      <c r="E162" s="137">
        <f t="shared" si="41"/>
        <v>0.47</v>
      </c>
      <c r="F162" s="137">
        <f t="shared" si="41"/>
        <v>0.47</v>
      </c>
      <c r="G162" s="137">
        <f t="shared" si="41"/>
        <v>0.47</v>
      </c>
      <c r="H162" s="137">
        <f t="shared" si="41"/>
        <v>0.47</v>
      </c>
      <c r="I162" s="137">
        <f t="shared" si="41"/>
        <v>0.47</v>
      </c>
      <c r="J162" s="137">
        <f t="shared" si="41"/>
        <v>0.47</v>
      </c>
      <c r="K162" s="137">
        <f t="shared" si="41"/>
        <v>0.47</v>
      </c>
      <c r="L162" s="137">
        <f t="shared" si="41"/>
        <v>0.47</v>
      </c>
      <c r="M162" s="137">
        <f t="shared" si="41"/>
        <v>0.47</v>
      </c>
      <c r="N162" s="137">
        <f t="shared" si="41"/>
        <v>0.47</v>
      </c>
      <c r="O162" s="137">
        <f t="shared" si="41"/>
        <v>0.47</v>
      </c>
      <c r="P162" s="137">
        <f t="shared" si="41"/>
        <v>0.47</v>
      </c>
      <c r="Q162" s="137">
        <f t="shared" si="41"/>
        <v>0.47</v>
      </c>
      <c r="R162" s="137">
        <f t="shared" si="41"/>
        <v>0.47</v>
      </c>
      <c r="S162" s="137">
        <f t="shared" si="42"/>
        <v>0.47</v>
      </c>
      <c r="T162" s="137">
        <f t="shared" si="42"/>
        <v>0.47</v>
      </c>
      <c r="U162" s="137">
        <f t="shared" si="42"/>
        <v>0.47</v>
      </c>
      <c r="V162" s="137">
        <f t="shared" si="42"/>
        <v>0.47</v>
      </c>
      <c r="W162" s="137">
        <f t="shared" si="42"/>
        <v>0.47</v>
      </c>
      <c r="X162" s="137">
        <f t="shared" si="42"/>
        <v>0.47</v>
      </c>
      <c r="Y162" s="137">
        <f t="shared" si="42"/>
        <v>0.47</v>
      </c>
      <c r="Z162" s="137">
        <f t="shared" si="42"/>
        <v>0.47</v>
      </c>
      <c r="AA162" s="137">
        <f t="shared" si="42"/>
        <v>0.47</v>
      </c>
      <c r="AB162" s="137">
        <f t="shared" si="42"/>
        <v>0.47</v>
      </c>
      <c r="AC162" s="137">
        <f t="shared" si="42"/>
        <v>0.47</v>
      </c>
      <c r="AD162" s="137">
        <f t="shared" si="42"/>
        <v>0.47</v>
      </c>
      <c r="AE162" s="137">
        <f t="shared" si="42"/>
        <v>0.47</v>
      </c>
      <c r="AF162" s="137">
        <f t="shared" si="42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1"/>
        <v>0</v>
      </c>
      <c r="D163" s="137">
        <f t="shared" si="41"/>
        <v>0</v>
      </c>
      <c r="E163" s="137">
        <f t="shared" si="41"/>
        <v>0</v>
      </c>
      <c r="F163" s="137">
        <f t="shared" si="41"/>
        <v>0</v>
      </c>
      <c r="G163" s="137">
        <f t="shared" si="41"/>
        <v>0</v>
      </c>
      <c r="H163" s="137">
        <f t="shared" si="41"/>
        <v>0</v>
      </c>
      <c r="I163" s="137">
        <f t="shared" si="41"/>
        <v>0</v>
      </c>
      <c r="J163" s="137">
        <f t="shared" si="41"/>
        <v>0</v>
      </c>
      <c r="K163" s="137">
        <f t="shared" si="41"/>
        <v>0</v>
      </c>
      <c r="L163" s="137">
        <f t="shared" si="41"/>
        <v>0</v>
      </c>
      <c r="M163" s="137">
        <f t="shared" si="41"/>
        <v>0</v>
      </c>
      <c r="N163" s="137">
        <f t="shared" si="41"/>
        <v>0</v>
      </c>
      <c r="O163" s="137">
        <f t="shared" si="41"/>
        <v>0</v>
      </c>
      <c r="P163" s="137">
        <f t="shared" si="41"/>
        <v>0</v>
      </c>
      <c r="Q163" s="137">
        <f t="shared" si="41"/>
        <v>0</v>
      </c>
      <c r="R163" s="137">
        <f t="shared" si="41"/>
        <v>0</v>
      </c>
      <c r="S163" s="137">
        <f t="shared" si="42"/>
        <v>0</v>
      </c>
      <c r="T163" s="137">
        <f t="shared" si="42"/>
        <v>0</v>
      </c>
      <c r="U163" s="137">
        <f t="shared" si="42"/>
        <v>0</v>
      </c>
      <c r="V163" s="137">
        <f t="shared" si="42"/>
        <v>0</v>
      </c>
      <c r="W163" s="137">
        <f t="shared" si="42"/>
        <v>0</v>
      </c>
      <c r="X163" s="137">
        <f t="shared" si="42"/>
        <v>0</v>
      </c>
      <c r="Y163" s="137">
        <f t="shared" si="42"/>
        <v>0</v>
      </c>
      <c r="Z163" s="137">
        <f t="shared" si="42"/>
        <v>0</v>
      </c>
      <c r="AA163" s="137">
        <f t="shared" si="42"/>
        <v>0</v>
      </c>
      <c r="AB163" s="137">
        <f t="shared" si="42"/>
        <v>0</v>
      </c>
      <c r="AC163" s="137">
        <f t="shared" si="42"/>
        <v>0</v>
      </c>
      <c r="AD163" s="137">
        <f t="shared" si="42"/>
        <v>0</v>
      </c>
      <c r="AE163" s="137">
        <f t="shared" si="42"/>
        <v>0</v>
      </c>
      <c r="AF163" s="137">
        <f t="shared" si="42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1"/>
        <v>0</v>
      </c>
      <c r="D164" s="137">
        <f t="shared" si="41"/>
        <v>0</v>
      </c>
      <c r="E164" s="137">
        <f t="shared" si="41"/>
        <v>0</v>
      </c>
      <c r="F164" s="137">
        <f t="shared" si="41"/>
        <v>0</v>
      </c>
      <c r="G164" s="137">
        <f t="shared" si="41"/>
        <v>0</v>
      </c>
      <c r="H164" s="137">
        <f t="shared" si="41"/>
        <v>0</v>
      </c>
      <c r="I164" s="137">
        <f t="shared" si="41"/>
        <v>0</v>
      </c>
      <c r="J164" s="137">
        <f t="shared" si="41"/>
        <v>0</v>
      </c>
      <c r="K164" s="137">
        <f t="shared" si="41"/>
        <v>0</v>
      </c>
      <c r="L164" s="137">
        <f t="shared" si="41"/>
        <v>0</v>
      </c>
      <c r="M164" s="137">
        <f t="shared" si="41"/>
        <v>0</v>
      </c>
      <c r="N164" s="137">
        <f t="shared" si="41"/>
        <v>0</v>
      </c>
      <c r="O164" s="137">
        <f t="shared" si="41"/>
        <v>0</v>
      </c>
      <c r="P164" s="137">
        <f t="shared" si="41"/>
        <v>0</v>
      </c>
      <c r="Q164" s="137">
        <f t="shared" si="41"/>
        <v>0</v>
      </c>
      <c r="R164" s="137">
        <f t="shared" si="42"/>
        <v>0</v>
      </c>
      <c r="S164" s="137">
        <f t="shared" si="42"/>
        <v>0</v>
      </c>
      <c r="T164" s="137">
        <f t="shared" si="42"/>
        <v>0</v>
      </c>
      <c r="U164" s="137">
        <f t="shared" si="42"/>
        <v>0</v>
      </c>
      <c r="V164" s="137">
        <f t="shared" si="42"/>
        <v>0</v>
      </c>
      <c r="W164" s="137">
        <f t="shared" si="42"/>
        <v>0</v>
      </c>
      <c r="X164" s="137">
        <f t="shared" si="42"/>
        <v>0</v>
      </c>
      <c r="Y164" s="137">
        <f t="shared" si="42"/>
        <v>0</v>
      </c>
      <c r="Z164" s="137">
        <f t="shared" si="42"/>
        <v>0</v>
      </c>
      <c r="AA164" s="137">
        <f t="shared" si="42"/>
        <v>0</v>
      </c>
      <c r="AB164" s="137">
        <f t="shared" si="42"/>
        <v>0</v>
      </c>
      <c r="AC164" s="137">
        <f t="shared" si="42"/>
        <v>0</v>
      </c>
      <c r="AD164" s="137">
        <f t="shared" si="42"/>
        <v>0</v>
      </c>
      <c r="AE164" s="137">
        <f t="shared" si="42"/>
        <v>0</v>
      </c>
      <c r="AF164" s="137">
        <f t="shared" si="42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1"/>
        <v>0.8</v>
      </c>
      <c r="D165" s="137">
        <f t="shared" si="41"/>
        <v>0.8</v>
      </c>
      <c r="E165" s="137">
        <f t="shared" si="41"/>
        <v>0.8</v>
      </c>
      <c r="F165" s="137">
        <f t="shared" si="41"/>
        <v>0.8</v>
      </c>
      <c r="G165" s="137">
        <f t="shared" si="41"/>
        <v>0.8</v>
      </c>
      <c r="H165" s="137">
        <f t="shared" si="41"/>
        <v>0.8</v>
      </c>
      <c r="I165" s="137">
        <f t="shared" si="41"/>
        <v>0.8</v>
      </c>
      <c r="J165" s="137">
        <f t="shared" si="41"/>
        <v>0.8</v>
      </c>
      <c r="K165" s="137">
        <f t="shared" si="41"/>
        <v>0.8</v>
      </c>
      <c r="L165" s="137">
        <f t="shared" si="41"/>
        <v>0.8</v>
      </c>
      <c r="M165" s="137">
        <f t="shared" si="41"/>
        <v>0.8</v>
      </c>
      <c r="N165" s="137">
        <f t="shared" si="41"/>
        <v>0.8</v>
      </c>
      <c r="O165" s="137">
        <f t="shared" si="41"/>
        <v>0.8</v>
      </c>
      <c r="P165" s="137">
        <f t="shared" si="41"/>
        <v>0.8</v>
      </c>
      <c r="Q165" s="137">
        <f t="shared" si="41"/>
        <v>0.8</v>
      </c>
      <c r="R165" s="137">
        <f t="shared" si="42"/>
        <v>0.8</v>
      </c>
      <c r="S165" s="137">
        <f t="shared" si="42"/>
        <v>0.8</v>
      </c>
      <c r="T165" s="137">
        <f t="shared" si="42"/>
        <v>0.8</v>
      </c>
      <c r="U165" s="137">
        <f t="shared" si="42"/>
        <v>0.8</v>
      </c>
      <c r="V165" s="137">
        <f t="shared" si="42"/>
        <v>0.8</v>
      </c>
      <c r="W165" s="137">
        <f t="shared" si="42"/>
        <v>0.8</v>
      </c>
      <c r="X165" s="137">
        <f t="shared" si="42"/>
        <v>0.8</v>
      </c>
      <c r="Y165" s="137">
        <f t="shared" si="42"/>
        <v>0.8</v>
      </c>
      <c r="Z165" s="137">
        <f t="shared" si="42"/>
        <v>0.8</v>
      </c>
      <c r="AA165" s="137">
        <f t="shared" si="42"/>
        <v>0.8</v>
      </c>
      <c r="AB165" s="137">
        <f t="shared" si="42"/>
        <v>0.8</v>
      </c>
      <c r="AC165" s="137">
        <f t="shared" si="42"/>
        <v>0.8</v>
      </c>
      <c r="AD165" s="137">
        <f t="shared" si="42"/>
        <v>0.8</v>
      </c>
      <c r="AE165" s="137">
        <f t="shared" si="42"/>
        <v>0.8</v>
      </c>
      <c r="AF165" s="137">
        <f t="shared" si="42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1"/>
        <v>1.5</v>
      </c>
      <c r="D166" s="137">
        <f t="shared" si="41"/>
        <v>1.5</v>
      </c>
      <c r="E166" s="137">
        <f t="shared" si="41"/>
        <v>1.5</v>
      </c>
      <c r="F166" s="137">
        <f t="shared" si="41"/>
        <v>1.5</v>
      </c>
      <c r="G166" s="137">
        <f t="shared" si="41"/>
        <v>1.5</v>
      </c>
      <c r="H166" s="137">
        <f t="shared" si="41"/>
        <v>1.5</v>
      </c>
      <c r="I166" s="137">
        <f t="shared" si="41"/>
        <v>1.5</v>
      </c>
      <c r="J166" s="137">
        <f t="shared" si="41"/>
        <v>1.5</v>
      </c>
      <c r="K166" s="137">
        <f t="shared" si="41"/>
        <v>1.5</v>
      </c>
      <c r="L166" s="137">
        <f t="shared" si="41"/>
        <v>1.5</v>
      </c>
      <c r="M166" s="137">
        <f t="shared" si="41"/>
        <v>1.5</v>
      </c>
      <c r="N166" s="137">
        <f t="shared" si="41"/>
        <v>1.5</v>
      </c>
      <c r="O166" s="137">
        <f t="shared" si="41"/>
        <v>1.5</v>
      </c>
      <c r="P166" s="137">
        <f t="shared" si="41"/>
        <v>1.5</v>
      </c>
      <c r="Q166" s="137">
        <f t="shared" si="41"/>
        <v>1.5</v>
      </c>
      <c r="R166" s="137">
        <f t="shared" si="42"/>
        <v>1.5</v>
      </c>
      <c r="S166" s="137">
        <f t="shared" si="42"/>
        <v>1.5</v>
      </c>
      <c r="T166" s="137">
        <f t="shared" si="42"/>
        <v>1.5</v>
      </c>
      <c r="U166" s="137">
        <f t="shared" si="42"/>
        <v>1.5</v>
      </c>
      <c r="V166" s="137">
        <f t="shared" si="42"/>
        <v>1.5</v>
      </c>
      <c r="W166" s="137">
        <f t="shared" si="42"/>
        <v>1.5</v>
      </c>
      <c r="X166" s="137">
        <f t="shared" si="42"/>
        <v>1.5</v>
      </c>
      <c r="Y166" s="137">
        <f t="shared" si="42"/>
        <v>1.5</v>
      </c>
      <c r="Z166" s="137">
        <f t="shared" si="42"/>
        <v>1.5</v>
      </c>
      <c r="AA166" s="137">
        <f t="shared" si="42"/>
        <v>1.5</v>
      </c>
      <c r="AB166" s="137">
        <f t="shared" si="42"/>
        <v>1.5</v>
      </c>
      <c r="AC166" s="137">
        <f t="shared" si="42"/>
        <v>1.5</v>
      </c>
      <c r="AD166" s="137">
        <f t="shared" si="42"/>
        <v>1.5</v>
      </c>
      <c r="AE166" s="137">
        <f t="shared" si="42"/>
        <v>1.5</v>
      </c>
      <c r="AF166" s="137">
        <f t="shared" si="42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1"/>
        <v>1</v>
      </c>
      <c r="D167" s="137">
        <f t="shared" si="41"/>
        <v>1</v>
      </c>
      <c r="E167" s="137">
        <f t="shared" si="41"/>
        <v>1</v>
      </c>
      <c r="F167" s="137">
        <f t="shared" si="41"/>
        <v>1</v>
      </c>
      <c r="G167" s="137">
        <f t="shared" si="41"/>
        <v>1</v>
      </c>
      <c r="H167" s="137">
        <f t="shared" si="41"/>
        <v>1</v>
      </c>
      <c r="I167" s="137">
        <f t="shared" si="41"/>
        <v>1</v>
      </c>
      <c r="J167" s="137">
        <f t="shared" si="41"/>
        <v>1</v>
      </c>
      <c r="K167" s="137">
        <f t="shared" si="41"/>
        <v>1</v>
      </c>
      <c r="L167" s="137">
        <f t="shared" si="41"/>
        <v>1</v>
      </c>
      <c r="M167" s="137">
        <f t="shared" si="41"/>
        <v>1</v>
      </c>
      <c r="N167" s="137">
        <f t="shared" si="41"/>
        <v>1</v>
      </c>
      <c r="O167" s="137">
        <f t="shared" si="41"/>
        <v>1</v>
      </c>
      <c r="P167" s="137">
        <f t="shared" si="41"/>
        <v>1</v>
      </c>
      <c r="Q167" s="137">
        <f t="shared" si="41"/>
        <v>1</v>
      </c>
      <c r="R167" s="137">
        <f t="shared" si="42"/>
        <v>1</v>
      </c>
      <c r="S167" s="137">
        <f t="shared" si="42"/>
        <v>1</v>
      </c>
      <c r="T167" s="137">
        <f t="shared" si="42"/>
        <v>1</v>
      </c>
      <c r="U167" s="137">
        <f t="shared" si="42"/>
        <v>1</v>
      </c>
      <c r="V167" s="137">
        <f t="shared" si="42"/>
        <v>1</v>
      </c>
      <c r="W167" s="137">
        <f t="shared" si="42"/>
        <v>1</v>
      </c>
      <c r="X167" s="137">
        <f t="shared" si="42"/>
        <v>1</v>
      </c>
      <c r="Y167" s="137">
        <f t="shared" si="42"/>
        <v>1</v>
      </c>
      <c r="Z167" s="137">
        <f t="shared" si="42"/>
        <v>1</v>
      </c>
      <c r="AA167" s="137">
        <f t="shared" si="42"/>
        <v>1</v>
      </c>
      <c r="AB167" s="137">
        <f t="shared" si="42"/>
        <v>1</v>
      </c>
      <c r="AC167" s="137">
        <f t="shared" si="42"/>
        <v>1</v>
      </c>
      <c r="AD167" s="137">
        <f t="shared" si="42"/>
        <v>1</v>
      </c>
      <c r="AE167" s="137">
        <f t="shared" si="42"/>
        <v>1</v>
      </c>
      <c r="AF167" s="137">
        <f t="shared" si="42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3">B169</f>
        <v>1</v>
      </c>
      <c r="D169" s="137">
        <f t="shared" si="43"/>
        <v>1</v>
      </c>
      <c r="E169" s="137">
        <f t="shared" si="43"/>
        <v>1</v>
      </c>
      <c r="F169" s="137">
        <f t="shared" si="43"/>
        <v>1</v>
      </c>
      <c r="G169" s="137">
        <f t="shared" si="43"/>
        <v>1</v>
      </c>
      <c r="H169" s="137">
        <f t="shared" si="43"/>
        <v>1</v>
      </c>
      <c r="I169" s="137">
        <f t="shared" si="43"/>
        <v>1</v>
      </c>
      <c r="J169" s="137">
        <f t="shared" si="43"/>
        <v>1</v>
      </c>
      <c r="K169" s="137">
        <f t="shared" si="43"/>
        <v>1</v>
      </c>
      <c r="L169" s="137">
        <f t="shared" si="43"/>
        <v>1</v>
      </c>
      <c r="M169" s="137">
        <f t="shared" si="43"/>
        <v>1</v>
      </c>
      <c r="N169" s="137">
        <f t="shared" si="43"/>
        <v>1</v>
      </c>
      <c r="O169" s="137">
        <f t="shared" si="43"/>
        <v>1</v>
      </c>
      <c r="P169" s="137">
        <f t="shared" si="43"/>
        <v>1</v>
      </c>
      <c r="Q169" s="137">
        <f t="shared" si="43"/>
        <v>1</v>
      </c>
      <c r="R169" s="137">
        <f t="shared" si="43"/>
        <v>1</v>
      </c>
      <c r="S169" s="137">
        <f t="shared" ref="R169:AF176" si="44">R169</f>
        <v>1</v>
      </c>
      <c r="T169" s="137">
        <f t="shared" si="44"/>
        <v>1</v>
      </c>
      <c r="U169" s="137">
        <f t="shared" si="44"/>
        <v>1</v>
      </c>
      <c r="V169" s="137">
        <f t="shared" si="44"/>
        <v>1</v>
      </c>
      <c r="W169" s="137">
        <f t="shared" si="44"/>
        <v>1</v>
      </c>
      <c r="X169" s="137">
        <f t="shared" si="44"/>
        <v>1</v>
      </c>
      <c r="Y169" s="137">
        <f t="shared" si="44"/>
        <v>1</v>
      </c>
      <c r="Z169" s="137">
        <f t="shared" si="44"/>
        <v>1</v>
      </c>
      <c r="AA169" s="137">
        <f t="shared" si="44"/>
        <v>1</v>
      </c>
      <c r="AB169" s="137">
        <f t="shared" si="44"/>
        <v>1</v>
      </c>
      <c r="AC169" s="137">
        <f t="shared" si="44"/>
        <v>1</v>
      </c>
      <c r="AD169" s="137">
        <f t="shared" si="44"/>
        <v>1</v>
      </c>
      <c r="AE169" s="137">
        <f t="shared" si="44"/>
        <v>1</v>
      </c>
      <c r="AF169" s="137">
        <f t="shared" si="44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3"/>
        <v>0.42</v>
      </c>
      <c r="D170" s="137">
        <f t="shared" si="43"/>
        <v>0.42</v>
      </c>
      <c r="E170" s="137">
        <f t="shared" si="43"/>
        <v>0.42</v>
      </c>
      <c r="F170" s="137">
        <f t="shared" si="43"/>
        <v>0.42</v>
      </c>
      <c r="G170" s="137">
        <f t="shared" si="43"/>
        <v>0.42</v>
      </c>
      <c r="H170" s="137">
        <f t="shared" si="43"/>
        <v>0.42</v>
      </c>
      <c r="I170" s="137">
        <f t="shared" si="43"/>
        <v>0.42</v>
      </c>
      <c r="J170" s="137">
        <f t="shared" si="43"/>
        <v>0.42</v>
      </c>
      <c r="K170" s="137">
        <f t="shared" si="43"/>
        <v>0.42</v>
      </c>
      <c r="L170" s="137">
        <f t="shared" si="43"/>
        <v>0.42</v>
      </c>
      <c r="M170" s="137">
        <f t="shared" si="43"/>
        <v>0.42</v>
      </c>
      <c r="N170" s="137">
        <f t="shared" si="43"/>
        <v>0.42</v>
      </c>
      <c r="O170" s="137">
        <f t="shared" si="43"/>
        <v>0.42</v>
      </c>
      <c r="P170" s="137">
        <f t="shared" si="43"/>
        <v>0.42</v>
      </c>
      <c r="Q170" s="137">
        <f t="shared" si="43"/>
        <v>0.42</v>
      </c>
      <c r="R170" s="137">
        <f t="shared" si="44"/>
        <v>0.42</v>
      </c>
      <c r="S170" s="137">
        <f t="shared" si="44"/>
        <v>0.42</v>
      </c>
      <c r="T170" s="137">
        <f t="shared" si="44"/>
        <v>0.42</v>
      </c>
      <c r="U170" s="137">
        <f t="shared" si="44"/>
        <v>0.42</v>
      </c>
      <c r="V170" s="137">
        <f t="shared" si="44"/>
        <v>0.42</v>
      </c>
      <c r="W170" s="137">
        <f t="shared" si="44"/>
        <v>0.42</v>
      </c>
      <c r="X170" s="137">
        <f t="shared" si="44"/>
        <v>0.42</v>
      </c>
      <c r="Y170" s="137">
        <f t="shared" si="44"/>
        <v>0.42</v>
      </c>
      <c r="Z170" s="137">
        <f t="shared" si="44"/>
        <v>0.42</v>
      </c>
      <c r="AA170" s="137">
        <f t="shared" si="44"/>
        <v>0.42</v>
      </c>
      <c r="AB170" s="137">
        <f t="shared" si="44"/>
        <v>0.42</v>
      </c>
      <c r="AC170" s="137">
        <f t="shared" si="44"/>
        <v>0.42</v>
      </c>
      <c r="AD170" s="137">
        <f t="shared" si="44"/>
        <v>0.42</v>
      </c>
      <c r="AE170" s="137">
        <f t="shared" si="44"/>
        <v>0.42</v>
      </c>
      <c r="AF170" s="137">
        <f t="shared" si="44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3"/>
        <v>0.46</v>
      </c>
      <c r="D171" s="137">
        <f t="shared" si="43"/>
        <v>0.46</v>
      </c>
      <c r="E171" s="137">
        <f t="shared" si="43"/>
        <v>0.46</v>
      </c>
      <c r="F171" s="137">
        <f t="shared" si="43"/>
        <v>0.46</v>
      </c>
      <c r="G171" s="137">
        <f t="shared" si="43"/>
        <v>0.46</v>
      </c>
      <c r="H171" s="137">
        <f t="shared" si="43"/>
        <v>0.46</v>
      </c>
      <c r="I171" s="137">
        <f t="shared" si="43"/>
        <v>0.46</v>
      </c>
      <c r="J171" s="137">
        <f t="shared" si="43"/>
        <v>0.46</v>
      </c>
      <c r="K171" s="137">
        <f t="shared" si="43"/>
        <v>0.46</v>
      </c>
      <c r="L171" s="137">
        <f t="shared" si="43"/>
        <v>0.46</v>
      </c>
      <c r="M171" s="137">
        <f t="shared" si="43"/>
        <v>0.46</v>
      </c>
      <c r="N171" s="137">
        <f t="shared" si="43"/>
        <v>0.46</v>
      </c>
      <c r="O171" s="137">
        <f t="shared" si="43"/>
        <v>0.46</v>
      </c>
      <c r="P171" s="137">
        <f t="shared" si="43"/>
        <v>0.46</v>
      </c>
      <c r="Q171" s="137">
        <f t="shared" si="43"/>
        <v>0.46</v>
      </c>
      <c r="R171" s="137">
        <f t="shared" si="44"/>
        <v>0.46</v>
      </c>
      <c r="S171" s="137">
        <f t="shared" si="44"/>
        <v>0.46</v>
      </c>
      <c r="T171" s="137">
        <f t="shared" si="44"/>
        <v>0.46</v>
      </c>
      <c r="U171" s="137">
        <f t="shared" si="44"/>
        <v>0.46</v>
      </c>
      <c r="V171" s="137">
        <f t="shared" si="44"/>
        <v>0.46</v>
      </c>
      <c r="W171" s="137">
        <f t="shared" si="44"/>
        <v>0.46</v>
      </c>
      <c r="X171" s="137">
        <f t="shared" si="44"/>
        <v>0.46</v>
      </c>
      <c r="Y171" s="137">
        <f t="shared" si="44"/>
        <v>0.46</v>
      </c>
      <c r="Z171" s="137">
        <f t="shared" si="44"/>
        <v>0.46</v>
      </c>
      <c r="AA171" s="137">
        <f t="shared" si="44"/>
        <v>0.46</v>
      </c>
      <c r="AB171" s="137">
        <f t="shared" si="44"/>
        <v>0.46</v>
      </c>
      <c r="AC171" s="137">
        <f t="shared" si="44"/>
        <v>0.46</v>
      </c>
      <c r="AD171" s="137">
        <f t="shared" si="44"/>
        <v>0.46</v>
      </c>
      <c r="AE171" s="137">
        <f t="shared" si="44"/>
        <v>0.46</v>
      </c>
      <c r="AF171" s="137">
        <f t="shared" si="44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3"/>
        <v>0.85</v>
      </c>
      <c r="D172" s="137">
        <f t="shared" si="43"/>
        <v>0.85</v>
      </c>
      <c r="E172" s="137">
        <f t="shared" si="43"/>
        <v>0.85</v>
      </c>
      <c r="F172" s="137">
        <f t="shared" si="43"/>
        <v>0.85</v>
      </c>
      <c r="G172" s="137">
        <f t="shared" si="43"/>
        <v>0.85</v>
      </c>
      <c r="H172" s="137">
        <f t="shared" si="43"/>
        <v>0.85</v>
      </c>
      <c r="I172" s="137">
        <f t="shared" si="43"/>
        <v>0.85</v>
      </c>
      <c r="J172" s="137">
        <f t="shared" si="43"/>
        <v>0.85</v>
      </c>
      <c r="K172" s="137">
        <f t="shared" si="43"/>
        <v>0.85</v>
      </c>
      <c r="L172" s="137">
        <f t="shared" si="43"/>
        <v>0.85</v>
      </c>
      <c r="M172" s="137">
        <f t="shared" si="43"/>
        <v>0.85</v>
      </c>
      <c r="N172" s="137">
        <f t="shared" si="43"/>
        <v>0.85</v>
      </c>
      <c r="O172" s="137">
        <f t="shared" si="43"/>
        <v>0.85</v>
      </c>
      <c r="P172" s="137">
        <f t="shared" si="43"/>
        <v>0.85</v>
      </c>
      <c r="Q172" s="137">
        <f t="shared" si="43"/>
        <v>0.85</v>
      </c>
      <c r="R172" s="137">
        <f t="shared" si="44"/>
        <v>0.85</v>
      </c>
      <c r="S172" s="137">
        <f t="shared" si="44"/>
        <v>0.85</v>
      </c>
      <c r="T172" s="137">
        <f t="shared" si="44"/>
        <v>0.85</v>
      </c>
      <c r="U172" s="137">
        <f t="shared" si="44"/>
        <v>0.85</v>
      </c>
      <c r="V172" s="137">
        <f t="shared" si="44"/>
        <v>0.85</v>
      </c>
      <c r="W172" s="137">
        <f t="shared" si="44"/>
        <v>0.85</v>
      </c>
      <c r="X172" s="137">
        <f t="shared" si="44"/>
        <v>0.85</v>
      </c>
      <c r="Y172" s="137">
        <f t="shared" si="44"/>
        <v>0.85</v>
      </c>
      <c r="Z172" s="137">
        <f t="shared" si="44"/>
        <v>0.85</v>
      </c>
      <c r="AA172" s="137">
        <f t="shared" si="44"/>
        <v>0.85</v>
      </c>
      <c r="AB172" s="137">
        <f t="shared" si="44"/>
        <v>0.85</v>
      </c>
      <c r="AC172" s="137">
        <f t="shared" si="44"/>
        <v>0.85</v>
      </c>
      <c r="AD172" s="137">
        <f t="shared" si="44"/>
        <v>0.85</v>
      </c>
      <c r="AE172" s="137">
        <f t="shared" si="44"/>
        <v>0.85</v>
      </c>
      <c r="AF172" s="137">
        <f t="shared" si="44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3"/>
        <v>0.9</v>
      </c>
      <c r="D173" s="137">
        <f t="shared" si="43"/>
        <v>0.9</v>
      </c>
      <c r="E173" s="137">
        <f t="shared" si="43"/>
        <v>0.9</v>
      </c>
      <c r="F173" s="137">
        <f t="shared" si="43"/>
        <v>0.9</v>
      </c>
      <c r="G173" s="137">
        <f t="shared" si="43"/>
        <v>0.9</v>
      </c>
      <c r="H173" s="137">
        <f t="shared" si="43"/>
        <v>0.9</v>
      </c>
      <c r="I173" s="137">
        <f t="shared" si="43"/>
        <v>0.9</v>
      </c>
      <c r="J173" s="137">
        <f t="shared" si="43"/>
        <v>0.9</v>
      </c>
      <c r="K173" s="137">
        <f t="shared" si="43"/>
        <v>0.9</v>
      </c>
      <c r="L173" s="137">
        <f t="shared" si="43"/>
        <v>0.9</v>
      </c>
      <c r="M173" s="137">
        <f t="shared" si="43"/>
        <v>0.9</v>
      </c>
      <c r="N173" s="137">
        <f t="shared" si="43"/>
        <v>0.9</v>
      </c>
      <c r="O173" s="137">
        <f t="shared" si="43"/>
        <v>0.9</v>
      </c>
      <c r="P173" s="137">
        <f t="shared" si="43"/>
        <v>0.9</v>
      </c>
      <c r="Q173" s="137">
        <f t="shared" si="43"/>
        <v>0.9</v>
      </c>
      <c r="R173" s="137">
        <f t="shared" si="44"/>
        <v>0.9</v>
      </c>
      <c r="S173" s="137">
        <f t="shared" si="44"/>
        <v>0.9</v>
      </c>
      <c r="T173" s="137">
        <f t="shared" si="44"/>
        <v>0.9</v>
      </c>
      <c r="U173" s="137">
        <f t="shared" si="44"/>
        <v>0.9</v>
      </c>
      <c r="V173" s="137">
        <f t="shared" si="44"/>
        <v>0.9</v>
      </c>
      <c r="W173" s="137">
        <f t="shared" si="44"/>
        <v>0.9</v>
      </c>
      <c r="X173" s="137">
        <f t="shared" si="44"/>
        <v>0.9</v>
      </c>
      <c r="Y173" s="137">
        <f t="shared" si="44"/>
        <v>0.9</v>
      </c>
      <c r="Z173" s="137">
        <f t="shared" si="44"/>
        <v>0.9</v>
      </c>
      <c r="AA173" s="137">
        <f t="shared" si="44"/>
        <v>0.9</v>
      </c>
      <c r="AB173" s="137">
        <f t="shared" si="44"/>
        <v>0.9</v>
      </c>
      <c r="AC173" s="137">
        <f t="shared" si="44"/>
        <v>0.9</v>
      </c>
      <c r="AD173" s="137">
        <f t="shared" si="44"/>
        <v>0.9</v>
      </c>
      <c r="AE173" s="137">
        <f t="shared" si="44"/>
        <v>0.9</v>
      </c>
      <c r="AF173" s="137">
        <f t="shared" si="44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3"/>
        <v>0.44</v>
      </c>
      <c r="D174" s="137">
        <f t="shared" si="43"/>
        <v>0.44</v>
      </c>
      <c r="E174" s="137">
        <f t="shared" si="43"/>
        <v>0.44</v>
      </c>
      <c r="F174" s="137">
        <f t="shared" si="43"/>
        <v>0.44</v>
      </c>
      <c r="G174" s="137">
        <f t="shared" si="43"/>
        <v>0.44</v>
      </c>
      <c r="H174" s="137">
        <f t="shared" si="43"/>
        <v>0.44</v>
      </c>
      <c r="I174" s="137">
        <f t="shared" si="43"/>
        <v>0.44</v>
      </c>
      <c r="J174" s="137">
        <f t="shared" si="43"/>
        <v>0.44</v>
      </c>
      <c r="K174" s="137">
        <f t="shared" si="43"/>
        <v>0.44</v>
      </c>
      <c r="L174" s="137">
        <f t="shared" si="43"/>
        <v>0.44</v>
      </c>
      <c r="M174" s="137">
        <f t="shared" si="43"/>
        <v>0.44</v>
      </c>
      <c r="N174" s="137">
        <f t="shared" si="43"/>
        <v>0.44</v>
      </c>
      <c r="O174" s="137">
        <f t="shared" si="43"/>
        <v>0.44</v>
      </c>
      <c r="P174" s="137">
        <f t="shared" si="43"/>
        <v>0.44</v>
      </c>
      <c r="Q174" s="137">
        <f t="shared" si="43"/>
        <v>0.44</v>
      </c>
      <c r="R174" s="137">
        <f t="shared" si="44"/>
        <v>0.44</v>
      </c>
      <c r="S174" s="137">
        <f t="shared" si="44"/>
        <v>0.44</v>
      </c>
      <c r="T174" s="137">
        <f t="shared" si="44"/>
        <v>0.44</v>
      </c>
      <c r="U174" s="137">
        <f t="shared" si="44"/>
        <v>0.44</v>
      </c>
      <c r="V174" s="137">
        <f t="shared" si="44"/>
        <v>0.44</v>
      </c>
      <c r="W174" s="137">
        <f t="shared" si="44"/>
        <v>0.44</v>
      </c>
      <c r="X174" s="137">
        <f t="shared" si="44"/>
        <v>0.44</v>
      </c>
      <c r="Y174" s="137">
        <f t="shared" si="44"/>
        <v>0.44</v>
      </c>
      <c r="Z174" s="137">
        <f t="shared" si="44"/>
        <v>0.44</v>
      </c>
      <c r="AA174" s="137">
        <f t="shared" si="44"/>
        <v>0.44</v>
      </c>
      <c r="AB174" s="137">
        <f t="shared" si="44"/>
        <v>0.44</v>
      </c>
      <c r="AC174" s="137">
        <f t="shared" si="44"/>
        <v>0.44</v>
      </c>
      <c r="AD174" s="137">
        <f t="shared" si="44"/>
        <v>0.44</v>
      </c>
      <c r="AE174" s="137">
        <f t="shared" si="44"/>
        <v>0.44</v>
      </c>
      <c r="AF174" s="137">
        <f t="shared" si="44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3"/>
        <v>2.1</v>
      </c>
      <c r="D175" s="137">
        <f t="shared" si="43"/>
        <v>2.1</v>
      </c>
      <c r="E175" s="137">
        <f t="shared" si="43"/>
        <v>2.1</v>
      </c>
      <c r="F175" s="137">
        <f t="shared" si="43"/>
        <v>2.1</v>
      </c>
      <c r="G175" s="137">
        <f t="shared" si="43"/>
        <v>2.1</v>
      </c>
      <c r="H175" s="137">
        <f t="shared" si="43"/>
        <v>2.1</v>
      </c>
      <c r="I175" s="137">
        <f t="shared" si="43"/>
        <v>2.1</v>
      </c>
      <c r="J175" s="137">
        <f t="shared" si="43"/>
        <v>2.1</v>
      </c>
      <c r="K175" s="137">
        <f t="shared" si="43"/>
        <v>2.1</v>
      </c>
      <c r="L175" s="137">
        <f t="shared" si="43"/>
        <v>2.1</v>
      </c>
      <c r="M175" s="137">
        <f t="shared" si="43"/>
        <v>2.1</v>
      </c>
      <c r="N175" s="137">
        <f t="shared" si="43"/>
        <v>2.1</v>
      </c>
      <c r="O175" s="137">
        <f t="shared" si="43"/>
        <v>2.1</v>
      </c>
      <c r="P175" s="137">
        <f t="shared" si="43"/>
        <v>2.1</v>
      </c>
      <c r="Q175" s="137">
        <f t="shared" si="43"/>
        <v>2.1</v>
      </c>
      <c r="R175" s="137">
        <f t="shared" si="44"/>
        <v>2.1</v>
      </c>
      <c r="S175" s="137">
        <f t="shared" si="44"/>
        <v>2.1</v>
      </c>
      <c r="T175" s="137">
        <f t="shared" si="44"/>
        <v>2.1</v>
      </c>
      <c r="U175" s="137">
        <f t="shared" si="44"/>
        <v>2.1</v>
      </c>
      <c r="V175" s="137">
        <f t="shared" si="44"/>
        <v>2.1</v>
      </c>
      <c r="W175" s="137">
        <f t="shared" si="44"/>
        <v>2.1</v>
      </c>
      <c r="X175" s="137">
        <f t="shared" si="44"/>
        <v>2.1</v>
      </c>
      <c r="Y175" s="137">
        <f t="shared" si="44"/>
        <v>2.1</v>
      </c>
      <c r="Z175" s="137">
        <f t="shared" si="44"/>
        <v>2.1</v>
      </c>
      <c r="AA175" s="137">
        <f t="shared" si="44"/>
        <v>2.1</v>
      </c>
      <c r="AB175" s="137">
        <f t="shared" si="44"/>
        <v>2.1</v>
      </c>
      <c r="AC175" s="137">
        <f t="shared" si="44"/>
        <v>2.1</v>
      </c>
      <c r="AD175" s="137">
        <f t="shared" si="44"/>
        <v>2.1</v>
      </c>
      <c r="AE175" s="137">
        <f t="shared" si="44"/>
        <v>2.1</v>
      </c>
      <c r="AF175" s="137">
        <f t="shared" si="44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3"/>
        <v>0.9</v>
      </c>
      <c r="D176" s="137">
        <f t="shared" si="43"/>
        <v>0.9</v>
      </c>
      <c r="E176" s="137">
        <f t="shared" si="43"/>
        <v>0.9</v>
      </c>
      <c r="F176" s="137">
        <f t="shared" si="43"/>
        <v>0.9</v>
      </c>
      <c r="G176" s="137">
        <f t="shared" si="43"/>
        <v>0.9</v>
      </c>
      <c r="H176" s="137">
        <f t="shared" si="43"/>
        <v>0.9</v>
      </c>
      <c r="I176" s="137">
        <f t="shared" si="43"/>
        <v>0.9</v>
      </c>
      <c r="J176" s="137">
        <f t="shared" si="43"/>
        <v>0.9</v>
      </c>
      <c r="K176" s="137">
        <f t="shared" si="43"/>
        <v>0.9</v>
      </c>
      <c r="L176" s="137">
        <f t="shared" si="43"/>
        <v>0.9</v>
      </c>
      <c r="M176" s="137">
        <f t="shared" si="43"/>
        <v>0.9</v>
      </c>
      <c r="N176" s="137">
        <f t="shared" si="43"/>
        <v>0.9</v>
      </c>
      <c r="O176" s="137">
        <f t="shared" si="43"/>
        <v>0.9</v>
      </c>
      <c r="P176" s="137">
        <f t="shared" si="43"/>
        <v>0.9</v>
      </c>
      <c r="Q176" s="137">
        <f t="shared" si="43"/>
        <v>0.9</v>
      </c>
      <c r="R176" s="137">
        <f t="shared" si="44"/>
        <v>0.9</v>
      </c>
      <c r="S176" s="137">
        <f t="shared" si="44"/>
        <v>0.9</v>
      </c>
      <c r="T176" s="137">
        <f t="shared" si="44"/>
        <v>0.9</v>
      </c>
      <c r="U176" s="137">
        <f t="shared" si="44"/>
        <v>0.9</v>
      </c>
      <c r="V176" s="137">
        <f t="shared" si="44"/>
        <v>0.9</v>
      </c>
      <c r="W176" s="137">
        <f t="shared" si="44"/>
        <v>0.9</v>
      </c>
      <c r="X176" s="137">
        <f t="shared" si="44"/>
        <v>0.9</v>
      </c>
      <c r="Y176" s="137">
        <f t="shared" si="44"/>
        <v>0.9</v>
      </c>
      <c r="Z176" s="137">
        <f t="shared" si="44"/>
        <v>0.9</v>
      </c>
      <c r="AA176" s="137">
        <f t="shared" si="44"/>
        <v>0.9</v>
      </c>
      <c r="AB176" s="137">
        <f t="shared" si="44"/>
        <v>0.9</v>
      </c>
      <c r="AC176" s="137">
        <f t="shared" si="44"/>
        <v>0.9</v>
      </c>
      <c r="AD176" s="137">
        <f t="shared" si="44"/>
        <v>0.9</v>
      </c>
      <c r="AE176" s="137">
        <f t="shared" si="44"/>
        <v>0.9</v>
      </c>
      <c r="AF176" s="137">
        <f t="shared" si="44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5">B178</f>
        <v>0.57999999999999996</v>
      </c>
      <c r="D178" s="137">
        <f t="shared" si="45"/>
        <v>0.57999999999999996</v>
      </c>
      <c r="E178" s="137">
        <f t="shared" si="45"/>
        <v>0.57999999999999996</v>
      </c>
      <c r="F178" s="137">
        <f t="shared" si="45"/>
        <v>0.57999999999999996</v>
      </c>
      <c r="G178" s="137">
        <f t="shared" si="45"/>
        <v>0.57999999999999996</v>
      </c>
      <c r="H178" s="137">
        <f t="shared" si="45"/>
        <v>0.57999999999999996</v>
      </c>
      <c r="I178" s="137">
        <f t="shared" si="45"/>
        <v>0.57999999999999996</v>
      </c>
      <c r="J178" s="137">
        <f t="shared" si="45"/>
        <v>0.57999999999999996</v>
      </c>
      <c r="K178" s="137">
        <f t="shared" si="45"/>
        <v>0.57999999999999996</v>
      </c>
      <c r="L178" s="137">
        <f t="shared" si="45"/>
        <v>0.57999999999999996</v>
      </c>
      <c r="M178" s="137">
        <f t="shared" si="45"/>
        <v>0.57999999999999996</v>
      </c>
      <c r="N178" s="137">
        <f t="shared" si="45"/>
        <v>0.57999999999999996</v>
      </c>
      <c r="O178" s="137">
        <f t="shared" si="45"/>
        <v>0.57999999999999996</v>
      </c>
      <c r="P178" s="137">
        <f t="shared" si="45"/>
        <v>0.57999999999999996</v>
      </c>
      <c r="Q178" s="137">
        <f t="shared" si="45"/>
        <v>0.57999999999999996</v>
      </c>
      <c r="R178" s="137">
        <f t="shared" si="45"/>
        <v>0.57999999999999996</v>
      </c>
      <c r="S178" s="137">
        <f t="shared" ref="R178:AF190" si="46">R178</f>
        <v>0.57999999999999996</v>
      </c>
      <c r="T178" s="137">
        <f t="shared" si="46"/>
        <v>0.57999999999999996</v>
      </c>
      <c r="U178" s="137">
        <f t="shared" si="46"/>
        <v>0.57999999999999996</v>
      </c>
      <c r="V178" s="137">
        <f t="shared" si="46"/>
        <v>0.57999999999999996</v>
      </c>
      <c r="W178" s="137">
        <f t="shared" si="46"/>
        <v>0.57999999999999996</v>
      </c>
      <c r="X178" s="137">
        <f t="shared" si="46"/>
        <v>0.57999999999999996</v>
      </c>
      <c r="Y178" s="137">
        <f t="shared" si="46"/>
        <v>0.57999999999999996</v>
      </c>
      <c r="Z178" s="137">
        <f t="shared" si="46"/>
        <v>0.57999999999999996</v>
      </c>
      <c r="AA178" s="137">
        <f t="shared" si="46"/>
        <v>0.57999999999999996</v>
      </c>
      <c r="AB178" s="137">
        <f t="shared" si="46"/>
        <v>0.57999999999999996</v>
      </c>
      <c r="AC178" s="137">
        <f t="shared" si="46"/>
        <v>0.57999999999999996</v>
      </c>
      <c r="AD178" s="137">
        <f t="shared" si="46"/>
        <v>0.57999999999999996</v>
      </c>
      <c r="AE178" s="137">
        <f t="shared" si="46"/>
        <v>0.57999999999999996</v>
      </c>
      <c r="AF178" s="137">
        <f t="shared" si="46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5"/>
        <v>0.8</v>
      </c>
      <c r="D179" s="137">
        <f t="shared" si="45"/>
        <v>0.8</v>
      </c>
      <c r="E179" s="137">
        <f t="shared" si="45"/>
        <v>0.8</v>
      </c>
      <c r="F179" s="137">
        <f t="shared" si="45"/>
        <v>0.8</v>
      </c>
      <c r="G179" s="137">
        <f t="shared" si="45"/>
        <v>0.8</v>
      </c>
      <c r="H179" s="137">
        <f t="shared" si="45"/>
        <v>0.8</v>
      </c>
      <c r="I179" s="137">
        <f t="shared" si="45"/>
        <v>0.8</v>
      </c>
      <c r="J179" s="137">
        <f t="shared" si="45"/>
        <v>0.8</v>
      </c>
      <c r="K179" s="137">
        <f t="shared" si="45"/>
        <v>0.8</v>
      </c>
      <c r="L179" s="137">
        <f t="shared" si="45"/>
        <v>0.8</v>
      </c>
      <c r="M179" s="137">
        <f t="shared" si="45"/>
        <v>0.8</v>
      </c>
      <c r="N179" s="137">
        <f t="shared" si="45"/>
        <v>0.8</v>
      </c>
      <c r="O179" s="137">
        <f t="shared" si="45"/>
        <v>0.8</v>
      </c>
      <c r="P179" s="137">
        <f t="shared" si="45"/>
        <v>0.8</v>
      </c>
      <c r="Q179" s="137">
        <f t="shared" si="45"/>
        <v>0.8</v>
      </c>
      <c r="R179" s="137">
        <f t="shared" si="45"/>
        <v>0.8</v>
      </c>
      <c r="S179" s="137">
        <f t="shared" si="46"/>
        <v>0.8</v>
      </c>
      <c r="T179" s="137">
        <f t="shared" si="46"/>
        <v>0.8</v>
      </c>
      <c r="U179" s="137">
        <f t="shared" si="46"/>
        <v>0.8</v>
      </c>
      <c r="V179" s="137">
        <f t="shared" si="46"/>
        <v>0.8</v>
      </c>
      <c r="W179" s="137">
        <f t="shared" si="46"/>
        <v>0.8</v>
      </c>
      <c r="X179" s="137">
        <f t="shared" si="46"/>
        <v>0.8</v>
      </c>
      <c r="Y179" s="137">
        <f t="shared" si="46"/>
        <v>0.8</v>
      </c>
      <c r="Z179" s="137">
        <f t="shared" si="46"/>
        <v>0.8</v>
      </c>
      <c r="AA179" s="137">
        <f t="shared" si="46"/>
        <v>0.8</v>
      </c>
      <c r="AB179" s="137">
        <f t="shared" si="46"/>
        <v>0.8</v>
      </c>
      <c r="AC179" s="137">
        <f t="shared" si="46"/>
        <v>0.8</v>
      </c>
      <c r="AD179" s="137">
        <f t="shared" si="46"/>
        <v>0.8</v>
      </c>
      <c r="AE179" s="137">
        <f t="shared" si="46"/>
        <v>0.8</v>
      </c>
      <c r="AF179" s="137">
        <f t="shared" si="46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5"/>
        <v>0</v>
      </c>
      <c r="D180" s="137">
        <f t="shared" si="45"/>
        <v>0</v>
      </c>
      <c r="E180" s="137">
        <f t="shared" si="45"/>
        <v>0</v>
      </c>
      <c r="F180" s="137">
        <f t="shared" si="45"/>
        <v>0</v>
      </c>
      <c r="G180" s="137">
        <f t="shared" si="45"/>
        <v>0</v>
      </c>
      <c r="H180" s="137">
        <f t="shared" si="45"/>
        <v>0</v>
      </c>
      <c r="I180" s="137">
        <f t="shared" si="45"/>
        <v>0</v>
      </c>
      <c r="J180" s="137">
        <f t="shared" si="45"/>
        <v>0</v>
      </c>
      <c r="K180" s="137">
        <f t="shared" si="45"/>
        <v>0</v>
      </c>
      <c r="L180" s="137">
        <f t="shared" si="45"/>
        <v>0</v>
      </c>
      <c r="M180" s="137">
        <f t="shared" si="45"/>
        <v>0</v>
      </c>
      <c r="N180" s="137">
        <f t="shared" si="45"/>
        <v>0</v>
      </c>
      <c r="O180" s="137">
        <f t="shared" si="45"/>
        <v>0</v>
      </c>
      <c r="P180" s="137">
        <f t="shared" si="45"/>
        <v>0</v>
      </c>
      <c r="Q180" s="137">
        <f t="shared" si="45"/>
        <v>0</v>
      </c>
      <c r="R180" s="137">
        <f t="shared" si="45"/>
        <v>0</v>
      </c>
      <c r="S180" s="137">
        <f t="shared" si="46"/>
        <v>0</v>
      </c>
      <c r="T180" s="137">
        <f t="shared" si="46"/>
        <v>0</v>
      </c>
      <c r="U180" s="137">
        <f t="shared" si="46"/>
        <v>0</v>
      </c>
      <c r="V180" s="137">
        <f t="shared" si="46"/>
        <v>0</v>
      </c>
      <c r="W180" s="137">
        <f t="shared" si="46"/>
        <v>0</v>
      </c>
      <c r="X180" s="137">
        <f t="shared" si="46"/>
        <v>0</v>
      </c>
      <c r="Y180" s="137">
        <f t="shared" si="46"/>
        <v>0</v>
      </c>
      <c r="Z180" s="137">
        <f t="shared" si="46"/>
        <v>0</v>
      </c>
      <c r="AA180" s="137">
        <f t="shared" si="46"/>
        <v>0</v>
      </c>
      <c r="AB180" s="137">
        <f t="shared" si="46"/>
        <v>0</v>
      </c>
      <c r="AC180" s="137">
        <f t="shared" si="46"/>
        <v>0</v>
      </c>
      <c r="AD180" s="137">
        <f t="shared" si="46"/>
        <v>0</v>
      </c>
      <c r="AE180" s="137">
        <f t="shared" si="46"/>
        <v>0</v>
      </c>
      <c r="AF180" s="137">
        <f t="shared" si="46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5"/>
        <v>0.6</v>
      </c>
      <c r="D181" s="137">
        <f t="shared" si="45"/>
        <v>0.6</v>
      </c>
      <c r="E181" s="137">
        <f t="shared" si="45"/>
        <v>0.6</v>
      </c>
      <c r="F181" s="137">
        <f t="shared" si="45"/>
        <v>0.6</v>
      </c>
      <c r="G181" s="137">
        <f t="shared" si="45"/>
        <v>0.6</v>
      </c>
      <c r="H181" s="137">
        <f t="shared" si="45"/>
        <v>0.6</v>
      </c>
      <c r="I181" s="137">
        <f t="shared" si="45"/>
        <v>0.6</v>
      </c>
      <c r="J181" s="137">
        <f t="shared" si="45"/>
        <v>0.6</v>
      </c>
      <c r="K181" s="137">
        <f t="shared" si="45"/>
        <v>0.6</v>
      </c>
      <c r="L181" s="137">
        <f t="shared" si="45"/>
        <v>0.6</v>
      </c>
      <c r="M181" s="137">
        <f t="shared" si="45"/>
        <v>0.6</v>
      </c>
      <c r="N181" s="137">
        <f t="shared" si="45"/>
        <v>0.6</v>
      </c>
      <c r="O181" s="137">
        <f t="shared" si="45"/>
        <v>0.6</v>
      </c>
      <c r="P181" s="137">
        <f t="shared" si="45"/>
        <v>0.6</v>
      </c>
      <c r="Q181" s="137">
        <f t="shared" si="45"/>
        <v>0.6</v>
      </c>
      <c r="R181" s="137">
        <f t="shared" si="45"/>
        <v>0.6</v>
      </c>
      <c r="S181" s="137">
        <f t="shared" si="46"/>
        <v>0.6</v>
      </c>
      <c r="T181" s="137">
        <f t="shared" si="46"/>
        <v>0.6</v>
      </c>
      <c r="U181" s="137">
        <f t="shared" si="46"/>
        <v>0.6</v>
      </c>
      <c r="V181" s="137">
        <f t="shared" si="46"/>
        <v>0.6</v>
      </c>
      <c r="W181" s="137">
        <f t="shared" si="46"/>
        <v>0.6</v>
      </c>
      <c r="X181" s="137">
        <f t="shared" si="46"/>
        <v>0.6</v>
      </c>
      <c r="Y181" s="137">
        <f t="shared" si="46"/>
        <v>0.6</v>
      </c>
      <c r="Z181" s="137">
        <f t="shared" si="46"/>
        <v>0.6</v>
      </c>
      <c r="AA181" s="137">
        <f t="shared" si="46"/>
        <v>0.6</v>
      </c>
      <c r="AB181" s="137">
        <f t="shared" si="46"/>
        <v>0.6</v>
      </c>
      <c r="AC181" s="137">
        <f t="shared" si="46"/>
        <v>0.6</v>
      </c>
      <c r="AD181" s="137">
        <f t="shared" si="46"/>
        <v>0.6</v>
      </c>
      <c r="AE181" s="137">
        <f t="shared" si="46"/>
        <v>0.6</v>
      </c>
      <c r="AF181" s="137">
        <f t="shared" si="46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5"/>
        <v>0.6</v>
      </c>
      <c r="D182" s="137">
        <f t="shared" si="45"/>
        <v>0.6</v>
      </c>
      <c r="E182" s="137">
        <f t="shared" si="45"/>
        <v>0.6</v>
      </c>
      <c r="F182" s="137">
        <f t="shared" si="45"/>
        <v>0.6</v>
      </c>
      <c r="G182" s="137">
        <f t="shared" si="45"/>
        <v>0.6</v>
      </c>
      <c r="H182" s="137">
        <f t="shared" si="45"/>
        <v>0.6</v>
      </c>
      <c r="I182" s="137">
        <f t="shared" si="45"/>
        <v>0.6</v>
      </c>
      <c r="J182" s="137">
        <f t="shared" si="45"/>
        <v>0.6</v>
      </c>
      <c r="K182" s="137">
        <f t="shared" si="45"/>
        <v>0.6</v>
      </c>
      <c r="L182" s="137">
        <f t="shared" si="45"/>
        <v>0.6</v>
      </c>
      <c r="M182" s="137">
        <f t="shared" si="45"/>
        <v>0.6</v>
      </c>
      <c r="N182" s="137">
        <f t="shared" si="45"/>
        <v>0.6</v>
      </c>
      <c r="O182" s="137">
        <f t="shared" si="45"/>
        <v>0.6</v>
      </c>
      <c r="P182" s="137">
        <f t="shared" si="45"/>
        <v>0.6</v>
      </c>
      <c r="Q182" s="137">
        <f t="shared" si="45"/>
        <v>0.6</v>
      </c>
      <c r="R182" s="137">
        <f t="shared" si="45"/>
        <v>0.6</v>
      </c>
      <c r="S182" s="137">
        <f t="shared" si="46"/>
        <v>0.6</v>
      </c>
      <c r="T182" s="137">
        <f t="shared" si="46"/>
        <v>0.6</v>
      </c>
      <c r="U182" s="137">
        <f t="shared" si="46"/>
        <v>0.6</v>
      </c>
      <c r="V182" s="137">
        <f t="shared" si="46"/>
        <v>0.6</v>
      </c>
      <c r="W182" s="137">
        <f t="shared" si="46"/>
        <v>0.6</v>
      </c>
      <c r="X182" s="137">
        <f t="shared" si="46"/>
        <v>0.6</v>
      </c>
      <c r="Y182" s="137">
        <f t="shared" si="46"/>
        <v>0.6</v>
      </c>
      <c r="Z182" s="137">
        <f t="shared" si="46"/>
        <v>0.6</v>
      </c>
      <c r="AA182" s="137">
        <f t="shared" si="46"/>
        <v>0.6</v>
      </c>
      <c r="AB182" s="137">
        <f t="shared" si="46"/>
        <v>0.6</v>
      </c>
      <c r="AC182" s="137">
        <f t="shared" si="46"/>
        <v>0.6</v>
      </c>
      <c r="AD182" s="137">
        <f t="shared" si="46"/>
        <v>0.6</v>
      </c>
      <c r="AE182" s="137">
        <f t="shared" si="46"/>
        <v>0.6</v>
      </c>
      <c r="AF182" s="137">
        <f t="shared" si="46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5"/>
        <v>0.35</v>
      </c>
      <c r="D183" s="137">
        <f t="shared" si="45"/>
        <v>0.35</v>
      </c>
      <c r="E183" s="137">
        <f t="shared" si="45"/>
        <v>0.35</v>
      </c>
      <c r="F183" s="137">
        <f t="shared" si="45"/>
        <v>0.35</v>
      </c>
      <c r="G183" s="137">
        <f t="shared" si="45"/>
        <v>0.35</v>
      </c>
      <c r="H183" s="137">
        <f t="shared" si="45"/>
        <v>0.35</v>
      </c>
      <c r="I183" s="137">
        <f t="shared" si="45"/>
        <v>0.35</v>
      </c>
      <c r="J183" s="137">
        <f t="shared" si="45"/>
        <v>0.35</v>
      </c>
      <c r="K183" s="137">
        <f t="shared" si="45"/>
        <v>0.35</v>
      </c>
      <c r="L183" s="137">
        <f t="shared" si="45"/>
        <v>0.35</v>
      </c>
      <c r="M183" s="137">
        <f t="shared" si="45"/>
        <v>0.35</v>
      </c>
      <c r="N183" s="137">
        <f t="shared" si="45"/>
        <v>0.35</v>
      </c>
      <c r="O183" s="137">
        <f t="shared" si="45"/>
        <v>0.35</v>
      </c>
      <c r="P183" s="137">
        <f t="shared" si="45"/>
        <v>0.35</v>
      </c>
      <c r="Q183" s="137">
        <f t="shared" si="45"/>
        <v>0.35</v>
      </c>
      <c r="R183" s="137">
        <f t="shared" si="45"/>
        <v>0.35</v>
      </c>
      <c r="S183" s="137">
        <f t="shared" si="46"/>
        <v>0.35</v>
      </c>
      <c r="T183" s="137">
        <f t="shared" si="46"/>
        <v>0.35</v>
      </c>
      <c r="U183" s="137">
        <f t="shared" si="46"/>
        <v>0.35</v>
      </c>
      <c r="V183" s="137">
        <f t="shared" si="46"/>
        <v>0.35</v>
      </c>
      <c r="W183" s="137">
        <f t="shared" si="46"/>
        <v>0.35</v>
      </c>
      <c r="X183" s="137">
        <f t="shared" si="46"/>
        <v>0.35</v>
      </c>
      <c r="Y183" s="137">
        <f t="shared" si="46"/>
        <v>0.35</v>
      </c>
      <c r="Z183" s="137">
        <f t="shared" si="46"/>
        <v>0.35</v>
      </c>
      <c r="AA183" s="137">
        <f t="shared" si="46"/>
        <v>0.35</v>
      </c>
      <c r="AB183" s="137">
        <f t="shared" si="46"/>
        <v>0.35</v>
      </c>
      <c r="AC183" s="137">
        <f t="shared" si="46"/>
        <v>0.35</v>
      </c>
      <c r="AD183" s="137">
        <f t="shared" si="46"/>
        <v>0.35</v>
      </c>
      <c r="AE183" s="137">
        <f t="shared" si="46"/>
        <v>0.35</v>
      </c>
      <c r="AF183" s="137">
        <f t="shared" si="46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5"/>
        <v>0.28999999999999998</v>
      </c>
      <c r="D184" s="137">
        <f t="shared" si="45"/>
        <v>0.28999999999999998</v>
      </c>
      <c r="E184" s="137">
        <f t="shared" si="45"/>
        <v>0.28999999999999998</v>
      </c>
      <c r="F184" s="137">
        <f t="shared" si="45"/>
        <v>0.28999999999999998</v>
      </c>
      <c r="G184" s="137">
        <f t="shared" si="45"/>
        <v>0.28999999999999998</v>
      </c>
      <c r="H184" s="137">
        <f t="shared" si="45"/>
        <v>0.28999999999999998</v>
      </c>
      <c r="I184" s="137">
        <f t="shared" si="45"/>
        <v>0.28999999999999998</v>
      </c>
      <c r="J184" s="137">
        <f t="shared" si="45"/>
        <v>0.28999999999999998</v>
      </c>
      <c r="K184" s="137">
        <f t="shared" si="45"/>
        <v>0.28999999999999998</v>
      </c>
      <c r="L184" s="137">
        <f t="shared" si="45"/>
        <v>0.28999999999999998</v>
      </c>
      <c r="M184" s="137">
        <f t="shared" si="45"/>
        <v>0.28999999999999998</v>
      </c>
      <c r="N184" s="137">
        <f t="shared" si="45"/>
        <v>0.28999999999999998</v>
      </c>
      <c r="O184" s="137">
        <f t="shared" si="45"/>
        <v>0.28999999999999998</v>
      </c>
      <c r="P184" s="137">
        <f t="shared" si="45"/>
        <v>0.28999999999999998</v>
      </c>
      <c r="Q184" s="137">
        <f t="shared" si="45"/>
        <v>0.28999999999999998</v>
      </c>
      <c r="R184" s="137">
        <f t="shared" si="45"/>
        <v>0.28999999999999998</v>
      </c>
      <c r="S184" s="137">
        <f t="shared" si="46"/>
        <v>0.28999999999999998</v>
      </c>
      <c r="T184" s="137">
        <f t="shared" si="46"/>
        <v>0.28999999999999998</v>
      </c>
      <c r="U184" s="137">
        <f t="shared" si="46"/>
        <v>0.28999999999999998</v>
      </c>
      <c r="V184" s="137">
        <f t="shared" si="46"/>
        <v>0.28999999999999998</v>
      </c>
      <c r="W184" s="137">
        <f t="shared" si="46"/>
        <v>0.28999999999999998</v>
      </c>
      <c r="X184" s="137">
        <f t="shared" si="46"/>
        <v>0.28999999999999998</v>
      </c>
      <c r="Y184" s="137">
        <f t="shared" si="46"/>
        <v>0.28999999999999998</v>
      </c>
      <c r="Z184" s="137">
        <f t="shared" si="46"/>
        <v>0.28999999999999998</v>
      </c>
      <c r="AA184" s="137">
        <f t="shared" si="46"/>
        <v>0.28999999999999998</v>
      </c>
      <c r="AB184" s="137">
        <f t="shared" si="46"/>
        <v>0.28999999999999998</v>
      </c>
      <c r="AC184" s="137">
        <f t="shared" si="46"/>
        <v>0.28999999999999998</v>
      </c>
      <c r="AD184" s="137">
        <f t="shared" si="46"/>
        <v>0.28999999999999998</v>
      </c>
      <c r="AE184" s="137">
        <f t="shared" si="46"/>
        <v>0.28999999999999998</v>
      </c>
      <c r="AF184" s="137">
        <f t="shared" si="46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5"/>
        <v>0.06</v>
      </c>
      <c r="D185" s="137">
        <f t="shared" si="45"/>
        <v>0.06</v>
      </c>
      <c r="E185" s="137">
        <f t="shared" si="45"/>
        <v>0.06</v>
      </c>
      <c r="F185" s="137">
        <f t="shared" si="45"/>
        <v>0.06</v>
      </c>
      <c r="G185" s="137">
        <f t="shared" si="45"/>
        <v>0.06</v>
      </c>
      <c r="H185" s="137">
        <f t="shared" si="45"/>
        <v>0.06</v>
      </c>
      <c r="I185" s="137">
        <f t="shared" si="45"/>
        <v>0.06</v>
      </c>
      <c r="J185" s="137">
        <f t="shared" si="45"/>
        <v>0.06</v>
      </c>
      <c r="K185" s="137">
        <f t="shared" si="45"/>
        <v>0.06</v>
      </c>
      <c r="L185" s="137">
        <f t="shared" si="45"/>
        <v>0.06</v>
      </c>
      <c r="M185" s="137">
        <f t="shared" si="45"/>
        <v>0.06</v>
      </c>
      <c r="N185" s="137">
        <f t="shared" si="45"/>
        <v>0.06</v>
      </c>
      <c r="O185" s="137">
        <f t="shared" si="45"/>
        <v>0.06</v>
      </c>
      <c r="P185" s="137">
        <f t="shared" si="45"/>
        <v>0.06</v>
      </c>
      <c r="Q185" s="137">
        <f t="shared" si="45"/>
        <v>0.06</v>
      </c>
      <c r="R185" s="137">
        <f t="shared" si="45"/>
        <v>0.06</v>
      </c>
      <c r="S185" s="137">
        <f t="shared" si="46"/>
        <v>0.06</v>
      </c>
      <c r="T185" s="137">
        <f t="shared" si="46"/>
        <v>0.06</v>
      </c>
      <c r="U185" s="137">
        <f t="shared" si="46"/>
        <v>0.06</v>
      </c>
      <c r="V185" s="137">
        <f t="shared" si="46"/>
        <v>0.06</v>
      </c>
      <c r="W185" s="137">
        <f t="shared" si="46"/>
        <v>0.06</v>
      </c>
      <c r="X185" s="137">
        <f t="shared" si="46"/>
        <v>0.06</v>
      </c>
      <c r="Y185" s="137">
        <f t="shared" si="46"/>
        <v>0.06</v>
      </c>
      <c r="Z185" s="137">
        <f t="shared" si="46"/>
        <v>0.06</v>
      </c>
      <c r="AA185" s="137">
        <f t="shared" si="46"/>
        <v>0.06</v>
      </c>
      <c r="AB185" s="137">
        <f t="shared" si="46"/>
        <v>0.06</v>
      </c>
      <c r="AC185" s="137">
        <f t="shared" si="46"/>
        <v>0.06</v>
      </c>
      <c r="AD185" s="137">
        <f t="shared" si="46"/>
        <v>0.06</v>
      </c>
      <c r="AE185" s="137">
        <f t="shared" si="46"/>
        <v>0.06</v>
      </c>
      <c r="AF185" s="137">
        <f t="shared" si="46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5"/>
        <v>0.11</v>
      </c>
      <c r="D186" s="137">
        <f t="shared" si="45"/>
        <v>0.11</v>
      </c>
      <c r="E186" s="137">
        <f t="shared" si="45"/>
        <v>0.11</v>
      </c>
      <c r="F186" s="137">
        <f t="shared" si="45"/>
        <v>0.11</v>
      </c>
      <c r="G186" s="137">
        <f t="shared" si="45"/>
        <v>0.11</v>
      </c>
      <c r="H186" s="137">
        <f t="shared" si="45"/>
        <v>0.11</v>
      </c>
      <c r="I186" s="137">
        <f t="shared" si="45"/>
        <v>0.11</v>
      </c>
      <c r="J186" s="137">
        <f t="shared" si="45"/>
        <v>0.11</v>
      </c>
      <c r="K186" s="137">
        <f t="shared" si="45"/>
        <v>0.11</v>
      </c>
      <c r="L186" s="137">
        <f t="shared" si="45"/>
        <v>0.11</v>
      </c>
      <c r="M186" s="137">
        <f t="shared" si="45"/>
        <v>0.11</v>
      </c>
      <c r="N186" s="137">
        <f t="shared" si="45"/>
        <v>0.11</v>
      </c>
      <c r="O186" s="137">
        <f t="shared" si="45"/>
        <v>0.11</v>
      </c>
      <c r="P186" s="137">
        <f t="shared" si="45"/>
        <v>0.11</v>
      </c>
      <c r="Q186" s="137">
        <f t="shared" si="45"/>
        <v>0.11</v>
      </c>
      <c r="R186" s="137">
        <f t="shared" si="45"/>
        <v>0.11</v>
      </c>
      <c r="S186" s="137">
        <f t="shared" si="46"/>
        <v>0.11</v>
      </c>
      <c r="T186" s="137">
        <f t="shared" si="46"/>
        <v>0.11</v>
      </c>
      <c r="U186" s="137">
        <f t="shared" si="46"/>
        <v>0.11</v>
      </c>
      <c r="V186" s="137">
        <f t="shared" si="46"/>
        <v>0.11</v>
      </c>
      <c r="W186" s="137">
        <f t="shared" si="46"/>
        <v>0.11</v>
      </c>
      <c r="X186" s="137">
        <f t="shared" si="46"/>
        <v>0.11</v>
      </c>
      <c r="Y186" s="137">
        <f t="shared" si="46"/>
        <v>0.11</v>
      </c>
      <c r="Z186" s="137">
        <f t="shared" si="46"/>
        <v>0.11</v>
      </c>
      <c r="AA186" s="137">
        <f t="shared" si="46"/>
        <v>0.11</v>
      </c>
      <c r="AB186" s="137">
        <f t="shared" si="46"/>
        <v>0.11</v>
      </c>
      <c r="AC186" s="137">
        <f t="shared" si="46"/>
        <v>0.11</v>
      </c>
      <c r="AD186" s="137">
        <f t="shared" si="46"/>
        <v>0.11</v>
      </c>
      <c r="AE186" s="137">
        <f t="shared" si="46"/>
        <v>0.11</v>
      </c>
      <c r="AF186" s="137">
        <f t="shared" si="46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5"/>
        <v>0.1</v>
      </c>
      <c r="D187" s="137">
        <f t="shared" si="45"/>
        <v>0.1</v>
      </c>
      <c r="E187" s="137">
        <f t="shared" si="45"/>
        <v>0.1</v>
      </c>
      <c r="F187" s="137">
        <f t="shared" si="45"/>
        <v>0.1</v>
      </c>
      <c r="G187" s="137">
        <f t="shared" si="45"/>
        <v>0.1</v>
      </c>
      <c r="H187" s="137">
        <f t="shared" si="45"/>
        <v>0.1</v>
      </c>
      <c r="I187" s="137">
        <f t="shared" si="45"/>
        <v>0.1</v>
      </c>
      <c r="J187" s="137">
        <f t="shared" si="45"/>
        <v>0.1</v>
      </c>
      <c r="K187" s="137">
        <f t="shared" si="45"/>
        <v>0.1</v>
      </c>
      <c r="L187" s="137">
        <f t="shared" si="45"/>
        <v>0.1</v>
      </c>
      <c r="M187" s="137">
        <f t="shared" si="45"/>
        <v>0.1</v>
      </c>
      <c r="N187" s="137">
        <f t="shared" si="45"/>
        <v>0.1</v>
      </c>
      <c r="O187" s="137">
        <f t="shared" si="45"/>
        <v>0.1</v>
      </c>
      <c r="P187" s="137">
        <f t="shared" si="45"/>
        <v>0.1</v>
      </c>
      <c r="Q187" s="137">
        <f t="shared" si="45"/>
        <v>0.1</v>
      </c>
      <c r="R187" s="137">
        <f t="shared" si="46"/>
        <v>0.1</v>
      </c>
      <c r="S187" s="137">
        <f t="shared" si="46"/>
        <v>0.1</v>
      </c>
      <c r="T187" s="137">
        <f t="shared" si="46"/>
        <v>0.1</v>
      </c>
      <c r="U187" s="137">
        <f t="shared" si="46"/>
        <v>0.1</v>
      </c>
      <c r="V187" s="137">
        <f t="shared" si="46"/>
        <v>0.1</v>
      </c>
      <c r="W187" s="137">
        <f t="shared" si="46"/>
        <v>0.1</v>
      </c>
      <c r="X187" s="137">
        <f t="shared" si="46"/>
        <v>0.1</v>
      </c>
      <c r="Y187" s="137">
        <f t="shared" si="46"/>
        <v>0.1</v>
      </c>
      <c r="Z187" s="137">
        <f t="shared" si="46"/>
        <v>0.1</v>
      </c>
      <c r="AA187" s="137">
        <f t="shared" si="46"/>
        <v>0.1</v>
      </c>
      <c r="AB187" s="137">
        <f t="shared" si="46"/>
        <v>0.1</v>
      </c>
      <c r="AC187" s="137">
        <f t="shared" si="46"/>
        <v>0.1</v>
      </c>
      <c r="AD187" s="137">
        <f t="shared" si="46"/>
        <v>0.1</v>
      </c>
      <c r="AE187" s="137">
        <f t="shared" si="46"/>
        <v>0.1</v>
      </c>
      <c r="AF187" s="137">
        <f t="shared" si="46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5"/>
        <v>0.09</v>
      </c>
      <c r="D188" s="137">
        <f t="shared" si="45"/>
        <v>0.09</v>
      </c>
      <c r="E188" s="137">
        <f t="shared" si="45"/>
        <v>0.09</v>
      </c>
      <c r="F188" s="137">
        <f t="shared" si="45"/>
        <v>0.09</v>
      </c>
      <c r="G188" s="137">
        <f t="shared" si="45"/>
        <v>0.09</v>
      </c>
      <c r="H188" s="137">
        <f t="shared" si="45"/>
        <v>0.09</v>
      </c>
      <c r="I188" s="137">
        <f t="shared" si="45"/>
        <v>0.09</v>
      </c>
      <c r="J188" s="137">
        <f t="shared" si="45"/>
        <v>0.09</v>
      </c>
      <c r="K188" s="137">
        <f t="shared" si="45"/>
        <v>0.09</v>
      </c>
      <c r="L188" s="137">
        <f t="shared" si="45"/>
        <v>0.09</v>
      </c>
      <c r="M188" s="137">
        <f t="shared" si="45"/>
        <v>0.09</v>
      </c>
      <c r="N188" s="137">
        <f t="shared" si="45"/>
        <v>0.09</v>
      </c>
      <c r="O188" s="137">
        <f t="shared" si="45"/>
        <v>0.09</v>
      </c>
      <c r="P188" s="137">
        <f t="shared" si="45"/>
        <v>0.09</v>
      </c>
      <c r="Q188" s="137">
        <f t="shared" si="45"/>
        <v>0.09</v>
      </c>
      <c r="R188" s="137">
        <f t="shared" si="46"/>
        <v>0.09</v>
      </c>
      <c r="S188" s="137">
        <f t="shared" si="46"/>
        <v>0.09</v>
      </c>
      <c r="T188" s="137">
        <f t="shared" si="46"/>
        <v>0.09</v>
      </c>
      <c r="U188" s="137">
        <f t="shared" si="46"/>
        <v>0.09</v>
      </c>
      <c r="V188" s="137">
        <f t="shared" si="46"/>
        <v>0.09</v>
      </c>
      <c r="W188" s="137">
        <f t="shared" si="46"/>
        <v>0.09</v>
      </c>
      <c r="X188" s="137">
        <f t="shared" si="46"/>
        <v>0.09</v>
      </c>
      <c r="Y188" s="137">
        <f t="shared" si="46"/>
        <v>0.09</v>
      </c>
      <c r="Z188" s="137">
        <f t="shared" si="46"/>
        <v>0.09</v>
      </c>
      <c r="AA188" s="137">
        <f t="shared" si="46"/>
        <v>0.09</v>
      </c>
      <c r="AB188" s="137">
        <f t="shared" si="46"/>
        <v>0.09</v>
      </c>
      <c r="AC188" s="137">
        <f t="shared" si="46"/>
        <v>0.09</v>
      </c>
      <c r="AD188" s="137">
        <f t="shared" si="46"/>
        <v>0.09</v>
      </c>
      <c r="AE188" s="137">
        <f t="shared" si="46"/>
        <v>0.09</v>
      </c>
      <c r="AF188" s="137">
        <f t="shared" si="46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5"/>
        <v>0.04</v>
      </c>
      <c r="D189" s="137">
        <f t="shared" si="45"/>
        <v>0.04</v>
      </c>
      <c r="E189" s="137">
        <f t="shared" si="45"/>
        <v>0.04</v>
      </c>
      <c r="F189" s="137">
        <f t="shared" si="45"/>
        <v>0.04</v>
      </c>
      <c r="G189" s="137">
        <f t="shared" si="45"/>
        <v>0.04</v>
      </c>
      <c r="H189" s="137">
        <f t="shared" si="45"/>
        <v>0.04</v>
      </c>
      <c r="I189" s="137">
        <f t="shared" si="45"/>
        <v>0.04</v>
      </c>
      <c r="J189" s="137">
        <f t="shared" si="45"/>
        <v>0.04</v>
      </c>
      <c r="K189" s="137">
        <f t="shared" si="45"/>
        <v>0.04</v>
      </c>
      <c r="L189" s="137">
        <f t="shared" si="45"/>
        <v>0.04</v>
      </c>
      <c r="M189" s="137">
        <f t="shared" si="45"/>
        <v>0.04</v>
      </c>
      <c r="N189" s="137">
        <f t="shared" si="45"/>
        <v>0.04</v>
      </c>
      <c r="O189" s="137">
        <f t="shared" si="45"/>
        <v>0.04</v>
      </c>
      <c r="P189" s="137">
        <f t="shared" si="45"/>
        <v>0.04</v>
      </c>
      <c r="Q189" s="137">
        <f t="shared" si="45"/>
        <v>0.04</v>
      </c>
      <c r="R189" s="137">
        <f t="shared" si="46"/>
        <v>0.04</v>
      </c>
      <c r="S189" s="137">
        <f t="shared" si="46"/>
        <v>0.04</v>
      </c>
      <c r="T189" s="137">
        <f t="shared" si="46"/>
        <v>0.04</v>
      </c>
      <c r="U189" s="137">
        <f t="shared" si="46"/>
        <v>0.04</v>
      </c>
      <c r="V189" s="137">
        <f t="shared" si="46"/>
        <v>0.04</v>
      </c>
      <c r="W189" s="137">
        <f t="shared" si="46"/>
        <v>0.04</v>
      </c>
      <c r="X189" s="137">
        <f t="shared" si="46"/>
        <v>0.04</v>
      </c>
      <c r="Y189" s="137">
        <f t="shared" si="46"/>
        <v>0.04</v>
      </c>
      <c r="Z189" s="137">
        <f t="shared" si="46"/>
        <v>0.04</v>
      </c>
      <c r="AA189" s="137">
        <f t="shared" si="46"/>
        <v>0.04</v>
      </c>
      <c r="AB189" s="137">
        <f t="shared" si="46"/>
        <v>0.04</v>
      </c>
      <c r="AC189" s="137">
        <f t="shared" si="46"/>
        <v>0.04</v>
      </c>
      <c r="AD189" s="137">
        <f t="shared" si="46"/>
        <v>0.04</v>
      </c>
      <c r="AE189" s="137">
        <f t="shared" si="46"/>
        <v>0.04</v>
      </c>
      <c r="AF189" s="137">
        <f t="shared" si="46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5"/>
        <v>2.3E-2</v>
      </c>
      <c r="E190" s="137">
        <f t="shared" si="45"/>
        <v>2.3E-2</v>
      </c>
      <c r="F190" s="137">
        <f t="shared" si="45"/>
        <v>2.3E-2</v>
      </c>
      <c r="G190" s="137">
        <f t="shared" si="45"/>
        <v>2.3E-2</v>
      </c>
      <c r="H190" s="137">
        <f t="shared" si="45"/>
        <v>2.3E-2</v>
      </c>
      <c r="I190" s="137">
        <f t="shared" si="45"/>
        <v>2.3E-2</v>
      </c>
      <c r="J190" s="137">
        <f t="shared" si="45"/>
        <v>2.3E-2</v>
      </c>
      <c r="K190" s="137">
        <f t="shared" si="45"/>
        <v>2.3E-2</v>
      </c>
      <c r="L190" s="137">
        <f t="shared" si="45"/>
        <v>2.3E-2</v>
      </c>
      <c r="M190" s="137">
        <f t="shared" si="45"/>
        <v>2.3E-2</v>
      </c>
      <c r="N190" s="137">
        <f t="shared" si="45"/>
        <v>2.3E-2</v>
      </c>
      <c r="O190" s="137">
        <f t="shared" si="45"/>
        <v>2.3E-2</v>
      </c>
      <c r="P190" s="137">
        <f t="shared" si="45"/>
        <v>2.3E-2</v>
      </c>
      <c r="Q190" s="137">
        <f t="shared" si="45"/>
        <v>2.3E-2</v>
      </c>
      <c r="R190" s="137">
        <f t="shared" si="46"/>
        <v>2.3E-2</v>
      </c>
      <c r="S190" s="137">
        <f t="shared" si="46"/>
        <v>2.3E-2</v>
      </c>
      <c r="T190" s="137">
        <f t="shared" si="46"/>
        <v>2.3E-2</v>
      </c>
      <c r="U190" s="137">
        <f t="shared" si="46"/>
        <v>2.3E-2</v>
      </c>
      <c r="V190" s="137">
        <f t="shared" si="46"/>
        <v>2.3E-2</v>
      </c>
      <c r="W190" s="137">
        <f t="shared" si="46"/>
        <v>2.3E-2</v>
      </c>
      <c r="X190" s="137">
        <f t="shared" si="46"/>
        <v>2.3E-2</v>
      </c>
      <c r="Y190" s="137">
        <f t="shared" si="46"/>
        <v>2.3E-2</v>
      </c>
      <c r="Z190" s="137">
        <f t="shared" si="46"/>
        <v>2.3E-2</v>
      </c>
      <c r="AA190" s="137">
        <f t="shared" si="46"/>
        <v>2.3E-2</v>
      </c>
      <c r="AB190" s="137">
        <f t="shared" si="46"/>
        <v>2.3E-2</v>
      </c>
      <c r="AC190" s="137">
        <f t="shared" si="46"/>
        <v>2.3E-2</v>
      </c>
      <c r="AD190" s="137">
        <f t="shared" si="46"/>
        <v>2.3E-2</v>
      </c>
      <c r="AE190" s="137">
        <f t="shared" si="46"/>
        <v>2.3E-2</v>
      </c>
      <c r="AF190" s="137">
        <f t="shared" si="46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7">SUM(B101:B190)</f>
        <v>194.70600000000002</v>
      </c>
      <c r="C191" s="141">
        <f t="shared" si="47"/>
        <v>194.70600000000002</v>
      </c>
      <c r="D191" s="141">
        <f t="shared" si="47"/>
        <v>194.70600000000002</v>
      </c>
      <c r="E191" s="141">
        <f t="shared" si="47"/>
        <v>194.70600000000002</v>
      </c>
      <c r="F191" s="141">
        <f t="shared" si="47"/>
        <v>194.70600000000002</v>
      </c>
      <c r="G191" s="141">
        <f t="shared" si="47"/>
        <v>194.70600000000002</v>
      </c>
      <c r="H191" s="141">
        <f t="shared" si="47"/>
        <v>194.70600000000002</v>
      </c>
      <c r="I191" s="141">
        <f t="shared" si="47"/>
        <v>192.10600000000005</v>
      </c>
      <c r="J191" s="141">
        <f t="shared" si="47"/>
        <v>192.10600000000005</v>
      </c>
      <c r="K191" s="141">
        <f t="shared" si="47"/>
        <v>192.10600000000005</v>
      </c>
      <c r="L191" s="141">
        <f t="shared" si="47"/>
        <v>192.10600000000005</v>
      </c>
      <c r="M191" s="141">
        <f t="shared" si="47"/>
        <v>192.10600000000005</v>
      </c>
      <c r="N191" s="141">
        <f t="shared" si="47"/>
        <v>192.10600000000005</v>
      </c>
      <c r="O191" s="141">
        <f t="shared" si="47"/>
        <v>192.10600000000005</v>
      </c>
      <c r="P191" s="141">
        <f t="shared" si="47"/>
        <v>192.10600000000005</v>
      </c>
      <c r="Q191" s="141">
        <f t="shared" si="47"/>
        <v>192.10600000000005</v>
      </c>
      <c r="R191" s="141">
        <f t="shared" si="47"/>
        <v>192.10600000000005</v>
      </c>
      <c r="S191" s="141">
        <f t="shared" si="47"/>
        <v>192.10600000000005</v>
      </c>
      <c r="T191" s="141">
        <f t="shared" si="47"/>
        <v>192.10600000000005</v>
      </c>
      <c r="U191" s="141">
        <f t="shared" si="47"/>
        <v>192.10600000000005</v>
      </c>
      <c r="V191" s="141">
        <f t="shared" si="47"/>
        <v>192.10600000000005</v>
      </c>
      <c r="W191" s="141">
        <f t="shared" si="47"/>
        <v>192.10600000000005</v>
      </c>
      <c r="X191" s="141">
        <f t="shared" si="47"/>
        <v>192.10600000000005</v>
      </c>
      <c r="Y191" s="141">
        <f t="shared" si="47"/>
        <v>192.10600000000005</v>
      </c>
      <c r="Z191" s="141">
        <f t="shared" si="47"/>
        <v>192.10600000000005</v>
      </c>
      <c r="AA191" s="141">
        <f t="shared" si="47"/>
        <v>192.10600000000005</v>
      </c>
      <c r="AB191" s="141">
        <f t="shared" si="47"/>
        <v>192.10600000000005</v>
      </c>
      <c r="AC191" s="141">
        <f t="shared" si="47"/>
        <v>192.10600000000005</v>
      </c>
      <c r="AD191" s="141">
        <f t="shared" si="47"/>
        <v>192.10600000000005</v>
      </c>
      <c r="AE191" s="141">
        <f t="shared" si="47"/>
        <v>192.10600000000005</v>
      </c>
      <c r="AF191" s="141">
        <f t="shared" si="47"/>
        <v>192.10600000000005</v>
      </c>
      <c r="AG191" s="142">
        <f t="shared" si="47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8">B193</f>
        <v>0.3</v>
      </c>
      <c r="D193" s="143">
        <f t="shared" si="48"/>
        <v>0.3</v>
      </c>
      <c r="E193" s="143">
        <f t="shared" si="48"/>
        <v>0.3</v>
      </c>
      <c r="F193" s="143">
        <f t="shared" si="48"/>
        <v>0.3</v>
      </c>
      <c r="G193" s="143">
        <f t="shared" si="48"/>
        <v>0.3</v>
      </c>
      <c r="H193" s="143">
        <f t="shared" si="48"/>
        <v>0.3</v>
      </c>
      <c r="I193" s="143">
        <f t="shared" si="48"/>
        <v>0.3</v>
      </c>
      <c r="J193" s="143">
        <f t="shared" si="48"/>
        <v>0.3</v>
      </c>
      <c r="K193" s="143">
        <f t="shared" si="48"/>
        <v>0.3</v>
      </c>
      <c r="L193" s="143">
        <f t="shared" si="48"/>
        <v>0.3</v>
      </c>
      <c r="M193" s="143">
        <f t="shared" si="48"/>
        <v>0.3</v>
      </c>
      <c r="N193" s="143">
        <f t="shared" si="48"/>
        <v>0.3</v>
      </c>
      <c r="O193" s="143">
        <f t="shared" si="48"/>
        <v>0.3</v>
      </c>
      <c r="P193" s="143">
        <f t="shared" si="48"/>
        <v>0.3</v>
      </c>
      <c r="Q193" s="143">
        <f t="shared" si="48"/>
        <v>0.3</v>
      </c>
      <c r="R193" s="143">
        <f t="shared" si="48"/>
        <v>0.3</v>
      </c>
      <c r="S193" s="143">
        <f t="shared" ref="S193:AF198" si="49">R193</f>
        <v>0.3</v>
      </c>
      <c r="T193" s="143">
        <f t="shared" si="49"/>
        <v>0.3</v>
      </c>
      <c r="U193" s="143">
        <f t="shared" si="49"/>
        <v>0.3</v>
      </c>
      <c r="V193" s="143">
        <f t="shared" si="49"/>
        <v>0.3</v>
      </c>
      <c r="W193" s="143">
        <f t="shared" si="49"/>
        <v>0.3</v>
      </c>
      <c r="X193" s="143">
        <f t="shared" si="49"/>
        <v>0.3</v>
      </c>
      <c r="Y193" s="143">
        <f t="shared" si="49"/>
        <v>0.3</v>
      </c>
      <c r="Z193" s="143">
        <f t="shared" si="49"/>
        <v>0.3</v>
      </c>
      <c r="AA193" s="143">
        <f t="shared" si="49"/>
        <v>0.3</v>
      </c>
      <c r="AB193" s="143">
        <f t="shared" si="49"/>
        <v>0.3</v>
      </c>
      <c r="AC193" s="143">
        <f t="shared" si="49"/>
        <v>0.3</v>
      </c>
      <c r="AD193" s="143">
        <f t="shared" si="49"/>
        <v>0.3</v>
      </c>
      <c r="AE193" s="143">
        <f t="shared" si="49"/>
        <v>0.3</v>
      </c>
      <c r="AF193" s="143">
        <f t="shared" si="49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8"/>
        <v>0.4</v>
      </c>
      <c r="D194" s="137">
        <f t="shared" si="48"/>
        <v>0.4</v>
      </c>
      <c r="E194" s="137">
        <f t="shared" si="48"/>
        <v>0.4</v>
      </c>
      <c r="F194" s="137">
        <f t="shared" si="48"/>
        <v>0.4</v>
      </c>
      <c r="G194" s="137">
        <f t="shared" si="48"/>
        <v>0.4</v>
      </c>
      <c r="H194" s="137">
        <f t="shared" si="48"/>
        <v>0.4</v>
      </c>
      <c r="I194" s="137">
        <f t="shared" si="48"/>
        <v>0.4</v>
      </c>
      <c r="J194" s="137">
        <f t="shared" si="48"/>
        <v>0.4</v>
      </c>
      <c r="K194" s="137">
        <f t="shared" si="48"/>
        <v>0.4</v>
      </c>
      <c r="L194" s="137">
        <f t="shared" si="48"/>
        <v>0.4</v>
      </c>
      <c r="M194" s="137">
        <f t="shared" si="48"/>
        <v>0.4</v>
      </c>
      <c r="N194" s="137">
        <f t="shared" si="48"/>
        <v>0.4</v>
      </c>
      <c r="O194" s="137">
        <f t="shared" si="48"/>
        <v>0.4</v>
      </c>
      <c r="P194" s="137">
        <f t="shared" si="48"/>
        <v>0.4</v>
      </c>
      <c r="Q194" s="137">
        <f t="shared" si="48"/>
        <v>0.4</v>
      </c>
      <c r="R194" s="137">
        <f t="shared" si="48"/>
        <v>0.4</v>
      </c>
      <c r="S194" s="137">
        <f t="shared" si="49"/>
        <v>0.4</v>
      </c>
      <c r="T194" s="137">
        <f t="shared" si="49"/>
        <v>0.4</v>
      </c>
      <c r="U194" s="137">
        <f t="shared" si="49"/>
        <v>0.4</v>
      </c>
      <c r="V194" s="137">
        <f>U194</f>
        <v>0.4</v>
      </c>
      <c r="W194" s="137">
        <f>V194</f>
        <v>0.4</v>
      </c>
      <c r="X194" s="137">
        <f t="shared" si="49"/>
        <v>0.4</v>
      </c>
      <c r="Y194" s="137">
        <f t="shared" si="49"/>
        <v>0.4</v>
      </c>
      <c r="Z194" s="137">
        <f t="shared" si="49"/>
        <v>0.4</v>
      </c>
      <c r="AA194" s="137">
        <f t="shared" si="49"/>
        <v>0.4</v>
      </c>
      <c r="AB194" s="137">
        <f t="shared" si="49"/>
        <v>0.4</v>
      </c>
      <c r="AC194" s="137">
        <f t="shared" si="49"/>
        <v>0.4</v>
      </c>
      <c r="AD194" s="137">
        <f t="shared" si="49"/>
        <v>0.4</v>
      </c>
      <c r="AE194" s="137">
        <f t="shared" si="49"/>
        <v>0.4</v>
      </c>
      <c r="AF194" s="137">
        <f t="shared" si="49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8"/>
        <v>1.5</v>
      </c>
      <c r="D195" s="137">
        <f t="shared" si="48"/>
        <v>1.5</v>
      </c>
      <c r="E195" s="137">
        <f t="shared" si="48"/>
        <v>1.5</v>
      </c>
      <c r="F195" s="137">
        <f t="shared" si="48"/>
        <v>1.5</v>
      </c>
      <c r="G195" s="137">
        <f t="shared" si="48"/>
        <v>1.5</v>
      </c>
      <c r="H195" s="137">
        <f t="shared" si="48"/>
        <v>1.5</v>
      </c>
      <c r="I195" s="137">
        <f t="shared" si="48"/>
        <v>1.5</v>
      </c>
      <c r="J195" s="137">
        <f t="shared" si="48"/>
        <v>1.5</v>
      </c>
      <c r="K195" s="137">
        <f t="shared" si="48"/>
        <v>1.5</v>
      </c>
      <c r="L195" s="137">
        <f t="shared" si="48"/>
        <v>1.5</v>
      </c>
      <c r="M195" s="137">
        <f t="shared" si="48"/>
        <v>1.5</v>
      </c>
      <c r="N195" s="137">
        <f t="shared" si="48"/>
        <v>1.5</v>
      </c>
      <c r="O195" s="137">
        <f t="shared" si="48"/>
        <v>1.5</v>
      </c>
      <c r="P195" s="137">
        <f t="shared" si="48"/>
        <v>1.5</v>
      </c>
      <c r="Q195" s="137">
        <f t="shared" si="48"/>
        <v>1.5</v>
      </c>
      <c r="R195" s="137">
        <f t="shared" si="48"/>
        <v>1.5</v>
      </c>
      <c r="S195" s="137">
        <f t="shared" si="49"/>
        <v>1.5</v>
      </c>
      <c r="T195" s="137">
        <f t="shared" si="49"/>
        <v>1.5</v>
      </c>
      <c r="U195" s="137">
        <f t="shared" si="49"/>
        <v>1.5</v>
      </c>
      <c r="V195" s="137">
        <f t="shared" si="49"/>
        <v>1.5</v>
      </c>
      <c r="W195" s="137">
        <f t="shared" si="49"/>
        <v>1.5</v>
      </c>
      <c r="X195" s="137">
        <f t="shared" si="49"/>
        <v>1.5</v>
      </c>
      <c r="Y195" s="137">
        <f t="shared" si="49"/>
        <v>1.5</v>
      </c>
      <c r="Z195" s="137">
        <f t="shared" si="49"/>
        <v>1.5</v>
      </c>
      <c r="AA195" s="137">
        <f t="shared" si="49"/>
        <v>1.5</v>
      </c>
      <c r="AB195" s="137">
        <f t="shared" si="49"/>
        <v>1.5</v>
      </c>
      <c r="AC195" s="137">
        <f t="shared" si="49"/>
        <v>1.5</v>
      </c>
      <c r="AD195" s="137">
        <f t="shared" si="49"/>
        <v>1.5</v>
      </c>
      <c r="AE195" s="137">
        <f t="shared" si="49"/>
        <v>1.5</v>
      </c>
      <c r="AF195" s="137">
        <f t="shared" si="49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8"/>
        <v>0.3</v>
      </c>
      <c r="D196" s="137">
        <f t="shared" si="48"/>
        <v>0.3</v>
      </c>
      <c r="E196" s="137">
        <f t="shared" si="48"/>
        <v>0.3</v>
      </c>
      <c r="F196" s="137">
        <f t="shared" si="48"/>
        <v>0.3</v>
      </c>
      <c r="G196" s="137">
        <f t="shared" si="48"/>
        <v>0.3</v>
      </c>
      <c r="H196" s="137">
        <f t="shared" si="48"/>
        <v>0.3</v>
      </c>
      <c r="I196" s="137">
        <f t="shared" si="48"/>
        <v>0.3</v>
      </c>
      <c r="J196" s="137">
        <f t="shared" si="48"/>
        <v>0.3</v>
      </c>
      <c r="K196" s="137">
        <f t="shared" si="48"/>
        <v>0.3</v>
      </c>
      <c r="L196" s="137">
        <f t="shared" si="48"/>
        <v>0.3</v>
      </c>
      <c r="M196" s="137">
        <f t="shared" si="48"/>
        <v>0.3</v>
      </c>
      <c r="N196" s="137">
        <f t="shared" si="48"/>
        <v>0.3</v>
      </c>
      <c r="O196" s="137">
        <f t="shared" si="48"/>
        <v>0.3</v>
      </c>
      <c r="P196" s="137">
        <f t="shared" si="48"/>
        <v>0.3</v>
      </c>
      <c r="Q196" s="137">
        <f t="shared" si="48"/>
        <v>0.3</v>
      </c>
      <c r="R196" s="137">
        <f t="shared" si="48"/>
        <v>0.3</v>
      </c>
      <c r="S196" s="137">
        <f t="shared" si="49"/>
        <v>0.3</v>
      </c>
      <c r="T196" s="137">
        <f t="shared" si="49"/>
        <v>0.3</v>
      </c>
      <c r="U196" s="137">
        <f t="shared" si="49"/>
        <v>0.3</v>
      </c>
      <c r="V196" s="137">
        <f t="shared" si="49"/>
        <v>0.3</v>
      </c>
      <c r="W196" s="137">
        <f t="shared" si="49"/>
        <v>0.3</v>
      </c>
      <c r="X196" s="137">
        <f t="shared" si="49"/>
        <v>0.3</v>
      </c>
      <c r="Y196" s="137">
        <f t="shared" si="49"/>
        <v>0.3</v>
      </c>
      <c r="Z196" s="137">
        <f t="shared" si="49"/>
        <v>0.3</v>
      </c>
      <c r="AA196" s="137">
        <f t="shared" si="49"/>
        <v>0.3</v>
      </c>
      <c r="AB196" s="137">
        <f t="shared" si="49"/>
        <v>0.3</v>
      </c>
      <c r="AC196" s="137">
        <f t="shared" si="49"/>
        <v>0.3</v>
      </c>
      <c r="AD196" s="137">
        <f t="shared" si="49"/>
        <v>0.3</v>
      </c>
      <c r="AE196" s="137">
        <f t="shared" si="49"/>
        <v>0.3</v>
      </c>
      <c r="AF196" s="137">
        <f t="shared" si="49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8"/>
        <v>0.4</v>
      </c>
      <c r="D197" s="137">
        <f t="shared" si="48"/>
        <v>0.4</v>
      </c>
      <c r="E197" s="137">
        <f t="shared" si="48"/>
        <v>0.4</v>
      </c>
      <c r="F197" s="137">
        <f t="shared" si="48"/>
        <v>0.4</v>
      </c>
      <c r="G197" s="137">
        <f t="shared" si="48"/>
        <v>0.4</v>
      </c>
      <c r="H197" s="137">
        <f t="shared" si="48"/>
        <v>0.4</v>
      </c>
      <c r="I197" s="137">
        <f t="shared" si="48"/>
        <v>0.4</v>
      </c>
      <c r="J197" s="137">
        <f t="shared" si="48"/>
        <v>0.4</v>
      </c>
      <c r="K197" s="137">
        <f t="shared" si="48"/>
        <v>0.4</v>
      </c>
      <c r="L197" s="137">
        <f t="shared" si="48"/>
        <v>0.4</v>
      </c>
      <c r="M197" s="137">
        <f t="shared" si="48"/>
        <v>0.4</v>
      </c>
      <c r="N197" s="137">
        <f t="shared" si="48"/>
        <v>0.4</v>
      </c>
      <c r="O197" s="137">
        <f t="shared" si="48"/>
        <v>0.4</v>
      </c>
      <c r="P197" s="137">
        <f t="shared" si="48"/>
        <v>0.4</v>
      </c>
      <c r="Q197" s="137">
        <f t="shared" si="48"/>
        <v>0.4</v>
      </c>
      <c r="R197" s="137">
        <f t="shared" si="48"/>
        <v>0.4</v>
      </c>
      <c r="S197" s="137">
        <f t="shared" si="49"/>
        <v>0.4</v>
      </c>
      <c r="T197" s="137">
        <f t="shared" si="49"/>
        <v>0.4</v>
      </c>
      <c r="U197" s="137">
        <f t="shared" si="49"/>
        <v>0.4</v>
      </c>
      <c r="V197" s="137">
        <f t="shared" si="49"/>
        <v>0.4</v>
      </c>
      <c r="W197" s="137">
        <f t="shared" si="49"/>
        <v>0.4</v>
      </c>
      <c r="X197" s="137">
        <f t="shared" si="49"/>
        <v>0.4</v>
      </c>
      <c r="Y197" s="137">
        <f t="shared" si="49"/>
        <v>0.4</v>
      </c>
      <c r="Z197" s="137">
        <f t="shared" si="49"/>
        <v>0.4</v>
      </c>
      <c r="AA197" s="137">
        <f t="shared" si="49"/>
        <v>0.4</v>
      </c>
      <c r="AB197" s="137">
        <f t="shared" si="49"/>
        <v>0.4</v>
      </c>
      <c r="AC197" s="137">
        <f t="shared" si="49"/>
        <v>0.4</v>
      </c>
      <c r="AD197" s="137">
        <f t="shared" si="49"/>
        <v>0.4</v>
      </c>
      <c r="AE197" s="137">
        <f t="shared" si="49"/>
        <v>0.4</v>
      </c>
      <c r="AF197" s="137">
        <f t="shared" si="49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8"/>
        <v>0.64</v>
      </c>
      <c r="D198" s="146">
        <f t="shared" si="48"/>
        <v>0.64</v>
      </c>
      <c r="E198" s="146">
        <f t="shared" si="48"/>
        <v>0.64</v>
      </c>
      <c r="F198" s="146">
        <f t="shared" si="48"/>
        <v>0.64</v>
      </c>
      <c r="G198" s="146">
        <f t="shared" si="48"/>
        <v>0.64</v>
      </c>
      <c r="H198" s="146">
        <f t="shared" si="48"/>
        <v>0.64</v>
      </c>
      <c r="I198" s="146">
        <f t="shared" si="48"/>
        <v>0.64</v>
      </c>
      <c r="J198" s="146">
        <f t="shared" si="48"/>
        <v>0.64</v>
      </c>
      <c r="K198" s="146">
        <f t="shared" si="48"/>
        <v>0.64</v>
      </c>
      <c r="L198" s="146">
        <f t="shared" si="48"/>
        <v>0.64</v>
      </c>
      <c r="M198" s="146">
        <f t="shared" si="48"/>
        <v>0.64</v>
      </c>
      <c r="N198" s="146">
        <f t="shared" si="48"/>
        <v>0.64</v>
      </c>
      <c r="O198" s="146">
        <f t="shared" si="48"/>
        <v>0.64</v>
      </c>
      <c r="P198" s="146">
        <f t="shared" si="48"/>
        <v>0.64</v>
      </c>
      <c r="Q198" s="146">
        <f t="shared" si="48"/>
        <v>0.64</v>
      </c>
      <c r="R198" s="146">
        <f t="shared" si="48"/>
        <v>0.64</v>
      </c>
      <c r="S198" s="146">
        <f t="shared" si="49"/>
        <v>0.64</v>
      </c>
      <c r="T198" s="146">
        <f t="shared" si="49"/>
        <v>0.64</v>
      </c>
      <c r="U198" s="146">
        <f t="shared" si="49"/>
        <v>0.64</v>
      </c>
      <c r="V198" s="146">
        <f t="shared" si="49"/>
        <v>0.64</v>
      </c>
      <c r="W198" s="146">
        <f t="shared" si="49"/>
        <v>0.64</v>
      </c>
      <c r="X198" s="146">
        <f t="shared" si="49"/>
        <v>0.64</v>
      </c>
      <c r="Y198" s="146">
        <f t="shared" si="49"/>
        <v>0.64</v>
      </c>
      <c r="Z198" s="146">
        <f t="shared" si="49"/>
        <v>0.64</v>
      </c>
      <c r="AA198" s="146">
        <f t="shared" si="49"/>
        <v>0.64</v>
      </c>
      <c r="AB198" s="146">
        <f t="shared" si="49"/>
        <v>0.64</v>
      </c>
      <c r="AC198" s="146">
        <f t="shared" si="49"/>
        <v>0.64</v>
      </c>
      <c r="AD198" s="146">
        <f t="shared" si="49"/>
        <v>0.64</v>
      </c>
      <c r="AE198" s="146">
        <f t="shared" si="49"/>
        <v>0.64</v>
      </c>
      <c r="AF198" s="146">
        <f t="shared" si="49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50">SUM(C193:C198)</f>
        <v>3.54</v>
      </c>
      <c r="D199" s="149">
        <f t="shared" si="50"/>
        <v>3.54</v>
      </c>
      <c r="E199" s="149">
        <f t="shared" si="50"/>
        <v>3.54</v>
      </c>
      <c r="F199" s="149">
        <f t="shared" si="50"/>
        <v>3.54</v>
      </c>
      <c r="G199" s="149">
        <f t="shared" si="50"/>
        <v>3.54</v>
      </c>
      <c r="H199" s="149">
        <f t="shared" si="50"/>
        <v>3.54</v>
      </c>
      <c r="I199" s="149">
        <f t="shared" si="50"/>
        <v>3.54</v>
      </c>
      <c r="J199" s="149">
        <f t="shared" si="50"/>
        <v>3.54</v>
      </c>
      <c r="K199" s="149">
        <f t="shared" si="50"/>
        <v>3.54</v>
      </c>
      <c r="L199" s="149">
        <f>SUM(L193:L198)</f>
        <v>3.54</v>
      </c>
      <c r="M199" s="149">
        <f t="shared" ref="M199:R199" si="51">SUM(M193:M198)</f>
        <v>3.54</v>
      </c>
      <c r="N199" s="149">
        <f t="shared" si="51"/>
        <v>3.54</v>
      </c>
      <c r="O199" s="149">
        <f t="shared" si="51"/>
        <v>3.54</v>
      </c>
      <c r="P199" s="149">
        <f t="shared" si="51"/>
        <v>3.54</v>
      </c>
      <c r="Q199" s="149">
        <f t="shared" si="51"/>
        <v>3.54</v>
      </c>
      <c r="R199" s="149">
        <f t="shared" si="51"/>
        <v>3.54</v>
      </c>
      <c r="S199" s="149">
        <f>SUM(S193:S198)</f>
        <v>3.54</v>
      </c>
      <c r="T199" s="149">
        <f t="shared" ref="T199:AG199" si="52">SUM(T193:T198)</f>
        <v>3.54</v>
      </c>
      <c r="U199" s="149">
        <f t="shared" si="52"/>
        <v>3.54</v>
      </c>
      <c r="V199" s="149">
        <f t="shared" si="52"/>
        <v>3.54</v>
      </c>
      <c r="W199" s="149">
        <f t="shared" si="52"/>
        <v>3.54</v>
      </c>
      <c r="X199" s="149">
        <f t="shared" si="52"/>
        <v>3.54</v>
      </c>
      <c r="Y199" s="149">
        <f t="shared" si="52"/>
        <v>3.54</v>
      </c>
      <c r="Z199" s="149">
        <f t="shared" si="52"/>
        <v>3.54</v>
      </c>
      <c r="AA199" s="149">
        <f t="shared" si="52"/>
        <v>3.54</v>
      </c>
      <c r="AB199" s="149">
        <f t="shared" si="52"/>
        <v>3.54</v>
      </c>
      <c r="AC199" s="149">
        <f t="shared" si="52"/>
        <v>3.54</v>
      </c>
      <c r="AD199" s="149">
        <f t="shared" si="52"/>
        <v>3.54</v>
      </c>
      <c r="AE199" s="149">
        <f t="shared" si="52"/>
        <v>3.54</v>
      </c>
      <c r="AF199" s="149">
        <f t="shared" si="52"/>
        <v>3.54</v>
      </c>
      <c r="AG199" s="150">
        <f t="shared" si="52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1330.8400000000001</v>
      </c>
      <c r="C208" s="164">
        <f>INDEX(F9:M9,1,MATCH(MAX(F75:M75),F75:M75,0))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19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2078/08/19)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2078/08/19)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3">B75</f>
        <v>789.44</v>
      </c>
      <c r="U213" s="173">
        <f t="shared" si="53"/>
        <v>787.7399999999999</v>
      </c>
      <c r="V213" s="173">
        <f t="shared" si="53"/>
        <v>820.93999999999994</v>
      </c>
      <c r="W213" s="173">
        <f t="shared" si="53"/>
        <v>823.04</v>
      </c>
      <c r="X213" s="173">
        <f t="shared" si="53"/>
        <v>897.83999999999992</v>
      </c>
      <c r="Y213" s="173">
        <f t="shared" si="53"/>
        <v>926.24</v>
      </c>
      <c r="Z213" s="173">
        <f t="shared" si="53"/>
        <v>1006.74</v>
      </c>
      <c r="AA213" s="173">
        <f t="shared" si="53"/>
        <v>1143.44</v>
      </c>
      <c r="AB213" s="173">
        <f t="shared" si="53"/>
        <v>1268.44</v>
      </c>
      <c r="AC213" s="173">
        <f t="shared" si="53"/>
        <v>1330.8400000000001</v>
      </c>
      <c r="AD213" s="173">
        <f t="shared" si="53"/>
        <v>1310.94</v>
      </c>
      <c r="AE213" s="173">
        <f t="shared" si="53"/>
        <v>1296.8400000000001</v>
      </c>
      <c r="AF213" s="173">
        <f t="shared" si="53"/>
        <v>1203.54</v>
      </c>
      <c r="AG213" s="173">
        <f t="shared" si="53"/>
        <v>1179.94</v>
      </c>
      <c r="AH213" s="173">
        <f t="shared" si="53"/>
        <v>1116.04</v>
      </c>
      <c r="AI213" s="173">
        <f t="shared" si="53"/>
        <v>1101.04</v>
      </c>
      <c r="AJ213" s="173">
        <f t="shared" si="53"/>
        <v>1104.04</v>
      </c>
      <c r="AK213" s="173">
        <f t="shared" si="53"/>
        <v>1086.44</v>
      </c>
      <c r="AL213" s="173">
        <f t="shared" si="53"/>
        <v>1147.54</v>
      </c>
      <c r="AM213" s="173">
        <f t="shared" si="53"/>
        <v>1271.1400000000001</v>
      </c>
      <c r="AN213" s="173">
        <f t="shared" si="53"/>
        <v>1308.0400000000002</v>
      </c>
      <c r="AO213" s="173">
        <f t="shared" si="53"/>
        <v>1427.3400000000001</v>
      </c>
      <c r="AP213" s="173">
        <f t="shared" si="53"/>
        <v>1403.44</v>
      </c>
      <c r="AQ213" s="173">
        <f t="shared" si="53"/>
        <v>1326.2400000000002</v>
      </c>
      <c r="AR213" s="173">
        <f t="shared" si="53"/>
        <v>1271.2400000000002</v>
      </c>
      <c r="AS213" s="173">
        <f t="shared" si="53"/>
        <v>1202.7400000000002</v>
      </c>
      <c r="AT213" s="173">
        <f t="shared" si="53"/>
        <v>1158.4399999999998</v>
      </c>
      <c r="AU213" s="173">
        <f t="shared" si="53"/>
        <v>1097.4399999999998</v>
      </c>
      <c r="AV213" s="173">
        <f t="shared" si="53"/>
        <v>956.13999999999987</v>
      </c>
      <c r="AW213" s="173">
        <f t="shared" si="53"/>
        <v>901.13999999999987</v>
      </c>
      <c r="AX213" s="173">
        <f t="shared" si="53"/>
        <v>904.13999999999987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4">B198</f>
        <v>0.64</v>
      </c>
      <c r="C234" s="176">
        <f t="shared" si="54"/>
        <v>0.64</v>
      </c>
      <c r="D234" s="176">
        <f t="shared" si="54"/>
        <v>0.64</v>
      </c>
      <c r="E234" s="176">
        <f t="shared" si="54"/>
        <v>0.64</v>
      </c>
      <c r="F234" s="176">
        <f t="shared" si="54"/>
        <v>0.64</v>
      </c>
      <c r="G234" s="176">
        <f t="shared" si="54"/>
        <v>0.64</v>
      </c>
      <c r="H234" s="176">
        <f t="shared" si="54"/>
        <v>0.64</v>
      </c>
      <c r="I234" s="176">
        <f t="shared" si="54"/>
        <v>0.64</v>
      </c>
      <c r="J234" s="176">
        <f t="shared" si="54"/>
        <v>0.64</v>
      </c>
      <c r="K234" s="176">
        <f t="shared" si="54"/>
        <v>0.64</v>
      </c>
      <c r="L234" s="176">
        <f t="shared" si="54"/>
        <v>0.64</v>
      </c>
      <c r="M234" s="176">
        <f t="shared" si="54"/>
        <v>0.64</v>
      </c>
      <c r="N234" s="176">
        <f t="shared" si="54"/>
        <v>0.64</v>
      </c>
      <c r="O234" s="176">
        <f t="shared" si="54"/>
        <v>0.64</v>
      </c>
      <c r="P234" s="176">
        <f t="shared" si="54"/>
        <v>0.64</v>
      </c>
      <c r="Q234" s="176">
        <f t="shared" si="54"/>
        <v>0.64</v>
      </c>
      <c r="R234" s="176">
        <f t="shared" si="54"/>
        <v>0.64</v>
      </c>
      <c r="S234" s="176">
        <f t="shared" si="54"/>
        <v>0.64</v>
      </c>
      <c r="T234" s="176">
        <f t="shared" si="54"/>
        <v>0.64</v>
      </c>
      <c r="U234" s="176">
        <f t="shared" si="54"/>
        <v>0.64</v>
      </c>
      <c r="V234" s="176">
        <f t="shared" si="54"/>
        <v>0.64</v>
      </c>
      <c r="W234" s="176">
        <f t="shared" si="54"/>
        <v>0.64</v>
      </c>
      <c r="X234" s="176">
        <f t="shared" si="54"/>
        <v>0.64</v>
      </c>
      <c r="Y234" s="176">
        <f t="shared" si="54"/>
        <v>0.64</v>
      </c>
      <c r="Z234" s="176">
        <f t="shared" si="54"/>
        <v>0.64</v>
      </c>
      <c r="AA234" s="176">
        <f t="shared" si="54"/>
        <v>0.64</v>
      </c>
      <c r="AB234" s="176">
        <f t="shared" si="54"/>
        <v>0.64</v>
      </c>
      <c r="AC234" s="176">
        <f t="shared" si="54"/>
        <v>0.64</v>
      </c>
      <c r="AD234" s="176">
        <f t="shared" si="54"/>
        <v>0.64</v>
      </c>
      <c r="AE234" s="176">
        <f t="shared" si="54"/>
        <v>0.64</v>
      </c>
      <c r="AF234" s="176">
        <f t="shared" si="54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5">IF(C202&lt;100,"",C202-520)</f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6">IF(B203&lt;100,"",B203-620)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7">IF(B204&lt;100,"",B204-330)</f>
        <v/>
      </c>
      <c r="C237" s="120" t="str">
        <f t="shared" si="57"/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8">IF(C205&lt;100,"",C205-1500)</f>
        <v/>
      </c>
      <c r="D238" s="120" t="str">
        <f t="shared" si="58"/>
        <v/>
      </c>
      <c r="E238" s="120" t="str">
        <f t="shared" si="58"/>
        <v/>
      </c>
      <c r="F238" s="120" t="str">
        <f t="shared" si="58"/>
        <v/>
      </c>
      <c r="G238" s="120" t="str">
        <f t="shared" si="58"/>
        <v/>
      </c>
      <c r="H238" s="120" t="str">
        <f t="shared" si="58"/>
        <v/>
      </c>
      <c r="I238" s="120" t="str">
        <f t="shared" si="58"/>
        <v/>
      </c>
      <c r="J238" s="120" t="str">
        <f t="shared" si="58"/>
        <v/>
      </c>
      <c r="K238" s="120" t="str">
        <f t="shared" si="58"/>
        <v/>
      </c>
      <c r="L238" s="120" t="str">
        <f t="shared" si="58"/>
        <v/>
      </c>
      <c r="M238" s="120" t="str">
        <f t="shared" si="58"/>
        <v/>
      </c>
      <c r="N238" s="120" t="str">
        <f t="shared" si="58"/>
        <v/>
      </c>
      <c r="O238" s="120" t="str">
        <f t="shared" si="58"/>
        <v/>
      </c>
      <c r="P238" s="120" t="str">
        <f t="shared" si="58"/>
        <v/>
      </c>
      <c r="Q238" s="120" t="str">
        <f t="shared" si="58"/>
        <v/>
      </c>
      <c r="R238" s="120" t="str">
        <f t="shared" si="58"/>
        <v/>
      </c>
      <c r="S238" s="120" t="str">
        <f t="shared" si="58"/>
        <v/>
      </c>
      <c r="T238" s="120" t="str">
        <f t="shared" si="58"/>
        <v/>
      </c>
      <c r="U238" s="120" t="str">
        <f t="shared" si="58"/>
        <v/>
      </c>
      <c r="V238" s="120" t="str">
        <f t="shared" si="58"/>
        <v/>
      </c>
      <c r="W238" s="120" t="str">
        <f t="shared" si="58"/>
        <v/>
      </c>
      <c r="X238" s="120" t="str">
        <f t="shared" si="58"/>
        <v/>
      </c>
      <c r="Y238" s="120" t="str">
        <f t="shared" si="58"/>
        <v/>
      </c>
      <c r="Z238" s="120" t="str">
        <f t="shared" si="58"/>
        <v/>
      </c>
      <c r="AA238" s="120" t="str">
        <f t="shared" si="58"/>
        <v/>
      </c>
      <c r="AB238" s="120" t="str">
        <f t="shared" si="58"/>
        <v/>
      </c>
      <c r="AC238" s="120" t="str">
        <f t="shared" si="58"/>
        <v/>
      </c>
      <c r="AD238" s="120" t="str">
        <f t="shared" si="58"/>
        <v/>
      </c>
      <c r="AE238" s="120" t="str">
        <f t="shared" si="58"/>
        <v/>
      </c>
      <c r="AF238" s="120" t="str">
        <f t="shared" si="5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8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482" priority="281">
      <formula>S$9&gt;=20/24</formula>
    </cfRule>
    <cfRule type="expression" dxfId="3481" priority="282">
      <formula>AND(S$9&gt;=14/24,S$9&lt;20/24)</formula>
    </cfRule>
    <cfRule type="expression" dxfId="3480" priority="283">
      <formula>AND(S$9&gt;=8/24,S$9&lt;14/24)</formula>
    </cfRule>
    <cfRule type="expression" dxfId="3479" priority="284">
      <formula>S$9&lt;8/24</formula>
    </cfRule>
  </conditionalFormatting>
  <conditionalFormatting sqref="B8:AF10 AA81:AF81 B81:Q81 B56:AF56 B82:AF82 C193:AF199 AE57:AF59 B68:AF72 T212:AX212 B63:C67 L58:M59 W85:Z90 B74:AF78 B80:AF80 K57:K59 B57:J61 K60:M61 L11:P14 L37:Q37 L39:Q42 N58:Q61 Q12:U14 L16:U32 R40:U41 R58:V59 X91:Z91 Q11:AD11 V40:AD42 V18:AF30 AE42:AF42 L53:AF55 AA84:AF91">
    <cfRule type="expression" dxfId="3478" priority="277">
      <formula>B$9&gt;=20/24</formula>
    </cfRule>
    <cfRule type="expression" dxfId="3477" priority="278">
      <formula>AND(B$9&gt;=14/24,B$9&lt;20/24)</formula>
    </cfRule>
    <cfRule type="expression" dxfId="3476" priority="279">
      <formula>AND(B$9&gt;=8/24,B$9&lt;14/24)</formula>
    </cfRule>
    <cfRule type="expression" dxfId="3475" priority="280">
      <formula>B$9&lt;8/24</formula>
    </cfRule>
  </conditionalFormatting>
  <conditionalFormatting sqref="B191:AF191">
    <cfRule type="expression" dxfId="3474" priority="273">
      <formula>B$9&gt;=20/24</formula>
    </cfRule>
    <cfRule type="expression" dxfId="3473" priority="274">
      <formula>AND(B$9&gt;=14/24,B$9&lt;20/24)</formula>
    </cfRule>
    <cfRule type="expression" dxfId="3472" priority="275">
      <formula>AND(B$9&gt;=8/24,B$9&lt;14/24)</formula>
    </cfRule>
    <cfRule type="expression" dxfId="3471" priority="276">
      <formula>B$9&lt;8/24</formula>
    </cfRule>
  </conditionalFormatting>
  <conditionalFormatting sqref="AL4:AL6">
    <cfRule type="iconSet" priority="272">
      <iconSet iconSet="3TrafficLights2" reverse="1">
        <cfvo type="percent" val="0"/>
        <cfvo type="num" val="1"/>
        <cfvo type="num" val="1"/>
      </iconSet>
    </cfRule>
  </conditionalFormatting>
  <conditionalFormatting sqref="L57:Q57">
    <cfRule type="expression" dxfId="3470" priority="268">
      <formula>L$9&gt;=20/24</formula>
    </cfRule>
    <cfRule type="expression" dxfId="3469" priority="269">
      <formula>AND(L$9&gt;=14/24,L$9&lt;20/24)</formula>
    </cfRule>
    <cfRule type="expression" dxfId="3468" priority="270">
      <formula>AND(L$9&gt;=8/24,L$9&lt;14/24)</formula>
    </cfRule>
    <cfRule type="expression" dxfId="3467" priority="271">
      <formula>L$9&lt;8/24</formula>
    </cfRule>
  </conditionalFormatting>
  <conditionalFormatting sqref="L43:Q43">
    <cfRule type="expression" dxfId="3466" priority="264">
      <formula>L$9&gt;=20/24</formula>
    </cfRule>
    <cfRule type="expression" dxfId="3465" priority="265">
      <formula>AND(L$9&gt;=14/24,L$9&lt;20/24)</formula>
    </cfRule>
    <cfRule type="expression" dxfId="3464" priority="266">
      <formula>AND(L$9&gt;=8/24,L$9&lt;14/24)</formula>
    </cfRule>
    <cfRule type="expression" dxfId="3463" priority="267">
      <formula>L$9&lt;8/24</formula>
    </cfRule>
  </conditionalFormatting>
  <conditionalFormatting sqref="R39:AD39">
    <cfRule type="expression" dxfId="3462" priority="256">
      <formula>R$9&gt;=20/24</formula>
    </cfRule>
    <cfRule type="expression" dxfId="3461" priority="257">
      <formula>AND(R$9&gt;=14/24,R$9&lt;20/24)</formula>
    </cfRule>
    <cfRule type="expression" dxfId="3460" priority="258">
      <formula>AND(R$9&gt;=8/24,R$9&lt;14/24)</formula>
    </cfRule>
    <cfRule type="expression" dxfId="3459" priority="259">
      <formula>R$9&lt;8/24</formula>
    </cfRule>
  </conditionalFormatting>
  <conditionalFormatting sqref="R57:AD57">
    <cfRule type="expression" dxfId="3458" priority="252">
      <formula>R$9&gt;=20/24</formula>
    </cfRule>
    <cfRule type="expression" dxfId="3457" priority="253">
      <formula>AND(R$9&gt;=14/24,R$9&lt;20/24)</formula>
    </cfRule>
    <cfRule type="expression" dxfId="3456" priority="254">
      <formula>AND(R$9&gt;=8/24,R$9&lt;14/24)</formula>
    </cfRule>
    <cfRule type="expression" dxfId="3455" priority="255">
      <formula>R$9&lt;8/24</formula>
    </cfRule>
  </conditionalFormatting>
  <conditionalFormatting sqref="R81:Z81">
    <cfRule type="expression" dxfId="3454" priority="248">
      <formula>R$9&gt;=20/24</formula>
    </cfRule>
    <cfRule type="expression" dxfId="3453" priority="249">
      <formula>AND(R$9&gt;=14/24,R$9&lt;20/24)</formula>
    </cfRule>
    <cfRule type="expression" dxfId="3452" priority="250">
      <formula>AND(R$9&gt;=8/24,R$9&lt;14/24)</formula>
    </cfRule>
    <cfRule type="expression" dxfId="3451" priority="251">
      <formula>R$9&lt;8/24</formula>
    </cfRule>
  </conditionalFormatting>
  <conditionalFormatting sqref="T84:Z84">
    <cfRule type="expression" dxfId="3450" priority="244">
      <formula>T$9&gt;=20/24</formula>
    </cfRule>
    <cfRule type="expression" dxfId="3449" priority="245">
      <formula>AND(T$9&gt;=14/24,T$9&lt;20/24)</formula>
    </cfRule>
    <cfRule type="expression" dxfId="3448" priority="246">
      <formula>AND(T$9&gt;=8/24,T$9&lt;14/24)</formula>
    </cfRule>
    <cfRule type="expression" dxfId="3447" priority="247">
      <formula>T$9&lt;8/24</formula>
    </cfRule>
  </conditionalFormatting>
  <conditionalFormatting sqref="L35:U35">
    <cfRule type="expression" dxfId="3446" priority="240">
      <formula>L$9&gt;=20/24</formula>
    </cfRule>
    <cfRule type="expression" dxfId="3445" priority="241">
      <formula>AND(L$9&gt;=14/24,L$9&lt;20/24)</formula>
    </cfRule>
    <cfRule type="expression" dxfId="3444" priority="242">
      <formula>AND(L$9&gt;=8/24,L$9&lt;14/24)</formula>
    </cfRule>
    <cfRule type="expression" dxfId="3443" priority="243">
      <formula>L$9&lt;8/24</formula>
    </cfRule>
  </conditionalFormatting>
  <conditionalFormatting sqref="L49:U49">
    <cfRule type="expression" dxfId="3442" priority="236">
      <formula>L$9&gt;=20/24</formula>
    </cfRule>
    <cfRule type="expression" dxfId="3441" priority="237">
      <formula>AND(L$9&gt;=14/24,L$9&lt;20/24)</formula>
    </cfRule>
    <cfRule type="expression" dxfId="3440" priority="238">
      <formula>AND(L$9&gt;=8/24,L$9&lt;14/24)</formula>
    </cfRule>
    <cfRule type="expression" dxfId="3439" priority="239">
      <formula>L$9&lt;8/24</formula>
    </cfRule>
  </conditionalFormatting>
  <conditionalFormatting sqref="L50:U50">
    <cfRule type="expression" dxfId="3438" priority="232">
      <formula>L$9&gt;=20/24</formula>
    </cfRule>
    <cfRule type="expression" dxfId="3437" priority="233">
      <formula>AND(L$9&gt;=14/24,L$9&lt;20/24)</formula>
    </cfRule>
    <cfRule type="expression" dxfId="3436" priority="234">
      <formula>AND(L$9&gt;=8/24,L$9&lt;14/24)</formula>
    </cfRule>
    <cfRule type="expression" dxfId="3435" priority="235">
      <formula>L$9&lt;8/24</formula>
    </cfRule>
  </conditionalFormatting>
  <conditionalFormatting sqref="L45:U48">
    <cfRule type="expression" dxfId="3434" priority="228">
      <formula>L$9&gt;=20/24</formula>
    </cfRule>
    <cfRule type="expression" dxfId="3433" priority="229">
      <formula>AND(L$9&gt;=14/24,L$9&lt;20/24)</formula>
    </cfRule>
    <cfRule type="expression" dxfId="3432" priority="230">
      <formula>AND(L$9&gt;=8/24,L$9&lt;14/24)</formula>
    </cfRule>
    <cfRule type="expression" dxfId="3431" priority="231">
      <formula>L$9&lt;8/24</formula>
    </cfRule>
  </conditionalFormatting>
  <conditionalFormatting sqref="R37:AF37">
    <cfRule type="expression" dxfId="3430" priority="224">
      <formula>R$9&gt;=20/24</formula>
    </cfRule>
    <cfRule type="expression" dxfId="3429" priority="225">
      <formula>AND(R$9&gt;=14/24,R$9&lt;20/24)</formula>
    </cfRule>
    <cfRule type="expression" dxfId="3428" priority="226">
      <formula>AND(R$9&gt;=8/24,R$9&lt;14/24)</formula>
    </cfRule>
    <cfRule type="expression" dxfId="3427" priority="227">
      <formula>R$9&lt;8/24</formula>
    </cfRule>
  </conditionalFormatting>
  <conditionalFormatting sqref="V31:AF32 V35:AF35">
    <cfRule type="expression" dxfId="3426" priority="220">
      <formula>V$9&gt;=20/24</formula>
    </cfRule>
    <cfRule type="expression" dxfId="3425" priority="221">
      <formula>AND(V$9&gt;=14/24,V$9&lt;20/24)</formula>
    </cfRule>
    <cfRule type="expression" dxfId="3424" priority="222">
      <formula>AND(V$9&gt;=8/24,V$9&lt;14/24)</formula>
    </cfRule>
    <cfRule type="expression" dxfId="3423" priority="223">
      <formula>V$9&lt;8/24</formula>
    </cfRule>
  </conditionalFormatting>
  <conditionalFormatting sqref="R42:U43 V43:AF43 V45:AF48">
    <cfRule type="expression" dxfId="3422" priority="216">
      <formula>R$9&gt;=20/24</formula>
    </cfRule>
    <cfRule type="expression" dxfId="3421" priority="217">
      <formula>AND(R$9&gt;=14/24,R$9&lt;20/24)</formula>
    </cfRule>
    <cfRule type="expression" dxfId="3420" priority="218">
      <formula>AND(R$9&gt;=8/24,R$9&lt;14/24)</formula>
    </cfRule>
    <cfRule type="expression" dxfId="3419" priority="219">
      <formula>R$9&lt;8/24</formula>
    </cfRule>
  </conditionalFormatting>
  <conditionalFormatting sqref="V49:AF49">
    <cfRule type="expression" dxfId="3418" priority="212">
      <formula>V$9&gt;=20/24</formula>
    </cfRule>
    <cfRule type="expression" dxfId="3417" priority="213">
      <formula>AND(V$9&gt;=14/24,V$9&lt;20/24)</formula>
    </cfRule>
    <cfRule type="expression" dxfId="3416" priority="214">
      <formula>AND(V$9&gt;=8/24,V$9&lt;14/24)</formula>
    </cfRule>
    <cfRule type="expression" dxfId="3415" priority="215">
      <formula>V$9&lt;8/24</formula>
    </cfRule>
  </conditionalFormatting>
  <conditionalFormatting sqref="V50:AF50">
    <cfRule type="expression" dxfId="3414" priority="208">
      <formula>V$9&gt;=20/24</formula>
    </cfRule>
    <cfRule type="expression" dxfId="3413" priority="209">
      <formula>AND(V$9&gt;=14/24,V$9&lt;20/24)</formula>
    </cfRule>
    <cfRule type="expression" dxfId="3412" priority="210">
      <formula>AND(V$9&gt;=8/24,V$9&lt;14/24)</formula>
    </cfRule>
    <cfRule type="expression" dxfId="3411" priority="211">
      <formula>V$9&lt;8/24</formula>
    </cfRule>
  </conditionalFormatting>
  <conditionalFormatting sqref="R60:U61 W60:AF67">
    <cfRule type="expression" dxfId="3410" priority="204">
      <formula>R$9&gt;=20/24</formula>
    </cfRule>
    <cfRule type="expression" dxfId="3409" priority="205">
      <formula>AND(R$9&gt;=14/24,R$9&lt;20/24)</formula>
    </cfRule>
    <cfRule type="expression" dxfId="3408" priority="206">
      <formula>AND(R$9&gt;=8/24,R$9&lt;14/24)</formula>
    </cfRule>
    <cfRule type="expression" dxfId="3407" priority="207">
      <formula>R$9&lt;8/24</formula>
    </cfRule>
  </conditionalFormatting>
  <conditionalFormatting sqref="AA94:AF97">
    <cfRule type="expression" dxfId="3406" priority="200">
      <formula>AA$9&gt;=20/24</formula>
    </cfRule>
    <cfRule type="expression" dxfId="3405" priority="201">
      <formula>AND(AA$9&gt;=14/24,AA$9&lt;20/24)</formula>
    </cfRule>
    <cfRule type="expression" dxfId="3404" priority="202">
      <formula>AND(AA$9&gt;=8/24,AA$9&lt;14/24)</formula>
    </cfRule>
    <cfRule type="expression" dxfId="3403" priority="203">
      <formula>AA$9&lt;8/24</formula>
    </cfRule>
  </conditionalFormatting>
  <conditionalFormatting sqref="K62:K67 B62:J62 H63:J67">
    <cfRule type="expression" dxfId="3402" priority="196">
      <formula>B$9&gt;=20/24</formula>
    </cfRule>
    <cfRule type="expression" dxfId="3401" priority="197">
      <formula>AND(B$9&gt;=14/24,B$9&lt;20/24)</formula>
    </cfRule>
    <cfRule type="expression" dxfId="3400" priority="198">
      <formula>AND(B$9&gt;=8/24,B$9&lt;14/24)</formula>
    </cfRule>
    <cfRule type="expression" dxfId="3399" priority="199">
      <formula>B$9&lt;8/24</formula>
    </cfRule>
  </conditionalFormatting>
  <conditionalFormatting sqref="T94:Z97">
    <cfRule type="expression" dxfId="3398" priority="192">
      <formula>T$9&gt;=20/24</formula>
    </cfRule>
    <cfRule type="expression" dxfId="3397" priority="193">
      <formula>AND(T$9&gt;=14/24,T$9&lt;20/24)</formula>
    </cfRule>
    <cfRule type="expression" dxfId="3396" priority="194">
      <formula>AND(T$9&gt;=8/24,T$9&lt;14/24)</formula>
    </cfRule>
    <cfRule type="expression" dxfId="3395" priority="195">
      <formula>T$9&lt;8/24</formula>
    </cfRule>
  </conditionalFormatting>
  <conditionalFormatting sqref="AG51 B11:P14 Q12:U14 B16:U32 Q11:AF11 V18:AF32 B35:AF43 B45:AF56">
    <cfRule type="expression" dxfId="3394" priority="191">
      <formula>B11&gt;$AG11</formula>
    </cfRule>
  </conditionalFormatting>
  <conditionalFormatting sqref="A100:A156 A84:A97 A11:A14 A16:A32 A45:A72 A80:A82 A74:A78 A35:A43 A169:A200">
    <cfRule type="expression" dxfId="3393" priority="190">
      <formula>$AH11=0</formula>
    </cfRule>
  </conditionalFormatting>
  <conditionalFormatting sqref="AA98:AF98">
    <cfRule type="expression" dxfId="3392" priority="186">
      <formula>AA$9&gt;=20/24</formula>
    </cfRule>
    <cfRule type="expression" dxfId="3391" priority="187">
      <formula>AND(AA$9&gt;=14/24,AA$9&lt;20/24)</formula>
    </cfRule>
    <cfRule type="expression" dxfId="3390" priority="188">
      <formula>AND(AA$9&gt;=8/24,AA$9&lt;14/24)</formula>
    </cfRule>
    <cfRule type="expression" dxfId="3389" priority="189">
      <formula>AA$9&lt;8/24</formula>
    </cfRule>
  </conditionalFormatting>
  <conditionalFormatting sqref="T98:Z98">
    <cfRule type="expression" dxfId="3388" priority="182">
      <formula>T$9&gt;=20/24</formula>
    </cfRule>
    <cfRule type="expression" dxfId="3387" priority="183">
      <formula>AND(T$9&gt;=14/24,T$9&lt;20/24)</formula>
    </cfRule>
    <cfRule type="expression" dxfId="3386" priority="184">
      <formula>AND(T$9&gt;=8/24,T$9&lt;14/24)</formula>
    </cfRule>
    <cfRule type="expression" dxfId="3385" priority="185">
      <formula>T$9&lt;8/24</formula>
    </cfRule>
  </conditionalFormatting>
  <conditionalFormatting sqref="A98">
    <cfRule type="expression" dxfId="3384" priority="181">
      <formula>$AH98=0</formula>
    </cfRule>
  </conditionalFormatting>
  <conditionalFormatting sqref="L36:AF36">
    <cfRule type="expression" dxfId="3383" priority="177">
      <formula>L$9&gt;=20/24</formula>
    </cfRule>
    <cfRule type="expression" dxfId="3382" priority="178">
      <formula>AND(L$9&gt;=14/24,L$9&lt;20/24)</formula>
    </cfRule>
    <cfRule type="expression" dxfId="3381" priority="179">
      <formula>AND(L$9&gt;=8/24,L$9&lt;14/24)</formula>
    </cfRule>
    <cfRule type="expression" dxfId="3380" priority="180">
      <formula>L$9&lt;8/24</formula>
    </cfRule>
  </conditionalFormatting>
  <conditionalFormatting sqref="V36:AF36">
    <cfRule type="expression" dxfId="3379" priority="173">
      <formula>V$9&gt;=20/24</formula>
    </cfRule>
    <cfRule type="expression" dxfId="3378" priority="174">
      <formula>AND(V$9&gt;=14/24,V$9&lt;20/24)</formula>
    </cfRule>
    <cfRule type="expression" dxfId="3377" priority="175">
      <formula>AND(V$9&gt;=8/24,V$9&lt;14/24)</formula>
    </cfRule>
    <cfRule type="expression" dxfId="3376" priority="176">
      <formula>V$9&lt;8/24</formula>
    </cfRule>
  </conditionalFormatting>
  <conditionalFormatting sqref="B36:K36">
    <cfRule type="expression" dxfId="3375" priority="169">
      <formula>B$9&gt;=20/24</formula>
    </cfRule>
    <cfRule type="expression" dxfId="3374" priority="170">
      <formula>AND(B$9&gt;=14/24,B$9&lt;20/24)</formula>
    </cfRule>
    <cfRule type="expression" dxfId="3373" priority="171">
      <formula>AND(B$9&gt;=8/24,B$9&lt;14/24)</formula>
    </cfRule>
    <cfRule type="expression" dxfId="3372" priority="172">
      <formula>B$9&lt;8/24</formula>
    </cfRule>
  </conditionalFormatting>
  <conditionalFormatting sqref="D63:G67">
    <cfRule type="expression" dxfId="3371" priority="165">
      <formula>D$9&gt;=20/24</formula>
    </cfRule>
    <cfRule type="expression" dxfId="3370" priority="166">
      <formula>AND(D$9&gt;=14/24,D$9&lt;20/24)</formula>
    </cfRule>
    <cfRule type="expression" dxfId="3369" priority="167">
      <formula>AND(D$9&gt;=8/24,D$9&lt;14/24)</formula>
    </cfRule>
    <cfRule type="expression" dxfId="3368" priority="168">
      <formula>D$9&lt;8/24</formula>
    </cfRule>
  </conditionalFormatting>
  <conditionalFormatting sqref="L62:U67">
    <cfRule type="expression" dxfId="3367" priority="161">
      <formula>L$9&gt;=20/24</formula>
    </cfRule>
    <cfRule type="expression" dxfId="3366" priority="162">
      <formula>AND(L$9&gt;=14/24,L$9&lt;20/24)</formula>
    </cfRule>
    <cfRule type="expression" dxfId="3365" priority="163">
      <formula>AND(L$9&gt;=8/24,L$9&lt;14/24)</formula>
    </cfRule>
    <cfRule type="expression" dxfId="3364" priority="164">
      <formula>L$9&lt;8/24</formula>
    </cfRule>
  </conditionalFormatting>
  <conditionalFormatting sqref="AL32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L34:U34">
    <cfRule type="expression" dxfId="3363" priority="152">
      <formula>L$9&gt;=20/24</formula>
    </cfRule>
    <cfRule type="expression" dxfId="3362" priority="153">
      <formula>AND(L$9&gt;=14/24,L$9&lt;20/24)</formula>
    </cfRule>
    <cfRule type="expression" dxfId="3361" priority="154">
      <formula>AND(L$9&gt;=8/24,L$9&lt;14/24)</formula>
    </cfRule>
    <cfRule type="expression" dxfId="3360" priority="155">
      <formula>L$9&lt;8/24</formula>
    </cfRule>
  </conditionalFormatting>
  <conditionalFormatting sqref="V34:AF34">
    <cfRule type="expression" dxfId="3359" priority="148">
      <formula>V$9&gt;=20/24</formula>
    </cfRule>
    <cfRule type="expression" dxfId="3358" priority="149">
      <formula>AND(V$9&gt;=14/24,V$9&lt;20/24)</formula>
    </cfRule>
    <cfRule type="expression" dxfId="3357" priority="150">
      <formula>AND(V$9&gt;=8/24,V$9&lt;14/24)</formula>
    </cfRule>
    <cfRule type="expression" dxfId="3356" priority="151">
      <formula>V$9&lt;8/24</formula>
    </cfRule>
  </conditionalFormatting>
  <conditionalFormatting sqref="B34:AF34">
    <cfRule type="expression" dxfId="3355" priority="147">
      <formula>B34&gt;$AG34</formula>
    </cfRule>
  </conditionalFormatting>
  <conditionalFormatting sqref="A34">
    <cfRule type="expression" dxfId="3354" priority="146">
      <formula>$AH34=0</formula>
    </cfRule>
  </conditionalFormatting>
  <conditionalFormatting sqref="B83:AF83">
    <cfRule type="expression" dxfId="3353" priority="142">
      <formula>B$9&gt;=20/24</formula>
    </cfRule>
    <cfRule type="expression" dxfId="3352" priority="143">
      <formula>AND(B$9&gt;=14/24,B$9&lt;20/24)</formula>
    </cfRule>
    <cfRule type="expression" dxfId="3351" priority="144">
      <formula>AND(B$9&gt;=8/24,B$9&lt;14/24)</formula>
    </cfRule>
    <cfRule type="expression" dxfId="3350" priority="145">
      <formula>B$9&lt;8/24</formula>
    </cfRule>
  </conditionalFormatting>
  <conditionalFormatting sqref="A83">
    <cfRule type="expression" dxfId="3349" priority="141">
      <formula>$AH83=0</formula>
    </cfRule>
  </conditionalFormatting>
  <conditionalFormatting sqref="L15:U15">
    <cfRule type="expression" dxfId="3348" priority="133">
      <formula>L$9&gt;=20/24</formula>
    </cfRule>
    <cfRule type="expression" dxfId="3347" priority="134">
      <formula>AND(L$9&gt;=14/24,L$9&lt;20/24)</formula>
    </cfRule>
    <cfRule type="expression" dxfId="3346" priority="135">
      <formula>AND(L$9&gt;=8/24,L$9&lt;14/24)</formula>
    </cfRule>
    <cfRule type="expression" dxfId="3345" priority="136">
      <formula>L$9&lt;8/24</formula>
    </cfRule>
  </conditionalFormatting>
  <conditionalFormatting sqref="B15:U15">
    <cfRule type="expression" dxfId="3344" priority="132">
      <formula>B15&gt;$AG15</formula>
    </cfRule>
  </conditionalFormatting>
  <conditionalFormatting sqref="A15">
    <cfRule type="expression" dxfId="3343" priority="131">
      <formula>$AH15=0</formula>
    </cfRule>
  </conditionalFormatting>
  <conditionalFormatting sqref="A163:A168">
    <cfRule type="expression" dxfId="3342" priority="130">
      <formula>$AH163=0</formula>
    </cfRule>
  </conditionalFormatting>
  <conditionalFormatting sqref="A157:A162">
    <cfRule type="expression" dxfId="3341" priority="129">
      <formula>$AH157=0</formula>
    </cfRule>
  </conditionalFormatting>
  <conditionalFormatting sqref="L44:U44">
    <cfRule type="expression" dxfId="3340" priority="121">
      <formula>L$9&gt;=20/24</formula>
    </cfRule>
    <cfRule type="expression" dxfId="3339" priority="122">
      <formula>AND(L$9&gt;=14/24,L$9&lt;20/24)</formula>
    </cfRule>
    <cfRule type="expression" dxfId="3338" priority="123">
      <formula>AND(L$9&gt;=8/24,L$9&lt;14/24)</formula>
    </cfRule>
    <cfRule type="expression" dxfId="3337" priority="124">
      <formula>L$9&lt;8/24</formula>
    </cfRule>
  </conditionalFormatting>
  <conditionalFormatting sqref="V44:AF44">
    <cfRule type="expression" dxfId="3336" priority="117">
      <formula>V$9&gt;=20/24</formula>
    </cfRule>
    <cfRule type="expression" dxfId="3335" priority="118">
      <formula>AND(V$9&gt;=14/24,V$9&lt;20/24)</formula>
    </cfRule>
    <cfRule type="expression" dxfId="3334" priority="119">
      <formula>AND(V$9&gt;=8/24,V$9&lt;14/24)</formula>
    </cfRule>
    <cfRule type="expression" dxfId="3333" priority="120">
      <formula>V$9&lt;8/24</formula>
    </cfRule>
  </conditionalFormatting>
  <conditionalFormatting sqref="B44:AF44">
    <cfRule type="expression" dxfId="3332" priority="116">
      <formula>B44&gt;$AG44</formula>
    </cfRule>
  </conditionalFormatting>
  <conditionalFormatting sqref="A44">
    <cfRule type="expression" dxfId="3331" priority="115">
      <formula>$AH44=0</formula>
    </cfRule>
  </conditionalFormatting>
  <conditionalFormatting sqref="B79:AF79">
    <cfRule type="expression" dxfId="3330" priority="111">
      <formula>B$9&gt;=20/24</formula>
    </cfRule>
    <cfRule type="expression" dxfId="3329" priority="112">
      <formula>AND(B$9&gt;=14/24,B$9&lt;20/24)</formula>
    </cfRule>
    <cfRule type="expression" dxfId="3328" priority="113">
      <formula>AND(B$9&gt;=8/24,B$9&lt;14/24)</formula>
    </cfRule>
    <cfRule type="expression" dxfId="3327" priority="114">
      <formula>B$9&lt;8/24</formula>
    </cfRule>
  </conditionalFormatting>
  <conditionalFormatting sqref="A79">
    <cfRule type="expression" dxfId="3326" priority="110">
      <formula>$AH79=0</formula>
    </cfRule>
  </conditionalFormatting>
  <conditionalFormatting sqref="B73:AG73">
    <cfRule type="expression" dxfId="3325" priority="106">
      <formula>B$9&gt;=20/24</formula>
    </cfRule>
    <cfRule type="expression" dxfId="3324" priority="107">
      <formula>AND(B$9&gt;=14/24,B$9&lt;20/24)</formula>
    </cfRule>
    <cfRule type="expression" dxfId="3323" priority="108">
      <formula>AND(B$9&gt;=8/24,B$9&lt;14/24)</formula>
    </cfRule>
    <cfRule type="expression" dxfId="3322" priority="109">
      <formula>B$9&lt;8/24</formula>
    </cfRule>
  </conditionalFormatting>
  <conditionalFormatting sqref="A73">
    <cfRule type="expression" dxfId="3321" priority="105">
      <formula>$AH73=0</formula>
    </cfRule>
  </conditionalFormatting>
  <conditionalFormatting sqref="AL34:AL35 AL7:AL31">
    <cfRule type="iconSet" priority="287">
      <iconSet iconSet="3TrafficLights2" reverse="1">
        <cfvo type="percent" val="0"/>
        <cfvo type="num" val="1"/>
        <cfvo type="num" val="1"/>
      </iconSet>
    </cfRule>
  </conditionalFormatting>
  <conditionalFormatting sqref="V60:V67">
    <cfRule type="expression" dxfId="3320" priority="101">
      <formula>V$9&gt;=20/24</formula>
    </cfRule>
    <cfRule type="expression" dxfId="3319" priority="102">
      <formula>AND(V$9&gt;=14/24,V$9&lt;20/24)</formula>
    </cfRule>
    <cfRule type="expression" dxfId="3318" priority="103">
      <formula>AND(V$9&gt;=8/24,V$9&lt;14/24)</formula>
    </cfRule>
    <cfRule type="expression" dxfId="3317" priority="104">
      <formula>V$9&lt;8/24</formula>
    </cfRule>
  </conditionalFormatting>
  <conditionalFormatting sqref="T85:V90 T91:U91">
    <cfRule type="expression" dxfId="3316" priority="97">
      <formula>T$9&gt;=20/24</formula>
    </cfRule>
    <cfRule type="expression" dxfId="3315" priority="98">
      <formula>AND(T$9&gt;=14/24,T$9&lt;20/24)</formula>
    </cfRule>
    <cfRule type="expression" dxfId="3314" priority="99">
      <formula>AND(T$9&gt;=8/24,T$9&lt;14/24)</formula>
    </cfRule>
    <cfRule type="expression" dxfId="3313" priority="100">
      <formula>T$9&lt;8/24</formula>
    </cfRule>
  </conditionalFormatting>
  <conditionalFormatting sqref="R85:S91 B84:Q91">
    <cfRule type="expression" dxfId="3312" priority="93">
      <formula>B$9&gt;=20/24</formula>
    </cfRule>
    <cfRule type="expression" dxfId="3311" priority="94">
      <formula>AND(B$9&gt;=14/24,B$9&lt;20/24)</formula>
    </cfRule>
    <cfRule type="expression" dxfId="3310" priority="95">
      <formula>AND(B$9&gt;=8/24,B$9&lt;14/24)</formula>
    </cfRule>
    <cfRule type="expression" dxfId="3309" priority="96">
      <formula>B$9&lt;8/24</formula>
    </cfRule>
  </conditionalFormatting>
  <conditionalFormatting sqref="R84:S84">
    <cfRule type="expression" dxfId="3308" priority="89">
      <formula>R$9&gt;=20/24</formula>
    </cfRule>
    <cfRule type="expression" dxfId="3307" priority="90">
      <formula>AND(R$9&gt;=14/24,R$9&lt;20/24)</formula>
    </cfRule>
    <cfRule type="expression" dxfId="3306" priority="91">
      <formula>AND(R$9&gt;=8/24,R$9&lt;14/24)</formula>
    </cfRule>
    <cfRule type="expression" dxfId="3305" priority="92">
      <formula>R$9&lt;8/24</formula>
    </cfRule>
  </conditionalFormatting>
  <conditionalFormatting sqref="B94:E94 B95:L97">
    <cfRule type="expression" dxfId="3304" priority="85">
      <formula>B$9&gt;=20/24</formula>
    </cfRule>
    <cfRule type="expression" dxfId="3303" priority="86">
      <formula>AND(B$9&gt;=14/24,B$9&lt;20/24)</formula>
    </cfRule>
    <cfRule type="expression" dxfId="3302" priority="87">
      <formula>AND(B$9&gt;=8/24,B$9&lt;14/24)</formula>
    </cfRule>
    <cfRule type="expression" dxfId="3301" priority="88">
      <formula>B$9&lt;8/24</formula>
    </cfRule>
  </conditionalFormatting>
  <conditionalFormatting sqref="M95:Q97 N94:Q94">
    <cfRule type="expression" dxfId="3300" priority="81">
      <formula>M$9&gt;=20/24</formula>
    </cfRule>
    <cfRule type="expression" dxfId="3299" priority="82">
      <formula>AND(M$9&gt;=14/24,M$9&lt;20/24)</formula>
    </cfRule>
    <cfRule type="expression" dxfId="3298" priority="83">
      <formula>AND(M$9&gt;=8/24,M$9&lt;14/24)</formula>
    </cfRule>
    <cfRule type="expression" dxfId="3297" priority="84">
      <formula>M$9&lt;8/24</formula>
    </cfRule>
  </conditionalFormatting>
  <conditionalFormatting sqref="R94:S97">
    <cfRule type="expression" dxfId="3296" priority="77">
      <formula>R$9&gt;=20/24</formula>
    </cfRule>
    <cfRule type="expression" dxfId="3295" priority="78">
      <formula>AND(R$9&gt;=14/24,R$9&lt;20/24)</formula>
    </cfRule>
    <cfRule type="expression" dxfId="3294" priority="79">
      <formula>AND(R$9&gt;=8/24,R$9&lt;14/24)</formula>
    </cfRule>
    <cfRule type="expression" dxfId="3293" priority="80">
      <formula>R$9&lt;8/24</formula>
    </cfRule>
  </conditionalFormatting>
  <conditionalFormatting sqref="B98:L98">
    <cfRule type="expression" dxfId="3292" priority="73">
      <formula>B$9&gt;=20/24</formula>
    </cfRule>
    <cfRule type="expression" dxfId="3291" priority="74">
      <formula>AND(B$9&gt;=14/24,B$9&lt;20/24)</formula>
    </cfRule>
    <cfRule type="expression" dxfId="3290" priority="75">
      <formula>AND(B$9&gt;=8/24,B$9&lt;14/24)</formula>
    </cfRule>
    <cfRule type="expression" dxfId="3289" priority="76">
      <formula>B$9&lt;8/24</formula>
    </cfRule>
  </conditionalFormatting>
  <conditionalFormatting sqref="M98:Q98">
    <cfRule type="expression" dxfId="3288" priority="69">
      <formula>M$9&gt;=20/24</formula>
    </cfRule>
    <cfRule type="expression" dxfId="3287" priority="70">
      <formula>AND(M$9&gt;=14/24,M$9&lt;20/24)</formula>
    </cfRule>
    <cfRule type="expression" dxfId="3286" priority="71">
      <formula>AND(M$9&gt;=8/24,M$9&lt;14/24)</formula>
    </cfRule>
    <cfRule type="expression" dxfId="3285" priority="72">
      <formula>M$9&lt;8/24</formula>
    </cfRule>
  </conditionalFormatting>
  <conditionalFormatting sqref="R98:S98">
    <cfRule type="expression" dxfId="3284" priority="65">
      <formula>R$9&gt;=20/24</formula>
    </cfRule>
    <cfRule type="expression" dxfId="3283" priority="66">
      <formula>AND(R$9&gt;=14/24,R$9&lt;20/24)</formula>
    </cfRule>
    <cfRule type="expression" dxfId="3282" priority="67">
      <formula>AND(R$9&gt;=8/24,R$9&lt;14/24)</formula>
    </cfRule>
    <cfRule type="expression" dxfId="3281" priority="68">
      <formula>R$9&lt;8/24</formula>
    </cfRule>
  </conditionalFormatting>
  <conditionalFormatting sqref="L94:M94">
    <cfRule type="expression" dxfId="3280" priority="61">
      <formula>L$9&gt;=20/24</formula>
    </cfRule>
    <cfRule type="expression" dxfId="3279" priority="62">
      <formula>AND(L$9&gt;=14/24,L$9&lt;20/24)</formula>
    </cfRule>
    <cfRule type="expression" dxfId="3278" priority="63">
      <formula>AND(L$9&gt;=8/24,L$9&lt;14/24)</formula>
    </cfRule>
    <cfRule type="expression" dxfId="3277" priority="64">
      <formula>L$9&lt;8/24</formula>
    </cfRule>
  </conditionalFormatting>
  <conditionalFormatting sqref="F94:K94">
    <cfRule type="expression" dxfId="3276" priority="57">
      <formula>F$9&gt;=20/24</formula>
    </cfRule>
    <cfRule type="expression" dxfId="3275" priority="58">
      <formula>AND(F$9&gt;=14/24,F$9&lt;20/24)</formula>
    </cfRule>
    <cfRule type="expression" dxfId="3274" priority="59">
      <formula>AND(F$9&gt;=8/24,F$9&lt;14/24)</formula>
    </cfRule>
    <cfRule type="expression" dxfId="3273" priority="60">
      <formula>F$9&lt;8/24</formula>
    </cfRule>
  </conditionalFormatting>
  <conditionalFormatting sqref="T94:V94">
    <cfRule type="expression" dxfId="3272" priority="53">
      <formula>T$9&gt;=20/24</formula>
    </cfRule>
    <cfRule type="expression" dxfId="3271" priority="54">
      <formula>AND(T$9&gt;=14/24,T$9&lt;20/24)</formula>
    </cfRule>
    <cfRule type="expression" dxfId="3270" priority="55">
      <formula>AND(T$9&gt;=8/24,T$9&lt;14/24)</formula>
    </cfRule>
    <cfRule type="expression" dxfId="3269" priority="56">
      <formula>T$9&lt;8/24</formula>
    </cfRule>
  </conditionalFormatting>
  <conditionalFormatting sqref="M94:S94">
    <cfRule type="expression" dxfId="3268" priority="49">
      <formula>M$9&gt;=20/24</formula>
    </cfRule>
    <cfRule type="expression" dxfId="3267" priority="50">
      <formula>AND(M$9&gt;=14/24,M$9&lt;20/24)</formula>
    </cfRule>
    <cfRule type="expression" dxfId="3266" priority="51">
      <formula>AND(M$9&gt;=8/24,M$9&lt;14/24)</formula>
    </cfRule>
    <cfRule type="expression" dxfId="3265" priority="52">
      <formula>M$9&lt;8/24</formula>
    </cfRule>
  </conditionalFormatting>
  <conditionalFormatting sqref="AA99:AF99">
    <cfRule type="expression" dxfId="3264" priority="45">
      <formula>AA$9&gt;=20/24</formula>
    </cfRule>
    <cfRule type="expression" dxfId="3263" priority="46">
      <formula>AND(AA$9&gt;=14/24,AA$9&lt;20/24)</formula>
    </cfRule>
    <cfRule type="expression" dxfId="3262" priority="47">
      <formula>AND(AA$9&gt;=8/24,AA$9&lt;14/24)</formula>
    </cfRule>
    <cfRule type="expression" dxfId="3261" priority="48">
      <formula>AA$9&lt;8/24</formula>
    </cfRule>
  </conditionalFormatting>
  <conditionalFormatting sqref="T99:Z99">
    <cfRule type="expression" dxfId="3260" priority="41">
      <formula>T$9&gt;=20/24</formula>
    </cfRule>
    <cfRule type="expression" dxfId="3259" priority="42">
      <formula>AND(T$9&gt;=14/24,T$9&lt;20/24)</formula>
    </cfRule>
    <cfRule type="expression" dxfId="3258" priority="43">
      <formula>AND(T$9&gt;=8/24,T$9&lt;14/24)</formula>
    </cfRule>
    <cfRule type="expression" dxfId="3257" priority="44">
      <formula>T$9&lt;8/24</formula>
    </cfRule>
  </conditionalFormatting>
  <conditionalFormatting sqref="A99">
    <cfRule type="expression" dxfId="3256" priority="40">
      <formula>$AH99=0</formula>
    </cfRule>
  </conditionalFormatting>
  <conditionalFormatting sqref="B99:L99">
    <cfRule type="expression" dxfId="3255" priority="36">
      <formula>B$9&gt;=20/24</formula>
    </cfRule>
    <cfRule type="expression" dxfId="3254" priority="37">
      <formula>AND(B$9&gt;=14/24,B$9&lt;20/24)</formula>
    </cfRule>
    <cfRule type="expression" dxfId="3253" priority="38">
      <formula>AND(B$9&gt;=8/24,B$9&lt;14/24)</formula>
    </cfRule>
    <cfRule type="expression" dxfId="3252" priority="39">
      <formula>B$9&lt;8/24</formula>
    </cfRule>
  </conditionalFormatting>
  <conditionalFormatting sqref="M99:Q99">
    <cfRule type="expression" dxfId="3251" priority="32">
      <formula>M$9&gt;=20/24</formula>
    </cfRule>
    <cfRule type="expression" dxfId="3250" priority="33">
      <formula>AND(M$9&gt;=14/24,M$9&lt;20/24)</formula>
    </cfRule>
    <cfRule type="expression" dxfId="3249" priority="34">
      <formula>AND(M$9&gt;=8/24,M$9&lt;14/24)</formula>
    </cfRule>
    <cfRule type="expression" dxfId="3248" priority="35">
      <formula>M$9&lt;8/24</formula>
    </cfRule>
  </conditionalFormatting>
  <conditionalFormatting sqref="R99:S99">
    <cfRule type="expression" dxfId="3247" priority="28">
      <formula>R$9&gt;=20/24</formula>
    </cfRule>
    <cfRule type="expression" dxfId="3246" priority="29">
      <formula>AND(R$9&gt;=14/24,R$9&lt;20/24)</formula>
    </cfRule>
    <cfRule type="expression" dxfId="3245" priority="30">
      <formula>AND(R$9&gt;=8/24,R$9&lt;14/24)</formula>
    </cfRule>
    <cfRule type="expression" dxfId="3244" priority="31">
      <formula>R$9&lt;8/24</formula>
    </cfRule>
  </conditionalFormatting>
  <conditionalFormatting sqref="V12:AF16">
    <cfRule type="expression" dxfId="3243" priority="24">
      <formula>V$9&gt;=20/24</formula>
    </cfRule>
    <cfRule type="expression" dxfId="3242" priority="25">
      <formula>AND(V$9&gt;=14/24,V$9&lt;20/24)</formula>
    </cfRule>
    <cfRule type="expression" dxfId="3241" priority="26">
      <formula>AND(V$9&gt;=8/24,V$9&lt;14/24)</formula>
    </cfRule>
    <cfRule type="expression" dxfId="3240" priority="27">
      <formula>V$9&lt;8/24</formula>
    </cfRule>
  </conditionalFormatting>
  <conditionalFormatting sqref="V17:AF17">
    <cfRule type="expression" dxfId="3239" priority="20">
      <formula>V$9&gt;=20/24</formula>
    </cfRule>
    <cfRule type="expression" dxfId="3238" priority="21">
      <formula>AND(V$9&gt;=14/24,V$9&lt;20/24)</formula>
    </cfRule>
    <cfRule type="expression" dxfId="3237" priority="22">
      <formula>AND(V$9&gt;=8/24,V$9&lt;14/24)</formula>
    </cfRule>
    <cfRule type="expression" dxfId="3236" priority="23">
      <formula>V$9&lt;8/24</formula>
    </cfRule>
  </conditionalFormatting>
  <conditionalFormatting sqref="V12:AF13">
    <cfRule type="expression" dxfId="3235" priority="16">
      <formula>V$9&gt;=20/24</formula>
    </cfRule>
    <cfRule type="expression" dxfId="3234" priority="17">
      <formula>AND(V$9&gt;=14/24,V$9&lt;20/24)</formula>
    </cfRule>
    <cfRule type="expression" dxfId="3233" priority="18">
      <formula>AND(V$9&gt;=8/24,V$9&lt;14/24)</formula>
    </cfRule>
    <cfRule type="expression" dxfId="3232" priority="19">
      <formula>V$9&lt;8/24</formula>
    </cfRule>
  </conditionalFormatting>
  <conditionalFormatting sqref="AA58:AD59">
    <cfRule type="expression" dxfId="3231" priority="12">
      <formula>AA$9&gt;=20/24</formula>
    </cfRule>
    <cfRule type="expression" dxfId="3230" priority="13">
      <formula>AND(AA$9&gt;=14/24,AA$9&lt;20/24)</formula>
    </cfRule>
    <cfRule type="expression" dxfId="3229" priority="14">
      <formula>AND(AA$9&gt;=8/24,AA$9&lt;14/24)</formula>
    </cfRule>
    <cfRule type="expression" dxfId="3228" priority="15">
      <formula>AA$9&lt;8/24</formula>
    </cfRule>
  </conditionalFormatting>
  <conditionalFormatting sqref="AL33">
    <cfRule type="iconSet" priority="5">
      <iconSet iconSet="3TrafficLights2" reverse="1">
        <cfvo type="percent" val="0"/>
        <cfvo type="num" val="1"/>
        <cfvo type="num" val="1"/>
      </iconSet>
    </cfRule>
  </conditionalFormatting>
  <conditionalFormatting sqref="V91:W91">
    <cfRule type="expression" dxfId="3227" priority="1">
      <formula>V$9&gt;=20/24</formula>
    </cfRule>
    <cfRule type="expression" dxfId="3226" priority="2">
      <formula>AND(V$9&gt;=14/24,V$9&lt;20/24)</formula>
    </cfRule>
    <cfRule type="expression" dxfId="3225" priority="3">
      <formula>AND(V$9&gt;=8/24,V$9&lt;14/24)</formula>
    </cfRule>
    <cfRule type="expression" dxfId="3224" priority="4">
      <formula>V$9&lt;8/24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0250FD8D-56C2-46BB-AAA7-A9356C854CD9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" id="{745862A1-8319-459B-95FA-41D2CDBDA0A7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" id="{F69C9D38-7962-4A89-BCDF-F14034A01699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" id="{3187B02A-8ABA-432F-8178-B048922F0806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7" id="{73DB6AB0-E1E2-497B-9F49-9E1D7060A661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6" id="{95ED227B-3626-4CF9-B6D2-8BEF86E90622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AE40" sqref="AE4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2078/08/20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-50</v>
      </c>
      <c r="C5" s="32">
        <f t="shared" ref="C5:AF5" si="0">C68</f>
        <v>-70</v>
      </c>
      <c r="D5" s="32">
        <f t="shared" si="0"/>
        <v>-70.3</v>
      </c>
      <c r="E5" s="32">
        <f t="shared" si="0"/>
        <v>-39</v>
      </c>
      <c r="F5" s="32">
        <f t="shared" si="0"/>
        <v>-36</v>
      </c>
      <c r="G5" s="32">
        <f t="shared" si="0"/>
        <v>-35</v>
      </c>
      <c r="H5" s="32">
        <f t="shared" si="0"/>
        <v>-21.8</v>
      </c>
      <c r="I5" s="32">
        <f t="shared" si="0"/>
        <v>-71</v>
      </c>
      <c r="J5" s="32">
        <f t="shared" si="0"/>
        <v>-3.1999999999999993</v>
      </c>
      <c r="K5" s="32">
        <f t="shared" si="0"/>
        <v>12</v>
      </c>
      <c r="L5" s="32">
        <f t="shared" si="0"/>
        <v>-0.69999999999999929</v>
      </c>
      <c r="M5" s="32">
        <f t="shared" si="0"/>
        <v>-9.9000000000000021</v>
      </c>
      <c r="N5" s="32">
        <f t="shared" si="0"/>
        <v>-13.7</v>
      </c>
      <c r="O5" s="32">
        <f t="shared" si="0"/>
        <v>29</v>
      </c>
      <c r="P5" s="32">
        <f t="shared" si="0"/>
        <v>11</v>
      </c>
      <c r="Q5" s="32">
        <f t="shared" si="0"/>
        <v>39.9</v>
      </c>
      <c r="R5" s="32">
        <f t="shared" si="0"/>
        <v>42.3</v>
      </c>
      <c r="S5" s="32">
        <f t="shared" si="0"/>
        <v>80.8</v>
      </c>
      <c r="T5" s="32">
        <f t="shared" si="0"/>
        <v>86.3</v>
      </c>
      <c r="U5" s="32">
        <f t="shared" si="0"/>
        <v>65.5</v>
      </c>
      <c r="V5" s="32">
        <f t="shared" si="0"/>
        <v>25.8</v>
      </c>
      <c r="W5" s="32">
        <f t="shared" si="0"/>
        <v>46.5</v>
      </c>
      <c r="X5" s="32">
        <f t="shared" si="0"/>
        <v>43.2</v>
      </c>
      <c r="Y5" s="32">
        <f t="shared" si="0"/>
        <v>85.4</v>
      </c>
      <c r="Z5" s="32">
        <f t="shared" si="0"/>
        <v>75.7</v>
      </c>
      <c r="AA5" s="32">
        <f t="shared" si="0"/>
        <v>54.1</v>
      </c>
      <c r="AB5" s="32">
        <f t="shared" si="0"/>
        <v>55.1</v>
      </c>
      <c r="AC5" s="32">
        <f t="shared" si="0"/>
        <v>21</v>
      </c>
      <c r="AD5" s="32">
        <f t="shared" si="0"/>
        <v>-70</v>
      </c>
      <c r="AE5" s="32">
        <f t="shared" si="0"/>
        <v>-35</v>
      </c>
      <c r="AF5" s="32">
        <f t="shared" si="0"/>
        <v>-43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1341MW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Load=815</v>
      </c>
      <c r="B7" s="37">
        <f t="shared" ref="B7:AF7" si="1">B75</f>
        <v>865.44</v>
      </c>
      <c r="C7" s="37">
        <f t="shared" si="1"/>
        <v>846.44</v>
      </c>
      <c r="D7" s="37">
        <f t="shared" si="1"/>
        <v>814.83999999999992</v>
      </c>
      <c r="E7" s="37">
        <f t="shared" si="1"/>
        <v>850.14</v>
      </c>
      <c r="F7" s="37">
        <f t="shared" si="1"/>
        <v>967.44</v>
      </c>
      <c r="G7" s="37">
        <f t="shared" si="1"/>
        <v>968.44</v>
      </c>
      <c r="H7" s="37">
        <f t="shared" si="1"/>
        <v>1076.6399999999999</v>
      </c>
      <c r="I7" s="37">
        <f t="shared" si="1"/>
        <v>1177.44</v>
      </c>
      <c r="J7" s="37">
        <f t="shared" si="1"/>
        <v>1245.2400000000002</v>
      </c>
      <c r="K7" s="37">
        <f t="shared" si="1"/>
        <v>1297.3400000000001</v>
      </c>
      <c r="L7" s="37">
        <f>L75</f>
        <v>1341.14</v>
      </c>
      <c r="M7" s="37">
        <f t="shared" si="1"/>
        <v>1240.04</v>
      </c>
      <c r="N7" s="37">
        <f t="shared" si="1"/>
        <v>1226.1399999999999</v>
      </c>
      <c r="O7" s="37">
        <f t="shared" si="1"/>
        <v>1229.04</v>
      </c>
      <c r="P7" s="37">
        <f t="shared" si="1"/>
        <v>1161.04</v>
      </c>
      <c r="Q7" s="37">
        <f t="shared" si="1"/>
        <v>1119.74</v>
      </c>
      <c r="R7" s="37">
        <f t="shared" si="1"/>
        <v>1157.3399999999999</v>
      </c>
      <c r="S7" s="37">
        <f t="shared" si="1"/>
        <v>1166.1199999999999</v>
      </c>
      <c r="T7" s="37">
        <f t="shared" si="1"/>
        <v>1151.1199999999999</v>
      </c>
      <c r="U7" s="37">
        <f t="shared" si="1"/>
        <v>1259.94</v>
      </c>
      <c r="V7" s="37">
        <f t="shared" si="1"/>
        <v>1407.2400000000002</v>
      </c>
      <c r="W7" s="37">
        <f t="shared" si="1"/>
        <v>1485.3400000000001</v>
      </c>
      <c r="X7" s="37">
        <f t="shared" si="1"/>
        <v>1403.94</v>
      </c>
      <c r="Y7" s="37">
        <f t="shared" si="1"/>
        <v>1333.84</v>
      </c>
      <c r="Z7" s="37">
        <f t="shared" si="1"/>
        <v>1293.74</v>
      </c>
      <c r="AA7" s="37">
        <f t="shared" si="1"/>
        <v>1242.1399999999999</v>
      </c>
      <c r="AB7" s="37">
        <f t="shared" si="1"/>
        <v>1203.1399999999999</v>
      </c>
      <c r="AC7" s="37">
        <f t="shared" si="1"/>
        <v>1149.04</v>
      </c>
      <c r="AD7" s="37">
        <f t="shared" si="1"/>
        <v>987.83999999999992</v>
      </c>
      <c r="AE7" s="37">
        <f t="shared" si="1"/>
        <v>895.63999999999987</v>
      </c>
      <c r="AF7" s="37">
        <f t="shared" si="1"/>
        <v>896.33999999999992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40</v>
      </c>
      <c r="C11" s="50">
        <v>40</v>
      </c>
      <c r="D11" s="50">
        <v>40</v>
      </c>
      <c r="E11" s="50">
        <v>40</v>
      </c>
      <c r="F11" s="50">
        <v>70</v>
      </c>
      <c r="G11" s="50">
        <v>0</v>
      </c>
      <c r="H11" s="50">
        <v>150</v>
      </c>
      <c r="I11" s="50">
        <v>300</v>
      </c>
      <c r="J11" s="50">
        <v>300</v>
      </c>
      <c r="K11" s="50">
        <v>300</v>
      </c>
      <c r="L11" s="51">
        <v>300</v>
      </c>
      <c r="M11" s="51">
        <v>300</v>
      </c>
      <c r="N11" s="51">
        <v>290</v>
      </c>
      <c r="O11" s="51">
        <v>250</v>
      </c>
      <c r="P11" s="51">
        <v>200</v>
      </c>
      <c r="Q11" s="51">
        <v>130</v>
      </c>
      <c r="R11" s="51">
        <v>180</v>
      </c>
      <c r="S11" s="53">
        <v>180</v>
      </c>
      <c r="T11" s="53">
        <v>143</v>
      </c>
      <c r="U11" s="53">
        <v>200</v>
      </c>
      <c r="V11" s="53">
        <v>360</v>
      </c>
      <c r="W11" s="53">
        <v>380</v>
      </c>
      <c r="X11" s="53">
        <v>360</v>
      </c>
      <c r="Y11" s="54">
        <v>280</v>
      </c>
      <c r="Z11" s="49">
        <v>260</v>
      </c>
      <c r="AA11" s="49">
        <v>230</v>
      </c>
      <c r="AB11" s="49">
        <v>190</v>
      </c>
      <c r="AC11" s="49">
        <v>170</v>
      </c>
      <c r="AD11" s="49">
        <v>120</v>
      </c>
      <c r="AE11" s="50">
        <v>50</v>
      </c>
      <c r="AF11" s="50">
        <v>60</v>
      </c>
      <c r="AG11" s="55">
        <v>456</v>
      </c>
      <c r="AH11" s="56">
        <f>MAX(B11:AF11)</f>
        <v>380</v>
      </c>
      <c r="AI11" s="57">
        <f>MIN(B11:AF11)</f>
        <v>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40</v>
      </c>
      <c r="C12" s="50">
        <v>40</v>
      </c>
      <c r="D12" s="50">
        <v>50</v>
      </c>
      <c r="E12" s="50">
        <v>50</v>
      </c>
      <c r="F12" s="50">
        <v>50</v>
      </c>
      <c r="G12" s="50">
        <v>60</v>
      </c>
      <c r="H12" s="50">
        <v>60</v>
      </c>
      <c r="I12" s="50">
        <v>60</v>
      </c>
      <c r="J12" s="50">
        <v>60</v>
      </c>
      <c r="K12" s="50">
        <v>60</v>
      </c>
      <c r="L12" s="50">
        <v>60</v>
      </c>
      <c r="M12" s="50">
        <v>60</v>
      </c>
      <c r="N12" s="50">
        <v>60</v>
      </c>
      <c r="O12" s="50">
        <v>60</v>
      </c>
      <c r="P12" s="50">
        <v>60</v>
      </c>
      <c r="Q12" s="50">
        <v>60</v>
      </c>
      <c r="R12" s="50">
        <v>60</v>
      </c>
      <c r="S12" s="50">
        <v>60</v>
      </c>
      <c r="T12" s="50">
        <v>60</v>
      </c>
      <c r="U12" s="50">
        <v>60</v>
      </c>
      <c r="V12" s="5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60</v>
      </c>
      <c r="AD12" s="60">
        <v>60</v>
      </c>
      <c r="AE12" s="60">
        <v>60</v>
      </c>
      <c r="AF12" s="60">
        <v>60</v>
      </c>
      <c r="AG12" s="61">
        <v>60</v>
      </c>
      <c r="AH12" s="56">
        <f t="shared" ref="AH12:AH78" si="2">MAX(B12:AF12)</f>
        <v>60</v>
      </c>
      <c r="AI12" s="57">
        <f t="shared" ref="AI12:AI78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32</v>
      </c>
      <c r="C13" s="50">
        <v>32</v>
      </c>
      <c r="D13" s="50">
        <v>32</v>
      </c>
      <c r="E13" s="50">
        <v>32</v>
      </c>
      <c r="F13" s="50">
        <v>32</v>
      </c>
      <c r="G13" s="50">
        <v>32</v>
      </c>
      <c r="H13" s="50">
        <v>32</v>
      </c>
      <c r="I13" s="50">
        <v>32</v>
      </c>
      <c r="J13" s="50">
        <v>32</v>
      </c>
      <c r="K13" s="50">
        <v>32</v>
      </c>
      <c r="L13" s="50">
        <v>32</v>
      </c>
      <c r="M13" s="50">
        <v>32</v>
      </c>
      <c r="N13" s="50">
        <v>32</v>
      </c>
      <c r="O13" s="50">
        <v>32</v>
      </c>
      <c r="P13" s="50">
        <v>32</v>
      </c>
      <c r="Q13" s="50">
        <v>32</v>
      </c>
      <c r="R13" s="50">
        <v>32</v>
      </c>
      <c r="S13" s="50">
        <v>32</v>
      </c>
      <c r="T13" s="50">
        <v>32</v>
      </c>
      <c r="U13" s="50">
        <v>32</v>
      </c>
      <c r="V13" s="50">
        <v>32</v>
      </c>
      <c r="W13" s="60">
        <v>32</v>
      </c>
      <c r="X13" s="60">
        <v>32</v>
      </c>
      <c r="Y13" s="60">
        <v>32</v>
      </c>
      <c r="Z13" s="60">
        <v>32</v>
      </c>
      <c r="AA13" s="60">
        <v>32</v>
      </c>
      <c r="AB13" s="60">
        <v>32</v>
      </c>
      <c r="AC13" s="60">
        <v>32</v>
      </c>
      <c r="AD13" s="60">
        <v>32</v>
      </c>
      <c r="AE13" s="60">
        <v>32</v>
      </c>
      <c r="AF13" s="60">
        <v>32</v>
      </c>
      <c r="AG13" s="61">
        <v>52.4</v>
      </c>
      <c r="AH13" s="56">
        <f>MAX(B13:AF13)</f>
        <v>32</v>
      </c>
      <c r="AI13" s="57">
        <f>MIN(B13:AF13)</f>
        <v>32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25</v>
      </c>
      <c r="C14" s="50">
        <v>25</v>
      </c>
      <c r="D14" s="50">
        <v>25</v>
      </c>
      <c r="E14" s="50">
        <v>25</v>
      </c>
      <c r="F14" s="50">
        <v>25</v>
      </c>
      <c r="G14" s="50">
        <v>25</v>
      </c>
      <c r="H14" s="50">
        <v>25</v>
      </c>
      <c r="I14" s="50">
        <v>25</v>
      </c>
      <c r="J14" s="50">
        <v>25</v>
      </c>
      <c r="K14" s="50">
        <v>25</v>
      </c>
      <c r="L14" s="51">
        <v>25</v>
      </c>
      <c r="M14" s="51">
        <v>25</v>
      </c>
      <c r="N14" s="51">
        <v>25</v>
      </c>
      <c r="O14" s="51">
        <v>25</v>
      </c>
      <c r="P14" s="51">
        <v>25</v>
      </c>
      <c r="Q14" s="51">
        <v>25</v>
      </c>
      <c r="R14" s="51">
        <v>25</v>
      </c>
      <c r="S14" s="51">
        <v>25</v>
      </c>
      <c r="T14" s="51">
        <v>25</v>
      </c>
      <c r="U14" s="51">
        <v>25</v>
      </c>
      <c r="V14" s="51">
        <v>25</v>
      </c>
      <c r="W14" s="62">
        <v>25</v>
      </c>
      <c r="X14" s="62">
        <v>25</v>
      </c>
      <c r="Y14" s="62">
        <v>25</v>
      </c>
      <c r="Z14" s="62">
        <v>25</v>
      </c>
      <c r="AA14" s="62">
        <v>25</v>
      </c>
      <c r="AB14" s="62">
        <v>25</v>
      </c>
      <c r="AC14" s="62">
        <v>25</v>
      </c>
      <c r="AD14" s="62">
        <v>25</v>
      </c>
      <c r="AE14" s="62">
        <v>25</v>
      </c>
      <c r="AF14" s="62">
        <v>25</v>
      </c>
      <c r="AG14" s="61">
        <v>50</v>
      </c>
      <c r="AH14" s="56">
        <f t="shared" si="2"/>
        <v>25</v>
      </c>
      <c r="AI14" s="57">
        <f t="shared" si="3"/>
        <v>25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32.299999999999997</v>
      </c>
      <c r="C15" s="63">
        <v>32.299999999999997</v>
      </c>
      <c r="D15" s="63">
        <v>32.299999999999997</v>
      </c>
      <c r="E15" s="63">
        <v>32.299999999999997</v>
      </c>
      <c r="F15" s="63">
        <v>32.299999999999997</v>
      </c>
      <c r="G15" s="63">
        <v>32.299999999999997</v>
      </c>
      <c r="H15" s="63">
        <v>32.299999999999997</v>
      </c>
      <c r="I15" s="63">
        <v>32.299999999999997</v>
      </c>
      <c r="J15" s="63">
        <v>32.299999999999997</v>
      </c>
      <c r="K15" s="63">
        <v>32.299999999999997</v>
      </c>
      <c r="L15" s="51">
        <v>28.5</v>
      </c>
      <c r="M15" s="51">
        <v>28.5</v>
      </c>
      <c r="N15" s="51">
        <v>28.5</v>
      </c>
      <c r="O15" s="51">
        <v>28.5</v>
      </c>
      <c r="P15" s="51">
        <v>28.5</v>
      </c>
      <c r="Q15" s="51">
        <v>28.5</v>
      </c>
      <c r="R15" s="51">
        <v>28.5</v>
      </c>
      <c r="S15" s="51">
        <v>28.5</v>
      </c>
      <c r="T15" s="51">
        <v>28.5</v>
      </c>
      <c r="U15" s="51">
        <v>28.5</v>
      </c>
      <c r="V15" s="51">
        <v>28.5</v>
      </c>
      <c r="W15" s="62">
        <v>28.5</v>
      </c>
      <c r="X15" s="62">
        <v>28.5</v>
      </c>
      <c r="Y15" s="62">
        <v>28.5</v>
      </c>
      <c r="Z15" s="62">
        <v>28.5</v>
      </c>
      <c r="AA15" s="62">
        <v>28.5</v>
      </c>
      <c r="AB15" s="62">
        <v>28.5</v>
      </c>
      <c r="AC15" s="62">
        <v>28.5</v>
      </c>
      <c r="AD15" s="62">
        <v>28.5</v>
      </c>
      <c r="AE15" s="62">
        <v>28.5</v>
      </c>
      <c r="AF15" s="62">
        <v>28.5</v>
      </c>
      <c r="AG15" s="64">
        <v>45</v>
      </c>
      <c r="AH15" s="56">
        <f t="shared" si="2"/>
        <v>32.299999999999997</v>
      </c>
      <c r="AI15" s="57">
        <f t="shared" si="3"/>
        <v>28.5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18</v>
      </c>
      <c r="C16" s="50">
        <v>18</v>
      </c>
      <c r="D16" s="50">
        <v>18</v>
      </c>
      <c r="E16" s="50">
        <v>18</v>
      </c>
      <c r="F16" s="50">
        <v>18</v>
      </c>
      <c r="G16" s="50">
        <v>18</v>
      </c>
      <c r="H16" s="50">
        <v>18</v>
      </c>
      <c r="I16" s="50">
        <v>18</v>
      </c>
      <c r="J16" s="50">
        <v>18</v>
      </c>
      <c r="K16" s="50">
        <v>18</v>
      </c>
      <c r="L16" s="51">
        <v>18</v>
      </c>
      <c r="M16" s="51">
        <v>18</v>
      </c>
      <c r="N16" s="51">
        <v>18</v>
      </c>
      <c r="O16" s="51">
        <v>18</v>
      </c>
      <c r="P16" s="51">
        <v>18</v>
      </c>
      <c r="Q16" s="51">
        <v>18</v>
      </c>
      <c r="R16" s="51">
        <v>18</v>
      </c>
      <c r="S16" s="51">
        <v>18</v>
      </c>
      <c r="T16" s="51">
        <v>18</v>
      </c>
      <c r="U16" s="51">
        <v>18</v>
      </c>
      <c r="V16" s="51">
        <v>18</v>
      </c>
      <c r="W16" s="65">
        <v>18</v>
      </c>
      <c r="X16" s="65">
        <v>18</v>
      </c>
      <c r="Y16" s="65">
        <v>18</v>
      </c>
      <c r="Z16" s="65">
        <v>18</v>
      </c>
      <c r="AA16" s="65">
        <v>18</v>
      </c>
      <c r="AB16" s="65">
        <v>18</v>
      </c>
      <c r="AC16" s="65">
        <v>18</v>
      </c>
      <c r="AD16" s="65">
        <v>19</v>
      </c>
      <c r="AE16" s="65">
        <v>19</v>
      </c>
      <c r="AF16" s="65">
        <v>19</v>
      </c>
      <c r="AG16" s="61">
        <v>45</v>
      </c>
      <c r="AH16" s="56">
        <f t="shared" si="2"/>
        <v>19</v>
      </c>
      <c r="AI16" s="57">
        <f t="shared" si="3"/>
        <v>18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15.5</v>
      </c>
      <c r="C17" s="50">
        <v>15.5</v>
      </c>
      <c r="D17" s="50">
        <v>15.5</v>
      </c>
      <c r="E17" s="50">
        <v>15.5</v>
      </c>
      <c r="F17" s="50">
        <v>15.5</v>
      </c>
      <c r="G17" s="50">
        <v>15.5</v>
      </c>
      <c r="H17" s="50">
        <v>15.5</v>
      </c>
      <c r="I17" s="50">
        <v>15.5</v>
      </c>
      <c r="J17" s="50">
        <v>15.5</v>
      </c>
      <c r="K17" s="50">
        <v>15.5</v>
      </c>
      <c r="L17" s="51">
        <v>15.5</v>
      </c>
      <c r="M17" s="51">
        <v>15.5</v>
      </c>
      <c r="N17" s="51">
        <v>15.5</v>
      </c>
      <c r="O17" s="51">
        <v>15.5</v>
      </c>
      <c r="P17" s="51">
        <v>15.5</v>
      </c>
      <c r="Q17" s="51">
        <v>15.5</v>
      </c>
      <c r="R17" s="51">
        <v>15.5</v>
      </c>
      <c r="S17" s="51">
        <v>15.5</v>
      </c>
      <c r="T17" s="51">
        <v>15.5</v>
      </c>
      <c r="U17" s="51">
        <v>15.5</v>
      </c>
      <c r="V17" s="51">
        <v>15.5</v>
      </c>
      <c r="W17" s="62">
        <v>15.5</v>
      </c>
      <c r="X17" s="62">
        <v>15.5</v>
      </c>
      <c r="Y17" s="62">
        <v>15.5</v>
      </c>
      <c r="Z17" s="62">
        <v>15.5</v>
      </c>
      <c r="AA17" s="62">
        <v>15.5</v>
      </c>
      <c r="AB17" s="62">
        <v>15.5</v>
      </c>
      <c r="AC17" s="62">
        <v>15.5</v>
      </c>
      <c r="AD17" s="62">
        <v>15.5</v>
      </c>
      <c r="AE17" s="62">
        <v>15.5</v>
      </c>
      <c r="AF17" s="62">
        <v>15.5</v>
      </c>
      <c r="AG17" s="61">
        <v>42</v>
      </c>
      <c r="AH17" s="56">
        <f t="shared" si="2"/>
        <v>15.5</v>
      </c>
      <c r="AI17" s="57">
        <f t="shared" si="3"/>
        <v>15.5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13.2</v>
      </c>
      <c r="C18" s="50">
        <v>13.2</v>
      </c>
      <c r="D18" s="50">
        <v>13.2</v>
      </c>
      <c r="E18" s="50">
        <v>13.2</v>
      </c>
      <c r="F18" s="50">
        <v>13.2</v>
      </c>
      <c r="G18" s="50">
        <v>13.2</v>
      </c>
      <c r="H18" s="50">
        <v>13.2</v>
      </c>
      <c r="I18" s="50">
        <v>13.2</v>
      </c>
      <c r="J18" s="50">
        <v>13.2</v>
      </c>
      <c r="K18" s="50">
        <v>13.2</v>
      </c>
      <c r="L18" s="51">
        <v>13.2</v>
      </c>
      <c r="M18" s="51">
        <v>13.2</v>
      </c>
      <c r="N18" s="51">
        <v>13.2</v>
      </c>
      <c r="O18" s="51">
        <v>13.2</v>
      </c>
      <c r="P18" s="51">
        <v>13.2</v>
      </c>
      <c r="Q18" s="51">
        <v>13.2</v>
      </c>
      <c r="R18" s="51">
        <v>13.2</v>
      </c>
      <c r="S18" s="51">
        <v>13.2</v>
      </c>
      <c r="T18" s="51">
        <v>13.2</v>
      </c>
      <c r="U18" s="51">
        <v>13.2</v>
      </c>
      <c r="V18" s="51">
        <v>13.2</v>
      </c>
      <c r="W18" s="51">
        <v>13.2</v>
      </c>
      <c r="X18" s="51">
        <v>13.2</v>
      </c>
      <c r="Y18" s="51">
        <v>13.2</v>
      </c>
      <c r="Z18" s="51">
        <v>13.2</v>
      </c>
      <c r="AA18" s="51">
        <v>13.2</v>
      </c>
      <c r="AB18" s="51">
        <v>13.2</v>
      </c>
      <c r="AC18" s="51">
        <v>13.2</v>
      </c>
      <c r="AD18" s="51">
        <v>13.2</v>
      </c>
      <c r="AE18" s="51">
        <v>13.2</v>
      </c>
      <c r="AF18" s="51">
        <v>13.2</v>
      </c>
      <c r="AG18" s="61">
        <v>36</v>
      </c>
      <c r="AH18" s="56">
        <f t="shared" si="2"/>
        <v>13.2</v>
      </c>
      <c r="AI18" s="57">
        <f t="shared" si="3"/>
        <v>13.2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16.2</v>
      </c>
      <c r="C19" s="50">
        <v>16.2</v>
      </c>
      <c r="D19" s="50">
        <v>16.2</v>
      </c>
      <c r="E19" s="50">
        <v>16.2</v>
      </c>
      <c r="F19" s="50">
        <v>16.2</v>
      </c>
      <c r="G19" s="50">
        <v>16.2</v>
      </c>
      <c r="H19" s="50">
        <v>16.2</v>
      </c>
      <c r="I19" s="50">
        <v>16.2</v>
      </c>
      <c r="J19" s="50">
        <v>16.2</v>
      </c>
      <c r="K19" s="50">
        <v>16.2</v>
      </c>
      <c r="L19" s="51">
        <v>16.2</v>
      </c>
      <c r="M19" s="51">
        <v>16.2</v>
      </c>
      <c r="N19" s="51">
        <v>16.2</v>
      </c>
      <c r="O19" s="51">
        <v>16.2</v>
      </c>
      <c r="P19" s="51">
        <v>16.2</v>
      </c>
      <c r="Q19" s="51">
        <v>16.2</v>
      </c>
      <c r="R19" s="51">
        <v>16.2</v>
      </c>
      <c r="S19" s="51">
        <v>16.2</v>
      </c>
      <c r="T19" s="51">
        <v>16.2</v>
      </c>
      <c r="U19" s="51">
        <v>16.2</v>
      </c>
      <c r="V19" s="51">
        <v>16.2</v>
      </c>
      <c r="W19" s="51">
        <v>16.2</v>
      </c>
      <c r="X19" s="51">
        <v>16.2</v>
      </c>
      <c r="Y19" s="51">
        <v>16.2</v>
      </c>
      <c r="Z19" s="51">
        <v>16.2</v>
      </c>
      <c r="AA19" s="51">
        <v>16.2</v>
      </c>
      <c r="AB19" s="51">
        <v>16.2</v>
      </c>
      <c r="AC19" s="51">
        <v>16.2</v>
      </c>
      <c r="AD19" s="51">
        <v>16.2</v>
      </c>
      <c r="AE19" s="51">
        <v>16.2</v>
      </c>
      <c r="AF19" s="51">
        <v>16.2</v>
      </c>
      <c r="AG19" s="61">
        <v>30</v>
      </c>
      <c r="AH19" s="56">
        <f t="shared" si="2"/>
        <v>16.2</v>
      </c>
      <c r="AI19" s="57">
        <f t="shared" si="3"/>
        <v>16.2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1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21</v>
      </c>
      <c r="C22" s="50">
        <v>21</v>
      </c>
      <c r="D22" s="50">
        <v>21</v>
      </c>
      <c r="E22" s="50">
        <v>21</v>
      </c>
      <c r="F22" s="50">
        <v>21</v>
      </c>
      <c r="G22" s="50">
        <v>21</v>
      </c>
      <c r="H22" s="50">
        <v>21</v>
      </c>
      <c r="I22" s="50">
        <v>21</v>
      </c>
      <c r="J22" s="50">
        <v>21</v>
      </c>
      <c r="K22" s="50">
        <v>21</v>
      </c>
      <c r="L22" s="51">
        <v>21</v>
      </c>
      <c r="M22" s="51">
        <v>21</v>
      </c>
      <c r="N22" s="51">
        <v>21</v>
      </c>
      <c r="O22" s="51">
        <v>21</v>
      </c>
      <c r="P22" s="51">
        <v>21</v>
      </c>
      <c r="Q22" s="51">
        <v>21</v>
      </c>
      <c r="R22" s="51">
        <v>21</v>
      </c>
      <c r="S22" s="51">
        <v>21</v>
      </c>
      <c r="T22" s="51">
        <v>21</v>
      </c>
      <c r="U22" s="51">
        <v>21</v>
      </c>
      <c r="V22" s="51">
        <v>21</v>
      </c>
      <c r="W22" s="51">
        <v>21</v>
      </c>
      <c r="X22" s="51">
        <v>21</v>
      </c>
      <c r="Y22" s="51">
        <v>21</v>
      </c>
      <c r="Z22" s="51">
        <v>21</v>
      </c>
      <c r="AA22" s="51">
        <v>21</v>
      </c>
      <c r="AB22" s="51">
        <v>21</v>
      </c>
      <c r="AC22" s="51">
        <v>21</v>
      </c>
      <c r="AD22" s="51">
        <v>21</v>
      </c>
      <c r="AE22" s="51">
        <v>21</v>
      </c>
      <c r="AF22" s="51">
        <v>21</v>
      </c>
      <c r="AG22" s="61">
        <v>25</v>
      </c>
      <c r="AH22" s="56">
        <f t="shared" si="2"/>
        <v>21</v>
      </c>
      <c r="AI22" s="57">
        <f t="shared" si="3"/>
        <v>21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1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13</v>
      </c>
      <c r="C24" s="50">
        <v>13</v>
      </c>
      <c r="D24" s="50">
        <v>13</v>
      </c>
      <c r="E24" s="50">
        <v>13</v>
      </c>
      <c r="F24" s="50">
        <v>13</v>
      </c>
      <c r="G24" s="50">
        <v>13</v>
      </c>
      <c r="H24" s="50">
        <v>13</v>
      </c>
      <c r="I24" s="50">
        <v>13</v>
      </c>
      <c r="J24" s="50">
        <v>13</v>
      </c>
      <c r="K24" s="50">
        <v>13</v>
      </c>
      <c r="L24" s="51">
        <v>13</v>
      </c>
      <c r="M24" s="51">
        <v>13</v>
      </c>
      <c r="N24" s="51">
        <v>13</v>
      </c>
      <c r="O24" s="51">
        <v>13</v>
      </c>
      <c r="P24" s="51">
        <v>13</v>
      </c>
      <c r="Q24" s="51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13</v>
      </c>
      <c r="X24" s="51">
        <v>13</v>
      </c>
      <c r="Y24" s="51">
        <v>13</v>
      </c>
      <c r="Z24" s="51">
        <v>13</v>
      </c>
      <c r="AA24" s="51">
        <v>13</v>
      </c>
      <c r="AB24" s="51">
        <v>13</v>
      </c>
      <c r="AC24" s="51">
        <v>13</v>
      </c>
      <c r="AD24" s="51">
        <v>13</v>
      </c>
      <c r="AE24" s="51">
        <v>13</v>
      </c>
      <c r="AF24" s="51">
        <v>13</v>
      </c>
      <c r="AG24" s="61">
        <v>25</v>
      </c>
      <c r="AH24" s="56">
        <f t="shared" si="2"/>
        <v>13</v>
      </c>
      <c r="AI24" s="57">
        <f t="shared" si="3"/>
        <v>13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1">
        <v>13</v>
      </c>
      <c r="M25" s="51">
        <v>13</v>
      </c>
      <c r="N25" s="51">
        <v>13</v>
      </c>
      <c r="O25" s="51">
        <v>13</v>
      </c>
      <c r="P25" s="51">
        <v>13</v>
      </c>
      <c r="Q25" s="51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11</v>
      </c>
      <c r="C26" s="50">
        <v>11</v>
      </c>
      <c r="D26" s="50">
        <v>6</v>
      </c>
      <c r="E26" s="50">
        <v>6</v>
      </c>
      <c r="F26" s="50">
        <v>6</v>
      </c>
      <c r="G26" s="50">
        <v>6</v>
      </c>
      <c r="H26" s="50">
        <v>11</v>
      </c>
      <c r="I26" s="50">
        <v>11</v>
      </c>
      <c r="J26" s="50">
        <v>11</v>
      </c>
      <c r="K26" s="50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11</v>
      </c>
      <c r="AD26" s="51">
        <v>4</v>
      </c>
      <c r="AE26" s="51">
        <v>4</v>
      </c>
      <c r="AF26" s="51">
        <v>4</v>
      </c>
      <c r="AG26" s="61">
        <v>20</v>
      </c>
      <c r="AH26" s="56">
        <f>MAX(B26:AF26)</f>
        <v>11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9</v>
      </c>
      <c r="C34" s="63">
        <v>9</v>
      </c>
      <c r="D34" s="63">
        <v>9</v>
      </c>
      <c r="E34" s="63">
        <v>9</v>
      </c>
      <c r="F34" s="63">
        <v>9</v>
      </c>
      <c r="G34" s="63">
        <v>9</v>
      </c>
      <c r="H34" s="63">
        <v>9</v>
      </c>
      <c r="I34" s="63">
        <v>9</v>
      </c>
      <c r="J34" s="63">
        <v>9</v>
      </c>
      <c r="K34" s="63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9">
        <v>20</v>
      </c>
      <c r="AH34" s="56">
        <f t="shared" si="2"/>
        <v>9</v>
      </c>
      <c r="AI34" s="57">
        <f t="shared" si="3"/>
        <v>9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200</v>
      </c>
      <c r="S36" s="63">
        <v>200</v>
      </c>
      <c r="T36" s="63">
        <v>200</v>
      </c>
      <c r="U36" s="63">
        <v>200</v>
      </c>
      <c r="V36" s="63">
        <v>200</v>
      </c>
      <c r="W36" s="63">
        <v>200</v>
      </c>
      <c r="X36" s="63">
        <v>200</v>
      </c>
      <c r="Y36" s="63">
        <v>200</v>
      </c>
      <c r="Z36" s="63">
        <v>200</v>
      </c>
      <c r="AA36" s="63">
        <v>200</v>
      </c>
      <c r="AB36" s="63">
        <v>200</v>
      </c>
      <c r="AC36" s="63">
        <v>200</v>
      </c>
      <c r="AD36" s="63">
        <v>200</v>
      </c>
      <c r="AE36" s="63">
        <v>200</v>
      </c>
      <c r="AF36" s="63">
        <v>200</v>
      </c>
      <c r="AG36" s="69">
        <v>85</v>
      </c>
      <c r="AH36" s="56">
        <f t="shared" si="2"/>
        <v>200</v>
      </c>
      <c r="AI36" s="57">
        <f t="shared" si="3"/>
        <v>200</v>
      </c>
      <c r="AK36" s="58"/>
    </row>
    <row r="37" spans="1:88" ht="15.75" thickBot="1" x14ac:dyDescent="0.3">
      <c r="A37" s="71" t="s">
        <v>44</v>
      </c>
      <c r="B37" s="63">
        <v>65.2</v>
      </c>
      <c r="C37" s="63">
        <v>65.2</v>
      </c>
      <c r="D37" s="63">
        <v>65.2</v>
      </c>
      <c r="E37" s="63">
        <v>65.2</v>
      </c>
      <c r="F37" s="63">
        <v>65.2</v>
      </c>
      <c r="G37" s="63">
        <v>65.2</v>
      </c>
      <c r="H37" s="63">
        <v>65.2</v>
      </c>
      <c r="I37" s="63">
        <v>65.2</v>
      </c>
      <c r="J37" s="63">
        <v>65.2</v>
      </c>
      <c r="K37" s="63">
        <v>65.2</v>
      </c>
      <c r="L37" s="72">
        <v>72.599999999999994</v>
      </c>
      <c r="M37" s="72">
        <f>36.5+36.8</f>
        <v>73.3</v>
      </c>
      <c r="N37" s="72">
        <f>36.5+36.8</f>
        <v>73.3</v>
      </c>
      <c r="O37" s="72">
        <f>36.5+36.8</f>
        <v>73.3</v>
      </c>
      <c r="P37" s="72">
        <f>27.7+37.2</f>
        <v>64.900000000000006</v>
      </c>
      <c r="Q37" s="72">
        <f>27.9+37.2</f>
        <v>65.099999999999994</v>
      </c>
      <c r="R37" s="72">
        <v>72.7</v>
      </c>
      <c r="S37" s="72">
        <v>72.2</v>
      </c>
      <c r="T37" s="72">
        <v>70</v>
      </c>
      <c r="U37" s="72">
        <v>68.2</v>
      </c>
      <c r="V37" s="72">
        <v>68.2</v>
      </c>
      <c r="W37" s="72">
        <v>64.3</v>
      </c>
      <c r="X37" s="72">
        <v>64.3</v>
      </c>
      <c r="Y37" s="72">
        <v>65.400000000000006</v>
      </c>
      <c r="Z37" s="72">
        <v>66</v>
      </c>
      <c r="AA37" s="72">
        <v>66</v>
      </c>
      <c r="AB37" s="72">
        <f>32+35</f>
        <v>67</v>
      </c>
      <c r="AC37" s="72">
        <f t="shared" ref="AC37:AF37" si="4">32+35</f>
        <v>67</v>
      </c>
      <c r="AD37" s="72">
        <f t="shared" si="4"/>
        <v>67</v>
      </c>
      <c r="AE37" s="72">
        <f t="shared" si="4"/>
        <v>67</v>
      </c>
      <c r="AF37" s="72">
        <f t="shared" si="4"/>
        <v>67</v>
      </c>
      <c r="AG37" s="69">
        <v>240</v>
      </c>
      <c r="AH37" s="56">
        <f t="shared" si="2"/>
        <v>73.3</v>
      </c>
      <c r="AI37" s="57">
        <f t="shared" si="3"/>
        <v>64.3</v>
      </c>
      <c r="AK37" s="58"/>
    </row>
    <row r="38" spans="1:88" ht="15.75" thickBot="1" x14ac:dyDescent="0.3">
      <c r="A38" s="73" t="s">
        <v>45</v>
      </c>
      <c r="B38" s="74">
        <f t="shared" ref="B38:AF38" si="5">SUM(B11:B36)</f>
        <v>549.9</v>
      </c>
      <c r="C38" s="74">
        <f t="shared" si="5"/>
        <v>549.9</v>
      </c>
      <c r="D38" s="74">
        <f t="shared" si="5"/>
        <v>554.9</v>
      </c>
      <c r="E38" s="74">
        <f t="shared" si="5"/>
        <v>554.9</v>
      </c>
      <c r="F38" s="74">
        <f t="shared" si="5"/>
        <v>584.9</v>
      </c>
      <c r="G38" s="74">
        <f t="shared" si="5"/>
        <v>524.9</v>
      </c>
      <c r="H38" s="74">
        <f t="shared" si="5"/>
        <v>679.9</v>
      </c>
      <c r="I38" s="74">
        <f t="shared" ref="I38" si="6">SUM(I11:I36)</f>
        <v>829.90000000000009</v>
      </c>
      <c r="J38" s="74">
        <f t="shared" si="5"/>
        <v>829.90000000000009</v>
      </c>
      <c r="K38" s="74">
        <f t="shared" si="5"/>
        <v>829.90000000000009</v>
      </c>
      <c r="L38" s="74">
        <f t="shared" si="5"/>
        <v>826.1</v>
      </c>
      <c r="M38" s="74">
        <f t="shared" si="5"/>
        <v>826.1</v>
      </c>
      <c r="N38" s="74">
        <f t="shared" si="5"/>
        <v>816.09999999999991</v>
      </c>
      <c r="O38" s="74">
        <f t="shared" si="5"/>
        <v>776.09999999999991</v>
      </c>
      <c r="P38" s="74">
        <f t="shared" si="5"/>
        <v>726.09999999999991</v>
      </c>
      <c r="Q38" s="74">
        <f t="shared" si="5"/>
        <v>656.09999999999991</v>
      </c>
      <c r="R38" s="74">
        <f t="shared" si="5"/>
        <v>706.09999999999991</v>
      </c>
      <c r="S38" s="74">
        <f t="shared" si="5"/>
        <v>706.09999999999991</v>
      </c>
      <c r="T38" s="74">
        <f t="shared" si="5"/>
        <v>669.09999999999991</v>
      </c>
      <c r="U38" s="74">
        <f t="shared" si="5"/>
        <v>726.09999999999991</v>
      </c>
      <c r="V38" s="74">
        <f t="shared" si="5"/>
        <v>886.10000000000014</v>
      </c>
      <c r="W38" s="74">
        <f t="shared" si="5"/>
        <v>906.10000000000014</v>
      </c>
      <c r="X38" s="74">
        <f t="shared" si="5"/>
        <v>886.10000000000014</v>
      </c>
      <c r="Y38" s="74">
        <f t="shared" si="5"/>
        <v>806.09999999999991</v>
      </c>
      <c r="Z38" s="74">
        <f t="shared" si="5"/>
        <v>786.09999999999991</v>
      </c>
      <c r="AA38" s="74">
        <f t="shared" si="5"/>
        <v>756.09999999999991</v>
      </c>
      <c r="AB38" s="74">
        <f t="shared" si="5"/>
        <v>716.09999999999991</v>
      </c>
      <c r="AC38" s="74">
        <f t="shared" si="5"/>
        <v>696.09999999999991</v>
      </c>
      <c r="AD38" s="74">
        <f t="shared" si="5"/>
        <v>640.09999999999991</v>
      </c>
      <c r="AE38" s="74">
        <f t="shared" si="5"/>
        <v>570.09999999999991</v>
      </c>
      <c r="AF38" s="74">
        <f t="shared" si="5"/>
        <v>580.09999999999991</v>
      </c>
      <c r="AG38" s="69">
        <f>SUM(AG11:AG37)</f>
        <v>1492.8299999999997</v>
      </c>
      <c r="AH38" s="56">
        <f t="shared" si="2"/>
        <v>906.10000000000014</v>
      </c>
      <c r="AI38" s="57">
        <f t="shared" si="3"/>
        <v>524.9</v>
      </c>
      <c r="AK38" s="58"/>
    </row>
    <row r="39" spans="1:88" x14ac:dyDescent="0.25">
      <c r="A39" s="59" t="s">
        <v>46</v>
      </c>
      <c r="B39" s="63">
        <v>110</v>
      </c>
      <c r="C39" s="63">
        <v>110</v>
      </c>
      <c r="D39" s="63">
        <v>106</v>
      </c>
      <c r="E39" s="63">
        <v>110</v>
      </c>
      <c r="F39" s="63">
        <v>145</v>
      </c>
      <c r="G39" s="63">
        <v>145</v>
      </c>
      <c r="H39" s="63">
        <v>145</v>
      </c>
      <c r="I39" s="63">
        <v>145</v>
      </c>
      <c r="J39" s="63">
        <v>145</v>
      </c>
      <c r="K39" s="63">
        <v>145</v>
      </c>
      <c r="L39" s="51">
        <v>145.30000000000001</v>
      </c>
      <c r="M39" s="51">
        <v>145.4</v>
      </c>
      <c r="N39" s="51">
        <v>145.30000000000001</v>
      </c>
      <c r="O39" s="51">
        <v>145.5</v>
      </c>
      <c r="P39" s="51">
        <v>145.5</v>
      </c>
      <c r="Q39" s="51">
        <v>145.30000000000001</v>
      </c>
      <c r="R39" s="51">
        <v>145.30000000000001</v>
      </c>
      <c r="S39" s="51">
        <v>145.30000000000001</v>
      </c>
      <c r="T39" s="51">
        <v>145.30000000000001</v>
      </c>
      <c r="U39" s="51">
        <v>145.30000000000001</v>
      </c>
      <c r="V39" s="51">
        <v>145.30000000000001</v>
      </c>
      <c r="W39" s="51">
        <v>145.30000000000001</v>
      </c>
      <c r="X39" s="51">
        <v>145.30000000000001</v>
      </c>
      <c r="Y39" s="51">
        <v>145.30000000000001</v>
      </c>
      <c r="Z39" s="51">
        <v>145.1</v>
      </c>
      <c r="AA39" s="51">
        <v>145.1</v>
      </c>
      <c r="AB39" s="51">
        <v>145.1</v>
      </c>
      <c r="AC39" s="51">
        <v>145.1</v>
      </c>
      <c r="AD39" s="51">
        <v>145.6</v>
      </c>
      <c r="AE39" s="50">
        <v>122</v>
      </c>
      <c r="AF39" s="50">
        <v>121</v>
      </c>
      <c r="AG39" s="64">
        <v>144</v>
      </c>
      <c r="AH39" s="56">
        <f t="shared" si="2"/>
        <v>145.6</v>
      </c>
      <c r="AI39" s="57">
        <f t="shared" si="3"/>
        <v>106</v>
      </c>
      <c r="AK39" s="58"/>
    </row>
    <row r="40" spans="1:88" x14ac:dyDescent="0.25">
      <c r="A40" s="68" t="s">
        <v>47</v>
      </c>
      <c r="B40" s="63">
        <v>60</v>
      </c>
      <c r="C40" s="63">
        <v>61</v>
      </c>
      <c r="D40" s="63">
        <v>59.2</v>
      </c>
      <c r="E40" s="63">
        <v>59.2</v>
      </c>
      <c r="F40" s="63">
        <v>70</v>
      </c>
      <c r="G40" s="63">
        <v>70</v>
      </c>
      <c r="H40" s="63">
        <v>70</v>
      </c>
      <c r="I40" s="63">
        <v>70</v>
      </c>
      <c r="J40" s="63">
        <v>70</v>
      </c>
      <c r="K40" s="63">
        <v>70</v>
      </c>
      <c r="L40" s="53">
        <v>68.900000000000006</v>
      </c>
      <c r="M40" s="53">
        <v>61.3</v>
      </c>
      <c r="N40" s="53">
        <v>61.3</v>
      </c>
      <c r="O40" s="53">
        <v>61.3</v>
      </c>
      <c r="P40" s="53">
        <v>61.3</v>
      </c>
      <c r="Q40" s="53">
        <v>61.3</v>
      </c>
      <c r="R40" s="53">
        <v>24.3</v>
      </c>
      <c r="S40" s="53">
        <v>22.9</v>
      </c>
      <c r="T40" s="53">
        <v>22.9</v>
      </c>
      <c r="U40" s="53">
        <v>71.2</v>
      </c>
      <c r="V40" s="53">
        <v>71.2</v>
      </c>
      <c r="W40" s="53">
        <v>71.2</v>
      </c>
      <c r="X40" s="53">
        <v>71.2</v>
      </c>
      <c r="Y40" s="53">
        <v>71.2</v>
      </c>
      <c r="Z40" s="53">
        <v>69.7</v>
      </c>
      <c r="AA40" s="53">
        <v>69.7</v>
      </c>
      <c r="AB40" s="53">
        <v>69.7</v>
      </c>
      <c r="AC40" s="53">
        <v>69.7</v>
      </c>
      <c r="AD40" s="53">
        <v>69.7</v>
      </c>
      <c r="AE40" s="63">
        <v>35</v>
      </c>
      <c r="AF40" s="63">
        <v>35</v>
      </c>
      <c r="AG40" s="69">
        <v>70</v>
      </c>
      <c r="AH40" s="56">
        <f t="shared" si="2"/>
        <v>71.2</v>
      </c>
      <c r="AI40" s="57">
        <f t="shared" si="3"/>
        <v>22.9</v>
      </c>
      <c r="AK40" s="58"/>
    </row>
    <row r="41" spans="1:88" x14ac:dyDescent="0.25">
      <c r="A41" s="68" t="s">
        <v>48</v>
      </c>
      <c r="B41" s="63">
        <v>62</v>
      </c>
      <c r="C41" s="63">
        <v>62</v>
      </c>
      <c r="D41" s="63">
        <v>31.5</v>
      </c>
      <c r="E41" s="63">
        <v>31.5</v>
      </c>
      <c r="F41" s="63">
        <v>70</v>
      </c>
      <c r="G41" s="63">
        <v>70</v>
      </c>
      <c r="H41" s="63">
        <v>70</v>
      </c>
      <c r="I41" s="63">
        <v>70</v>
      </c>
      <c r="J41" s="63">
        <v>70</v>
      </c>
      <c r="K41" s="63">
        <v>70</v>
      </c>
      <c r="L41" s="53">
        <v>69.400000000000006</v>
      </c>
      <c r="M41" s="53">
        <v>69.8</v>
      </c>
      <c r="N41" s="53">
        <v>69.8</v>
      </c>
      <c r="O41" s="53">
        <v>69.8</v>
      </c>
      <c r="P41" s="53">
        <v>69.8</v>
      </c>
      <c r="Q41" s="53">
        <v>69.8</v>
      </c>
      <c r="R41" s="53">
        <v>60.6</v>
      </c>
      <c r="S41" s="53">
        <v>61.78</v>
      </c>
      <c r="T41" s="53">
        <v>61.78</v>
      </c>
      <c r="U41" s="53">
        <v>69.8</v>
      </c>
      <c r="V41" s="53">
        <v>69</v>
      </c>
      <c r="W41" s="53">
        <v>69</v>
      </c>
      <c r="X41" s="53">
        <v>69</v>
      </c>
      <c r="Y41" s="53">
        <v>69</v>
      </c>
      <c r="Z41" s="53">
        <v>68.900000000000006</v>
      </c>
      <c r="AA41" s="53">
        <v>68.900000000000006</v>
      </c>
      <c r="AB41" s="53">
        <v>68.900000000000006</v>
      </c>
      <c r="AC41" s="53">
        <v>68.900000000000006</v>
      </c>
      <c r="AD41" s="53">
        <v>68.900000000000006</v>
      </c>
      <c r="AE41" s="63">
        <v>70</v>
      </c>
      <c r="AF41" s="63">
        <v>69.7</v>
      </c>
      <c r="AG41" s="69">
        <v>69</v>
      </c>
      <c r="AH41" s="56">
        <f t="shared" si="2"/>
        <v>70</v>
      </c>
      <c r="AI41" s="57">
        <f t="shared" si="3"/>
        <v>31.5</v>
      </c>
      <c r="AK41" s="58"/>
    </row>
    <row r="42" spans="1:88" x14ac:dyDescent="0.25">
      <c r="A42" s="68" t="s">
        <v>49</v>
      </c>
      <c r="B42" s="63">
        <v>60.7</v>
      </c>
      <c r="C42" s="63">
        <v>60.7</v>
      </c>
      <c r="D42" s="63">
        <v>60.7</v>
      </c>
      <c r="E42" s="63">
        <v>60.7</v>
      </c>
      <c r="F42" s="63">
        <v>60.7</v>
      </c>
      <c r="G42" s="63">
        <v>60.7</v>
      </c>
      <c r="H42" s="63">
        <v>60.7</v>
      </c>
      <c r="I42" s="63">
        <v>60.7</v>
      </c>
      <c r="J42" s="63">
        <v>60.7</v>
      </c>
      <c r="K42" s="63">
        <v>60.7</v>
      </c>
      <c r="L42" s="53">
        <v>60.7</v>
      </c>
      <c r="M42" s="53">
        <v>60.7</v>
      </c>
      <c r="N42" s="53">
        <v>60.7</v>
      </c>
      <c r="O42" s="53">
        <v>60.7</v>
      </c>
      <c r="P42" s="53">
        <v>60.7</v>
      </c>
      <c r="Q42" s="53">
        <v>60.7</v>
      </c>
      <c r="R42" s="53">
        <v>60.7</v>
      </c>
      <c r="S42" s="53">
        <v>60.7</v>
      </c>
      <c r="T42" s="53">
        <v>60.7</v>
      </c>
      <c r="U42" s="53">
        <v>60.7</v>
      </c>
      <c r="V42" s="53">
        <v>60.7</v>
      </c>
      <c r="W42" s="53">
        <v>60.7</v>
      </c>
      <c r="X42" s="53">
        <v>60.7</v>
      </c>
      <c r="Y42" s="53">
        <v>60.7</v>
      </c>
      <c r="Z42" s="53">
        <v>60.7</v>
      </c>
      <c r="AA42" s="53">
        <v>60.7</v>
      </c>
      <c r="AB42" s="53">
        <v>60.7</v>
      </c>
      <c r="AC42" s="53">
        <v>60.7</v>
      </c>
      <c r="AD42" s="53">
        <v>60.7</v>
      </c>
      <c r="AE42" s="53">
        <v>60.7</v>
      </c>
      <c r="AF42" s="53">
        <v>60.7</v>
      </c>
      <c r="AG42" s="69">
        <v>60</v>
      </c>
      <c r="AH42" s="56">
        <f t="shared" si="2"/>
        <v>60.7</v>
      </c>
      <c r="AI42" s="57">
        <f t="shared" si="3"/>
        <v>60.7</v>
      </c>
      <c r="AK42" s="58"/>
    </row>
    <row r="43" spans="1:88" x14ac:dyDescent="0.25">
      <c r="A43" s="68" t="s">
        <v>50</v>
      </c>
      <c r="B43" s="63">
        <v>15</v>
      </c>
      <c r="C43" s="63">
        <v>15</v>
      </c>
      <c r="D43" s="63">
        <v>15</v>
      </c>
      <c r="E43" s="63">
        <v>15</v>
      </c>
      <c r="F43" s="63">
        <v>15</v>
      </c>
      <c r="G43" s="63">
        <v>15</v>
      </c>
      <c r="H43" s="63">
        <v>15</v>
      </c>
      <c r="I43" s="63">
        <v>15</v>
      </c>
      <c r="J43" s="63">
        <v>15</v>
      </c>
      <c r="K43" s="63">
        <v>15</v>
      </c>
      <c r="L43" s="51">
        <v>29</v>
      </c>
      <c r="M43" s="51">
        <v>28.8</v>
      </c>
      <c r="N43" s="51">
        <v>28.8</v>
      </c>
      <c r="O43" s="51">
        <v>28.8</v>
      </c>
      <c r="P43" s="51">
        <v>28.8</v>
      </c>
      <c r="Q43" s="51">
        <v>28.8</v>
      </c>
      <c r="R43" s="51">
        <v>10.5</v>
      </c>
      <c r="S43" s="51">
        <v>14.8</v>
      </c>
      <c r="T43" s="51">
        <v>14.8</v>
      </c>
      <c r="U43" s="51">
        <v>24.1</v>
      </c>
      <c r="V43" s="51">
        <v>29.7</v>
      </c>
      <c r="W43" s="51">
        <v>29.7</v>
      </c>
      <c r="X43" s="51">
        <v>29.7</v>
      </c>
      <c r="Y43" s="51">
        <v>29.7</v>
      </c>
      <c r="Z43" s="51">
        <v>29.7</v>
      </c>
      <c r="AA43" s="51">
        <v>29.7</v>
      </c>
      <c r="AB43" s="51">
        <v>29.7</v>
      </c>
      <c r="AC43" s="51">
        <v>29.7</v>
      </c>
      <c r="AD43" s="51">
        <v>15</v>
      </c>
      <c r="AE43" s="51">
        <v>15</v>
      </c>
      <c r="AF43" s="51">
        <v>15</v>
      </c>
      <c r="AG43" s="69">
        <v>30</v>
      </c>
      <c r="AH43" s="56">
        <f t="shared" si="2"/>
        <v>29.7</v>
      </c>
      <c r="AI43" s="57">
        <f t="shared" si="3"/>
        <v>10.5</v>
      </c>
      <c r="AK43" s="58"/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75">
        <v>17.5</v>
      </c>
      <c r="C45" s="75">
        <v>17.5</v>
      </c>
      <c r="D45" s="75">
        <v>17.5</v>
      </c>
      <c r="E45" s="75">
        <v>17.5</v>
      </c>
      <c r="F45" s="75">
        <v>17.5</v>
      </c>
      <c r="G45" s="75">
        <v>17.5</v>
      </c>
      <c r="H45" s="75">
        <v>17.5</v>
      </c>
      <c r="I45" s="75">
        <v>17.5</v>
      </c>
      <c r="J45" s="75">
        <v>17.5</v>
      </c>
      <c r="K45" s="75">
        <v>17.5</v>
      </c>
      <c r="L45" s="51">
        <v>17.5</v>
      </c>
      <c r="M45" s="51">
        <v>17.5</v>
      </c>
      <c r="N45" s="51">
        <v>17.5</v>
      </c>
      <c r="O45" s="51">
        <v>17.5</v>
      </c>
      <c r="P45" s="51">
        <v>17.5</v>
      </c>
      <c r="Q45" s="51">
        <v>17.5</v>
      </c>
      <c r="R45" s="51">
        <v>17.5</v>
      </c>
      <c r="S45" s="51">
        <v>17.5</v>
      </c>
      <c r="T45" s="51">
        <v>17.5</v>
      </c>
      <c r="U45" s="51">
        <v>17.5</v>
      </c>
      <c r="V45" s="51">
        <v>17.5</v>
      </c>
      <c r="W45" s="51">
        <v>17.5</v>
      </c>
      <c r="X45" s="51">
        <v>17.5</v>
      </c>
      <c r="Y45" s="51">
        <v>17.5</v>
      </c>
      <c r="Z45" s="51">
        <v>17.5</v>
      </c>
      <c r="AA45" s="51">
        <v>17.5</v>
      </c>
      <c r="AB45" s="51">
        <v>17.5</v>
      </c>
      <c r="AC45" s="51">
        <v>17.5</v>
      </c>
      <c r="AD45" s="51">
        <v>17.5</v>
      </c>
      <c r="AE45" s="51">
        <v>17.5</v>
      </c>
      <c r="AF45" s="51">
        <v>17.5</v>
      </c>
      <c r="AG45" s="69">
        <v>24</v>
      </c>
      <c r="AH45" s="56">
        <f t="shared" si="2"/>
        <v>17.5</v>
      </c>
      <c r="AI45" s="57">
        <f t="shared" si="3"/>
        <v>17.5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12</v>
      </c>
      <c r="C47" s="63">
        <v>12</v>
      </c>
      <c r="D47" s="63">
        <v>12</v>
      </c>
      <c r="E47" s="63">
        <v>12</v>
      </c>
      <c r="F47" s="63">
        <v>12</v>
      </c>
      <c r="G47" s="63">
        <v>12</v>
      </c>
      <c r="H47" s="63">
        <v>12</v>
      </c>
      <c r="I47" s="63">
        <v>12</v>
      </c>
      <c r="J47" s="63">
        <v>12</v>
      </c>
      <c r="K47" s="63">
        <v>12</v>
      </c>
      <c r="L47" s="51">
        <v>12</v>
      </c>
      <c r="M47" s="51">
        <v>12</v>
      </c>
      <c r="N47" s="51">
        <v>12</v>
      </c>
      <c r="O47" s="51">
        <v>12</v>
      </c>
      <c r="P47" s="51">
        <v>12</v>
      </c>
      <c r="Q47" s="51">
        <v>12</v>
      </c>
      <c r="R47" s="51">
        <v>12</v>
      </c>
      <c r="S47" s="51">
        <v>12</v>
      </c>
      <c r="T47" s="51">
        <v>12</v>
      </c>
      <c r="U47" s="51">
        <v>12</v>
      </c>
      <c r="V47" s="51">
        <v>12</v>
      </c>
      <c r="W47" s="51">
        <v>12</v>
      </c>
      <c r="X47" s="51">
        <v>12</v>
      </c>
      <c r="Y47" s="51">
        <v>12</v>
      </c>
      <c r="Z47" s="51">
        <v>12</v>
      </c>
      <c r="AA47" s="51">
        <v>12</v>
      </c>
      <c r="AB47" s="51">
        <v>12</v>
      </c>
      <c r="AC47" s="51">
        <v>12</v>
      </c>
      <c r="AD47" s="51">
        <v>12</v>
      </c>
      <c r="AE47" s="51">
        <v>12</v>
      </c>
      <c r="AF47" s="51">
        <v>12</v>
      </c>
      <c r="AG47" s="69">
        <v>14.1</v>
      </c>
      <c r="AH47" s="56">
        <f t="shared" si="2"/>
        <v>12</v>
      </c>
      <c r="AI47" s="57">
        <f t="shared" si="3"/>
        <v>12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75">
        <v>9.6</v>
      </c>
      <c r="C48" s="75">
        <v>9.6</v>
      </c>
      <c r="D48" s="75">
        <v>9.6</v>
      </c>
      <c r="E48" s="75">
        <v>9.6</v>
      </c>
      <c r="F48" s="75">
        <v>9.6</v>
      </c>
      <c r="G48" s="75">
        <v>9.6</v>
      </c>
      <c r="H48" s="75">
        <v>9.6</v>
      </c>
      <c r="I48" s="75">
        <v>9.6</v>
      </c>
      <c r="J48" s="75">
        <v>9.6</v>
      </c>
      <c r="K48" s="75">
        <v>9.6</v>
      </c>
      <c r="L48" s="51">
        <v>9.6</v>
      </c>
      <c r="M48" s="51">
        <v>9.6</v>
      </c>
      <c r="N48" s="51">
        <v>9.6</v>
      </c>
      <c r="O48" s="51">
        <v>9.6</v>
      </c>
      <c r="P48" s="51">
        <v>9.6</v>
      </c>
      <c r="Q48" s="51">
        <v>9.6</v>
      </c>
      <c r="R48" s="51">
        <v>9.6</v>
      </c>
      <c r="S48" s="51">
        <v>9.6</v>
      </c>
      <c r="T48" s="51">
        <v>9.6</v>
      </c>
      <c r="U48" s="51">
        <v>9.6</v>
      </c>
      <c r="V48" s="51">
        <v>9.6</v>
      </c>
      <c r="W48" s="51">
        <v>9.6</v>
      </c>
      <c r="X48" s="51">
        <v>9.6</v>
      </c>
      <c r="Y48" s="51">
        <v>9.6</v>
      </c>
      <c r="Z48" s="51">
        <v>9.6</v>
      </c>
      <c r="AA48" s="51">
        <v>9.6</v>
      </c>
      <c r="AB48" s="51">
        <v>9.6</v>
      </c>
      <c r="AC48" s="51">
        <v>9.6</v>
      </c>
      <c r="AD48" s="51">
        <v>9.6</v>
      </c>
      <c r="AE48" s="51">
        <v>9.6</v>
      </c>
      <c r="AF48" s="51">
        <v>9.6</v>
      </c>
      <c r="AG48" s="69">
        <v>14</v>
      </c>
      <c r="AH48" s="56">
        <f t="shared" si="2"/>
        <v>9.6</v>
      </c>
      <c r="AI48" s="57">
        <f t="shared" si="3"/>
        <v>9.6</v>
      </c>
      <c r="AK48" s="58"/>
    </row>
    <row r="49" spans="1:37" x14ac:dyDescent="0.25">
      <c r="A49" s="68" t="s">
        <v>56</v>
      </c>
      <c r="B49" s="63">
        <v>9</v>
      </c>
      <c r="C49" s="63">
        <v>9</v>
      </c>
      <c r="D49" s="63">
        <v>9</v>
      </c>
      <c r="E49" s="63">
        <v>9</v>
      </c>
      <c r="F49" s="63">
        <v>9</v>
      </c>
      <c r="G49" s="63">
        <v>9</v>
      </c>
      <c r="H49" s="63">
        <v>9</v>
      </c>
      <c r="I49" s="63">
        <v>9</v>
      </c>
      <c r="J49" s="63">
        <v>9</v>
      </c>
      <c r="K49" s="63">
        <v>9</v>
      </c>
      <c r="L49" s="51">
        <v>9</v>
      </c>
      <c r="M49" s="51">
        <v>9</v>
      </c>
      <c r="N49" s="51">
        <v>9</v>
      </c>
      <c r="O49" s="51">
        <v>9</v>
      </c>
      <c r="P49" s="51">
        <v>9</v>
      </c>
      <c r="Q49" s="51">
        <v>9</v>
      </c>
      <c r="R49" s="51">
        <v>9</v>
      </c>
      <c r="S49" s="51">
        <v>9</v>
      </c>
      <c r="T49" s="51">
        <v>9</v>
      </c>
      <c r="U49" s="51">
        <v>9</v>
      </c>
      <c r="V49" s="51">
        <v>9</v>
      </c>
      <c r="W49" s="51">
        <v>9</v>
      </c>
      <c r="X49" s="51">
        <v>9</v>
      </c>
      <c r="Y49" s="51">
        <v>9</v>
      </c>
      <c r="Z49" s="51">
        <v>9</v>
      </c>
      <c r="AA49" s="51">
        <v>9</v>
      </c>
      <c r="AB49" s="51">
        <v>9</v>
      </c>
      <c r="AC49" s="51">
        <v>9</v>
      </c>
      <c r="AD49" s="51">
        <v>9</v>
      </c>
      <c r="AE49" s="51">
        <v>9</v>
      </c>
      <c r="AF49" s="51">
        <v>9</v>
      </c>
      <c r="AG49" s="69">
        <v>10.050000000000001</v>
      </c>
      <c r="AH49" s="56">
        <f t="shared" si="2"/>
        <v>9</v>
      </c>
      <c r="AI49" s="57">
        <f t="shared" si="3"/>
        <v>9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7">T199</f>
        <v>3.54</v>
      </c>
      <c r="U51" s="78">
        <f t="shared" si="7"/>
        <v>3.54</v>
      </c>
      <c r="V51" s="78">
        <f t="shared" si="7"/>
        <v>3.54</v>
      </c>
      <c r="W51" s="78">
        <v>3.54</v>
      </c>
      <c r="X51" s="78">
        <f t="shared" si="7"/>
        <v>3.54</v>
      </c>
      <c r="Y51" s="78">
        <v>3.54</v>
      </c>
      <c r="Z51" s="78">
        <f t="shared" si="7"/>
        <v>3.54</v>
      </c>
      <c r="AA51" s="78">
        <f t="shared" si="7"/>
        <v>3.54</v>
      </c>
      <c r="AB51" s="78">
        <f t="shared" si="7"/>
        <v>3.54</v>
      </c>
      <c r="AC51" s="78">
        <f t="shared" si="7"/>
        <v>3.54</v>
      </c>
      <c r="AD51" s="78">
        <f t="shared" si="7"/>
        <v>3.54</v>
      </c>
      <c r="AE51" s="78">
        <f t="shared" si="7"/>
        <v>3.54</v>
      </c>
      <c r="AF51" s="78">
        <f t="shared" si="7"/>
        <v>3.54</v>
      </c>
      <c r="AG51" s="78">
        <f t="shared" si="7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8">SUM(B39:B51)</f>
        <v>365.54</v>
      </c>
      <c r="C52" s="74">
        <f t="shared" si="8"/>
        <v>366.54</v>
      </c>
      <c r="D52" s="74">
        <f t="shared" si="8"/>
        <v>330.24</v>
      </c>
      <c r="E52" s="74">
        <f t="shared" si="8"/>
        <v>334.24</v>
      </c>
      <c r="F52" s="74">
        <f t="shared" si="8"/>
        <v>418.54</v>
      </c>
      <c r="G52" s="74">
        <f t="shared" si="8"/>
        <v>418.54</v>
      </c>
      <c r="H52" s="74">
        <f t="shared" si="8"/>
        <v>418.54</v>
      </c>
      <c r="I52" s="74">
        <f t="shared" ref="I52" si="9">SUM(I39:I51)</f>
        <v>418.54</v>
      </c>
      <c r="J52" s="74">
        <f t="shared" si="8"/>
        <v>418.54</v>
      </c>
      <c r="K52" s="74">
        <f t="shared" si="8"/>
        <v>418.54</v>
      </c>
      <c r="L52" s="74">
        <f t="shared" si="8"/>
        <v>431.14000000000004</v>
      </c>
      <c r="M52" s="74">
        <f t="shared" si="8"/>
        <v>423.84000000000003</v>
      </c>
      <c r="N52" s="74">
        <f t="shared" si="8"/>
        <v>423.74000000000007</v>
      </c>
      <c r="O52" s="74">
        <f t="shared" si="8"/>
        <v>423.94000000000005</v>
      </c>
      <c r="P52" s="74">
        <f t="shared" si="8"/>
        <v>423.94000000000005</v>
      </c>
      <c r="Q52" s="74">
        <f t="shared" si="8"/>
        <v>423.74000000000007</v>
      </c>
      <c r="R52" s="74">
        <f t="shared" si="8"/>
        <v>359.24000000000007</v>
      </c>
      <c r="S52" s="74">
        <f t="shared" si="8"/>
        <v>363.32000000000005</v>
      </c>
      <c r="T52" s="74">
        <f t="shared" si="8"/>
        <v>363.32000000000005</v>
      </c>
      <c r="U52" s="74">
        <f t="shared" si="8"/>
        <v>428.94000000000005</v>
      </c>
      <c r="V52" s="74">
        <f t="shared" si="8"/>
        <v>433.74</v>
      </c>
      <c r="W52" s="74">
        <f t="shared" si="8"/>
        <v>433.74</v>
      </c>
      <c r="X52" s="74">
        <f t="shared" si="8"/>
        <v>433.74</v>
      </c>
      <c r="Y52" s="74">
        <f t="shared" si="8"/>
        <v>433.74</v>
      </c>
      <c r="Z52" s="74">
        <f t="shared" si="8"/>
        <v>431.94000000000005</v>
      </c>
      <c r="AA52" s="74">
        <f t="shared" si="8"/>
        <v>431.94000000000005</v>
      </c>
      <c r="AB52" s="74">
        <f t="shared" si="8"/>
        <v>431.94000000000005</v>
      </c>
      <c r="AC52" s="74">
        <f t="shared" si="8"/>
        <v>431.94000000000005</v>
      </c>
      <c r="AD52" s="74">
        <f t="shared" si="8"/>
        <v>417.74000000000007</v>
      </c>
      <c r="AE52" s="74">
        <f t="shared" si="8"/>
        <v>360.54</v>
      </c>
      <c r="AF52" s="74">
        <f t="shared" si="8"/>
        <v>359.24</v>
      </c>
      <c r="AG52" s="79">
        <f>SUM(AG39:AG51)</f>
        <v>489.91</v>
      </c>
      <c r="AH52" s="56">
        <f t="shared" si="2"/>
        <v>433.74</v>
      </c>
      <c r="AI52" s="57">
        <f t="shared" si="3"/>
        <v>330.24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60</v>
      </c>
      <c r="H53" s="63">
        <v>0</v>
      </c>
      <c r="I53" s="63">
        <v>0</v>
      </c>
      <c r="J53" s="63">
        <v>0</v>
      </c>
      <c r="K53" s="63">
        <v>30</v>
      </c>
      <c r="L53" s="80">
        <v>49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51">
        <v>30.5</v>
      </c>
      <c r="S53" s="51">
        <v>10.6</v>
      </c>
      <c r="T53" s="51">
        <v>19.8</v>
      </c>
      <c r="U53" s="51">
        <v>19.7</v>
      </c>
      <c r="V53" s="51">
        <v>40.299999999999997</v>
      </c>
      <c r="W53" s="51">
        <v>59.3</v>
      </c>
      <c r="X53" s="51">
        <v>25.2</v>
      </c>
      <c r="Y53" s="51">
        <v>0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60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5.0999999999999996</v>
      </c>
      <c r="L54" s="80">
        <v>26</v>
      </c>
      <c r="M54" s="80">
        <v>0</v>
      </c>
      <c r="N54" s="80">
        <v>0</v>
      </c>
      <c r="O54" s="80">
        <v>0</v>
      </c>
      <c r="P54" s="80">
        <v>0</v>
      </c>
      <c r="Q54" s="80">
        <v>0</v>
      </c>
      <c r="R54" s="51">
        <v>14.1</v>
      </c>
      <c r="S54" s="51">
        <v>3.9</v>
      </c>
      <c r="T54" s="51">
        <v>9.1999999999999993</v>
      </c>
      <c r="U54" s="53">
        <v>14.4</v>
      </c>
      <c r="V54" s="53">
        <v>15.6</v>
      </c>
      <c r="W54" s="53">
        <v>29.1</v>
      </c>
      <c r="X54" s="53">
        <v>11.5</v>
      </c>
      <c r="Y54" s="53">
        <v>6.3</v>
      </c>
      <c r="Z54" s="53">
        <v>0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29.1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63">
        <v>0</v>
      </c>
      <c r="I55" s="63">
        <v>0</v>
      </c>
      <c r="J55" s="63">
        <v>0</v>
      </c>
      <c r="K55" s="75">
        <v>1.8</v>
      </c>
      <c r="L55" s="82">
        <v>9.6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51">
        <v>5.0999999999999996</v>
      </c>
      <c r="S55" s="51">
        <v>1.4</v>
      </c>
      <c r="T55" s="51">
        <v>3.4</v>
      </c>
      <c r="U55" s="81">
        <v>5.3</v>
      </c>
      <c r="V55" s="81">
        <v>5.7</v>
      </c>
      <c r="W55" s="81">
        <v>10.6</v>
      </c>
      <c r="X55" s="81">
        <v>4.2</v>
      </c>
      <c r="Y55" s="81">
        <v>2.2999999999999998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10.6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10">SUM(C53:C55)</f>
        <v>0</v>
      </c>
      <c r="D56" s="74">
        <f t="shared" si="10"/>
        <v>0</v>
      </c>
      <c r="E56" s="74">
        <f t="shared" si="10"/>
        <v>0</v>
      </c>
      <c r="F56" s="74">
        <f t="shared" si="10"/>
        <v>0</v>
      </c>
      <c r="G56" s="74">
        <f t="shared" si="10"/>
        <v>60</v>
      </c>
      <c r="H56" s="74">
        <f t="shared" si="10"/>
        <v>0</v>
      </c>
      <c r="I56" s="74">
        <f t="shared" si="10"/>
        <v>0</v>
      </c>
      <c r="J56" s="74">
        <f t="shared" si="10"/>
        <v>0</v>
      </c>
      <c r="K56" s="74">
        <f t="shared" si="10"/>
        <v>36.9</v>
      </c>
      <c r="L56" s="74">
        <f t="shared" si="10"/>
        <v>84.6</v>
      </c>
      <c r="M56" s="74">
        <f t="shared" si="10"/>
        <v>0</v>
      </c>
      <c r="N56" s="74">
        <f t="shared" si="10"/>
        <v>0</v>
      </c>
      <c r="O56" s="74">
        <f t="shared" si="10"/>
        <v>0</v>
      </c>
      <c r="P56" s="74">
        <f t="shared" si="10"/>
        <v>0</v>
      </c>
      <c r="Q56" s="74">
        <f t="shared" si="10"/>
        <v>0</v>
      </c>
      <c r="R56" s="74">
        <f t="shared" si="10"/>
        <v>49.7</v>
      </c>
      <c r="S56" s="74">
        <f t="shared" si="10"/>
        <v>15.9</v>
      </c>
      <c r="T56" s="74">
        <f t="shared" si="10"/>
        <v>32.4</v>
      </c>
      <c r="U56" s="74">
        <f t="shared" si="10"/>
        <v>39.4</v>
      </c>
      <c r="V56" s="74">
        <f t="shared" si="10"/>
        <v>61.6</v>
      </c>
      <c r="W56" s="74">
        <f t="shared" si="10"/>
        <v>99</v>
      </c>
      <c r="X56" s="74">
        <f t="shared" si="10"/>
        <v>40.900000000000006</v>
      </c>
      <c r="Y56" s="74">
        <f t="shared" si="10"/>
        <v>8.6</v>
      </c>
      <c r="Z56" s="74">
        <f t="shared" si="10"/>
        <v>0</v>
      </c>
      <c r="AA56" s="74">
        <f t="shared" si="10"/>
        <v>0</v>
      </c>
      <c r="AB56" s="74">
        <f t="shared" si="10"/>
        <v>0</v>
      </c>
      <c r="AC56" s="74">
        <f t="shared" si="10"/>
        <v>0</v>
      </c>
      <c r="AD56" s="74">
        <f t="shared" si="10"/>
        <v>0</v>
      </c>
      <c r="AE56" s="74">
        <f t="shared" si="10"/>
        <v>0</v>
      </c>
      <c r="AF56" s="74">
        <f t="shared" si="10"/>
        <v>0</v>
      </c>
      <c r="AG56" s="79">
        <f>SUM(AG53:AG55)</f>
        <v>106</v>
      </c>
      <c r="AH56" s="56">
        <f t="shared" si="2"/>
        <v>99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14</v>
      </c>
      <c r="L57" s="51">
        <v>25.3</v>
      </c>
      <c r="M57" s="51">
        <v>25.3</v>
      </c>
      <c r="N57" s="51">
        <v>25.3</v>
      </c>
      <c r="O57" s="51">
        <v>25.3</v>
      </c>
      <c r="P57" s="51">
        <v>0</v>
      </c>
      <c r="Q57" s="51">
        <v>10.6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25.3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45.1</v>
      </c>
      <c r="V58" s="51">
        <v>0</v>
      </c>
      <c r="W58" s="84">
        <v>0</v>
      </c>
      <c r="X58" s="84">
        <v>0</v>
      </c>
      <c r="Y58" s="84">
        <v>55.1</v>
      </c>
      <c r="Z58" s="84">
        <v>50.4</v>
      </c>
      <c r="AA58" s="53">
        <v>39</v>
      </c>
      <c r="AB58" s="53">
        <v>37</v>
      </c>
      <c r="AC58" s="53">
        <v>30</v>
      </c>
      <c r="AD58" s="53">
        <v>0</v>
      </c>
      <c r="AE58" s="53">
        <v>0</v>
      </c>
      <c r="AF58" s="53">
        <v>0</v>
      </c>
      <c r="AG58" s="69"/>
      <c r="AH58" s="56">
        <f t="shared" si="2"/>
        <v>55.1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-50</v>
      </c>
      <c r="C59" s="53">
        <v>-70</v>
      </c>
      <c r="D59" s="53">
        <v>-70.3</v>
      </c>
      <c r="E59" s="53">
        <v>-39</v>
      </c>
      <c r="F59" s="53">
        <v>-36</v>
      </c>
      <c r="G59" s="53">
        <v>-35</v>
      </c>
      <c r="H59" s="53">
        <v>-21.8</v>
      </c>
      <c r="I59" s="53">
        <v>-71</v>
      </c>
      <c r="J59" s="53">
        <v>-9.1999999999999993</v>
      </c>
      <c r="K59" s="53">
        <v>-20</v>
      </c>
      <c r="L59" s="53">
        <v>-43</v>
      </c>
      <c r="M59" s="53">
        <v>-52.2</v>
      </c>
      <c r="N59" s="53">
        <v>-56</v>
      </c>
      <c r="O59" s="53">
        <v>3.7</v>
      </c>
      <c r="P59" s="53">
        <v>11</v>
      </c>
      <c r="Q59" s="53">
        <v>14.8</v>
      </c>
      <c r="R59" s="53">
        <v>12.3</v>
      </c>
      <c r="S59" s="53">
        <v>46</v>
      </c>
      <c r="T59" s="53">
        <v>17.8</v>
      </c>
      <c r="U59" s="53">
        <v>-35.1</v>
      </c>
      <c r="V59" s="53">
        <v>-30</v>
      </c>
      <c r="W59" s="85">
        <v>-27.4</v>
      </c>
      <c r="X59" s="85">
        <v>-27.8</v>
      </c>
      <c r="Y59" s="85">
        <v>-38</v>
      </c>
      <c r="Z59" s="85">
        <v>-34.799999999999997</v>
      </c>
      <c r="AA59" s="53">
        <v>-45</v>
      </c>
      <c r="AB59" s="53">
        <v>-42</v>
      </c>
      <c r="AC59" s="53">
        <v>-45</v>
      </c>
      <c r="AD59" s="53">
        <v>-70</v>
      </c>
      <c r="AE59" s="53">
        <v>-35</v>
      </c>
      <c r="AF59" s="53">
        <v>-43</v>
      </c>
      <c r="AG59" s="86"/>
      <c r="AH59" s="56">
        <f t="shared" si="2"/>
        <v>46</v>
      </c>
      <c r="AI59" s="57">
        <f t="shared" si="3"/>
        <v>-71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6</v>
      </c>
      <c r="K60" s="60">
        <v>18</v>
      </c>
      <c r="L60" s="53">
        <v>17</v>
      </c>
      <c r="M60" s="53">
        <v>17</v>
      </c>
      <c r="N60" s="53">
        <v>17</v>
      </c>
      <c r="O60" s="53">
        <v>0</v>
      </c>
      <c r="P60" s="53">
        <v>0</v>
      </c>
      <c r="Q60" s="53">
        <v>14.5</v>
      </c>
      <c r="R60" s="53">
        <v>0</v>
      </c>
      <c r="S60" s="53">
        <v>0</v>
      </c>
      <c r="T60" s="53">
        <v>26</v>
      </c>
      <c r="U60" s="53">
        <v>26</v>
      </c>
      <c r="V60" s="53">
        <v>27</v>
      </c>
      <c r="W60" s="53">
        <v>27</v>
      </c>
      <c r="X60" s="53">
        <v>26</v>
      </c>
      <c r="Y60" s="53">
        <v>25.3</v>
      </c>
      <c r="Z60" s="53">
        <v>24.1</v>
      </c>
      <c r="AA60" s="53">
        <v>24.1</v>
      </c>
      <c r="AB60" s="53">
        <v>24.1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27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30</v>
      </c>
      <c r="S61" s="51">
        <v>34.799999999999997</v>
      </c>
      <c r="T61" s="51">
        <v>42.5</v>
      </c>
      <c r="U61" s="51">
        <v>29.5</v>
      </c>
      <c r="V61" s="51">
        <v>28.8</v>
      </c>
      <c r="W61" s="51">
        <v>46.9</v>
      </c>
      <c r="X61" s="51">
        <v>45</v>
      </c>
      <c r="Y61" s="51">
        <v>43</v>
      </c>
      <c r="Z61" s="51">
        <v>36</v>
      </c>
      <c r="AA61" s="51">
        <v>36</v>
      </c>
      <c r="AB61" s="51">
        <v>36</v>
      </c>
      <c r="AC61" s="51">
        <v>36</v>
      </c>
      <c r="AD61" s="51">
        <v>0</v>
      </c>
      <c r="AE61" s="51">
        <v>0</v>
      </c>
      <c r="AF61" s="51">
        <v>0</v>
      </c>
      <c r="AG61" s="86"/>
      <c r="AH61" s="56">
        <f t="shared" si="2"/>
        <v>46.9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-50</v>
      </c>
      <c r="C68" s="74">
        <f t="shared" ref="C68:AF68" si="11">SUM(C57:C67)</f>
        <v>-70</v>
      </c>
      <c r="D68" s="74">
        <f t="shared" si="11"/>
        <v>-70.3</v>
      </c>
      <c r="E68" s="74">
        <f t="shared" si="11"/>
        <v>-39</v>
      </c>
      <c r="F68" s="74">
        <f t="shared" si="11"/>
        <v>-36</v>
      </c>
      <c r="G68" s="74">
        <f t="shared" si="11"/>
        <v>-35</v>
      </c>
      <c r="H68" s="74">
        <f t="shared" si="11"/>
        <v>-21.8</v>
      </c>
      <c r="I68" s="74">
        <f t="shared" si="11"/>
        <v>-71</v>
      </c>
      <c r="J68" s="74">
        <f t="shared" si="11"/>
        <v>-3.1999999999999993</v>
      </c>
      <c r="K68" s="74">
        <f t="shared" si="11"/>
        <v>12</v>
      </c>
      <c r="L68" s="74">
        <f t="shared" si="11"/>
        <v>-0.69999999999999929</v>
      </c>
      <c r="M68" s="74">
        <f t="shared" si="11"/>
        <v>-9.9000000000000021</v>
      </c>
      <c r="N68" s="74">
        <f t="shared" si="11"/>
        <v>-13.7</v>
      </c>
      <c r="O68" s="74">
        <f t="shared" si="11"/>
        <v>29</v>
      </c>
      <c r="P68" s="74">
        <f t="shared" si="11"/>
        <v>11</v>
      </c>
      <c r="Q68" s="74">
        <f t="shared" si="11"/>
        <v>39.9</v>
      </c>
      <c r="R68" s="74">
        <f t="shared" si="11"/>
        <v>42.3</v>
      </c>
      <c r="S68" s="74">
        <f t="shared" si="11"/>
        <v>80.8</v>
      </c>
      <c r="T68" s="74">
        <f t="shared" si="11"/>
        <v>86.3</v>
      </c>
      <c r="U68" s="74">
        <f t="shared" si="11"/>
        <v>65.5</v>
      </c>
      <c r="V68" s="74">
        <f t="shared" si="11"/>
        <v>25.8</v>
      </c>
      <c r="W68" s="74">
        <f t="shared" si="11"/>
        <v>46.5</v>
      </c>
      <c r="X68" s="74">
        <f t="shared" si="11"/>
        <v>43.2</v>
      </c>
      <c r="Y68" s="74">
        <f t="shared" si="11"/>
        <v>85.4</v>
      </c>
      <c r="Z68" s="74">
        <f t="shared" si="11"/>
        <v>75.7</v>
      </c>
      <c r="AA68" s="74">
        <f t="shared" si="11"/>
        <v>54.1</v>
      </c>
      <c r="AB68" s="74">
        <f t="shared" si="11"/>
        <v>55.1</v>
      </c>
      <c r="AC68" s="74">
        <f t="shared" si="11"/>
        <v>21</v>
      </c>
      <c r="AD68" s="74">
        <f t="shared" si="11"/>
        <v>-70</v>
      </c>
      <c r="AE68" s="74">
        <f t="shared" si="11"/>
        <v>-35</v>
      </c>
      <c r="AF68" s="74">
        <f t="shared" si="11"/>
        <v>-43</v>
      </c>
      <c r="AG68" s="79">
        <f>SUM(AG57:AG67)</f>
        <v>0</v>
      </c>
      <c r="AH68" s="56">
        <f t="shared" si="2"/>
        <v>86.3</v>
      </c>
      <c r="AI68" s="57">
        <f t="shared" si="3"/>
        <v>-71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12">SUM(C69:C71)</f>
        <v>0</v>
      </c>
      <c r="D72" s="74">
        <f t="shared" si="12"/>
        <v>0</v>
      </c>
      <c r="E72" s="74">
        <f t="shared" si="12"/>
        <v>0</v>
      </c>
      <c r="F72" s="74">
        <f t="shared" si="12"/>
        <v>0</v>
      </c>
      <c r="G72" s="74">
        <f t="shared" si="12"/>
        <v>0</v>
      </c>
      <c r="H72" s="74">
        <f t="shared" si="12"/>
        <v>0</v>
      </c>
      <c r="I72" s="74">
        <f t="shared" si="12"/>
        <v>0</v>
      </c>
      <c r="J72" s="74">
        <f t="shared" si="12"/>
        <v>0</v>
      </c>
      <c r="K72" s="74">
        <f t="shared" si="12"/>
        <v>0</v>
      </c>
      <c r="L72" s="74">
        <f t="shared" si="12"/>
        <v>0</v>
      </c>
      <c r="M72" s="74">
        <f t="shared" si="12"/>
        <v>0</v>
      </c>
      <c r="N72" s="74">
        <f t="shared" si="12"/>
        <v>0</v>
      </c>
      <c r="O72" s="74">
        <f t="shared" si="12"/>
        <v>0</v>
      </c>
      <c r="P72" s="74">
        <f t="shared" si="12"/>
        <v>0</v>
      </c>
      <c r="Q72" s="74">
        <f t="shared" si="12"/>
        <v>0</v>
      </c>
      <c r="R72" s="74">
        <f t="shared" si="12"/>
        <v>0</v>
      </c>
      <c r="S72" s="74">
        <f t="shared" si="12"/>
        <v>0</v>
      </c>
      <c r="T72" s="74">
        <f t="shared" si="12"/>
        <v>0</v>
      </c>
      <c r="U72" s="74">
        <f t="shared" si="12"/>
        <v>0</v>
      </c>
      <c r="V72" s="74">
        <f t="shared" si="12"/>
        <v>0</v>
      </c>
      <c r="W72" s="74">
        <f t="shared" si="12"/>
        <v>0</v>
      </c>
      <c r="X72" s="74">
        <f t="shared" si="12"/>
        <v>0</v>
      </c>
      <c r="Y72" s="74">
        <f t="shared" si="12"/>
        <v>0</v>
      </c>
      <c r="Z72" s="74">
        <f t="shared" si="12"/>
        <v>0</v>
      </c>
      <c r="AA72" s="74">
        <f t="shared" si="12"/>
        <v>0</v>
      </c>
      <c r="AB72" s="74">
        <f t="shared" si="12"/>
        <v>0</v>
      </c>
      <c r="AC72" s="74">
        <f t="shared" si="12"/>
        <v>0</v>
      </c>
      <c r="AD72" s="74">
        <f t="shared" si="12"/>
        <v>0</v>
      </c>
      <c r="AE72" s="74">
        <f t="shared" si="12"/>
        <v>0</v>
      </c>
      <c r="AF72" s="74">
        <f t="shared" si="12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865.44</v>
      </c>
      <c r="C73" s="90">
        <f t="shared" ref="C73:AG73" si="13">C68+C56+C52+C38+C72</f>
        <v>846.44</v>
      </c>
      <c r="D73" s="90">
        <f t="shared" si="13"/>
        <v>814.83999999999992</v>
      </c>
      <c r="E73" s="90">
        <f t="shared" si="13"/>
        <v>850.14</v>
      </c>
      <c r="F73" s="90">
        <f t="shared" si="13"/>
        <v>967.44</v>
      </c>
      <c r="G73" s="90">
        <f t="shared" si="13"/>
        <v>968.44</v>
      </c>
      <c r="H73" s="90">
        <f t="shared" si="13"/>
        <v>1076.6399999999999</v>
      </c>
      <c r="I73" s="90">
        <f t="shared" si="13"/>
        <v>1177.44</v>
      </c>
      <c r="J73" s="90">
        <f t="shared" si="13"/>
        <v>1245.2400000000002</v>
      </c>
      <c r="K73" s="90">
        <f t="shared" si="13"/>
        <v>1297.3400000000001</v>
      </c>
      <c r="L73" s="90">
        <f t="shared" si="13"/>
        <v>1341.14</v>
      </c>
      <c r="M73" s="90">
        <f t="shared" si="13"/>
        <v>1240.04</v>
      </c>
      <c r="N73" s="90">
        <f t="shared" si="13"/>
        <v>1226.1399999999999</v>
      </c>
      <c r="O73" s="90">
        <f t="shared" si="13"/>
        <v>1229.04</v>
      </c>
      <c r="P73" s="90">
        <f t="shared" si="13"/>
        <v>1161.04</v>
      </c>
      <c r="Q73" s="90">
        <f t="shared" si="13"/>
        <v>1119.74</v>
      </c>
      <c r="R73" s="90">
        <f t="shared" si="13"/>
        <v>1157.3399999999999</v>
      </c>
      <c r="S73" s="90">
        <f t="shared" si="13"/>
        <v>1166.1199999999999</v>
      </c>
      <c r="T73" s="90">
        <f t="shared" si="13"/>
        <v>1151.1199999999999</v>
      </c>
      <c r="U73" s="90">
        <f t="shared" si="13"/>
        <v>1259.94</v>
      </c>
      <c r="V73" s="90">
        <f t="shared" si="13"/>
        <v>1407.2400000000002</v>
      </c>
      <c r="W73" s="90">
        <f t="shared" si="13"/>
        <v>1485.3400000000001</v>
      </c>
      <c r="X73" s="90">
        <f t="shared" si="13"/>
        <v>1403.94</v>
      </c>
      <c r="Y73" s="90">
        <f t="shared" si="13"/>
        <v>1333.84</v>
      </c>
      <c r="Z73" s="90">
        <f t="shared" si="13"/>
        <v>1293.74</v>
      </c>
      <c r="AA73" s="90">
        <f t="shared" si="13"/>
        <v>1242.1399999999999</v>
      </c>
      <c r="AB73" s="90">
        <f t="shared" si="13"/>
        <v>1203.1399999999999</v>
      </c>
      <c r="AC73" s="90">
        <f t="shared" si="13"/>
        <v>1149.04</v>
      </c>
      <c r="AD73" s="90">
        <f t="shared" si="13"/>
        <v>987.83999999999992</v>
      </c>
      <c r="AE73" s="90">
        <f t="shared" si="13"/>
        <v>895.63999999999987</v>
      </c>
      <c r="AF73" s="90">
        <f t="shared" si="13"/>
        <v>896.33999999999992</v>
      </c>
      <c r="AG73" s="90">
        <f t="shared" si="13"/>
        <v>2144.14</v>
      </c>
      <c r="AH73" s="56">
        <f t="shared" si="2"/>
        <v>1485.3400000000001</v>
      </c>
      <c r="AI73" s="57">
        <f t="shared" si="3"/>
        <v>814.83999999999992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865.44</v>
      </c>
      <c r="C75" s="90">
        <f t="shared" ref="C75:AF75" si="14">C72+C68+C56+C52+C38+C74</f>
        <v>846.44</v>
      </c>
      <c r="D75" s="90">
        <f t="shared" si="14"/>
        <v>814.83999999999992</v>
      </c>
      <c r="E75" s="90">
        <f t="shared" si="14"/>
        <v>850.14</v>
      </c>
      <c r="F75" s="90">
        <f t="shared" si="14"/>
        <v>967.44</v>
      </c>
      <c r="G75" s="90">
        <f t="shared" si="14"/>
        <v>968.44</v>
      </c>
      <c r="H75" s="90">
        <f t="shared" si="14"/>
        <v>1076.6399999999999</v>
      </c>
      <c r="I75" s="90">
        <f t="shared" si="14"/>
        <v>1177.44</v>
      </c>
      <c r="J75" s="90">
        <f t="shared" si="14"/>
        <v>1245.2400000000002</v>
      </c>
      <c r="K75" s="90">
        <f t="shared" si="14"/>
        <v>1297.3400000000001</v>
      </c>
      <c r="L75" s="90">
        <f t="shared" si="14"/>
        <v>1341.14</v>
      </c>
      <c r="M75" s="90">
        <f t="shared" si="14"/>
        <v>1240.04</v>
      </c>
      <c r="N75" s="90">
        <f t="shared" si="14"/>
        <v>1226.1399999999999</v>
      </c>
      <c r="O75" s="90">
        <f t="shared" si="14"/>
        <v>1229.04</v>
      </c>
      <c r="P75" s="90">
        <f t="shared" si="14"/>
        <v>1161.04</v>
      </c>
      <c r="Q75" s="90">
        <f t="shared" si="14"/>
        <v>1119.74</v>
      </c>
      <c r="R75" s="90">
        <f t="shared" si="14"/>
        <v>1157.3399999999999</v>
      </c>
      <c r="S75" s="90">
        <f t="shared" si="14"/>
        <v>1166.1199999999999</v>
      </c>
      <c r="T75" s="90">
        <f t="shared" si="14"/>
        <v>1151.1199999999999</v>
      </c>
      <c r="U75" s="90">
        <f t="shared" si="14"/>
        <v>1259.94</v>
      </c>
      <c r="V75" s="90">
        <f t="shared" si="14"/>
        <v>1407.2400000000002</v>
      </c>
      <c r="W75" s="90">
        <f t="shared" si="14"/>
        <v>1485.3400000000001</v>
      </c>
      <c r="X75" s="90">
        <f t="shared" si="14"/>
        <v>1403.94</v>
      </c>
      <c r="Y75" s="90">
        <f t="shared" si="14"/>
        <v>1333.84</v>
      </c>
      <c r="Z75" s="90">
        <f t="shared" si="14"/>
        <v>1293.74</v>
      </c>
      <c r="AA75" s="90">
        <f t="shared" si="14"/>
        <v>1242.1399999999999</v>
      </c>
      <c r="AB75" s="90">
        <f t="shared" si="14"/>
        <v>1203.1399999999999</v>
      </c>
      <c r="AC75" s="90">
        <f t="shared" si="14"/>
        <v>1149.04</v>
      </c>
      <c r="AD75" s="90">
        <f t="shared" si="14"/>
        <v>987.83999999999992</v>
      </c>
      <c r="AE75" s="90">
        <f t="shared" si="14"/>
        <v>895.63999999999987</v>
      </c>
      <c r="AF75" s="90">
        <f t="shared" si="14"/>
        <v>896.33999999999992</v>
      </c>
      <c r="AG75" s="79">
        <f>AG72+AG68+AG56+AG52+AG38+AG74</f>
        <v>2144.14</v>
      </c>
      <c r="AH75" s="56">
        <f t="shared" si="2"/>
        <v>1485.3400000000001</v>
      </c>
      <c r="AI75" s="57">
        <f t="shared" si="3"/>
        <v>814.83999999999992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5">IF(C60&lt;0,C60*-1,0)</f>
        <v>0</v>
      </c>
      <c r="D76" s="60">
        <f t="shared" si="15"/>
        <v>0</v>
      </c>
      <c r="E76" s="60">
        <f t="shared" si="15"/>
        <v>0</v>
      </c>
      <c r="F76" s="60">
        <f t="shared" si="15"/>
        <v>0</v>
      </c>
      <c r="G76" s="60">
        <f t="shared" si="15"/>
        <v>0</v>
      </c>
      <c r="H76" s="60">
        <f t="shared" si="15"/>
        <v>0</v>
      </c>
      <c r="I76" s="60">
        <f t="shared" si="15"/>
        <v>0</v>
      </c>
      <c r="J76" s="60">
        <f t="shared" si="15"/>
        <v>0</v>
      </c>
      <c r="K76" s="60">
        <f t="shared" si="15"/>
        <v>0</v>
      </c>
      <c r="L76" s="60">
        <f t="shared" si="15"/>
        <v>0</v>
      </c>
      <c r="M76" s="60">
        <f t="shared" si="15"/>
        <v>0</v>
      </c>
      <c r="N76" s="60">
        <f t="shared" si="15"/>
        <v>0</v>
      </c>
      <c r="O76" s="60">
        <f t="shared" si="15"/>
        <v>0</v>
      </c>
      <c r="P76" s="60">
        <f t="shared" si="15"/>
        <v>0</v>
      </c>
      <c r="Q76" s="60">
        <f t="shared" si="15"/>
        <v>0</v>
      </c>
      <c r="R76" s="60">
        <f t="shared" si="15"/>
        <v>0</v>
      </c>
      <c r="S76" s="60">
        <f t="shared" si="15"/>
        <v>0</v>
      </c>
      <c r="T76" s="60">
        <f t="shared" si="15"/>
        <v>0</v>
      </c>
      <c r="U76" s="60">
        <f t="shared" si="15"/>
        <v>0</v>
      </c>
      <c r="V76" s="60">
        <f t="shared" si="15"/>
        <v>0</v>
      </c>
      <c r="W76" s="60">
        <f t="shared" si="15"/>
        <v>0</v>
      </c>
      <c r="X76" s="60">
        <f t="shared" si="15"/>
        <v>0</v>
      </c>
      <c r="Y76" s="60">
        <f t="shared" si="15"/>
        <v>0</v>
      </c>
      <c r="Z76" s="60">
        <f t="shared" si="15"/>
        <v>0</v>
      </c>
      <c r="AA76" s="60">
        <f t="shared" si="15"/>
        <v>0</v>
      </c>
      <c r="AB76" s="60">
        <f t="shared" si="15"/>
        <v>0</v>
      </c>
      <c r="AC76" s="60">
        <f t="shared" si="15"/>
        <v>0</v>
      </c>
      <c r="AD76" s="60">
        <f t="shared" si="15"/>
        <v>0</v>
      </c>
      <c r="AE76" s="60">
        <f t="shared" si="15"/>
        <v>0</v>
      </c>
      <c r="AF76" s="60">
        <f t="shared" si="15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6">IF(C58&lt;0,C58*-1,0)</f>
        <v>0</v>
      </c>
      <c r="D77" s="60">
        <f t="shared" si="16"/>
        <v>0</v>
      </c>
      <c r="E77" s="60">
        <f t="shared" si="16"/>
        <v>0</v>
      </c>
      <c r="F77" s="60">
        <f t="shared" si="16"/>
        <v>0</v>
      </c>
      <c r="G77" s="60">
        <f t="shared" si="16"/>
        <v>0</v>
      </c>
      <c r="H77" s="60">
        <f t="shared" si="16"/>
        <v>0</v>
      </c>
      <c r="I77" s="60">
        <f t="shared" si="16"/>
        <v>0</v>
      </c>
      <c r="J77" s="60">
        <f t="shared" si="16"/>
        <v>0</v>
      </c>
      <c r="K77" s="60">
        <f t="shared" si="16"/>
        <v>0</v>
      </c>
      <c r="L77" s="60">
        <f t="shared" si="16"/>
        <v>0</v>
      </c>
      <c r="M77" s="60">
        <f t="shared" si="16"/>
        <v>0</v>
      </c>
      <c r="N77" s="60">
        <f t="shared" si="16"/>
        <v>0</v>
      </c>
      <c r="O77" s="60">
        <f t="shared" si="16"/>
        <v>0</v>
      </c>
      <c r="P77" s="60">
        <f t="shared" si="16"/>
        <v>0</v>
      </c>
      <c r="Q77" s="60">
        <f t="shared" si="16"/>
        <v>0</v>
      </c>
      <c r="R77" s="60">
        <f t="shared" si="16"/>
        <v>0</v>
      </c>
      <c r="S77" s="60">
        <f t="shared" si="16"/>
        <v>0</v>
      </c>
      <c r="T77" s="60">
        <f t="shared" si="16"/>
        <v>0</v>
      </c>
      <c r="U77" s="60">
        <f t="shared" si="16"/>
        <v>0</v>
      </c>
      <c r="V77" s="60">
        <f t="shared" si="16"/>
        <v>0</v>
      </c>
      <c r="W77" s="60">
        <f t="shared" si="16"/>
        <v>0</v>
      </c>
      <c r="X77" s="60">
        <f t="shared" si="16"/>
        <v>0</v>
      </c>
      <c r="Y77" s="60">
        <f t="shared" si="16"/>
        <v>0</v>
      </c>
      <c r="Z77" s="60">
        <f t="shared" si="16"/>
        <v>0</v>
      </c>
      <c r="AA77" s="60">
        <f t="shared" si="16"/>
        <v>0</v>
      </c>
      <c r="AB77" s="60">
        <f t="shared" si="16"/>
        <v>0</v>
      </c>
      <c r="AC77" s="60">
        <f t="shared" si="16"/>
        <v>0</v>
      </c>
      <c r="AD77" s="60">
        <f t="shared" si="16"/>
        <v>0</v>
      </c>
      <c r="AE77" s="60">
        <f t="shared" si="16"/>
        <v>0</v>
      </c>
      <c r="AF77" s="60">
        <f t="shared" si="16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7">IF(C61&lt;0,C61*-1,0)</f>
        <v>0</v>
      </c>
      <c r="D78" s="60">
        <f t="shared" si="17"/>
        <v>0</v>
      </c>
      <c r="E78" s="60">
        <f t="shared" si="17"/>
        <v>0</v>
      </c>
      <c r="F78" s="60">
        <f t="shared" si="17"/>
        <v>0</v>
      </c>
      <c r="G78" s="60">
        <f t="shared" si="17"/>
        <v>0</v>
      </c>
      <c r="H78" s="60">
        <f t="shared" si="17"/>
        <v>0</v>
      </c>
      <c r="I78" s="60">
        <f t="shared" si="17"/>
        <v>0</v>
      </c>
      <c r="J78" s="60">
        <f t="shared" si="17"/>
        <v>0</v>
      </c>
      <c r="K78" s="60">
        <f t="shared" si="17"/>
        <v>0</v>
      </c>
      <c r="L78" s="60">
        <f t="shared" si="17"/>
        <v>0</v>
      </c>
      <c r="M78" s="60">
        <f t="shared" si="17"/>
        <v>0</v>
      </c>
      <c r="N78" s="60">
        <f t="shared" si="17"/>
        <v>0</v>
      </c>
      <c r="O78" s="60">
        <f t="shared" si="17"/>
        <v>0</v>
      </c>
      <c r="P78" s="60">
        <f t="shared" si="17"/>
        <v>0</v>
      </c>
      <c r="Q78" s="60">
        <f t="shared" si="17"/>
        <v>0</v>
      </c>
      <c r="R78" s="60">
        <f t="shared" si="17"/>
        <v>0</v>
      </c>
      <c r="S78" s="60">
        <f t="shared" si="17"/>
        <v>0</v>
      </c>
      <c r="T78" s="60">
        <f t="shared" si="17"/>
        <v>0</v>
      </c>
      <c r="U78" s="60">
        <f t="shared" si="17"/>
        <v>0</v>
      </c>
      <c r="V78" s="60">
        <f t="shared" si="17"/>
        <v>0</v>
      </c>
      <c r="W78" s="60">
        <f t="shared" si="17"/>
        <v>0</v>
      </c>
      <c r="X78" s="60">
        <f t="shared" si="17"/>
        <v>0</v>
      </c>
      <c r="Y78" s="60">
        <f t="shared" si="17"/>
        <v>0</v>
      </c>
      <c r="Z78" s="60">
        <f t="shared" si="17"/>
        <v>0</v>
      </c>
      <c r="AA78" s="60">
        <f t="shared" si="17"/>
        <v>0</v>
      </c>
      <c r="AB78" s="60">
        <f t="shared" si="17"/>
        <v>0</v>
      </c>
      <c r="AC78" s="60">
        <f t="shared" si="17"/>
        <v>0</v>
      </c>
      <c r="AD78" s="60">
        <f t="shared" si="17"/>
        <v>0</v>
      </c>
      <c r="AE78" s="60">
        <f t="shared" si="17"/>
        <v>0</v>
      </c>
      <c r="AF78" s="60">
        <f t="shared" si="17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50</v>
      </c>
      <c r="C79" s="60">
        <f t="shared" ref="C79:AF79" si="18">IF(C59&lt;0,C59*-1,0)</f>
        <v>70</v>
      </c>
      <c r="D79" s="60">
        <f t="shared" si="18"/>
        <v>70.3</v>
      </c>
      <c r="E79" s="60">
        <f t="shared" si="18"/>
        <v>39</v>
      </c>
      <c r="F79" s="60">
        <f t="shared" si="18"/>
        <v>36</v>
      </c>
      <c r="G79" s="60">
        <f t="shared" si="18"/>
        <v>35</v>
      </c>
      <c r="H79" s="60">
        <f t="shared" si="18"/>
        <v>21.8</v>
      </c>
      <c r="I79" s="60">
        <f t="shared" si="18"/>
        <v>71</v>
      </c>
      <c r="J79" s="60">
        <f t="shared" si="18"/>
        <v>9.1999999999999993</v>
      </c>
      <c r="K79" s="60">
        <f t="shared" si="18"/>
        <v>20</v>
      </c>
      <c r="L79" s="60">
        <f t="shared" si="18"/>
        <v>43</v>
      </c>
      <c r="M79" s="60">
        <f t="shared" si="18"/>
        <v>52.2</v>
      </c>
      <c r="N79" s="60">
        <f t="shared" si="18"/>
        <v>56</v>
      </c>
      <c r="O79" s="60">
        <f t="shared" si="18"/>
        <v>0</v>
      </c>
      <c r="P79" s="60">
        <f t="shared" si="18"/>
        <v>0</v>
      </c>
      <c r="Q79" s="60">
        <f t="shared" si="18"/>
        <v>0</v>
      </c>
      <c r="R79" s="60">
        <f t="shared" si="18"/>
        <v>0</v>
      </c>
      <c r="S79" s="60">
        <f t="shared" si="18"/>
        <v>0</v>
      </c>
      <c r="T79" s="60">
        <f t="shared" si="18"/>
        <v>0</v>
      </c>
      <c r="U79" s="60">
        <f t="shared" si="18"/>
        <v>35.1</v>
      </c>
      <c r="V79" s="60">
        <f t="shared" si="18"/>
        <v>30</v>
      </c>
      <c r="W79" s="60">
        <f t="shared" si="18"/>
        <v>27.4</v>
      </c>
      <c r="X79" s="60">
        <f t="shared" si="18"/>
        <v>27.8</v>
      </c>
      <c r="Y79" s="60">
        <f t="shared" si="18"/>
        <v>38</v>
      </c>
      <c r="Z79" s="60">
        <f t="shared" si="18"/>
        <v>34.799999999999997</v>
      </c>
      <c r="AA79" s="60">
        <f t="shared" si="18"/>
        <v>45</v>
      </c>
      <c r="AB79" s="60">
        <f t="shared" si="18"/>
        <v>42</v>
      </c>
      <c r="AC79" s="60">
        <f t="shared" si="18"/>
        <v>45</v>
      </c>
      <c r="AD79" s="60">
        <f t="shared" si="18"/>
        <v>70</v>
      </c>
      <c r="AE79" s="60">
        <f t="shared" si="18"/>
        <v>35</v>
      </c>
      <c r="AF79" s="60">
        <f t="shared" si="18"/>
        <v>43</v>
      </c>
      <c r="AG79" s="93"/>
      <c r="AH79" s="56">
        <f t="shared" ref="AH79:AH91" si="19">MAX(B79:AF79)</f>
        <v>71</v>
      </c>
      <c r="AI79" s="57">
        <f t="shared" ref="AI79:AI91" si="20">MIN(B79:AF79)</f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21">IF(C57&lt;0,C57*-1,0)</f>
        <v>0</v>
      </c>
      <c r="D80" s="60">
        <f t="shared" si="21"/>
        <v>0</v>
      </c>
      <c r="E80" s="60">
        <f t="shared" si="21"/>
        <v>0</v>
      </c>
      <c r="F80" s="60">
        <f t="shared" si="21"/>
        <v>0</v>
      </c>
      <c r="G80" s="60">
        <f t="shared" si="21"/>
        <v>0</v>
      </c>
      <c r="H80" s="60">
        <f t="shared" si="21"/>
        <v>0</v>
      </c>
      <c r="I80" s="60">
        <f t="shared" si="21"/>
        <v>0</v>
      </c>
      <c r="J80" s="60">
        <f t="shared" si="21"/>
        <v>0</v>
      </c>
      <c r="K80" s="60">
        <f t="shared" si="21"/>
        <v>0</v>
      </c>
      <c r="L80" s="60">
        <f t="shared" si="21"/>
        <v>0</v>
      </c>
      <c r="M80" s="60">
        <f t="shared" si="21"/>
        <v>0</v>
      </c>
      <c r="N80" s="60">
        <f t="shared" si="21"/>
        <v>0</v>
      </c>
      <c r="O80" s="60">
        <f t="shared" si="21"/>
        <v>0</v>
      </c>
      <c r="P80" s="60">
        <f t="shared" si="21"/>
        <v>0</v>
      </c>
      <c r="Q80" s="60">
        <f t="shared" si="21"/>
        <v>0</v>
      </c>
      <c r="R80" s="60">
        <f t="shared" si="21"/>
        <v>0</v>
      </c>
      <c r="S80" s="60">
        <f t="shared" si="21"/>
        <v>0</v>
      </c>
      <c r="T80" s="60">
        <f t="shared" si="21"/>
        <v>0</v>
      </c>
      <c r="U80" s="60">
        <f t="shared" si="21"/>
        <v>0</v>
      </c>
      <c r="V80" s="60">
        <f t="shared" si="21"/>
        <v>0</v>
      </c>
      <c r="W80" s="60">
        <f t="shared" si="21"/>
        <v>0</v>
      </c>
      <c r="X80" s="60">
        <f t="shared" si="21"/>
        <v>0</v>
      </c>
      <c r="Y80" s="60">
        <f t="shared" si="21"/>
        <v>0</v>
      </c>
      <c r="Z80" s="60">
        <f t="shared" si="21"/>
        <v>0</v>
      </c>
      <c r="AA80" s="60">
        <f t="shared" si="21"/>
        <v>0</v>
      </c>
      <c r="AB80" s="60">
        <f t="shared" si="21"/>
        <v>0</v>
      </c>
      <c r="AC80" s="60">
        <f t="shared" si="21"/>
        <v>0</v>
      </c>
      <c r="AD80" s="60">
        <f t="shared" si="21"/>
        <v>0</v>
      </c>
      <c r="AE80" s="60">
        <f t="shared" si="21"/>
        <v>0</v>
      </c>
      <c r="AF80" s="60">
        <f t="shared" si="21"/>
        <v>0</v>
      </c>
      <c r="AG80" s="93"/>
      <c r="AH80" s="56">
        <f t="shared" si="19"/>
        <v>0</v>
      </c>
      <c r="AI80" s="57">
        <f t="shared" si="20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9"/>
        <v>0</v>
      </c>
      <c r="AI81" s="57">
        <f t="shared" si="20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22">SUM(B76:B81)</f>
        <v>50</v>
      </c>
      <c r="C82" s="74">
        <f t="shared" si="22"/>
        <v>70</v>
      </c>
      <c r="D82" s="74">
        <f t="shared" si="22"/>
        <v>70.3</v>
      </c>
      <c r="E82" s="74">
        <f t="shared" si="22"/>
        <v>39</v>
      </c>
      <c r="F82" s="74">
        <f t="shared" si="22"/>
        <v>36</v>
      </c>
      <c r="G82" s="74">
        <f t="shared" si="22"/>
        <v>35</v>
      </c>
      <c r="H82" s="74">
        <f t="shared" si="22"/>
        <v>21.8</v>
      </c>
      <c r="I82" s="74">
        <f t="shared" si="22"/>
        <v>71</v>
      </c>
      <c r="J82" s="74">
        <f t="shared" si="22"/>
        <v>9.1999999999999993</v>
      </c>
      <c r="K82" s="74">
        <f t="shared" si="22"/>
        <v>20</v>
      </c>
      <c r="L82" s="74">
        <f t="shared" si="22"/>
        <v>43</v>
      </c>
      <c r="M82" s="74">
        <f t="shared" si="22"/>
        <v>52.2</v>
      </c>
      <c r="N82" s="74">
        <f t="shared" si="22"/>
        <v>56</v>
      </c>
      <c r="O82" s="74">
        <f t="shared" si="22"/>
        <v>0</v>
      </c>
      <c r="P82" s="74">
        <f t="shared" si="22"/>
        <v>0</v>
      </c>
      <c r="Q82" s="74">
        <f t="shared" si="22"/>
        <v>0</v>
      </c>
      <c r="R82" s="74">
        <f t="shared" si="22"/>
        <v>0</v>
      </c>
      <c r="S82" s="74">
        <f t="shared" si="22"/>
        <v>0</v>
      </c>
      <c r="T82" s="74">
        <f t="shared" si="22"/>
        <v>0</v>
      </c>
      <c r="U82" s="74">
        <f t="shared" si="22"/>
        <v>35.1</v>
      </c>
      <c r="V82" s="74">
        <f t="shared" si="22"/>
        <v>30</v>
      </c>
      <c r="W82" s="74">
        <f t="shared" si="22"/>
        <v>27.4</v>
      </c>
      <c r="X82" s="74">
        <f t="shared" si="22"/>
        <v>27.8</v>
      </c>
      <c r="Y82" s="74">
        <f t="shared" si="22"/>
        <v>38</v>
      </c>
      <c r="Z82" s="74">
        <f t="shared" si="22"/>
        <v>34.799999999999997</v>
      </c>
      <c r="AA82" s="74">
        <f t="shared" si="22"/>
        <v>45</v>
      </c>
      <c r="AB82" s="74">
        <f t="shared" si="22"/>
        <v>42</v>
      </c>
      <c r="AC82" s="74">
        <f t="shared" si="22"/>
        <v>45</v>
      </c>
      <c r="AD82" s="74">
        <f t="shared" si="22"/>
        <v>70</v>
      </c>
      <c r="AE82" s="74">
        <f t="shared" si="22"/>
        <v>35</v>
      </c>
      <c r="AF82" s="74">
        <f t="shared" si="22"/>
        <v>43</v>
      </c>
      <c r="AG82" s="79">
        <f t="shared" si="22"/>
        <v>0</v>
      </c>
      <c r="AH82" s="56">
        <f t="shared" si="19"/>
        <v>71</v>
      </c>
      <c r="AI82" s="57">
        <f t="shared" si="20"/>
        <v>0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3">SUM(B70:B82)</f>
        <v>1830.88</v>
      </c>
      <c r="C83" s="74">
        <f t="shared" si="23"/>
        <v>1832.88</v>
      </c>
      <c r="D83" s="74">
        <f t="shared" si="23"/>
        <v>1770.2799999999997</v>
      </c>
      <c r="E83" s="74">
        <f t="shared" si="23"/>
        <v>1778.28</v>
      </c>
      <c r="F83" s="74">
        <f t="shared" si="23"/>
        <v>2006.88</v>
      </c>
      <c r="G83" s="74">
        <f t="shared" si="23"/>
        <v>2006.88</v>
      </c>
      <c r="H83" s="74">
        <f t="shared" si="23"/>
        <v>2196.88</v>
      </c>
      <c r="I83" s="74">
        <f t="shared" si="23"/>
        <v>2496.88</v>
      </c>
      <c r="J83" s="74">
        <f t="shared" si="23"/>
        <v>2508.88</v>
      </c>
      <c r="K83" s="74">
        <f t="shared" si="23"/>
        <v>2634.6800000000003</v>
      </c>
      <c r="L83" s="74">
        <f t="shared" si="23"/>
        <v>2768.28</v>
      </c>
      <c r="M83" s="74">
        <f t="shared" si="23"/>
        <v>2584.4799999999996</v>
      </c>
      <c r="N83" s="74">
        <f t="shared" si="23"/>
        <v>2564.2799999999997</v>
      </c>
      <c r="O83" s="74">
        <f t="shared" si="23"/>
        <v>2458.08</v>
      </c>
      <c r="P83" s="74">
        <f t="shared" si="23"/>
        <v>2322.08</v>
      </c>
      <c r="Q83" s="74">
        <f t="shared" si="23"/>
        <v>2239.48</v>
      </c>
      <c r="R83" s="74">
        <f t="shared" si="23"/>
        <v>2314.6799999999998</v>
      </c>
      <c r="S83" s="74">
        <f t="shared" si="23"/>
        <v>2332.2399999999998</v>
      </c>
      <c r="T83" s="74">
        <f t="shared" si="23"/>
        <v>2302.2399999999998</v>
      </c>
      <c r="U83" s="74">
        <f t="shared" si="23"/>
        <v>2590.08</v>
      </c>
      <c r="V83" s="74">
        <f t="shared" si="23"/>
        <v>2874.4800000000005</v>
      </c>
      <c r="W83" s="74">
        <f t="shared" si="23"/>
        <v>3025.4800000000005</v>
      </c>
      <c r="X83" s="74">
        <f t="shared" si="23"/>
        <v>2863.4800000000005</v>
      </c>
      <c r="Y83" s="74">
        <f t="shared" si="23"/>
        <v>2743.68</v>
      </c>
      <c r="Z83" s="74">
        <f t="shared" si="23"/>
        <v>2657.0800000000004</v>
      </c>
      <c r="AA83" s="74">
        <f t="shared" si="23"/>
        <v>2574.2799999999997</v>
      </c>
      <c r="AB83" s="74">
        <f t="shared" si="23"/>
        <v>2490.2799999999997</v>
      </c>
      <c r="AC83" s="74">
        <f t="shared" si="23"/>
        <v>2388.08</v>
      </c>
      <c r="AD83" s="74">
        <f t="shared" si="23"/>
        <v>2115.6799999999998</v>
      </c>
      <c r="AE83" s="74">
        <f t="shared" si="23"/>
        <v>1861.2799999999997</v>
      </c>
      <c r="AF83" s="74">
        <f t="shared" si="23"/>
        <v>1878.6799999999998</v>
      </c>
      <c r="AG83" s="79">
        <f t="shared" si="23"/>
        <v>4360.08</v>
      </c>
      <c r="AH83" s="56">
        <f t="shared" si="19"/>
        <v>3025.4800000000005</v>
      </c>
      <c r="AI83" s="57">
        <f t="shared" si="20"/>
        <v>1770.2799999999997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50.05</v>
      </c>
      <c r="C84" s="97">
        <v>49.91</v>
      </c>
      <c r="D84" s="97">
        <v>49.996000000000002</v>
      </c>
      <c r="E84" s="97">
        <v>49.996000000000002</v>
      </c>
      <c r="F84" s="97">
        <v>49.927999999999997</v>
      </c>
      <c r="G84" s="97">
        <v>49.972999999999999</v>
      </c>
      <c r="H84" s="97">
        <v>49.969000000000001</v>
      </c>
      <c r="I84" s="97">
        <v>50.036999999999999</v>
      </c>
      <c r="J84" s="97">
        <v>49.923000000000002</v>
      </c>
      <c r="K84" s="97">
        <v>50.003999999999998</v>
      </c>
      <c r="L84" s="97">
        <v>50.012</v>
      </c>
      <c r="M84" s="97">
        <v>50.04</v>
      </c>
      <c r="N84" s="97">
        <v>50.01</v>
      </c>
      <c r="O84" s="97">
        <v>49.99</v>
      </c>
      <c r="P84" s="97">
        <v>49.99</v>
      </c>
      <c r="Q84" s="97">
        <v>50.06</v>
      </c>
      <c r="R84" s="97">
        <v>50.05</v>
      </c>
      <c r="S84" s="97">
        <v>50.037999999999997</v>
      </c>
      <c r="T84" s="97">
        <v>49.959000000000003</v>
      </c>
      <c r="U84" s="97">
        <v>50.045999999999999</v>
      </c>
      <c r="V84" s="97">
        <v>49.96</v>
      </c>
      <c r="W84" s="97">
        <v>49.957000000000001</v>
      </c>
      <c r="X84" s="97">
        <v>49.904000000000003</v>
      </c>
      <c r="Y84" s="97">
        <v>50.042000000000002</v>
      </c>
      <c r="Z84" s="97">
        <v>49.978999999999999</v>
      </c>
      <c r="AA84" s="97">
        <v>50.015999999999998</v>
      </c>
      <c r="AB84" s="97">
        <v>49.975999999999999</v>
      </c>
      <c r="AC84" s="97">
        <v>49.95</v>
      </c>
      <c r="AD84" s="97">
        <v>49.98</v>
      </c>
      <c r="AE84" s="97">
        <v>49.994999999999997</v>
      </c>
      <c r="AF84" s="96">
        <v>50.06</v>
      </c>
      <c r="AG84" s="98"/>
      <c r="AH84" s="56">
        <f t="shared" si="19"/>
        <v>50.06</v>
      </c>
      <c r="AI84" s="57">
        <f t="shared" si="20"/>
        <v>49.904000000000003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127</v>
      </c>
      <c r="C85" s="53">
        <v>127</v>
      </c>
      <c r="D85" s="53">
        <v>126.6</v>
      </c>
      <c r="E85" s="53">
        <v>126.6</v>
      </c>
      <c r="F85" s="53">
        <v>125.3</v>
      </c>
      <c r="G85" s="53">
        <v>124.1</v>
      </c>
      <c r="H85" s="53">
        <v>124.3</v>
      </c>
      <c r="I85" s="53">
        <v>123.6</v>
      </c>
      <c r="J85" s="53">
        <v>122.7</v>
      </c>
      <c r="K85" s="53">
        <v>123.9</v>
      </c>
      <c r="L85" s="53">
        <v>125</v>
      </c>
      <c r="M85" s="53">
        <v>124.7</v>
      </c>
      <c r="N85" s="53">
        <v>123.2</v>
      </c>
      <c r="O85" s="53">
        <v>123.3</v>
      </c>
      <c r="P85" s="53">
        <v>124.6</v>
      </c>
      <c r="Q85" s="53">
        <v>125.7</v>
      </c>
      <c r="R85" s="53">
        <v>126.4</v>
      </c>
      <c r="S85" s="53">
        <v>124.8</v>
      </c>
      <c r="T85" s="101">
        <v>126.5</v>
      </c>
      <c r="U85" s="101">
        <v>125.7</v>
      </c>
      <c r="V85" s="101">
        <v>125</v>
      </c>
      <c r="W85" s="101">
        <v>126</v>
      </c>
      <c r="X85" s="101">
        <v>124.8</v>
      </c>
      <c r="Y85" s="101">
        <v>125.8</v>
      </c>
      <c r="Z85" s="101">
        <v>126</v>
      </c>
      <c r="AA85" s="53">
        <v>126.2</v>
      </c>
      <c r="AB85" s="53">
        <v>126.2</v>
      </c>
      <c r="AC85" s="53">
        <v>126.4</v>
      </c>
      <c r="AD85" s="53">
        <v>125.4</v>
      </c>
      <c r="AE85" s="53">
        <v>126</v>
      </c>
      <c r="AF85" s="100">
        <v>126</v>
      </c>
      <c r="AG85" s="102"/>
      <c r="AH85" s="56">
        <f t="shared" si="19"/>
        <v>127</v>
      </c>
      <c r="AI85" s="57">
        <f t="shared" si="20"/>
        <v>122.7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131</v>
      </c>
      <c r="C86" s="53">
        <v>131</v>
      </c>
      <c r="D86" s="53">
        <v>130.9</v>
      </c>
      <c r="E86" s="53">
        <v>130.9</v>
      </c>
      <c r="F86" s="53">
        <v>129.19999999999999</v>
      </c>
      <c r="G86" s="53">
        <v>127.8</v>
      </c>
      <c r="H86" s="53">
        <v>127.2</v>
      </c>
      <c r="I86" s="53">
        <v>127.1</v>
      </c>
      <c r="J86" s="53">
        <v>125.9</v>
      </c>
      <c r="K86" s="53">
        <v>126.6</v>
      </c>
      <c r="L86" s="53">
        <v>127.5</v>
      </c>
      <c r="M86" s="53">
        <v>127</v>
      </c>
      <c r="N86" s="53">
        <v>126.3</v>
      </c>
      <c r="O86" s="53">
        <v>125.9</v>
      </c>
      <c r="P86" s="53">
        <v>127.5</v>
      </c>
      <c r="Q86" s="53">
        <v>128.19999999999999</v>
      </c>
      <c r="R86" s="53">
        <v>128.6</v>
      </c>
      <c r="S86" s="53">
        <v>127</v>
      </c>
      <c r="T86" s="101">
        <v>128.19999999999999</v>
      </c>
      <c r="U86" s="101">
        <v>127.7</v>
      </c>
      <c r="V86" s="101">
        <v>127</v>
      </c>
      <c r="W86" s="101">
        <v>127.5</v>
      </c>
      <c r="X86" s="101">
        <v>126.6</v>
      </c>
      <c r="Y86" s="101">
        <v>127.8</v>
      </c>
      <c r="Z86" s="101">
        <v>127.9</v>
      </c>
      <c r="AA86" s="53">
        <v>128.69999999999999</v>
      </c>
      <c r="AB86" s="53">
        <v>128.69999999999999</v>
      </c>
      <c r="AC86" s="53">
        <v>129</v>
      </c>
      <c r="AD86" s="53">
        <v>129.4</v>
      </c>
      <c r="AE86" s="53">
        <v>131</v>
      </c>
      <c r="AF86" s="100">
        <v>131</v>
      </c>
      <c r="AG86" s="102"/>
      <c r="AH86" s="56">
        <f t="shared" si="19"/>
        <v>131</v>
      </c>
      <c r="AI86" s="57">
        <f t="shared" si="20"/>
        <v>125.9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129</v>
      </c>
      <c r="C87" s="53">
        <v>129</v>
      </c>
      <c r="D87" s="53">
        <v>127.8</v>
      </c>
      <c r="E87" s="53">
        <v>127.8</v>
      </c>
      <c r="F87" s="53">
        <v>128.80000000000001</v>
      </c>
      <c r="G87" s="53">
        <v>127.8</v>
      </c>
      <c r="H87" s="53">
        <v>127.6</v>
      </c>
      <c r="I87" s="53">
        <v>127.8</v>
      </c>
      <c r="J87" s="53">
        <v>127.5</v>
      </c>
      <c r="K87" s="53">
        <v>127.8</v>
      </c>
      <c r="L87" s="53">
        <v>128</v>
      </c>
      <c r="M87" s="53">
        <v>127.3</v>
      </c>
      <c r="N87" s="53">
        <v>128.4</v>
      </c>
      <c r="O87" s="53">
        <v>127.8</v>
      </c>
      <c r="P87" s="53">
        <v>130.1</v>
      </c>
      <c r="Q87" s="53">
        <v>130.19999999999999</v>
      </c>
      <c r="R87" s="53">
        <v>129.19999999999999</v>
      </c>
      <c r="S87" s="53">
        <v>128.5</v>
      </c>
      <c r="T87" s="53">
        <v>127.6</v>
      </c>
      <c r="U87" s="53">
        <v>130.69999999999999</v>
      </c>
      <c r="V87" s="53">
        <v>124.2</v>
      </c>
      <c r="W87" s="101">
        <v>127.8</v>
      </c>
      <c r="X87" s="101">
        <v>130.4</v>
      </c>
      <c r="Y87" s="101">
        <v>132.1</v>
      </c>
      <c r="Z87" s="101">
        <v>132.1</v>
      </c>
      <c r="AA87" s="53">
        <v>129.9</v>
      </c>
      <c r="AB87" s="53">
        <v>129.9</v>
      </c>
      <c r="AC87" s="53">
        <v>129.6</v>
      </c>
      <c r="AD87" s="53">
        <v>129</v>
      </c>
      <c r="AE87" s="53">
        <v>129</v>
      </c>
      <c r="AF87" s="100">
        <v>129.69999999999999</v>
      </c>
      <c r="AG87" s="102"/>
      <c r="AH87" s="56">
        <f t="shared" si="19"/>
        <v>132.1</v>
      </c>
      <c r="AI87" s="57">
        <f t="shared" si="20"/>
        <v>124.2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132</v>
      </c>
      <c r="C88" s="53">
        <v>132</v>
      </c>
      <c r="D88" s="53">
        <v>131</v>
      </c>
      <c r="E88" s="53">
        <v>131</v>
      </c>
      <c r="F88" s="53">
        <v>131.6</v>
      </c>
      <c r="G88" s="53">
        <v>130.4</v>
      </c>
      <c r="H88" s="53">
        <v>130.1</v>
      </c>
      <c r="I88" s="53">
        <v>129.4</v>
      </c>
      <c r="J88" s="53">
        <v>130.1</v>
      </c>
      <c r="K88" s="53">
        <v>130.1</v>
      </c>
      <c r="L88" s="53">
        <v>131</v>
      </c>
      <c r="M88" s="53">
        <v>130.6</v>
      </c>
      <c r="N88" s="53">
        <v>131.69999999999999</v>
      </c>
      <c r="O88" s="53">
        <v>131.19999999999999</v>
      </c>
      <c r="P88" s="53">
        <v>133.6</v>
      </c>
      <c r="Q88" s="53">
        <v>134.6</v>
      </c>
      <c r="R88" s="53">
        <v>132.4</v>
      </c>
      <c r="S88" s="53">
        <v>131.69999999999999</v>
      </c>
      <c r="T88" s="53">
        <v>131.1</v>
      </c>
      <c r="U88" s="53">
        <v>132.19999999999999</v>
      </c>
      <c r="V88" s="53">
        <v>125.7</v>
      </c>
      <c r="W88" s="101">
        <v>131.1</v>
      </c>
      <c r="X88" s="101">
        <v>134.69999999999999</v>
      </c>
      <c r="Y88" s="101">
        <v>134.69999999999999</v>
      </c>
      <c r="Z88" s="101">
        <v>135</v>
      </c>
      <c r="AA88" s="53">
        <v>134.1</v>
      </c>
      <c r="AB88" s="53">
        <v>134.1</v>
      </c>
      <c r="AC88" s="53">
        <v>132.30000000000001</v>
      </c>
      <c r="AD88" s="53">
        <v>132.30000000000001</v>
      </c>
      <c r="AE88" s="53">
        <v>132</v>
      </c>
      <c r="AF88" s="100">
        <v>133</v>
      </c>
      <c r="AG88" s="102"/>
      <c r="AH88" s="56">
        <f t="shared" si="19"/>
        <v>135</v>
      </c>
      <c r="AI88" s="57">
        <f t="shared" si="20"/>
        <v>125.7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134</v>
      </c>
      <c r="C89" s="105">
        <v>134</v>
      </c>
      <c r="D89" s="105">
        <v>134.9</v>
      </c>
      <c r="E89" s="105">
        <v>134.9</v>
      </c>
      <c r="F89" s="105">
        <v>133.69999999999999</v>
      </c>
      <c r="G89" s="105">
        <v>131.30000000000001</v>
      </c>
      <c r="H89" s="105">
        <v>130.69999999999999</v>
      </c>
      <c r="I89" s="105">
        <v>132.69999999999999</v>
      </c>
      <c r="J89" s="105">
        <v>132.1</v>
      </c>
      <c r="K89" s="105">
        <v>132.5</v>
      </c>
      <c r="L89" s="105">
        <v>134</v>
      </c>
      <c r="M89" s="105">
        <v>134.5</v>
      </c>
      <c r="N89" s="105">
        <v>132</v>
      </c>
      <c r="O89" s="105">
        <v>131.6</v>
      </c>
      <c r="P89" s="105">
        <v>136.1</v>
      </c>
      <c r="Q89" s="105">
        <v>135.19999999999999</v>
      </c>
      <c r="R89" s="105">
        <v>132</v>
      </c>
      <c r="S89" s="105">
        <v>132.19999999999999</v>
      </c>
      <c r="T89" s="105">
        <v>132.80000000000001</v>
      </c>
      <c r="U89" s="105">
        <v>133.80000000000001</v>
      </c>
      <c r="V89" s="105">
        <v>135.1</v>
      </c>
      <c r="W89" s="101">
        <v>134</v>
      </c>
      <c r="X89" s="101">
        <v>132.30000000000001</v>
      </c>
      <c r="Y89" s="101">
        <v>134.30000000000001</v>
      </c>
      <c r="Z89" s="101">
        <v>134.1</v>
      </c>
      <c r="AA89" s="105">
        <v>136</v>
      </c>
      <c r="AB89" s="105">
        <v>136</v>
      </c>
      <c r="AC89" s="105">
        <v>134.5</v>
      </c>
      <c r="AD89" s="105">
        <v>135</v>
      </c>
      <c r="AE89" s="105">
        <v>133</v>
      </c>
      <c r="AF89" s="104">
        <v>132</v>
      </c>
      <c r="AG89" s="106"/>
      <c r="AH89" s="56">
        <f t="shared" si="19"/>
        <v>136.1</v>
      </c>
      <c r="AI89" s="57">
        <f t="shared" si="20"/>
        <v>130.69999999999999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135</v>
      </c>
      <c r="C90" s="53">
        <v>135</v>
      </c>
      <c r="D90" s="53">
        <v>134.69999999999999</v>
      </c>
      <c r="E90" s="53">
        <v>134.69999999999999</v>
      </c>
      <c r="F90" s="53">
        <v>132</v>
      </c>
      <c r="G90" s="53">
        <v>128.1</v>
      </c>
      <c r="H90" s="53">
        <v>127.7</v>
      </c>
      <c r="I90" s="53">
        <v>130.4</v>
      </c>
      <c r="J90" s="53">
        <v>129.9</v>
      </c>
      <c r="K90" s="53">
        <v>130.69999999999999</v>
      </c>
      <c r="L90" s="53">
        <v>131</v>
      </c>
      <c r="M90" s="53">
        <v>129.6</v>
      </c>
      <c r="N90" s="53">
        <v>130.9</v>
      </c>
      <c r="O90" s="53">
        <v>129.1</v>
      </c>
      <c r="P90" s="53">
        <v>134.6</v>
      </c>
      <c r="Q90" s="53">
        <v>133</v>
      </c>
      <c r="R90" s="53">
        <v>128.4</v>
      </c>
      <c r="S90" s="53">
        <v>128.4</v>
      </c>
      <c r="T90" s="53">
        <v>129.19999999999999</v>
      </c>
      <c r="U90" s="53">
        <v>131.30000000000001</v>
      </c>
      <c r="V90" s="53">
        <v>132.9</v>
      </c>
      <c r="W90" s="101">
        <v>132.30000000000001</v>
      </c>
      <c r="X90" s="101">
        <v>132.4</v>
      </c>
      <c r="Y90" s="101">
        <v>136</v>
      </c>
      <c r="Z90" s="101">
        <v>133.1</v>
      </c>
      <c r="AA90" s="53">
        <v>135.19999999999999</v>
      </c>
      <c r="AB90" s="53">
        <v>135.19999999999999</v>
      </c>
      <c r="AC90" s="53">
        <v>135</v>
      </c>
      <c r="AD90" s="53">
        <v>135</v>
      </c>
      <c r="AE90" s="53">
        <v>132</v>
      </c>
      <c r="AF90" s="100">
        <v>133</v>
      </c>
      <c r="AG90" s="102"/>
      <c r="AH90" s="56">
        <f t="shared" si="19"/>
        <v>136</v>
      </c>
      <c r="AI90" s="57">
        <f t="shared" si="20"/>
        <v>127.7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66.5</v>
      </c>
      <c r="C91" s="108">
        <v>66.5</v>
      </c>
      <c r="D91" s="108">
        <v>66.5</v>
      </c>
      <c r="E91" s="108">
        <v>66.5</v>
      </c>
      <c r="F91" s="108">
        <v>65.400000000000006</v>
      </c>
      <c r="G91" s="108">
        <v>64.8</v>
      </c>
      <c r="H91" s="108">
        <v>64.3</v>
      </c>
      <c r="I91" s="108">
        <v>64.3</v>
      </c>
      <c r="J91" s="108">
        <v>64.3</v>
      </c>
      <c r="K91" s="108">
        <v>64.3</v>
      </c>
      <c r="L91" s="108">
        <v>64.7</v>
      </c>
      <c r="M91" s="108">
        <v>64.7</v>
      </c>
      <c r="N91" s="108">
        <v>64.099999999999994</v>
      </c>
      <c r="O91" s="108">
        <v>69.5</v>
      </c>
      <c r="P91" s="108">
        <v>64.8</v>
      </c>
      <c r="Q91" s="108">
        <v>64.8</v>
      </c>
      <c r="R91" s="108">
        <v>65.400000000000006</v>
      </c>
      <c r="S91" s="108">
        <v>64.599999999999994</v>
      </c>
      <c r="T91" s="108">
        <v>65.099999999999994</v>
      </c>
      <c r="U91" s="108">
        <v>64.8</v>
      </c>
      <c r="V91" s="108">
        <v>64.3</v>
      </c>
      <c r="W91" s="108">
        <v>64.400000000000006</v>
      </c>
      <c r="X91" s="108">
        <v>64.099999999999994</v>
      </c>
      <c r="Y91" s="108">
        <v>64.900000000000006</v>
      </c>
      <c r="Z91" s="108">
        <v>65</v>
      </c>
      <c r="AA91" s="108">
        <v>65.3</v>
      </c>
      <c r="AB91" s="108">
        <v>65.3</v>
      </c>
      <c r="AC91" s="108">
        <v>65.5</v>
      </c>
      <c r="AD91" s="108">
        <v>66</v>
      </c>
      <c r="AE91" s="108">
        <v>66.5</v>
      </c>
      <c r="AF91" s="107">
        <v>66.400000000000006</v>
      </c>
      <c r="AG91" s="109"/>
      <c r="AH91" s="56">
        <f t="shared" si="19"/>
        <v>69.5</v>
      </c>
      <c r="AI91" s="57">
        <f t="shared" si="20"/>
        <v>64.099999999999994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145.03999999999996</v>
      </c>
      <c r="C93" s="114">
        <f t="shared" ref="C93:AF93" si="24">SUM(C15,C18,C21:C22,C42,C44:C45,C47,C49,C94:C97,C102,C108,C114,C123,C125,C137,C144,C147:C148,C155,C157,C159,C163:C165,C167:C169,C174,C180:C181,C183:C185,C193,C198)</f>
        <v>138.03999999999996</v>
      </c>
      <c r="D93" s="114">
        <f t="shared" si="24"/>
        <v>139.63999999999999</v>
      </c>
      <c r="E93" s="114">
        <f t="shared" si="24"/>
        <v>139.63999999999999</v>
      </c>
      <c r="F93" s="115">
        <f t="shared" si="24"/>
        <v>192.13999999999996</v>
      </c>
      <c r="G93" s="115">
        <f t="shared" si="24"/>
        <v>212.13999999999996</v>
      </c>
      <c r="H93" s="115">
        <f t="shared" si="24"/>
        <v>235.53999999999996</v>
      </c>
      <c r="I93" s="115">
        <f t="shared" si="24"/>
        <v>274.24</v>
      </c>
      <c r="J93" s="115">
        <f t="shared" si="24"/>
        <v>320.94000000000005</v>
      </c>
      <c r="K93" s="115">
        <f t="shared" si="24"/>
        <v>341.53999999999996</v>
      </c>
      <c r="L93" s="115">
        <f t="shared" si="24"/>
        <v>342.74000000000007</v>
      </c>
      <c r="M93" s="115">
        <f t="shared" si="24"/>
        <v>334.14000000000004</v>
      </c>
      <c r="N93" s="115">
        <f t="shared" si="24"/>
        <v>321.04000000000002</v>
      </c>
      <c r="O93" s="115">
        <f t="shared" si="24"/>
        <v>306.04000000000002</v>
      </c>
      <c r="P93" s="115">
        <f t="shared" si="24"/>
        <v>296.14000000000004</v>
      </c>
      <c r="Q93" s="115">
        <f t="shared" si="24"/>
        <v>286.54000000000002</v>
      </c>
      <c r="R93" s="115">
        <f t="shared" si="24"/>
        <v>288.14000000000004</v>
      </c>
      <c r="S93" s="115">
        <f t="shared" si="24"/>
        <v>288.34000000000003</v>
      </c>
      <c r="T93" s="115">
        <f t="shared" si="24"/>
        <v>301.74</v>
      </c>
      <c r="U93" s="115">
        <f t="shared" si="24"/>
        <v>319.34000000000003</v>
      </c>
      <c r="V93" s="115">
        <f t="shared" si="24"/>
        <v>368.74</v>
      </c>
      <c r="W93" s="115">
        <f t="shared" si="24"/>
        <v>401.44000000000005</v>
      </c>
      <c r="X93" s="115">
        <f t="shared" si="24"/>
        <v>388.14000000000004</v>
      </c>
      <c r="Y93" s="115">
        <f t="shared" si="24"/>
        <v>374.54</v>
      </c>
      <c r="Z93" s="115">
        <f t="shared" si="24"/>
        <v>358.74000000000007</v>
      </c>
      <c r="AA93" s="115">
        <f t="shared" si="24"/>
        <v>323.44000000000005</v>
      </c>
      <c r="AB93" s="115">
        <f t="shared" si="24"/>
        <v>316.24</v>
      </c>
      <c r="AC93" s="115">
        <f t="shared" si="24"/>
        <v>285.24</v>
      </c>
      <c r="AD93" s="115">
        <f t="shared" si="24"/>
        <v>221.23999999999998</v>
      </c>
      <c r="AE93" s="115">
        <f t="shared" si="24"/>
        <v>175.23999999999998</v>
      </c>
      <c r="AF93" s="115">
        <f t="shared" si="24"/>
        <v>153.73999999999998</v>
      </c>
      <c r="AG93" s="116"/>
      <c r="AH93" s="56">
        <f>MAX(B93:AF93)</f>
        <v>401.44000000000005</v>
      </c>
      <c r="AI93" s="57">
        <f>MIN(B93:AF93)</f>
        <v>138.03999999999996</v>
      </c>
    </row>
    <row r="94" spans="1:88" x14ac:dyDescent="0.25">
      <c r="A94" s="117" t="s">
        <v>97</v>
      </c>
      <c r="B94" s="60">
        <v>60</v>
      </c>
      <c r="C94" s="60">
        <v>65</v>
      </c>
      <c r="D94" s="60">
        <v>61.8</v>
      </c>
      <c r="E94" s="60">
        <v>61.8</v>
      </c>
      <c r="F94" s="118">
        <v>72.099999999999994</v>
      </c>
      <c r="G94" s="118">
        <v>63.9</v>
      </c>
      <c r="H94" s="118">
        <v>64.400000000000006</v>
      </c>
      <c r="I94" s="118">
        <v>49.3</v>
      </c>
      <c r="J94" s="118">
        <v>42.8</v>
      </c>
      <c r="K94" s="118">
        <v>46.7</v>
      </c>
      <c r="L94" s="49">
        <v>54</v>
      </c>
      <c r="M94" s="118">
        <v>72.2</v>
      </c>
      <c r="N94" s="118">
        <v>67.8</v>
      </c>
      <c r="O94" s="118">
        <v>55.2</v>
      </c>
      <c r="P94" s="118">
        <v>60</v>
      </c>
      <c r="Q94" s="118">
        <v>70.599999999999994</v>
      </c>
      <c r="R94" s="118">
        <v>0</v>
      </c>
      <c r="S94" s="118">
        <v>0</v>
      </c>
      <c r="T94" s="49">
        <v>64.400000000000006</v>
      </c>
      <c r="U94" s="49">
        <v>56.9</v>
      </c>
      <c r="V94" s="49">
        <v>48</v>
      </c>
      <c r="W94" s="118">
        <v>32.200000000000003</v>
      </c>
      <c r="X94" s="118">
        <v>54.9</v>
      </c>
      <c r="Y94" s="118">
        <v>63.4</v>
      </c>
      <c r="Z94" s="118">
        <v>70</v>
      </c>
      <c r="AA94" s="49">
        <v>80</v>
      </c>
      <c r="AB94" s="49">
        <v>81</v>
      </c>
      <c r="AC94" s="49">
        <v>78</v>
      </c>
      <c r="AD94" s="49">
        <v>77</v>
      </c>
      <c r="AE94" s="49">
        <v>61</v>
      </c>
      <c r="AF94" s="119">
        <v>56</v>
      </c>
      <c r="AG94" s="120">
        <v>75</v>
      </c>
      <c r="AH94" s="56">
        <f t="shared" ref="AH94:AH99" si="25">IF(ABS(MAX(B94:AF94))&gt;ABS(MIN(B94:AF94)),MAX(B94:AF94),MIN(B94:AF94))</f>
        <v>81</v>
      </c>
      <c r="AI94" s="121">
        <f t="shared" ref="AI94:AI99" si="26">INDEX($B$9:$AF$9,1,MATCH(AH94,B94:AF94,0))</f>
        <v>0.85416666666666663</v>
      </c>
    </row>
    <row r="95" spans="1:88" x14ac:dyDescent="0.25">
      <c r="A95" s="122" t="s">
        <v>98</v>
      </c>
      <c r="B95" s="62">
        <v>-90</v>
      </c>
      <c r="C95" s="62">
        <v>-94</v>
      </c>
      <c r="D95" s="62">
        <v>-97</v>
      </c>
      <c r="E95" s="62">
        <v>-97</v>
      </c>
      <c r="F95" s="62">
        <v>-77</v>
      </c>
      <c r="G95" s="62">
        <v>-61</v>
      </c>
      <c r="H95" s="62">
        <v>-62</v>
      </c>
      <c r="I95" s="62">
        <v>-50</v>
      </c>
      <c r="J95" s="62">
        <v>-31</v>
      </c>
      <c r="K95" s="62">
        <v>-26</v>
      </c>
      <c r="L95" s="62">
        <v>-17</v>
      </c>
      <c r="M95" s="62">
        <f>-12.9-16.5</f>
        <v>-29.4</v>
      </c>
      <c r="N95" s="62">
        <f>-15-18.4</f>
        <v>-33.4</v>
      </c>
      <c r="O95" s="62">
        <f>-16.4-20.4</f>
        <v>-36.799999999999997</v>
      </c>
      <c r="P95" s="62">
        <f>-18.3-21.8</f>
        <v>-40.1</v>
      </c>
      <c r="Q95" s="62">
        <f>-19-23.2</f>
        <v>-42.2</v>
      </c>
      <c r="R95" s="62">
        <v>-8</v>
      </c>
      <c r="S95" s="62">
        <v>-6</v>
      </c>
      <c r="T95" s="62">
        <v>-28.8</v>
      </c>
      <c r="U95" s="62">
        <v>-19.600000000000001</v>
      </c>
      <c r="V95" s="62">
        <v>-5.8</v>
      </c>
      <c r="W95" s="62">
        <v>16.100000000000001</v>
      </c>
      <c r="X95" s="62">
        <v>5</v>
      </c>
      <c r="Y95" s="62">
        <v>1.2</v>
      </c>
      <c r="Z95" s="62">
        <v>-8.6</v>
      </c>
      <c r="AA95" s="53">
        <v>-23</v>
      </c>
      <c r="AB95" s="53">
        <v>-28</v>
      </c>
      <c r="AC95" s="53">
        <v>-39</v>
      </c>
      <c r="AD95" s="53">
        <v>-64</v>
      </c>
      <c r="AE95" s="53">
        <v>-76</v>
      </c>
      <c r="AF95" s="123">
        <v>-86</v>
      </c>
      <c r="AG95" s="120">
        <v>240</v>
      </c>
      <c r="AH95" s="56">
        <f t="shared" si="25"/>
        <v>-97</v>
      </c>
      <c r="AI95" s="121">
        <f t="shared" si="26"/>
        <v>0.125</v>
      </c>
    </row>
    <row r="96" spans="1:88" x14ac:dyDescent="0.25">
      <c r="A96" s="122" t="s">
        <v>99</v>
      </c>
      <c r="B96" s="62">
        <v>-13</v>
      </c>
      <c r="C96" s="62">
        <v>-9</v>
      </c>
      <c r="D96" s="62">
        <v>-12.2</v>
      </c>
      <c r="E96" s="62">
        <v>-12.2</v>
      </c>
      <c r="F96" s="62">
        <v>-10.4</v>
      </c>
      <c r="G96" s="62">
        <v>-4.8</v>
      </c>
      <c r="H96" s="62">
        <v>-7.9</v>
      </c>
      <c r="I96" s="62">
        <v>1</v>
      </c>
      <c r="J96" s="62">
        <v>2.9</v>
      </c>
      <c r="K96" s="62">
        <v>20.7</v>
      </c>
      <c r="L96" s="62">
        <v>27.8</v>
      </c>
      <c r="M96" s="62">
        <v>12.4</v>
      </c>
      <c r="N96" s="62">
        <v>9</v>
      </c>
      <c r="O96" s="62">
        <v>11.1</v>
      </c>
      <c r="P96" s="62">
        <v>10</v>
      </c>
      <c r="Q96" s="62">
        <v>12.7</v>
      </c>
      <c r="R96" s="62">
        <v>24.5</v>
      </c>
      <c r="S96" s="62">
        <v>22.3</v>
      </c>
      <c r="T96" s="62">
        <v>19</v>
      </c>
      <c r="U96" s="62">
        <v>18</v>
      </c>
      <c r="V96" s="62">
        <v>33.5</v>
      </c>
      <c r="W96" s="62">
        <v>51.1</v>
      </c>
      <c r="X96" s="62">
        <v>27.5</v>
      </c>
      <c r="Y96" s="62">
        <v>18.399999999999999</v>
      </c>
      <c r="Z96" s="62">
        <v>13.8</v>
      </c>
      <c r="AA96" s="53">
        <v>8.1999999999999993</v>
      </c>
      <c r="AB96" s="53">
        <v>7</v>
      </c>
      <c r="AC96" s="53">
        <v>6</v>
      </c>
      <c r="AD96" s="53">
        <v>-2</v>
      </c>
      <c r="AE96" s="53">
        <v>-9</v>
      </c>
      <c r="AF96" s="123">
        <v>-11</v>
      </c>
      <c r="AG96" s="120">
        <v>60</v>
      </c>
      <c r="AH96" s="56">
        <f t="shared" si="25"/>
        <v>51.1</v>
      </c>
      <c r="AI96" s="121">
        <f t="shared" si="26"/>
        <v>0.75</v>
      </c>
    </row>
    <row r="97" spans="1:37" x14ac:dyDescent="0.25">
      <c r="A97" s="124" t="s">
        <v>100</v>
      </c>
      <c r="B97" s="65">
        <v>-21</v>
      </c>
      <c r="C97" s="65">
        <v>-33</v>
      </c>
      <c r="D97" s="65">
        <v>-22</v>
      </c>
      <c r="E97" s="65">
        <v>-22</v>
      </c>
      <c r="F97" s="65">
        <v>-1.6</v>
      </c>
      <c r="G97" s="65">
        <v>5</v>
      </c>
      <c r="H97" s="65">
        <v>32</v>
      </c>
      <c r="I97" s="65">
        <v>64.900000000000006</v>
      </c>
      <c r="J97" s="65">
        <v>97.2</v>
      </c>
      <c r="K97" s="65">
        <v>91.1</v>
      </c>
      <c r="L97" s="65">
        <v>72.7</v>
      </c>
      <c r="M97" s="65">
        <v>73.7</v>
      </c>
      <c r="N97" s="65">
        <v>72.400000000000006</v>
      </c>
      <c r="O97" s="65">
        <v>71.3</v>
      </c>
      <c r="P97" s="65">
        <v>61</v>
      </c>
      <c r="Q97" s="65">
        <v>40.200000000000003</v>
      </c>
      <c r="R97" s="65">
        <v>66.400000000000006</v>
      </c>
      <c r="S97" s="65">
        <v>66.8</v>
      </c>
      <c r="T97" s="65">
        <v>41.9</v>
      </c>
      <c r="U97" s="65">
        <v>58.8</v>
      </c>
      <c r="V97" s="65">
        <v>87.8</v>
      </c>
      <c r="W97" s="65">
        <v>96.8</v>
      </c>
      <c r="X97" s="65">
        <v>95.5</v>
      </c>
      <c r="Y97" s="65">
        <v>86.3</v>
      </c>
      <c r="Z97" s="65">
        <v>78.3</v>
      </c>
      <c r="AA97" s="125">
        <v>53</v>
      </c>
      <c r="AB97" s="125">
        <v>51</v>
      </c>
      <c r="AC97" s="125">
        <v>35</v>
      </c>
      <c r="AD97" s="125">
        <v>5</v>
      </c>
      <c r="AE97" s="125">
        <v>-6</v>
      </c>
      <c r="AF97" s="126">
        <v>-10.5</v>
      </c>
      <c r="AG97" s="127">
        <v>120</v>
      </c>
      <c r="AH97" s="56">
        <f t="shared" si="25"/>
        <v>97.2</v>
      </c>
      <c r="AI97" s="121">
        <f t="shared" si="26"/>
        <v>0.29166666666666669</v>
      </c>
    </row>
    <row r="98" spans="1:37" x14ac:dyDescent="0.25">
      <c r="A98" s="124" t="s">
        <v>101</v>
      </c>
      <c r="B98" s="65">
        <v>2.8</v>
      </c>
      <c r="C98" s="65">
        <v>9</v>
      </c>
      <c r="D98" s="65">
        <v>-5.0999999999999996</v>
      </c>
      <c r="E98" s="65">
        <v>-5.0999999999999996</v>
      </c>
      <c r="F98" s="65">
        <v>10.8</v>
      </c>
      <c r="G98" s="65">
        <v>15</v>
      </c>
      <c r="H98" s="65">
        <v>35.799999999999997</v>
      </c>
      <c r="I98" s="65">
        <v>54.1</v>
      </c>
      <c r="J98" s="65">
        <v>81.7</v>
      </c>
      <c r="K98" s="65">
        <v>71.8</v>
      </c>
      <c r="L98" s="65">
        <v>54.5</v>
      </c>
      <c r="M98" s="65">
        <v>58.1</v>
      </c>
      <c r="N98" s="65">
        <v>56.8</v>
      </c>
      <c r="O98" s="65">
        <v>61.8</v>
      </c>
      <c r="P98" s="65">
        <v>54.8</v>
      </c>
      <c r="Q98" s="65">
        <v>38.9</v>
      </c>
      <c r="R98" s="65">
        <v>53.8</v>
      </c>
      <c r="S98" s="65">
        <v>52.3</v>
      </c>
      <c r="T98" s="65">
        <v>35</v>
      </c>
      <c r="U98" s="65">
        <v>45.6</v>
      </c>
      <c r="V98" s="65">
        <v>58.7</v>
      </c>
      <c r="W98" s="65">
        <v>59.3</v>
      </c>
      <c r="X98" s="65">
        <v>58.8</v>
      </c>
      <c r="Y98" s="65">
        <v>59.6</v>
      </c>
      <c r="Z98" s="65">
        <v>54.7</v>
      </c>
      <c r="AA98" s="125">
        <v>38</v>
      </c>
      <c r="AB98" s="125">
        <v>37</v>
      </c>
      <c r="AC98" s="125">
        <v>28</v>
      </c>
      <c r="AD98" s="125">
        <v>10</v>
      </c>
      <c r="AE98" s="125">
        <v>8.5</v>
      </c>
      <c r="AF98" s="126">
        <v>6.4</v>
      </c>
      <c r="AG98" s="127"/>
      <c r="AH98" s="56">
        <f t="shared" si="25"/>
        <v>81.7</v>
      </c>
      <c r="AI98" s="121">
        <f t="shared" si="26"/>
        <v>0.29166666666666669</v>
      </c>
    </row>
    <row r="99" spans="1:37" ht="15.75" thickBot="1" x14ac:dyDescent="0.3">
      <c r="A99" s="124" t="s">
        <v>254</v>
      </c>
      <c r="B99" s="65">
        <v>80</v>
      </c>
      <c r="C99" s="65">
        <v>82</v>
      </c>
      <c r="D99" s="65">
        <v>71.7</v>
      </c>
      <c r="E99" s="65">
        <v>71.7</v>
      </c>
      <c r="F99" s="65">
        <v>77.900000000000006</v>
      </c>
      <c r="G99" s="65">
        <v>70</v>
      </c>
      <c r="H99" s="65">
        <v>61.6</v>
      </c>
      <c r="I99" s="65">
        <v>45</v>
      </c>
      <c r="J99" s="65">
        <v>34.4</v>
      </c>
      <c r="K99" s="65">
        <v>33</v>
      </c>
      <c r="L99" s="65">
        <v>43.5</v>
      </c>
      <c r="M99" s="65">
        <v>56.6</v>
      </c>
      <c r="N99" s="65">
        <v>20.7</v>
      </c>
      <c r="O99" s="65">
        <v>44.6</v>
      </c>
      <c r="P99" s="65">
        <v>34.799999999999997</v>
      </c>
      <c r="Q99" s="65">
        <v>17.8</v>
      </c>
      <c r="R99" s="65">
        <v>36.1</v>
      </c>
      <c r="S99" s="65">
        <v>62.1</v>
      </c>
      <c r="T99" s="65">
        <v>53.5</v>
      </c>
      <c r="U99" s="65">
        <v>46.3</v>
      </c>
      <c r="V99" s="65">
        <v>31.1</v>
      </c>
      <c r="W99" s="65">
        <v>59.2</v>
      </c>
      <c r="X99" s="65">
        <v>40.1</v>
      </c>
      <c r="Y99" s="65">
        <v>46.6</v>
      </c>
      <c r="Z99" s="65">
        <v>55.7</v>
      </c>
      <c r="AA99" s="125">
        <v>65</v>
      </c>
      <c r="AB99" s="125">
        <v>80</v>
      </c>
      <c r="AC99" s="125">
        <v>74</v>
      </c>
      <c r="AD99" s="125">
        <v>83</v>
      </c>
      <c r="AE99" s="125">
        <v>75</v>
      </c>
      <c r="AF99" s="126">
        <v>72</v>
      </c>
      <c r="AG99" s="128"/>
      <c r="AH99" s="56">
        <f t="shared" si="25"/>
        <v>83</v>
      </c>
      <c r="AI99" s="121">
        <f t="shared" si="26"/>
        <v>0.91666666666666696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7">B101</f>
        <v>9.9</v>
      </c>
      <c r="D101" s="134">
        <f t="shared" si="27"/>
        <v>9.9</v>
      </c>
      <c r="E101" s="134">
        <f t="shared" si="27"/>
        <v>9.9</v>
      </c>
      <c r="F101" s="134">
        <f t="shared" si="27"/>
        <v>9.9</v>
      </c>
      <c r="G101" s="134">
        <f t="shared" si="27"/>
        <v>9.9</v>
      </c>
      <c r="H101" s="134">
        <f t="shared" si="27"/>
        <v>9.9</v>
      </c>
      <c r="I101" s="134">
        <f t="shared" si="27"/>
        <v>9.9</v>
      </c>
      <c r="J101" s="134">
        <f t="shared" si="27"/>
        <v>9.9</v>
      </c>
      <c r="K101" s="134">
        <f t="shared" si="27"/>
        <v>9.9</v>
      </c>
      <c r="L101" s="134">
        <f t="shared" si="27"/>
        <v>9.9</v>
      </c>
      <c r="M101" s="134">
        <f t="shared" si="27"/>
        <v>9.9</v>
      </c>
      <c r="N101" s="134">
        <f t="shared" si="27"/>
        <v>9.9</v>
      </c>
      <c r="O101" s="134">
        <f t="shared" si="27"/>
        <v>9.9</v>
      </c>
      <c r="P101" s="134">
        <f t="shared" si="27"/>
        <v>9.9</v>
      </c>
      <c r="Q101" s="134">
        <f t="shared" si="27"/>
        <v>9.9</v>
      </c>
      <c r="R101" s="134">
        <f t="shared" si="27"/>
        <v>9.9</v>
      </c>
      <c r="S101" s="134">
        <f t="shared" ref="S101:AF106" si="28">R101</f>
        <v>9.9</v>
      </c>
      <c r="T101" s="134">
        <f t="shared" si="28"/>
        <v>9.9</v>
      </c>
      <c r="U101" s="134">
        <f t="shared" si="28"/>
        <v>9.9</v>
      </c>
      <c r="V101" s="134">
        <f t="shared" si="28"/>
        <v>9.9</v>
      </c>
      <c r="W101" s="134">
        <f t="shared" si="28"/>
        <v>9.9</v>
      </c>
      <c r="X101" s="134">
        <f t="shared" si="28"/>
        <v>9.9</v>
      </c>
      <c r="Y101" s="134">
        <f t="shared" si="28"/>
        <v>9.9</v>
      </c>
      <c r="Z101" s="134">
        <f t="shared" si="28"/>
        <v>9.9</v>
      </c>
      <c r="AA101" s="134">
        <f t="shared" si="28"/>
        <v>9.9</v>
      </c>
      <c r="AB101" s="134">
        <f t="shared" si="28"/>
        <v>9.9</v>
      </c>
      <c r="AC101" s="134">
        <f t="shared" si="28"/>
        <v>9.9</v>
      </c>
      <c r="AD101" s="134">
        <f t="shared" si="28"/>
        <v>9.9</v>
      </c>
      <c r="AE101" s="134">
        <f t="shared" si="28"/>
        <v>9.9</v>
      </c>
      <c r="AF101" s="134">
        <f t="shared" si="28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7"/>
        <v>9.6</v>
      </c>
      <c r="D102" s="137">
        <f t="shared" si="27"/>
        <v>9.6</v>
      </c>
      <c r="E102" s="137">
        <f t="shared" si="27"/>
        <v>9.6</v>
      </c>
      <c r="F102" s="137">
        <f t="shared" si="27"/>
        <v>9.6</v>
      </c>
      <c r="G102" s="137">
        <f t="shared" si="27"/>
        <v>9.6</v>
      </c>
      <c r="H102" s="137">
        <f t="shared" si="27"/>
        <v>9.6</v>
      </c>
      <c r="I102" s="137">
        <f t="shared" si="27"/>
        <v>9.6</v>
      </c>
      <c r="J102" s="137">
        <f t="shared" si="27"/>
        <v>9.6</v>
      </c>
      <c r="K102" s="137">
        <f t="shared" si="27"/>
        <v>9.6</v>
      </c>
      <c r="L102" s="137">
        <f t="shared" si="27"/>
        <v>9.6</v>
      </c>
      <c r="M102" s="137">
        <f t="shared" si="27"/>
        <v>9.6</v>
      </c>
      <c r="N102" s="137">
        <f t="shared" si="27"/>
        <v>9.6</v>
      </c>
      <c r="O102" s="137">
        <f t="shared" si="27"/>
        <v>9.6</v>
      </c>
      <c r="P102" s="137">
        <f t="shared" si="27"/>
        <v>9.6</v>
      </c>
      <c r="Q102" s="137">
        <f t="shared" si="27"/>
        <v>9.6</v>
      </c>
      <c r="R102" s="137">
        <f t="shared" si="27"/>
        <v>9.6</v>
      </c>
      <c r="S102" s="137">
        <f t="shared" si="28"/>
        <v>9.6</v>
      </c>
      <c r="T102" s="137">
        <f t="shared" si="28"/>
        <v>9.6</v>
      </c>
      <c r="U102" s="137">
        <f t="shared" si="28"/>
        <v>9.6</v>
      </c>
      <c r="V102" s="137">
        <f t="shared" si="28"/>
        <v>9.6</v>
      </c>
      <c r="W102" s="137">
        <f t="shared" si="28"/>
        <v>9.6</v>
      </c>
      <c r="X102" s="137">
        <f t="shared" si="28"/>
        <v>9.6</v>
      </c>
      <c r="Y102" s="137">
        <f t="shared" si="28"/>
        <v>9.6</v>
      </c>
      <c r="Z102" s="137">
        <f t="shared" si="28"/>
        <v>9.6</v>
      </c>
      <c r="AA102" s="137">
        <f t="shared" si="28"/>
        <v>9.6</v>
      </c>
      <c r="AB102" s="137">
        <f t="shared" si="28"/>
        <v>9.6</v>
      </c>
      <c r="AC102" s="137">
        <f t="shared" si="28"/>
        <v>9.6</v>
      </c>
      <c r="AD102" s="137">
        <f t="shared" si="28"/>
        <v>9.6</v>
      </c>
      <c r="AE102" s="137">
        <f t="shared" si="28"/>
        <v>9.6</v>
      </c>
      <c r="AF102" s="137">
        <f t="shared" si="28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7"/>
        <v>9.98</v>
      </c>
      <c r="D103" s="137">
        <f t="shared" si="27"/>
        <v>9.98</v>
      </c>
      <c r="E103" s="137">
        <f t="shared" si="27"/>
        <v>9.98</v>
      </c>
      <c r="F103" s="137">
        <f t="shared" si="27"/>
        <v>9.98</v>
      </c>
      <c r="G103" s="137">
        <f t="shared" si="27"/>
        <v>9.98</v>
      </c>
      <c r="H103" s="137">
        <f t="shared" si="27"/>
        <v>9.98</v>
      </c>
      <c r="I103" s="137">
        <f t="shared" si="27"/>
        <v>9.98</v>
      </c>
      <c r="J103" s="137">
        <f t="shared" si="27"/>
        <v>9.98</v>
      </c>
      <c r="K103" s="137">
        <f t="shared" si="27"/>
        <v>9.98</v>
      </c>
      <c r="L103" s="137">
        <f t="shared" si="27"/>
        <v>9.98</v>
      </c>
      <c r="M103" s="137">
        <f t="shared" si="27"/>
        <v>9.98</v>
      </c>
      <c r="N103" s="137">
        <f t="shared" si="27"/>
        <v>9.98</v>
      </c>
      <c r="O103" s="137">
        <f t="shared" si="27"/>
        <v>9.98</v>
      </c>
      <c r="P103" s="137">
        <f t="shared" si="27"/>
        <v>9.98</v>
      </c>
      <c r="Q103" s="137">
        <f t="shared" si="27"/>
        <v>9.98</v>
      </c>
      <c r="R103" s="137">
        <f t="shared" si="27"/>
        <v>9.98</v>
      </c>
      <c r="S103" s="137">
        <f t="shared" si="28"/>
        <v>9.98</v>
      </c>
      <c r="T103" s="137">
        <f t="shared" si="28"/>
        <v>9.98</v>
      </c>
      <c r="U103" s="137">
        <f t="shared" si="28"/>
        <v>9.98</v>
      </c>
      <c r="V103" s="137">
        <f t="shared" si="28"/>
        <v>9.98</v>
      </c>
      <c r="W103" s="137">
        <f t="shared" si="28"/>
        <v>9.98</v>
      </c>
      <c r="X103" s="137">
        <f t="shared" si="28"/>
        <v>9.98</v>
      </c>
      <c r="Y103" s="137">
        <f t="shared" si="28"/>
        <v>9.98</v>
      </c>
      <c r="Z103" s="137">
        <f t="shared" si="28"/>
        <v>9.98</v>
      </c>
      <c r="AA103" s="137">
        <f t="shared" si="28"/>
        <v>9.98</v>
      </c>
      <c r="AB103" s="137">
        <f t="shared" si="28"/>
        <v>9.98</v>
      </c>
      <c r="AC103" s="137">
        <f t="shared" si="28"/>
        <v>9.98</v>
      </c>
      <c r="AD103" s="137">
        <f t="shared" si="28"/>
        <v>9.98</v>
      </c>
      <c r="AE103" s="137">
        <f t="shared" si="28"/>
        <v>9.98</v>
      </c>
      <c r="AF103" s="137">
        <f t="shared" si="28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7"/>
        <v>9.1</v>
      </c>
      <c r="D104" s="137">
        <f t="shared" si="27"/>
        <v>9.1</v>
      </c>
      <c r="E104" s="137">
        <f t="shared" si="27"/>
        <v>9.1</v>
      </c>
      <c r="F104" s="137">
        <f t="shared" si="27"/>
        <v>9.1</v>
      </c>
      <c r="G104" s="137">
        <f t="shared" si="27"/>
        <v>9.1</v>
      </c>
      <c r="H104" s="137">
        <f t="shared" si="27"/>
        <v>9.1</v>
      </c>
      <c r="I104" s="137">
        <f t="shared" si="27"/>
        <v>9.1</v>
      </c>
      <c r="J104" s="137">
        <f t="shared" si="27"/>
        <v>9.1</v>
      </c>
      <c r="K104" s="137">
        <f t="shared" si="27"/>
        <v>9.1</v>
      </c>
      <c r="L104" s="137">
        <f t="shared" si="27"/>
        <v>9.1</v>
      </c>
      <c r="M104" s="137">
        <f t="shared" si="27"/>
        <v>9.1</v>
      </c>
      <c r="N104" s="137">
        <f t="shared" si="27"/>
        <v>9.1</v>
      </c>
      <c r="O104" s="137">
        <f t="shared" si="27"/>
        <v>9.1</v>
      </c>
      <c r="P104" s="137">
        <f t="shared" si="27"/>
        <v>9.1</v>
      </c>
      <c r="Q104" s="137">
        <f t="shared" si="27"/>
        <v>9.1</v>
      </c>
      <c r="R104" s="137">
        <f t="shared" si="27"/>
        <v>9.1</v>
      </c>
      <c r="S104" s="137">
        <f t="shared" si="28"/>
        <v>9.1</v>
      </c>
      <c r="T104" s="137">
        <f t="shared" si="28"/>
        <v>9.1</v>
      </c>
      <c r="U104" s="137">
        <f t="shared" si="28"/>
        <v>9.1</v>
      </c>
      <c r="V104" s="137">
        <f t="shared" si="28"/>
        <v>9.1</v>
      </c>
      <c r="W104" s="137">
        <f t="shared" si="28"/>
        <v>9.1</v>
      </c>
      <c r="X104" s="137">
        <f t="shared" si="28"/>
        <v>9.1</v>
      </c>
      <c r="Y104" s="137">
        <f t="shared" si="28"/>
        <v>9.1</v>
      </c>
      <c r="Z104" s="137">
        <f t="shared" si="28"/>
        <v>9.1</v>
      </c>
      <c r="AA104" s="137">
        <f t="shared" si="28"/>
        <v>9.1</v>
      </c>
      <c r="AB104" s="137">
        <f t="shared" si="28"/>
        <v>9.1</v>
      </c>
      <c r="AC104" s="137">
        <f t="shared" si="28"/>
        <v>9.1</v>
      </c>
      <c r="AD104" s="137">
        <f t="shared" si="28"/>
        <v>9.1</v>
      </c>
      <c r="AE104" s="137">
        <f t="shared" si="28"/>
        <v>9.1</v>
      </c>
      <c r="AF104" s="137">
        <f t="shared" si="28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7"/>
        <v>9.18</v>
      </c>
      <c r="D105" s="137">
        <f t="shared" si="27"/>
        <v>9.18</v>
      </c>
      <c r="E105" s="137">
        <f t="shared" si="27"/>
        <v>9.18</v>
      </c>
      <c r="F105" s="137">
        <f t="shared" si="27"/>
        <v>9.18</v>
      </c>
      <c r="G105" s="137">
        <f t="shared" si="27"/>
        <v>9.18</v>
      </c>
      <c r="H105" s="137">
        <f t="shared" si="27"/>
        <v>9.18</v>
      </c>
      <c r="I105" s="137">
        <f t="shared" si="27"/>
        <v>9.18</v>
      </c>
      <c r="J105" s="137">
        <f t="shared" si="27"/>
        <v>9.18</v>
      </c>
      <c r="K105" s="137">
        <f t="shared" si="27"/>
        <v>9.18</v>
      </c>
      <c r="L105" s="137">
        <f t="shared" si="27"/>
        <v>9.18</v>
      </c>
      <c r="M105" s="137">
        <f t="shared" si="27"/>
        <v>9.18</v>
      </c>
      <c r="N105" s="137">
        <f t="shared" si="27"/>
        <v>9.18</v>
      </c>
      <c r="O105" s="137">
        <f t="shared" si="27"/>
        <v>9.18</v>
      </c>
      <c r="P105" s="137">
        <f t="shared" si="27"/>
        <v>9.18</v>
      </c>
      <c r="Q105" s="137">
        <f t="shared" si="27"/>
        <v>9.18</v>
      </c>
      <c r="R105" s="137">
        <f t="shared" si="27"/>
        <v>9.18</v>
      </c>
      <c r="S105" s="137">
        <f t="shared" si="28"/>
        <v>9.18</v>
      </c>
      <c r="T105" s="137">
        <f t="shared" si="28"/>
        <v>9.18</v>
      </c>
      <c r="U105" s="137">
        <f t="shared" si="28"/>
        <v>9.18</v>
      </c>
      <c r="V105" s="137">
        <f t="shared" si="28"/>
        <v>9.18</v>
      </c>
      <c r="W105" s="137">
        <f t="shared" si="28"/>
        <v>9.18</v>
      </c>
      <c r="X105" s="137">
        <f t="shared" si="28"/>
        <v>9.18</v>
      </c>
      <c r="Y105" s="137">
        <f t="shared" si="28"/>
        <v>9.18</v>
      </c>
      <c r="Z105" s="137">
        <f t="shared" si="28"/>
        <v>9.18</v>
      </c>
      <c r="AA105" s="137">
        <f t="shared" si="28"/>
        <v>9.18</v>
      </c>
      <c r="AB105" s="137">
        <f t="shared" si="28"/>
        <v>9.18</v>
      </c>
      <c r="AC105" s="137">
        <f t="shared" si="28"/>
        <v>9.18</v>
      </c>
      <c r="AD105" s="137">
        <f t="shared" si="28"/>
        <v>9.18</v>
      </c>
      <c r="AE105" s="137">
        <f t="shared" si="28"/>
        <v>9.18</v>
      </c>
      <c r="AF105" s="137">
        <f t="shared" si="28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7"/>
        <v>7</v>
      </c>
      <c r="D106" s="137">
        <f t="shared" si="27"/>
        <v>7</v>
      </c>
      <c r="E106" s="137">
        <f t="shared" si="27"/>
        <v>7</v>
      </c>
      <c r="F106" s="137">
        <f t="shared" si="27"/>
        <v>7</v>
      </c>
      <c r="G106" s="137">
        <f t="shared" si="27"/>
        <v>7</v>
      </c>
      <c r="H106" s="137">
        <f t="shared" si="27"/>
        <v>7</v>
      </c>
      <c r="I106" s="137">
        <f t="shared" si="27"/>
        <v>7</v>
      </c>
      <c r="J106" s="137">
        <f t="shared" si="27"/>
        <v>7</v>
      </c>
      <c r="K106" s="137">
        <f t="shared" si="27"/>
        <v>7</v>
      </c>
      <c r="L106" s="137">
        <f t="shared" si="27"/>
        <v>7</v>
      </c>
      <c r="M106" s="137">
        <f t="shared" si="27"/>
        <v>7</v>
      </c>
      <c r="N106" s="137">
        <f t="shared" si="27"/>
        <v>7</v>
      </c>
      <c r="O106" s="137">
        <f t="shared" si="27"/>
        <v>7</v>
      </c>
      <c r="P106" s="137">
        <f t="shared" si="27"/>
        <v>7</v>
      </c>
      <c r="Q106" s="137">
        <f t="shared" si="27"/>
        <v>7</v>
      </c>
      <c r="R106" s="137">
        <f t="shared" si="27"/>
        <v>7</v>
      </c>
      <c r="S106" s="137">
        <f t="shared" si="28"/>
        <v>7</v>
      </c>
      <c r="T106" s="137">
        <f t="shared" si="28"/>
        <v>7</v>
      </c>
      <c r="U106" s="137">
        <f t="shared" si="28"/>
        <v>7</v>
      </c>
      <c r="V106" s="137">
        <f t="shared" si="28"/>
        <v>7</v>
      </c>
      <c r="W106" s="137">
        <f t="shared" si="28"/>
        <v>7</v>
      </c>
      <c r="X106" s="137">
        <f t="shared" si="28"/>
        <v>7</v>
      </c>
      <c r="Y106" s="137">
        <f t="shared" si="28"/>
        <v>7</v>
      </c>
      <c r="Z106" s="137">
        <f t="shared" si="28"/>
        <v>7</v>
      </c>
      <c r="AA106" s="137">
        <f t="shared" si="28"/>
        <v>7</v>
      </c>
      <c r="AB106" s="137">
        <f t="shared" si="28"/>
        <v>7</v>
      </c>
      <c r="AC106" s="137">
        <f t="shared" si="28"/>
        <v>7</v>
      </c>
      <c r="AD106" s="137">
        <f t="shared" si="28"/>
        <v>7</v>
      </c>
      <c r="AE106" s="137">
        <f t="shared" si="28"/>
        <v>7</v>
      </c>
      <c r="AF106" s="137">
        <f t="shared" si="28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9">B108</f>
        <v>2.25</v>
      </c>
      <c r="D108" s="137">
        <f t="shared" si="29"/>
        <v>2.25</v>
      </c>
      <c r="E108" s="137">
        <f t="shared" si="29"/>
        <v>2.25</v>
      </c>
      <c r="F108" s="137">
        <f t="shared" si="29"/>
        <v>2.25</v>
      </c>
      <c r="G108" s="137">
        <f t="shared" si="29"/>
        <v>2.25</v>
      </c>
      <c r="H108" s="137">
        <f t="shared" si="29"/>
        <v>2.25</v>
      </c>
      <c r="I108" s="137">
        <f t="shared" si="29"/>
        <v>2.25</v>
      </c>
      <c r="J108" s="137">
        <f t="shared" si="29"/>
        <v>2.25</v>
      </c>
      <c r="K108" s="137">
        <f t="shared" si="29"/>
        <v>2.25</v>
      </c>
      <c r="L108" s="137">
        <f t="shared" si="29"/>
        <v>2.25</v>
      </c>
      <c r="M108" s="137">
        <f t="shared" si="29"/>
        <v>2.25</v>
      </c>
      <c r="N108" s="137">
        <f t="shared" si="29"/>
        <v>2.25</v>
      </c>
      <c r="O108" s="137">
        <f t="shared" si="29"/>
        <v>2.25</v>
      </c>
      <c r="P108" s="137">
        <f t="shared" si="29"/>
        <v>2.25</v>
      </c>
      <c r="Q108" s="137">
        <f t="shared" si="29"/>
        <v>2.25</v>
      </c>
      <c r="R108" s="137">
        <f t="shared" si="29"/>
        <v>2.25</v>
      </c>
      <c r="S108" s="137">
        <f t="shared" ref="S108:AF109" si="30">R108</f>
        <v>2.25</v>
      </c>
      <c r="T108" s="137">
        <f t="shared" si="30"/>
        <v>2.25</v>
      </c>
      <c r="U108" s="137">
        <f t="shared" si="30"/>
        <v>2.25</v>
      </c>
      <c r="V108" s="137">
        <f t="shared" si="30"/>
        <v>2.25</v>
      </c>
      <c r="W108" s="137">
        <f t="shared" si="30"/>
        <v>2.25</v>
      </c>
      <c r="X108" s="137">
        <f t="shared" si="30"/>
        <v>2.25</v>
      </c>
      <c r="Y108" s="137">
        <f t="shared" si="30"/>
        <v>2.25</v>
      </c>
      <c r="Z108" s="137">
        <f t="shared" si="30"/>
        <v>2.25</v>
      </c>
      <c r="AA108" s="137">
        <f t="shared" si="30"/>
        <v>2.25</v>
      </c>
      <c r="AB108" s="137">
        <f t="shared" si="30"/>
        <v>2.25</v>
      </c>
      <c r="AC108" s="137">
        <f t="shared" si="30"/>
        <v>2.25</v>
      </c>
      <c r="AD108" s="137">
        <f t="shared" si="30"/>
        <v>2.25</v>
      </c>
      <c r="AE108" s="137">
        <f t="shared" si="30"/>
        <v>2.25</v>
      </c>
      <c r="AF108" s="137">
        <f t="shared" si="30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9"/>
        <v>1.64</v>
      </c>
      <c r="D109" s="137">
        <f t="shared" si="29"/>
        <v>1.64</v>
      </c>
      <c r="E109" s="137">
        <f t="shared" si="29"/>
        <v>1.64</v>
      </c>
      <c r="F109" s="137">
        <f t="shared" si="29"/>
        <v>1.64</v>
      </c>
      <c r="G109" s="137">
        <f t="shared" si="29"/>
        <v>1.64</v>
      </c>
      <c r="H109" s="137">
        <f t="shared" si="29"/>
        <v>1.64</v>
      </c>
      <c r="I109" s="137">
        <f t="shared" si="29"/>
        <v>1.64</v>
      </c>
      <c r="J109" s="137">
        <f t="shared" si="29"/>
        <v>1.64</v>
      </c>
      <c r="K109" s="137">
        <f t="shared" si="29"/>
        <v>1.64</v>
      </c>
      <c r="L109" s="137">
        <f t="shared" si="29"/>
        <v>1.64</v>
      </c>
      <c r="M109" s="137">
        <f t="shared" si="29"/>
        <v>1.64</v>
      </c>
      <c r="N109" s="137">
        <f t="shared" si="29"/>
        <v>1.64</v>
      </c>
      <c r="O109" s="137">
        <f t="shared" si="29"/>
        <v>1.64</v>
      </c>
      <c r="P109" s="137">
        <f t="shared" si="29"/>
        <v>1.64</v>
      </c>
      <c r="Q109" s="137">
        <f t="shared" si="29"/>
        <v>1.64</v>
      </c>
      <c r="R109" s="137">
        <f t="shared" si="29"/>
        <v>1.64</v>
      </c>
      <c r="S109" s="137">
        <f t="shared" si="30"/>
        <v>1.64</v>
      </c>
      <c r="T109" s="137">
        <f t="shared" si="30"/>
        <v>1.64</v>
      </c>
      <c r="U109" s="137">
        <f t="shared" si="30"/>
        <v>1.64</v>
      </c>
      <c r="V109" s="137">
        <f t="shared" si="30"/>
        <v>1.64</v>
      </c>
      <c r="W109" s="137">
        <f t="shared" si="30"/>
        <v>1.64</v>
      </c>
      <c r="X109" s="137">
        <f t="shared" si="30"/>
        <v>1.64</v>
      </c>
      <c r="Y109" s="137">
        <f t="shared" si="30"/>
        <v>1.64</v>
      </c>
      <c r="Z109" s="137">
        <f t="shared" si="30"/>
        <v>1.64</v>
      </c>
      <c r="AA109" s="137">
        <f t="shared" si="30"/>
        <v>1.64</v>
      </c>
      <c r="AB109" s="137">
        <f t="shared" si="30"/>
        <v>1.64</v>
      </c>
      <c r="AC109" s="137">
        <f t="shared" si="30"/>
        <v>1.64</v>
      </c>
      <c r="AD109" s="137">
        <f t="shared" si="30"/>
        <v>1.64</v>
      </c>
      <c r="AE109" s="137">
        <f t="shared" si="30"/>
        <v>1.64</v>
      </c>
      <c r="AF109" s="137">
        <f t="shared" si="30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31">B111</f>
        <v>1.62</v>
      </c>
      <c r="D111" s="137">
        <f t="shared" si="31"/>
        <v>1.62</v>
      </c>
      <c r="E111" s="137">
        <f t="shared" si="31"/>
        <v>1.62</v>
      </c>
      <c r="F111" s="137">
        <f t="shared" si="31"/>
        <v>1.62</v>
      </c>
      <c r="G111" s="137">
        <f t="shared" si="31"/>
        <v>1.62</v>
      </c>
      <c r="H111" s="137">
        <f t="shared" si="31"/>
        <v>1.62</v>
      </c>
      <c r="I111" s="137">
        <f t="shared" si="31"/>
        <v>1.62</v>
      </c>
      <c r="J111" s="137">
        <f t="shared" si="31"/>
        <v>1.62</v>
      </c>
      <c r="K111" s="137">
        <f t="shared" si="31"/>
        <v>1.62</v>
      </c>
      <c r="L111" s="137">
        <f t="shared" si="31"/>
        <v>1.62</v>
      </c>
      <c r="M111" s="137">
        <f t="shared" si="31"/>
        <v>1.62</v>
      </c>
      <c r="N111" s="137">
        <f t="shared" si="31"/>
        <v>1.62</v>
      </c>
      <c r="O111" s="137">
        <f t="shared" si="31"/>
        <v>1.62</v>
      </c>
      <c r="P111" s="137">
        <f t="shared" si="31"/>
        <v>1.62</v>
      </c>
      <c r="Q111" s="137">
        <f t="shared" si="31"/>
        <v>1.62</v>
      </c>
      <c r="R111" s="137">
        <f t="shared" si="31"/>
        <v>1.62</v>
      </c>
      <c r="S111" s="137">
        <f t="shared" ref="S111:AF126" si="32">R111</f>
        <v>1.62</v>
      </c>
      <c r="T111" s="137">
        <f t="shared" si="32"/>
        <v>1.62</v>
      </c>
      <c r="U111" s="137">
        <f t="shared" si="32"/>
        <v>1.62</v>
      </c>
      <c r="V111" s="137">
        <f t="shared" si="32"/>
        <v>1.62</v>
      </c>
      <c r="W111" s="137">
        <f t="shared" si="32"/>
        <v>1.62</v>
      </c>
      <c r="X111" s="137">
        <f t="shared" si="32"/>
        <v>1.62</v>
      </c>
      <c r="Y111" s="137">
        <f t="shared" si="32"/>
        <v>1.62</v>
      </c>
      <c r="Z111" s="137">
        <f t="shared" si="32"/>
        <v>1.62</v>
      </c>
      <c r="AA111" s="137">
        <f t="shared" si="32"/>
        <v>1.62</v>
      </c>
      <c r="AB111" s="137">
        <f t="shared" si="32"/>
        <v>1.62</v>
      </c>
      <c r="AC111" s="137">
        <f t="shared" si="32"/>
        <v>1.62</v>
      </c>
      <c r="AD111" s="137">
        <f t="shared" si="32"/>
        <v>1.62</v>
      </c>
      <c r="AE111" s="137">
        <f t="shared" si="32"/>
        <v>1.62</v>
      </c>
      <c r="AF111" s="137">
        <f t="shared" si="32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31"/>
        <v>8.36</v>
      </c>
      <c r="D112" s="137">
        <f t="shared" si="31"/>
        <v>8.36</v>
      </c>
      <c r="E112" s="137">
        <f t="shared" si="31"/>
        <v>8.36</v>
      </c>
      <c r="F112" s="137">
        <f t="shared" si="31"/>
        <v>8.36</v>
      </c>
      <c r="G112" s="137">
        <f t="shared" si="31"/>
        <v>8.36</v>
      </c>
      <c r="H112" s="137">
        <f t="shared" si="31"/>
        <v>8.36</v>
      </c>
      <c r="I112" s="137">
        <f t="shared" si="31"/>
        <v>8.36</v>
      </c>
      <c r="J112" s="137">
        <f t="shared" si="31"/>
        <v>8.36</v>
      </c>
      <c r="K112" s="137">
        <f t="shared" si="31"/>
        <v>8.36</v>
      </c>
      <c r="L112" s="137">
        <f t="shared" si="31"/>
        <v>8.36</v>
      </c>
      <c r="M112" s="137">
        <f t="shared" si="31"/>
        <v>8.36</v>
      </c>
      <c r="N112" s="137">
        <f t="shared" si="31"/>
        <v>8.36</v>
      </c>
      <c r="O112" s="137">
        <f t="shared" si="31"/>
        <v>8.36</v>
      </c>
      <c r="P112" s="137">
        <f t="shared" si="31"/>
        <v>8.36</v>
      </c>
      <c r="Q112" s="137">
        <f t="shared" si="31"/>
        <v>8.36</v>
      </c>
      <c r="R112" s="137">
        <f t="shared" si="31"/>
        <v>8.36</v>
      </c>
      <c r="S112" s="137">
        <f t="shared" si="32"/>
        <v>8.36</v>
      </c>
      <c r="T112" s="137">
        <f t="shared" si="32"/>
        <v>8.36</v>
      </c>
      <c r="U112" s="137">
        <f t="shared" si="32"/>
        <v>8.36</v>
      </c>
      <c r="V112" s="137">
        <f t="shared" si="32"/>
        <v>8.36</v>
      </c>
      <c r="W112" s="137">
        <f t="shared" si="32"/>
        <v>8.36</v>
      </c>
      <c r="X112" s="137">
        <f t="shared" si="32"/>
        <v>8.36</v>
      </c>
      <c r="Y112" s="137">
        <f t="shared" si="32"/>
        <v>8.36</v>
      </c>
      <c r="Z112" s="137">
        <f t="shared" si="32"/>
        <v>8.36</v>
      </c>
      <c r="AA112" s="137">
        <f t="shared" si="32"/>
        <v>8.36</v>
      </c>
      <c r="AB112" s="137">
        <f t="shared" si="32"/>
        <v>8.36</v>
      </c>
      <c r="AC112" s="137">
        <f t="shared" si="32"/>
        <v>8.36</v>
      </c>
      <c r="AD112" s="137">
        <f t="shared" si="32"/>
        <v>8.36</v>
      </c>
      <c r="AE112" s="137">
        <f t="shared" si="32"/>
        <v>8.36</v>
      </c>
      <c r="AF112" s="137">
        <f t="shared" si="32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31"/>
        <v>8</v>
      </c>
      <c r="D113" s="137">
        <f t="shared" si="31"/>
        <v>8</v>
      </c>
      <c r="E113" s="137">
        <f t="shared" si="31"/>
        <v>8</v>
      </c>
      <c r="F113" s="137">
        <f t="shared" si="31"/>
        <v>8</v>
      </c>
      <c r="G113" s="137">
        <f t="shared" si="31"/>
        <v>8</v>
      </c>
      <c r="H113" s="137">
        <f t="shared" si="31"/>
        <v>8</v>
      </c>
      <c r="I113" s="137">
        <v>5.4</v>
      </c>
      <c r="J113" s="137">
        <f t="shared" si="31"/>
        <v>5.4</v>
      </c>
      <c r="K113" s="137">
        <f t="shared" si="31"/>
        <v>5.4</v>
      </c>
      <c r="L113" s="137">
        <f t="shared" si="31"/>
        <v>5.4</v>
      </c>
      <c r="M113" s="137">
        <f t="shared" si="31"/>
        <v>5.4</v>
      </c>
      <c r="N113" s="137">
        <f t="shared" si="31"/>
        <v>5.4</v>
      </c>
      <c r="O113" s="137">
        <f t="shared" si="31"/>
        <v>5.4</v>
      </c>
      <c r="P113" s="137">
        <f t="shared" si="31"/>
        <v>5.4</v>
      </c>
      <c r="Q113" s="137">
        <f t="shared" si="31"/>
        <v>5.4</v>
      </c>
      <c r="R113" s="137">
        <f t="shared" si="31"/>
        <v>5.4</v>
      </c>
      <c r="S113" s="137">
        <f t="shared" si="32"/>
        <v>5.4</v>
      </c>
      <c r="T113" s="137">
        <f t="shared" si="32"/>
        <v>5.4</v>
      </c>
      <c r="U113" s="137">
        <f t="shared" si="32"/>
        <v>5.4</v>
      </c>
      <c r="V113" s="137">
        <f t="shared" si="32"/>
        <v>5.4</v>
      </c>
      <c r="W113" s="137">
        <f t="shared" si="32"/>
        <v>5.4</v>
      </c>
      <c r="X113" s="137">
        <f t="shared" si="32"/>
        <v>5.4</v>
      </c>
      <c r="Y113" s="137">
        <f t="shared" si="32"/>
        <v>5.4</v>
      </c>
      <c r="Z113" s="137">
        <f t="shared" si="32"/>
        <v>5.4</v>
      </c>
      <c r="AA113" s="137">
        <f t="shared" si="32"/>
        <v>5.4</v>
      </c>
      <c r="AB113" s="137">
        <f t="shared" si="32"/>
        <v>5.4</v>
      </c>
      <c r="AC113" s="137">
        <f t="shared" si="32"/>
        <v>5.4</v>
      </c>
      <c r="AD113" s="137">
        <f t="shared" si="32"/>
        <v>5.4</v>
      </c>
      <c r="AE113" s="137">
        <f t="shared" si="32"/>
        <v>5.4</v>
      </c>
      <c r="AF113" s="137">
        <f t="shared" si="32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31"/>
        <v>6.57</v>
      </c>
      <c r="D114" s="137">
        <f t="shared" si="31"/>
        <v>6.57</v>
      </c>
      <c r="E114" s="137">
        <f t="shared" si="31"/>
        <v>6.57</v>
      </c>
      <c r="F114" s="137">
        <f t="shared" si="31"/>
        <v>6.57</v>
      </c>
      <c r="G114" s="137">
        <f t="shared" si="31"/>
        <v>6.57</v>
      </c>
      <c r="H114" s="137">
        <f t="shared" si="31"/>
        <v>6.57</v>
      </c>
      <c r="I114" s="137">
        <f t="shared" si="31"/>
        <v>6.57</v>
      </c>
      <c r="J114" s="137">
        <f t="shared" si="31"/>
        <v>6.57</v>
      </c>
      <c r="K114" s="137">
        <f t="shared" si="31"/>
        <v>6.57</v>
      </c>
      <c r="L114" s="137">
        <f t="shared" si="31"/>
        <v>6.57</v>
      </c>
      <c r="M114" s="137">
        <f t="shared" si="31"/>
        <v>6.57</v>
      </c>
      <c r="N114" s="137">
        <f t="shared" si="31"/>
        <v>6.57</v>
      </c>
      <c r="O114" s="137">
        <f t="shared" si="31"/>
        <v>6.57</v>
      </c>
      <c r="P114" s="137">
        <f t="shared" si="31"/>
        <v>6.57</v>
      </c>
      <c r="Q114" s="137">
        <f t="shared" si="31"/>
        <v>6.57</v>
      </c>
      <c r="R114" s="137">
        <f t="shared" si="31"/>
        <v>6.57</v>
      </c>
      <c r="S114" s="137">
        <f t="shared" si="32"/>
        <v>6.57</v>
      </c>
      <c r="T114" s="137">
        <f t="shared" si="32"/>
        <v>6.57</v>
      </c>
      <c r="U114" s="137">
        <f t="shared" si="32"/>
        <v>6.57</v>
      </c>
      <c r="V114" s="137">
        <f t="shared" si="32"/>
        <v>6.57</v>
      </c>
      <c r="W114" s="137">
        <f t="shared" si="32"/>
        <v>6.57</v>
      </c>
      <c r="X114" s="137">
        <f t="shared" si="32"/>
        <v>6.57</v>
      </c>
      <c r="Y114" s="137">
        <f t="shared" si="32"/>
        <v>6.57</v>
      </c>
      <c r="Z114" s="137">
        <f t="shared" si="32"/>
        <v>6.57</v>
      </c>
      <c r="AA114" s="137">
        <f t="shared" si="32"/>
        <v>6.57</v>
      </c>
      <c r="AB114" s="137">
        <f t="shared" si="32"/>
        <v>6.57</v>
      </c>
      <c r="AC114" s="137">
        <f t="shared" si="32"/>
        <v>6.57</v>
      </c>
      <c r="AD114" s="137">
        <f t="shared" si="32"/>
        <v>6.57</v>
      </c>
      <c r="AE114" s="137">
        <f t="shared" si="32"/>
        <v>6.57</v>
      </c>
      <c r="AF114" s="137">
        <f t="shared" si="32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31"/>
        <v>3.43</v>
      </c>
      <c r="D115" s="137">
        <f t="shared" si="31"/>
        <v>3.43</v>
      </c>
      <c r="E115" s="137">
        <f t="shared" si="31"/>
        <v>3.43</v>
      </c>
      <c r="F115" s="137">
        <f t="shared" si="31"/>
        <v>3.43</v>
      </c>
      <c r="G115" s="137">
        <f t="shared" si="31"/>
        <v>3.43</v>
      </c>
      <c r="H115" s="137">
        <f t="shared" si="31"/>
        <v>3.43</v>
      </c>
      <c r="I115" s="137">
        <f t="shared" si="31"/>
        <v>3.43</v>
      </c>
      <c r="J115" s="137">
        <f t="shared" si="31"/>
        <v>3.43</v>
      </c>
      <c r="K115" s="137">
        <f t="shared" si="31"/>
        <v>3.43</v>
      </c>
      <c r="L115" s="137">
        <f t="shared" si="31"/>
        <v>3.43</v>
      </c>
      <c r="M115" s="137">
        <f t="shared" si="31"/>
        <v>3.43</v>
      </c>
      <c r="N115" s="137">
        <f t="shared" si="31"/>
        <v>3.43</v>
      </c>
      <c r="O115" s="137">
        <f t="shared" si="31"/>
        <v>3.43</v>
      </c>
      <c r="P115" s="137">
        <f t="shared" si="31"/>
        <v>3.43</v>
      </c>
      <c r="Q115" s="137">
        <f t="shared" si="31"/>
        <v>3.43</v>
      </c>
      <c r="R115" s="137">
        <f t="shared" si="31"/>
        <v>3.43</v>
      </c>
      <c r="S115" s="137">
        <f t="shared" si="32"/>
        <v>3.43</v>
      </c>
      <c r="T115" s="137">
        <f t="shared" si="32"/>
        <v>3.43</v>
      </c>
      <c r="U115" s="137">
        <f t="shared" si="32"/>
        <v>3.43</v>
      </c>
      <c r="V115" s="137">
        <f t="shared" si="32"/>
        <v>3.43</v>
      </c>
      <c r="W115" s="137">
        <f t="shared" si="32"/>
        <v>3.43</v>
      </c>
      <c r="X115" s="137">
        <f t="shared" si="32"/>
        <v>3.43</v>
      </c>
      <c r="Y115" s="137">
        <f t="shared" si="32"/>
        <v>3.43</v>
      </c>
      <c r="Z115" s="137">
        <f t="shared" si="32"/>
        <v>3.43</v>
      </c>
      <c r="AA115" s="137">
        <f t="shared" si="32"/>
        <v>3.43</v>
      </c>
      <c r="AB115" s="137">
        <f t="shared" si="32"/>
        <v>3.43</v>
      </c>
      <c r="AC115" s="137">
        <f t="shared" si="32"/>
        <v>3.43</v>
      </c>
      <c r="AD115" s="137">
        <f t="shared" si="32"/>
        <v>3.43</v>
      </c>
      <c r="AE115" s="137">
        <f t="shared" si="32"/>
        <v>3.43</v>
      </c>
      <c r="AF115" s="137">
        <f t="shared" si="32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31"/>
        <v>2.96</v>
      </c>
      <c r="D116" s="137">
        <f t="shared" si="31"/>
        <v>2.96</v>
      </c>
      <c r="E116" s="137">
        <f t="shared" si="31"/>
        <v>2.96</v>
      </c>
      <c r="F116" s="137">
        <f t="shared" si="31"/>
        <v>2.96</v>
      </c>
      <c r="G116" s="137">
        <f t="shared" si="31"/>
        <v>2.96</v>
      </c>
      <c r="H116" s="137">
        <f t="shared" si="31"/>
        <v>2.96</v>
      </c>
      <c r="I116" s="137">
        <f t="shared" si="31"/>
        <v>2.96</v>
      </c>
      <c r="J116" s="137">
        <f t="shared" si="31"/>
        <v>2.96</v>
      </c>
      <c r="K116" s="137">
        <f t="shared" si="31"/>
        <v>2.96</v>
      </c>
      <c r="L116" s="137">
        <f t="shared" si="31"/>
        <v>2.96</v>
      </c>
      <c r="M116" s="137">
        <f t="shared" si="31"/>
        <v>2.96</v>
      </c>
      <c r="N116" s="137">
        <f t="shared" si="31"/>
        <v>2.96</v>
      </c>
      <c r="O116" s="137">
        <f t="shared" si="31"/>
        <v>2.96</v>
      </c>
      <c r="P116" s="137">
        <f t="shared" si="31"/>
        <v>2.96</v>
      </c>
      <c r="Q116" s="137">
        <f t="shared" si="31"/>
        <v>2.96</v>
      </c>
      <c r="R116" s="137">
        <f t="shared" si="31"/>
        <v>2.96</v>
      </c>
      <c r="S116" s="137">
        <f t="shared" si="32"/>
        <v>2.96</v>
      </c>
      <c r="T116" s="137">
        <f t="shared" si="32"/>
        <v>2.96</v>
      </c>
      <c r="U116" s="137">
        <f t="shared" si="32"/>
        <v>2.96</v>
      </c>
      <c r="V116" s="137">
        <f t="shared" si="32"/>
        <v>2.96</v>
      </c>
      <c r="W116" s="137">
        <f t="shared" si="32"/>
        <v>2.96</v>
      </c>
      <c r="X116" s="137">
        <f t="shared" si="32"/>
        <v>2.96</v>
      </c>
      <c r="Y116" s="137">
        <f t="shared" si="32"/>
        <v>2.96</v>
      </c>
      <c r="Z116" s="137">
        <f t="shared" si="32"/>
        <v>2.96</v>
      </c>
      <c r="AA116" s="137">
        <f t="shared" si="32"/>
        <v>2.96</v>
      </c>
      <c r="AB116" s="137">
        <f t="shared" si="32"/>
        <v>2.96</v>
      </c>
      <c r="AC116" s="137">
        <f t="shared" si="32"/>
        <v>2.96</v>
      </c>
      <c r="AD116" s="137">
        <f t="shared" si="32"/>
        <v>2.96</v>
      </c>
      <c r="AE116" s="137">
        <f t="shared" si="32"/>
        <v>2.96</v>
      </c>
      <c r="AF116" s="137">
        <f t="shared" si="32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31"/>
        <v>8</v>
      </c>
      <c r="D117" s="137">
        <f t="shared" si="31"/>
        <v>8</v>
      </c>
      <c r="E117" s="137">
        <f t="shared" si="31"/>
        <v>8</v>
      </c>
      <c r="F117" s="137">
        <f t="shared" si="31"/>
        <v>8</v>
      </c>
      <c r="G117" s="137">
        <f t="shared" si="31"/>
        <v>8</v>
      </c>
      <c r="H117" s="137">
        <f t="shared" si="31"/>
        <v>8</v>
      </c>
      <c r="I117" s="137">
        <f t="shared" si="31"/>
        <v>8</v>
      </c>
      <c r="J117" s="137">
        <f t="shared" si="31"/>
        <v>8</v>
      </c>
      <c r="K117" s="137">
        <f t="shared" si="31"/>
        <v>8</v>
      </c>
      <c r="L117" s="137">
        <f t="shared" si="31"/>
        <v>8</v>
      </c>
      <c r="M117" s="137">
        <f t="shared" si="31"/>
        <v>8</v>
      </c>
      <c r="N117" s="137">
        <f t="shared" si="31"/>
        <v>8</v>
      </c>
      <c r="O117" s="137">
        <f t="shared" si="31"/>
        <v>8</v>
      </c>
      <c r="P117" s="137">
        <f t="shared" si="31"/>
        <v>8</v>
      </c>
      <c r="Q117" s="137">
        <f t="shared" si="31"/>
        <v>8</v>
      </c>
      <c r="R117" s="137">
        <f t="shared" si="31"/>
        <v>8</v>
      </c>
      <c r="S117" s="137">
        <f t="shared" si="32"/>
        <v>8</v>
      </c>
      <c r="T117" s="137">
        <f t="shared" si="32"/>
        <v>8</v>
      </c>
      <c r="U117" s="137">
        <f t="shared" si="32"/>
        <v>8</v>
      </c>
      <c r="V117" s="137">
        <f t="shared" si="32"/>
        <v>8</v>
      </c>
      <c r="W117" s="137">
        <f t="shared" si="32"/>
        <v>8</v>
      </c>
      <c r="X117" s="137">
        <f t="shared" si="32"/>
        <v>8</v>
      </c>
      <c r="Y117" s="137">
        <f t="shared" si="32"/>
        <v>8</v>
      </c>
      <c r="Z117" s="137">
        <f t="shared" si="32"/>
        <v>8</v>
      </c>
      <c r="AA117" s="137">
        <f t="shared" si="32"/>
        <v>8</v>
      </c>
      <c r="AB117" s="137">
        <f t="shared" si="32"/>
        <v>8</v>
      </c>
      <c r="AC117" s="137">
        <f t="shared" si="32"/>
        <v>8</v>
      </c>
      <c r="AD117" s="137">
        <f t="shared" si="32"/>
        <v>8</v>
      </c>
      <c r="AE117" s="137">
        <f t="shared" si="32"/>
        <v>8</v>
      </c>
      <c r="AF117" s="137">
        <f t="shared" si="32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31"/>
        <v>7</v>
      </c>
      <c r="E118" s="137">
        <f t="shared" si="31"/>
        <v>7</v>
      </c>
      <c r="F118" s="137">
        <f t="shared" si="31"/>
        <v>7</v>
      </c>
      <c r="G118" s="137">
        <f t="shared" si="31"/>
        <v>7</v>
      </c>
      <c r="H118" s="137">
        <f t="shared" si="31"/>
        <v>7</v>
      </c>
      <c r="I118" s="137">
        <f t="shared" si="31"/>
        <v>7</v>
      </c>
      <c r="J118" s="137">
        <f t="shared" si="31"/>
        <v>7</v>
      </c>
      <c r="K118" s="137">
        <f t="shared" si="31"/>
        <v>7</v>
      </c>
      <c r="L118" s="137">
        <f t="shared" si="31"/>
        <v>7</v>
      </c>
      <c r="M118" s="137">
        <f t="shared" si="31"/>
        <v>7</v>
      </c>
      <c r="N118" s="137">
        <f t="shared" si="31"/>
        <v>7</v>
      </c>
      <c r="O118" s="137">
        <f t="shared" si="31"/>
        <v>7</v>
      </c>
      <c r="P118" s="137">
        <f t="shared" si="31"/>
        <v>7</v>
      </c>
      <c r="Q118" s="137">
        <f t="shared" si="31"/>
        <v>7</v>
      </c>
      <c r="R118" s="137">
        <f t="shared" si="31"/>
        <v>7</v>
      </c>
      <c r="S118" s="137">
        <f t="shared" si="32"/>
        <v>7</v>
      </c>
      <c r="T118" s="137">
        <f t="shared" si="32"/>
        <v>7</v>
      </c>
      <c r="U118" s="137">
        <f t="shared" si="32"/>
        <v>7</v>
      </c>
      <c r="V118" s="137">
        <f t="shared" si="32"/>
        <v>7</v>
      </c>
      <c r="W118" s="137">
        <f t="shared" si="32"/>
        <v>7</v>
      </c>
      <c r="X118" s="137">
        <f t="shared" si="32"/>
        <v>7</v>
      </c>
      <c r="Y118" s="137">
        <f t="shared" si="32"/>
        <v>7</v>
      </c>
      <c r="Z118" s="137">
        <f t="shared" si="32"/>
        <v>7</v>
      </c>
      <c r="AA118" s="137">
        <f t="shared" si="32"/>
        <v>7</v>
      </c>
      <c r="AB118" s="137">
        <f t="shared" si="32"/>
        <v>7</v>
      </c>
      <c r="AC118" s="137">
        <f t="shared" si="32"/>
        <v>7</v>
      </c>
      <c r="AD118" s="137">
        <f t="shared" si="32"/>
        <v>7</v>
      </c>
      <c r="AE118" s="137">
        <f t="shared" si="32"/>
        <v>7</v>
      </c>
      <c r="AF118" s="137">
        <f t="shared" si="32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3">B119</f>
        <v>3.47</v>
      </c>
      <c r="D119" s="137">
        <f t="shared" si="33"/>
        <v>3.47</v>
      </c>
      <c r="E119" s="137">
        <f t="shared" si="33"/>
        <v>3.47</v>
      </c>
      <c r="F119" s="137">
        <f t="shared" si="33"/>
        <v>3.47</v>
      </c>
      <c r="G119" s="137">
        <f t="shared" si="33"/>
        <v>3.47</v>
      </c>
      <c r="H119" s="137">
        <f t="shared" si="33"/>
        <v>3.47</v>
      </c>
      <c r="I119" s="137">
        <f t="shared" si="33"/>
        <v>3.47</v>
      </c>
      <c r="J119" s="137">
        <f t="shared" si="33"/>
        <v>3.47</v>
      </c>
      <c r="K119" s="137">
        <f t="shared" si="33"/>
        <v>3.47</v>
      </c>
      <c r="L119" s="137">
        <f t="shared" si="33"/>
        <v>3.47</v>
      </c>
      <c r="M119" s="137">
        <f t="shared" si="33"/>
        <v>3.47</v>
      </c>
      <c r="N119" s="137">
        <f t="shared" si="33"/>
        <v>3.47</v>
      </c>
      <c r="O119" s="137">
        <f t="shared" si="33"/>
        <v>3.47</v>
      </c>
      <c r="P119" s="137">
        <f t="shared" si="33"/>
        <v>3.47</v>
      </c>
      <c r="Q119" s="137">
        <f t="shared" si="33"/>
        <v>3.47</v>
      </c>
      <c r="R119" s="137">
        <f t="shared" si="33"/>
        <v>3.47</v>
      </c>
      <c r="S119" s="137">
        <f t="shared" si="32"/>
        <v>3.47</v>
      </c>
      <c r="T119" s="137">
        <f t="shared" si="32"/>
        <v>3.47</v>
      </c>
      <c r="U119" s="137">
        <f t="shared" si="32"/>
        <v>3.47</v>
      </c>
      <c r="V119" s="137">
        <f t="shared" si="32"/>
        <v>3.47</v>
      </c>
      <c r="W119" s="137">
        <f t="shared" si="32"/>
        <v>3.47</v>
      </c>
      <c r="X119" s="137">
        <f t="shared" si="32"/>
        <v>3.47</v>
      </c>
      <c r="Y119" s="137">
        <f t="shared" si="32"/>
        <v>3.47</v>
      </c>
      <c r="Z119" s="137">
        <f t="shared" si="32"/>
        <v>3.47</v>
      </c>
      <c r="AA119" s="137">
        <f t="shared" si="32"/>
        <v>3.47</v>
      </c>
      <c r="AB119" s="137">
        <f t="shared" si="32"/>
        <v>3.47</v>
      </c>
      <c r="AC119" s="137">
        <f t="shared" si="32"/>
        <v>3.47</v>
      </c>
      <c r="AD119" s="137">
        <f t="shared" si="32"/>
        <v>3.47</v>
      </c>
      <c r="AE119" s="137">
        <f t="shared" si="32"/>
        <v>3.47</v>
      </c>
      <c r="AF119" s="137">
        <f t="shared" si="32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3"/>
        <v>2.1</v>
      </c>
      <c r="D120" s="137">
        <f t="shared" si="33"/>
        <v>2.1</v>
      </c>
      <c r="E120" s="137">
        <f t="shared" si="33"/>
        <v>2.1</v>
      </c>
      <c r="F120" s="137">
        <f t="shared" si="33"/>
        <v>2.1</v>
      </c>
      <c r="G120" s="137">
        <f t="shared" si="33"/>
        <v>2.1</v>
      </c>
      <c r="H120" s="137">
        <f t="shared" si="33"/>
        <v>2.1</v>
      </c>
      <c r="I120" s="137">
        <f t="shared" si="33"/>
        <v>2.1</v>
      </c>
      <c r="J120" s="137">
        <f t="shared" si="33"/>
        <v>2.1</v>
      </c>
      <c r="K120" s="137">
        <f t="shared" si="33"/>
        <v>2.1</v>
      </c>
      <c r="L120" s="137">
        <f t="shared" si="33"/>
        <v>2.1</v>
      </c>
      <c r="M120" s="137">
        <f t="shared" si="33"/>
        <v>2.1</v>
      </c>
      <c r="N120" s="137">
        <f t="shared" si="33"/>
        <v>2.1</v>
      </c>
      <c r="O120" s="137">
        <f t="shared" si="33"/>
        <v>2.1</v>
      </c>
      <c r="P120" s="137">
        <f t="shared" si="33"/>
        <v>2.1</v>
      </c>
      <c r="Q120" s="137">
        <f t="shared" si="33"/>
        <v>2.1</v>
      </c>
      <c r="R120" s="137">
        <f t="shared" si="33"/>
        <v>2.1</v>
      </c>
      <c r="S120" s="137">
        <f t="shared" si="32"/>
        <v>2.1</v>
      </c>
      <c r="T120" s="137">
        <f t="shared" si="32"/>
        <v>2.1</v>
      </c>
      <c r="U120" s="137">
        <f t="shared" si="32"/>
        <v>2.1</v>
      </c>
      <c r="V120" s="137">
        <f t="shared" si="32"/>
        <v>2.1</v>
      </c>
      <c r="W120" s="137">
        <f t="shared" si="32"/>
        <v>2.1</v>
      </c>
      <c r="X120" s="137">
        <f t="shared" si="32"/>
        <v>2.1</v>
      </c>
      <c r="Y120" s="137">
        <f t="shared" si="32"/>
        <v>2.1</v>
      </c>
      <c r="Z120" s="137">
        <f t="shared" si="32"/>
        <v>2.1</v>
      </c>
      <c r="AA120" s="137">
        <f t="shared" si="32"/>
        <v>2.1</v>
      </c>
      <c r="AB120" s="137">
        <f t="shared" si="32"/>
        <v>2.1</v>
      </c>
      <c r="AC120" s="137">
        <f t="shared" si="32"/>
        <v>2.1</v>
      </c>
      <c r="AD120" s="137">
        <f t="shared" si="32"/>
        <v>2.1</v>
      </c>
      <c r="AE120" s="137">
        <f t="shared" si="32"/>
        <v>2.1</v>
      </c>
      <c r="AF120" s="137">
        <f t="shared" si="32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3"/>
        <v>9.3000000000000007</v>
      </c>
      <c r="D121" s="137">
        <f t="shared" si="33"/>
        <v>9.3000000000000007</v>
      </c>
      <c r="E121" s="137">
        <f t="shared" si="33"/>
        <v>9.3000000000000007</v>
      </c>
      <c r="F121" s="137">
        <f t="shared" si="33"/>
        <v>9.3000000000000007</v>
      </c>
      <c r="G121" s="137">
        <f t="shared" si="33"/>
        <v>9.3000000000000007</v>
      </c>
      <c r="H121" s="137">
        <f t="shared" si="33"/>
        <v>9.3000000000000007</v>
      </c>
      <c r="I121" s="137">
        <f t="shared" si="33"/>
        <v>9.3000000000000007</v>
      </c>
      <c r="J121" s="137">
        <f t="shared" si="33"/>
        <v>9.3000000000000007</v>
      </c>
      <c r="K121" s="137">
        <f t="shared" si="33"/>
        <v>9.3000000000000007</v>
      </c>
      <c r="L121" s="137">
        <f t="shared" si="33"/>
        <v>9.3000000000000007</v>
      </c>
      <c r="M121" s="137">
        <f t="shared" si="33"/>
        <v>9.3000000000000007</v>
      </c>
      <c r="N121" s="137">
        <f t="shared" si="33"/>
        <v>9.3000000000000007</v>
      </c>
      <c r="O121" s="137">
        <f t="shared" si="33"/>
        <v>9.3000000000000007</v>
      </c>
      <c r="P121" s="137">
        <f t="shared" si="33"/>
        <v>9.3000000000000007</v>
      </c>
      <c r="Q121" s="137">
        <f t="shared" si="33"/>
        <v>9.3000000000000007</v>
      </c>
      <c r="R121" s="137">
        <f t="shared" si="33"/>
        <v>9.3000000000000007</v>
      </c>
      <c r="S121" s="137">
        <f t="shared" si="32"/>
        <v>9.3000000000000007</v>
      </c>
      <c r="T121" s="137">
        <f t="shared" si="32"/>
        <v>9.3000000000000007</v>
      </c>
      <c r="U121" s="137">
        <f t="shared" si="32"/>
        <v>9.3000000000000007</v>
      </c>
      <c r="V121" s="137">
        <f t="shared" si="32"/>
        <v>9.3000000000000007</v>
      </c>
      <c r="W121" s="137">
        <f t="shared" si="32"/>
        <v>9.3000000000000007</v>
      </c>
      <c r="X121" s="137">
        <f t="shared" si="32"/>
        <v>9.3000000000000007</v>
      </c>
      <c r="Y121" s="137">
        <f t="shared" si="32"/>
        <v>9.3000000000000007</v>
      </c>
      <c r="Z121" s="137">
        <f t="shared" si="32"/>
        <v>9.3000000000000007</v>
      </c>
      <c r="AA121" s="137">
        <f t="shared" si="32"/>
        <v>9.3000000000000007</v>
      </c>
      <c r="AB121" s="137">
        <f t="shared" si="32"/>
        <v>9.3000000000000007</v>
      </c>
      <c r="AC121" s="137">
        <f t="shared" si="32"/>
        <v>9.3000000000000007</v>
      </c>
      <c r="AD121" s="137">
        <f t="shared" si="32"/>
        <v>9.3000000000000007</v>
      </c>
      <c r="AE121" s="137">
        <f t="shared" si="32"/>
        <v>9.3000000000000007</v>
      </c>
      <c r="AF121" s="137">
        <f t="shared" si="32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3"/>
        <v>0</v>
      </c>
      <c r="D122" s="137">
        <f t="shared" si="33"/>
        <v>0</v>
      </c>
      <c r="E122" s="137">
        <f t="shared" si="33"/>
        <v>0</v>
      </c>
      <c r="F122" s="137">
        <f t="shared" si="33"/>
        <v>0</v>
      </c>
      <c r="G122" s="137">
        <f t="shared" si="33"/>
        <v>0</v>
      </c>
      <c r="H122" s="137">
        <f t="shared" si="33"/>
        <v>0</v>
      </c>
      <c r="I122" s="137">
        <f t="shared" si="33"/>
        <v>0</v>
      </c>
      <c r="J122" s="137">
        <f t="shared" si="33"/>
        <v>0</v>
      </c>
      <c r="K122" s="137">
        <f t="shared" si="33"/>
        <v>0</v>
      </c>
      <c r="L122" s="137">
        <f t="shared" si="33"/>
        <v>0</v>
      </c>
      <c r="M122" s="137">
        <f t="shared" si="33"/>
        <v>0</v>
      </c>
      <c r="N122" s="137">
        <f t="shared" si="33"/>
        <v>0</v>
      </c>
      <c r="O122" s="137">
        <f t="shared" si="33"/>
        <v>0</v>
      </c>
      <c r="P122" s="137">
        <f t="shared" si="33"/>
        <v>0</v>
      </c>
      <c r="Q122" s="137">
        <f t="shared" si="33"/>
        <v>0</v>
      </c>
      <c r="R122" s="137">
        <f t="shared" si="33"/>
        <v>0</v>
      </c>
      <c r="S122" s="137">
        <f t="shared" si="32"/>
        <v>0</v>
      </c>
      <c r="T122" s="137">
        <f t="shared" si="32"/>
        <v>0</v>
      </c>
      <c r="U122" s="137">
        <f t="shared" si="32"/>
        <v>0</v>
      </c>
      <c r="V122" s="137">
        <f t="shared" si="32"/>
        <v>0</v>
      </c>
      <c r="W122" s="137">
        <f t="shared" si="32"/>
        <v>0</v>
      </c>
      <c r="X122" s="137">
        <f t="shared" si="32"/>
        <v>0</v>
      </c>
      <c r="Y122" s="137">
        <f t="shared" si="32"/>
        <v>0</v>
      </c>
      <c r="Z122" s="137">
        <f t="shared" si="32"/>
        <v>0</v>
      </c>
      <c r="AA122" s="137">
        <f t="shared" si="32"/>
        <v>0</v>
      </c>
      <c r="AB122" s="137">
        <f t="shared" si="32"/>
        <v>0</v>
      </c>
      <c r="AC122" s="137">
        <f t="shared" si="32"/>
        <v>0</v>
      </c>
      <c r="AD122" s="137">
        <f t="shared" si="32"/>
        <v>0</v>
      </c>
      <c r="AE122" s="137">
        <f t="shared" si="32"/>
        <v>0</v>
      </c>
      <c r="AF122" s="137">
        <f t="shared" si="32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3"/>
        <v>0</v>
      </c>
      <c r="D123" s="137">
        <f t="shared" si="33"/>
        <v>0</v>
      </c>
      <c r="E123" s="137">
        <f t="shared" si="33"/>
        <v>0</v>
      </c>
      <c r="F123" s="137">
        <f t="shared" si="33"/>
        <v>0</v>
      </c>
      <c r="G123" s="137">
        <f t="shared" si="33"/>
        <v>0</v>
      </c>
      <c r="H123" s="137">
        <f t="shared" si="33"/>
        <v>0</v>
      </c>
      <c r="I123" s="137">
        <f t="shared" si="33"/>
        <v>0</v>
      </c>
      <c r="J123" s="137">
        <f t="shared" si="33"/>
        <v>0</v>
      </c>
      <c r="K123" s="137">
        <f t="shared" si="33"/>
        <v>0</v>
      </c>
      <c r="L123" s="137">
        <f t="shared" si="33"/>
        <v>0</v>
      </c>
      <c r="M123" s="137">
        <f t="shared" si="33"/>
        <v>0</v>
      </c>
      <c r="N123" s="137">
        <f t="shared" si="33"/>
        <v>0</v>
      </c>
      <c r="O123" s="137">
        <f t="shared" si="33"/>
        <v>0</v>
      </c>
      <c r="P123" s="137">
        <f t="shared" si="33"/>
        <v>0</v>
      </c>
      <c r="Q123" s="137">
        <f t="shared" si="33"/>
        <v>0</v>
      </c>
      <c r="R123" s="137">
        <f t="shared" si="33"/>
        <v>0</v>
      </c>
      <c r="S123" s="137">
        <f t="shared" si="32"/>
        <v>0</v>
      </c>
      <c r="T123" s="137">
        <f t="shared" si="32"/>
        <v>0</v>
      </c>
      <c r="U123" s="137">
        <f t="shared" si="32"/>
        <v>0</v>
      </c>
      <c r="V123" s="137">
        <f t="shared" si="32"/>
        <v>0</v>
      </c>
      <c r="W123" s="137">
        <f t="shared" si="32"/>
        <v>0</v>
      </c>
      <c r="X123" s="137">
        <f t="shared" si="32"/>
        <v>0</v>
      </c>
      <c r="Y123" s="137">
        <f t="shared" si="32"/>
        <v>0</v>
      </c>
      <c r="Z123" s="137">
        <f t="shared" si="32"/>
        <v>0</v>
      </c>
      <c r="AA123" s="137">
        <f t="shared" si="32"/>
        <v>0</v>
      </c>
      <c r="AB123" s="137">
        <f t="shared" si="32"/>
        <v>0</v>
      </c>
      <c r="AC123" s="137">
        <f t="shared" si="32"/>
        <v>0</v>
      </c>
      <c r="AD123" s="137">
        <f t="shared" si="32"/>
        <v>0</v>
      </c>
      <c r="AE123" s="137">
        <f t="shared" si="32"/>
        <v>0</v>
      </c>
      <c r="AF123" s="137">
        <f t="shared" si="32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3"/>
        <v>5</v>
      </c>
      <c r="D124" s="137">
        <f t="shared" si="33"/>
        <v>5</v>
      </c>
      <c r="E124" s="137">
        <f t="shared" si="33"/>
        <v>5</v>
      </c>
      <c r="F124" s="137">
        <f t="shared" si="33"/>
        <v>5</v>
      </c>
      <c r="G124" s="137">
        <f t="shared" si="33"/>
        <v>5</v>
      </c>
      <c r="H124" s="137">
        <f t="shared" si="33"/>
        <v>5</v>
      </c>
      <c r="I124" s="137">
        <f t="shared" si="33"/>
        <v>5</v>
      </c>
      <c r="J124" s="137">
        <f t="shared" si="33"/>
        <v>5</v>
      </c>
      <c r="K124" s="137">
        <f t="shared" si="33"/>
        <v>5</v>
      </c>
      <c r="L124" s="137">
        <f t="shared" si="33"/>
        <v>5</v>
      </c>
      <c r="M124" s="137">
        <f t="shared" si="33"/>
        <v>5</v>
      </c>
      <c r="N124" s="137">
        <f t="shared" si="33"/>
        <v>5</v>
      </c>
      <c r="O124" s="137">
        <f t="shared" si="33"/>
        <v>5</v>
      </c>
      <c r="P124" s="137">
        <f t="shared" si="33"/>
        <v>5</v>
      </c>
      <c r="Q124" s="137">
        <f t="shared" si="33"/>
        <v>5</v>
      </c>
      <c r="R124" s="137">
        <f t="shared" si="33"/>
        <v>5</v>
      </c>
      <c r="S124" s="137">
        <f t="shared" si="32"/>
        <v>5</v>
      </c>
      <c r="T124" s="137">
        <f t="shared" si="32"/>
        <v>5</v>
      </c>
      <c r="U124" s="137">
        <f t="shared" si="32"/>
        <v>5</v>
      </c>
      <c r="V124" s="137">
        <f t="shared" si="32"/>
        <v>5</v>
      </c>
      <c r="W124" s="137">
        <f t="shared" si="32"/>
        <v>5</v>
      </c>
      <c r="X124" s="137">
        <f t="shared" si="32"/>
        <v>5</v>
      </c>
      <c r="Y124" s="137">
        <f t="shared" si="32"/>
        <v>5</v>
      </c>
      <c r="Z124" s="137">
        <f t="shared" si="32"/>
        <v>5</v>
      </c>
      <c r="AA124" s="137">
        <f t="shared" si="32"/>
        <v>5</v>
      </c>
      <c r="AB124" s="137">
        <f t="shared" si="32"/>
        <v>5</v>
      </c>
      <c r="AC124" s="137">
        <f t="shared" si="32"/>
        <v>5</v>
      </c>
      <c r="AD124" s="137">
        <f t="shared" si="32"/>
        <v>5</v>
      </c>
      <c r="AE124" s="137">
        <f t="shared" si="32"/>
        <v>5</v>
      </c>
      <c r="AF124" s="137">
        <f t="shared" si="32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3"/>
        <v>1</v>
      </c>
      <c r="D125" s="137">
        <f t="shared" si="33"/>
        <v>1</v>
      </c>
      <c r="E125" s="137">
        <f t="shared" si="33"/>
        <v>1</v>
      </c>
      <c r="F125" s="137">
        <f t="shared" si="33"/>
        <v>1</v>
      </c>
      <c r="G125" s="137">
        <f t="shared" si="33"/>
        <v>1</v>
      </c>
      <c r="H125" s="137">
        <f t="shared" si="33"/>
        <v>1</v>
      </c>
      <c r="I125" s="137">
        <f t="shared" si="33"/>
        <v>1</v>
      </c>
      <c r="J125" s="137">
        <f t="shared" si="33"/>
        <v>1</v>
      </c>
      <c r="K125" s="137">
        <f t="shared" si="33"/>
        <v>1</v>
      </c>
      <c r="L125" s="137">
        <f t="shared" si="33"/>
        <v>1</v>
      </c>
      <c r="M125" s="137">
        <f t="shared" si="33"/>
        <v>1</v>
      </c>
      <c r="N125" s="137">
        <f t="shared" si="33"/>
        <v>1</v>
      </c>
      <c r="O125" s="137">
        <f t="shared" si="33"/>
        <v>1</v>
      </c>
      <c r="P125" s="137">
        <f t="shared" si="33"/>
        <v>1</v>
      </c>
      <c r="Q125" s="137">
        <f t="shared" si="33"/>
        <v>1</v>
      </c>
      <c r="R125" s="137">
        <f t="shared" si="33"/>
        <v>1</v>
      </c>
      <c r="S125" s="137">
        <f t="shared" si="32"/>
        <v>1</v>
      </c>
      <c r="T125" s="137">
        <f t="shared" si="32"/>
        <v>1</v>
      </c>
      <c r="U125" s="137">
        <f t="shared" si="32"/>
        <v>1</v>
      </c>
      <c r="V125" s="137">
        <f t="shared" si="32"/>
        <v>1</v>
      </c>
      <c r="W125" s="137">
        <f t="shared" si="32"/>
        <v>1</v>
      </c>
      <c r="X125" s="137">
        <f t="shared" si="32"/>
        <v>1</v>
      </c>
      <c r="Y125" s="137">
        <f t="shared" si="32"/>
        <v>1</v>
      </c>
      <c r="Z125" s="137">
        <f t="shared" si="32"/>
        <v>1</v>
      </c>
      <c r="AA125" s="137">
        <f t="shared" si="32"/>
        <v>1</v>
      </c>
      <c r="AB125" s="137">
        <f t="shared" si="32"/>
        <v>1</v>
      </c>
      <c r="AC125" s="137">
        <f t="shared" si="32"/>
        <v>1</v>
      </c>
      <c r="AD125" s="137">
        <f t="shared" si="32"/>
        <v>1</v>
      </c>
      <c r="AE125" s="137">
        <f t="shared" si="32"/>
        <v>1</v>
      </c>
      <c r="AF125" s="137">
        <f t="shared" si="32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3"/>
        <v>1.58</v>
      </c>
      <c r="D126" s="137">
        <f t="shared" si="33"/>
        <v>1.58</v>
      </c>
      <c r="E126" s="137">
        <f t="shared" si="33"/>
        <v>1.58</v>
      </c>
      <c r="F126" s="137">
        <f t="shared" si="33"/>
        <v>1.58</v>
      </c>
      <c r="G126" s="137">
        <f t="shared" si="33"/>
        <v>1.58</v>
      </c>
      <c r="H126" s="137">
        <f t="shared" si="33"/>
        <v>1.58</v>
      </c>
      <c r="I126" s="137">
        <f t="shared" si="33"/>
        <v>1.58</v>
      </c>
      <c r="J126" s="137">
        <f t="shared" si="33"/>
        <v>1.58</v>
      </c>
      <c r="K126" s="137">
        <f t="shared" si="33"/>
        <v>1.58</v>
      </c>
      <c r="L126" s="137">
        <f t="shared" si="33"/>
        <v>1.58</v>
      </c>
      <c r="M126" s="137">
        <f t="shared" si="33"/>
        <v>1.58</v>
      </c>
      <c r="N126" s="137">
        <f t="shared" si="33"/>
        <v>1.58</v>
      </c>
      <c r="O126" s="137">
        <f t="shared" si="33"/>
        <v>1.58</v>
      </c>
      <c r="P126" s="137">
        <f t="shared" si="33"/>
        <v>1.58</v>
      </c>
      <c r="Q126" s="137">
        <f t="shared" si="33"/>
        <v>1.58</v>
      </c>
      <c r="R126" s="137">
        <f t="shared" si="33"/>
        <v>1.58</v>
      </c>
      <c r="S126" s="137">
        <f t="shared" si="32"/>
        <v>1.58</v>
      </c>
      <c r="T126" s="137">
        <f t="shared" si="32"/>
        <v>1.58</v>
      </c>
      <c r="U126" s="137">
        <f t="shared" si="32"/>
        <v>1.58</v>
      </c>
      <c r="V126" s="137">
        <f t="shared" si="32"/>
        <v>1.58</v>
      </c>
      <c r="W126" s="137">
        <f t="shared" si="32"/>
        <v>1.58</v>
      </c>
      <c r="X126" s="137">
        <f t="shared" si="32"/>
        <v>1.58</v>
      </c>
      <c r="Y126" s="137">
        <f t="shared" si="32"/>
        <v>1.58</v>
      </c>
      <c r="Z126" s="137">
        <f t="shared" si="32"/>
        <v>1.58</v>
      </c>
      <c r="AA126" s="137">
        <f t="shared" si="32"/>
        <v>1.58</v>
      </c>
      <c r="AB126" s="137">
        <f t="shared" si="32"/>
        <v>1.58</v>
      </c>
      <c r="AC126" s="137">
        <f t="shared" si="32"/>
        <v>1.58</v>
      </c>
      <c r="AD126" s="137">
        <f t="shared" si="32"/>
        <v>1.58</v>
      </c>
      <c r="AE126" s="137">
        <f t="shared" si="32"/>
        <v>1.58</v>
      </c>
      <c r="AF126" s="137">
        <f t="shared" si="32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3"/>
        <v>1.46</v>
      </c>
      <c r="D127" s="137">
        <f t="shared" si="33"/>
        <v>1.46</v>
      </c>
      <c r="E127" s="137">
        <f t="shared" si="33"/>
        <v>1.46</v>
      </c>
      <c r="F127" s="137">
        <f t="shared" si="33"/>
        <v>1.46</v>
      </c>
      <c r="G127" s="137">
        <f t="shared" si="33"/>
        <v>1.46</v>
      </c>
      <c r="H127" s="137">
        <f t="shared" si="33"/>
        <v>1.46</v>
      </c>
      <c r="I127" s="137">
        <f t="shared" si="33"/>
        <v>1.46</v>
      </c>
      <c r="J127" s="137">
        <f t="shared" si="33"/>
        <v>1.46</v>
      </c>
      <c r="K127" s="137">
        <f t="shared" si="33"/>
        <v>1.46</v>
      </c>
      <c r="L127" s="137">
        <f t="shared" si="33"/>
        <v>1.46</v>
      </c>
      <c r="M127" s="137">
        <f t="shared" si="33"/>
        <v>1.46</v>
      </c>
      <c r="N127" s="137">
        <f t="shared" si="33"/>
        <v>1.46</v>
      </c>
      <c r="O127" s="137">
        <f t="shared" si="33"/>
        <v>1.46</v>
      </c>
      <c r="P127" s="137">
        <f t="shared" si="33"/>
        <v>1.46</v>
      </c>
      <c r="Q127" s="137">
        <f t="shared" si="33"/>
        <v>1.46</v>
      </c>
      <c r="R127" s="137">
        <f t="shared" si="33"/>
        <v>1.46</v>
      </c>
      <c r="S127" s="137">
        <f t="shared" ref="S127:AF128" si="34">R127</f>
        <v>1.46</v>
      </c>
      <c r="T127" s="137">
        <f t="shared" si="34"/>
        <v>1.46</v>
      </c>
      <c r="U127" s="137">
        <f t="shared" si="34"/>
        <v>1.46</v>
      </c>
      <c r="V127" s="137">
        <f t="shared" si="34"/>
        <v>1.46</v>
      </c>
      <c r="W127" s="137">
        <f t="shared" si="34"/>
        <v>1.46</v>
      </c>
      <c r="X127" s="137">
        <f t="shared" si="34"/>
        <v>1.46</v>
      </c>
      <c r="Y127" s="137">
        <f t="shared" si="34"/>
        <v>1.46</v>
      </c>
      <c r="Z127" s="137">
        <f t="shared" si="34"/>
        <v>1.46</v>
      </c>
      <c r="AA127" s="137">
        <f t="shared" si="34"/>
        <v>1.46</v>
      </c>
      <c r="AB127" s="137">
        <f t="shared" si="34"/>
        <v>1.46</v>
      </c>
      <c r="AC127" s="137">
        <f t="shared" si="34"/>
        <v>1.46</v>
      </c>
      <c r="AD127" s="137">
        <f t="shared" si="34"/>
        <v>1.46</v>
      </c>
      <c r="AE127" s="137">
        <f t="shared" si="34"/>
        <v>1.46</v>
      </c>
      <c r="AF127" s="137">
        <f t="shared" si="34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3"/>
        <v>1.48</v>
      </c>
      <c r="D128" s="137">
        <f t="shared" si="33"/>
        <v>1.48</v>
      </c>
      <c r="E128" s="137">
        <f t="shared" si="33"/>
        <v>1.48</v>
      </c>
      <c r="F128" s="137">
        <f t="shared" si="33"/>
        <v>1.48</v>
      </c>
      <c r="G128" s="137">
        <f t="shared" si="33"/>
        <v>1.48</v>
      </c>
      <c r="H128" s="137">
        <f t="shared" si="33"/>
        <v>1.48</v>
      </c>
      <c r="I128" s="137">
        <f t="shared" si="33"/>
        <v>1.48</v>
      </c>
      <c r="J128" s="137">
        <f t="shared" si="33"/>
        <v>1.48</v>
      </c>
      <c r="K128" s="137">
        <f t="shared" si="33"/>
        <v>1.48</v>
      </c>
      <c r="L128" s="137">
        <f t="shared" si="33"/>
        <v>1.48</v>
      </c>
      <c r="M128" s="137">
        <f t="shared" si="33"/>
        <v>1.48</v>
      </c>
      <c r="N128" s="137">
        <f t="shared" si="33"/>
        <v>1.48</v>
      </c>
      <c r="O128" s="137">
        <f t="shared" si="33"/>
        <v>1.48</v>
      </c>
      <c r="P128" s="137">
        <f t="shared" si="33"/>
        <v>1.48</v>
      </c>
      <c r="Q128" s="137">
        <f t="shared" si="33"/>
        <v>1.48</v>
      </c>
      <c r="R128" s="137">
        <f t="shared" si="33"/>
        <v>1.48</v>
      </c>
      <c r="S128" s="137">
        <f t="shared" si="34"/>
        <v>1.48</v>
      </c>
      <c r="T128" s="137">
        <f t="shared" si="34"/>
        <v>1.48</v>
      </c>
      <c r="U128" s="137">
        <f t="shared" si="34"/>
        <v>1.48</v>
      </c>
      <c r="V128" s="137">
        <f t="shared" si="34"/>
        <v>1.48</v>
      </c>
      <c r="W128" s="137">
        <f t="shared" si="34"/>
        <v>1.48</v>
      </c>
      <c r="X128" s="137">
        <f t="shared" si="34"/>
        <v>1.48</v>
      </c>
      <c r="Y128" s="137">
        <f t="shared" si="34"/>
        <v>1.48</v>
      </c>
      <c r="Z128" s="137">
        <f t="shared" si="34"/>
        <v>1.48</v>
      </c>
      <c r="AA128" s="137">
        <f t="shared" si="34"/>
        <v>1.48</v>
      </c>
      <c r="AB128" s="137">
        <f t="shared" si="34"/>
        <v>1.48</v>
      </c>
      <c r="AC128" s="137">
        <f t="shared" si="34"/>
        <v>1.48</v>
      </c>
      <c r="AD128" s="137">
        <f t="shared" si="34"/>
        <v>1.48</v>
      </c>
      <c r="AE128" s="137">
        <f t="shared" si="34"/>
        <v>1.48</v>
      </c>
      <c r="AF128" s="137">
        <f t="shared" si="34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5">B130</f>
        <v>2.2000000000000002</v>
      </c>
      <c r="D130" s="137">
        <f t="shared" si="35"/>
        <v>2.2000000000000002</v>
      </c>
      <c r="E130" s="137">
        <f t="shared" si="35"/>
        <v>2.2000000000000002</v>
      </c>
      <c r="F130" s="137">
        <f t="shared" si="35"/>
        <v>2.2000000000000002</v>
      </c>
      <c r="G130" s="137">
        <f t="shared" si="35"/>
        <v>2.2000000000000002</v>
      </c>
      <c r="H130" s="137">
        <f t="shared" si="35"/>
        <v>2.2000000000000002</v>
      </c>
      <c r="I130" s="137">
        <f t="shared" si="35"/>
        <v>2.2000000000000002</v>
      </c>
      <c r="J130" s="137">
        <f t="shared" si="35"/>
        <v>2.2000000000000002</v>
      </c>
      <c r="K130" s="137">
        <f t="shared" si="35"/>
        <v>2.2000000000000002</v>
      </c>
      <c r="L130" s="137">
        <f t="shared" si="35"/>
        <v>2.2000000000000002</v>
      </c>
      <c r="M130" s="137">
        <f t="shared" si="35"/>
        <v>2.2000000000000002</v>
      </c>
      <c r="N130" s="137">
        <f t="shared" si="35"/>
        <v>2.2000000000000002</v>
      </c>
      <c r="O130" s="137">
        <f t="shared" si="35"/>
        <v>2.2000000000000002</v>
      </c>
      <c r="P130" s="137">
        <f t="shared" si="35"/>
        <v>2.2000000000000002</v>
      </c>
      <c r="Q130" s="137">
        <f t="shared" si="35"/>
        <v>2.2000000000000002</v>
      </c>
      <c r="R130" s="137">
        <f t="shared" si="35"/>
        <v>2.2000000000000002</v>
      </c>
      <c r="S130" s="137">
        <f t="shared" ref="S130:AF137" si="36">R130</f>
        <v>2.2000000000000002</v>
      </c>
      <c r="T130" s="137">
        <f t="shared" si="36"/>
        <v>2.2000000000000002</v>
      </c>
      <c r="U130" s="137">
        <f t="shared" si="36"/>
        <v>2.2000000000000002</v>
      </c>
      <c r="V130" s="137">
        <f t="shared" si="36"/>
        <v>2.2000000000000002</v>
      </c>
      <c r="W130" s="137">
        <f t="shared" si="36"/>
        <v>2.2000000000000002</v>
      </c>
      <c r="X130" s="137">
        <f t="shared" si="36"/>
        <v>2.2000000000000002</v>
      </c>
      <c r="Y130" s="137">
        <f t="shared" si="36"/>
        <v>2.2000000000000002</v>
      </c>
      <c r="Z130" s="137">
        <f t="shared" si="36"/>
        <v>2.2000000000000002</v>
      </c>
      <c r="AA130" s="137">
        <f t="shared" si="36"/>
        <v>2.2000000000000002</v>
      </c>
      <c r="AB130" s="137">
        <f t="shared" si="36"/>
        <v>2.2000000000000002</v>
      </c>
      <c r="AC130" s="137">
        <f t="shared" si="36"/>
        <v>2.2000000000000002</v>
      </c>
      <c r="AD130" s="137">
        <f t="shared" si="36"/>
        <v>2.2000000000000002</v>
      </c>
      <c r="AE130" s="137">
        <f t="shared" si="36"/>
        <v>2.2000000000000002</v>
      </c>
      <c r="AF130" s="137">
        <f t="shared" si="36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5"/>
        <v>2</v>
      </c>
      <c r="D131" s="137">
        <f t="shared" si="35"/>
        <v>2</v>
      </c>
      <c r="E131" s="137">
        <f t="shared" si="35"/>
        <v>2</v>
      </c>
      <c r="F131" s="137">
        <f t="shared" si="35"/>
        <v>2</v>
      </c>
      <c r="G131" s="137">
        <f t="shared" si="35"/>
        <v>2</v>
      </c>
      <c r="H131" s="137">
        <f t="shared" si="35"/>
        <v>2</v>
      </c>
      <c r="I131" s="137">
        <f t="shared" si="35"/>
        <v>2</v>
      </c>
      <c r="J131" s="137">
        <f t="shared" si="35"/>
        <v>2</v>
      </c>
      <c r="K131" s="137">
        <f t="shared" si="35"/>
        <v>2</v>
      </c>
      <c r="L131" s="137">
        <f t="shared" si="35"/>
        <v>2</v>
      </c>
      <c r="M131" s="137">
        <f t="shared" si="35"/>
        <v>2</v>
      </c>
      <c r="N131" s="137">
        <f t="shared" si="35"/>
        <v>2</v>
      </c>
      <c r="O131" s="137">
        <f t="shared" si="35"/>
        <v>2</v>
      </c>
      <c r="P131" s="137">
        <f t="shared" si="35"/>
        <v>2</v>
      </c>
      <c r="Q131" s="137">
        <f t="shared" si="35"/>
        <v>2</v>
      </c>
      <c r="R131" s="137">
        <f t="shared" si="35"/>
        <v>2</v>
      </c>
      <c r="S131" s="137">
        <f t="shared" si="36"/>
        <v>2</v>
      </c>
      <c r="T131" s="137">
        <f t="shared" si="36"/>
        <v>2</v>
      </c>
      <c r="U131" s="137">
        <f t="shared" si="36"/>
        <v>2</v>
      </c>
      <c r="V131" s="137">
        <f t="shared" si="36"/>
        <v>2</v>
      </c>
      <c r="W131" s="137">
        <f t="shared" si="36"/>
        <v>2</v>
      </c>
      <c r="X131" s="137">
        <f t="shared" si="36"/>
        <v>2</v>
      </c>
      <c r="Y131" s="137">
        <f t="shared" si="36"/>
        <v>2</v>
      </c>
      <c r="Z131" s="137">
        <f t="shared" si="36"/>
        <v>2</v>
      </c>
      <c r="AA131" s="137">
        <f t="shared" si="36"/>
        <v>2</v>
      </c>
      <c r="AB131" s="137">
        <f t="shared" si="36"/>
        <v>2</v>
      </c>
      <c r="AC131" s="137">
        <f t="shared" si="36"/>
        <v>2</v>
      </c>
      <c r="AD131" s="137">
        <f t="shared" si="36"/>
        <v>2</v>
      </c>
      <c r="AE131" s="137">
        <f t="shared" si="36"/>
        <v>2</v>
      </c>
      <c r="AF131" s="137">
        <f t="shared" si="36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5"/>
        <v>1.25</v>
      </c>
      <c r="D132" s="137">
        <f t="shared" si="35"/>
        <v>1.25</v>
      </c>
      <c r="E132" s="137">
        <f t="shared" si="35"/>
        <v>1.25</v>
      </c>
      <c r="F132" s="137">
        <f t="shared" si="35"/>
        <v>1.25</v>
      </c>
      <c r="G132" s="137">
        <f t="shared" si="35"/>
        <v>1.25</v>
      </c>
      <c r="H132" s="137">
        <f t="shared" si="35"/>
        <v>1.25</v>
      </c>
      <c r="I132" s="137">
        <f t="shared" si="35"/>
        <v>1.25</v>
      </c>
      <c r="J132" s="137">
        <f t="shared" si="35"/>
        <v>1.25</v>
      </c>
      <c r="K132" s="137">
        <f t="shared" si="35"/>
        <v>1.25</v>
      </c>
      <c r="L132" s="137">
        <f t="shared" si="35"/>
        <v>1.25</v>
      </c>
      <c r="M132" s="137">
        <f t="shared" si="35"/>
        <v>1.25</v>
      </c>
      <c r="N132" s="137">
        <f t="shared" si="35"/>
        <v>1.25</v>
      </c>
      <c r="O132" s="137">
        <f t="shared" si="35"/>
        <v>1.25</v>
      </c>
      <c r="P132" s="137">
        <f t="shared" si="35"/>
        <v>1.25</v>
      </c>
      <c r="Q132" s="137">
        <f t="shared" si="35"/>
        <v>1.25</v>
      </c>
      <c r="R132" s="137">
        <f t="shared" si="35"/>
        <v>1.25</v>
      </c>
      <c r="S132" s="137">
        <f t="shared" si="36"/>
        <v>1.25</v>
      </c>
      <c r="T132" s="137">
        <f t="shared" si="36"/>
        <v>1.25</v>
      </c>
      <c r="U132" s="137">
        <f t="shared" si="36"/>
        <v>1.25</v>
      </c>
      <c r="V132" s="137">
        <f t="shared" si="36"/>
        <v>1.25</v>
      </c>
      <c r="W132" s="137">
        <f t="shared" si="36"/>
        <v>1.25</v>
      </c>
      <c r="X132" s="137">
        <f t="shared" si="36"/>
        <v>1.25</v>
      </c>
      <c r="Y132" s="137">
        <f t="shared" si="36"/>
        <v>1.25</v>
      </c>
      <c r="Z132" s="137">
        <f t="shared" si="36"/>
        <v>1.25</v>
      </c>
      <c r="AA132" s="137">
        <f t="shared" si="36"/>
        <v>1.25</v>
      </c>
      <c r="AB132" s="137">
        <f t="shared" si="36"/>
        <v>1.25</v>
      </c>
      <c r="AC132" s="137">
        <f t="shared" si="36"/>
        <v>1.25</v>
      </c>
      <c r="AD132" s="137">
        <f t="shared" si="36"/>
        <v>1.25</v>
      </c>
      <c r="AE132" s="137">
        <f t="shared" si="36"/>
        <v>1.25</v>
      </c>
      <c r="AF132" s="137">
        <f t="shared" si="36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5"/>
        <v>1.1499999999999999</v>
      </c>
      <c r="D133" s="137">
        <f t="shared" si="35"/>
        <v>1.1499999999999999</v>
      </c>
      <c r="E133" s="137">
        <f t="shared" si="35"/>
        <v>1.1499999999999999</v>
      </c>
      <c r="F133" s="137">
        <f t="shared" si="35"/>
        <v>1.1499999999999999</v>
      </c>
      <c r="G133" s="137">
        <f t="shared" si="35"/>
        <v>1.1499999999999999</v>
      </c>
      <c r="H133" s="137">
        <f t="shared" si="35"/>
        <v>1.1499999999999999</v>
      </c>
      <c r="I133" s="137">
        <f t="shared" si="35"/>
        <v>1.1499999999999999</v>
      </c>
      <c r="J133" s="137">
        <f t="shared" si="35"/>
        <v>1.1499999999999999</v>
      </c>
      <c r="K133" s="137">
        <f t="shared" si="35"/>
        <v>1.1499999999999999</v>
      </c>
      <c r="L133" s="137">
        <f t="shared" si="35"/>
        <v>1.1499999999999999</v>
      </c>
      <c r="M133" s="137">
        <f t="shared" si="35"/>
        <v>1.1499999999999999</v>
      </c>
      <c r="N133" s="137">
        <f t="shared" si="35"/>
        <v>1.1499999999999999</v>
      </c>
      <c r="O133" s="137">
        <f t="shared" si="35"/>
        <v>1.1499999999999999</v>
      </c>
      <c r="P133" s="137">
        <f t="shared" si="35"/>
        <v>1.1499999999999999</v>
      </c>
      <c r="Q133" s="137">
        <f t="shared" si="35"/>
        <v>1.1499999999999999</v>
      </c>
      <c r="R133" s="137">
        <f t="shared" si="35"/>
        <v>1.1499999999999999</v>
      </c>
      <c r="S133" s="137">
        <f t="shared" si="36"/>
        <v>1.1499999999999999</v>
      </c>
      <c r="T133" s="137">
        <f t="shared" si="36"/>
        <v>1.1499999999999999</v>
      </c>
      <c r="U133" s="137">
        <f t="shared" si="36"/>
        <v>1.1499999999999999</v>
      </c>
      <c r="V133" s="137">
        <f t="shared" si="36"/>
        <v>1.1499999999999999</v>
      </c>
      <c r="W133" s="137">
        <f t="shared" si="36"/>
        <v>1.1499999999999999</v>
      </c>
      <c r="X133" s="137">
        <f t="shared" si="36"/>
        <v>1.1499999999999999</v>
      </c>
      <c r="Y133" s="137">
        <f t="shared" si="36"/>
        <v>1.1499999999999999</v>
      </c>
      <c r="Z133" s="137">
        <f t="shared" si="36"/>
        <v>1.1499999999999999</v>
      </c>
      <c r="AA133" s="137">
        <f t="shared" si="36"/>
        <v>1.1499999999999999</v>
      </c>
      <c r="AB133" s="137">
        <f t="shared" si="36"/>
        <v>1.1499999999999999</v>
      </c>
      <c r="AC133" s="137">
        <f t="shared" si="36"/>
        <v>1.1499999999999999</v>
      </c>
      <c r="AD133" s="137">
        <f t="shared" si="36"/>
        <v>1.1499999999999999</v>
      </c>
      <c r="AE133" s="137">
        <f t="shared" si="36"/>
        <v>1.1499999999999999</v>
      </c>
      <c r="AF133" s="137">
        <f t="shared" si="36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5"/>
        <v>2.133</v>
      </c>
      <c r="D134" s="137">
        <f t="shared" si="35"/>
        <v>2.133</v>
      </c>
      <c r="E134" s="137">
        <f t="shared" si="35"/>
        <v>2.133</v>
      </c>
      <c r="F134" s="137">
        <f t="shared" si="35"/>
        <v>2.133</v>
      </c>
      <c r="G134" s="137">
        <f t="shared" si="35"/>
        <v>2.133</v>
      </c>
      <c r="H134" s="137">
        <f t="shared" si="35"/>
        <v>2.133</v>
      </c>
      <c r="I134" s="137">
        <f t="shared" si="35"/>
        <v>2.133</v>
      </c>
      <c r="J134" s="137">
        <f t="shared" si="35"/>
        <v>2.133</v>
      </c>
      <c r="K134" s="137">
        <f t="shared" si="35"/>
        <v>2.133</v>
      </c>
      <c r="L134" s="137">
        <f t="shared" si="35"/>
        <v>2.133</v>
      </c>
      <c r="M134" s="137">
        <f t="shared" si="35"/>
        <v>2.133</v>
      </c>
      <c r="N134" s="137">
        <f t="shared" si="35"/>
        <v>2.133</v>
      </c>
      <c r="O134" s="137">
        <f t="shared" si="35"/>
        <v>2.133</v>
      </c>
      <c r="P134" s="137">
        <f t="shared" si="35"/>
        <v>2.133</v>
      </c>
      <c r="Q134" s="137">
        <f t="shared" si="35"/>
        <v>2.133</v>
      </c>
      <c r="R134" s="137">
        <f t="shared" si="35"/>
        <v>2.133</v>
      </c>
      <c r="S134" s="137">
        <f t="shared" si="36"/>
        <v>2.133</v>
      </c>
      <c r="T134" s="137">
        <f t="shared" si="36"/>
        <v>2.133</v>
      </c>
      <c r="U134" s="137">
        <f t="shared" si="36"/>
        <v>2.133</v>
      </c>
      <c r="V134" s="137">
        <f t="shared" si="36"/>
        <v>2.133</v>
      </c>
      <c r="W134" s="137">
        <f t="shared" si="36"/>
        <v>2.133</v>
      </c>
      <c r="X134" s="137">
        <f t="shared" si="36"/>
        <v>2.133</v>
      </c>
      <c r="Y134" s="137">
        <f t="shared" si="36"/>
        <v>2.133</v>
      </c>
      <c r="Z134" s="137">
        <f t="shared" si="36"/>
        <v>2.133</v>
      </c>
      <c r="AA134" s="137">
        <f t="shared" si="36"/>
        <v>2.133</v>
      </c>
      <c r="AB134" s="137">
        <f t="shared" si="36"/>
        <v>2.133</v>
      </c>
      <c r="AC134" s="137">
        <f t="shared" si="36"/>
        <v>2.133</v>
      </c>
      <c r="AD134" s="137">
        <f t="shared" si="36"/>
        <v>2.133</v>
      </c>
      <c r="AE134" s="137">
        <f t="shared" si="36"/>
        <v>2.133</v>
      </c>
      <c r="AF134" s="137">
        <f t="shared" si="36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5"/>
        <v>2.09</v>
      </c>
      <c r="D135" s="137">
        <f t="shared" si="35"/>
        <v>2.09</v>
      </c>
      <c r="E135" s="137">
        <f t="shared" si="35"/>
        <v>2.09</v>
      </c>
      <c r="F135" s="137">
        <f t="shared" si="35"/>
        <v>2.09</v>
      </c>
      <c r="G135" s="137">
        <f t="shared" si="35"/>
        <v>2.09</v>
      </c>
      <c r="H135" s="137">
        <f t="shared" si="35"/>
        <v>2.09</v>
      </c>
      <c r="I135" s="137">
        <f t="shared" si="35"/>
        <v>2.09</v>
      </c>
      <c r="J135" s="137">
        <f t="shared" si="35"/>
        <v>2.09</v>
      </c>
      <c r="K135" s="137">
        <f t="shared" si="35"/>
        <v>2.09</v>
      </c>
      <c r="L135" s="137">
        <f t="shared" si="35"/>
        <v>2.09</v>
      </c>
      <c r="M135" s="137">
        <f t="shared" si="35"/>
        <v>2.09</v>
      </c>
      <c r="N135" s="137">
        <f t="shared" si="35"/>
        <v>2.09</v>
      </c>
      <c r="O135" s="137">
        <f t="shared" si="35"/>
        <v>2.09</v>
      </c>
      <c r="P135" s="137">
        <f t="shared" si="35"/>
        <v>2.09</v>
      </c>
      <c r="Q135" s="137">
        <f t="shared" si="35"/>
        <v>2.09</v>
      </c>
      <c r="R135" s="137">
        <f t="shared" si="35"/>
        <v>2.09</v>
      </c>
      <c r="S135" s="137">
        <f t="shared" si="36"/>
        <v>2.09</v>
      </c>
      <c r="T135" s="137">
        <f t="shared" si="36"/>
        <v>2.09</v>
      </c>
      <c r="U135" s="137">
        <f t="shared" si="36"/>
        <v>2.09</v>
      </c>
      <c r="V135" s="137">
        <f t="shared" si="36"/>
        <v>2.09</v>
      </c>
      <c r="W135" s="137">
        <f t="shared" si="36"/>
        <v>2.09</v>
      </c>
      <c r="X135" s="137">
        <f t="shared" si="36"/>
        <v>2.09</v>
      </c>
      <c r="Y135" s="137">
        <f t="shared" si="36"/>
        <v>2.09</v>
      </c>
      <c r="Z135" s="137">
        <f t="shared" si="36"/>
        <v>2.09</v>
      </c>
      <c r="AA135" s="137">
        <f t="shared" si="36"/>
        <v>2.09</v>
      </c>
      <c r="AB135" s="137">
        <f t="shared" si="36"/>
        <v>2.09</v>
      </c>
      <c r="AC135" s="137">
        <f t="shared" si="36"/>
        <v>2.09</v>
      </c>
      <c r="AD135" s="137">
        <f t="shared" si="36"/>
        <v>2.09</v>
      </c>
      <c r="AE135" s="137">
        <f t="shared" si="36"/>
        <v>2.09</v>
      </c>
      <c r="AF135" s="137">
        <f t="shared" si="36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5"/>
        <v>1.1399999999999999</v>
      </c>
      <c r="D136" s="137">
        <f t="shared" si="35"/>
        <v>1.1399999999999999</v>
      </c>
      <c r="E136" s="137">
        <f t="shared" si="35"/>
        <v>1.1399999999999999</v>
      </c>
      <c r="F136" s="137">
        <f t="shared" si="35"/>
        <v>1.1399999999999999</v>
      </c>
      <c r="G136" s="137">
        <f t="shared" si="35"/>
        <v>1.1399999999999999</v>
      </c>
      <c r="H136" s="137">
        <f t="shared" si="35"/>
        <v>1.1399999999999999</v>
      </c>
      <c r="I136" s="137">
        <f t="shared" si="35"/>
        <v>1.1399999999999999</v>
      </c>
      <c r="J136" s="137">
        <f t="shared" si="35"/>
        <v>1.1399999999999999</v>
      </c>
      <c r="K136" s="137">
        <f t="shared" si="35"/>
        <v>1.1399999999999999</v>
      </c>
      <c r="L136" s="137">
        <f t="shared" si="35"/>
        <v>1.1399999999999999</v>
      </c>
      <c r="M136" s="137">
        <f t="shared" si="35"/>
        <v>1.1399999999999999</v>
      </c>
      <c r="N136" s="137">
        <f t="shared" si="35"/>
        <v>1.1399999999999999</v>
      </c>
      <c r="O136" s="137">
        <f t="shared" si="35"/>
        <v>1.1399999999999999</v>
      </c>
      <c r="P136" s="137">
        <f t="shared" si="35"/>
        <v>1.1399999999999999</v>
      </c>
      <c r="Q136" s="137">
        <f t="shared" si="35"/>
        <v>1.1399999999999999</v>
      </c>
      <c r="R136" s="137">
        <f t="shared" si="35"/>
        <v>1.1399999999999999</v>
      </c>
      <c r="S136" s="137">
        <f t="shared" si="36"/>
        <v>1.1399999999999999</v>
      </c>
      <c r="T136" s="137">
        <f t="shared" si="36"/>
        <v>1.1399999999999999</v>
      </c>
      <c r="U136" s="137">
        <f t="shared" si="36"/>
        <v>1.1399999999999999</v>
      </c>
      <c r="V136" s="137">
        <f t="shared" si="36"/>
        <v>1.1399999999999999</v>
      </c>
      <c r="W136" s="137">
        <f t="shared" si="36"/>
        <v>1.1399999999999999</v>
      </c>
      <c r="X136" s="137">
        <f t="shared" si="36"/>
        <v>1.1399999999999999</v>
      </c>
      <c r="Y136" s="137">
        <f t="shared" si="36"/>
        <v>1.1399999999999999</v>
      </c>
      <c r="Z136" s="137">
        <f t="shared" si="36"/>
        <v>1.1399999999999999</v>
      </c>
      <c r="AA136" s="137">
        <f t="shared" si="36"/>
        <v>1.1399999999999999</v>
      </c>
      <c r="AB136" s="137">
        <f t="shared" si="36"/>
        <v>1.1399999999999999</v>
      </c>
      <c r="AC136" s="137">
        <f t="shared" si="36"/>
        <v>1.1399999999999999</v>
      </c>
      <c r="AD136" s="137">
        <f t="shared" si="36"/>
        <v>1.1399999999999999</v>
      </c>
      <c r="AE136" s="137">
        <f t="shared" si="36"/>
        <v>1.1399999999999999</v>
      </c>
      <c r="AF136" s="137">
        <f t="shared" si="36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5"/>
        <v>0.82</v>
      </c>
      <c r="D137" s="137">
        <f t="shared" si="35"/>
        <v>0.82</v>
      </c>
      <c r="E137" s="137">
        <f t="shared" si="35"/>
        <v>0.82</v>
      </c>
      <c r="F137" s="137">
        <f t="shared" si="35"/>
        <v>0.82</v>
      </c>
      <c r="G137" s="137">
        <f t="shared" si="35"/>
        <v>0.82</v>
      </c>
      <c r="H137" s="137">
        <f t="shared" si="35"/>
        <v>0.82</v>
      </c>
      <c r="I137" s="137">
        <f t="shared" si="35"/>
        <v>0.82</v>
      </c>
      <c r="J137" s="137">
        <f t="shared" si="35"/>
        <v>0.82</v>
      </c>
      <c r="K137" s="137">
        <f t="shared" si="35"/>
        <v>0.82</v>
      </c>
      <c r="L137" s="137">
        <f t="shared" si="35"/>
        <v>0.82</v>
      </c>
      <c r="M137" s="137">
        <f t="shared" si="35"/>
        <v>0.82</v>
      </c>
      <c r="N137" s="137">
        <f t="shared" si="35"/>
        <v>0.82</v>
      </c>
      <c r="O137" s="137">
        <f t="shared" si="35"/>
        <v>0.82</v>
      </c>
      <c r="P137" s="137">
        <f t="shared" si="35"/>
        <v>0.82</v>
      </c>
      <c r="Q137" s="137">
        <f t="shared" si="35"/>
        <v>0.82</v>
      </c>
      <c r="R137" s="137">
        <f t="shared" si="35"/>
        <v>0.82</v>
      </c>
      <c r="S137" s="137">
        <f t="shared" si="36"/>
        <v>0.82</v>
      </c>
      <c r="T137" s="137">
        <f t="shared" si="36"/>
        <v>0.82</v>
      </c>
      <c r="U137" s="137">
        <f t="shared" si="36"/>
        <v>0.82</v>
      </c>
      <c r="V137" s="137">
        <f t="shared" si="36"/>
        <v>0.82</v>
      </c>
      <c r="W137" s="137">
        <f t="shared" si="36"/>
        <v>0.82</v>
      </c>
      <c r="X137" s="137">
        <f t="shared" si="36"/>
        <v>0.82</v>
      </c>
      <c r="Y137" s="137">
        <f t="shared" si="36"/>
        <v>0.82</v>
      </c>
      <c r="Z137" s="137">
        <f t="shared" si="36"/>
        <v>0.82</v>
      </c>
      <c r="AA137" s="137">
        <f t="shared" si="36"/>
        <v>0.82</v>
      </c>
      <c r="AB137" s="137">
        <f t="shared" si="36"/>
        <v>0.82</v>
      </c>
      <c r="AC137" s="137">
        <f t="shared" si="36"/>
        <v>0.82</v>
      </c>
      <c r="AD137" s="137">
        <f t="shared" si="36"/>
        <v>0.82</v>
      </c>
      <c r="AE137" s="137">
        <f t="shared" si="36"/>
        <v>0.82</v>
      </c>
      <c r="AF137" s="137">
        <f t="shared" si="36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7">B139</f>
        <v>2</v>
      </c>
      <c r="D139" s="137">
        <f t="shared" si="37"/>
        <v>2</v>
      </c>
      <c r="E139" s="137">
        <f t="shared" si="37"/>
        <v>2</v>
      </c>
      <c r="F139" s="137">
        <f t="shared" si="37"/>
        <v>2</v>
      </c>
      <c r="G139" s="137">
        <f t="shared" si="37"/>
        <v>2</v>
      </c>
      <c r="H139" s="137">
        <f t="shared" si="37"/>
        <v>2</v>
      </c>
      <c r="I139" s="137">
        <f t="shared" si="37"/>
        <v>2</v>
      </c>
      <c r="J139" s="137">
        <f t="shared" si="37"/>
        <v>2</v>
      </c>
      <c r="K139" s="137">
        <f t="shared" si="37"/>
        <v>2</v>
      </c>
      <c r="L139" s="137">
        <f t="shared" si="37"/>
        <v>2</v>
      </c>
      <c r="M139" s="137">
        <f t="shared" si="37"/>
        <v>2</v>
      </c>
      <c r="N139" s="137">
        <f t="shared" si="37"/>
        <v>2</v>
      </c>
      <c r="O139" s="137">
        <f t="shared" si="37"/>
        <v>2</v>
      </c>
      <c r="P139" s="137">
        <f t="shared" si="37"/>
        <v>2</v>
      </c>
      <c r="Q139" s="137">
        <f t="shared" si="37"/>
        <v>2</v>
      </c>
      <c r="R139" s="137">
        <f t="shared" si="37"/>
        <v>2</v>
      </c>
      <c r="S139" s="137">
        <f t="shared" ref="S139:AF145" si="38">R139</f>
        <v>2</v>
      </c>
      <c r="T139" s="137">
        <f t="shared" si="38"/>
        <v>2</v>
      </c>
      <c r="U139" s="137">
        <f t="shared" si="38"/>
        <v>2</v>
      </c>
      <c r="V139" s="137">
        <f t="shared" si="38"/>
        <v>2</v>
      </c>
      <c r="W139" s="137">
        <f t="shared" si="38"/>
        <v>2</v>
      </c>
      <c r="X139" s="137">
        <f t="shared" si="38"/>
        <v>2</v>
      </c>
      <c r="Y139" s="137">
        <f t="shared" si="38"/>
        <v>2</v>
      </c>
      <c r="Z139" s="137">
        <f t="shared" si="38"/>
        <v>2</v>
      </c>
      <c r="AA139" s="137">
        <f t="shared" si="38"/>
        <v>2</v>
      </c>
      <c r="AB139" s="137">
        <f t="shared" si="38"/>
        <v>2</v>
      </c>
      <c r="AC139" s="137">
        <f t="shared" si="38"/>
        <v>2</v>
      </c>
      <c r="AD139" s="137">
        <f t="shared" si="38"/>
        <v>2</v>
      </c>
      <c r="AE139" s="137">
        <f t="shared" si="38"/>
        <v>2</v>
      </c>
      <c r="AF139" s="137">
        <f t="shared" si="38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7"/>
        <v>5.61</v>
      </c>
      <c r="D140" s="137">
        <f t="shared" si="37"/>
        <v>5.61</v>
      </c>
      <c r="E140" s="137">
        <f t="shared" si="37"/>
        <v>5.61</v>
      </c>
      <c r="F140" s="137">
        <f t="shared" si="37"/>
        <v>5.61</v>
      </c>
      <c r="G140" s="137">
        <f t="shared" si="37"/>
        <v>5.61</v>
      </c>
      <c r="H140" s="137">
        <f t="shared" si="37"/>
        <v>5.61</v>
      </c>
      <c r="I140" s="137">
        <f t="shared" si="37"/>
        <v>5.61</v>
      </c>
      <c r="J140" s="137">
        <f t="shared" si="37"/>
        <v>5.61</v>
      </c>
      <c r="K140" s="137">
        <f t="shared" si="37"/>
        <v>5.61</v>
      </c>
      <c r="L140" s="137">
        <f t="shared" si="37"/>
        <v>5.61</v>
      </c>
      <c r="M140" s="137">
        <f t="shared" si="37"/>
        <v>5.61</v>
      </c>
      <c r="N140" s="137">
        <f t="shared" si="37"/>
        <v>5.61</v>
      </c>
      <c r="O140" s="137">
        <f t="shared" si="37"/>
        <v>5.61</v>
      </c>
      <c r="P140" s="137">
        <f t="shared" si="37"/>
        <v>5.61</v>
      </c>
      <c r="Q140" s="137">
        <f t="shared" si="37"/>
        <v>5.61</v>
      </c>
      <c r="R140" s="137">
        <f t="shared" si="37"/>
        <v>5.61</v>
      </c>
      <c r="S140" s="137">
        <f t="shared" si="38"/>
        <v>5.61</v>
      </c>
      <c r="T140" s="137">
        <f t="shared" si="38"/>
        <v>5.61</v>
      </c>
      <c r="U140" s="137">
        <f t="shared" si="38"/>
        <v>5.61</v>
      </c>
      <c r="V140" s="137">
        <f t="shared" si="38"/>
        <v>5.61</v>
      </c>
      <c r="W140" s="137">
        <f t="shared" si="38"/>
        <v>5.61</v>
      </c>
      <c r="X140" s="137">
        <f t="shared" si="38"/>
        <v>5.61</v>
      </c>
      <c r="Y140" s="137">
        <f t="shared" si="38"/>
        <v>5.61</v>
      </c>
      <c r="Z140" s="137">
        <f t="shared" si="38"/>
        <v>5.61</v>
      </c>
      <c r="AA140" s="137">
        <f t="shared" si="38"/>
        <v>5.61</v>
      </c>
      <c r="AB140" s="137">
        <f t="shared" si="38"/>
        <v>5.61</v>
      </c>
      <c r="AC140" s="137">
        <f t="shared" si="38"/>
        <v>5.61</v>
      </c>
      <c r="AD140" s="137">
        <f t="shared" si="38"/>
        <v>5.61</v>
      </c>
      <c r="AE140" s="137">
        <f t="shared" si="38"/>
        <v>5.61</v>
      </c>
      <c r="AF140" s="137">
        <f t="shared" si="38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7"/>
        <v>1.25</v>
      </c>
      <c r="D141" s="137">
        <f t="shared" si="37"/>
        <v>1.25</v>
      </c>
      <c r="E141" s="137">
        <f t="shared" si="37"/>
        <v>1.25</v>
      </c>
      <c r="F141" s="137">
        <f t="shared" si="37"/>
        <v>1.25</v>
      </c>
      <c r="G141" s="137">
        <f t="shared" si="37"/>
        <v>1.25</v>
      </c>
      <c r="H141" s="137">
        <f t="shared" si="37"/>
        <v>1.25</v>
      </c>
      <c r="I141" s="137">
        <f t="shared" si="37"/>
        <v>1.25</v>
      </c>
      <c r="J141" s="137">
        <f t="shared" si="37"/>
        <v>1.25</v>
      </c>
      <c r="K141" s="137">
        <f t="shared" si="37"/>
        <v>1.25</v>
      </c>
      <c r="L141" s="137">
        <f t="shared" si="37"/>
        <v>1.25</v>
      </c>
      <c r="M141" s="137">
        <f t="shared" si="37"/>
        <v>1.25</v>
      </c>
      <c r="N141" s="137">
        <f t="shared" si="37"/>
        <v>1.25</v>
      </c>
      <c r="O141" s="137">
        <f t="shared" si="37"/>
        <v>1.25</v>
      </c>
      <c r="P141" s="137">
        <f t="shared" si="37"/>
        <v>1.25</v>
      </c>
      <c r="Q141" s="137">
        <f t="shared" si="37"/>
        <v>1.25</v>
      </c>
      <c r="R141" s="137">
        <f t="shared" si="37"/>
        <v>1.25</v>
      </c>
      <c r="S141" s="137">
        <f t="shared" si="38"/>
        <v>1.25</v>
      </c>
      <c r="T141" s="137">
        <f t="shared" si="38"/>
        <v>1.25</v>
      </c>
      <c r="U141" s="137">
        <f t="shared" si="38"/>
        <v>1.25</v>
      </c>
      <c r="V141" s="137">
        <f t="shared" si="38"/>
        <v>1.25</v>
      </c>
      <c r="W141" s="137">
        <f t="shared" si="38"/>
        <v>1.25</v>
      </c>
      <c r="X141" s="137">
        <f t="shared" si="38"/>
        <v>1.25</v>
      </c>
      <c r="Y141" s="137">
        <f t="shared" si="38"/>
        <v>1.25</v>
      </c>
      <c r="Z141" s="137">
        <f t="shared" si="38"/>
        <v>1.25</v>
      </c>
      <c r="AA141" s="137">
        <f t="shared" si="38"/>
        <v>1.25</v>
      </c>
      <c r="AB141" s="137">
        <f t="shared" si="38"/>
        <v>1.25</v>
      </c>
      <c r="AC141" s="137">
        <f t="shared" si="38"/>
        <v>1.25</v>
      </c>
      <c r="AD141" s="137">
        <f t="shared" si="38"/>
        <v>1.25</v>
      </c>
      <c r="AE141" s="137">
        <f t="shared" si="38"/>
        <v>1.25</v>
      </c>
      <c r="AF141" s="137">
        <f t="shared" si="38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7"/>
        <v>1.25</v>
      </c>
      <c r="D142" s="137">
        <f t="shared" si="37"/>
        <v>1.25</v>
      </c>
      <c r="E142" s="137">
        <f t="shared" si="37"/>
        <v>1.25</v>
      </c>
      <c r="F142" s="137">
        <f t="shared" si="37"/>
        <v>1.25</v>
      </c>
      <c r="G142" s="137">
        <f t="shared" si="37"/>
        <v>1.25</v>
      </c>
      <c r="H142" s="137">
        <f t="shared" si="37"/>
        <v>1.25</v>
      </c>
      <c r="I142" s="137">
        <f t="shared" si="37"/>
        <v>1.25</v>
      </c>
      <c r="J142" s="137">
        <f t="shared" si="37"/>
        <v>1.25</v>
      </c>
      <c r="K142" s="137">
        <f t="shared" si="37"/>
        <v>1.25</v>
      </c>
      <c r="L142" s="137">
        <f t="shared" si="37"/>
        <v>1.25</v>
      </c>
      <c r="M142" s="137">
        <f t="shared" si="37"/>
        <v>1.25</v>
      </c>
      <c r="N142" s="137">
        <f t="shared" si="37"/>
        <v>1.25</v>
      </c>
      <c r="O142" s="137">
        <f t="shared" si="37"/>
        <v>1.25</v>
      </c>
      <c r="P142" s="137">
        <f t="shared" si="37"/>
        <v>1.25</v>
      </c>
      <c r="Q142" s="137">
        <f t="shared" si="37"/>
        <v>1.25</v>
      </c>
      <c r="R142" s="137">
        <f t="shared" si="37"/>
        <v>1.25</v>
      </c>
      <c r="S142" s="137">
        <f t="shared" si="38"/>
        <v>1.25</v>
      </c>
      <c r="T142" s="137">
        <f t="shared" si="38"/>
        <v>1.25</v>
      </c>
      <c r="U142" s="137">
        <f t="shared" si="38"/>
        <v>1.25</v>
      </c>
      <c r="V142" s="137">
        <f t="shared" si="38"/>
        <v>1.25</v>
      </c>
      <c r="W142" s="137">
        <f t="shared" si="38"/>
        <v>1.25</v>
      </c>
      <c r="X142" s="137">
        <f t="shared" si="38"/>
        <v>1.25</v>
      </c>
      <c r="Y142" s="137">
        <f t="shared" si="38"/>
        <v>1.25</v>
      </c>
      <c r="Z142" s="137">
        <f t="shared" si="38"/>
        <v>1.25</v>
      </c>
      <c r="AA142" s="137">
        <f t="shared" si="38"/>
        <v>1.25</v>
      </c>
      <c r="AB142" s="137">
        <f t="shared" si="38"/>
        <v>1.25</v>
      </c>
      <c r="AC142" s="137">
        <f t="shared" si="38"/>
        <v>1.25</v>
      </c>
      <c r="AD142" s="137">
        <f t="shared" si="38"/>
        <v>1.25</v>
      </c>
      <c r="AE142" s="137">
        <f t="shared" si="38"/>
        <v>1.25</v>
      </c>
      <c r="AF142" s="137">
        <f t="shared" si="38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7"/>
        <v>1.46</v>
      </c>
      <c r="D143" s="137">
        <f t="shared" si="37"/>
        <v>1.46</v>
      </c>
      <c r="E143" s="137">
        <f t="shared" si="37"/>
        <v>1.46</v>
      </c>
      <c r="F143" s="137">
        <f t="shared" si="37"/>
        <v>1.46</v>
      </c>
      <c r="G143" s="137">
        <f t="shared" si="37"/>
        <v>1.46</v>
      </c>
      <c r="H143" s="137">
        <f t="shared" si="37"/>
        <v>1.46</v>
      </c>
      <c r="I143" s="137">
        <f t="shared" si="37"/>
        <v>1.46</v>
      </c>
      <c r="J143" s="137">
        <f t="shared" si="37"/>
        <v>1.46</v>
      </c>
      <c r="K143" s="137">
        <f t="shared" si="37"/>
        <v>1.46</v>
      </c>
      <c r="L143" s="137">
        <f t="shared" si="37"/>
        <v>1.46</v>
      </c>
      <c r="M143" s="137">
        <f t="shared" si="37"/>
        <v>1.46</v>
      </c>
      <c r="N143" s="137">
        <f t="shared" si="37"/>
        <v>1.46</v>
      </c>
      <c r="O143" s="137">
        <f t="shared" si="37"/>
        <v>1.46</v>
      </c>
      <c r="P143" s="137">
        <f t="shared" si="37"/>
        <v>1.46</v>
      </c>
      <c r="Q143" s="137">
        <f t="shared" si="37"/>
        <v>1.46</v>
      </c>
      <c r="R143" s="137">
        <f t="shared" si="37"/>
        <v>1.46</v>
      </c>
      <c r="S143" s="137">
        <f t="shared" si="38"/>
        <v>1.46</v>
      </c>
      <c r="T143" s="137">
        <f t="shared" si="38"/>
        <v>1.46</v>
      </c>
      <c r="U143" s="137">
        <f t="shared" si="38"/>
        <v>1.46</v>
      </c>
      <c r="V143" s="137">
        <f t="shared" si="38"/>
        <v>1.46</v>
      </c>
      <c r="W143" s="137">
        <f t="shared" si="38"/>
        <v>1.46</v>
      </c>
      <c r="X143" s="137">
        <f t="shared" si="38"/>
        <v>1.46</v>
      </c>
      <c r="Y143" s="137">
        <f t="shared" si="38"/>
        <v>1.46</v>
      </c>
      <c r="Z143" s="137">
        <f t="shared" si="38"/>
        <v>1.46</v>
      </c>
      <c r="AA143" s="137">
        <f t="shared" si="38"/>
        <v>1.46</v>
      </c>
      <c r="AB143" s="137">
        <f t="shared" si="38"/>
        <v>1.46</v>
      </c>
      <c r="AC143" s="137">
        <f t="shared" si="38"/>
        <v>1.46</v>
      </c>
      <c r="AD143" s="137">
        <f t="shared" si="38"/>
        <v>1.46</v>
      </c>
      <c r="AE143" s="137">
        <f t="shared" si="38"/>
        <v>1.46</v>
      </c>
      <c r="AF143" s="137">
        <f t="shared" si="38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7"/>
        <v>3</v>
      </c>
      <c r="D144" s="137">
        <f t="shared" si="37"/>
        <v>3</v>
      </c>
      <c r="E144" s="137">
        <f t="shared" si="37"/>
        <v>3</v>
      </c>
      <c r="F144" s="137">
        <f t="shared" si="37"/>
        <v>3</v>
      </c>
      <c r="G144" s="137">
        <f t="shared" si="37"/>
        <v>3</v>
      </c>
      <c r="H144" s="137">
        <f t="shared" si="37"/>
        <v>3</v>
      </c>
      <c r="I144" s="137">
        <f t="shared" si="37"/>
        <v>3</v>
      </c>
      <c r="J144" s="137">
        <f t="shared" si="37"/>
        <v>3</v>
      </c>
      <c r="K144" s="137">
        <f t="shared" si="37"/>
        <v>3</v>
      </c>
      <c r="L144" s="137">
        <f t="shared" si="37"/>
        <v>3</v>
      </c>
      <c r="M144" s="137">
        <f t="shared" si="37"/>
        <v>3</v>
      </c>
      <c r="N144" s="137">
        <f t="shared" si="37"/>
        <v>3</v>
      </c>
      <c r="O144" s="137">
        <f t="shared" si="37"/>
        <v>3</v>
      </c>
      <c r="P144" s="137">
        <f t="shared" si="37"/>
        <v>3</v>
      </c>
      <c r="Q144" s="137">
        <f t="shared" si="37"/>
        <v>3</v>
      </c>
      <c r="R144" s="137">
        <f t="shared" si="37"/>
        <v>3</v>
      </c>
      <c r="S144" s="137">
        <f t="shared" si="38"/>
        <v>3</v>
      </c>
      <c r="T144" s="137">
        <f t="shared" si="38"/>
        <v>3</v>
      </c>
      <c r="U144" s="137">
        <f t="shared" si="38"/>
        <v>3</v>
      </c>
      <c r="V144" s="137">
        <f t="shared" si="38"/>
        <v>3</v>
      </c>
      <c r="W144" s="137">
        <f t="shared" si="38"/>
        <v>3</v>
      </c>
      <c r="X144" s="137">
        <f t="shared" si="38"/>
        <v>3</v>
      </c>
      <c r="Y144" s="137">
        <f t="shared" si="38"/>
        <v>3</v>
      </c>
      <c r="Z144" s="137">
        <f t="shared" si="38"/>
        <v>3</v>
      </c>
      <c r="AA144" s="137">
        <f t="shared" si="38"/>
        <v>3</v>
      </c>
      <c r="AB144" s="137">
        <f t="shared" si="38"/>
        <v>3</v>
      </c>
      <c r="AC144" s="137">
        <f t="shared" si="38"/>
        <v>3</v>
      </c>
      <c r="AD144" s="137">
        <f t="shared" si="38"/>
        <v>3</v>
      </c>
      <c r="AE144" s="137">
        <f t="shared" si="38"/>
        <v>3</v>
      </c>
      <c r="AF144" s="137">
        <f t="shared" si="38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7"/>
        <v>3.3</v>
      </c>
      <c r="D145" s="137">
        <f t="shared" si="37"/>
        <v>3.3</v>
      </c>
      <c r="E145" s="137">
        <f t="shared" si="37"/>
        <v>3.3</v>
      </c>
      <c r="F145" s="137">
        <f t="shared" si="37"/>
        <v>3.3</v>
      </c>
      <c r="G145" s="137">
        <f t="shared" si="37"/>
        <v>3.3</v>
      </c>
      <c r="H145" s="137">
        <f t="shared" si="37"/>
        <v>3.3</v>
      </c>
      <c r="I145" s="137">
        <f t="shared" si="37"/>
        <v>3.3</v>
      </c>
      <c r="J145" s="137">
        <f t="shared" si="37"/>
        <v>3.3</v>
      </c>
      <c r="K145" s="137">
        <f t="shared" si="37"/>
        <v>3.3</v>
      </c>
      <c r="L145" s="137">
        <f t="shared" si="37"/>
        <v>3.3</v>
      </c>
      <c r="M145" s="137">
        <f t="shared" si="37"/>
        <v>3.3</v>
      </c>
      <c r="N145" s="137">
        <f t="shared" si="37"/>
        <v>3.3</v>
      </c>
      <c r="O145" s="137">
        <f t="shared" si="37"/>
        <v>3.3</v>
      </c>
      <c r="P145" s="137">
        <f t="shared" si="37"/>
        <v>3.3</v>
      </c>
      <c r="Q145" s="137">
        <f t="shared" si="37"/>
        <v>3.3</v>
      </c>
      <c r="R145" s="137">
        <f t="shared" si="37"/>
        <v>3.3</v>
      </c>
      <c r="S145" s="137">
        <f t="shared" si="38"/>
        <v>3.3</v>
      </c>
      <c r="T145" s="137">
        <f t="shared" si="38"/>
        <v>3.3</v>
      </c>
      <c r="U145" s="137">
        <f t="shared" si="38"/>
        <v>3.3</v>
      </c>
      <c r="V145" s="137">
        <f t="shared" si="38"/>
        <v>3.3</v>
      </c>
      <c r="W145" s="137">
        <f t="shared" si="38"/>
        <v>3.3</v>
      </c>
      <c r="X145" s="137">
        <f t="shared" si="38"/>
        <v>3.3</v>
      </c>
      <c r="Y145" s="137">
        <f t="shared" si="38"/>
        <v>3.3</v>
      </c>
      <c r="Z145" s="137">
        <f t="shared" si="38"/>
        <v>3.3</v>
      </c>
      <c r="AA145" s="137">
        <f t="shared" si="38"/>
        <v>3.3</v>
      </c>
      <c r="AB145" s="137">
        <f t="shared" si="38"/>
        <v>3.3</v>
      </c>
      <c r="AC145" s="137">
        <f t="shared" si="38"/>
        <v>3.3</v>
      </c>
      <c r="AD145" s="137">
        <f t="shared" si="38"/>
        <v>3.3</v>
      </c>
      <c r="AE145" s="137">
        <f t="shared" si="38"/>
        <v>3.3</v>
      </c>
      <c r="AF145" s="137">
        <f t="shared" si="38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9">B147</f>
        <v>1.76</v>
      </c>
      <c r="D147" s="137">
        <f t="shared" si="39"/>
        <v>1.76</v>
      </c>
      <c r="E147" s="137">
        <f t="shared" si="39"/>
        <v>1.76</v>
      </c>
      <c r="F147" s="137">
        <f t="shared" si="39"/>
        <v>1.76</v>
      </c>
      <c r="G147" s="137">
        <f t="shared" si="39"/>
        <v>1.76</v>
      </c>
      <c r="H147" s="137">
        <f t="shared" si="39"/>
        <v>1.76</v>
      </c>
      <c r="I147" s="137">
        <f t="shared" si="39"/>
        <v>1.76</v>
      </c>
      <c r="J147" s="137">
        <f t="shared" si="39"/>
        <v>1.76</v>
      </c>
      <c r="K147" s="137">
        <f t="shared" si="39"/>
        <v>1.76</v>
      </c>
      <c r="L147" s="137">
        <f t="shared" si="39"/>
        <v>1.76</v>
      </c>
      <c r="M147" s="137">
        <f t="shared" si="39"/>
        <v>1.76</v>
      </c>
      <c r="N147" s="137">
        <f t="shared" si="39"/>
        <v>1.76</v>
      </c>
      <c r="O147" s="137">
        <f t="shared" si="39"/>
        <v>1.76</v>
      </c>
      <c r="P147" s="137">
        <f t="shared" si="39"/>
        <v>1.76</v>
      </c>
      <c r="Q147" s="137">
        <f t="shared" si="39"/>
        <v>1.76</v>
      </c>
      <c r="R147" s="137">
        <f t="shared" si="39"/>
        <v>1.76</v>
      </c>
      <c r="S147" s="137">
        <f t="shared" ref="S147:AF148" si="40">R147</f>
        <v>1.76</v>
      </c>
      <c r="T147" s="137">
        <f t="shared" si="40"/>
        <v>1.76</v>
      </c>
      <c r="U147" s="137">
        <f t="shared" si="40"/>
        <v>1.76</v>
      </c>
      <c r="V147" s="137">
        <f t="shared" si="40"/>
        <v>1.76</v>
      </c>
      <c r="W147" s="137">
        <f t="shared" si="40"/>
        <v>1.76</v>
      </c>
      <c r="X147" s="137">
        <f t="shared" si="40"/>
        <v>1.76</v>
      </c>
      <c r="Y147" s="137">
        <f t="shared" si="40"/>
        <v>1.76</v>
      </c>
      <c r="Z147" s="137">
        <f t="shared" si="40"/>
        <v>1.76</v>
      </c>
      <c r="AA147" s="137">
        <f t="shared" si="40"/>
        <v>1.76</v>
      </c>
      <c r="AB147" s="137">
        <f t="shared" si="40"/>
        <v>1.76</v>
      </c>
      <c r="AC147" s="137">
        <f t="shared" si="40"/>
        <v>1.76</v>
      </c>
      <c r="AD147" s="137">
        <f t="shared" si="40"/>
        <v>1.76</v>
      </c>
      <c r="AE147" s="137">
        <f t="shared" si="40"/>
        <v>1.76</v>
      </c>
      <c r="AF147" s="137">
        <f t="shared" si="40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9"/>
        <v>0</v>
      </c>
      <c r="D148" s="137">
        <f t="shared" si="39"/>
        <v>0</v>
      </c>
      <c r="E148" s="137">
        <f t="shared" si="39"/>
        <v>0</v>
      </c>
      <c r="F148" s="137">
        <f t="shared" si="39"/>
        <v>0</v>
      </c>
      <c r="G148" s="137">
        <f t="shared" si="39"/>
        <v>0</v>
      </c>
      <c r="H148" s="137">
        <f t="shared" si="39"/>
        <v>0</v>
      </c>
      <c r="I148" s="137">
        <f t="shared" si="39"/>
        <v>0</v>
      </c>
      <c r="J148" s="137">
        <f t="shared" si="39"/>
        <v>0</v>
      </c>
      <c r="K148" s="137">
        <f t="shared" si="39"/>
        <v>0</v>
      </c>
      <c r="L148" s="137">
        <f t="shared" si="39"/>
        <v>0</v>
      </c>
      <c r="M148" s="137">
        <f t="shared" si="39"/>
        <v>0</v>
      </c>
      <c r="N148" s="137">
        <f t="shared" si="39"/>
        <v>0</v>
      </c>
      <c r="O148" s="137">
        <f t="shared" si="39"/>
        <v>0</v>
      </c>
      <c r="P148" s="137">
        <f t="shared" si="39"/>
        <v>0</v>
      </c>
      <c r="Q148" s="137">
        <f t="shared" si="39"/>
        <v>0</v>
      </c>
      <c r="R148" s="137">
        <f t="shared" si="39"/>
        <v>0</v>
      </c>
      <c r="S148" s="137">
        <f t="shared" si="40"/>
        <v>0</v>
      </c>
      <c r="T148" s="137">
        <f t="shared" si="40"/>
        <v>0</v>
      </c>
      <c r="U148" s="137">
        <f t="shared" si="40"/>
        <v>0</v>
      </c>
      <c r="V148" s="137">
        <f t="shared" si="40"/>
        <v>0</v>
      </c>
      <c r="W148" s="137">
        <f t="shared" si="40"/>
        <v>0</v>
      </c>
      <c r="X148" s="137">
        <f t="shared" si="40"/>
        <v>0</v>
      </c>
      <c r="Y148" s="137">
        <f t="shared" si="40"/>
        <v>0</v>
      </c>
      <c r="Z148" s="137">
        <f t="shared" si="40"/>
        <v>0</v>
      </c>
      <c r="AA148" s="137">
        <f t="shared" si="40"/>
        <v>0</v>
      </c>
      <c r="AB148" s="137">
        <f t="shared" si="40"/>
        <v>0</v>
      </c>
      <c r="AC148" s="137">
        <f t="shared" si="40"/>
        <v>0</v>
      </c>
      <c r="AD148" s="137">
        <f t="shared" si="40"/>
        <v>0</v>
      </c>
      <c r="AE148" s="137">
        <f t="shared" si="40"/>
        <v>0</v>
      </c>
      <c r="AF148" s="137">
        <f t="shared" si="40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41">B150</f>
        <v>0.1</v>
      </c>
      <c r="D150" s="137">
        <f t="shared" si="41"/>
        <v>0.1</v>
      </c>
      <c r="E150" s="137">
        <f t="shared" si="41"/>
        <v>0.1</v>
      </c>
      <c r="F150" s="137">
        <f t="shared" si="41"/>
        <v>0.1</v>
      </c>
      <c r="G150" s="137">
        <f t="shared" si="41"/>
        <v>0.1</v>
      </c>
      <c r="H150" s="137">
        <f t="shared" si="41"/>
        <v>0.1</v>
      </c>
      <c r="I150" s="137">
        <f t="shared" si="41"/>
        <v>0.1</v>
      </c>
      <c r="J150" s="137">
        <f t="shared" si="41"/>
        <v>0.1</v>
      </c>
      <c r="K150" s="137">
        <f t="shared" si="41"/>
        <v>0.1</v>
      </c>
      <c r="L150" s="137">
        <f t="shared" si="41"/>
        <v>0.1</v>
      </c>
      <c r="M150" s="137">
        <f t="shared" si="41"/>
        <v>0.1</v>
      </c>
      <c r="N150" s="137">
        <f t="shared" si="41"/>
        <v>0.1</v>
      </c>
      <c r="O150" s="137">
        <f t="shared" si="41"/>
        <v>0.1</v>
      </c>
      <c r="P150" s="137">
        <f t="shared" si="41"/>
        <v>0.1</v>
      </c>
      <c r="Q150" s="137">
        <f t="shared" si="41"/>
        <v>0.1</v>
      </c>
      <c r="R150" s="137">
        <f t="shared" si="41"/>
        <v>0.1</v>
      </c>
      <c r="S150" s="137">
        <f t="shared" ref="S150:AF153" si="42">R150</f>
        <v>0.1</v>
      </c>
      <c r="T150" s="137">
        <f t="shared" si="42"/>
        <v>0.1</v>
      </c>
      <c r="U150" s="137">
        <f t="shared" si="42"/>
        <v>0.1</v>
      </c>
      <c r="V150" s="137">
        <f t="shared" si="42"/>
        <v>0.1</v>
      </c>
      <c r="W150" s="137">
        <f t="shared" si="42"/>
        <v>0.1</v>
      </c>
      <c r="X150" s="137">
        <f t="shared" si="42"/>
        <v>0.1</v>
      </c>
      <c r="Y150" s="137">
        <f t="shared" si="42"/>
        <v>0.1</v>
      </c>
      <c r="Z150" s="137">
        <f t="shared" si="42"/>
        <v>0.1</v>
      </c>
      <c r="AA150" s="137">
        <f t="shared" si="42"/>
        <v>0.1</v>
      </c>
      <c r="AB150" s="137">
        <f t="shared" si="42"/>
        <v>0.1</v>
      </c>
      <c r="AC150" s="137">
        <f t="shared" si="42"/>
        <v>0.1</v>
      </c>
      <c r="AD150" s="137">
        <f t="shared" si="42"/>
        <v>0.1</v>
      </c>
      <c r="AE150" s="137">
        <f t="shared" si="42"/>
        <v>0.1</v>
      </c>
      <c r="AF150" s="137">
        <f t="shared" si="42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41"/>
        <v>2.0499999999999998</v>
      </c>
      <c r="D151" s="137">
        <f t="shared" si="41"/>
        <v>2.0499999999999998</v>
      </c>
      <c r="E151" s="137">
        <f t="shared" si="41"/>
        <v>2.0499999999999998</v>
      </c>
      <c r="F151" s="137">
        <f t="shared" si="41"/>
        <v>2.0499999999999998</v>
      </c>
      <c r="G151" s="137">
        <f t="shared" si="41"/>
        <v>2.0499999999999998</v>
      </c>
      <c r="H151" s="137">
        <f t="shared" si="41"/>
        <v>2.0499999999999998</v>
      </c>
      <c r="I151" s="137">
        <f t="shared" si="41"/>
        <v>2.0499999999999998</v>
      </c>
      <c r="J151" s="137">
        <f t="shared" si="41"/>
        <v>2.0499999999999998</v>
      </c>
      <c r="K151" s="137">
        <f t="shared" si="41"/>
        <v>2.0499999999999998</v>
      </c>
      <c r="L151" s="137">
        <f t="shared" si="41"/>
        <v>2.0499999999999998</v>
      </c>
      <c r="M151" s="137">
        <f t="shared" si="41"/>
        <v>2.0499999999999998</v>
      </c>
      <c r="N151" s="137">
        <f t="shared" si="41"/>
        <v>2.0499999999999998</v>
      </c>
      <c r="O151" s="137">
        <f t="shared" si="41"/>
        <v>2.0499999999999998</v>
      </c>
      <c r="P151" s="137">
        <f t="shared" si="41"/>
        <v>2.0499999999999998</v>
      </c>
      <c r="Q151" s="137">
        <f t="shared" si="41"/>
        <v>2.0499999999999998</v>
      </c>
      <c r="R151" s="137">
        <f t="shared" si="41"/>
        <v>2.0499999999999998</v>
      </c>
      <c r="S151" s="137">
        <f t="shared" si="42"/>
        <v>2.0499999999999998</v>
      </c>
      <c r="T151" s="137">
        <f t="shared" si="42"/>
        <v>2.0499999999999998</v>
      </c>
      <c r="U151" s="137">
        <f t="shared" si="42"/>
        <v>2.0499999999999998</v>
      </c>
      <c r="V151" s="137">
        <f t="shared" si="42"/>
        <v>2.0499999999999998</v>
      </c>
      <c r="W151" s="137">
        <f t="shared" si="42"/>
        <v>2.0499999999999998</v>
      </c>
      <c r="X151" s="137">
        <f t="shared" si="42"/>
        <v>2.0499999999999998</v>
      </c>
      <c r="Y151" s="137">
        <f t="shared" si="42"/>
        <v>2.0499999999999998</v>
      </c>
      <c r="Z151" s="137">
        <f t="shared" si="42"/>
        <v>2.0499999999999998</v>
      </c>
      <c r="AA151" s="137">
        <f t="shared" si="42"/>
        <v>2.0499999999999998</v>
      </c>
      <c r="AB151" s="137">
        <f t="shared" si="42"/>
        <v>2.0499999999999998</v>
      </c>
      <c r="AC151" s="137">
        <f t="shared" si="42"/>
        <v>2.0499999999999998</v>
      </c>
      <c r="AD151" s="137">
        <f t="shared" si="42"/>
        <v>2.0499999999999998</v>
      </c>
      <c r="AE151" s="137">
        <f t="shared" si="42"/>
        <v>2.0499999999999998</v>
      </c>
      <c r="AF151" s="137">
        <f t="shared" si="42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41"/>
        <v>2.7</v>
      </c>
      <c r="D152" s="137">
        <f t="shared" si="41"/>
        <v>2.7</v>
      </c>
      <c r="E152" s="137">
        <f t="shared" si="41"/>
        <v>2.7</v>
      </c>
      <c r="F152" s="137">
        <f t="shared" si="41"/>
        <v>2.7</v>
      </c>
      <c r="G152" s="137">
        <f t="shared" si="41"/>
        <v>2.7</v>
      </c>
      <c r="H152" s="137">
        <f t="shared" si="41"/>
        <v>2.7</v>
      </c>
      <c r="I152" s="137">
        <f t="shared" si="41"/>
        <v>2.7</v>
      </c>
      <c r="J152" s="137">
        <f t="shared" si="41"/>
        <v>2.7</v>
      </c>
      <c r="K152" s="137">
        <f t="shared" si="41"/>
        <v>2.7</v>
      </c>
      <c r="L152" s="137">
        <f t="shared" si="41"/>
        <v>2.7</v>
      </c>
      <c r="M152" s="137">
        <f t="shared" si="41"/>
        <v>2.7</v>
      </c>
      <c r="N152" s="137">
        <f t="shared" si="41"/>
        <v>2.7</v>
      </c>
      <c r="O152" s="137">
        <f t="shared" si="41"/>
        <v>2.7</v>
      </c>
      <c r="P152" s="137">
        <f t="shared" si="41"/>
        <v>2.7</v>
      </c>
      <c r="Q152" s="137">
        <f t="shared" si="41"/>
        <v>2.7</v>
      </c>
      <c r="R152" s="137">
        <f t="shared" si="41"/>
        <v>2.7</v>
      </c>
      <c r="S152" s="137">
        <f t="shared" si="42"/>
        <v>2.7</v>
      </c>
      <c r="T152" s="137">
        <f t="shared" si="42"/>
        <v>2.7</v>
      </c>
      <c r="U152" s="137">
        <f t="shared" si="42"/>
        <v>2.7</v>
      </c>
      <c r="V152" s="137">
        <f t="shared" si="42"/>
        <v>2.7</v>
      </c>
      <c r="W152" s="137">
        <f t="shared" si="42"/>
        <v>2.7</v>
      </c>
      <c r="X152" s="137">
        <f t="shared" si="42"/>
        <v>2.7</v>
      </c>
      <c r="Y152" s="137">
        <f t="shared" si="42"/>
        <v>2.7</v>
      </c>
      <c r="Z152" s="137">
        <f t="shared" si="42"/>
        <v>2.7</v>
      </c>
      <c r="AA152" s="137">
        <f t="shared" si="42"/>
        <v>2.7</v>
      </c>
      <c r="AB152" s="137">
        <f t="shared" si="42"/>
        <v>2.7</v>
      </c>
      <c r="AC152" s="137">
        <f t="shared" si="42"/>
        <v>2.7</v>
      </c>
      <c r="AD152" s="137">
        <f t="shared" si="42"/>
        <v>2.7</v>
      </c>
      <c r="AE152" s="137">
        <f t="shared" si="42"/>
        <v>2.7</v>
      </c>
      <c r="AF152" s="137">
        <f t="shared" si="42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41"/>
        <v>2.15</v>
      </c>
      <c r="D153" s="137">
        <f t="shared" si="41"/>
        <v>2.15</v>
      </c>
      <c r="E153" s="137">
        <f t="shared" si="41"/>
        <v>2.15</v>
      </c>
      <c r="F153" s="137">
        <f t="shared" si="41"/>
        <v>2.15</v>
      </c>
      <c r="G153" s="137">
        <f t="shared" si="41"/>
        <v>2.15</v>
      </c>
      <c r="H153" s="137">
        <f t="shared" si="41"/>
        <v>2.15</v>
      </c>
      <c r="I153" s="137">
        <f t="shared" si="41"/>
        <v>2.15</v>
      </c>
      <c r="J153" s="137">
        <f t="shared" si="41"/>
        <v>2.15</v>
      </c>
      <c r="K153" s="137">
        <f t="shared" si="41"/>
        <v>2.15</v>
      </c>
      <c r="L153" s="137">
        <f t="shared" si="41"/>
        <v>2.15</v>
      </c>
      <c r="M153" s="137">
        <f t="shared" si="41"/>
        <v>2.15</v>
      </c>
      <c r="N153" s="137">
        <f t="shared" si="41"/>
        <v>2.15</v>
      </c>
      <c r="O153" s="137">
        <f t="shared" si="41"/>
        <v>2.15</v>
      </c>
      <c r="P153" s="137">
        <f t="shared" si="41"/>
        <v>2.15</v>
      </c>
      <c r="Q153" s="137">
        <f t="shared" si="41"/>
        <v>2.15</v>
      </c>
      <c r="R153" s="137">
        <f t="shared" si="41"/>
        <v>2.15</v>
      </c>
      <c r="S153" s="137">
        <f t="shared" si="42"/>
        <v>2.15</v>
      </c>
      <c r="T153" s="137">
        <f t="shared" si="42"/>
        <v>2.15</v>
      </c>
      <c r="U153" s="137">
        <f t="shared" si="42"/>
        <v>2.15</v>
      </c>
      <c r="V153" s="137">
        <f t="shared" si="42"/>
        <v>2.15</v>
      </c>
      <c r="W153" s="137">
        <f t="shared" si="42"/>
        <v>2.15</v>
      </c>
      <c r="X153" s="137">
        <f t="shared" si="42"/>
        <v>2.15</v>
      </c>
      <c r="Y153" s="137">
        <f t="shared" si="42"/>
        <v>2.15</v>
      </c>
      <c r="Z153" s="137">
        <f t="shared" si="42"/>
        <v>2.15</v>
      </c>
      <c r="AA153" s="137">
        <f t="shared" si="42"/>
        <v>2.15</v>
      </c>
      <c r="AB153" s="137">
        <f t="shared" si="42"/>
        <v>2.15</v>
      </c>
      <c r="AC153" s="137">
        <f t="shared" si="42"/>
        <v>2.15</v>
      </c>
      <c r="AD153" s="137">
        <f t="shared" si="42"/>
        <v>2.15</v>
      </c>
      <c r="AE153" s="137">
        <f t="shared" si="42"/>
        <v>2.15</v>
      </c>
      <c r="AF153" s="137">
        <f t="shared" si="42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3">B155</f>
        <v>0.9</v>
      </c>
      <c r="D155" s="137">
        <f t="shared" si="43"/>
        <v>0.9</v>
      </c>
      <c r="E155" s="137">
        <f t="shared" si="43"/>
        <v>0.9</v>
      </c>
      <c r="F155" s="137">
        <f t="shared" si="43"/>
        <v>0.9</v>
      </c>
      <c r="G155" s="137">
        <f t="shared" si="43"/>
        <v>0.9</v>
      </c>
      <c r="H155" s="137">
        <f t="shared" si="43"/>
        <v>0.9</v>
      </c>
      <c r="I155" s="137">
        <f t="shared" si="43"/>
        <v>0.9</v>
      </c>
      <c r="J155" s="137">
        <f t="shared" si="43"/>
        <v>0.9</v>
      </c>
      <c r="K155" s="137">
        <f t="shared" si="43"/>
        <v>0.9</v>
      </c>
      <c r="L155" s="137">
        <f t="shared" si="43"/>
        <v>0.9</v>
      </c>
      <c r="M155" s="137">
        <f t="shared" si="43"/>
        <v>0.9</v>
      </c>
      <c r="N155" s="137">
        <f t="shared" si="43"/>
        <v>0.9</v>
      </c>
      <c r="O155" s="137">
        <f t="shared" si="43"/>
        <v>0.9</v>
      </c>
      <c r="P155" s="137">
        <f t="shared" si="43"/>
        <v>0.9</v>
      </c>
      <c r="Q155" s="137">
        <f t="shared" si="43"/>
        <v>0.9</v>
      </c>
      <c r="R155" s="137">
        <f t="shared" si="43"/>
        <v>0.9</v>
      </c>
      <c r="S155" s="137">
        <f t="shared" ref="R155:AF167" si="44">R155</f>
        <v>0.9</v>
      </c>
      <c r="T155" s="137">
        <f t="shared" si="44"/>
        <v>0.9</v>
      </c>
      <c r="U155" s="137">
        <f t="shared" si="44"/>
        <v>0.9</v>
      </c>
      <c r="V155" s="137">
        <f t="shared" si="44"/>
        <v>0.9</v>
      </c>
      <c r="W155" s="137">
        <f t="shared" si="44"/>
        <v>0.9</v>
      </c>
      <c r="X155" s="137">
        <f t="shared" si="44"/>
        <v>0.9</v>
      </c>
      <c r="Y155" s="137">
        <f t="shared" si="44"/>
        <v>0.9</v>
      </c>
      <c r="Z155" s="137">
        <f t="shared" si="44"/>
        <v>0.9</v>
      </c>
      <c r="AA155" s="137">
        <f t="shared" si="44"/>
        <v>0.9</v>
      </c>
      <c r="AB155" s="137">
        <f t="shared" si="44"/>
        <v>0.9</v>
      </c>
      <c r="AC155" s="137">
        <f t="shared" si="44"/>
        <v>0.9</v>
      </c>
      <c r="AD155" s="137">
        <f t="shared" si="44"/>
        <v>0.9</v>
      </c>
      <c r="AE155" s="137">
        <f t="shared" si="44"/>
        <v>0.9</v>
      </c>
      <c r="AF155" s="137">
        <f t="shared" si="44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3"/>
        <v>1.08</v>
      </c>
      <c r="D156" s="137">
        <f t="shared" si="43"/>
        <v>1.08</v>
      </c>
      <c r="E156" s="137">
        <f t="shared" si="43"/>
        <v>1.08</v>
      </c>
      <c r="F156" s="137">
        <f t="shared" si="43"/>
        <v>1.08</v>
      </c>
      <c r="G156" s="137">
        <f t="shared" si="43"/>
        <v>1.08</v>
      </c>
      <c r="H156" s="137">
        <f t="shared" si="43"/>
        <v>1.08</v>
      </c>
      <c r="I156" s="137">
        <f t="shared" si="43"/>
        <v>1.08</v>
      </c>
      <c r="J156" s="137">
        <f t="shared" si="43"/>
        <v>1.08</v>
      </c>
      <c r="K156" s="137">
        <f t="shared" si="43"/>
        <v>1.08</v>
      </c>
      <c r="L156" s="137">
        <f t="shared" si="43"/>
        <v>1.08</v>
      </c>
      <c r="M156" s="137">
        <f t="shared" si="43"/>
        <v>1.08</v>
      </c>
      <c r="N156" s="137">
        <f t="shared" si="43"/>
        <v>1.08</v>
      </c>
      <c r="O156" s="137">
        <f t="shared" si="43"/>
        <v>1.08</v>
      </c>
      <c r="P156" s="137">
        <f t="shared" si="43"/>
        <v>1.08</v>
      </c>
      <c r="Q156" s="137">
        <f t="shared" si="43"/>
        <v>1.08</v>
      </c>
      <c r="R156" s="137">
        <f t="shared" si="43"/>
        <v>1.08</v>
      </c>
      <c r="S156" s="137">
        <f t="shared" si="44"/>
        <v>1.08</v>
      </c>
      <c r="T156" s="137">
        <f t="shared" si="44"/>
        <v>1.08</v>
      </c>
      <c r="U156" s="137">
        <f t="shared" si="44"/>
        <v>1.08</v>
      </c>
      <c r="V156" s="137">
        <f t="shared" si="44"/>
        <v>1.08</v>
      </c>
      <c r="W156" s="137">
        <f t="shared" si="44"/>
        <v>1.08</v>
      </c>
      <c r="X156" s="137">
        <f t="shared" si="44"/>
        <v>1.08</v>
      </c>
      <c r="Y156" s="137">
        <f t="shared" si="44"/>
        <v>1.08</v>
      </c>
      <c r="Z156" s="137">
        <f t="shared" si="44"/>
        <v>1.08</v>
      </c>
      <c r="AA156" s="137">
        <f t="shared" si="44"/>
        <v>1.08</v>
      </c>
      <c r="AB156" s="137">
        <f t="shared" si="44"/>
        <v>1.08</v>
      </c>
      <c r="AC156" s="137">
        <f t="shared" si="44"/>
        <v>1.08</v>
      </c>
      <c r="AD156" s="137">
        <f t="shared" si="44"/>
        <v>1.08</v>
      </c>
      <c r="AE156" s="137">
        <f t="shared" si="44"/>
        <v>1.08</v>
      </c>
      <c r="AF156" s="137">
        <f t="shared" si="44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3"/>
        <v>2.37</v>
      </c>
      <c r="D157" s="137">
        <f t="shared" si="43"/>
        <v>2.37</v>
      </c>
      <c r="E157" s="137">
        <f t="shared" si="43"/>
        <v>2.37</v>
      </c>
      <c r="F157" s="137">
        <f t="shared" si="43"/>
        <v>2.37</v>
      </c>
      <c r="G157" s="137">
        <f t="shared" si="43"/>
        <v>2.37</v>
      </c>
      <c r="H157" s="137">
        <f t="shared" si="43"/>
        <v>2.37</v>
      </c>
      <c r="I157" s="137">
        <f t="shared" si="43"/>
        <v>2.37</v>
      </c>
      <c r="J157" s="137">
        <f t="shared" si="43"/>
        <v>2.37</v>
      </c>
      <c r="K157" s="137">
        <f t="shared" si="43"/>
        <v>2.37</v>
      </c>
      <c r="L157" s="137">
        <f t="shared" si="43"/>
        <v>2.37</v>
      </c>
      <c r="M157" s="137">
        <f t="shared" si="43"/>
        <v>2.37</v>
      </c>
      <c r="N157" s="137">
        <f t="shared" si="43"/>
        <v>2.37</v>
      </c>
      <c r="O157" s="137">
        <f t="shared" si="43"/>
        <v>2.37</v>
      </c>
      <c r="P157" s="137">
        <f t="shared" si="43"/>
        <v>2.37</v>
      </c>
      <c r="Q157" s="137">
        <f t="shared" si="43"/>
        <v>2.37</v>
      </c>
      <c r="R157" s="137">
        <f t="shared" si="43"/>
        <v>2.37</v>
      </c>
      <c r="S157" s="137">
        <f t="shared" si="44"/>
        <v>2.37</v>
      </c>
      <c r="T157" s="137">
        <f t="shared" si="44"/>
        <v>2.37</v>
      </c>
      <c r="U157" s="137">
        <f t="shared" si="44"/>
        <v>2.37</v>
      </c>
      <c r="V157" s="137">
        <f t="shared" si="44"/>
        <v>2.37</v>
      </c>
      <c r="W157" s="137">
        <f t="shared" si="44"/>
        <v>2.37</v>
      </c>
      <c r="X157" s="137">
        <f t="shared" si="44"/>
        <v>2.37</v>
      </c>
      <c r="Y157" s="137">
        <f t="shared" si="44"/>
        <v>2.37</v>
      </c>
      <c r="Z157" s="137">
        <f t="shared" si="44"/>
        <v>2.37</v>
      </c>
      <c r="AA157" s="137">
        <f t="shared" si="44"/>
        <v>2.37</v>
      </c>
      <c r="AB157" s="137">
        <f t="shared" si="44"/>
        <v>2.37</v>
      </c>
      <c r="AC157" s="137">
        <f t="shared" si="44"/>
        <v>2.37</v>
      </c>
      <c r="AD157" s="137">
        <f t="shared" si="44"/>
        <v>2.37</v>
      </c>
      <c r="AE157" s="137">
        <f t="shared" si="44"/>
        <v>2.37</v>
      </c>
      <c r="AF157" s="137">
        <f t="shared" si="44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3"/>
        <v>1.81</v>
      </c>
      <c r="D158" s="137">
        <f t="shared" si="43"/>
        <v>1.81</v>
      </c>
      <c r="E158" s="137">
        <f t="shared" si="43"/>
        <v>1.81</v>
      </c>
      <c r="F158" s="137">
        <f t="shared" si="43"/>
        <v>1.81</v>
      </c>
      <c r="G158" s="137">
        <f t="shared" si="43"/>
        <v>1.81</v>
      </c>
      <c r="H158" s="137">
        <f t="shared" si="43"/>
        <v>1.81</v>
      </c>
      <c r="I158" s="137">
        <f t="shared" si="43"/>
        <v>1.81</v>
      </c>
      <c r="J158" s="137">
        <f t="shared" si="43"/>
        <v>1.81</v>
      </c>
      <c r="K158" s="137">
        <f t="shared" si="43"/>
        <v>1.81</v>
      </c>
      <c r="L158" s="137">
        <f t="shared" si="43"/>
        <v>1.81</v>
      </c>
      <c r="M158" s="137">
        <f t="shared" si="43"/>
        <v>1.81</v>
      </c>
      <c r="N158" s="137">
        <f t="shared" si="43"/>
        <v>1.81</v>
      </c>
      <c r="O158" s="137">
        <f t="shared" si="43"/>
        <v>1.81</v>
      </c>
      <c r="P158" s="137">
        <f t="shared" si="43"/>
        <v>1.81</v>
      </c>
      <c r="Q158" s="137">
        <f t="shared" si="43"/>
        <v>1.81</v>
      </c>
      <c r="R158" s="137">
        <f t="shared" si="43"/>
        <v>1.81</v>
      </c>
      <c r="S158" s="137">
        <f t="shared" si="44"/>
        <v>1.81</v>
      </c>
      <c r="T158" s="137">
        <f t="shared" si="44"/>
        <v>1.81</v>
      </c>
      <c r="U158" s="137">
        <f t="shared" si="44"/>
        <v>1.81</v>
      </c>
      <c r="V158" s="137">
        <f t="shared" si="44"/>
        <v>1.81</v>
      </c>
      <c r="W158" s="137">
        <f t="shared" si="44"/>
        <v>1.81</v>
      </c>
      <c r="X158" s="137">
        <f t="shared" si="44"/>
        <v>1.81</v>
      </c>
      <c r="Y158" s="137">
        <f t="shared" si="44"/>
        <v>1.81</v>
      </c>
      <c r="Z158" s="137">
        <f t="shared" si="44"/>
        <v>1.81</v>
      </c>
      <c r="AA158" s="137">
        <f t="shared" si="44"/>
        <v>1.81</v>
      </c>
      <c r="AB158" s="137">
        <f t="shared" si="44"/>
        <v>1.81</v>
      </c>
      <c r="AC158" s="137">
        <f t="shared" si="44"/>
        <v>1.81</v>
      </c>
      <c r="AD158" s="137">
        <f t="shared" si="44"/>
        <v>1.81</v>
      </c>
      <c r="AE158" s="137">
        <f t="shared" si="44"/>
        <v>1.81</v>
      </c>
      <c r="AF158" s="137">
        <f t="shared" si="44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3"/>
        <v>1.0900000000000001</v>
      </c>
      <c r="D159" s="137">
        <f t="shared" si="43"/>
        <v>1.0900000000000001</v>
      </c>
      <c r="E159" s="137">
        <f t="shared" si="43"/>
        <v>1.0900000000000001</v>
      </c>
      <c r="F159" s="137">
        <f t="shared" si="43"/>
        <v>1.0900000000000001</v>
      </c>
      <c r="G159" s="137">
        <f t="shared" si="43"/>
        <v>1.0900000000000001</v>
      </c>
      <c r="H159" s="137">
        <f t="shared" si="43"/>
        <v>1.0900000000000001</v>
      </c>
      <c r="I159" s="137">
        <f t="shared" si="43"/>
        <v>1.0900000000000001</v>
      </c>
      <c r="J159" s="137">
        <f t="shared" si="43"/>
        <v>1.0900000000000001</v>
      </c>
      <c r="K159" s="137">
        <f t="shared" si="43"/>
        <v>1.0900000000000001</v>
      </c>
      <c r="L159" s="137">
        <f t="shared" si="43"/>
        <v>1.0900000000000001</v>
      </c>
      <c r="M159" s="137">
        <f t="shared" si="43"/>
        <v>1.0900000000000001</v>
      </c>
      <c r="N159" s="137">
        <f t="shared" si="43"/>
        <v>1.0900000000000001</v>
      </c>
      <c r="O159" s="137">
        <f t="shared" si="43"/>
        <v>1.0900000000000001</v>
      </c>
      <c r="P159" s="137">
        <f t="shared" si="43"/>
        <v>1.0900000000000001</v>
      </c>
      <c r="Q159" s="137">
        <f t="shared" si="43"/>
        <v>1.0900000000000001</v>
      </c>
      <c r="R159" s="137">
        <f t="shared" si="43"/>
        <v>1.0900000000000001</v>
      </c>
      <c r="S159" s="137">
        <f t="shared" si="44"/>
        <v>1.0900000000000001</v>
      </c>
      <c r="T159" s="137">
        <f t="shared" si="44"/>
        <v>1.0900000000000001</v>
      </c>
      <c r="U159" s="137">
        <f t="shared" si="44"/>
        <v>1.0900000000000001</v>
      </c>
      <c r="V159" s="137">
        <f t="shared" si="44"/>
        <v>1.0900000000000001</v>
      </c>
      <c r="W159" s="137">
        <f t="shared" si="44"/>
        <v>1.0900000000000001</v>
      </c>
      <c r="X159" s="137">
        <f t="shared" si="44"/>
        <v>1.0900000000000001</v>
      </c>
      <c r="Y159" s="137">
        <f t="shared" si="44"/>
        <v>1.0900000000000001</v>
      </c>
      <c r="Z159" s="137">
        <f t="shared" si="44"/>
        <v>1.0900000000000001</v>
      </c>
      <c r="AA159" s="137">
        <f t="shared" si="44"/>
        <v>1.0900000000000001</v>
      </c>
      <c r="AB159" s="137">
        <f t="shared" si="44"/>
        <v>1.0900000000000001</v>
      </c>
      <c r="AC159" s="137">
        <f t="shared" si="44"/>
        <v>1.0900000000000001</v>
      </c>
      <c r="AD159" s="137">
        <f t="shared" si="44"/>
        <v>1.0900000000000001</v>
      </c>
      <c r="AE159" s="137">
        <f t="shared" si="44"/>
        <v>1.0900000000000001</v>
      </c>
      <c r="AF159" s="137">
        <f t="shared" si="44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3"/>
        <v>1.58</v>
      </c>
      <c r="D160" s="137">
        <f t="shared" si="43"/>
        <v>1.58</v>
      </c>
      <c r="E160" s="137">
        <f t="shared" si="43"/>
        <v>1.58</v>
      </c>
      <c r="F160" s="137">
        <f t="shared" si="43"/>
        <v>1.58</v>
      </c>
      <c r="G160" s="137">
        <f t="shared" si="43"/>
        <v>1.58</v>
      </c>
      <c r="H160" s="137">
        <f t="shared" si="43"/>
        <v>1.58</v>
      </c>
      <c r="I160" s="137">
        <f t="shared" si="43"/>
        <v>1.58</v>
      </c>
      <c r="J160" s="137">
        <f t="shared" si="43"/>
        <v>1.58</v>
      </c>
      <c r="K160" s="137">
        <f t="shared" si="43"/>
        <v>1.58</v>
      </c>
      <c r="L160" s="137">
        <f t="shared" si="43"/>
        <v>1.58</v>
      </c>
      <c r="M160" s="137">
        <f t="shared" si="43"/>
        <v>1.58</v>
      </c>
      <c r="N160" s="137">
        <f t="shared" si="43"/>
        <v>1.58</v>
      </c>
      <c r="O160" s="137">
        <f t="shared" si="43"/>
        <v>1.58</v>
      </c>
      <c r="P160" s="137">
        <f t="shared" si="43"/>
        <v>1.58</v>
      </c>
      <c r="Q160" s="137">
        <f t="shared" si="43"/>
        <v>1.58</v>
      </c>
      <c r="R160" s="137">
        <f t="shared" si="43"/>
        <v>1.58</v>
      </c>
      <c r="S160" s="137">
        <f t="shared" si="44"/>
        <v>1.58</v>
      </c>
      <c r="T160" s="137">
        <f t="shared" si="44"/>
        <v>1.58</v>
      </c>
      <c r="U160" s="137">
        <f t="shared" si="44"/>
        <v>1.58</v>
      </c>
      <c r="V160" s="137">
        <f t="shared" si="44"/>
        <v>1.58</v>
      </c>
      <c r="W160" s="137">
        <f t="shared" si="44"/>
        <v>1.58</v>
      </c>
      <c r="X160" s="137">
        <f t="shared" si="44"/>
        <v>1.58</v>
      </c>
      <c r="Y160" s="137">
        <f t="shared" si="44"/>
        <v>1.58</v>
      </c>
      <c r="Z160" s="137">
        <f t="shared" si="44"/>
        <v>1.58</v>
      </c>
      <c r="AA160" s="137">
        <f t="shared" si="44"/>
        <v>1.58</v>
      </c>
      <c r="AB160" s="137">
        <f t="shared" si="44"/>
        <v>1.58</v>
      </c>
      <c r="AC160" s="137">
        <f t="shared" si="44"/>
        <v>1.58</v>
      </c>
      <c r="AD160" s="137">
        <f t="shared" si="44"/>
        <v>1.58</v>
      </c>
      <c r="AE160" s="137">
        <f t="shared" si="44"/>
        <v>1.58</v>
      </c>
      <c r="AF160" s="137">
        <f t="shared" si="44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3"/>
        <v>2</v>
      </c>
      <c r="D161" s="137">
        <f t="shared" si="43"/>
        <v>2</v>
      </c>
      <c r="E161" s="137">
        <f t="shared" si="43"/>
        <v>2</v>
      </c>
      <c r="F161" s="137">
        <f t="shared" si="43"/>
        <v>2</v>
      </c>
      <c r="G161" s="137">
        <f t="shared" si="43"/>
        <v>2</v>
      </c>
      <c r="H161" s="137">
        <f t="shared" si="43"/>
        <v>2</v>
      </c>
      <c r="I161" s="137">
        <f t="shared" si="43"/>
        <v>2</v>
      </c>
      <c r="J161" s="137">
        <f t="shared" si="43"/>
        <v>2</v>
      </c>
      <c r="K161" s="137">
        <f t="shared" si="43"/>
        <v>2</v>
      </c>
      <c r="L161" s="137">
        <f t="shared" si="43"/>
        <v>2</v>
      </c>
      <c r="M161" s="137">
        <f t="shared" si="43"/>
        <v>2</v>
      </c>
      <c r="N161" s="137">
        <f t="shared" si="43"/>
        <v>2</v>
      </c>
      <c r="O161" s="137">
        <f t="shared" si="43"/>
        <v>2</v>
      </c>
      <c r="P161" s="137">
        <f t="shared" si="43"/>
        <v>2</v>
      </c>
      <c r="Q161" s="137">
        <f t="shared" si="43"/>
        <v>2</v>
      </c>
      <c r="R161" s="137">
        <f t="shared" si="43"/>
        <v>2</v>
      </c>
      <c r="S161" s="137">
        <f t="shared" si="44"/>
        <v>2</v>
      </c>
      <c r="T161" s="137">
        <f t="shared" si="44"/>
        <v>2</v>
      </c>
      <c r="U161" s="137">
        <f t="shared" si="44"/>
        <v>2</v>
      </c>
      <c r="V161" s="137">
        <f t="shared" si="44"/>
        <v>2</v>
      </c>
      <c r="W161" s="137">
        <f t="shared" si="44"/>
        <v>2</v>
      </c>
      <c r="X161" s="137">
        <f t="shared" si="44"/>
        <v>2</v>
      </c>
      <c r="Y161" s="137">
        <f t="shared" si="44"/>
        <v>2</v>
      </c>
      <c r="Z161" s="137">
        <f t="shared" si="44"/>
        <v>2</v>
      </c>
      <c r="AA161" s="137">
        <f t="shared" si="44"/>
        <v>2</v>
      </c>
      <c r="AB161" s="137">
        <f t="shared" si="44"/>
        <v>2</v>
      </c>
      <c r="AC161" s="137">
        <f t="shared" si="44"/>
        <v>2</v>
      </c>
      <c r="AD161" s="137">
        <f t="shared" si="44"/>
        <v>2</v>
      </c>
      <c r="AE161" s="137">
        <f t="shared" si="44"/>
        <v>2</v>
      </c>
      <c r="AF161" s="137">
        <f t="shared" si="44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3"/>
        <v>0.47</v>
      </c>
      <c r="D162" s="137">
        <f t="shared" si="43"/>
        <v>0.47</v>
      </c>
      <c r="E162" s="137">
        <f t="shared" si="43"/>
        <v>0.47</v>
      </c>
      <c r="F162" s="137">
        <f t="shared" si="43"/>
        <v>0.47</v>
      </c>
      <c r="G162" s="137">
        <f t="shared" si="43"/>
        <v>0.47</v>
      </c>
      <c r="H162" s="137">
        <f t="shared" si="43"/>
        <v>0.47</v>
      </c>
      <c r="I162" s="137">
        <f t="shared" si="43"/>
        <v>0.47</v>
      </c>
      <c r="J162" s="137">
        <f t="shared" si="43"/>
        <v>0.47</v>
      </c>
      <c r="K162" s="137">
        <f t="shared" si="43"/>
        <v>0.47</v>
      </c>
      <c r="L162" s="137">
        <f t="shared" si="43"/>
        <v>0.47</v>
      </c>
      <c r="M162" s="137">
        <f t="shared" si="43"/>
        <v>0.47</v>
      </c>
      <c r="N162" s="137">
        <f t="shared" si="43"/>
        <v>0.47</v>
      </c>
      <c r="O162" s="137">
        <f t="shared" si="43"/>
        <v>0.47</v>
      </c>
      <c r="P162" s="137">
        <f t="shared" si="43"/>
        <v>0.47</v>
      </c>
      <c r="Q162" s="137">
        <f t="shared" si="43"/>
        <v>0.47</v>
      </c>
      <c r="R162" s="137">
        <f t="shared" si="43"/>
        <v>0.47</v>
      </c>
      <c r="S162" s="137">
        <f t="shared" si="44"/>
        <v>0.47</v>
      </c>
      <c r="T162" s="137">
        <f t="shared" si="44"/>
        <v>0.47</v>
      </c>
      <c r="U162" s="137">
        <f t="shared" si="44"/>
        <v>0.47</v>
      </c>
      <c r="V162" s="137">
        <f t="shared" si="44"/>
        <v>0.47</v>
      </c>
      <c r="W162" s="137">
        <f t="shared" si="44"/>
        <v>0.47</v>
      </c>
      <c r="X162" s="137">
        <f t="shared" si="44"/>
        <v>0.47</v>
      </c>
      <c r="Y162" s="137">
        <f t="shared" si="44"/>
        <v>0.47</v>
      </c>
      <c r="Z162" s="137">
        <f t="shared" si="44"/>
        <v>0.47</v>
      </c>
      <c r="AA162" s="137">
        <f t="shared" si="44"/>
        <v>0.47</v>
      </c>
      <c r="AB162" s="137">
        <f t="shared" si="44"/>
        <v>0.47</v>
      </c>
      <c r="AC162" s="137">
        <f t="shared" si="44"/>
        <v>0.47</v>
      </c>
      <c r="AD162" s="137">
        <f t="shared" si="44"/>
        <v>0.47</v>
      </c>
      <c r="AE162" s="137">
        <f t="shared" si="44"/>
        <v>0.47</v>
      </c>
      <c r="AF162" s="137">
        <f t="shared" si="44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3"/>
        <v>0</v>
      </c>
      <c r="D163" s="137">
        <f t="shared" si="43"/>
        <v>0</v>
      </c>
      <c r="E163" s="137">
        <f t="shared" si="43"/>
        <v>0</v>
      </c>
      <c r="F163" s="137">
        <f t="shared" si="43"/>
        <v>0</v>
      </c>
      <c r="G163" s="137">
        <f t="shared" si="43"/>
        <v>0</v>
      </c>
      <c r="H163" s="137">
        <f t="shared" si="43"/>
        <v>0</v>
      </c>
      <c r="I163" s="137">
        <f t="shared" si="43"/>
        <v>0</v>
      </c>
      <c r="J163" s="137">
        <f t="shared" si="43"/>
        <v>0</v>
      </c>
      <c r="K163" s="137">
        <f t="shared" si="43"/>
        <v>0</v>
      </c>
      <c r="L163" s="137">
        <f t="shared" si="43"/>
        <v>0</v>
      </c>
      <c r="M163" s="137">
        <f t="shared" si="43"/>
        <v>0</v>
      </c>
      <c r="N163" s="137">
        <f t="shared" si="43"/>
        <v>0</v>
      </c>
      <c r="O163" s="137">
        <f t="shared" si="43"/>
        <v>0</v>
      </c>
      <c r="P163" s="137">
        <f t="shared" si="43"/>
        <v>0</v>
      </c>
      <c r="Q163" s="137">
        <f t="shared" si="43"/>
        <v>0</v>
      </c>
      <c r="R163" s="137">
        <f t="shared" si="43"/>
        <v>0</v>
      </c>
      <c r="S163" s="137">
        <f t="shared" si="44"/>
        <v>0</v>
      </c>
      <c r="T163" s="137">
        <f t="shared" si="44"/>
        <v>0</v>
      </c>
      <c r="U163" s="137">
        <f t="shared" si="44"/>
        <v>0</v>
      </c>
      <c r="V163" s="137">
        <f t="shared" si="44"/>
        <v>0</v>
      </c>
      <c r="W163" s="137">
        <f t="shared" si="44"/>
        <v>0</v>
      </c>
      <c r="X163" s="137">
        <f t="shared" si="44"/>
        <v>0</v>
      </c>
      <c r="Y163" s="137">
        <f t="shared" si="44"/>
        <v>0</v>
      </c>
      <c r="Z163" s="137">
        <f t="shared" si="44"/>
        <v>0</v>
      </c>
      <c r="AA163" s="137">
        <f t="shared" si="44"/>
        <v>0</v>
      </c>
      <c r="AB163" s="137">
        <f t="shared" si="44"/>
        <v>0</v>
      </c>
      <c r="AC163" s="137">
        <f t="shared" si="44"/>
        <v>0</v>
      </c>
      <c r="AD163" s="137">
        <f t="shared" si="44"/>
        <v>0</v>
      </c>
      <c r="AE163" s="137">
        <f t="shared" si="44"/>
        <v>0</v>
      </c>
      <c r="AF163" s="137">
        <f t="shared" si="44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3"/>
        <v>0</v>
      </c>
      <c r="D164" s="137">
        <f t="shared" si="43"/>
        <v>0</v>
      </c>
      <c r="E164" s="137">
        <f t="shared" si="43"/>
        <v>0</v>
      </c>
      <c r="F164" s="137">
        <f t="shared" si="43"/>
        <v>0</v>
      </c>
      <c r="G164" s="137">
        <f t="shared" si="43"/>
        <v>0</v>
      </c>
      <c r="H164" s="137">
        <f t="shared" si="43"/>
        <v>0</v>
      </c>
      <c r="I164" s="137">
        <f t="shared" si="43"/>
        <v>0</v>
      </c>
      <c r="J164" s="137">
        <f t="shared" si="43"/>
        <v>0</v>
      </c>
      <c r="K164" s="137">
        <f t="shared" si="43"/>
        <v>0</v>
      </c>
      <c r="L164" s="137">
        <f t="shared" si="43"/>
        <v>0</v>
      </c>
      <c r="M164" s="137">
        <f t="shared" si="43"/>
        <v>0</v>
      </c>
      <c r="N164" s="137">
        <f t="shared" si="43"/>
        <v>0</v>
      </c>
      <c r="O164" s="137">
        <f t="shared" si="43"/>
        <v>0</v>
      </c>
      <c r="P164" s="137">
        <f t="shared" si="43"/>
        <v>0</v>
      </c>
      <c r="Q164" s="137">
        <f t="shared" si="43"/>
        <v>0</v>
      </c>
      <c r="R164" s="137">
        <f t="shared" si="44"/>
        <v>0</v>
      </c>
      <c r="S164" s="137">
        <f t="shared" si="44"/>
        <v>0</v>
      </c>
      <c r="T164" s="137">
        <f t="shared" si="44"/>
        <v>0</v>
      </c>
      <c r="U164" s="137">
        <f t="shared" si="44"/>
        <v>0</v>
      </c>
      <c r="V164" s="137">
        <f t="shared" si="44"/>
        <v>0</v>
      </c>
      <c r="W164" s="137">
        <f t="shared" si="44"/>
        <v>0</v>
      </c>
      <c r="X164" s="137">
        <f t="shared" si="44"/>
        <v>0</v>
      </c>
      <c r="Y164" s="137">
        <f t="shared" si="44"/>
        <v>0</v>
      </c>
      <c r="Z164" s="137">
        <f t="shared" si="44"/>
        <v>0</v>
      </c>
      <c r="AA164" s="137">
        <f t="shared" si="44"/>
        <v>0</v>
      </c>
      <c r="AB164" s="137">
        <f t="shared" si="44"/>
        <v>0</v>
      </c>
      <c r="AC164" s="137">
        <f t="shared" si="44"/>
        <v>0</v>
      </c>
      <c r="AD164" s="137">
        <f t="shared" si="44"/>
        <v>0</v>
      </c>
      <c r="AE164" s="137">
        <f t="shared" si="44"/>
        <v>0</v>
      </c>
      <c r="AF164" s="137">
        <f t="shared" si="44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3"/>
        <v>0.8</v>
      </c>
      <c r="D165" s="137">
        <f t="shared" si="43"/>
        <v>0.8</v>
      </c>
      <c r="E165" s="137">
        <f t="shared" si="43"/>
        <v>0.8</v>
      </c>
      <c r="F165" s="137">
        <f t="shared" si="43"/>
        <v>0.8</v>
      </c>
      <c r="G165" s="137">
        <f t="shared" si="43"/>
        <v>0.8</v>
      </c>
      <c r="H165" s="137">
        <f t="shared" si="43"/>
        <v>0.8</v>
      </c>
      <c r="I165" s="137">
        <f t="shared" si="43"/>
        <v>0.8</v>
      </c>
      <c r="J165" s="137">
        <f t="shared" si="43"/>
        <v>0.8</v>
      </c>
      <c r="K165" s="137">
        <f t="shared" si="43"/>
        <v>0.8</v>
      </c>
      <c r="L165" s="137">
        <f t="shared" si="43"/>
        <v>0.8</v>
      </c>
      <c r="M165" s="137">
        <f t="shared" si="43"/>
        <v>0.8</v>
      </c>
      <c r="N165" s="137">
        <f t="shared" si="43"/>
        <v>0.8</v>
      </c>
      <c r="O165" s="137">
        <f t="shared" si="43"/>
        <v>0.8</v>
      </c>
      <c r="P165" s="137">
        <f t="shared" si="43"/>
        <v>0.8</v>
      </c>
      <c r="Q165" s="137">
        <f t="shared" si="43"/>
        <v>0.8</v>
      </c>
      <c r="R165" s="137">
        <f t="shared" si="44"/>
        <v>0.8</v>
      </c>
      <c r="S165" s="137">
        <f t="shared" si="44"/>
        <v>0.8</v>
      </c>
      <c r="T165" s="137">
        <f t="shared" si="44"/>
        <v>0.8</v>
      </c>
      <c r="U165" s="137">
        <f t="shared" si="44"/>
        <v>0.8</v>
      </c>
      <c r="V165" s="137">
        <f t="shared" si="44"/>
        <v>0.8</v>
      </c>
      <c r="W165" s="137">
        <f t="shared" si="44"/>
        <v>0.8</v>
      </c>
      <c r="X165" s="137">
        <f t="shared" si="44"/>
        <v>0.8</v>
      </c>
      <c r="Y165" s="137">
        <f t="shared" si="44"/>
        <v>0.8</v>
      </c>
      <c r="Z165" s="137">
        <f t="shared" si="44"/>
        <v>0.8</v>
      </c>
      <c r="AA165" s="137">
        <f t="shared" si="44"/>
        <v>0.8</v>
      </c>
      <c r="AB165" s="137">
        <f t="shared" si="44"/>
        <v>0.8</v>
      </c>
      <c r="AC165" s="137">
        <f t="shared" si="44"/>
        <v>0.8</v>
      </c>
      <c r="AD165" s="137">
        <f t="shared" si="44"/>
        <v>0.8</v>
      </c>
      <c r="AE165" s="137">
        <f t="shared" si="44"/>
        <v>0.8</v>
      </c>
      <c r="AF165" s="137">
        <f t="shared" si="44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3"/>
        <v>1.5</v>
      </c>
      <c r="D166" s="137">
        <f t="shared" si="43"/>
        <v>1.5</v>
      </c>
      <c r="E166" s="137">
        <f t="shared" si="43"/>
        <v>1.5</v>
      </c>
      <c r="F166" s="137">
        <f t="shared" si="43"/>
        <v>1.5</v>
      </c>
      <c r="G166" s="137">
        <f t="shared" si="43"/>
        <v>1.5</v>
      </c>
      <c r="H166" s="137">
        <f t="shared" si="43"/>
        <v>1.5</v>
      </c>
      <c r="I166" s="137">
        <f t="shared" si="43"/>
        <v>1.5</v>
      </c>
      <c r="J166" s="137">
        <f t="shared" si="43"/>
        <v>1.5</v>
      </c>
      <c r="K166" s="137">
        <f t="shared" si="43"/>
        <v>1.5</v>
      </c>
      <c r="L166" s="137">
        <f t="shared" si="43"/>
        <v>1.5</v>
      </c>
      <c r="M166" s="137">
        <f t="shared" si="43"/>
        <v>1.5</v>
      </c>
      <c r="N166" s="137">
        <f t="shared" si="43"/>
        <v>1.5</v>
      </c>
      <c r="O166" s="137">
        <f t="shared" si="43"/>
        <v>1.5</v>
      </c>
      <c r="P166" s="137">
        <f t="shared" si="43"/>
        <v>1.5</v>
      </c>
      <c r="Q166" s="137">
        <f t="shared" si="43"/>
        <v>1.5</v>
      </c>
      <c r="R166" s="137">
        <f t="shared" si="44"/>
        <v>1.5</v>
      </c>
      <c r="S166" s="137">
        <f t="shared" si="44"/>
        <v>1.5</v>
      </c>
      <c r="T166" s="137">
        <f t="shared" si="44"/>
        <v>1.5</v>
      </c>
      <c r="U166" s="137">
        <f t="shared" si="44"/>
        <v>1.5</v>
      </c>
      <c r="V166" s="137">
        <f t="shared" si="44"/>
        <v>1.5</v>
      </c>
      <c r="W166" s="137">
        <f t="shared" si="44"/>
        <v>1.5</v>
      </c>
      <c r="X166" s="137">
        <f t="shared" si="44"/>
        <v>1.5</v>
      </c>
      <c r="Y166" s="137">
        <f t="shared" si="44"/>
        <v>1.5</v>
      </c>
      <c r="Z166" s="137">
        <f t="shared" si="44"/>
        <v>1.5</v>
      </c>
      <c r="AA166" s="137">
        <f t="shared" si="44"/>
        <v>1.5</v>
      </c>
      <c r="AB166" s="137">
        <f t="shared" si="44"/>
        <v>1.5</v>
      </c>
      <c r="AC166" s="137">
        <f t="shared" si="44"/>
        <v>1.5</v>
      </c>
      <c r="AD166" s="137">
        <f t="shared" si="44"/>
        <v>1.5</v>
      </c>
      <c r="AE166" s="137">
        <f t="shared" si="44"/>
        <v>1.5</v>
      </c>
      <c r="AF166" s="137">
        <f t="shared" si="44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3"/>
        <v>1</v>
      </c>
      <c r="D167" s="137">
        <f t="shared" si="43"/>
        <v>1</v>
      </c>
      <c r="E167" s="137">
        <f t="shared" si="43"/>
        <v>1</v>
      </c>
      <c r="F167" s="137">
        <f t="shared" si="43"/>
        <v>1</v>
      </c>
      <c r="G167" s="137">
        <f t="shared" si="43"/>
        <v>1</v>
      </c>
      <c r="H167" s="137">
        <f t="shared" si="43"/>
        <v>1</v>
      </c>
      <c r="I167" s="137">
        <f t="shared" si="43"/>
        <v>1</v>
      </c>
      <c r="J167" s="137">
        <f t="shared" si="43"/>
        <v>1</v>
      </c>
      <c r="K167" s="137">
        <f t="shared" si="43"/>
        <v>1</v>
      </c>
      <c r="L167" s="137">
        <f t="shared" si="43"/>
        <v>1</v>
      </c>
      <c r="M167" s="137">
        <f t="shared" si="43"/>
        <v>1</v>
      </c>
      <c r="N167" s="137">
        <f t="shared" si="43"/>
        <v>1</v>
      </c>
      <c r="O167" s="137">
        <f t="shared" si="43"/>
        <v>1</v>
      </c>
      <c r="P167" s="137">
        <f t="shared" si="43"/>
        <v>1</v>
      </c>
      <c r="Q167" s="137">
        <f t="shared" si="43"/>
        <v>1</v>
      </c>
      <c r="R167" s="137">
        <f t="shared" si="44"/>
        <v>1</v>
      </c>
      <c r="S167" s="137">
        <f t="shared" si="44"/>
        <v>1</v>
      </c>
      <c r="T167" s="137">
        <f t="shared" si="44"/>
        <v>1</v>
      </c>
      <c r="U167" s="137">
        <f t="shared" si="44"/>
        <v>1</v>
      </c>
      <c r="V167" s="137">
        <f t="shared" si="44"/>
        <v>1</v>
      </c>
      <c r="W167" s="137">
        <f t="shared" si="44"/>
        <v>1</v>
      </c>
      <c r="X167" s="137">
        <f t="shared" si="44"/>
        <v>1</v>
      </c>
      <c r="Y167" s="137">
        <f t="shared" si="44"/>
        <v>1</v>
      </c>
      <c r="Z167" s="137">
        <f t="shared" si="44"/>
        <v>1</v>
      </c>
      <c r="AA167" s="137">
        <f t="shared" si="44"/>
        <v>1</v>
      </c>
      <c r="AB167" s="137">
        <f t="shared" si="44"/>
        <v>1</v>
      </c>
      <c r="AC167" s="137">
        <f t="shared" si="44"/>
        <v>1</v>
      </c>
      <c r="AD167" s="137">
        <f t="shared" si="44"/>
        <v>1</v>
      </c>
      <c r="AE167" s="137">
        <f t="shared" si="44"/>
        <v>1</v>
      </c>
      <c r="AF167" s="137">
        <f t="shared" si="44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5">B169</f>
        <v>1</v>
      </c>
      <c r="D169" s="137">
        <f t="shared" si="45"/>
        <v>1</v>
      </c>
      <c r="E169" s="137">
        <f t="shared" si="45"/>
        <v>1</v>
      </c>
      <c r="F169" s="137">
        <f t="shared" si="45"/>
        <v>1</v>
      </c>
      <c r="G169" s="137">
        <f t="shared" si="45"/>
        <v>1</v>
      </c>
      <c r="H169" s="137">
        <f t="shared" si="45"/>
        <v>1</v>
      </c>
      <c r="I169" s="137">
        <f t="shared" si="45"/>
        <v>1</v>
      </c>
      <c r="J169" s="137">
        <f t="shared" si="45"/>
        <v>1</v>
      </c>
      <c r="K169" s="137">
        <f t="shared" si="45"/>
        <v>1</v>
      </c>
      <c r="L169" s="137">
        <f t="shared" si="45"/>
        <v>1</v>
      </c>
      <c r="M169" s="137">
        <f t="shared" si="45"/>
        <v>1</v>
      </c>
      <c r="N169" s="137">
        <f t="shared" si="45"/>
        <v>1</v>
      </c>
      <c r="O169" s="137">
        <f t="shared" si="45"/>
        <v>1</v>
      </c>
      <c r="P169" s="137">
        <f t="shared" si="45"/>
        <v>1</v>
      </c>
      <c r="Q169" s="137">
        <f t="shared" si="45"/>
        <v>1</v>
      </c>
      <c r="R169" s="137">
        <f t="shared" si="45"/>
        <v>1</v>
      </c>
      <c r="S169" s="137">
        <f t="shared" ref="R169:AF176" si="46">R169</f>
        <v>1</v>
      </c>
      <c r="T169" s="137">
        <f t="shared" si="46"/>
        <v>1</v>
      </c>
      <c r="U169" s="137">
        <f t="shared" si="46"/>
        <v>1</v>
      </c>
      <c r="V169" s="137">
        <f t="shared" si="46"/>
        <v>1</v>
      </c>
      <c r="W169" s="137">
        <f t="shared" si="46"/>
        <v>1</v>
      </c>
      <c r="X169" s="137">
        <f t="shared" si="46"/>
        <v>1</v>
      </c>
      <c r="Y169" s="137">
        <f t="shared" si="46"/>
        <v>1</v>
      </c>
      <c r="Z169" s="137">
        <f t="shared" si="46"/>
        <v>1</v>
      </c>
      <c r="AA169" s="137">
        <f t="shared" si="46"/>
        <v>1</v>
      </c>
      <c r="AB169" s="137">
        <f t="shared" si="46"/>
        <v>1</v>
      </c>
      <c r="AC169" s="137">
        <f t="shared" si="46"/>
        <v>1</v>
      </c>
      <c r="AD169" s="137">
        <f t="shared" si="46"/>
        <v>1</v>
      </c>
      <c r="AE169" s="137">
        <f t="shared" si="46"/>
        <v>1</v>
      </c>
      <c r="AF169" s="137">
        <f t="shared" si="46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5"/>
        <v>0.42</v>
      </c>
      <c r="D170" s="137">
        <f t="shared" si="45"/>
        <v>0.42</v>
      </c>
      <c r="E170" s="137">
        <f t="shared" si="45"/>
        <v>0.42</v>
      </c>
      <c r="F170" s="137">
        <f t="shared" si="45"/>
        <v>0.42</v>
      </c>
      <c r="G170" s="137">
        <f t="shared" si="45"/>
        <v>0.42</v>
      </c>
      <c r="H170" s="137">
        <f t="shared" si="45"/>
        <v>0.42</v>
      </c>
      <c r="I170" s="137">
        <f t="shared" si="45"/>
        <v>0.42</v>
      </c>
      <c r="J170" s="137">
        <f t="shared" si="45"/>
        <v>0.42</v>
      </c>
      <c r="K170" s="137">
        <f t="shared" si="45"/>
        <v>0.42</v>
      </c>
      <c r="L170" s="137">
        <f t="shared" si="45"/>
        <v>0.42</v>
      </c>
      <c r="M170" s="137">
        <f t="shared" si="45"/>
        <v>0.42</v>
      </c>
      <c r="N170" s="137">
        <f t="shared" si="45"/>
        <v>0.42</v>
      </c>
      <c r="O170" s="137">
        <f t="shared" si="45"/>
        <v>0.42</v>
      </c>
      <c r="P170" s="137">
        <f t="shared" si="45"/>
        <v>0.42</v>
      </c>
      <c r="Q170" s="137">
        <f t="shared" si="45"/>
        <v>0.42</v>
      </c>
      <c r="R170" s="137">
        <f t="shared" si="46"/>
        <v>0.42</v>
      </c>
      <c r="S170" s="137">
        <f t="shared" si="46"/>
        <v>0.42</v>
      </c>
      <c r="T170" s="137">
        <f t="shared" si="46"/>
        <v>0.42</v>
      </c>
      <c r="U170" s="137">
        <f t="shared" si="46"/>
        <v>0.42</v>
      </c>
      <c r="V170" s="137">
        <f t="shared" si="46"/>
        <v>0.42</v>
      </c>
      <c r="W170" s="137">
        <f t="shared" si="46"/>
        <v>0.42</v>
      </c>
      <c r="X170" s="137">
        <f t="shared" si="46"/>
        <v>0.42</v>
      </c>
      <c r="Y170" s="137">
        <f t="shared" si="46"/>
        <v>0.42</v>
      </c>
      <c r="Z170" s="137">
        <f t="shared" si="46"/>
        <v>0.42</v>
      </c>
      <c r="AA170" s="137">
        <f t="shared" si="46"/>
        <v>0.42</v>
      </c>
      <c r="AB170" s="137">
        <f t="shared" si="46"/>
        <v>0.42</v>
      </c>
      <c r="AC170" s="137">
        <f t="shared" si="46"/>
        <v>0.42</v>
      </c>
      <c r="AD170" s="137">
        <f t="shared" si="46"/>
        <v>0.42</v>
      </c>
      <c r="AE170" s="137">
        <f t="shared" si="46"/>
        <v>0.42</v>
      </c>
      <c r="AF170" s="137">
        <f t="shared" si="46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5"/>
        <v>0.46</v>
      </c>
      <c r="D171" s="137">
        <f t="shared" si="45"/>
        <v>0.46</v>
      </c>
      <c r="E171" s="137">
        <f t="shared" si="45"/>
        <v>0.46</v>
      </c>
      <c r="F171" s="137">
        <f t="shared" si="45"/>
        <v>0.46</v>
      </c>
      <c r="G171" s="137">
        <f t="shared" si="45"/>
        <v>0.46</v>
      </c>
      <c r="H171" s="137">
        <f t="shared" si="45"/>
        <v>0.46</v>
      </c>
      <c r="I171" s="137">
        <f t="shared" si="45"/>
        <v>0.46</v>
      </c>
      <c r="J171" s="137">
        <f t="shared" si="45"/>
        <v>0.46</v>
      </c>
      <c r="K171" s="137">
        <f t="shared" si="45"/>
        <v>0.46</v>
      </c>
      <c r="L171" s="137">
        <f t="shared" si="45"/>
        <v>0.46</v>
      </c>
      <c r="M171" s="137">
        <f t="shared" si="45"/>
        <v>0.46</v>
      </c>
      <c r="N171" s="137">
        <f t="shared" si="45"/>
        <v>0.46</v>
      </c>
      <c r="O171" s="137">
        <f t="shared" si="45"/>
        <v>0.46</v>
      </c>
      <c r="P171" s="137">
        <f t="shared" si="45"/>
        <v>0.46</v>
      </c>
      <c r="Q171" s="137">
        <f t="shared" si="45"/>
        <v>0.46</v>
      </c>
      <c r="R171" s="137">
        <f t="shared" si="46"/>
        <v>0.46</v>
      </c>
      <c r="S171" s="137">
        <f t="shared" si="46"/>
        <v>0.46</v>
      </c>
      <c r="T171" s="137">
        <f t="shared" si="46"/>
        <v>0.46</v>
      </c>
      <c r="U171" s="137">
        <f t="shared" si="46"/>
        <v>0.46</v>
      </c>
      <c r="V171" s="137">
        <f t="shared" si="46"/>
        <v>0.46</v>
      </c>
      <c r="W171" s="137">
        <f t="shared" si="46"/>
        <v>0.46</v>
      </c>
      <c r="X171" s="137">
        <f t="shared" si="46"/>
        <v>0.46</v>
      </c>
      <c r="Y171" s="137">
        <f t="shared" si="46"/>
        <v>0.46</v>
      </c>
      <c r="Z171" s="137">
        <f t="shared" si="46"/>
        <v>0.46</v>
      </c>
      <c r="AA171" s="137">
        <f t="shared" si="46"/>
        <v>0.46</v>
      </c>
      <c r="AB171" s="137">
        <f t="shared" si="46"/>
        <v>0.46</v>
      </c>
      <c r="AC171" s="137">
        <f t="shared" si="46"/>
        <v>0.46</v>
      </c>
      <c r="AD171" s="137">
        <f t="shared" si="46"/>
        <v>0.46</v>
      </c>
      <c r="AE171" s="137">
        <f t="shared" si="46"/>
        <v>0.46</v>
      </c>
      <c r="AF171" s="137">
        <f t="shared" si="46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5"/>
        <v>0.85</v>
      </c>
      <c r="D172" s="137">
        <f t="shared" si="45"/>
        <v>0.85</v>
      </c>
      <c r="E172" s="137">
        <f t="shared" si="45"/>
        <v>0.85</v>
      </c>
      <c r="F172" s="137">
        <f t="shared" si="45"/>
        <v>0.85</v>
      </c>
      <c r="G172" s="137">
        <f t="shared" si="45"/>
        <v>0.85</v>
      </c>
      <c r="H172" s="137">
        <f t="shared" si="45"/>
        <v>0.85</v>
      </c>
      <c r="I172" s="137">
        <f t="shared" si="45"/>
        <v>0.85</v>
      </c>
      <c r="J172" s="137">
        <f t="shared" si="45"/>
        <v>0.85</v>
      </c>
      <c r="K172" s="137">
        <f t="shared" si="45"/>
        <v>0.85</v>
      </c>
      <c r="L172" s="137">
        <f t="shared" si="45"/>
        <v>0.85</v>
      </c>
      <c r="M172" s="137">
        <f t="shared" si="45"/>
        <v>0.85</v>
      </c>
      <c r="N172" s="137">
        <f t="shared" si="45"/>
        <v>0.85</v>
      </c>
      <c r="O172" s="137">
        <f t="shared" si="45"/>
        <v>0.85</v>
      </c>
      <c r="P172" s="137">
        <f t="shared" si="45"/>
        <v>0.85</v>
      </c>
      <c r="Q172" s="137">
        <f t="shared" si="45"/>
        <v>0.85</v>
      </c>
      <c r="R172" s="137">
        <f t="shared" si="46"/>
        <v>0.85</v>
      </c>
      <c r="S172" s="137">
        <f t="shared" si="46"/>
        <v>0.85</v>
      </c>
      <c r="T172" s="137">
        <f t="shared" si="46"/>
        <v>0.85</v>
      </c>
      <c r="U172" s="137">
        <f t="shared" si="46"/>
        <v>0.85</v>
      </c>
      <c r="V172" s="137">
        <f t="shared" si="46"/>
        <v>0.85</v>
      </c>
      <c r="W172" s="137">
        <f t="shared" si="46"/>
        <v>0.85</v>
      </c>
      <c r="X172" s="137">
        <f t="shared" si="46"/>
        <v>0.85</v>
      </c>
      <c r="Y172" s="137">
        <f t="shared" si="46"/>
        <v>0.85</v>
      </c>
      <c r="Z172" s="137">
        <f t="shared" si="46"/>
        <v>0.85</v>
      </c>
      <c r="AA172" s="137">
        <f t="shared" si="46"/>
        <v>0.85</v>
      </c>
      <c r="AB172" s="137">
        <f t="shared" si="46"/>
        <v>0.85</v>
      </c>
      <c r="AC172" s="137">
        <f t="shared" si="46"/>
        <v>0.85</v>
      </c>
      <c r="AD172" s="137">
        <f t="shared" si="46"/>
        <v>0.85</v>
      </c>
      <c r="AE172" s="137">
        <f t="shared" si="46"/>
        <v>0.85</v>
      </c>
      <c r="AF172" s="137">
        <f t="shared" si="46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5"/>
        <v>0.9</v>
      </c>
      <c r="D173" s="137">
        <f t="shared" si="45"/>
        <v>0.9</v>
      </c>
      <c r="E173" s="137">
        <f t="shared" si="45"/>
        <v>0.9</v>
      </c>
      <c r="F173" s="137">
        <f t="shared" si="45"/>
        <v>0.9</v>
      </c>
      <c r="G173" s="137">
        <f t="shared" si="45"/>
        <v>0.9</v>
      </c>
      <c r="H173" s="137">
        <f t="shared" si="45"/>
        <v>0.9</v>
      </c>
      <c r="I173" s="137">
        <f t="shared" si="45"/>
        <v>0.9</v>
      </c>
      <c r="J173" s="137">
        <f t="shared" si="45"/>
        <v>0.9</v>
      </c>
      <c r="K173" s="137">
        <f t="shared" si="45"/>
        <v>0.9</v>
      </c>
      <c r="L173" s="137">
        <f t="shared" si="45"/>
        <v>0.9</v>
      </c>
      <c r="M173" s="137">
        <f t="shared" si="45"/>
        <v>0.9</v>
      </c>
      <c r="N173" s="137">
        <f t="shared" si="45"/>
        <v>0.9</v>
      </c>
      <c r="O173" s="137">
        <f t="shared" si="45"/>
        <v>0.9</v>
      </c>
      <c r="P173" s="137">
        <f t="shared" si="45"/>
        <v>0.9</v>
      </c>
      <c r="Q173" s="137">
        <f t="shared" si="45"/>
        <v>0.9</v>
      </c>
      <c r="R173" s="137">
        <f t="shared" si="46"/>
        <v>0.9</v>
      </c>
      <c r="S173" s="137">
        <f t="shared" si="46"/>
        <v>0.9</v>
      </c>
      <c r="T173" s="137">
        <f t="shared" si="46"/>
        <v>0.9</v>
      </c>
      <c r="U173" s="137">
        <f t="shared" si="46"/>
        <v>0.9</v>
      </c>
      <c r="V173" s="137">
        <f t="shared" si="46"/>
        <v>0.9</v>
      </c>
      <c r="W173" s="137">
        <f t="shared" si="46"/>
        <v>0.9</v>
      </c>
      <c r="X173" s="137">
        <f t="shared" si="46"/>
        <v>0.9</v>
      </c>
      <c r="Y173" s="137">
        <f t="shared" si="46"/>
        <v>0.9</v>
      </c>
      <c r="Z173" s="137">
        <f t="shared" si="46"/>
        <v>0.9</v>
      </c>
      <c r="AA173" s="137">
        <f t="shared" si="46"/>
        <v>0.9</v>
      </c>
      <c r="AB173" s="137">
        <f t="shared" si="46"/>
        <v>0.9</v>
      </c>
      <c r="AC173" s="137">
        <f t="shared" si="46"/>
        <v>0.9</v>
      </c>
      <c r="AD173" s="137">
        <f t="shared" si="46"/>
        <v>0.9</v>
      </c>
      <c r="AE173" s="137">
        <f t="shared" si="46"/>
        <v>0.9</v>
      </c>
      <c r="AF173" s="137">
        <f t="shared" si="46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5"/>
        <v>0.44</v>
      </c>
      <c r="D174" s="137">
        <f t="shared" si="45"/>
        <v>0.44</v>
      </c>
      <c r="E174" s="137">
        <f t="shared" si="45"/>
        <v>0.44</v>
      </c>
      <c r="F174" s="137">
        <f t="shared" si="45"/>
        <v>0.44</v>
      </c>
      <c r="G174" s="137">
        <f t="shared" si="45"/>
        <v>0.44</v>
      </c>
      <c r="H174" s="137">
        <f t="shared" si="45"/>
        <v>0.44</v>
      </c>
      <c r="I174" s="137">
        <f t="shared" si="45"/>
        <v>0.44</v>
      </c>
      <c r="J174" s="137">
        <f t="shared" si="45"/>
        <v>0.44</v>
      </c>
      <c r="K174" s="137">
        <f t="shared" si="45"/>
        <v>0.44</v>
      </c>
      <c r="L174" s="137">
        <f t="shared" si="45"/>
        <v>0.44</v>
      </c>
      <c r="M174" s="137">
        <f t="shared" si="45"/>
        <v>0.44</v>
      </c>
      <c r="N174" s="137">
        <f t="shared" si="45"/>
        <v>0.44</v>
      </c>
      <c r="O174" s="137">
        <f t="shared" si="45"/>
        <v>0.44</v>
      </c>
      <c r="P174" s="137">
        <f t="shared" si="45"/>
        <v>0.44</v>
      </c>
      <c r="Q174" s="137">
        <f t="shared" si="45"/>
        <v>0.44</v>
      </c>
      <c r="R174" s="137">
        <f t="shared" si="46"/>
        <v>0.44</v>
      </c>
      <c r="S174" s="137">
        <f t="shared" si="46"/>
        <v>0.44</v>
      </c>
      <c r="T174" s="137">
        <f t="shared" si="46"/>
        <v>0.44</v>
      </c>
      <c r="U174" s="137">
        <f t="shared" si="46"/>
        <v>0.44</v>
      </c>
      <c r="V174" s="137">
        <f t="shared" si="46"/>
        <v>0.44</v>
      </c>
      <c r="W174" s="137">
        <f t="shared" si="46"/>
        <v>0.44</v>
      </c>
      <c r="X174" s="137">
        <f t="shared" si="46"/>
        <v>0.44</v>
      </c>
      <c r="Y174" s="137">
        <f t="shared" si="46"/>
        <v>0.44</v>
      </c>
      <c r="Z174" s="137">
        <f t="shared" si="46"/>
        <v>0.44</v>
      </c>
      <c r="AA174" s="137">
        <f t="shared" si="46"/>
        <v>0.44</v>
      </c>
      <c r="AB174" s="137">
        <f t="shared" si="46"/>
        <v>0.44</v>
      </c>
      <c r="AC174" s="137">
        <f t="shared" si="46"/>
        <v>0.44</v>
      </c>
      <c r="AD174" s="137">
        <f t="shared" si="46"/>
        <v>0.44</v>
      </c>
      <c r="AE174" s="137">
        <f t="shared" si="46"/>
        <v>0.44</v>
      </c>
      <c r="AF174" s="137">
        <f t="shared" si="46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5"/>
        <v>2.1</v>
      </c>
      <c r="D175" s="137">
        <f t="shared" si="45"/>
        <v>2.1</v>
      </c>
      <c r="E175" s="137">
        <f t="shared" si="45"/>
        <v>2.1</v>
      </c>
      <c r="F175" s="137">
        <f t="shared" si="45"/>
        <v>2.1</v>
      </c>
      <c r="G175" s="137">
        <f t="shared" si="45"/>
        <v>2.1</v>
      </c>
      <c r="H175" s="137">
        <f t="shared" si="45"/>
        <v>2.1</v>
      </c>
      <c r="I175" s="137">
        <f t="shared" si="45"/>
        <v>2.1</v>
      </c>
      <c r="J175" s="137">
        <f t="shared" si="45"/>
        <v>2.1</v>
      </c>
      <c r="K175" s="137">
        <f t="shared" si="45"/>
        <v>2.1</v>
      </c>
      <c r="L175" s="137">
        <f t="shared" si="45"/>
        <v>2.1</v>
      </c>
      <c r="M175" s="137">
        <f t="shared" si="45"/>
        <v>2.1</v>
      </c>
      <c r="N175" s="137">
        <f t="shared" si="45"/>
        <v>2.1</v>
      </c>
      <c r="O175" s="137">
        <f t="shared" si="45"/>
        <v>2.1</v>
      </c>
      <c r="P175" s="137">
        <f t="shared" si="45"/>
        <v>2.1</v>
      </c>
      <c r="Q175" s="137">
        <f t="shared" si="45"/>
        <v>2.1</v>
      </c>
      <c r="R175" s="137">
        <f t="shared" si="46"/>
        <v>2.1</v>
      </c>
      <c r="S175" s="137">
        <f t="shared" si="46"/>
        <v>2.1</v>
      </c>
      <c r="T175" s="137">
        <f t="shared" si="46"/>
        <v>2.1</v>
      </c>
      <c r="U175" s="137">
        <f t="shared" si="46"/>
        <v>2.1</v>
      </c>
      <c r="V175" s="137">
        <f t="shared" si="46"/>
        <v>2.1</v>
      </c>
      <c r="W175" s="137">
        <f t="shared" si="46"/>
        <v>2.1</v>
      </c>
      <c r="X175" s="137">
        <f t="shared" si="46"/>
        <v>2.1</v>
      </c>
      <c r="Y175" s="137">
        <f t="shared" si="46"/>
        <v>2.1</v>
      </c>
      <c r="Z175" s="137">
        <f t="shared" si="46"/>
        <v>2.1</v>
      </c>
      <c r="AA175" s="137">
        <f t="shared" si="46"/>
        <v>2.1</v>
      </c>
      <c r="AB175" s="137">
        <f t="shared" si="46"/>
        <v>2.1</v>
      </c>
      <c r="AC175" s="137">
        <f t="shared" si="46"/>
        <v>2.1</v>
      </c>
      <c r="AD175" s="137">
        <f t="shared" si="46"/>
        <v>2.1</v>
      </c>
      <c r="AE175" s="137">
        <f t="shared" si="46"/>
        <v>2.1</v>
      </c>
      <c r="AF175" s="137">
        <f t="shared" si="46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5"/>
        <v>0.9</v>
      </c>
      <c r="D176" s="137">
        <f t="shared" si="45"/>
        <v>0.9</v>
      </c>
      <c r="E176" s="137">
        <f t="shared" si="45"/>
        <v>0.9</v>
      </c>
      <c r="F176" s="137">
        <f t="shared" si="45"/>
        <v>0.9</v>
      </c>
      <c r="G176" s="137">
        <f t="shared" si="45"/>
        <v>0.9</v>
      </c>
      <c r="H176" s="137">
        <f t="shared" si="45"/>
        <v>0.9</v>
      </c>
      <c r="I176" s="137">
        <f t="shared" si="45"/>
        <v>0.9</v>
      </c>
      <c r="J176" s="137">
        <f t="shared" si="45"/>
        <v>0.9</v>
      </c>
      <c r="K176" s="137">
        <f t="shared" si="45"/>
        <v>0.9</v>
      </c>
      <c r="L176" s="137">
        <f t="shared" si="45"/>
        <v>0.9</v>
      </c>
      <c r="M176" s="137">
        <f t="shared" si="45"/>
        <v>0.9</v>
      </c>
      <c r="N176" s="137">
        <f t="shared" si="45"/>
        <v>0.9</v>
      </c>
      <c r="O176" s="137">
        <f t="shared" si="45"/>
        <v>0.9</v>
      </c>
      <c r="P176" s="137">
        <f t="shared" si="45"/>
        <v>0.9</v>
      </c>
      <c r="Q176" s="137">
        <f t="shared" si="45"/>
        <v>0.9</v>
      </c>
      <c r="R176" s="137">
        <f t="shared" si="46"/>
        <v>0.9</v>
      </c>
      <c r="S176" s="137">
        <f t="shared" si="46"/>
        <v>0.9</v>
      </c>
      <c r="T176" s="137">
        <f t="shared" si="46"/>
        <v>0.9</v>
      </c>
      <c r="U176" s="137">
        <f t="shared" si="46"/>
        <v>0.9</v>
      </c>
      <c r="V176" s="137">
        <f t="shared" si="46"/>
        <v>0.9</v>
      </c>
      <c r="W176" s="137">
        <f t="shared" si="46"/>
        <v>0.9</v>
      </c>
      <c r="X176" s="137">
        <f t="shared" si="46"/>
        <v>0.9</v>
      </c>
      <c r="Y176" s="137">
        <f t="shared" si="46"/>
        <v>0.9</v>
      </c>
      <c r="Z176" s="137">
        <f t="shared" si="46"/>
        <v>0.9</v>
      </c>
      <c r="AA176" s="137">
        <f t="shared" si="46"/>
        <v>0.9</v>
      </c>
      <c r="AB176" s="137">
        <f t="shared" si="46"/>
        <v>0.9</v>
      </c>
      <c r="AC176" s="137">
        <f t="shared" si="46"/>
        <v>0.9</v>
      </c>
      <c r="AD176" s="137">
        <f t="shared" si="46"/>
        <v>0.9</v>
      </c>
      <c r="AE176" s="137">
        <f t="shared" si="46"/>
        <v>0.9</v>
      </c>
      <c r="AF176" s="137">
        <f t="shared" si="46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7">B178</f>
        <v>0.57999999999999996</v>
      </c>
      <c r="D178" s="137">
        <f t="shared" si="47"/>
        <v>0.57999999999999996</v>
      </c>
      <c r="E178" s="137">
        <f t="shared" si="47"/>
        <v>0.57999999999999996</v>
      </c>
      <c r="F178" s="137">
        <f t="shared" si="47"/>
        <v>0.57999999999999996</v>
      </c>
      <c r="G178" s="137">
        <f t="shared" si="47"/>
        <v>0.57999999999999996</v>
      </c>
      <c r="H178" s="137">
        <f t="shared" si="47"/>
        <v>0.57999999999999996</v>
      </c>
      <c r="I178" s="137">
        <f t="shared" si="47"/>
        <v>0.57999999999999996</v>
      </c>
      <c r="J178" s="137">
        <f t="shared" si="47"/>
        <v>0.57999999999999996</v>
      </c>
      <c r="K178" s="137">
        <f t="shared" si="47"/>
        <v>0.57999999999999996</v>
      </c>
      <c r="L178" s="137">
        <f t="shared" si="47"/>
        <v>0.57999999999999996</v>
      </c>
      <c r="M178" s="137">
        <f t="shared" si="47"/>
        <v>0.57999999999999996</v>
      </c>
      <c r="N178" s="137">
        <f t="shared" si="47"/>
        <v>0.57999999999999996</v>
      </c>
      <c r="O178" s="137">
        <f t="shared" si="47"/>
        <v>0.57999999999999996</v>
      </c>
      <c r="P178" s="137">
        <f t="shared" si="47"/>
        <v>0.57999999999999996</v>
      </c>
      <c r="Q178" s="137">
        <f t="shared" si="47"/>
        <v>0.57999999999999996</v>
      </c>
      <c r="R178" s="137">
        <f t="shared" si="47"/>
        <v>0.57999999999999996</v>
      </c>
      <c r="S178" s="137">
        <f t="shared" ref="R178:AF190" si="48">R178</f>
        <v>0.57999999999999996</v>
      </c>
      <c r="T178" s="137">
        <f t="shared" si="48"/>
        <v>0.57999999999999996</v>
      </c>
      <c r="U178" s="137">
        <f t="shared" si="48"/>
        <v>0.57999999999999996</v>
      </c>
      <c r="V178" s="137">
        <f t="shared" si="48"/>
        <v>0.57999999999999996</v>
      </c>
      <c r="W178" s="137">
        <f t="shared" si="48"/>
        <v>0.57999999999999996</v>
      </c>
      <c r="X178" s="137">
        <f t="shared" si="48"/>
        <v>0.57999999999999996</v>
      </c>
      <c r="Y178" s="137">
        <f t="shared" si="48"/>
        <v>0.57999999999999996</v>
      </c>
      <c r="Z178" s="137">
        <f t="shared" si="48"/>
        <v>0.57999999999999996</v>
      </c>
      <c r="AA178" s="137">
        <f t="shared" si="48"/>
        <v>0.57999999999999996</v>
      </c>
      <c r="AB178" s="137">
        <f t="shared" si="48"/>
        <v>0.57999999999999996</v>
      </c>
      <c r="AC178" s="137">
        <f t="shared" si="48"/>
        <v>0.57999999999999996</v>
      </c>
      <c r="AD178" s="137">
        <f t="shared" si="48"/>
        <v>0.57999999999999996</v>
      </c>
      <c r="AE178" s="137">
        <f t="shared" si="48"/>
        <v>0.57999999999999996</v>
      </c>
      <c r="AF178" s="137">
        <f t="shared" si="48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7"/>
        <v>0.8</v>
      </c>
      <c r="D179" s="137">
        <f t="shared" si="47"/>
        <v>0.8</v>
      </c>
      <c r="E179" s="137">
        <f t="shared" si="47"/>
        <v>0.8</v>
      </c>
      <c r="F179" s="137">
        <f t="shared" si="47"/>
        <v>0.8</v>
      </c>
      <c r="G179" s="137">
        <f t="shared" si="47"/>
        <v>0.8</v>
      </c>
      <c r="H179" s="137">
        <f t="shared" si="47"/>
        <v>0.8</v>
      </c>
      <c r="I179" s="137">
        <f t="shared" si="47"/>
        <v>0.8</v>
      </c>
      <c r="J179" s="137">
        <f t="shared" si="47"/>
        <v>0.8</v>
      </c>
      <c r="K179" s="137">
        <f t="shared" si="47"/>
        <v>0.8</v>
      </c>
      <c r="L179" s="137">
        <f t="shared" si="47"/>
        <v>0.8</v>
      </c>
      <c r="M179" s="137">
        <f t="shared" si="47"/>
        <v>0.8</v>
      </c>
      <c r="N179" s="137">
        <f t="shared" si="47"/>
        <v>0.8</v>
      </c>
      <c r="O179" s="137">
        <f t="shared" si="47"/>
        <v>0.8</v>
      </c>
      <c r="P179" s="137">
        <f t="shared" si="47"/>
        <v>0.8</v>
      </c>
      <c r="Q179" s="137">
        <f t="shared" si="47"/>
        <v>0.8</v>
      </c>
      <c r="R179" s="137">
        <f t="shared" si="47"/>
        <v>0.8</v>
      </c>
      <c r="S179" s="137">
        <f t="shared" si="48"/>
        <v>0.8</v>
      </c>
      <c r="T179" s="137">
        <f t="shared" si="48"/>
        <v>0.8</v>
      </c>
      <c r="U179" s="137">
        <f t="shared" si="48"/>
        <v>0.8</v>
      </c>
      <c r="V179" s="137">
        <f t="shared" si="48"/>
        <v>0.8</v>
      </c>
      <c r="W179" s="137">
        <f t="shared" si="48"/>
        <v>0.8</v>
      </c>
      <c r="X179" s="137">
        <f t="shared" si="48"/>
        <v>0.8</v>
      </c>
      <c r="Y179" s="137">
        <f t="shared" si="48"/>
        <v>0.8</v>
      </c>
      <c r="Z179" s="137">
        <f t="shared" si="48"/>
        <v>0.8</v>
      </c>
      <c r="AA179" s="137">
        <f t="shared" si="48"/>
        <v>0.8</v>
      </c>
      <c r="AB179" s="137">
        <f t="shared" si="48"/>
        <v>0.8</v>
      </c>
      <c r="AC179" s="137">
        <f t="shared" si="48"/>
        <v>0.8</v>
      </c>
      <c r="AD179" s="137">
        <f t="shared" si="48"/>
        <v>0.8</v>
      </c>
      <c r="AE179" s="137">
        <f t="shared" si="48"/>
        <v>0.8</v>
      </c>
      <c r="AF179" s="137">
        <f t="shared" si="48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7"/>
        <v>0</v>
      </c>
      <c r="D180" s="137">
        <f t="shared" si="47"/>
        <v>0</v>
      </c>
      <c r="E180" s="137">
        <f t="shared" si="47"/>
        <v>0</v>
      </c>
      <c r="F180" s="137">
        <f t="shared" si="47"/>
        <v>0</v>
      </c>
      <c r="G180" s="137">
        <f t="shared" si="47"/>
        <v>0</v>
      </c>
      <c r="H180" s="137">
        <f t="shared" si="47"/>
        <v>0</v>
      </c>
      <c r="I180" s="137">
        <f t="shared" si="47"/>
        <v>0</v>
      </c>
      <c r="J180" s="137">
        <f t="shared" si="47"/>
        <v>0</v>
      </c>
      <c r="K180" s="137">
        <f t="shared" si="47"/>
        <v>0</v>
      </c>
      <c r="L180" s="137">
        <f t="shared" si="47"/>
        <v>0</v>
      </c>
      <c r="M180" s="137">
        <f t="shared" si="47"/>
        <v>0</v>
      </c>
      <c r="N180" s="137">
        <f t="shared" si="47"/>
        <v>0</v>
      </c>
      <c r="O180" s="137">
        <f t="shared" si="47"/>
        <v>0</v>
      </c>
      <c r="P180" s="137">
        <f t="shared" si="47"/>
        <v>0</v>
      </c>
      <c r="Q180" s="137">
        <f t="shared" si="47"/>
        <v>0</v>
      </c>
      <c r="R180" s="137">
        <f t="shared" si="47"/>
        <v>0</v>
      </c>
      <c r="S180" s="137">
        <f t="shared" si="48"/>
        <v>0</v>
      </c>
      <c r="T180" s="137">
        <f t="shared" si="48"/>
        <v>0</v>
      </c>
      <c r="U180" s="137">
        <f t="shared" si="48"/>
        <v>0</v>
      </c>
      <c r="V180" s="137">
        <f t="shared" si="48"/>
        <v>0</v>
      </c>
      <c r="W180" s="137">
        <f t="shared" si="48"/>
        <v>0</v>
      </c>
      <c r="X180" s="137">
        <f t="shared" si="48"/>
        <v>0</v>
      </c>
      <c r="Y180" s="137">
        <f t="shared" si="48"/>
        <v>0</v>
      </c>
      <c r="Z180" s="137">
        <f t="shared" si="48"/>
        <v>0</v>
      </c>
      <c r="AA180" s="137">
        <f t="shared" si="48"/>
        <v>0</v>
      </c>
      <c r="AB180" s="137">
        <f t="shared" si="48"/>
        <v>0</v>
      </c>
      <c r="AC180" s="137">
        <f t="shared" si="48"/>
        <v>0</v>
      </c>
      <c r="AD180" s="137">
        <f t="shared" si="48"/>
        <v>0</v>
      </c>
      <c r="AE180" s="137">
        <f t="shared" si="48"/>
        <v>0</v>
      </c>
      <c r="AF180" s="137">
        <f t="shared" si="48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7"/>
        <v>0.6</v>
      </c>
      <c r="D181" s="137">
        <f t="shared" si="47"/>
        <v>0.6</v>
      </c>
      <c r="E181" s="137">
        <f t="shared" si="47"/>
        <v>0.6</v>
      </c>
      <c r="F181" s="137">
        <f t="shared" si="47"/>
        <v>0.6</v>
      </c>
      <c r="G181" s="137">
        <f t="shared" si="47"/>
        <v>0.6</v>
      </c>
      <c r="H181" s="137">
        <f t="shared" si="47"/>
        <v>0.6</v>
      </c>
      <c r="I181" s="137">
        <f t="shared" si="47"/>
        <v>0.6</v>
      </c>
      <c r="J181" s="137">
        <f t="shared" si="47"/>
        <v>0.6</v>
      </c>
      <c r="K181" s="137">
        <f t="shared" si="47"/>
        <v>0.6</v>
      </c>
      <c r="L181" s="137">
        <f t="shared" si="47"/>
        <v>0.6</v>
      </c>
      <c r="M181" s="137">
        <f t="shared" si="47"/>
        <v>0.6</v>
      </c>
      <c r="N181" s="137">
        <f t="shared" si="47"/>
        <v>0.6</v>
      </c>
      <c r="O181" s="137">
        <f t="shared" si="47"/>
        <v>0.6</v>
      </c>
      <c r="P181" s="137">
        <f t="shared" si="47"/>
        <v>0.6</v>
      </c>
      <c r="Q181" s="137">
        <f t="shared" si="47"/>
        <v>0.6</v>
      </c>
      <c r="R181" s="137">
        <f t="shared" si="47"/>
        <v>0.6</v>
      </c>
      <c r="S181" s="137">
        <f t="shared" si="48"/>
        <v>0.6</v>
      </c>
      <c r="T181" s="137">
        <f t="shared" si="48"/>
        <v>0.6</v>
      </c>
      <c r="U181" s="137">
        <f t="shared" si="48"/>
        <v>0.6</v>
      </c>
      <c r="V181" s="137">
        <f t="shared" si="48"/>
        <v>0.6</v>
      </c>
      <c r="W181" s="137">
        <f t="shared" si="48"/>
        <v>0.6</v>
      </c>
      <c r="X181" s="137">
        <f t="shared" si="48"/>
        <v>0.6</v>
      </c>
      <c r="Y181" s="137">
        <f t="shared" si="48"/>
        <v>0.6</v>
      </c>
      <c r="Z181" s="137">
        <f t="shared" si="48"/>
        <v>0.6</v>
      </c>
      <c r="AA181" s="137">
        <f t="shared" si="48"/>
        <v>0.6</v>
      </c>
      <c r="AB181" s="137">
        <f t="shared" si="48"/>
        <v>0.6</v>
      </c>
      <c r="AC181" s="137">
        <f t="shared" si="48"/>
        <v>0.6</v>
      </c>
      <c r="AD181" s="137">
        <f t="shared" si="48"/>
        <v>0.6</v>
      </c>
      <c r="AE181" s="137">
        <f t="shared" si="48"/>
        <v>0.6</v>
      </c>
      <c r="AF181" s="137">
        <f t="shared" si="48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7"/>
        <v>0.6</v>
      </c>
      <c r="D182" s="137">
        <f t="shared" si="47"/>
        <v>0.6</v>
      </c>
      <c r="E182" s="137">
        <f t="shared" si="47"/>
        <v>0.6</v>
      </c>
      <c r="F182" s="137">
        <f t="shared" si="47"/>
        <v>0.6</v>
      </c>
      <c r="G182" s="137">
        <f t="shared" si="47"/>
        <v>0.6</v>
      </c>
      <c r="H182" s="137">
        <f t="shared" si="47"/>
        <v>0.6</v>
      </c>
      <c r="I182" s="137">
        <f t="shared" si="47"/>
        <v>0.6</v>
      </c>
      <c r="J182" s="137">
        <f t="shared" si="47"/>
        <v>0.6</v>
      </c>
      <c r="K182" s="137">
        <f t="shared" si="47"/>
        <v>0.6</v>
      </c>
      <c r="L182" s="137">
        <f t="shared" si="47"/>
        <v>0.6</v>
      </c>
      <c r="M182" s="137">
        <f t="shared" si="47"/>
        <v>0.6</v>
      </c>
      <c r="N182" s="137">
        <f t="shared" si="47"/>
        <v>0.6</v>
      </c>
      <c r="O182" s="137">
        <f t="shared" si="47"/>
        <v>0.6</v>
      </c>
      <c r="P182" s="137">
        <f t="shared" si="47"/>
        <v>0.6</v>
      </c>
      <c r="Q182" s="137">
        <f t="shared" si="47"/>
        <v>0.6</v>
      </c>
      <c r="R182" s="137">
        <f t="shared" si="47"/>
        <v>0.6</v>
      </c>
      <c r="S182" s="137">
        <f t="shared" si="48"/>
        <v>0.6</v>
      </c>
      <c r="T182" s="137">
        <f t="shared" si="48"/>
        <v>0.6</v>
      </c>
      <c r="U182" s="137">
        <f t="shared" si="48"/>
        <v>0.6</v>
      </c>
      <c r="V182" s="137">
        <f t="shared" si="48"/>
        <v>0.6</v>
      </c>
      <c r="W182" s="137">
        <f t="shared" si="48"/>
        <v>0.6</v>
      </c>
      <c r="X182" s="137">
        <f t="shared" si="48"/>
        <v>0.6</v>
      </c>
      <c r="Y182" s="137">
        <f t="shared" si="48"/>
        <v>0.6</v>
      </c>
      <c r="Z182" s="137">
        <f t="shared" si="48"/>
        <v>0.6</v>
      </c>
      <c r="AA182" s="137">
        <f t="shared" si="48"/>
        <v>0.6</v>
      </c>
      <c r="AB182" s="137">
        <f t="shared" si="48"/>
        <v>0.6</v>
      </c>
      <c r="AC182" s="137">
        <f t="shared" si="48"/>
        <v>0.6</v>
      </c>
      <c r="AD182" s="137">
        <f t="shared" si="48"/>
        <v>0.6</v>
      </c>
      <c r="AE182" s="137">
        <f t="shared" si="48"/>
        <v>0.6</v>
      </c>
      <c r="AF182" s="137">
        <f t="shared" si="48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7"/>
        <v>0.35</v>
      </c>
      <c r="D183" s="137">
        <f t="shared" si="47"/>
        <v>0.35</v>
      </c>
      <c r="E183" s="137">
        <f t="shared" si="47"/>
        <v>0.35</v>
      </c>
      <c r="F183" s="137">
        <f t="shared" si="47"/>
        <v>0.35</v>
      </c>
      <c r="G183" s="137">
        <f t="shared" si="47"/>
        <v>0.35</v>
      </c>
      <c r="H183" s="137">
        <f t="shared" si="47"/>
        <v>0.35</v>
      </c>
      <c r="I183" s="137">
        <f t="shared" si="47"/>
        <v>0.35</v>
      </c>
      <c r="J183" s="137">
        <f t="shared" si="47"/>
        <v>0.35</v>
      </c>
      <c r="K183" s="137">
        <f t="shared" si="47"/>
        <v>0.35</v>
      </c>
      <c r="L183" s="137">
        <f t="shared" si="47"/>
        <v>0.35</v>
      </c>
      <c r="M183" s="137">
        <f t="shared" si="47"/>
        <v>0.35</v>
      </c>
      <c r="N183" s="137">
        <f t="shared" si="47"/>
        <v>0.35</v>
      </c>
      <c r="O183" s="137">
        <f t="shared" si="47"/>
        <v>0.35</v>
      </c>
      <c r="P183" s="137">
        <f t="shared" si="47"/>
        <v>0.35</v>
      </c>
      <c r="Q183" s="137">
        <f t="shared" si="47"/>
        <v>0.35</v>
      </c>
      <c r="R183" s="137">
        <f t="shared" si="47"/>
        <v>0.35</v>
      </c>
      <c r="S183" s="137">
        <f t="shared" si="48"/>
        <v>0.35</v>
      </c>
      <c r="T183" s="137">
        <f t="shared" si="48"/>
        <v>0.35</v>
      </c>
      <c r="U183" s="137">
        <f t="shared" si="48"/>
        <v>0.35</v>
      </c>
      <c r="V183" s="137">
        <f t="shared" si="48"/>
        <v>0.35</v>
      </c>
      <c r="W183" s="137">
        <f t="shared" si="48"/>
        <v>0.35</v>
      </c>
      <c r="X183" s="137">
        <f t="shared" si="48"/>
        <v>0.35</v>
      </c>
      <c r="Y183" s="137">
        <f t="shared" si="48"/>
        <v>0.35</v>
      </c>
      <c r="Z183" s="137">
        <f t="shared" si="48"/>
        <v>0.35</v>
      </c>
      <c r="AA183" s="137">
        <f t="shared" si="48"/>
        <v>0.35</v>
      </c>
      <c r="AB183" s="137">
        <f t="shared" si="48"/>
        <v>0.35</v>
      </c>
      <c r="AC183" s="137">
        <f t="shared" si="48"/>
        <v>0.35</v>
      </c>
      <c r="AD183" s="137">
        <f t="shared" si="48"/>
        <v>0.35</v>
      </c>
      <c r="AE183" s="137">
        <f t="shared" si="48"/>
        <v>0.35</v>
      </c>
      <c r="AF183" s="137">
        <f t="shared" si="48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7"/>
        <v>0.28999999999999998</v>
      </c>
      <c r="D184" s="137">
        <f t="shared" si="47"/>
        <v>0.28999999999999998</v>
      </c>
      <c r="E184" s="137">
        <f t="shared" si="47"/>
        <v>0.28999999999999998</v>
      </c>
      <c r="F184" s="137">
        <f t="shared" si="47"/>
        <v>0.28999999999999998</v>
      </c>
      <c r="G184" s="137">
        <f t="shared" si="47"/>
        <v>0.28999999999999998</v>
      </c>
      <c r="H184" s="137">
        <f t="shared" si="47"/>
        <v>0.28999999999999998</v>
      </c>
      <c r="I184" s="137">
        <f t="shared" si="47"/>
        <v>0.28999999999999998</v>
      </c>
      <c r="J184" s="137">
        <f t="shared" si="47"/>
        <v>0.28999999999999998</v>
      </c>
      <c r="K184" s="137">
        <f t="shared" si="47"/>
        <v>0.28999999999999998</v>
      </c>
      <c r="L184" s="137">
        <f t="shared" si="47"/>
        <v>0.28999999999999998</v>
      </c>
      <c r="M184" s="137">
        <f t="shared" si="47"/>
        <v>0.28999999999999998</v>
      </c>
      <c r="N184" s="137">
        <f t="shared" si="47"/>
        <v>0.28999999999999998</v>
      </c>
      <c r="O184" s="137">
        <f t="shared" si="47"/>
        <v>0.28999999999999998</v>
      </c>
      <c r="P184" s="137">
        <f t="shared" si="47"/>
        <v>0.28999999999999998</v>
      </c>
      <c r="Q184" s="137">
        <f t="shared" si="47"/>
        <v>0.28999999999999998</v>
      </c>
      <c r="R184" s="137">
        <f t="shared" si="47"/>
        <v>0.28999999999999998</v>
      </c>
      <c r="S184" s="137">
        <f t="shared" si="48"/>
        <v>0.28999999999999998</v>
      </c>
      <c r="T184" s="137">
        <f t="shared" si="48"/>
        <v>0.28999999999999998</v>
      </c>
      <c r="U184" s="137">
        <f t="shared" si="48"/>
        <v>0.28999999999999998</v>
      </c>
      <c r="V184" s="137">
        <f t="shared" si="48"/>
        <v>0.28999999999999998</v>
      </c>
      <c r="W184" s="137">
        <f t="shared" si="48"/>
        <v>0.28999999999999998</v>
      </c>
      <c r="X184" s="137">
        <f t="shared" si="48"/>
        <v>0.28999999999999998</v>
      </c>
      <c r="Y184" s="137">
        <f t="shared" si="48"/>
        <v>0.28999999999999998</v>
      </c>
      <c r="Z184" s="137">
        <f t="shared" si="48"/>
        <v>0.28999999999999998</v>
      </c>
      <c r="AA184" s="137">
        <f t="shared" si="48"/>
        <v>0.28999999999999998</v>
      </c>
      <c r="AB184" s="137">
        <f t="shared" si="48"/>
        <v>0.28999999999999998</v>
      </c>
      <c r="AC184" s="137">
        <f t="shared" si="48"/>
        <v>0.28999999999999998</v>
      </c>
      <c r="AD184" s="137">
        <f t="shared" si="48"/>
        <v>0.28999999999999998</v>
      </c>
      <c r="AE184" s="137">
        <f t="shared" si="48"/>
        <v>0.28999999999999998</v>
      </c>
      <c r="AF184" s="137">
        <f t="shared" si="48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7"/>
        <v>0.06</v>
      </c>
      <c r="D185" s="137">
        <f t="shared" si="47"/>
        <v>0.06</v>
      </c>
      <c r="E185" s="137">
        <f t="shared" si="47"/>
        <v>0.06</v>
      </c>
      <c r="F185" s="137">
        <f t="shared" si="47"/>
        <v>0.06</v>
      </c>
      <c r="G185" s="137">
        <f t="shared" si="47"/>
        <v>0.06</v>
      </c>
      <c r="H185" s="137">
        <f t="shared" si="47"/>
        <v>0.06</v>
      </c>
      <c r="I185" s="137">
        <f t="shared" si="47"/>
        <v>0.06</v>
      </c>
      <c r="J185" s="137">
        <f t="shared" si="47"/>
        <v>0.06</v>
      </c>
      <c r="K185" s="137">
        <f t="shared" si="47"/>
        <v>0.06</v>
      </c>
      <c r="L185" s="137">
        <f t="shared" si="47"/>
        <v>0.06</v>
      </c>
      <c r="M185" s="137">
        <f t="shared" si="47"/>
        <v>0.06</v>
      </c>
      <c r="N185" s="137">
        <f t="shared" si="47"/>
        <v>0.06</v>
      </c>
      <c r="O185" s="137">
        <f t="shared" si="47"/>
        <v>0.06</v>
      </c>
      <c r="P185" s="137">
        <f t="shared" si="47"/>
        <v>0.06</v>
      </c>
      <c r="Q185" s="137">
        <f t="shared" si="47"/>
        <v>0.06</v>
      </c>
      <c r="R185" s="137">
        <f t="shared" si="47"/>
        <v>0.06</v>
      </c>
      <c r="S185" s="137">
        <f t="shared" si="48"/>
        <v>0.06</v>
      </c>
      <c r="T185" s="137">
        <f t="shared" si="48"/>
        <v>0.06</v>
      </c>
      <c r="U185" s="137">
        <f t="shared" si="48"/>
        <v>0.06</v>
      </c>
      <c r="V185" s="137">
        <f t="shared" si="48"/>
        <v>0.06</v>
      </c>
      <c r="W185" s="137">
        <f t="shared" si="48"/>
        <v>0.06</v>
      </c>
      <c r="X185" s="137">
        <f t="shared" si="48"/>
        <v>0.06</v>
      </c>
      <c r="Y185" s="137">
        <f t="shared" si="48"/>
        <v>0.06</v>
      </c>
      <c r="Z185" s="137">
        <f t="shared" si="48"/>
        <v>0.06</v>
      </c>
      <c r="AA185" s="137">
        <f t="shared" si="48"/>
        <v>0.06</v>
      </c>
      <c r="AB185" s="137">
        <f t="shared" si="48"/>
        <v>0.06</v>
      </c>
      <c r="AC185" s="137">
        <f t="shared" si="48"/>
        <v>0.06</v>
      </c>
      <c r="AD185" s="137">
        <f t="shared" si="48"/>
        <v>0.06</v>
      </c>
      <c r="AE185" s="137">
        <f t="shared" si="48"/>
        <v>0.06</v>
      </c>
      <c r="AF185" s="137">
        <f t="shared" si="48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7"/>
        <v>0.11</v>
      </c>
      <c r="D186" s="137">
        <f t="shared" si="47"/>
        <v>0.11</v>
      </c>
      <c r="E186" s="137">
        <f t="shared" si="47"/>
        <v>0.11</v>
      </c>
      <c r="F186" s="137">
        <f t="shared" si="47"/>
        <v>0.11</v>
      </c>
      <c r="G186" s="137">
        <f t="shared" si="47"/>
        <v>0.11</v>
      </c>
      <c r="H186" s="137">
        <f t="shared" si="47"/>
        <v>0.11</v>
      </c>
      <c r="I186" s="137">
        <f t="shared" si="47"/>
        <v>0.11</v>
      </c>
      <c r="J186" s="137">
        <f t="shared" si="47"/>
        <v>0.11</v>
      </c>
      <c r="K186" s="137">
        <f t="shared" si="47"/>
        <v>0.11</v>
      </c>
      <c r="L186" s="137">
        <f t="shared" si="47"/>
        <v>0.11</v>
      </c>
      <c r="M186" s="137">
        <f t="shared" si="47"/>
        <v>0.11</v>
      </c>
      <c r="N186" s="137">
        <f t="shared" si="47"/>
        <v>0.11</v>
      </c>
      <c r="O186" s="137">
        <f t="shared" si="47"/>
        <v>0.11</v>
      </c>
      <c r="P186" s="137">
        <f t="shared" si="47"/>
        <v>0.11</v>
      </c>
      <c r="Q186" s="137">
        <f t="shared" si="47"/>
        <v>0.11</v>
      </c>
      <c r="R186" s="137">
        <f t="shared" si="47"/>
        <v>0.11</v>
      </c>
      <c r="S186" s="137">
        <f t="shared" si="48"/>
        <v>0.11</v>
      </c>
      <c r="T186" s="137">
        <f t="shared" si="48"/>
        <v>0.11</v>
      </c>
      <c r="U186" s="137">
        <f t="shared" si="48"/>
        <v>0.11</v>
      </c>
      <c r="V186" s="137">
        <f t="shared" si="48"/>
        <v>0.11</v>
      </c>
      <c r="W186" s="137">
        <f t="shared" si="48"/>
        <v>0.11</v>
      </c>
      <c r="X186" s="137">
        <f t="shared" si="48"/>
        <v>0.11</v>
      </c>
      <c r="Y186" s="137">
        <f t="shared" si="48"/>
        <v>0.11</v>
      </c>
      <c r="Z186" s="137">
        <f t="shared" si="48"/>
        <v>0.11</v>
      </c>
      <c r="AA186" s="137">
        <f t="shared" si="48"/>
        <v>0.11</v>
      </c>
      <c r="AB186" s="137">
        <f t="shared" si="48"/>
        <v>0.11</v>
      </c>
      <c r="AC186" s="137">
        <f t="shared" si="48"/>
        <v>0.11</v>
      </c>
      <c r="AD186" s="137">
        <f t="shared" si="48"/>
        <v>0.11</v>
      </c>
      <c r="AE186" s="137">
        <f t="shared" si="48"/>
        <v>0.11</v>
      </c>
      <c r="AF186" s="137">
        <f t="shared" si="48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7"/>
        <v>0.1</v>
      </c>
      <c r="D187" s="137">
        <f t="shared" si="47"/>
        <v>0.1</v>
      </c>
      <c r="E187" s="137">
        <f t="shared" si="47"/>
        <v>0.1</v>
      </c>
      <c r="F187" s="137">
        <f t="shared" si="47"/>
        <v>0.1</v>
      </c>
      <c r="G187" s="137">
        <f t="shared" si="47"/>
        <v>0.1</v>
      </c>
      <c r="H187" s="137">
        <f t="shared" si="47"/>
        <v>0.1</v>
      </c>
      <c r="I187" s="137">
        <f t="shared" si="47"/>
        <v>0.1</v>
      </c>
      <c r="J187" s="137">
        <f t="shared" si="47"/>
        <v>0.1</v>
      </c>
      <c r="K187" s="137">
        <f t="shared" si="47"/>
        <v>0.1</v>
      </c>
      <c r="L187" s="137">
        <f t="shared" si="47"/>
        <v>0.1</v>
      </c>
      <c r="M187" s="137">
        <f t="shared" si="47"/>
        <v>0.1</v>
      </c>
      <c r="N187" s="137">
        <f t="shared" si="47"/>
        <v>0.1</v>
      </c>
      <c r="O187" s="137">
        <f t="shared" si="47"/>
        <v>0.1</v>
      </c>
      <c r="P187" s="137">
        <f t="shared" si="47"/>
        <v>0.1</v>
      </c>
      <c r="Q187" s="137">
        <f t="shared" si="47"/>
        <v>0.1</v>
      </c>
      <c r="R187" s="137">
        <f t="shared" si="48"/>
        <v>0.1</v>
      </c>
      <c r="S187" s="137">
        <f t="shared" si="48"/>
        <v>0.1</v>
      </c>
      <c r="T187" s="137">
        <f t="shared" si="48"/>
        <v>0.1</v>
      </c>
      <c r="U187" s="137">
        <f t="shared" si="48"/>
        <v>0.1</v>
      </c>
      <c r="V187" s="137">
        <f t="shared" si="48"/>
        <v>0.1</v>
      </c>
      <c r="W187" s="137">
        <f t="shared" si="48"/>
        <v>0.1</v>
      </c>
      <c r="X187" s="137">
        <f t="shared" si="48"/>
        <v>0.1</v>
      </c>
      <c r="Y187" s="137">
        <f t="shared" si="48"/>
        <v>0.1</v>
      </c>
      <c r="Z187" s="137">
        <f t="shared" si="48"/>
        <v>0.1</v>
      </c>
      <c r="AA187" s="137">
        <f t="shared" si="48"/>
        <v>0.1</v>
      </c>
      <c r="AB187" s="137">
        <f t="shared" si="48"/>
        <v>0.1</v>
      </c>
      <c r="AC187" s="137">
        <f t="shared" si="48"/>
        <v>0.1</v>
      </c>
      <c r="AD187" s="137">
        <f t="shared" si="48"/>
        <v>0.1</v>
      </c>
      <c r="AE187" s="137">
        <f t="shared" si="48"/>
        <v>0.1</v>
      </c>
      <c r="AF187" s="137">
        <f t="shared" si="48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7"/>
        <v>0.09</v>
      </c>
      <c r="D188" s="137">
        <f t="shared" si="47"/>
        <v>0.09</v>
      </c>
      <c r="E188" s="137">
        <f t="shared" si="47"/>
        <v>0.09</v>
      </c>
      <c r="F188" s="137">
        <f t="shared" si="47"/>
        <v>0.09</v>
      </c>
      <c r="G188" s="137">
        <f t="shared" si="47"/>
        <v>0.09</v>
      </c>
      <c r="H188" s="137">
        <f t="shared" si="47"/>
        <v>0.09</v>
      </c>
      <c r="I188" s="137">
        <f t="shared" si="47"/>
        <v>0.09</v>
      </c>
      <c r="J188" s="137">
        <f t="shared" si="47"/>
        <v>0.09</v>
      </c>
      <c r="K188" s="137">
        <f t="shared" si="47"/>
        <v>0.09</v>
      </c>
      <c r="L188" s="137">
        <f t="shared" si="47"/>
        <v>0.09</v>
      </c>
      <c r="M188" s="137">
        <f t="shared" si="47"/>
        <v>0.09</v>
      </c>
      <c r="N188" s="137">
        <f t="shared" si="47"/>
        <v>0.09</v>
      </c>
      <c r="O188" s="137">
        <f t="shared" si="47"/>
        <v>0.09</v>
      </c>
      <c r="P188" s="137">
        <f t="shared" si="47"/>
        <v>0.09</v>
      </c>
      <c r="Q188" s="137">
        <f t="shared" si="47"/>
        <v>0.09</v>
      </c>
      <c r="R188" s="137">
        <f t="shared" si="48"/>
        <v>0.09</v>
      </c>
      <c r="S188" s="137">
        <f t="shared" si="48"/>
        <v>0.09</v>
      </c>
      <c r="T188" s="137">
        <f t="shared" si="48"/>
        <v>0.09</v>
      </c>
      <c r="U188" s="137">
        <f t="shared" si="48"/>
        <v>0.09</v>
      </c>
      <c r="V188" s="137">
        <f t="shared" si="48"/>
        <v>0.09</v>
      </c>
      <c r="W188" s="137">
        <f t="shared" si="48"/>
        <v>0.09</v>
      </c>
      <c r="X188" s="137">
        <f t="shared" si="48"/>
        <v>0.09</v>
      </c>
      <c r="Y188" s="137">
        <f t="shared" si="48"/>
        <v>0.09</v>
      </c>
      <c r="Z188" s="137">
        <f t="shared" si="48"/>
        <v>0.09</v>
      </c>
      <c r="AA188" s="137">
        <f t="shared" si="48"/>
        <v>0.09</v>
      </c>
      <c r="AB188" s="137">
        <f t="shared" si="48"/>
        <v>0.09</v>
      </c>
      <c r="AC188" s="137">
        <f t="shared" si="48"/>
        <v>0.09</v>
      </c>
      <c r="AD188" s="137">
        <f t="shared" si="48"/>
        <v>0.09</v>
      </c>
      <c r="AE188" s="137">
        <f t="shared" si="48"/>
        <v>0.09</v>
      </c>
      <c r="AF188" s="137">
        <f t="shared" si="48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7"/>
        <v>0.04</v>
      </c>
      <c r="D189" s="137">
        <f t="shared" si="47"/>
        <v>0.04</v>
      </c>
      <c r="E189" s="137">
        <f t="shared" si="47"/>
        <v>0.04</v>
      </c>
      <c r="F189" s="137">
        <f t="shared" si="47"/>
        <v>0.04</v>
      </c>
      <c r="G189" s="137">
        <f t="shared" si="47"/>
        <v>0.04</v>
      </c>
      <c r="H189" s="137">
        <f t="shared" si="47"/>
        <v>0.04</v>
      </c>
      <c r="I189" s="137">
        <f t="shared" si="47"/>
        <v>0.04</v>
      </c>
      <c r="J189" s="137">
        <f t="shared" si="47"/>
        <v>0.04</v>
      </c>
      <c r="K189" s="137">
        <f t="shared" si="47"/>
        <v>0.04</v>
      </c>
      <c r="L189" s="137">
        <f t="shared" si="47"/>
        <v>0.04</v>
      </c>
      <c r="M189" s="137">
        <f t="shared" si="47"/>
        <v>0.04</v>
      </c>
      <c r="N189" s="137">
        <f t="shared" si="47"/>
        <v>0.04</v>
      </c>
      <c r="O189" s="137">
        <f t="shared" si="47"/>
        <v>0.04</v>
      </c>
      <c r="P189" s="137">
        <f t="shared" si="47"/>
        <v>0.04</v>
      </c>
      <c r="Q189" s="137">
        <f t="shared" si="47"/>
        <v>0.04</v>
      </c>
      <c r="R189" s="137">
        <f t="shared" si="48"/>
        <v>0.04</v>
      </c>
      <c r="S189" s="137">
        <f t="shared" si="48"/>
        <v>0.04</v>
      </c>
      <c r="T189" s="137">
        <f t="shared" si="48"/>
        <v>0.04</v>
      </c>
      <c r="U189" s="137">
        <f t="shared" si="48"/>
        <v>0.04</v>
      </c>
      <c r="V189" s="137">
        <f t="shared" si="48"/>
        <v>0.04</v>
      </c>
      <c r="W189" s="137">
        <f t="shared" si="48"/>
        <v>0.04</v>
      </c>
      <c r="X189" s="137">
        <f t="shared" si="48"/>
        <v>0.04</v>
      </c>
      <c r="Y189" s="137">
        <f t="shared" si="48"/>
        <v>0.04</v>
      </c>
      <c r="Z189" s="137">
        <f t="shared" si="48"/>
        <v>0.04</v>
      </c>
      <c r="AA189" s="137">
        <f t="shared" si="48"/>
        <v>0.04</v>
      </c>
      <c r="AB189" s="137">
        <f t="shared" si="48"/>
        <v>0.04</v>
      </c>
      <c r="AC189" s="137">
        <f t="shared" si="48"/>
        <v>0.04</v>
      </c>
      <c r="AD189" s="137">
        <f t="shared" si="48"/>
        <v>0.04</v>
      </c>
      <c r="AE189" s="137">
        <f t="shared" si="48"/>
        <v>0.04</v>
      </c>
      <c r="AF189" s="137">
        <f t="shared" si="48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7"/>
        <v>2.3E-2</v>
      </c>
      <c r="E190" s="137">
        <f t="shared" si="47"/>
        <v>2.3E-2</v>
      </c>
      <c r="F190" s="137">
        <f t="shared" si="47"/>
        <v>2.3E-2</v>
      </c>
      <c r="G190" s="137">
        <f t="shared" si="47"/>
        <v>2.3E-2</v>
      </c>
      <c r="H190" s="137">
        <f t="shared" si="47"/>
        <v>2.3E-2</v>
      </c>
      <c r="I190" s="137">
        <f t="shared" si="47"/>
        <v>2.3E-2</v>
      </c>
      <c r="J190" s="137">
        <f t="shared" si="47"/>
        <v>2.3E-2</v>
      </c>
      <c r="K190" s="137">
        <f t="shared" si="47"/>
        <v>2.3E-2</v>
      </c>
      <c r="L190" s="137">
        <f t="shared" si="47"/>
        <v>2.3E-2</v>
      </c>
      <c r="M190" s="137">
        <f t="shared" si="47"/>
        <v>2.3E-2</v>
      </c>
      <c r="N190" s="137">
        <f t="shared" si="47"/>
        <v>2.3E-2</v>
      </c>
      <c r="O190" s="137">
        <f t="shared" si="47"/>
        <v>2.3E-2</v>
      </c>
      <c r="P190" s="137">
        <f t="shared" si="47"/>
        <v>2.3E-2</v>
      </c>
      <c r="Q190" s="137">
        <f t="shared" si="47"/>
        <v>2.3E-2</v>
      </c>
      <c r="R190" s="137">
        <f t="shared" si="48"/>
        <v>2.3E-2</v>
      </c>
      <c r="S190" s="137">
        <f t="shared" si="48"/>
        <v>2.3E-2</v>
      </c>
      <c r="T190" s="137">
        <f t="shared" si="48"/>
        <v>2.3E-2</v>
      </c>
      <c r="U190" s="137">
        <f t="shared" si="48"/>
        <v>2.3E-2</v>
      </c>
      <c r="V190" s="137">
        <f t="shared" si="48"/>
        <v>2.3E-2</v>
      </c>
      <c r="W190" s="137">
        <f t="shared" si="48"/>
        <v>2.3E-2</v>
      </c>
      <c r="X190" s="137">
        <f t="shared" si="48"/>
        <v>2.3E-2</v>
      </c>
      <c r="Y190" s="137">
        <f t="shared" si="48"/>
        <v>2.3E-2</v>
      </c>
      <c r="Z190" s="137">
        <f t="shared" si="48"/>
        <v>2.3E-2</v>
      </c>
      <c r="AA190" s="137">
        <f t="shared" si="48"/>
        <v>2.3E-2</v>
      </c>
      <c r="AB190" s="137">
        <f t="shared" si="48"/>
        <v>2.3E-2</v>
      </c>
      <c r="AC190" s="137">
        <f t="shared" si="48"/>
        <v>2.3E-2</v>
      </c>
      <c r="AD190" s="137">
        <f t="shared" si="48"/>
        <v>2.3E-2</v>
      </c>
      <c r="AE190" s="137">
        <f t="shared" si="48"/>
        <v>2.3E-2</v>
      </c>
      <c r="AF190" s="137">
        <f t="shared" si="48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9">SUM(B101:B190)</f>
        <v>194.70600000000002</v>
      </c>
      <c r="C191" s="141">
        <f t="shared" si="49"/>
        <v>194.70600000000002</v>
      </c>
      <c r="D191" s="141">
        <f t="shared" si="49"/>
        <v>194.70600000000002</v>
      </c>
      <c r="E191" s="141">
        <f t="shared" si="49"/>
        <v>194.70600000000002</v>
      </c>
      <c r="F191" s="141">
        <f t="shared" si="49"/>
        <v>194.70600000000002</v>
      </c>
      <c r="G191" s="141">
        <f t="shared" si="49"/>
        <v>194.70600000000002</v>
      </c>
      <c r="H191" s="141">
        <f t="shared" si="49"/>
        <v>194.70600000000002</v>
      </c>
      <c r="I191" s="141">
        <f t="shared" si="49"/>
        <v>192.10600000000005</v>
      </c>
      <c r="J191" s="141">
        <f t="shared" si="49"/>
        <v>192.10600000000005</v>
      </c>
      <c r="K191" s="141">
        <f t="shared" si="49"/>
        <v>192.10600000000005</v>
      </c>
      <c r="L191" s="141">
        <f t="shared" si="49"/>
        <v>192.10600000000005</v>
      </c>
      <c r="M191" s="141">
        <f t="shared" si="49"/>
        <v>192.10600000000005</v>
      </c>
      <c r="N191" s="141">
        <f t="shared" si="49"/>
        <v>192.10600000000005</v>
      </c>
      <c r="O191" s="141">
        <f t="shared" si="49"/>
        <v>192.10600000000005</v>
      </c>
      <c r="P191" s="141">
        <f t="shared" si="49"/>
        <v>192.10600000000005</v>
      </c>
      <c r="Q191" s="141">
        <f t="shared" si="49"/>
        <v>192.10600000000005</v>
      </c>
      <c r="R191" s="141">
        <f t="shared" si="49"/>
        <v>192.10600000000005</v>
      </c>
      <c r="S191" s="141">
        <f t="shared" si="49"/>
        <v>192.10600000000005</v>
      </c>
      <c r="T191" s="141">
        <f t="shared" si="49"/>
        <v>192.10600000000005</v>
      </c>
      <c r="U191" s="141">
        <f t="shared" si="49"/>
        <v>192.10600000000005</v>
      </c>
      <c r="V191" s="141">
        <f t="shared" si="49"/>
        <v>192.10600000000005</v>
      </c>
      <c r="W191" s="141">
        <f t="shared" si="49"/>
        <v>192.10600000000005</v>
      </c>
      <c r="X191" s="141">
        <f t="shared" si="49"/>
        <v>192.10600000000005</v>
      </c>
      <c r="Y191" s="141">
        <f t="shared" si="49"/>
        <v>192.10600000000005</v>
      </c>
      <c r="Z191" s="141">
        <f t="shared" si="49"/>
        <v>192.10600000000005</v>
      </c>
      <c r="AA191" s="141">
        <f t="shared" si="49"/>
        <v>192.10600000000005</v>
      </c>
      <c r="AB191" s="141">
        <f t="shared" si="49"/>
        <v>192.10600000000005</v>
      </c>
      <c r="AC191" s="141">
        <f t="shared" si="49"/>
        <v>192.10600000000005</v>
      </c>
      <c r="AD191" s="141">
        <f t="shared" si="49"/>
        <v>192.10600000000005</v>
      </c>
      <c r="AE191" s="141">
        <f t="shared" si="49"/>
        <v>192.10600000000005</v>
      </c>
      <c r="AF191" s="141">
        <f t="shared" si="49"/>
        <v>192.10600000000005</v>
      </c>
      <c r="AG191" s="142">
        <f t="shared" si="49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50">B193</f>
        <v>0.3</v>
      </c>
      <c r="D193" s="143">
        <f t="shared" si="50"/>
        <v>0.3</v>
      </c>
      <c r="E193" s="143">
        <f t="shared" si="50"/>
        <v>0.3</v>
      </c>
      <c r="F193" s="143">
        <f t="shared" si="50"/>
        <v>0.3</v>
      </c>
      <c r="G193" s="143">
        <f t="shared" si="50"/>
        <v>0.3</v>
      </c>
      <c r="H193" s="143">
        <f t="shared" si="50"/>
        <v>0.3</v>
      </c>
      <c r="I193" s="143">
        <f t="shared" si="50"/>
        <v>0.3</v>
      </c>
      <c r="J193" s="143">
        <f t="shared" si="50"/>
        <v>0.3</v>
      </c>
      <c r="K193" s="143">
        <f t="shared" si="50"/>
        <v>0.3</v>
      </c>
      <c r="L193" s="143">
        <f t="shared" si="50"/>
        <v>0.3</v>
      </c>
      <c r="M193" s="143">
        <f t="shared" si="50"/>
        <v>0.3</v>
      </c>
      <c r="N193" s="143">
        <f t="shared" si="50"/>
        <v>0.3</v>
      </c>
      <c r="O193" s="143">
        <f t="shared" si="50"/>
        <v>0.3</v>
      </c>
      <c r="P193" s="143">
        <f t="shared" si="50"/>
        <v>0.3</v>
      </c>
      <c r="Q193" s="143">
        <f t="shared" si="50"/>
        <v>0.3</v>
      </c>
      <c r="R193" s="143">
        <f t="shared" si="50"/>
        <v>0.3</v>
      </c>
      <c r="S193" s="143">
        <f t="shared" ref="S193:AF198" si="51">R193</f>
        <v>0.3</v>
      </c>
      <c r="T193" s="143">
        <f t="shared" si="51"/>
        <v>0.3</v>
      </c>
      <c r="U193" s="143">
        <f t="shared" si="51"/>
        <v>0.3</v>
      </c>
      <c r="V193" s="143">
        <f t="shared" si="51"/>
        <v>0.3</v>
      </c>
      <c r="W193" s="143">
        <f t="shared" si="51"/>
        <v>0.3</v>
      </c>
      <c r="X193" s="143">
        <f t="shared" si="51"/>
        <v>0.3</v>
      </c>
      <c r="Y193" s="143">
        <f t="shared" si="51"/>
        <v>0.3</v>
      </c>
      <c r="Z193" s="143">
        <f t="shared" si="51"/>
        <v>0.3</v>
      </c>
      <c r="AA193" s="143">
        <f t="shared" si="51"/>
        <v>0.3</v>
      </c>
      <c r="AB193" s="143">
        <f t="shared" si="51"/>
        <v>0.3</v>
      </c>
      <c r="AC193" s="143">
        <f t="shared" si="51"/>
        <v>0.3</v>
      </c>
      <c r="AD193" s="143">
        <f t="shared" si="51"/>
        <v>0.3</v>
      </c>
      <c r="AE193" s="143">
        <f t="shared" si="51"/>
        <v>0.3</v>
      </c>
      <c r="AF193" s="143">
        <f t="shared" si="51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50"/>
        <v>0.4</v>
      </c>
      <c r="D194" s="137">
        <f t="shared" si="50"/>
        <v>0.4</v>
      </c>
      <c r="E194" s="137">
        <f t="shared" si="50"/>
        <v>0.4</v>
      </c>
      <c r="F194" s="137">
        <f t="shared" si="50"/>
        <v>0.4</v>
      </c>
      <c r="G194" s="137">
        <f t="shared" si="50"/>
        <v>0.4</v>
      </c>
      <c r="H194" s="137">
        <f t="shared" si="50"/>
        <v>0.4</v>
      </c>
      <c r="I194" s="137">
        <f t="shared" si="50"/>
        <v>0.4</v>
      </c>
      <c r="J194" s="137">
        <f t="shared" si="50"/>
        <v>0.4</v>
      </c>
      <c r="K194" s="137">
        <f t="shared" si="50"/>
        <v>0.4</v>
      </c>
      <c r="L194" s="137">
        <f t="shared" si="50"/>
        <v>0.4</v>
      </c>
      <c r="M194" s="137">
        <f t="shared" si="50"/>
        <v>0.4</v>
      </c>
      <c r="N194" s="137">
        <f t="shared" si="50"/>
        <v>0.4</v>
      </c>
      <c r="O194" s="137">
        <f t="shared" si="50"/>
        <v>0.4</v>
      </c>
      <c r="P194" s="137">
        <f t="shared" si="50"/>
        <v>0.4</v>
      </c>
      <c r="Q194" s="137">
        <f t="shared" si="50"/>
        <v>0.4</v>
      </c>
      <c r="R194" s="137">
        <f t="shared" si="50"/>
        <v>0.4</v>
      </c>
      <c r="S194" s="137">
        <f t="shared" si="51"/>
        <v>0.4</v>
      </c>
      <c r="T194" s="137">
        <f t="shared" si="51"/>
        <v>0.4</v>
      </c>
      <c r="U194" s="137">
        <f t="shared" si="51"/>
        <v>0.4</v>
      </c>
      <c r="V194" s="137">
        <f>U194</f>
        <v>0.4</v>
      </c>
      <c r="W194" s="137">
        <f>V194</f>
        <v>0.4</v>
      </c>
      <c r="X194" s="137">
        <f t="shared" si="51"/>
        <v>0.4</v>
      </c>
      <c r="Y194" s="137">
        <f t="shared" si="51"/>
        <v>0.4</v>
      </c>
      <c r="Z194" s="137">
        <f t="shared" si="51"/>
        <v>0.4</v>
      </c>
      <c r="AA194" s="137">
        <f t="shared" si="51"/>
        <v>0.4</v>
      </c>
      <c r="AB194" s="137">
        <f t="shared" si="51"/>
        <v>0.4</v>
      </c>
      <c r="AC194" s="137">
        <f t="shared" si="51"/>
        <v>0.4</v>
      </c>
      <c r="AD194" s="137">
        <f t="shared" si="51"/>
        <v>0.4</v>
      </c>
      <c r="AE194" s="137">
        <f t="shared" si="51"/>
        <v>0.4</v>
      </c>
      <c r="AF194" s="137">
        <f t="shared" si="51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50"/>
        <v>1.5</v>
      </c>
      <c r="D195" s="137">
        <f t="shared" si="50"/>
        <v>1.5</v>
      </c>
      <c r="E195" s="137">
        <f t="shared" si="50"/>
        <v>1.5</v>
      </c>
      <c r="F195" s="137">
        <f t="shared" si="50"/>
        <v>1.5</v>
      </c>
      <c r="G195" s="137">
        <f t="shared" si="50"/>
        <v>1.5</v>
      </c>
      <c r="H195" s="137">
        <f t="shared" si="50"/>
        <v>1.5</v>
      </c>
      <c r="I195" s="137">
        <f t="shared" si="50"/>
        <v>1.5</v>
      </c>
      <c r="J195" s="137">
        <f t="shared" si="50"/>
        <v>1.5</v>
      </c>
      <c r="K195" s="137">
        <f t="shared" si="50"/>
        <v>1.5</v>
      </c>
      <c r="L195" s="137">
        <f t="shared" si="50"/>
        <v>1.5</v>
      </c>
      <c r="M195" s="137">
        <f t="shared" si="50"/>
        <v>1.5</v>
      </c>
      <c r="N195" s="137">
        <f t="shared" si="50"/>
        <v>1.5</v>
      </c>
      <c r="O195" s="137">
        <f t="shared" si="50"/>
        <v>1.5</v>
      </c>
      <c r="P195" s="137">
        <f t="shared" si="50"/>
        <v>1.5</v>
      </c>
      <c r="Q195" s="137">
        <f t="shared" si="50"/>
        <v>1.5</v>
      </c>
      <c r="R195" s="137">
        <f t="shared" si="50"/>
        <v>1.5</v>
      </c>
      <c r="S195" s="137">
        <f t="shared" si="51"/>
        <v>1.5</v>
      </c>
      <c r="T195" s="137">
        <f t="shared" si="51"/>
        <v>1.5</v>
      </c>
      <c r="U195" s="137">
        <f t="shared" si="51"/>
        <v>1.5</v>
      </c>
      <c r="V195" s="137">
        <f t="shared" si="51"/>
        <v>1.5</v>
      </c>
      <c r="W195" s="137">
        <f t="shared" si="51"/>
        <v>1.5</v>
      </c>
      <c r="X195" s="137">
        <f t="shared" si="51"/>
        <v>1.5</v>
      </c>
      <c r="Y195" s="137">
        <f t="shared" si="51"/>
        <v>1.5</v>
      </c>
      <c r="Z195" s="137">
        <f t="shared" si="51"/>
        <v>1.5</v>
      </c>
      <c r="AA195" s="137">
        <f t="shared" si="51"/>
        <v>1.5</v>
      </c>
      <c r="AB195" s="137">
        <f t="shared" si="51"/>
        <v>1.5</v>
      </c>
      <c r="AC195" s="137">
        <f t="shared" si="51"/>
        <v>1.5</v>
      </c>
      <c r="AD195" s="137">
        <f t="shared" si="51"/>
        <v>1.5</v>
      </c>
      <c r="AE195" s="137">
        <f t="shared" si="51"/>
        <v>1.5</v>
      </c>
      <c r="AF195" s="137">
        <f t="shared" si="51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50"/>
        <v>0.3</v>
      </c>
      <c r="D196" s="137">
        <f t="shared" si="50"/>
        <v>0.3</v>
      </c>
      <c r="E196" s="137">
        <f t="shared" si="50"/>
        <v>0.3</v>
      </c>
      <c r="F196" s="137">
        <f t="shared" si="50"/>
        <v>0.3</v>
      </c>
      <c r="G196" s="137">
        <f t="shared" si="50"/>
        <v>0.3</v>
      </c>
      <c r="H196" s="137">
        <f t="shared" si="50"/>
        <v>0.3</v>
      </c>
      <c r="I196" s="137">
        <f t="shared" si="50"/>
        <v>0.3</v>
      </c>
      <c r="J196" s="137">
        <f t="shared" si="50"/>
        <v>0.3</v>
      </c>
      <c r="K196" s="137">
        <f t="shared" si="50"/>
        <v>0.3</v>
      </c>
      <c r="L196" s="137">
        <f t="shared" si="50"/>
        <v>0.3</v>
      </c>
      <c r="M196" s="137">
        <f t="shared" si="50"/>
        <v>0.3</v>
      </c>
      <c r="N196" s="137">
        <f t="shared" si="50"/>
        <v>0.3</v>
      </c>
      <c r="O196" s="137">
        <f t="shared" si="50"/>
        <v>0.3</v>
      </c>
      <c r="P196" s="137">
        <f t="shared" si="50"/>
        <v>0.3</v>
      </c>
      <c r="Q196" s="137">
        <f t="shared" si="50"/>
        <v>0.3</v>
      </c>
      <c r="R196" s="137">
        <f t="shared" si="50"/>
        <v>0.3</v>
      </c>
      <c r="S196" s="137">
        <f t="shared" si="51"/>
        <v>0.3</v>
      </c>
      <c r="T196" s="137">
        <f t="shared" si="51"/>
        <v>0.3</v>
      </c>
      <c r="U196" s="137">
        <f t="shared" si="51"/>
        <v>0.3</v>
      </c>
      <c r="V196" s="137">
        <f t="shared" si="51"/>
        <v>0.3</v>
      </c>
      <c r="W196" s="137">
        <f t="shared" si="51"/>
        <v>0.3</v>
      </c>
      <c r="X196" s="137">
        <f t="shared" si="51"/>
        <v>0.3</v>
      </c>
      <c r="Y196" s="137">
        <f t="shared" si="51"/>
        <v>0.3</v>
      </c>
      <c r="Z196" s="137">
        <f t="shared" si="51"/>
        <v>0.3</v>
      </c>
      <c r="AA196" s="137">
        <f t="shared" si="51"/>
        <v>0.3</v>
      </c>
      <c r="AB196" s="137">
        <f t="shared" si="51"/>
        <v>0.3</v>
      </c>
      <c r="AC196" s="137">
        <f t="shared" si="51"/>
        <v>0.3</v>
      </c>
      <c r="AD196" s="137">
        <f t="shared" si="51"/>
        <v>0.3</v>
      </c>
      <c r="AE196" s="137">
        <f t="shared" si="51"/>
        <v>0.3</v>
      </c>
      <c r="AF196" s="137">
        <f t="shared" si="51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50"/>
        <v>0.4</v>
      </c>
      <c r="D197" s="137">
        <f t="shared" si="50"/>
        <v>0.4</v>
      </c>
      <c r="E197" s="137">
        <f t="shared" si="50"/>
        <v>0.4</v>
      </c>
      <c r="F197" s="137">
        <f t="shared" si="50"/>
        <v>0.4</v>
      </c>
      <c r="G197" s="137">
        <f t="shared" si="50"/>
        <v>0.4</v>
      </c>
      <c r="H197" s="137">
        <f t="shared" si="50"/>
        <v>0.4</v>
      </c>
      <c r="I197" s="137">
        <f t="shared" si="50"/>
        <v>0.4</v>
      </c>
      <c r="J197" s="137">
        <f t="shared" si="50"/>
        <v>0.4</v>
      </c>
      <c r="K197" s="137">
        <f t="shared" si="50"/>
        <v>0.4</v>
      </c>
      <c r="L197" s="137">
        <f t="shared" si="50"/>
        <v>0.4</v>
      </c>
      <c r="M197" s="137">
        <f t="shared" si="50"/>
        <v>0.4</v>
      </c>
      <c r="N197" s="137">
        <f t="shared" si="50"/>
        <v>0.4</v>
      </c>
      <c r="O197" s="137">
        <f t="shared" si="50"/>
        <v>0.4</v>
      </c>
      <c r="P197" s="137">
        <f t="shared" si="50"/>
        <v>0.4</v>
      </c>
      <c r="Q197" s="137">
        <f t="shared" si="50"/>
        <v>0.4</v>
      </c>
      <c r="R197" s="137">
        <f t="shared" si="50"/>
        <v>0.4</v>
      </c>
      <c r="S197" s="137">
        <f t="shared" si="51"/>
        <v>0.4</v>
      </c>
      <c r="T197" s="137">
        <f t="shared" si="51"/>
        <v>0.4</v>
      </c>
      <c r="U197" s="137">
        <f t="shared" si="51"/>
        <v>0.4</v>
      </c>
      <c r="V197" s="137">
        <f t="shared" si="51"/>
        <v>0.4</v>
      </c>
      <c r="W197" s="137">
        <f t="shared" si="51"/>
        <v>0.4</v>
      </c>
      <c r="X197" s="137">
        <f t="shared" si="51"/>
        <v>0.4</v>
      </c>
      <c r="Y197" s="137">
        <f t="shared" si="51"/>
        <v>0.4</v>
      </c>
      <c r="Z197" s="137">
        <f t="shared" si="51"/>
        <v>0.4</v>
      </c>
      <c r="AA197" s="137">
        <f t="shared" si="51"/>
        <v>0.4</v>
      </c>
      <c r="AB197" s="137">
        <f t="shared" si="51"/>
        <v>0.4</v>
      </c>
      <c r="AC197" s="137">
        <f t="shared" si="51"/>
        <v>0.4</v>
      </c>
      <c r="AD197" s="137">
        <f t="shared" si="51"/>
        <v>0.4</v>
      </c>
      <c r="AE197" s="137">
        <f t="shared" si="51"/>
        <v>0.4</v>
      </c>
      <c r="AF197" s="137">
        <f t="shared" si="51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50"/>
        <v>0.64</v>
      </c>
      <c r="D198" s="146">
        <f t="shared" si="50"/>
        <v>0.64</v>
      </c>
      <c r="E198" s="146">
        <f t="shared" si="50"/>
        <v>0.64</v>
      </c>
      <c r="F198" s="146">
        <f t="shared" si="50"/>
        <v>0.64</v>
      </c>
      <c r="G198" s="146">
        <f t="shared" si="50"/>
        <v>0.64</v>
      </c>
      <c r="H198" s="146">
        <f t="shared" si="50"/>
        <v>0.64</v>
      </c>
      <c r="I198" s="146">
        <f t="shared" si="50"/>
        <v>0.64</v>
      </c>
      <c r="J198" s="146">
        <f t="shared" si="50"/>
        <v>0.64</v>
      </c>
      <c r="K198" s="146">
        <f t="shared" si="50"/>
        <v>0.64</v>
      </c>
      <c r="L198" s="146">
        <f t="shared" si="50"/>
        <v>0.64</v>
      </c>
      <c r="M198" s="146">
        <f t="shared" si="50"/>
        <v>0.64</v>
      </c>
      <c r="N198" s="146">
        <f t="shared" si="50"/>
        <v>0.64</v>
      </c>
      <c r="O198" s="146">
        <f t="shared" si="50"/>
        <v>0.64</v>
      </c>
      <c r="P198" s="146">
        <f t="shared" si="50"/>
        <v>0.64</v>
      </c>
      <c r="Q198" s="146">
        <f t="shared" si="50"/>
        <v>0.64</v>
      </c>
      <c r="R198" s="146">
        <f t="shared" si="50"/>
        <v>0.64</v>
      </c>
      <c r="S198" s="146">
        <f t="shared" si="51"/>
        <v>0.64</v>
      </c>
      <c r="T198" s="146">
        <f t="shared" si="51"/>
        <v>0.64</v>
      </c>
      <c r="U198" s="146">
        <f t="shared" si="51"/>
        <v>0.64</v>
      </c>
      <c r="V198" s="146">
        <f t="shared" si="51"/>
        <v>0.64</v>
      </c>
      <c r="W198" s="146">
        <f t="shared" si="51"/>
        <v>0.64</v>
      </c>
      <c r="X198" s="146">
        <f t="shared" si="51"/>
        <v>0.64</v>
      </c>
      <c r="Y198" s="146">
        <f t="shared" si="51"/>
        <v>0.64</v>
      </c>
      <c r="Z198" s="146">
        <f t="shared" si="51"/>
        <v>0.64</v>
      </c>
      <c r="AA198" s="146">
        <f t="shared" si="51"/>
        <v>0.64</v>
      </c>
      <c r="AB198" s="146">
        <f t="shared" si="51"/>
        <v>0.64</v>
      </c>
      <c r="AC198" s="146">
        <f t="shared" si="51"/>
        <v>0.64</v>
      </c>
      <c r="AD198" s="146">
        <f t="shared" si="51"/>
        <v>0.64</v>
      </c>
      <c r="AE198" s="146">
        <f t="shared" si="51"/>
        <v>0.64</v>
      </c>
      <c r="AF198" s="146">
        <f t="shared" si="51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52">SUM(C193:C198)</f>
        <v>3.54</v>
      </c>
      <c r="D199" s="149">
        <f t="shared" si="52"/>
        <v>3.54</v>
      </c>
      <c r="E199" s="149">
        <f t="shared" si="52"/>
        <v>3.54</v>
      </c>
      <c r="F199" s="149">
        <f t="shared" si="52"/>
        <v>3.54</v>
      </c>
      <c r="G199" s="149">
        <f t="shared" si="52"/>
        <v>3.54</v>
      </c>
      <c r="H199" s="149">
        <f t="shared" si="52"/>
        <v>3.54</v>
      </c>
      <c r="I199" s="149">
        <f t="shared" si="52"/>
        <v>3.54</v>
      </c>
      <c r="J199" s="149">
        <f t="shared" si="52"/>
        <v>3.54</v>
      </c>
      <c r="K199" s="149">
        <f t="shared" si="52"/>
        <v>3.54</v>
      </c>
      <c r="L199" s="149">
        <f>SUM(L193:L198)</f>
        <v>3.54</v>
      </c>
      <c r="M199" s="149">
        <f t="shared" ref="M199:R199" si="53">SUM(M193:M198)</f>
        <v>3.54</v>
      </c>
      <c r="N199" s="149">
        <f t="shared" si="53"/>
        <v>3.54</v>
      </c>
      <c r="O199" s="149">
        <f t="shared" si="53"/>
        <v>3.54</v>
      </c>
      <c r="P199" s="149">
        <f t="shared" si="53"/>
        <v>3.54</v>
      </c>
      <c r="Q199" s="149">
        <f t="shared" si="53"/>
        <v>3.54</v>
      </c>
      <c r="R199" s="149">
        <f t="shared" si="53"/>
        <v>3.54</v>
      </c>
      <c r="S199" s="149">
        <f>SUM(S193:S198)</f>
        <v>3.54</v>
      </c>
      <c r="T199" s="149">
        <f t="shared" ref="T199:AG199" si="54">SUM(T193:T198)</f>
        <v>3.54</v>
      </c>
      <c r="U199" s="149">
        <f t="shared" si="54"/>
        <v>3.54</v>
      </c>
      <c r="V199" s="149">
        <f t="shared" si="54"/>
        <v>3.54</v>
      </c>
      <c r="W199" s="149">
        <f t="shared" si="54"/>
        <v>3.54</v>
      </c>
      <c r="X199" s="149">
        <f t="shared" si="54"/>
        <v>3.54</v>
      </c>
      <c r="Y199" s="149">
        <f t="shared" si="54"/>
        <v>3.54</v>
      </c>
      <c r="Z199" s="149">
        <f t="shared" si="54"/>
        <v>3.54</v>
      </c>
      <c r="AA199" s="149">
        <f t="shared" si="54"/>
        <v>3.54</v>
      </c>
      <c r="AB199" s="149">
        <f t="shared" si="54"/>
        <v>3.54</v>
      </c>
      <c r="AC199" s="149">
        <f t="shared" si="54"/>
        <v>3.54</v>
      </c>
      <c r="AD199" s="149">
        <f t="shared" si="54"/>
        <v>3.54</v>
      </c>
      <c r="AE199" s="149">
        <f t="shared" si="54"/>
        <v>3.54</v>
      </c>
      <c r="AF199" s="149">
        <f t="shared" si="54"/>
        <v>3.54</v>
      </c>
      <c r="AG199" s="150">
        <f t="shared" si="54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1341.14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20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2078/08/20)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2078/08/20)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5">B75</f>
        <v>865.44</v>
      </c>
      <c r="U213" s="173">
        <f t="shared" si="55"/>
        <v>846.44</v>
      </c>
      <c r="V213" s="173">
        <f t="shared" si="55"/>
        <v>814.83999999999992</v>
      </c>
      <c r="W213" s="173">
        <f t="shared" si="55"/>
        <v>850.14</v>
      </c>
      <c r="X213" s="173">
        <f t="shared" si="55"/>
        <v>967.44</v>
      </c>
      <c r="Y213" s="173">
        <f t="shared" si="55"/>
        <v>968.44</v>
      </c>
      <c r="Z213" s="173">
        <f t="shared" si="55"/>
        <v>1076.6399999999999</v>
      </c>
      <c r="AA213" s="173">
        <f t="shared" si="55"/>
        <v>1177.44</v>
      </c>
      <c r="AB213" s="173">
        <f t="shared" si="55"/>
        <v>1245.2400000000002</v>
      </c>
      <c r="AC213" s="173">
        <f t="shared" si="55"/>
        <v>1297.3400000000001</v>
      </c>
      <c r="AD213" s="173">
        <f t="shared" si="55"/>
        <v>1341.14</v>
      </c>
      <c r="AE213" s="173">
        <f t="shared" si="55"/>
        <v>1240.04</v>
      </c>
      <c r="AF213" s="173">
        <f t="shared" si="55"/>
        <v>1226.1399999999999</v>
      </c>
      <c r="AG213" s="173">
        <f t="shared" si="55"/>
        <v>1229.04</v>
      </c>
      <c r="AH213" s="173">
        <f t="shared" si="55"/>
        <v>1161.04</v>
      </c>
      <c r="AI213" s="173">
        <f t="shared" si="55"/>
        <v>1119.74</v>
      </c>
      <c r="AJ213" s="173">
        <f t="shared" si="55"/>
        <v>1157.3399999999999</v>
      </c>
      <c r="AK213" s="173">
        <f t="shared" si="55"/>
        <v>1166.1199999999999</v>
      </c>
      <c r="AL213" s="173">
        <f t="shared" si="55"/>
        <v>1151.1199999999999</v>
      </c>
      <c r="AM213" s="173">
        <f t="shared" si="55"/>
        <v>1259.94</v>
      </c>
      <c r="AN213" s="173">
        <f t="shared" si="55"/>
        <v>1407.2400000000002</v>
      </c>
      <c r="AO213" s="173">
        <f t="shared" si="55"/>
        <v>1485.3400000000001</v>
      </c>
      <c r="AP213" s="173">
        <f t="shared" si="55"/>
        <v>1403.94</v>
      </c>
      <c r="AQ213" s="173">
        <f t="shared" si="55"/>
        <v>1333.84</v>
      </c>
      <c r="AR213" s="173">
        <f t="shared" si="55"/>
        <v>1293.74</v>
      </c>
      <c r="AS213" s="173">
        <f t="shared" si="55"/>
        <v>1242.1399999999999</v>
      </c>
      <c r="AT213" s="173">
        <f t="shared" si="55"/>
        <v>1203.1399999999999</v>
      </c>
      <c r="AU213" s="173">
        <f t="shared" si="55"/>
        <v>1149.04</v>
      </c>
      <c r="AV213" s="173">
        <f t="shared" si="55"/>
        <v>987.83999999999992</v>
      </c>
      <c r="AW213" s="173">
        <f t="shared" si="55"/>
        <v>895.63999999999987</v>
      </c>
      <c r="AX213" s="173">
        <f t="shared" si="55"/>
        <v>896.33999999999992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6">B198</f>
        <v>0.64</v>
      </c>
      <c r="C234" s="176">
        <f t="shared" si="56"/>
        <v>0.64</v>
      </c>
      <c r="D234" s="176">
        <f t="shared" si="56"/>
        <v>0.64</v>
      </c>
      <c r="E234" s="176">
        <f t="shared" si="56"/>
        <v>0.64</v>
      </c>
      <c r="F234" s="176">
        <f t="shared" si="56"/>
        <v>0.64</v>
      </c>
      <c r="G234" s="176">
        <f t="shared" si="56"/>
        <v>0.64</v>
      </c>
      <c r="H234" s="176">
        <f t="shared" si="56"/>
        <v>0.64</v>
      </c>
      <c r="I234" s="176">
        <f t="shared" si="56"/>
        <v>0.64</v>
      </c>
      <c r="J234" s="176">
        <f t="shared" si="56"/>
        <v>0.64</v>
      </c>
      <c r="K234" s="176">
        <f t="shared" si="56"/>
        <v>0.64</v>
      </c>
      <c r="L234" s="176">
        <f t="shared" si="56"/>
        <v>0.64</v>
      </c>
      <c r="M234" s="176">
        <f t="shared" si="56"/>
        <v>0.64</v>
      </c>
      <c r="N234" s="176">
        <f t="shared" si="56"/>
        <v>0.64</v>
      </c>
      <c r="O234" s="176">
        <f t="shared" si="56"/>
        <v>0.64</v>
      </c>
      <c r="P234" s="176">
        <f t="shared" si="56"/>
        <v>0.64</v>
      </c>
      <c r="Q234" s="176">
        <f t="shared" si="56"/>
        <v>0.64</v>
      </c>
      <c r="R234" s="176">
        <f t="shared" si="56"/>
        <v>0.64</v>
      </c>
      <c r="S234" s="176">
        <f t="shared" si="56"/>
        <v>0.64</v>
      </c>
      <c r="T234" s="176">
        <f t="shared" si="56"/>
        <v>0.64</v>
      </c>
      <c r="U234" s="176">
        <f t="shared" si="56"/>
        <v>0.64</v>
      </c>
      <c r="V234" s="176">
        <f t="shared" si="56"/>
        <v>0.64</v>
      </c>
      <c r="W234" s="176">
        <f t="shared" si="56"/>
        <v>0.64</v>
      </c>
      <c r="X234" s="176">
        <f t="shared" si="56"/>
        <v>0.64</v>
      </c>
      <c r="Y234" s="176">
        <f t="shared" si="56"/>
        <v>0.64</v>
      </c>
      <c r="Z234" s="176">
        <f t="shared" si="56"/>
        <v>0.64</v>
      </c>
      <c r="AA234" s="176">
        <f t="shared" si="56"/>
        <v>0.64</v>
      </c>
      <c r="AB234" s="176">
        <f t="shared" si="56"/>
        <v>0.64</v>
      </c>
      <c r="AC234" s="176">
        <f t="shared" si="56"/>
        <v>0.64</v>
      </c>
      <c r="AD234" s="176">
        <f t="shared" si="56"/>
        <v>0.64</v>
      </c>
      <c r="AE234" s="176">
        <f t="shared" si="56"/>
        <v>0.64</v>
      </c>
      <c r="AF234" s="176">
        <f t="shared" si="56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7">IF(C202&lt;100,"",C202-520)</f>
        <v/>
      </c>
      <c r="D235" s="120" t="str">
        <f t="shared" si="57"/>
        <v/>
      </c>
      <c r="E235" s="120" t="str">
        <f t="shared" si="57"/>
        <v/>
      </c>
      <c r="F235" s="120" t="str">
        <f t="shared" si="57"/>
        <v/>
      </c>
      <c r="G235" s="120" t="str">
        <f t="shared" si="57"/>
        <v/>
      </c>
      <c r="H235" s="120" t="str">
        <f t="shared" si="57"/>
        <v/>
      </c>
      <c r="I235" s="120" t="str">
        <f t="shared" si="57"/>
        <v/>
      </c>
      <c r="J235" s="120" t="str">
        <f t="shared" si="57"/>
        <v/>
      </c>
      <c r="K235" s="120" t="str">
        <f t="shared" si="57"/>
        <v/>
      </c>
      <c r="L235" s="120" t="str">
        <f t="shared" si="57"/>
        <v/>
      </c>
      <c r="M235" s="120" t="str">
        <f t="shared" si="57"/>
        <v/>
      </c>
      <c r="N235" s="120" t="str">
        <f t="shared" si="57"/>
        <v/>
      </c>
      <c r="O235" s="120" t="str">
        <f t="shared" si="57"/>
        <v/>
      </c>
      <c r="P235" s="120" t="str">
        <f t="shared" si="57"/>
        <v/>
      </c>
      <c r="Q235" s="120" t="str">
        <f t="shared" si="57"/>
        <v/>
      </c>
      <c r="R235" s="120" t="str">
        <f t="shared" si="57"/>
        <v/>
      </c>
      <c r="S235" s="120" t="str">
        <f t="shared" si="57"/>
        <v/>
      </c>
      <c r="T235" s="120" t="str">
        <f t="shared" si="57"/>
        <v/>
      </c>
      <c r="U235" s="120" t="str">
        <f t="shared" si="57"/>
        <v/>
      </c>
      <c r="V235" s="120" t="str">
        <f t="shared" si="57"/>
        <v/>
      </c>
      <c r="W235" s="120" t="str">
        <f t="shared" si="57"/>
        <v/>
      </c>
      <c r="X235" s="120" t="str">
        <f t="shared" si="57"/>
        <v/>
      </c>
      <c r="Y235" s="120" t="str">
        <f t="shared" si="57"/>
        <v/>
      </c>
      <c r="Z235" s="120" t="str">
        <f t="shared" si="57"/>
        <v/>
      </c>
      <c r="AA235" s="120" t="str">
        <f t="shared" si="57"/>
        <v/>
      </c>
      <c r="AB235" s="120" t="str">
        <f t="shared" si="57"/>
        <v/>
      </c>
      <c r="AC235" s="120" t="str">
        <f t="shared" si="57"/>
        <v/>
      </c>
      <c r="AD235" s="120" t="str">
        <f t="shared" si="57"/>
        <v/>
      </c>
      <c r="AE235" s="120" t="str">
        <f t="shared" si="57"/>
        <v/>
      </c>
      <c r="AF235" s="120" t="str">
        <f t="shared" si="57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8">IF(B203&lt;100,"",B203-620)</f>
        <v/>
      </c>
      <c r="C236" s="120" t="str">
        <f t="shared" si="58"/>
        <v/>
      </c>
      <c r="D236" s="120" t="str">
        <f t="shared" si="58"/>
        <v/>
      </c>
      <c r="E236" s="120" t="str">
        <f t="shared" si="58"/>
        <v/>
      </c>
      <c r="F236" s="120" t="str">
        <f t="shared" si="58"/>
        <v/>
      </c>
      <c r="G236" s="120" t="str">
        <f t="shared" si="58"/>
        <v/>
      </c>
      <c r="H236" s="120" t="str">
        <f t="shared" si="58"/>
        <v/>
      </c>
      <c r="I236" s="120" t="str">
        <f t="shared" si="58"/>
        <v/>
      </c>
      <c r="J236" s="120" t="str">
        <f t="shared" si="58"/>
        <v/>
      </c>
      <c r="K236" s="120" t="str">
        <f t="shared" si="58"/>
        <v/>
      </c>
      <c r="L236" s="120" t="str">
        <f t="shared" si="58"/>
        <v/>
      </c>
      <c r="M236" s="120" t="str">
        <f t="shared" si="58"/>
        <v/>
      </c>
      <c r="N236" s="120" t="str">
        <f t="shared" si="58"/>
        <v/>
      </c>
      <c r="O236" s="120" t="str">
        <f t="shared" si="58"/>
        <v/>
      </c>
      <c r="P236" s="120" t="str">
        <f t="shared" si="58"/>
        <v/>
      </c>
      <c r="Q236" s="120" t="str">
        <f t="shared" si="58"/>
        <v/>
      </c>
      <c r="R236" s="120" t="str">
        <f t="shared" si="58"/>
        <v/>
      </c>
      <c r="S236" s="120" t="str">
        <f t="shared" si="58"/>
        <v/>
      </c>
      <c r="T236" s="120" t="str">
        <f t="shared" si="58"/>
        <v/>
      </c>
      <c r="U236" s="120" t="str">
        <f t="shared" si="58"/>
        <v/>
      </c>
      <c r="V236" s="120" t="str">
        <f t="shared" si="58"/>
        <v/>
      </c>
      <c r="W236" s="120" t="str">
        <f t="shared" si="58"/>
        <v/>
      </c>
      <c r="X236" s="120" t="str">
        <f t="shared" si="58"/>
        <v/>
      </c>
      <c r="Y236" s="120" t="str">
        <f t="shared" si="58"/>
        <v/>
      </c>
      <c r="Z236" s="120" t="str">
        <f t="shared" si="58"/>
        <v/>
      </c>
      <c r="AA236" s="120" t="str">
        <f t="shared" si="58"/>
        <v/>
      </c>
      <c r="AB236" s="120" t="str">
        <f t="shared" si="58"/>
        <v/>
      </c>
      <c r="AC236" s="120" t="str">
        <f t="shared" si="58"/>
        <v/>
      </c>
      <c r="AD236" s="120" t="str">
        <f t="shared" si="58"/>
        <v/>
      </c>
      <c r="AE236" s="120" t="str">
        <f t="shared" si="58"/>
        <v/>
      </c>
      <c r="AF236" s="120" t="str">
        <f t="shared" si="58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9">IF(B204&lt;100,"",B204-330)</f>
        <v/>
      </c>
      <c r="C237" s="120" t="str">
        <f t="shared" si="59"/>
        <v/>
      </c>
      <c r="D237" s="120" t="str">
        <f t="shared" si="59"/>
        <v/>
      </c>
      <c r="E237" s="120" t="str">
        <f t="shared" si="59"/>
        <v/>
      </c>
      <c r="F237" s="120" t="str">
        <f t="shared" si="59"/>
        <v/>
      </c>
      <c r="G237" s="120" t="str">
        <f t="shared" si="59"/>
        <v/>
      </c>
      <c r="H237" s="120" t="str">
        <f t="shared" si="59"/>
        <v/>
      </c>
      <c r="I237" s="120" t="str">
        <f t="shared" si="59"/>
        <v/>
      </c>
      <c r="J237" s="120" t="str">
        <f t="shared" si="59"/>
        <v/>
      </c>
      <c r="K237" s="120" t="str">
        <f t="shared" si="59"/>
        <v/>
      </c>
      <c r="L237" s="120" t="str">
        <f t="shared" si="59"/>
        <v/>
      </c>
      <c r="M237" s="120" t="str">
        <f t="shared" si="59"/>
        <v/>
      </c>
      <c r="N237" s="120" t="str">
        <f t="shared" si="59"/>
        <v/>
      </c>
      <c r="O237" s="120" t="str">
        <f t="shared" si="59"/>
        <v/>
      </c>
      <c r="P237" s="120" t="str">
        <f t="shared" si="59"/>
        <v/>
      </c>
      <c r="Q237" s="120" t="str">
        <f t="shared" si="59"/>
        <v/>
      </c>
      <c r="R237" s="120" t="str">
        <f t="shared" si="59"/>
        <v/>
      </c>
      <c r="S237" s="120" t="str">
        <f t="shared" si="59"/>
        <v/>
      </c>
      <c r="T237" s="120" t="str">
        <f t="shared" si="59"/>
        <v/>
      </c>
      <c r="U237" s="120" t="str">
        <f t="shared" si="59"/>
        <v/>
      </c>
      <c r="V237" s="120" t="str">
        <f t="shared" si="59"/>
        <v/>
      </c>
      <c r="W237" s="120" t="str">
        <f t="shared" si="59"/>
        <v/>
      </c>
      <c r="X237" s="120" t="str">
        <f t="shared" si="59"/>
        <v/>
      </c>
      <c r="Y237" s="120" t="str">
        <f t="shared" si="59"/>
        <v/>
      </c>
      <c r="Z237" s="120" t="str">
        <f t="shared" si="59"/>
        <v/>
      </c>
      <c r="AA237" s="120" t="str">
        <f t="shared" si="59"/>
        <v/>
      </c>
      <c r="AB237" s="120" t="str">
        <f t="shared" si="59"/>
        <v/>
      </c>
      <c r="AC237" s="120" t="str">
        <f t="shared" si="59"/>
        <v/>
      </c>
      <c r="AD237" s="120" t="str">
        <f t="shared" si="59"/>
        <v/>
      </c>
      <c r="AE237" s="120" t="str">
        <f t="shared" si="59"/>
        <v/>
      </c>
      <c r="AF237" s="120" t="str">
        <f t="shared" si="59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0">IF(C205&lt;100,"",C205-1500)</f>
        <v/>
      </c>
      <c r="D238" s="120" t="str">
        <f t="shared" si="60"/>
        <v/>
      </c>
      <c r="E238" s="120" t="str">
        <f t="shared" si="60"/>
        <v/>
      </c>
      <c r="F238" s="120" t="str">
        <f t="shared" si="60"/>
        <v/>
      </c>
      <c r="G238" s="120" t="str">
        <f t="shared" si="60"/>
        <v/>
      </c>
      <c r="H238" s="120" t="str">
        <f t="shared" si="60"/>
        <v/>
      </c>
      <c r="I238" s="120" t="str">
        <f t="shared" si="60"/>
        <v/>
      </c>
      <c r="J238" s="120" t="str">
        <f t="shared" si="60"/>
        <v/>
      </c>
      <c r="K238" s="120" t="str">
        <f t="shared" si="60"/>
        <v/>
      </c>
      <c r="L238" s="120" t="str">
        <f t="shared" si="60"/>
        <v/>
      </c>
      <c r="M238" s="120" t="str">
        <f t="shared" si="60"/>
        <v/>
      </c>
      <c r="N238" s="120" t="str">
        <f t="shared" si="60"/>
        <v/>
      </c>
      <c r="O238" s="120" t="str">
        <f t="shared" si="60"/>
        <v/>
      </c>
      <c r="P238" s="120" t="str">
        <f t="shared" si="60"/>
        <v/>
      </c>
      <c r="Q238" s="120" t="str">
        <f t="shared" si="60"/>
        <v/>
      </c>
      <c r="R238" s="120" t="str">
        <f t="shared" si="60"/>
        <v/>
      </c>
      <c r="S238" s="120" t="str">
        <f t="shared" si="60"/>
        <v/>
      </c>
      <c r="T238" s="120" t="str">
        <f t="shared" si="60"/>
        <v/>
      </c>
      <c r="U238" s="120" t="str">
        <f t="shared" si="60"/>
        <v/>
      </c>
      <c r="V238" s="120" t="str">
        <f t="shared" si="60"/>
        <v/>
      </c>
      <c r="W238" s="120" t="str">
        <f t="shared" si="60"/>
        <v/>
      </c>
      <c r="X238" s="120" t="str">
        <f t="shared" si="60"/>
        <v/>
      </c>
      <c r="Y238" s="120" t="str">
        <f t="shared" si="60"/>
        <v/>
      </c>
      <c r="Z238" s="120" t="str">
        <f t="shared" si="60"/>
        <v/>
      </c>
      <c r="AA238" s="120" t="str">
        <f t="shared" si="60"/>
        <v/>
      </c>
      <c r="AB238" s="120" t="str">
        <f t="shared" si="60"/>
        <v/>
      </c>
      <c r="AC238" s="120" t="str">
        <f t="shared" si="60"/>
        <v/>
      </c>
      <c r="AD238" s="120" t="str">
        <f t="shared" si="60"/>
        <v/>
      </c>
      <c r="AE238" s="120" t="str">
        <f t="shared" si="60"/>
        <v/>
      </c>
      <c r="AF238" s="120" t="str">
        <f t="shared" si="60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8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217" priority="281">
      <formula>S$9&gt;=20/24</formula>
    </cfRule>
    <cfRule type="expression" dxfId="3216" priority="282">
      <formula>AND(S$9&gt;=14/24,S$9&lt;20/24)</formula>
    </cfRule>
    <cfRule type="expression" dxfId="3215" priority="283">
      <formula>AND(S$9&gt;=8/24,S$9&lt;14/24)</formula>
    </cfRule>
    <cfRule type="expression" dxfId="3214" priority="284">
      <formula>S$9&lt;8/24</formula>
    </cfRule>
  </conditionalFormatting>
  <conditionalFormatting sqref="B8:AF10 AA81:AF81 B81:Q81 B56:AF56 B82:AF82 C193:AF199 B68:AF72 T212:AX212 W85:Z91 B74:AF78 B80:AF80 B63:K67 B57:K61 L37:Q37 L58:R67 S62:T67 L11:V14 L16:V32 L39:V42 S58:V59 W11:AD11 AA84:AF91 W40:AD42 W18:AF30 AE42:AF42 L53:AF55">
    <cfRule type="expression" dxfId="3213" priority="277">
      <formula>B$9&gt;=20/24</formula>
    </cfRule>
    <cfRule type="expression" dxfId="3212" priority="278">
      <formula>AND(B$9&gt;=14/24,B$9&lt;20/24)</formula>
    </cfRule>
    <cfRule type="expression" dxfId="3211" priority="279">
      <formula>AND(B$9&gt;=8/24,B$9&lt;14/24)</formula>
    </cfRule>
    <cfRule type="expression" dxfId="3210" priority="280">
      <formula>B$9&lt;8/24</formula>
    </cfRule>
  </conditionalFormatting>
  <conditionalFormatting sqref="B191:AF191">
    <cfRule type="expression" dxfId="3209" priority="273">
      <formula>B$9&gt;=20/24</formula>
    </cfRule>
    <cfRule type="expression" dxfId="3208" priority="274">
      <formula>AND(B$9&gt;=14/24,B$9&lt;20/24)</formula>
    </cfRule>
    <cfRule type="expression" dxfId="3207" priority="275">
      <formula>AND(B$9&gt;=8/24,B$9&lt;14/24)</formula>
    </cfRule>
    <cfRule type="expression" dxfId="3206" priority="276">
      <formula>B$9&lt;8/24</formula>
    </cfRule>
  </conditionalFormatting>
  <conditionalFormatting sqref="AL4:AL6">
    <cfRule type="iconSet" priority="272">
      <iconSet iconSet="3TrafficLights2" reverse="1">
        <cfvo type="percent" val="0"/>
        <cfvo type="num" val="1"/>
        <cfvo type="num" val="1"/>
      </iconSet>
    </cfRule>
  </conditionalFormatting>
  <conditionalFormatting sqref="L57:R57">
    <cfRule type="expression" dxfId="3205" priority="268">
      <formula>L$9&gt;=20/24</formula>
    </cfRule>
    <cfRule type="expression" dxfId="3204" priority="269">
      <formula>AND(L$9&gt;=14/24,L$9&lt;20/24)</formula>
    </cfRule>
    <cfRule type="expression" dxfId="3203" priority="270">
      <formula>AND(L$9&gt;=8/24,L$9&lt;14/24)</formula>
    </cfRule>
    <cfRule type="expression" dxfId="3202" priority="271">
      <formula>L$9&lt;8/24</formula>
    </cfRule>
  </conditionalFormatting>
  <conditionalFormatting sqref="L43:V43">
    <cfRule type="expression" dxfId="3201" priority="264">
      <formula>L$9&gt;=20/24</formula>
    </cfRule>
    <cfRule type="expression" dxfId="3200" priority="265">
      <formula>AND(L$9&gt;=14/24,L$9&lt;20/24)</formula>
    </cfRule>
    <cfRule type="expression" dxfId="3199" priority="266">
      <formula>AND(L$9&gt;=8/24,L$9&lt;14/24)</formula>
    </cfRule>
    <cfRule type="expression" dxfId="3198" priority="267">
      <formula>L$9&lt;8/24</formula>
    </cfRule>
  </conditionalFormatting>
  <conditionalFormatting sqref="W39:AD39">
    <cfRule type="expression" dxfId="3197" priority="256">
      <formula>W$9&gt;=20/24</formula>
    </cfRule>
    <cfRule type="expression" dxfId="3196" priority="257">
      <formula>AND(W$9&gt;=14/24,W$9&lt;20/24)</formula>
    </cfRule>
    <cfRule type="expression" dxfId="3195" priority="258">
      <formula>AND(W$9&gt;=8/24,W$9&lt;14/24)</formula>
    </cfRule>
    <cfRule type="expression" dxfId="3194" priority="259">
      <formula>W$9&lt;8/24</formula>
    </cfRule>
  </conditionalFormatting>
  <conditionalFormatting sqref="S57:AF57">
    <cfRule type="expression" dxfId="3193" priority="252">
      <formula>S$9&gt;=20/24</formula>
    </cfRule>
    <cfRule type="expression" dxfId="3192" priority="253">
      <formula>AND(S$9&gt;=14/24,S$9&lt;20/24)</formula>
    </cfRule>
    <cfRule type="expression" dxfId="3191" priority="254">
      <formula>AND(S$9&gt;=8/24,S$9&lt;14/24)</formula>
    </cfRule>
    <cfRule type="expression" dxfId="3190" priority="255">
      <formula>S$9&lt;8/24</formula>
    </cfRule>
  </conditionalFormatting>
  <conditionalFormatting sqref="R81:Z81">
    <cfRule type="expression" dxfId="3189" priority="248">
      <formula>R$9&gt;=20/24</formula>
    </cfRule>
    <cfRule type="expression" dxfId="3188" priority="249">
      <formula>AND(R$9&gt;=14/24,R$9&lt;20/24)</formula>
    </cfRule>
    <cfRule type="expression" dxfId="3187" priority="250">
      <formula>AND(R$9&gt;=8/24,R$9&lt;14/24)</formula>
    </cfRule>
    <cfRule type="expression" dxfId="3186" priority="251">
      <formula>R$9&lt;8/24</formula>
    </cfRule>
  </conditionalFormatting>
  <conditionalFormatting sqref="T84:Z84">
    <cfRule type="expression" dxfId="3185" priority="244">
      <formula>T$9&gt;=20/24</formula>
    </cfRule>
    <cfRule type="expression" dxfId="3184" priority="245">
      <formula>AND(T$9&gt;=14/24,T$9&lt;20/24)</formula>
    </cfRule>
    <cfRule type="expression" dxfId="3183" priority="246">
      <formula>AND(T$9&gt;=8/24,T$9&lt;14/24)</formula>
    </cfRule>
    <cfRule type="expression" dxfId="3182" priority="247">
      <formula>T$9&lt;8/24</formula>
    </cfRule>
  </conditionalFormatting>
  <conditionalFormatting sqref="L35:V35">
    <cfRule type="expression" dxfId="3181" priority="240">
      <formula>L$9&gt;=20/24</formula>
    </cfRule>
    <cfRule type="expression" dxfId="3180" priority="241">
      <formula>AND(L$9&gt;=14/24,L$9&lt;20/24)</formula>
    </cfRule>
    <cfRule type="expression" dxfId="3179" priority="242">
      <formula>AND(L$9&gt;=8/24,L$9&lt;14/24)</formula>
    </cfRule>
    <cfRule type="expression" dxfId="3178" priority="243">
      <formula>L$9&lt;8/24</formula>
    </cfRule>
  </conditionalFormatting>
  <conditionalFormatting sqref="L49:V49">
    <cfRule type="expression" dxfId="3177" priority="236">
      <formula>L$9&gt;=20/24</formula>
    </cfRule>
    <cfRule type="expression" dxfId="3176" priority="237">
      <formula>AND(L$9&gt;=14/24,L$9&lt;20/24)</formula>
    </cfRule>
    <cfRule type="expression" dxfId="3175" priority="238">
      <formula>AND(L$9&gt;=8/24,L$9&lt;14/24)</formula>
    </cfRule>
    <cfRule type="expression" dxfId="3174" priority="239">
      <formula>L$9&lt;8/24</formula>
    </cfRule>
  </conditionalFormatting>
  <conditionalFormatting sqref="L50:V50">
    <cfRule type="expression" dxfId="3173" priority="232">
      <formula>L$9&gt;=20/24</formula>
    </cfRule>
    <cfRule type="expression" dxfId="3172" priority="233">
      <formula>AND(L$9&gt;=14/24,L$9&lt;20/24)</formula>
    </cfRule>
    <cfRule type="expression" dxfId="3171" priority="234">
      <formula>AND(L$9&gt;=8/24,L$9&lt;14/24)</formula>
    </cfRule>
    <cfRule type="expression" dxfId="3170" priority="235">
      <formula>L$9&lt;8/24</formula>
    </cfRule>
  </conditionalFormatting>
  <conditionalFormatting sqref="L45:V48">
    <cfRule type="expression" dxfId="3169" priority="228">
      <formula>L$9&gt;=20/24</formula>
    </cfRule>
    <cfRule type="expression" dxfId="3168" priority="229">
      <formula>AND(L$9&gt;=14/24,L$9&lt;20/24)</formula>
    </cfRule>
    <cfRule type="expression" dxfId="3167" priority="230">
      <formula>AND(L$9&gt;=8/24,L$9&lt;14/24)</formula>
    </cfRule>
    <cfRule type="expression" dxfId="3166" priority="231">
      <formula>L$9&lt;8/24</formula>
    </cfRule>
  </conditionalFormatting>
  <conditionalFormatting sqref="R37:AF37">
    <cfRule type="expression" dxfId="3165" priority="224">
      <formula>R$9&gt;=20/24</formula>
    </cfRule>
    <cfRule type="expression" dxfId="3164" priority="225">
      <formula>AND(R$9&gt;=14/24,R$9&lt;20/24)</formula>
    </cfRule>
    <cfRule type="expression" dxfId="3163" priority="226">
      <formula>AND(R$9&gt;=8/24,R$9&lt;14/24)</formula>
    </cfRule>
    <cfRule type="expression" dxfId="3162" priority="227">
      <formula>R$9&lt;8/24</formula>
    </cfRule>
  </conditionalFormatting>
  <conditionalFormatting sqref="W31:AF32 W35:AF35">
    <cfRule type="expression" dxfId="3161" priority="220">
      <formula>W$9&gt;=20/24</formula>
    </cfRule>
    <cfRule type="expression" dxfId="3160" priority="221">
      <formula>AND(W$9&gt;=14/24,W$9&lt;20/24)</formula>
    </cfRule>
    <cfRule type="expression" dxfId="3159" priority="222">
      <formula>AND(W$9&gt;=8/24,W$9&lt;14/24)</formula>
    </cfRule>
    <cfRule type="expression" dxfId="3158" priority="223">
      <formula>W$9&lt;8/24</formula>
    </cfRule>
  </conditionalFormatting>
  <conditionalFormatting sqref="W43:AF43 W45:AF48">
    <cfRule type="expression" dxfId="3157" priority="216">
      <formula>W$9&gt;=20/24</formula>
    </cfRule>
    <cfRule type="expression" dxfId="3156" priority="217">
      <formula>AND(W$9&gt;=14/24,W$9&lt;20/24)</formula>
    </cfRule>
    <cfRule type="expression" dxfId="3155" priority="218">
      <formula>AND(W$9&gt;=8/24,W$9&lt;14/24)</formula>
    </cfRule>
    <cfRule type="expression" dxfId="3154" priority="219">
      <formula>W$9&lt;8/24</formula>
    </cfRule>
  </conditionalFormatting>
  <conditionalFormatting sqref="W49:AF49">
    <cfRule type="expression" dxfId="3153" priority="212">
      <formula>W$9&gt;=20/24</formula>
    </cfRule>
    <cfRule type="expression" dxfId="3152" priority="213">
      <formula>AND(W$9&gt;=14/24,W$9&lt;20/24)</formula>
    </cfRule>
    <cfRule type="expression" dxfId="3151" priority="214">
      <formula>AND(W$9&gt;=8/24,W$9&lt;14/24)</formula>
    </cfRule>
    <cfRule type="expression" dxfId="3150" priority="215">
      <formula>W$9&lt;8/24</formula>
    </cfRule>
  </conditionalFormatting>
  <conditionalFormatting sqref="W50:AF50">
    <cfRule type="expression" dxfId="3149" priority="208">
      <formula>W$9&gt;=20/24</formula>
    </cfRule>
    <cfRule type="expression" dxfId="3148" priority="209">
      <formula>AND(W$9&gt;=14/24,W$9&lt;20/24)</formula>
    </cfRule>
    <cfRule type="expression" dxfId="3147" priority="210">
      <formula>AND(W$9&gt;=8/24,W$9&lt;14/24)</formula>
    </cfRule>
    <cfRule type="expression" dxfId="3146" priority="211">
      <formula>W$9&lt;8/24</formula>
    </cfRule>
  </conditionalFormatting>
  <conditionalFormatting sqref="S60:S61 W60:AF67">
    <cfRule type="expression" dxfId="3145" priority="204">
      <formula>S$9&gt;=20/24</formula>
    </cfRule>
    <cfRule type="expression" dxfId="3144" priority="205">
      <formula>AND(S$9&gt;=14/24,S$9&lt;20/24)</formula>
    </cfRule>
    <cfRule type="expression" dxfId="3143" priority="206">
      <formula>AND(S$9&gt;=8/24,S$9&lt;14/24)</formula>
    </cfRule>
    <cfRule type="expression" dxfId="3142" priority="207">
      <formula>S$9&lt;8/24</formula>
    </cfRule>
  </conditionalFormatting>
  <conditionalFormatting sqref="AA94:AF97">
    <cfRule type="expression" dxfId="3141" priority="200">
      <formula>AA$9&gt;=20/24</formula>
    </cfRule>
    <cfRule type="expression" dxfId="3140" priority="201">
      <formula>AND(AA$9&gt;=14/24,AA$9&lt;20/24)</formula>
    </cfRule>
    <cfRule type="expression" dxfId="3139" priority="202">
      <formula>AND(AA$9&gt;=8/24,AA$9&lt;14/24)</formula>
    </cfRule>
    <cfRule type="expression" dxfId="3138" priority="203">
      <formula>AA$9&lt;8/24</formula>
    </cfRule>
  </conditionalFormatting>
  <conditionalFormatting sqref="B62:K62">
    <cfRule type="expression" dxfId="3137" priority="196">
      <formula>B$9&gt;=20/24</formula>
    </cfRule>
    <cfRule type="expression" dxfId="3136" priority="197">
      <formula>AND(B$9&gt;=14/24,B$9&lt;20/24)</formula>
    </cfRule>
    <cfRule type="expression" dxfId="3135" priority="198">
      <formula>AND(B$9&gt;=8/24,B$9&lt;14/24)</formula>
    </cfRule>
    <cfRule type="expression" dxfId="3134" priority="199">
      <formula>B$9&lt;8/24</formula>
    </cfRule>
  </conditionalFormatting>
  <conditionalFormatting sqref="T94:Z97">
    <cfRule type="expression" dxfId="3133" priority="192">
      <formula>T$9&gt;=20/24</formula>
    </cfRule>
    <cfRule type="expression" dxfId="3132" priority="193">
      <formula>AND(T$9&gt;=14/24,T$9&lt;20/24)</formula>
    </cfRule>
    <cfRule type="expression" dxfId="3131" priority="194">
      <formula>AND(T$9&gt;=8/24,T$9&lt;14/24)</formula>
    </cfRule>
    <cfRule type="expression" dxfId="3130" priority="195">
      <formula>T$9&lt;8/24</formula>
    </cfRule>
  </conditionalFormatting>
  <conditionalFormatting sqref="AG51 B16:V32 B11:V14 W11:AF11 W18:AF32 B35:AF43 B45:AF56">
    <cfRule type="expression" dxfId="3129" priority="191">
      <formula>B11&gt;$AG11</formula>
    </cfRule>
  </conditionalFormatting>
  <conditionalFormatting sqref="A100:A156 A84:A97 A11:A14 A16:A32 A45:A72 A80:A82 A74:A78 A35:A43 A169:A200">
    <cfRule type="expression" dxfId="3128" priority="190">
      <formula>$AH11=0</formula>
    </cfRule>
  </conditionalFormatting>
  <conditionalFormatting sqref="AA98:AF98">
    <cfRule type="expression" dxfId="3127" priority="186">
      <formula>AA$9&gt;=20/24</formula>
    </cfRule>
    <cfRule type="expression" dxfId="3126" priority="187">
      <formula>AND(AA$9&gt;=14/24,AA$9&lt;20/24)</formula>
    </cfRule>
    <cfRule type="expression" dxfId="3125" priority="188">
      <formula>AND(AA$9&gt;=8/24,AA$9&lt;14/24)</formula>
    </cfRule>
    <cfRule type="expression" dxfId="3124" priority="189">
      <formula>AA$9&lt;8/24</formula>
    </cfRule>
  </conditionalFormatting>
  <conditionalFormatting sqref="T98:Z98">
    <cfRule type="expression" dxfId="3123" priority="182">
      <formula>T$9&gt;=20/24</formula>
    </cfRule>
    <cfRule type="expression" dxfId="3122" priority="183">
      <formula>AND(T$9&gt;=14/24,T$9&lt;20/24)</formula>
    </cfRule>
    <cfRule type="expression" dxfId="3121" priority="184">
      <formula>AND(T$9&gt;=8/24,T$9&lt;14/24)</formula>
    </cfRule>
    <cfRule type="expression" dxfId="3120" priority="185">
      <formula>T$9&lt;8/24</formula>
    </cfRule>
  </conditionalFormatting>
  <conditionalFormatting sqref="A98">
    <cfRule type="expression" dxfId="3119" priority="181">
      <formula>$AH98=0</formula>
    </cfRule>
  </conditionalFormatting>
  <conditionalFormatting sqref="L36:AF36">
    <cfRule type="expression" dxfId="3118" priority="177">
      <formula>L$9&gt;=20/24</formula>
    </cfRule>
    <cfRule type="expression" dxfId="3117" priority="178">
      <formula>AND(L$9&gt;=14/24,L$9&lt;20/24)</formula>
    </cfRule>
    <cfRule type="expression" dxfId="3116" priority="179">
      <formula>AND(L$9&gt;=8/24,L$9&lt;14/24)</formula>
    </cfRule>
    <cfRule type="expression" dxfId="3115" priority="180">
      <formula>L$9&lt;8/24</formula>
    </cfRule>
  </conditionalFormatting>
  <conditionalFormatting sqref="W36:AF36">
    <cfRule type="expression" dxfId="3114" priority="173">
      <formula>W$9&gt;=20/24</formula>
    </cfRule>
    <cfRule type="expression" dxfId="3113" priority="174">
      <formula>AND(W$9&gt;=14/24,W$9&lt;20/24)</formula>
    </cfRule>
    <cfRule type="expression" dxfId="3112" priority="175">
      <formula>AND(W$9&gt;=8/24,W$9&lt;14/24)</formula>
    </cfRule>
    <cfRule type="expression" dxfId="3111" priority="176">
      <formula>W$9&lt;8/24</formula>
    </cfRule>
  </conditionalFormatting>
  <conditionalFormatting sqref="B36:K36">
    <cfRule type="expression" dxfId="3110" priority="169">
      <formula>B$9&gt;=20/24</formula>
    </cfRule>
    <cfRule type="expression" dxfId="3109" priority="170">
      <formula>AND(B$9&gt;=14/24,B$9&lt;20/24)</formula>
    </cfRule>
    <cfRule type="expression" dxfId="3108" priority="171">
      <formula>AND(B$9&gt;=8/24,B$9&lt;14/24)</formula>
    </cfRule>
    <cfRule type="expression" dxfId="3107" priority="172">
      <formula>B$9&lt;8/24</formula>
    </cfRule>
  </conditionalFormatting>
  <conditionalFormatting sqref="AL32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L34:V34">
    <cfRule type="expression" dxfId="3106" priority="152">
      <formula>L$9&gt;=20/24</formula>
    </cfRule>
    <cfRule type="expression" dxfId="3105" priority="153">
      <formula>AND(L$9&gt;=14/24,L$9&lt;20/24)</formula>
    </cfRule>
    <cfRule type="expression" dxfId="3104" priority="154">
      <formula>AND(L$9&gt;=8/24,L$9&lt;14/24)</formula>
    </cfRule>
    <cfRule type="expression" dxfId="3103" priority="155">
      <formula>L$9&lt;8/24</formula>
    </cfRule>
  </conditionalFormatting>
  <conditionalFormatting sqref="W34:AF34">
    <cfRule type="expression" dxfId="3102" priority="148">
      <formula>W$9&gt;=20/24</formula>
    </cfRule>
    <cfRule type="expression" dxfId="3101" priority="149">
      <formula>AND(W$9&gt;=14/24,W$9&lt;20/24)</formula>
    </cfRule>
    <cfRule type="expression" dxfId="3100" priority="150">
      <formula>AND(W$9&gt;=8/24,W$9&lt;14/24)</formula>
    </cfRule>
    <cfRule type="expression" dxfId="3099" priority="151">
      <formula>W$9&lt;8/24</formula>
    </cfRule>
  </conditionalFormatting>
  <conditionalFormatting sqref="B34:AF34">
    <cfRule type="expression" dxfId="3098" priority="147">
      <formula>B34&gt;$AG34</formula>
    </cfRule>
  </conditionalFormatting>
  <conditionalFormatting sqref="A34">
    <cfRule type="expression" dxfId="3097" priority="146">
      <formula>$AH34=0</formula>
    </cfRule>
  </conditionalFormatting>
  <conditionalFormatting sqref="B83:AF83">
    <cfRule type="expression" dxfId="3096" priority="142">
      <formula>B$9&gt;=20/24</formula>
    </cfRule>
    <cfRule type="expression" dxfId="3095" priority="143">
      <formula>AND(B$9&gt;=14/24,B$9&lt;20/24)</formula>
    </cfRule>
    <cfRule type="expression" dxfId="3094" priority="144">
      <formula>AND(B$9&gt;=8/24,B$9&lt;14/24)</formula>
    </cfRule>
    <cfRule type="expression" dxfId="3093" priority="145">
      <formula>B$9&lt;8/24</formula>
    </cfRule>
  </conditionalFormatting>
  <conditionalFormatting sqref="A83">
    <cfRule type="expression" dxfId="3092" priority="141">
      <formula>$AH83=0</formula>
    </cfRule>
  </conditionalFormatting>
  <conditionalFormatting sqref="L15:V15">
    <cfRule type="expression" dxfId="3091" priority="133">
      <formula>L$9&gt;=20/24</formula>
    </cfRule>
    <cfRule type="expression" dxfId="3090" priority="134">
      <formula>AND(L$9&gt;=14/24,L$9&lt;20/24)</formula>
    </cfRule>
    <cfRule type="expression" dxfId="3089" priority="135">
      <formula>AND(L$9&gt;=8/24,L$9&lt;14/24)</formula>
    </cfRule>
    <cfRule type="expression" dxfId="3088" priority="136">
      <formula>L$9&lt;8/24</formula>
    </cfRule>
  </conditionalFormatting>
  <conditionalFormatting sqref="B15:V15">
    <cfRule type="expression" dxfId="3087" priority="132">
      <formula>B15&gt;$AG15</formula>
    </cfRule>
  </conditionalFormatting>
  <conditionalFormatting sqref="A15">
    <cfRule type="expression" dxfId="3086" priority="131">
      <formula>$AH15=0</formula>
    </cfRule>
  </conditionalFormatting>
  <conditionalFormatting sqref="A163:A168">
    <cfRule type="expression" dxfId="3085" priority="130">
      <formula>$AH163=0</formula>
    </cfRule>
  </conditionalFormatting>
  <conditionalFormatting sqref="A157:A162">
    <cfRule type="expression" dxfId="3084" priority="129">
      <formula>$AH157=0</formula>
    </cfRule>
  </conditionalFormatting>
  <conditionalFormatting sqref="L44:V44">
    <cfRule type="expression" dxfId="3083" priority="121">
      <formula>L$9&gt;=20/24</formula>
    </cfRule>
    <cfRule type="expression" dxfId="3082" priority="122">
      <formula>AND(L$9&gt;=14/24,L$9&lt;20/24)</formula>
    </cfRule>
    <cfRule type="expression" dxfId="3081" priority="123">
      <formula>AND(L$9&gt;=8/24,L$9&lt;14/24)</formula>
    </cfRule>
    <cfRule type="expression" dxfId="3080" priority="124">
      <formula>L$9&lt;8/24</formula>
    </cfRule>
  </conditionalFormatting>
  <conditionalFormatting sqref="W44:AF44">
    <cfRule type="expression" dxfId="3079" priority="117">
      <formula>W$9&gt;=20/24</formula>
    </cfRule>
    <cfRule type="expression" dxfId="3078" priority="118">
      <formula>AND(W$9&gt;=14/24,W$9&lt;20/24)</formula>
    </cfRule>
    <cfRule type="expression" dxfId="3077" priority="119">
      <formula>AND(W$9&gt;=8/24,W$9&lt;14/24)</formula>
    </cfRule>
    <cfRule type="expression" dxfId="3076" priority="120">
      <formula>W$9&lt;8/24</formula>
    </cfRule>
  </conditionalFormatting>
  <conditionalFormatting sqref="B44:AF44">
    <cfRule type="expression" dxfId="3075" priority="116">
      <formula>B44&gt;$AG44</formula>
    </cfRule>
  </conditionalFormatting>
  <conditionalFormatting sqref="A44">
    <cfRule type="expression" dxfId="3074" priority="115">
      <formula>$AH44=0</formula>
    </cfRule>
  </conditionalFormatting>
  <conditionalFormatting sqref="B79:AF79">
    <cfRule type="expression" dxfId="3073" priority="111">
      <formula>B$9&gt;=20/24</formula>
    </cfRule>
    <cfRule type="expression" dxfId="3072" priority="112">
      <formula>AND(B$9&gt;=14/24,B$9&lt;20/24)</formula>
    </cfRule>
    <cfRule type="expression" dxfId="3071" priority="113">
      <formula>AND(B$9&gt;=8/24,B$9&lt;14/24)</formula>
    </cfRule>
    <cfRule type="expression" dxfId="3070" priority="114">
      <formula>B$9&lt;8/24</formula>
    </cfRule>
  </conditionalFormatting>
  <conditionalFormatting sqref="A79">
    <cfRule type="expression" dxfId="3069" priority="110">
      <formula>$AH79=0</formula>
    </cfRule>
  </conditionalFormatting>
  <conditionalFormatting sqref="B73:AG73">
    <cfRule type="expression" dxfId="3068" priority="106">
      <formula>B$9&gt;=20/24</formula>
    </cfRule>
    <cfRule type="expression" dxfId="3067" priority="107">
      <formula>AND(B$9&gt;=14/24,B$9&lt;20/24)</formula>
    </cfRule>
    <cfRule type="expression" dxfId="3066" priority="108">
      <formula>AND(B$9&gt;=8/24,B$9&lt;14/24)</formula>
    </cfRule>
    <cfRule type="expression" dxfId="3065" priority="109">
      <formula>B$9&lt;8/24</formula>
    </cfRule>
  </conditionalFormatting>
  <conditionalFormatting sqref="A73">
    <cfRule type="expression" dxfId="3064" priority="105">
      <formula>$AH73=0</formula>
    </cfRule>
  </conditionalFormatting>
  <conditionalFormatting sqref="AL34:AL35 AL7:AL31">
    <cfRule type="iconSet" priority="287">
      <iconSet iconSet="3TrafficLights2" reverse="1">
        <cfvo type="percent" val="0"/>
        <cfvo type="num" val="1"/>
        <cfvo type="num" val="1"/>
      </iconSet>
    </cfRule>
  </conditionalFormatting>
  <conditionalFormatting sqref="T60:U61 U62:U67 V60:V67">
    <cfRule type="expression" dxfId="3063" priority="101">
      <formula>T$9&gt;=20/24</formula>
    </cfRule>
    <cfRule type="expression" dxfId="3062" priority="102">
      <formula>AND(T$9&gt;=14/24,T$9&lt;20/24)</formula>
    </cfRule>
    <cfRule type="expression" dxfId="3061" priority="103">
      <formula>AND(T$9&gt;=8/24,T$9&lt;14/24)</formula>
    </cfRule>
    <cfRule type="expression" dxfId="3060" priority="104">
      <formula>T$9&lt;8/24</formula>
    </cfRule>
  </conditionalFormatting>
  <conditionalFormatting sqref="T85:V91">
    <cfRule type="expression" dxfId="3059" priority="97">
      <formula>T$9&gt;=20/24</formula>
    </cfRule>
    <cfRule type="expression" dxfId="3058" priority="98">
      <formula>AND(T$9&gt;=14/24,T$9&lt;20/24)</formula>
    </cfRule>
    <cfRule type="expression" dxfId="3057" priority="99">
      <formula>AND(T$9&gt;=8/24,T$9&lt;14/24)</formula>
    </cfRule>
    <cfRule type="expression" dxfId="3056" priority="100">
      <formula>T$9&lt;8/24</formula>
    </cfRule>
  </conditionalFormatting>
  <conditionalFormatting sqref="R85:S91 B84:Q91">
    <cfRule type="expression" dxfId="3055" priority="93">
      <formula>B$9&gt;=20/24</formula>
    </cfRule>
    <cfRule type="expression" dxfId="3054" priority="94">
      <formula>AND(B$9&gt;=14/24,B$9&lt;20/24)</formula>
    </cfRule>
    <cfRule type="expression" dxfId="3053" priority="95">
      <formula>AND(B$9&gt;=8/24,B$9&lt;14/24)</formula>
    </cfRule>
    <cfRule type="expression" dxfId="3052" priority="96">
      <formula>B$9&lt;8/24</formula>
    </cfRule>
  </conditionalFormatting>
  <conditionalFormatting sqref="R84:S84">
    <cfRule type="expression" dxfId="3051" priority="89">
      <formula>R$9&gt;=20/24</formula>
    </cfRule>
    <cfRule type="expression" dxfId="3050" priority="90">
      <formula>AND(R$9&gt;=14/24,R$9&lt;20/24)</formula>
    </cfRule>
    <cfRule type="expression" dxfId="3049" priority="91">
      <formula>AND(R$9&gt;=8/24,R$9&lt;14/24)</formula>
    </cfRule>
    <cfRule type="expression" dxfId="3048" priority="92">
      <formula>R$9&lt;8/24</formula>
    </cfRule>
  </conditionalFormatting>
  <conditionalFormatting sqref="F95:L97 B94:E97">
    <cfRule type="expression" dxfId="3047" priority="85">
      <formula>B$9&gt;=20/24</formula>
    </cfRule>
    <cfRule type="expression" dxfId="3046" priority="86">
      <formula>AND(B$9&gt;=14/24,B$9&lt;20/24)</formula>
    </cfRule>
    <cfRule type="expression" dxfId="3045" priority="87">
      <formula>AND(B$9&gt;=8/24,B$9&lt;14/24)</formula>
    </cfRule>
    <cfRule type="expression" dxfId="3044" priority="88">
      <formula>B$9&lt;8/24</formula>
    </cfRule>
  </conditionalFormatting>
  <conditionalFormatting sqref="M95:Q97">
    <cfRule type="expression" dxfId="3043" priority="81">
      <formula>M$9&gt;=20/24</formula>
    </cfRule>
    <cfRule type="expression" dxfId="3042" priority="82">
      <formula>AND(M$9&gt;=14/24,M$9&lt;20/24)</formula>
    </cfRule>
    <cfRule type="expression" dxfId="3041" priority="83">
      <formula>AND(M$9&gt;=8/24,M$9&lt;14/24)</formula>
    </cfRule>
    <cfRule type="expression" dxfId="3040" priority="84">
      <formula>M$9&lt;8/24</formula>
    </cfRule>
  </conditionalFormatting>
  <conditionalFormatting sqref="R94:S97">
    <cfRule type="expression" dxfId="3039" priority="77">
      <formula>R$9&gt;=20/24</formula>
    </cfRule>
    <cfRule type="expression" dxfId="3038" priority="78">
      <formula>AND(R$9&gt;=14/24,R$9&lt;20/24)</formula>
    </cfRule>
    <cfRule type="expression" dxfId="3037" priority="79">
      <formula>AND(R$9&gt;=8/24,R$9&lt;14/24)</formula>
    </cfRule>
    <cfRule type="expression" dxfId="3036" priority="80">
      <formula>R$9&lt;8/24</formula>
    </cfRule>
  </conditionalFormatting>
  <conditionalFormatting sqref="B98:L98">
    <cfRule type="expression" dxfId="3035" priority="73">
      <formula>B$9&gt;=20/24</formula>
    </cfRule>
    <cfRule type="expression" dxfId="3034" priority="74">
      <formula>AND(B$9&gt;=14/24,B$9&lt;20/24)</formula>
    </cfRule>
    <cfRule type="expression" dxfId="3033" priority="75">
      <formula>AND(B$9&gt;=8/24,B$9&lt;14/24)</formula>
    </cfRule>
    <cfRule type="expression" dxfId="3032" priority="76">
      <formula>B$9&lt;8/24</formula>
    </cfRule>
  </conditionalFormatting>
  <conditionalFormatting sqref="M98:Q98">
    <cfRule type="expression" dxfId="3031" priority="69">
      <formula>M$9&gt;=20/24</formula>
    </cfRule>
    <cfRule type="expression" dxfId="3030" priority="70">
      <formula>AND(M$9&gt;=14/24,M$9&lt;20/24)</formula>
    </cfRule>
    <cfRule type="expression" dxfId="3029" priority="71">
      <formula>AND(M$9&gt;=8/24,M$9&lt;14/24)</formula>
    </cfRule>
    <cfRule type="expression" dxfId="3028" priority="72">
      <formula>M$9&lt;8/24</formula>
    </cfRule>
  </conditionalFormatting>
  <conditionalFormatting sqref="R98:S98">
    <cfRule type="expression" dxfId="3027" priority="65">
      <formula>R$9&gt;=20/24</formula>
    </cfRule>
    <cfRule type="expression" dxfId="3026" priority="66">
      <formula>AND(R$9&gt;=14/24,R$9&lt;20/24)</formula>
    </cfRule>
    <cfRule type="expression" dxfId="3025" priority="67">
      <formula>AND(R$9&gt;=8/24,R$9&lt;14/24)</formula>
    </cfRule>
    <cfRule type="expression" dxfId="3024" priority="68">
      <formula>R$9&lt;8/24</formula>
    </cfRule>
  </conditionalFormatting>
  <conditionalFormatting sqref="L94:Q94">
    <cfRule type="expression" dxfId="3023" priority="61">
      <formula>L$9&gt;=20/24</formula>
    </cfRule>
    <cfRule type="expression" dxfId="3022" priority="62">
      <formula>AND(L$9&gt;=14/24,L$9&lt;20/24)</formula>
    </cfRule>
    <cfRule type="expression" dxfId="3021" priority="63">
      <formula>AND(L$9&gt;=8/24,L$9&lt;14/24)</formula>
    </cfRule>
    <cfRule type="expression" dxfId="3020" priority="64">
      <formula>L$9&lt;8/24</formula>
    </cfRule>
  </conditionalFormatting>
  <conditionalFormatting sqref="F94:K94">
    <cfRule type="expression" dxfId="3019" priority="57">
      <formula>F$9&gt;=20/24</formula>
    </cfRule>
    <cfRule type="expression" dxfId="3018" priority="58">
      <formula>AND(F$9&gt;=14/24,F$9&lt;20/24)</formula>
    </cfRule>
    <cfRule type="expression" dxfId="3017" priority="59">
      <formula>AND(F$9&gt;=8/24,F$9&lt;14/24)</formula>
    </cfRule>
    <cfRule type="expression" dxfId="3016" priority="60">
      <formula>F$9&lt;8/24</formula>
    </cfRule>
  </conditionalFormatting>
  <conditionalFormatting sqref="T94:V94">
    <cfRule type="expression" dxfId="3015" priority="53">
      <formula>T$9&gt;=20/24</formula>
    </cfRule>
    <cfRule type="expression" dxfId="3014" priority="54">
      <formula>AND(T$9&gt;=14/24,T$9&lt;20/24)</formula>
    </cfRule>
    <cfRule type="expression" dxfId="3013" priority="55">
      <formula>AND(T$9&gt;=8/24,T$9&lt;14/24)</formula>
    </cfRule>
    <cfRule type="expression" dxfId="3012" priority="56">
      <formula>T$9&lt;8/24</formula>
    </cfRule>
  </conditionalFormatting>
  <conditionalFormatting sqref="M94:S94">
    <cfRule type="expression" dxfId="3011" priority="49">
      <formula>M$9&gt;=20/24</formula>
    </cfRule>
    <cfRule type="expression" dxfId="3010" priority="50">
      <formula>AND(M$9&gt;=14/24,M$9&lt;20/24)</formula>
    </cfRule>
    <cfRule type="expression" dxfId="3009" priority="51">
      <formula>AND(M$9&gt;=8/24,M$9&lt;14/24)</formula>
    </cfRule>
    <cfRule type="expression" dxfId="3008" priority="52">
      <formula>M$9&lt;8/24</formula>
    </cfRule>
  </conditionalFormatting>
  <conditionalFormatting sqref="AA99:AF99">
    <cfRule type="expression" dxfId="3007" priority="45">
      <formula>AA$9&gt;=20/24</formula>
    </cfRule>
    <cfRule type="expression" dxfId="3006" priority="46">
      <formula>AND(AA$9&gt;=14/24,AA$9&lt;20/24)</formula>
    </cfRule>
    <cfRule type="expression" dxfId="3005" priority="47">
      <formula>AND(AA$9&gt;=8/24,AA$9&lt;14/24)</formula>
    </cfRule>
    <cfRule type="expression" dxfId="3004" priority="48">
      <formula>AA$9&lt;8/24</formula>
    </cfRule>
  </conditionalFormatting>
  <conditionalFormatting sqref="T99:Z99">
    <cfRule type="expression" dxfId="3003" priority="41">
      <formula>T$9&gt;=20/24</formula>
    </cfRule>
    <cfRule type="expression" dxfId="3002" priority="42">
      <formula>AND(T$9&gt;=14/24,T$9&lt;20/24)</formula>
    </cfRule>
    <cfRule type="expression" dxfId="3001" priority="43">
      <formula>AND(T$9&gt;=8/24,T$9&lt;14/24)</formula>
    </cfRule>
    <cfRule type="expression" dxfId="3000" priority="44">
      <formula>T$9&lt;8/24</formula>
    </cfRule>
  </conditionalFormatting>
  <conditionalFormatting sqref="A99">
    <cfRule type="expression" dxfId="2999" priority="40">
      <formula>$AH99=0</formula>
    </cfRule>
  </conditionalFormatting>
  <conditionalFormatting sqref="B99:L99">
    <cfRule type="expression" dxfId="2998" priority="36">
      <formula>B$9&gt;=20/24</formula>
    </cfRule>
    <cfRule type="expression" dxfId="2997" priority="37">
      <formula>AND(B$9&gt;=14/24,B$9&lt;20/24)</formula>
    </cfRule>
    <cfRule type="expression" dxfId="2996" priority="38">
      <formula>AND(B$9&gt;=8/24,B$9&lt;14/24)</formula>
    </cfRule>
    <cfRule type="expression" dxfId="2995" priority="39">
      <formula>B$9&lt;8/24</formula>
    </cfRule>
  </conditionalFormatting>
  <conditionalFormatting sqref="M99:Q99">
    <cfRule type="expression" dxfId="2994" priority="32">
      <formula>M$9&gt;=20/24</formula>
    </cfRule>
    <cfRule type="expression" dxfId="2993" priority="33">
      <formula>AND(M$9&gt;=14/24,M$9&lt;20/24)</formula>
    </cfRule>
    <cfRule type="expression" dxfId="2992" priority="34">
      <formula>AND(M$9&gt;=8/24,M$9&lt;14/24)</formula>
    </cfRule>
    <cfRule type="expression" dxfId="2991" priority="35">
      <formula>M$9&lt;8/24</formula>
    </cfRule>
  </conditionalFormatting>
  <conditionalFormatting sqref="R99:S99">
    <cfRule type="expression" dxfId="2990" priority="28">
      <formula>R$9&gt;=20/24</formula>
    </cfRule>
    <cfRule type="expression" dxfId="2989" priority="29">
      <formula>AND(R$9&gt;=14/24,R$9&lt;20/24)</formula>
    </cfRule>
    <cfRule type="expression" dxfId="2988" priority="30">
      <formula>AND(R$9&gt;=8/24,R$9&lt;14/24)</formula>
    </cfRule>
    <cfRule type="expression" dxfId="2987" priority="31">
      <formula>R$9&lt;8/24</formula>
    </cfRule>
  </conditionalFormatting>
  <conditionalFormatting sqref="W12:AF16">
    <cfRule type="expression" dxfId="2986" priority="24">
      <formula>W$9&gt;=20/24</formula>
    </cfRule>
    <cfRule type="expression" dxfId="2985" priority="25">
      <formula>AND(W$9&gt;=14/24,W$9&lt;20/24)</formula>
    </cfRule>
    <cfRule type="expression" dxfId="2984" priority="26">
      <formula>AND(W$9&gt;=8/24,W$9&lt;14/24)</formula>
    </cfRule>
    <cfRule type="expression" dxfId="2983" priority="27">
      <formula>W$9&lt;8/24</formula>
    </cfRule>
  </conditionalFormatting>
  <conditionalFormatting sqref="W17:AF17">
    <cfRule type="expression" dxfId="2982" priority="20">
      <formula>W$9&gt;=20/24</formula>
    </cfRule>
    <cfRule type="expression" dxfId="2981" priority="21">
      <formula>AND(W$9&gt;=14/24,W$9&lt;20/24)</formula>
    </cfRule>
    <cfRule type="expression" dxfId="2980" priority="22">
      <formula>AND(W$9&gt;=8/24,W$9&lt;14/24)</formula>
    </cfRule>
    <cfRule type="expression" dxfId="2979" priority="23">
      <formula>W$9&lt;8/24</formula>
    </cfRule>
  </conditionalFormatting>
  <conditionalFormatting sqref="W12:AF13">
    <cfRule type="expression" dxfId="2978" priority="16">
      <formula>W$9&gt;=20/24</formula>
    </cfRule>
    <cfRule type="expression" dxfId="2977" priority="17">
      <formula>AND(W$9&gt;=14/24,W$9&lt;20/24)</formula>
    </cfRule>
    <cfRule type="expression" dxfId="2976" priority="18">
      <formula>AND(W$9&gt;=8/24,W$9&lt;14/24)</formula>
    </cfRule>
    <cfRule type="expression" dxfId="2975" priority="19">
      <formula>W$9&lt;8/24</formula>
    </cfRule>
  </conditionalFormatting>
  <conditionalFormatting sqref="AD58:AF59">
    <cfRule type="expression" dxfId="2974" priority="12">
      <formula>AD$9&gt;=20/24</formula>
    </cfRule>
    <cfRule type="expression" dxfId="2973" priority="13">
      <formula>AND(AD$9&gt;=14/24,AD$9&lt;20/24)</formula>
    </cfRule>
    <cfRule type="expression" dxfId="2972" priority="14">
      <formula>AND(AD$9&gt;=8/24,AD$9&lt;14/24)</formula>
    </cfRule>
    <cfRule type="expression" dxfId="2971" priority="15">
      <formula>AD$9&lt;8/24</formula>
    </cfRule>
  </conditionalFormatting>
  <conditionalFormatting sqref="AL33">
    <cfRule type="iconSet" priority="5">
      <iconSet iconSet="3TrafficLights2" reverse="1">
        <cfvo type="percent" val="0"/>
        <cfvo type="num" val="1"/>
        <cfvo type="num" val="1"/>
      </iconSet>
    </cfRule>
  </conditionalFormatting>
  <conditionalFormatting sqref="AA58:AC59">
    <cfRule type="expression" dxfId="2970" priority="1">
      <formula>AA$9&gt;=20/24</formula>
    </cfRule>
    <cfRule type="expression" dxfId="2969" priority="2">
      <formula>AND(AA$9&gt;=14/24,AA$9&lt;20/24)</formula>
    </cfRule>
    <cfRule type="expression" dxfId="2968" priority="3">
      <formula>AND(AA$9&gt;=8/24,AA$9&lt;14/24)</formula>
    </cfRule>
    <cfRule type="expression" dxfId="2967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F2CC9C36-BED1-43F9-86DA-02EB04FA1FC2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" id="{8BB352A7-CC0B-48F7-A539-546502153BBD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" id="{B30DD368-2E7E-408F-B21A-DC90FEC9CAC8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" id="{E6EEE8D2-3839-49B6-AC4B-254C9303D2AE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7" id="{C80F2207-28B0-4582-83E2-9A451E2B2ABF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6" id="{8808FF97-4369-4D8C-AC82-3F9FB642C4E2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N32" sqref="N3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2078/08/21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-40</v>
      </c>
      <c r="C5" s="32">
        <f t="shared" ref="C5:AF5" si="0">C68</f>
        <v>-40</v>
      </c>
      <c r="D5" s="32">
        <f t="shared" si="0"/>
        <v>-40</v>
      </c>
      <c r="E5" s="32">
        <f t="shared" si="0"/>
        <v>-40</v>
      </c>
      <c r="F5" s="32">
        <f t="shared" si="0"/>
        <v>-39</v>
      </c>
      <c r="G5" s="32">
        <f t="shared" si="0"/>
        <v>-55</v>
      </c>
      <c r="H5" s="32">
        <f t="shared" si="0"/>
        <v>-55</v>
      </c>
      <c r="I5" s="32">
        <f t="shared" si="0"/>
        <v>-35</v>
      </c>
      <c r="J5" s="32">
        <f t="shared" si="0"/>
        <v>-20</v>
      </c>
      <c r="K5" s="32">
        <f t="shared" si="0"/>
        <v>8</v>
      </c>
      <c r="L5" s="32">
        <f t="shared" si="0"/>
        <v>38.1</v>
      </c>
      <c r="M5" s="32">
        <f t="shared" si="0"/>
        <v>92.3</v>
      </c>
      <c r="N5" s="32">
        <f t="shared" si="0"/>
        <v>93.300000000000011</v>
      </c>
      <c r="O5" s="32">
        <f t="shared" si="0"/>
        <v>66.900000000000006</v>
      </c>
      <c r="P5" s="32">
        <f t="shared" si="0"/>
        <v>102.89999999999999</v>
      </c>
      <c r="Q5" s="32">
        <f t="shared" si="0"/>
        <v>109.1</v>
      </c>
      <c r="R5" s="32">
        <f t="shared" si="0"/>
        <v>118.3</v>
      </c>
      <c r="S5" s="32">
        <f t="shared" si="0"/>
        <v>122.30000000000001</v>
      </c>
      <c r="T5" s="32">
        <f t="shared" si="0"/>
        <v>130.30000000000001</v>
      </c>
      <c r="U5" s="32">
        <f t="shared" si="0"/>
        <v>124.1</v>
      </c>
      <c r="V5" s="32">
        <f t="shared" si="0"/>
        <v>152.69999999999999</v>
      </c>
      <c r="W5" s="32">
        <f t="shared" si="0"/>
        <v>97.699999999999989</v>
      </c>
      <c r="X5" s="32">
        <f t="shared" si="0"/>
        <v>46.1</v>
      </c>
      <c r="Y5" s="32">
        <f t="shared" si="0"/>
        <v>10.8</v>
      </c>
      <c r="Z5" s="32">
        <f t="shared" si="0"/>
        <v>43.8</v>
      </c>
      <c r="AA5" s="32">
        <f t="shared" si="0"/>
        <v>6.4</v>
      </c>
      <c r="AB5" s="32">
        <f t="shared" si="0"/>
        <v>-11.9</v>
      </c>
      <c r="AC5" s="32">
        <f t="shared" si="0"/>
        <v>-19.5</v>
      </c>
      <c r="AD5" s="32">
        <f t="shared" si="0"/>
        <v>-27.4</v>
      </c>
      <c r="AE5" s="32">
        <f t="shared" si="0"/>
        <v>-5.8</v>
      </c>
      <c r="AF5" s="32">
        <f t="shared" si="0"/>
        <v>1.9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1384MW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Load=852</v>
      </c>
      <c r="B7" s="37">
        <f t="shared" ref="B7:AF7" si="1">B75</f>
        <v>871.94</v>
      </c>
      <c r="C7" s="37">
        <f t="shared" si="1"/>
        <v>851.94</v>
      </c>
      <c r="D7" s="37">
        <f t="shared" si="1"/>
        <v>853.44</v>
      </c>
      <c r="E7" s="37">
        <f t="shared" si="1"/>
        <v>868.24</v>
      </c>
      <c r="F7" s="37">
        <f t="shared" si="1"/>
        <v>927.24</v>
      </c>
      <c r="G7" s="37">
        <f t="shared" si="1"/>
        <v>1041.24</v>
      </c>
      <c r="H7" s="37">
        <f t="shared" si="1"/>
        <v>1071.24</v>
      </c>
      <c r="I7" s="37">
        <f t="shared" si="1"/>
        <v>1170.94</v>
      </c>
      <c r="J7" s="37">
        <f t="shared" si="1"/>
        <v>1293.94</v>
      </c>
      <c r="K7" s="37">
        <f t="shared" si="1"/>
        <v>1365.94</v>
      </c>
      <c r="L7" s="37">
        <f>L75</f>
        <v>1383.54</v>
      </c>
      <c r="M7" s="37">
        <f t="shared" si="1"/>
        <v>1303.6399999999999</v>
      </c>
      <c r="N7" s="37">
        <f t="shared" si="1"/>
        <v>1221.8400000000001</v>
      </c>
      <c r="O7" s="37">
        <f t="shared" si="1"/>
        <v>1123.44</v>
      </c>
      <c r="P7" s="37">
        <f t="shared" si="1"/>
        <v>1114.44</v>
      </c>
      <c r="Q7" s="37">
        <f t="shared" si="1"/>
        <v>1124.54</v>
      </c>
      <c r="R7" s="37">
        <f t="shared" si="1"/>
        <v>1125.04</v>
      </c>
      <c r="S7" s="37">
        <f t="shared" si="1"/>
        <v>1126.1399999999999</v>
      </c>
      <c r="T7" s="37">
        <f t="shared" si="1"/>
        <v>1205.94</v>
      </c>
      <c r="U7" s="37">
        <f t="shared" si="1"/>
        <v>1253.74</v>
      </c>
      <c r="V7" s="37">
        <f t="shared" si="1"/>
        <v>1378.6399999999999</v>
      </c>
      <c r="W7" s="37">
        <f t="shared" si="1"/>
        <v>1408.6399999999999</v>
      </c>
      <c r="X7" s="37">
        <f t="shared" si="1"/>
        <v>1349.74</v>
      </c>
      <c r="Y7" s="37">
        <f t="shared" si="1"/>
        <v>1310.7400000000002</v>
      </c>
      <c r="Z7" s="37">
        <f t="shared" si="1"/>
        <v>1274.7400000000002</v>
      </c>
      <c r="AA7" s="37">
        <f t="shared" si="1"/>
        <v>1197.54</v>
      </c>
      <c r="AB7" s="37">
        <f t="shared" si="1"/>
        <v>1139.24</v>
      </c>
      <c r="AC7" s="37">
        <f t="shared" si="1"/>
        <v>1080.6399999999999</v>
      </c>
      <c r="AD7" s="37">
        <f t="shared" si="1"/>
        <v>964.6400000000001</v>
      </c>
      <c r="AE7" s="37">
        <f t="shared" si="1"/>
        <v>888.33999999999992</v>
      </c>
      <c r="AF7" s="37">
        <f t="shared" si="1"/>
        <v>857.24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40</v>
      </c>
      <c r="C11" s="50">
        <v>40</v>
      </c>
      <c r="D11" s="50">
        <v>40</v>
      </c>
      <c r="E11" s="50">
        <v>40</v>
      </c>
      <c r="F11" s="50">
        <v>50</v>
      </c>
      <c r="G11" s="50">
        <v>170</v>
      </c>
      <c r="H11" s="50">
        <v>200</v>
      </c>
      <c r="I11" s="50">
        <v>260</v>
      </c>
      <c r="J11" s="50">
        <v>270</v>
      </c>
      <c r="K11" s="50">
        <v>340</v>
      </c>
      <c r="L11" s="51">
        <v>340</v>
      </c>
      <c r="M11" s="51">
        <v>260</v>
      </c>
      <c r="N11" s="51">
        <v>180</v>
      </c>
      <c r="O11" s="51">
        <v>120</v>
      </c>
      <c r="P11" s="51">
        <v>100</v>
      </c>
      <c r="Q11" s="52">
        <v>120</v>
      </c>
      <c r="R11" s="53">
        <v>120</v>
      </c>
      <c r="S11" s="53">
        <v>105</v>
      </c>
      <c r="T11" s="53">
        <v>155</v>
      </c>
      <c r="U11" s="53">
        <v>195</v>
      </c>
      <c r="V11" s="53">
        <v>260</v>
      </c>
      <c r="W11" s="53">
        <v>318</v>
      </c>
      <c r="X11" s="53">
        <v>318</v>
      </c>
      <c r="Y11" s="54">
        <v>380</v>
      </c>
      <c r="Z11" s="54">
        <v>358</v>
      </c>
      <c r="AA11" s="49">
        <v>270</v>
      </c>
      <c r="AB11" s="49">
        <v>230</v>
      </c>
      <c r="AC11" s="49">
        <v>190</v>
      </c>
      <c r="AD11" s="49">
        <v>100</v>
      </c>
      <c r="AE11" s="50">
        <v>40</v>
      </c>
      <c r="AF11" s="50">
        <v>30</v>
      </c>
      <c r="AG11" s="55">
        <v>456</v>
      </c>
      <c r="AH11" s="56">
        <f>MAX(B11:AF11)</f>
        <v>380</v>
      </c>
      <c r="AI11" s="57">
        <f>MIN(B11:AF11)</f>
        <v>30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57</v>
      </c>
      <c r="C12" s="50">
        <v>57</v>
      </c>
      <c r="D12" s="50">
        <v>57</v>
      </c>
      <c r="E12" s="50">
        <v>57</v>
      </c>
      <c r="F12" s="50">
        <v>57</v>
      </c>
      <c r="G12" s="50">
        <v>57</v>
      </c>
      <c r="H12" s="50">
        <v>57</v>
      </c>
      <c r="I12" s="50">
        <v>57</v>
      </c>
      <c r="J12" s="50">
        <v>57</v>
      </c>
      <c r="K12" s="50">
        <v>57</v>
      </c>
      <c r="L12" s="50">
        <v>57</v>
      </c>
      <c r="M12" s="50">
        <v>57</v>
      </c>
      <c r="N12" s="50">
        <v>57</v>
      </c>
      <c r="O12" s="50">
        <v>57</v>
      </c>
      <c r="P12" s="50">
        <v>57</v>
      </c>
      <c r="Q12" s="50">
        <v>57</v>
      </c>
      <c r="R12" s="60">
        <v>57</v>
      </c>
      <c r="S12" s="60">
        <v>57</v>
      </c>
      <c r="T12" s="60">
        <v>57</v>
      </c>
      <c r="U12" s="60">
        <v>57</v>
      </c>
      <c r="V12" s="60">
        <v>57</v>
      </c>
      <c r="W12" s="60">
        <v>57</v>
      </c>
      <c r="X12" s="60">
        <v>57</v>
      </c>
      <c r="Y12" s="60">
        <v>57</v>
      </c>
      <c r="Z12" s="60">
        <v>57</v>
      </c>
      <c r="AA12" s="60">
        <v>57</v>
      </c>
      <c r="AB12" s="60">
        <v>57</v>
      </c>
      <c r="AC12" s="60">
        <v>57</v>
      </c>
      <c r="AD12" s="60">
        <v>57</v>
      </c>
      <c r="AE12" s="60">
        <v>57</v>
      </c>
      <c r="AF12" s="60">
        <v>57</v>
      </c>
      <c r="AG12" s="61">
        <v>60</v>
      </c>
      <c r="AH12" s="56">
        <f t="shared" ref="AH12:AH78" si="2">MAX(B12:AF12)</f>
        <v>57</v>
      </c>
      <c r="AI12" s="57">
        <f t="shared" ref="AI12:AI78" si="3">MIN(B12:AF12)</f>
        <v>57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32</v>
      </c>
      <c r="C13" s="50">
        <v>32</v>
      </c>
      <c r="D13" s="50">
        <v>32</v>
      </c>
      <c r="E13" s="50">
        <v>32</v>
      </c>
      <c r="F13" s="50">
        <v>32</v>
      </c>
      <c r="G13" s="50">
        <v>32</v>
      </c>
      <c r="H13" s="50">
        <v>32</v>
      </c>
      <c r="I13" s="50">
        <v>32</v>
      </c>
      <c r="J13" s="50">
        <v>32</v>
      </c>
      <c r="K13" s="50">
        <v>32</v>
      </c>
      <c r="L13" s="50">
        <v>32</v>
      </c>
      <c r="M13" s="50">
        <v>32</v>
      </c>
      <c r="N13" s="50">
        <v>32</v>
      </c>
      <c r="O13" s="50">
        <v>32</v>
      </c>
      <c r="P13" s="50">
        <v>32</v>
      </c>
      <c r="Q13" s="50">
        <v>32</v>
      </c>
      <c r="R13" s="60">
        <v>31</v>
      </c>
      <c r="S13" s="60">
        <v>31</v>
      </c>
      <c r="T13" s="60">
        <v>31</v>
      </c>
      <c r="U13" s="60">
        <v>31</v>
      </c>
      <c r="V13" s="60">
        <v>31</v>
      </c>
      <c r="W13" s="60">
        <v>31</v>
      </c>
      <c r="X13" s="60">
        <v>31</v>
      </c>
      <c r="Y13" s="60">
        <v>31</v>
      </c>
      <c r="Z13" s="60">
        <v>31</v>
      </c>
      <c r="AA13" s="60">
        <v>31</v>
      </c>
      <c r="AB13" s="60">
        <v>31</v>
      </c>
      <c r="AC13" s="60">
        <v>31</v>
      </c>
      <c r="AD13" s="60">
        <v>31</v>
      </c>
      <c r="AE13" s="60">
        <v>31</v>
      </c>
      <c r="AF13" s="60">
        <v>31</v>
      </c>
      <c r="AG13" s="61">
        <v>52.4</v>
      </c>
      <c r="AH13" s="56">
        <f>MAX(B13:AF13)</f>
        <v>32</v>
      </c>
      <c r="AI13" s="57">
        <f>MIN(B13:AF13)</f>
        <v>31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25</v>
      </c>
      <c r="C14" s="50">
        <v>25</v>
      </c>
      <c r="D14" s="50">
        <v>25</v>
      </c>
      <c r="E14" s="50">
        <v>25</v>
      </c>
      <c r="F14" s="50">
        <v>25</v>
      </c>
      <c r="G14" s="50">
        <v>25</v>
      </c>
      <c r="H14" s="50">
        <v>25</v>
      </c>
      <c r="I14" s="50">
        <v>25</v>
      </c>
      <c r="J14" s="50">
        <v>25</v>
      </c>
      <c r="K14" s="50">
        <v>25</v>
      </c>
      <c r="L14" s="51">
        <v>25</v>
      </c>
      <c r="M14" s="51">
        <v>25</v>
      </c>
      <c r="N14" s="51">
        <v>25</v>
      </c>
      <c r="O14" s="51">
        <v>25</v>
      </c>
      <c r="P14" s="51">
        <v>25</v>
      </c>
      <c r="Q14" s="51">
        <v>25</v>
      </c>
      <c r="R14" s="62">
        <v>25</v>
      </c>
      <c r="S14" s="62">
        <v>25</v>
      </c>
      <c r="T14" s="62">
        <v>25</v>
      </c>
      <c r="U14" s="62">
        <v>25</v>
      </c>
      <c r="V14" s="62">
        <v>25</v>
      </c>
      <c r="W14" s="62">
        <v>25</v>
      </c>
      <c r="X14" s="62">
        <v>25</v>
      </c>
      <c r="Y14" s="62">
        <v>25</v>
      </c>
      <c r="Z14" s="62">
        <v>25</v>
      </c>
      <c r="AA14" s="62">
        <v>25</v>
      </c>
      <c r="AB14" s="62">
        <v>25</v>
      </c>
      <c r="AC14" s="62">
        <v>25</v>
      </c>
      <c r="AD14" s="62">
        <v>25</v>
      </c>
      <c r="AE14" s="62">
        <v>25</v>
      </c>
      <c r="AF14" s="62">
        <v>25</v>
      </c>
      <c r="AG14" s="61">
        <v>50</v>
      </c>
      <c r="AH14" s="56">
        <f t="shared" si="2"/>
        <v>25</v>
      </c>
      <c r="AI14" s="57">
        <f t="shared" si="3"/>
        <v>25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28.5</v>
      </c>
      <c r="C15" s="63">
        <v>28.5</v>
      </c>
      <c r="D15" s="63">
        <v>31</v>
      </c>
      <c r="E15" s="63">
        <v>30.8</v>
      </c>
      <c r="F15" s="63">
        <v>30.8</v>
      </c>
      <c r="G15" s="63">
        <v>30.8</v>
      </c>
      <c r="H15" s="63">
        <v>30.8</v>
      </c>
      <c r="I15" s="63">
        <v>30.8</v>
      </c>
      <c r="J15" s="63">
        <v>30.8</v>
      </c>
      <c r="K15" s="63">
        <v>30.8</v>
      </c>
      <c r="L15" s="51">
        <v>28.9</v>
      </c>
      <c r="M15" s="51">
        <v>28.5</v>
      </c>
      <c r="N15" s="51">
        <v>28.5</v>
      </c>
      <c r="O15" s="51">
        <v>28.5</v>
      </c>
      <c r="P15" s="51">
        <v>28.5</v>
      </c>
      <c r="Q15" s="51">
        <v>28.5</v>
      </c>
      <c r="R15" s="62">
        <v>28.5</v>
      </c>
      <c r="S15" s="62">
        <v>28.5</v>
      </c>
      <c r="T15" s="62">
        <v>28.5</v>
      </c>
      <c r="U15" s="62">
        <v>28.5</v>
      </c>
      <c r="V15" s="62">
        <v>28.5</v>
      </c>
      <c r="W15" s="62">
        <v>28.5</v>
      </c>
      <c r="X15" s="62">
        <v>28.5</v>
      </c>
      <c r="Y15" s="62">
        <v>28.5</v>
      </c>
      <c r="Z15" s="62">
        <v>28.5</v>
      </c>
      <c r="AA15" s="62">
        <v>28.5</v>
      </c>
      <c r="AB15" s="62">
        <v>28.5</v>
      </c>
      <c r="AC15" s="62">
        <v>28.5</v>
      </c>
      <c r="AD15" s="62">
        <v>28.5</v>
      </c>
      <c r="AE15" s="62">
        <v>28.5</v>
      </c>
      <c r="AF15" s="62">
        <v>28.5</v>
      </c>
      <c r="AG15" s="64">
        <v>45</v>
      </c>
      <c r="AH15" s="56">
        <f t="shared" si="2"/>
        <v>31</v>
      </c>
      <c r="AI15" s="57">
        <f t="shared" si="3"/>
        <v>28.5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19</v>
      </c>
      <c r="C16" s="50">
        <v>19</v>
      </c>
      <c r="D16" s="50">
        <v>18</v>
      </c>
      <c r="E16" s="50">
        <v>18</v>
      </c>
      <c r="F16" s="50">
        <v>18</v>
      </c>
      <c r="G16" s="50">
        <v>18</v>
      </c>
      <c r="H16" s="50">
        <v>18</v>
      </c>
      <c r="I16" s="50">
        <v>18</v>
      </c>
      <c r="J16" s="50">
        <v>18</v>
      </c>
      <c r="K16" s="50">
        <v>18</v>
      </c>
      <c r="L16" s="51">
        <v>18</v>
      </c>
      <c r="M16" s="51">
        <v>18</v>
      </c>
      <c r="N16" s="51">
        <v>18</v>
      </c>
      <c r="O16" s="51">
        <v>18</v>
      </c>
      <c r="P16" s="51">
        <v>18</v>
      </c>
      <c r="Q16" s="51">
        <v>18</v>
      </c>
      <c r="R16" s="65">
        <v>18</v>
      </c>
      <c r="S16" s="65">
        <v>18</v>
      </c>
      <c r="T16" s="65">
        <v>18</v>
      </c>
      <c r="U16" s="65">
        <v>18</v>
      </c>
      <c r="V16" s="65">
        <v>18</v>
      </c>
      <c r="W16" s="65">
        <v>18</v>
      </c>
      <c r="X16" s="65">
        <v>18</v>
      </c>
      <c r="Y16" s="65">
        <v>18</v>
      </c>
      <c r="Z16" s="65">
        <v>18</v>
      </c>
      <c r="AA16" s="65">
        <v>18</v>
      </c>
      <c r="AB16" s="65">
        <v>18</v>
      </c>
      <c r="AC16" s="65">
        <v>18</v>
      </c>
      <c r="AD16" s="65">
        <v>18</v>
      </c>
      <c r="AE16" s="65">
        <v>18</v>
      </c>
      <c r="AF16" s="65">
        <v>18</v>
      </c>
      <c r="AG16" s="61">
        <v>45</v>
      </c>
      <c r="AH16" s="56">
        <f t="shared" si="2"/>
        <v>19</v>
      </c>
      <c r="AI16" s="57">
        <f t="shared" si="3"/>
        <v>18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15.5</v>
      </c>
      <c r="C17" s="50">
        <v>15.5</v>
      </c>
      <c r="D17" s="50">
        <v>15.5</v>
      </c>
      <c r="E17" s="50">
        <v>15.5</v>
      </c>
      <c r="F17" s="50">
        <v>15.5</v>
      </c>
      <c r="G17" s="50">
        <v>15.5</v>
      </c>
      <c r="H17" s="50">
        <v>15.5</v>
      </c>
      <c r="I17" s="50">
        <v>15.5</v>
      </c>
      <c r="J17" s="50">
        <v>15.5</v>
      </c>
      <c r="K17" s="50">
        <v>15.5</v>
      </c>
      <c r="L17" s="51">
        <v>15.5</v>
      </c>
      <c r="M17" s="51">
        <v>15.5</v>
      </c>
      <c r="N17" s="51">
        <v>15.5</v>
      </c>
      <c r="O17" s="51">
        <v>15.5</v>
      </c>
      <c r="P17" s="51">
        <v>15.5</v>
      </c>
      <c r="Q17" s="51">
        <v>15.5</v>
      </c>
      <c r="R17" s="62">
        <v>15.5</v>
      </c>
      <c r="S17" s="62">
        <v>15.5</v>
      </c>
      <c r="T17" s="62">
        <v>15.5</v>
      </c>
      <c r="U17" s="62">
        <v>15.5</v>
      </c>
      <c r="V17" s="62">
        <v>15.5</v>
      </c>
      <c r="W17" s="62">
        <v>15.5</v>
      </c>
      <c r="X17" s="62">
        <v>15.5</v>
      </c>
      <c r="Y17" s="62">
        <v>15.5</v>
      </c>
      <c r="Z17" s="62">
        <v>15.5</v>
      </c>
      <c r="AA17" s="62">
        <v>15.5</v>
      </c>
      <c r="AB17" s="62">
        <v>15.5</v>
      </c>
      <c r="AC17" s="62">
        <v>15.5</v>
      </c>
      <c r="AD17" s="62">
        <v>15.5</v>
      </c>
      <c r="AE17" s="62">
        <v>15.5</v>
      </c>
      <c r="AF17" s="62">
        <v>15.5</v>
      </c>
      <c r="AG17" s="61">
        <v>42</v>
      </c>
      <c r="AH17" s="56">
        <f t="shared" si="2"/>
        <v>15.5</v>
      </c>
      <c r="AI17" s="57">
        <f t="shared" si="3"/>
        <v>15.5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13.2</v>
      </c>
      <c r="C18" s="50">
        <v>13.2</v>
      </c>
      <c r="D18" s="50">
        <v>13.2</v>
      </c>
      <c r="E18" s="50">
        <v>13.2</v>
      </c>
      <c r="F18" s="50">
        <v>13.2</v>
      </c>
      <c r="G18" s="50">
        <v>13.2</v>
      </c>
      <c r="H18" s="50">
        <v>13.2</v>
      </c>
      <c r="I18" s="50">
        <v>13.2</v>
      </c>
      <c r="J18" s="50">
        <v>13.2</v>
      </c>
      <c r="K18" s="50">
        <v>13.2</v>
      </c>
      <c r="L18" s="51">
        <v>13.2</v>
      </c>
      <c r="M18" s="51">
        <v>13.2</v>
      </c>
      <c r="N18" s="51">
        <v>13.2</v>
      </c>
      <c r="O18" s="51">
        <v>13.2</v>
      </c>
      <c r="P18" s="51">
        <v>13.2</v>
      </c>
      <c r="Q18" s="51">
        <v>13.2</v>
      </c>
      <c r="R18" s="51">
        <v>13.2</v>
      </c>
      <c r="S18" s="51">
        <v>13.2</v>
      </c>
      <c r="T18" s="51">
        <v>13.2</v>
      </c>
      <c r="U18" s="51">
        <v>13.2</v>
      </c>
      <c r="V18" s="51">
        <v>13.2</v>
      </c>
      <c r="W18" s="51">
        <v>13.2</v>
      </c>
      <c r="X18" s="51">
        <v>13.2</v>
      </c>
      <c r="Y18" s="51">
        <v>13.2</v>
      </c>
      <c r="Z18" s="51">
        <v>13.2</v>
      </c>
      <c r="AA18" s="51">
        <v>13.2</v>
      </c>
      <c r="AB18" s="51">
        <v>13.2</v>
      </c>
      <c r="AC18" s="51">
        <v>13.2</v>
      </c>
      <c r="AD18" s="51">
        <v>13.2</v>
      </c>
      <c r="AE18" s="51">
        <v>13.2</v>
      </c>
      <c r="AF18" s="51">
        <v>13.2</v>
      </c>
      <c r="AG18" s="61">
        <v>36</v>
      </c>
      <c r="AH18" s="56">
        <f t="shared" si="2"/>
        <v>13.2</v>
      </c>
      <c r="AI18" s="57">
        <f t="shared" si="3"/>
        <v>13.2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16.2</v>
      </c>
      <c r="C19" s="50">
        <v>16.2</v>
      </c>
      <c r="D19" s="50">
        <v>16.2</v>
      </c>
      <c r="E19" s="50">
        <v>16.2</v>
      </c>
      <c r="F19" s="50">
        <v>16.2</v>
      </c>
      <c r="G19" s="50">
        <v>16.2</v>
      </c>
      <c r="H19" s="50">
        <v>16.2</v>
      </c>
      <c r="I19" s="50">
        <v>16.2</v>
      </c>
      <c r="J19" s="50">
        <v>16.2</v>
      </c>
      <c r="K19" s="50">
        <v>16.2</v>
      </c>
      <c r="L19" s="51">
        <v>16.2</v>
      </c>
      <c r="M19" s="51">
        <v>14.9</v>
      </c>
      <c r="N19" s="51">
        <v>14.9</v>
      </c>
      <c r="O19" s="51">
        <v>14.9</v>
      </c>
      <c r="P19" s="51">
        <v>16.600000000000001</v>
      </c>
      <c r="Q19" s="51">
        <v>16.600000000000001</v>
      </c>
      <c r="R19" s="51">
        <v>16.600000000000001</v>
      </c>
      <c r="S19" s="51">
        <v>16.600000000000001</v>
      </c>
      <c r="T19" s="51">
        <v>16.600000000000001</v>
      </c>
      <c r="U19" s="51">
        <v>16.600000000000001</v>
      </c>
      <c r="V19" s="51">
        <v>16.600000000000001</v>
      </c>
      <c r="W19" s="51">
        <v>16.600000000000001</v>
      </c>
      <c r="X19" s="51">
        <v>16.600000000000001</v>
      </c>
      <c r="Y19" s="51">
        <v>16.600000000000001</v>
      </c>
      <c r="Z19" s="51">
        <v>16.600000000000001</v>
      </c>
      <c r="AA19" s="51">
        <v>16.600000000000001</v>
      </c>
      <c r="AB19" s="51">
        <v>16.600000000000001</v>
      </c>
      <c r="AC19" s="51">
        <v>16.600000000000001</v>
      </c>
      <c r="AD19" s="51">
        <v>16.600000000000001</v>
      </c>
      <c r="AE19" s="51">
        <v>16.600000000000001</v>
      </c>
      <c r="AF19" s="51">
        <v>16.600000000000001</v>
      </c>
      <c r="AG19" s="61">
        <v>30</v>
      </c>
      <c r="AH19" s="56">
        <f t="shared" si="2"/>
        <v>16.600000000000001</v>
      </c>
      <c r="AI19" s="57">
        <f t="shared" si="3"/>
        <v>14.9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1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21</v>
      </c>
      <c r="C22" s="50">
        <v>21</v>
      </c>
      <c r="D22" s="50">
        <v>21</v>
      </c>
      <c r="E22" s="50">
        <v>21</v>
      </c>
      <c r="F22" s="50">
        <v>21</v>
      </c>
      <c r="G22" s="50">
        <v>21</v>
      </c>
      <c r="H22" s="50">
        <v>21</v>
      </c>
      <c r="I22" s="50">
        <v>21</v>
      </c>
      <c r="J22" s="50">
        <v>21</v>
      </c>
      <c r="K22" s="50">
        <v>21</v>
      </c>
      <c r="L22" s="51">
        <v>21</v>
      </c>
      <c r="M22" s="51">
        <v>21</v>
      </c>
      <c r="N22" s="51">
        <v>21</v>
      </c>
      <c r="O22" s="51">
        <v>21</v>
      </c>
      <c r="P22" s="51">
        <v>21</v>
      </c>
      <c r="Q22" s="51">
        <v>21</v>
      </c>
      <c r="R22" s="51">
        <v>21</v>
      </c>
      <c r="S22" s="51">
        <v>21</v>
      </c>
      <c r="T22" s="51">
        <v>21</v>
      </c>
      <c r="U22" s="51">
        <v>21</v>
      </c>
      <c r="V22" s="51">
        <v>21</v>
      </c>
      <c r="W22" s="51">
        <v>21</v>
      </c>
      <c r="X22" s="51">
        <v>21</v>
      </c>
      <c r="Y22" s="51">
        <v>21</v>
      </c>
      <c r="Z22" s="51">
        <v>21</v>
      </c>
      <c r="AA22" s="51">
        <v>21</v>
      </c>
      <c r="AB22" s="51">
        <v>21</v>
      </c>
      <c r="AC22" s="51">
        <v>21</v>
      </c>
      <c r="AD22" s="51">
        <v>21</v>
      </c>
      <c r="AE22" s="51">
        <v>21</v>
      </c>
      <c r="AF22" s="51">
        <v>21</v>
      </c>
      <c r="AG22" s="61">
        <v>25</v>
      </c>
      <c r="AH22" s="56">
        <f t="shared" si="2"/>
        <v>21</v>
      </c>
      <c r="AI22" s="57">
        <f t="shared" si="3"/>
        <v>21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1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13</v>
      </c>
      <c r="C24" s="50">
        <v>13</v>
      </c>
      <c r="D24" s="50">
        <v>13</v>
      </c>
      <c r="E24" s="50">
        <v>13</v>
      </c>
      <c r="F24" s="50">
        <v>13</v>
      </c>
      <c r="G24" s="50">
        <v>13</v>
      </c>
      <c r="H24" s="50">
        <v>13</v>
      </c>
      <c r="I24" s="50">
        <v>13</v>
      </c>
      <c r="J24" s="50">
        <v>13</v>
      </c>
      <c r="K24" s="50">
        <v>13</v>
      </c>
      <c r="L24" s="51">
        <v>13</v>
      </c>
      <c r="M24" s="51">
        <v>13</v>
      </c>
      <c r="N24" s="51">
        <v>13</v>
      </c>
      <c r="O24" s="51">
        <v>13</v>
      </c>
      <c r="P24" s="51">
        <v>13</v>
      </c>
      <c r="Q24" s="51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13</v>
      </c>
      <c r="X24" s="51">
        <v>13</v>
      </c>
      <c r="Y24" s="51">
        <v>13</v>
      </c>
      <c r="Z24" s="51">
        <v>13</v>
      </c>
      <c r="AA24" s="51">
        <v>13</v>
      </c>
      <c r="AB24" s="51">
        <v>13</v>
      </c>
      <c r="AC24" s="51">
        <v>13</v>
      </c>
      <c r="AD24" s="51">
        <v>13</v>
      </c>
      <c r="AE24" s="51">
        <v>13</v>
      </c>
      <c r="AF24" s="51">
        <v>13</v>
      </c>
      <c r="AG24" s="61">
        <v>25</v>
      </c>
      <c r="AH24" s="56">
        <f t="shared" si="2"/>
        <v>13</v>
      </c>
      <c r="AI24" s="57">
        <f t="shared" si="3"/>
        <v>13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1">
        <v>13</v>
      </c>
      <c r="M25" s="51">
        <v>13</v>
      </c>
      <c r="N25" s="51">
        <v>13</v>
      </c>
      <c r="O25" s="51">
        <v>13</v>
      </c>
      <c r="P25" s="51">
        <v>13</v>
      </c>
      <c r="Q25" s="51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4</v>
      </c>
      <c r="C26" s="50">
        <v>4</v>
      </c>
      <c r="D26" s="50">
        <v>4</v>
      </c>
      <c r="E26" s="50">
        <v>4</v>
      </c>
      <c r="F26" s="50">
        <v>4</v>
      </c>
      <c r="G26" s="50">
        <v>4</v>
      </c>
      <c r="H26" s="50">
        <v>4</v>
      </c>
      <c r="I26" s="50">
        <v>11</v>
      </c>
      <c r="J26" s="50">
        <v>11</v>
      </c>
      <c r="K26" s="50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0</v>
      </c>
      <c r="AD26" s="51">
        <v>0</v>
      </c>
      <c r="AE26" s="51">
        <v>0</v>
      </c>
      <c r="AF26" s="51">
        <v>11</v>
      </c>
      <c r="AG26" s="61">
        <v>20</v>
      </c>
      <c r="AH26" s="56">
        <f>MAX(B26:AF26)</f>
        <v>11</v>
      </c>
      <c r="AI26" s="57">
        <f>MIN(B26:AF26)</f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6.4</v>
      </c>
      <c r="C34" s="63">
        <v>6.4</v>
      </c>
      <c r="D34" s="63">
        <v>6.4</v>
      </c>
      <c r="E34" s="63">
        <v>6.4</v>
      </c>
      <c r="F34" s="63">
        <v>6.4</v>
      </c>
      <c r="G34" s="63">
        <v>6.4</v>
      </c>
      <c r="H34" s="63">
        <v>6.4</v>
      </c>
      <c r="I34" s="63">
        <v>6.4</v>
      </c>
      <c r="J34" s="63">
        <v>6.4</v>
      </c>
      <c r="K34" s="63">
        <v>6.4</v>
      </c>
      <c r="L34" s="63">
        <v>6.4</v>
      </c>
      <c r="M34" s="63">
        <v>6.4</v>
      </c>
      <c r="N34" s="63">
        <v>6.4</v>
      </c>
      <c r="O34" s="63">
        <v>6.4</v>
      </c>
      <c r="P34" s="63">
        <v>6.4</v>
      </c>
      <c r="Q34" s="63">
        <v>6.4</v>
      </c>
      <c r="R34" s="63">
        <v>6.4</v>
      </c>
      <c r="S34" s="63">
        <v>6.4</v>
      </c>
      <c r="T34" s="63">
        <v>6.4</v>
      </c>
      <c r="U34" s="63">
        <v>6.4</v>
      </c>
      <c r="V34" s="63">
        <v>6.4</v>
      </c>
      <c r="W34" s="51">
        <v>6.4</v>
      </c>
      <c r="X34" s="51">
        <v>6.4</v>
      </c>
      <c r="Y34" s="51">
        <v>6.4</v>
      </c>
      <c r="Z34" s="51">
        <v>6.4</v>
      </c>
      <c r="AA34" s="51">
        <v>6.4</v>
      </c>
      <c r="AB34" s="51">
        <v>6.4</v>
      </c>
      <c r="AC34" s="51">
        <v>6.4</v>
      </c>
      <c r="AD34" s="51">
        <v>6.4</v>
      </c>
      <c r="AE34" s="51">
        <v>6.4</v>
      </c>
      <c r="AF34" s="51">
        <v>6.4</v>
      </c>
      <c r="AG34" s="69">
        <v>20</v>
      </c>
      <c r="AH34" s="56">
        <f t="shared" si="2"/>
        <v>6.4</v>
      </c>
      <c r="AI34" s="57">
        <f t="shared" si="3"/>
        <v>6.4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200</v>
      </c>
      <c r="C36" s="63">
        <v>200</v>
      </c>
      <c r="D36" s="63">
        <v>200</v>
      </c>
      <c r="E36" s="63">
        <v>200</v>
      </c>
      <c r="F36" s="63">
        <v>200</v>
      </c>
      <c r="G36" s="63">
        <v>200</v>
      </c>
      <c r="H36" s="63">
        <v>200</v>
      </c>
      <c r="I36" s="63">
        <v>200</v>
      </c>
      <c r="J36" s="63">
        <v>200</v>
      </c>
      <c r="K36" s="63">
        <v>200</v>
      </c>
      <c r="L36" s="63">
        <v>200</v>
      </c>
      <c r="M36" s="63">
        <v>200</v>
      </c>
      <c r="N36" s="63">
        <v>200</v>
      </c>
      <c r="O36" s="63">
        <v>200</v>
      </c>
      <c r="P36" s="63">
        <v>200</v>
      </c>
      <c r="Q36" s="63">
        <v>200</v>
      </c>
      <c r="R36" s="63">
        <v>170</v>
      </c>
      <c r="S36" s="63">
        <v>170</v>
      </c>
      <c r="T36" s="63">
        <v>170</v>
      </c>
      <c r="U36" s="63">
        <v>170</v>
      </c>
      <c r="V36" s="63">
        <v>170</v>
      </c>
      <c r="W36" s="63">
        <v>170</v>
      </c>
      <c r="X36" s="63">
        <v>170</v>
      </c>
      <c r="Y36" s="63">
        <v>170</v>
      </c>
      <c r="Z36" s="63">
        <v>170</v>
      </c>
      <c r="AA36" s="63">
        <v>170</v>
      </c>
      <c r="AB36" s="63">
        <v>170</v>
      </c>
      <c r="AC36" s="63">
        <v>170</v>
      </c>
      <c r="AD36" s="63">
        <v>170</v>
      </c>
      <c r="AE36" s="63">
        <v>170</v>
      </c>
      <c r="AF36" s="63">
        <v>170</v>
      </c>
      <c r="AG36" s="69">
        <v>85</v>
      </c>
      <c r="AH36" s="56">
        <f t="shared" si="2"/>
        <v>200</v>
      </c>
      <c r="AI36" s="57">
        <f t="shared" si="3"/>
        <v>170</v>
      </c>
      <c r="AK36" s="58"/>
    </row>
    <row r="37" spans="1:88" ht="15.75" thickBot="1" x14ac:dyDescent="0.3">
      <c r="A37" s="71" t="s">
        <v>44</v>
      </c>
      <c r="B37" s="63">
        <v>67</v>
      </c>
      <c r="C37" s="63">
        <v>67</v>
      </c>
      <c r="D37" s="63">
        <v>70</v>
      </c>
      <c r="E37" s="63">
        <v>70</v>
      </c>
      <c r="F37" s="63">
        <v>70</v>
      </c>
      <c r="G37" s="63">
        <v>70</v>
      </c>
      <c r="H37" s="63">
        <v>70</v>
      </c>
      <c r="I37" s="63">
        <v>70</v>
      </c>
      <c r="J37" s="63">
        <v>70</v>
      </c>
      <c r="K37" s="63">
        <v>70</v>
      </c>
      <c r="L37" s="72">
        <v>66</v>
      </c>
      <c r="M37" s="72">
        <f>37+27.5</f>
        <v>64.5</v>
      </c>
      <c r="N37" s="72">
        <f>37.4+31.4</f>
        <v>68.8</v>
      </c>
      <c r="O37" s="72">
        <f>66.2</f>
        <v>66.2</v>
      </c>
      <c r="P37" s="72">
        <f>36.9+30.4</f>
        <v>67.3</v>
      </c>
      <c r="Q37" s="72">
        <f>36.4+34.4</f>
        <v>70.8</v>
      </c>
      <c r="R37" s="72">
        <f>36+34.9</f>
        <v>70.900000000000006</v>
      </c>
      <c r="S37" s="72">
        <f>35.3+33.1</f>
        <v>68.400000000000006</v>
      </c>
      <c r="T37" s="72">
        <f>35.3+33.1</f>
        <v>68.400000000000006</v>
      </c>
      <c r="U37" s="72">
        <f>35.3+33.1</f>
        <v>68.400000000000006</v>
      </c>
      <c r="V37" s="72">
        <f>34.2+29.6</f>
        <v>63.800000000000004</v>
      </c>
      <c r="W37" s="72">
        <f>33.7+29.6</f>
        <v>63.300000000000004</v>
      </c>
      <c r="X37" s="72">
        <f>33.7+29.6</f>
        <v>63.300000000000004</v>
      </c>
      <c r="Y37" s="72">
        <v>63.3</v>
      </c>
      <c r="Z37" s="72">
        <v>63.3</v>
      </c>
      <c r="AA37" s="72">
        <v>63.2</v>
      </c>
      <c r="AB37" s="72">
        <v>64.7</v>
      </c>
      <c r="AC37" s="72">
        <v>64.3</v>
      </c>
      <c r="AD37" s="72">
        <v>65.599999999999994</v>
      </c>
      <c r="AE37" s="63">
        <v>67.7</v>
      </c>
      <c r="AF37" s="63">
        <v>67.900000000000006</v>
      </c>
      <c r="AG37" s="69">
        <v>240</v>
      </c>
      <c r="AH37" s="56">
        <f t="shared" si="2"/>
        <v>70.900000000000006</v>
      </c>
      <c r="AI37" s="57">
        <f t="shared" si="3"/>
        <v>63.2</v>
      </c>
      <c r="AK37" s="58"/>
    </row>
    <row r="38" spans="1:88" ht="15.75" thickBot="1" x14ac:dyDescent="0.3">
      <c r="A38" s="73" t="s">
        <v>45</v>
      </c>
      <c r="B38" s="74">
        <f t="shared" ref="B38:AF38" si="4">SUM(B11:B36)</f>
        <v>554.5</v>
      </c>
      <c r="C38" s="74">
        <f t="shared" si="4"/>
        <v>554.5</v>
      </c>
      <c r="D38" s="74">
        <f t="shared" si="4"/>
        <v>556</v>
      </c>
      <c r="E38" s="74">
        <f t="shared" si="4"/>
        <v>555.79999999999995</v>
      </c>
      <c r="F38" s="74">
        <f t="shared" si="4"/>
        <v>565.79999999999995</v>
      </c>
      <c r="G38" s="74">
        <f t="shared" si="4"/>
        <v>685.8</v>
      </c>
      <c r="H38" s="74">
        <f t="shared" si="4"/>
        <v>715.8</v>
      </c>
      <c r="I38" s="74">
        <f t="shared" si="4"/>
        <v>782.8</v>
      </c>
      <c r="J38" s="74">
        <f t="shared" si="4"/>
        <v>792.8</v>
      </c>
      <c r="K38" s="74">
        <f t="shared" si="4"/>
        <v>862.80000000000007</v>
      </c>
      <c r="L38" s="74">
        <f t="shared" si="4"/>
        <v>860.90000000000009</v>
      </c>
      <c r="M38" s="74">
        <f t="shared" si="4"/>
        <v>779.19999999999993</v>
      </c>
      <c r="N38" s="74">
        <f t="shared" si="4"/>
        <v>699.19999999999993</v>
      </c>
      <c r="O38" s="74">
        <f t="shared" si="4"/>
        <v>639.19999999999993</v>
      </c>
      <c r="P38" s="74">
        <f t="shared" si="4"/>
        <v>620.9</v>
      </c>
      <c r="Q38" s="74">
        <f t="shared" si="4"/>
        <v>640.9</v>
      </c>
      <c r="R38" s="74">
        <f t="shared" si="4"/>
        <v>609.9</v>
      </c>
      <c r="S38" s="74">
        <f t="shared" si="4"/>
        <v>594.9</v>
      </c>
      <c r="T38" s="74">
        <f t="shared" si="4"/>
        <v>644.9</v>
      </c>
      <c r="U38" s="74">
        <f t="shared" si="4"/>
        <v>684.9</v>
      </c>
      <c r="V38" s="74">
        <f t="shared" si="4"/>
        <v>749.9</v>
      </c>
      <c r="W38" s="74">
        <f t="shared" si="4"/>
        <v>807.9</v>
      </c>
      <c r="X38" s="74">
        <f t="shared" si="4"/>
        <v>807.9</v>
      </c>
      <c r="Y38" s="74">
        <f t="shared" si="4"/>
        <v>869.90000000000009</v>
      </c>
      <c r="Z38" s="74">
        <f t="shared" si="4"/>
        <v>847.90000000000009</v>
      </c>
      <c r="AA38" s="74">
        <f t="shared" si="4"/>
        <v>759.9</v>
      </c>
      <c r="AB38" s="74">
        <f t="shared" si="4"/>
        <v>719.9</v>
      </c>
      <c r="AC38" s="74">
        <f t="shared" si="4"/>
        <v>668.9</v>
      </c>
      <c r="AD38" s="74">
        <f t="shared" si="4"/>
        <v>578.9</v>
      </c>
      <c r="AE38" s="74">
        <f t="shared" si="4"/>
        <v>518.9</v>
      </c>
      <c r="AF38" s="74">
        <f t="shared" si="4"/>
        <v>519.9</v>
      </c>
      <c r="AG38" s="69">
        <f>SUM(AG11:AG37)</f>
        <v>1492.8299999999997</v>
      </c>
      <c r="AH38" s="56">
        <f t="shared" si="2"/>
        <v>869.90000000000009</v>
      </c>
      <c r="AI38" s="57">
        <f t="shared" si="3"/>
        <v>518.9</v>
      </c>
      <c r="AK38" s="58"/>
    </row>
    <row r="39" spans="1:88" ht="15.75" x14ac:dyDescent="0.25">
      <c r="A39" s="59" t="s">
        <v>46</v>
      </c>
      <c r="B39" s="63">
        <v>120</v>
      </c>
      <c r="C39" s="63">
        <v>100</v>
      </c>
      <c r="D39" s="63">
        <v>100</v>
      </c>
      <c r="E39" s="63">
        <v>100</v>
      </c>
      <c r="F39" s="63">
        <v>130</v>
      </c>
      <c r="G39" s="63">
        <v>130</v>
      </c>
      <c r="H39" s="63">
        <v>130</v>
      </c>
      <c r="I39" s="63">
        <v>142.69999999999999</v>
      </c>
      <c r="J39" s="63">
        <v>142.69999999999999</v>
      </c>
      <c r="K39" s="63">
        <v>142.69999999999999</v>
      </c>
      <c r="L39" s="51">
        <v>142.69999999999999</v>
      </c>
      <c r="M39" s="51">
        <v>142.6</v>
      </c>
      <c r="N39" s="51">
        <v>142.5</v>
      </c>
      <c r="O39" s="51">
        <v>136.5</v>
      </c>
      <c r="P39" s="51">
        <v>136.4</v>
      </c>
      <c r="Q39" s="51">
        <v>131.4</v>
      </c>
      <c r="R39" s="51">
        <v>131.30000000000001</v>
      </c>
      <c r="S39" s="51">
        <v>142.19999999999999</v>
      </c>
      <c r="T39" s="51">
        <v>141.4</v>
      </c>
      <c r="U39" s="51">
        <v>141.4</v>
      </c>
      <c r="V39" s="51">
        <v>145.1</v>
      </c>
      <c r="W39" s="188">
        <v>145.4</v>
      </c>
      <c r="X39" s="188">
        <v>145.5</v>
      </c>
      <c r="Y39" s="51">
        <v>97</v>
      </c>
      <c r="Z39" s="51">
        <v>97.5</v>
      </c>
      <c r="AA39" s="51">
        <v>145.4</v>
      </c>
      <c r="AB39" s="51">
        <v>145.4</v>
      </c>
      <c r="AC39" s="51">
        <v>145.4</v>
      </c>
      <c r="AD39" s="51">
        <v>145.4</v>
      </c>
      <c r="AE39" s="50">
        <v>145.30000000000001</v>
      </c>
      <c r="AF39" s="50">
        <v>121.2</v>
      </c>
      <c r="AG39" s="64">
        <v>144</v>
      </c>
      <c r="AH39" s="56">
        <f t="shared" si="2"/>
        <v>145.5</v>
      </c>
      <c r="AI39" s="57">
        <f t="shared" si="3"/>
        <v>97</v>
      </c>
      <c r="AK39" s="58"/>
    </row>
    <row r="40" spans="1:88" ht="15.75" x14ac:dyDescent="0.25">
      <c r="A40" s="68" t="s">
        <v>47</v>
      </c>
      <c r="B40" s="63">
        <v>35</v>
      </c>
      <c r="C40" s="63">
        <v>35</v>
      </c>
      <c r="D40" s="63">
        <v>35</v>
      </c>
      <c r="E40" s="63">
        <v>50</v>
      </c>
      <c r="F40" s="63">
        <v>69.599999999999994</v>
      </c>
      <c r="G40" s="63">
        <v>69.599999999999994</v>
      </c>
      <c r="H40" s="63">
        <v>69.599999999999994</v>
      </c>
      <c r="I40" s="63">
        <v>69.599999999999994</v>
      </c>
      <c r="J40" s="63">
        <v>69.599999999999994</v>
      </c>
      <c r="K40" s="63">
        <v>69.599999999999994</v>
      </c>
      <c r="L40" s="53">
        <v>71</v>
      </c>
      <c r="M40" s="53">
        <v>60.8</v>
      </c>
      <c r="N40" s="53">
        <v>59.4</v>
      </c>
      <c r="O40" s="53">
        <v>60</v>
      </c>
      <c r="P40" s="53">
        <v>59.8</v>
      </c>
      <c r="Q40" s="53">
        <v>54.5</v>
      </c>
      <c r="R40" s="53">
        <v>71.2</v>
      </c>
      <c r="S40" s="53">
        <v>69.900000000000006</v>
      </c>
      <c r="T40" s="53">
        <v>69.400000000000006</v>
      </c>
      <c r="U40" s="53">
        <v>70.7</v>
      </c>
      <c r="V40" s="53">
        <v>69.5</v>
      </c>
      <c r="W40" s="188">
        <v>70.599999999999994</v>
      </c>
      <c r="X40" s="188">
        <v>72.5</v>
      </c>
      <c r="Y40" s="53">
        <v>70</v>
      </c>
      <c r="Z40" s="53">
        <v>70.400000000000006</v>
      </c>
      <c r="AA40" s="53">
        <v>71.099999999999994</v>
      </c>
      <c r="AB40" s="53">
        <v>71.099999999999994</v>
      </c>
      <c r="AC40" s="53">
        <v>71.099999999999994</v>
      </c>
      <c r="AD40" s="53">
        <v>53</v>
      </c>
      <c r="AE40" s="63">
        <v>33.9</v>
      </c>
      <c r="AF40" s="63">
        <v>34.5</v>
      </c>
      <c r="AG40" s="69">
        <v>70</v>
      </c>
      <c r="AH40" s="56">
        <f t="shared" si="2"/>
        <v>72.5</v>
      </c>
      <c r="AI40" s="57">
        <f t="shared" si="3"/>
        <v>33.9</v>
      </c>
      <c r="AK40" s="58"/>
    </row>
    <row r="41" spans="1:88" ht="15.75" x14ac:dyDescent="0.25">
      <c r="A41" s="68" t="s">
        <v>48</v>
      </c>
      <c r="B41" s="63">
        <v>70</v>
      </c>
      <c r="C41" s="63">
        <v>70</v>
      </c>
      <c r="D41" s="63">
        <v>70</v>
      </c>
      <c r="E41" s="63">
        <v>70</v>
      </c>
      <c r="F41" s="63">
        <v>68.400000000000006</v>
      </c>
      <c r="G41" s="63">
        <v>68.400000000000006</v>
      </c>
      <c r="H41" s="63">
        <v>68.400000000000006</v>
      </c>
      <c r="I41" s="63">
        <v>68.400000000000006</v>
      </c>
      <c r="J41" s="63">
        <v>68.400000000000006</v>
      </c>
      <c r="K41" s="63">
        <v>68.400000000000006</v>
      </c>
      <c r="L41" s="53">
        <v>67.900000000000006</v>
      </c>
      <c r="M41" s="53">
        <v>64.900000000000006</v>
      </c>
      <c r="N41" s="53">
        <v>68.2</v>
      </c>
      <c r="O41" s="53">
        <v>62</v>
      </c>
      <c r="P41" s="53">
        <v>62.2</v>
      </c>
      <c r="Q41" s="53">
        <v>61</v>
      </c>
      <c r="R41" s="53">
        <v>66</v>
      </c>
      <c r="S41" s="53">
        <v>68.5</v>
      </c>
      <c r="T41" s="53">
        <v>68.5</v>
      </c>
      <c r="U41" s="53">
        <v>68.099999999999994</v>
      </c>
      <c r="V41" s="53">
        <v>67.7</v>
      </c>
      <c r="W41" s="188">
        <v>68.3</v>
      </c>
      <c r="X41" s="188">
        <v>68.400000000000006</v>
      </c>
      <c r="Y41" s="53">
        <v>68</v>
      </c>
      <c r="Z41" s="53">
        <v>68.900000000000006</v>
      </c>
      <c r="AA41" s="53">
        <v>68.7</v>
      </c>
      <c r="AB41" s="53">
        <v>68.7</v>
      </c>
      <c r="AC41" s="53">
        <v>68.7</v>
      </c>
      <c r="AD41" s="53">
        <v>68.7</v>
      </c>
      <c r="AE41" s="63">
        <v>69.099999999999994</v>
      </c>
      <c r="AF41" s="63">
        <v>53</v>
      </c>
      <c r="AG41" s="69">
        <v>69</v>
      </c>
      <c r="AH41" s="56">
        <f t="shared" si="2"/>
        <v>70</v>
      </c>
      <c r="AI41" s="57">
        <f t="shared" si="3"/>
        <v>53</v>
      </c>
      <c r="AK41" s="58"/>
    </row>
    <row r="42" spans="1:88" ht="15.75" x14ac:dyDescent="0.25">
      <c r="A42" s="68" t="s">
        <v>49</v>
      </c>
      <c r="B42" s="63">
        <v>60.7</v>
      </c>
      <c r="C42" s="63">
        <v>60.7</v>
      </c>
      <c r="D42" s="63">
        <v>60.7</v>
      </c>
      <c r="E42" s="63">
        <v>60.7</v>
      </c>
      <c r="F42" s="63">
        <v>60.7</v>
      </c>
      <c r="G42" s="63">
        <v>60.7</v>
      </c>
      <c r="H42" s="63">
        <v>60.7</v>
      </c>
      <c r="I42" s="63">
        <v>60.7</v>
      </c>
      <c r="J42" s="63">
        <v>60.7</v>
      </c>
      <c r="K42" s="63">
        <v>60.7</v>
      </c>
      <c r="L42" s="53">
        <v>60.7</v>
      </c>
      <c r="M42" s="53">
        <v>60.7</v>
      </c>
      <c r="N42" s="53">
        <v>60.7</v>
      </c>
      <c r="O42" s="53">
        <v>60.7</v>
      </c>
      <c r="P42" s="53">
        <v>60.7</v>
      </c>
      <c r="Q42" s="53">
        <v>60.7</v>
      </c>
      <c r="R42" s="53">
        <v>60.7</v>
      </c>
      <c r="S42" s="53">
        <v>60.7</v>
      </c>
      <c r="T42" s="53">
        <v>60.7</v>
      </c>
      <c r="U42" s="53">
        <v>60.7</v>
      </c>
      <c r="V42" s="53">
        <v>60.7</v>
      </c>
      <c r="W42" s="188">
        <v>60.7</v>
      </c>
      <c r="X42" s="188">
        <v>60.7</v>
      </c>
      <c r="Y42" s="188">
        <v>60.7</v>
      </c>
      <c r="Z42" s="188">
        <v>60.7</v>
      </c>
      <c r="AA42" s="53">
        <v>60.7</v>
      </c>
      <c r="AB42" s="53">
        <v>60.7</v>
      </c>
      <c r="AC42" s="53">
        <v>60.7</v>
      </c>
      <c r="AD42" s="53">
        <v>60.7</v>
      </c>
      <c r="AE42" s="63">
        <v>60.7</v>
      </c>
      <c r="AF42" s="63">
        <v>60.7</v>
      </c>
      <c r="AG42" s="69">
        <v>60</v>
      </c>
      <c r="AH42" s="56">
        <f t="shared" si="2"/>
        <v>60.7</v>
      </c>
      <c r="AI42" s="57">
        <f t="shared" si="3"/>
        <v>60.7</v>
      </c>
      <c r="AK42" s="58"/>
    </row>
    <row r="43" spans="1:88" ht="15.75" x14ac:dyDescent="0.25">
      <c r="A43" s="68" t="s">
        <v>50</v>
      </c>
      <c r="B43" s="63">
        <v>15</v>
      </c>
      <c r="C43" s="63">
        <v>15</v>
      </c>
      <c r="D43" s="63">
        <v>15</v>
      </c>
      <c r="E43" s="63">
        <v>15</v>
      </c>
      <c r="F43" s="63">
        <v>15</v>
      </c>
      <c r="G43" s="63">
        <v>25</v>
      </c>
      <c r="H43" s="63">
        <v>25</v>
      </c>
      <c r="I43" s="63">
        <v>25</v>
      </c>
      <c r="J43" s="63">
        <v>25</v>
      </c>
      <c r="K43" s="63">
        <v>30</v>
      </c>
      <c r="L43" s="51">
        <v>29.4</v>
      </c>
      <c r="M43" s="51">
        <v>29.4</v>
      </c>
      <c r="N43" s="51">
        <v>24.1</v>
      </c>
      <c r="O43" s="51">
        <v>24</v>
      </c>
      <c r="P43" s="51">
        <v>14.8</v>
      </c>
      <c r="Q43" s="51">
        <v>10.199999999999999</v>
      </c>
      <c r="R43" s="51">
        <v>11.4</v>
      </c>
      <c r="S43" s="51">
        <v>11.4</v>
      </c>
      <c r="T43" s="51">
        <v>11.4</v>
      </c>
      <c r="U43" s="51">
        <v>11.4</v>
      </c>
      <c r="V43" s="51">
        <v>11.4</v>
      </c>
      <c r="W43" s="189">
        <v>29.6</v>
      </c>
      <c r="X43" s="189">
        <v>29.6</v>
      </c>
      <c r="Y43" s="189">
        <v>29.6</v>
      </c>
      <c r="Z43" s="189">
        <v>29.3</v>
      </c>
      <c r="AA43" s="53">
        <v>29.1</v>
      </c>
      <c r="AB43" s="53">
        <v>29.1</v>
      </c>
      <c r="AC43" s="53">
        <v>29.1</v>
      </c>
      <c r="AD43" s="53">
        <v>29.1</v>
      </c>
      <c r="AE43" s="63">
        <v>10</v>
      </c>
      <c r="AF43" s="63">
        <v>9.8000000000000007</v>
      </c>
      <c r="AG43" s="69">
        <v>30</v>
      </c>
      <c r="AH43" s="56">
        <f t="shared" si="2"/>
        <v>30</v>
      </c>
      <c r="AI43" s="57">
        <f t="shared" si="3"/>
        <v>9.8000000000000007</v>
      </c>
      <c r="AK43" s="58"/>
    </row>
    <row r="44" spans="1:88" ht="15.75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189">
        <v>0</v>
      </c>
      <c r="X44" s="189">
        <v>0</v>
      </c>
      <c r="Y44" s="189">
        <v>0</v>
      </c>
      <c r="Z44" s="189">
        <v>0</v>
      </c>
      <c r="AA44" s="189">
        <v>0</v>
      </c>
      <c r="AB44" s="189">
        <v>0</v>
      </c>
      <c r="AC44" s="189">
        <v>0</v>
      </c>
      <c r="AD44" s="189">
        <v>0</v>
      </c>
      <c r="AE44" s="189">
        <v>0</v>
      </c>
      <c r="AF44" s="63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ht="15.75" x14ac:dyDescent="0.25">
      <c r="A45" s="68" t="s">
        <v>52</v>
      </c>
      <c r="B45" s="75">
        <v>17.5</v>
      </c>
      <c r="C45" s="75">
        <v>17.5</v>
      </c>
      <c r="D45" s="75">
        <v>17.5</v>
      </c>
      <c r="E45" s="75">
        <v>17.5</v>
      </c>
      <c r="F45" s="75">
        <v>17.5</v>
      </c>
      <c r="G45" s="75">
        <v>17.5</v>
      </c>
      <c r="H45" s="75">
        <v>17.5</v>
      </c>
      <c r="I45" s="75">
        <v>17.5</v>
      </c>
      <c r="J45" s="75">
        <v>17.5</v>
      </c>
      <c r="K45" s="75">
        <v>17.5</v>
      </c>
      <c r="L45" s="51">
        <v>17.5</v>
      </c>
      <c r="M45" s="51">
        <v>17.5</v>
      </c>
      <c r="N45" s="51">
        <v>17.5</v>
      </c>
      <c r="O45" s="51">
        <v>17.5</v>
      </c>
      <c r="P45" s="51">
        <v>17.5</v>
      </c>
      <c r="Q45" s="51">
        <v>17.5</v>
      </c>
      <c r="R45" s="51">
        <v>17</v>
      </c>
      <c r="S45" s="51">
        <v>17</v>
      </c>
      <c r="T45" s="51">
        <v>17</v>
      </c>
      <c r="U45" s="51">
        <v>17</v>
      </c>
      <c r="V45" s="51">
        <v>17</v>
      </c>
      <c r="W45" s="189">
        <v>17</v>
      </c>
      <c r="X45" s="189">
        <v>17</v>
      </c>
      <c r="Y45" s="189">
        <v>17</v>
      </c>
      <c r="Z45" s="189">
        <v>17</v>
      </c>
      <c r="AA45" s="189">
        <v>17</v>
      </c>
      <c r="AB45" s="189">
        <v>17</v>
      </c>
      <c r="AC45" s="189">
        <v>17</v>
      </c>
      <c r="AD45" s="189">
        <v>17</v>
      </c>
      <c r="AE45" s="189">
        <v>17</v>
      </c>
      <c r="AF45" s="189">
        <v>17</v>
      </c>
      <c r="AG45" s="69">
        <v>24</v>
      </c>
      <c r="AH45" s="56">
        <f t="shared" si="2"/>
        <v>17.5</v>
      </c>
      <c r="AI45" s="57">
        <f t="shared" si="3"/>
        <v>17</v>
      </c>
      <c r="AK45" s="58"/>
    </row>
    <row r="46" spans="1:88" ht="15.75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187">
        <v>0</v>
      </c>
      <c r="X46" s="187">
        <v>0</v>
      </c>
      <c r="Y46" s="187">
        <v>0</v>
      </c>
      <c r="Z46" s="187">
        <v>0</v>
      </c>
      <c r="AA46" s="187">
        <v>0</v>
      </c>
      <c r="AB46" s="187">
        <v>0</v>
      </c>
      <c r="AC46" s="187">
        <v>0</v>
      </c>
      <c r="AD46" s="187">
        <v>0</v>
      </c>
      <c r="AE46" s="187">
        <v>0</v>
      </c>
      <c r="AF46" s="187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ht="15.75" x14ac:dyDescent="0.25">
      <c r="A47" s="68" t="s">
        <v>54</v>
      </c>
      <c r="B47" s="63">
        <v>12</v>
      </c>
      <c r="C47" s="63">
        <v>12</v>
      </c>
      <c r="D47" s="63">
        <v>12</v>
      </c>
      <c r="E47" s="63">
        <v>12</v>
      </c>
      <c r="F47" s="63">
        <v>12</v>
      </c>
      <c r="G47" s="63">
        <v>12</v>
      </c>
      <c r="H47" s="63">
        <v>12</v>
      </c>
      <c r="I47" s="63">
        <v>12</v>
      </c>
      <c r="J47" s="63">
        <v>12</v>
      </c>
      <c r="K47" s="63">
        <v>12</v>
      </c>
      <c r="L47" s="51">
        <v>12</v>
      </c>
      <c r="M47" s="51">
        <v>12</v>
      </c>
      <c r="N47" s="51">
        <v>12</v>
      </c>
      <c r="O47" s="51">
        <v>12</v>
      </c>
      <c r="P47" s="51">
        <v>12</v>
      </c>
      <c r="Q47" s="51">
        <v>12</v>
      </c>
      <c r="R47" s="51">
        <v>12</v>
      </c>
      <c r="S47" s="51">
        <v>12</v>
      </c>
      <c r="T47" s="51">
        <v>12</v>
      </c>
      <c r="U47" s="51">
        <v>12</v>
      </c>
      <c r="V47" s="51">
        <v>12</v>
      </c>
      <c r="W47" s="187">
        <v>12</v>
      </c>
      <c r="X47" s="187">
        <v>12</v>
      </c>
      <c r="Y47" s="187">
        <v>12</v>
      </c>
      <c r="Z47" s="187">
        <v>12</v>
      </c>
      <c r="AA47" s="187">
        <v>12</v>
      </c>
      <c r="AB47" s="187">
        <v>12</v>
      </c>
      <c r="AC47" s="187">
        <v>12</v>
      </c>
      <c r="AD47" s="187">
        <v>12</v>
      </c>
      <c r="AE47" s="187">
        <v>12</v>
      </c>
      <c r="AF47" s="187">
        <v>12</v>
      </c>
      <c r="AG47" s="69">
        <v>14.1</v>
      </c>
      <c r="AH47" s="56">
        <f t="shared" si="2"/>
        <v>12</v>
      </c>
      <c r="AI47" s="57">
        <f t="shared" si="3"/>
        <v>12</v>
      </c>
      <c r="AJ47" s="1"/>
      <c r="AK47" s="58"/>
      <c r="AL47"/>
      <c r="AM47"/>
      <c r="AN47"/>
      <c r="AO47"/>
    </row>
    <row r="48" spans="1:88" ht="15.75" x14ac:dyDescent="0.25">
      <c r="A48" s="77" t="s">
        <v>55</v>
      </c>
      <c r="B48" s="75">
        <v>8.5</v>
      </c>
      <c r="C48" s="75">
        <v>8.5</v>
      </c>
      <c r="D48" s="75">
        <v>8.5</v>
      </c>
      <c r="E48" s="75">
        <v>8.5</v>
      </c>
      <c r="F48" s="75">
        <v>8.5</v>
      </c>
      <c r="G48" s="75">
        <v>8.5</v>
      </c>
      <c r="H48" s="75">
        <v>8.5</v>
      </c>
      <c r="I48" s="75">
        <v>8.5</v>
      </c>
      <c r="J48" s="75">
        <v>8.5</v>
      </c>
      <c r="K48" s="75">
        <v>8.5</v>
      </c>
      <c r="L48" s="51">
        <v>8.5</v>
      </c>
      <c r="M48" s="51">
        <v>8.5</v>
      </c>
      <c r="N48" s="51">
        <v>8.5</v>
      </c>
      <c r="O48" s="51">
        <v>8.5</v>
      </c>
      <c r="P48" s="51">
        <v>8.5</v>
      </c>
      <c r="Q48" s="51">
        <v>8.5</v>
      </c>
      <c r="R48" s="51">
        <v>8.5</v>
      </c>
      <c r="S48" s="51">
        <v>8.5</v>
      </c>
      <c r="T48" s="51">
        <v>8.5</v>
      </c>
      <c r="U48" s="51">
        <v>8.5</v>
      </c>
      <c r="V48" s="51">
        <v>8.5</v>
      </c>
      <c r="W48" s="187">
        <v>8.5</v>
      </c>
      <c r="X48" s="187">
        <v>8.5</v>
      </c>
      <c r="Y48" s="187">
        <v>8.5</v>
      </c>
      <c r="Z48" s="187">
        <v>8.5</v>
      </c>
      <c r="AA48" s="187">
        <v>8.5</v>
      </c>
      <c r="AB48" s="187">
        <v>8.5</v>
      </c>
      <c r="AC48" s="187">
        <v>8.5</v>
      </c>
      <c r="AD48" s="187">
        <v>8.5</v>
      </c>
      <c r="AE48" s="187">
        <v>8.5</v>
      </c>
      <c r="AF48" s="187">
        <v>8.5</v>
      </c>
      <c r="AG48" s="69">
        <v>14</v>
      </c>
      <c r="AH48" s="56">
        <f t="shared" si="2"/>
        <v>8.5</v>
      </c>
      <c r="AI48" s="57">
        <f t="shared" si="3"/>
        <v>8.5</v>
      </c>
      <c r="AK48" s="58"/>
    </row>
    <row r="49" spans="1:37" ht="15.75" x14ac:dyDescent="0.25">
      <c r="A49" s="68" t="s">
        <v>56</v>
      </c>
      <c r="B49" s="63">
        <v>9</v>
      </c>
      <c r="C49" s="63">
        <v>9</v>
      </c>
      <c r="D49" s="63">
        <v>9</v>
      </c>
      <c r="E49" s="63">
        <v>9</v>
      </c>
      <c r="F49" s="63">
        <v>9</v>
      </c>
      <c r="G49" s="63">
        <v>9</v>
      </c>
      <c r="H49" s="63">
        <v>9</v>
      </c>
      <c r="I49" s="63">
        <v>9</v>
      </c>
      <c r="J49" s="63">
        <v>9</v>
      </c>
      <c r="K49" s="63">
        <v>9</v>
      </c>
      <c r="L49" s="51">
        <v>9</v>
      </c>
      <c r="M49" s="51">
        <v>9</v>
      </c>
      <c r="N49" s="51">
        <v>9</v>
      </c>
      <c r="O49" s="51">
        <v>9</v>
      </c>
      <c r="P49" s="51">
        <v>9</v>
      </c>
      <c r="Q49" s="51">
        <v>9</v>
      </c>
      <c r="R49" s="51">
        <v>9</v>
      </c>
      <c r="S49" s="51">
        <v>9</v>
      </c>
      <c r="T49" s="51">
        <v>9</v>
      </c>
      <c r="U49" s="51">
        <v>9</v>
      </c>
      <c r="V49" s="51">
        <v>9</v>
      </c>
      <c r="W49" s="187">
        <v>9</v>
      </c>
      <c r="X49" s="187">
        <v>9</v>
      </c>
      <c r="Y49" s="187">
        <v>9</v>
      </c>
      <c r="Z49" s="187">
        <v>9</v>
      </c>
      <c r="AA49" s="187">
        <v>9</v>
      </c>
      <c r="AB49" s="187">
        <v>9</v>
      </c>
      <c r="AC49" s="187">
        <v>9</v>
      </c>
      <c r="AD49" s="187">
        <v>9</v>
      </c>
      <c r="AE49" s="187">
        <v>9</v>
      </c>
      <c r="AF49" s="187">
        <v>9</v>
      </c>
      <c r="AG49" s="69">
        <v>10.050000000000001</v>
      </c>
      <c r="AH49" s="56">
        <f t="shared" si="2"/>
        <v>9</v>
      </c>
      <c r="AI49" s="57">
        <f t="shared" si="3"/>
        <v>9</v>
      </c>
      <c r="AK49" s="58"/>
    </row>
    <row r="50" spans="1:37" ht="15.75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187">
        <v>6.2</v>
      </c>
      <c r="X50" s="187">
        <v>6.2</v>
      </c>
      <c r="Y50" s="187">
        <v>6.2</v>
      </c>
      <c r="Z50" s="187">
        <v>6.2</v>
      </c>
      <c r="AA50" s="187">
        <v>6.2</v>
      </c>
      <c r="AB50" s="187">
        <v>6.2</v>
      </c>
      <c r="AC50" s="187">
        <v>6.2</v>
      </c>
      <c r="AD50" s="187">
        <v>6.2</v>
      </c>
      <c r="AE50" s="187">
        <v>6.2</v>
      </c>
      <c r="AF50" s="187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5">T199</f>
        <v>3.54</v>
      </c>
      <c r="U51" s="78">
        <f t="shared" si="5"/>
        <v>3.54</v>
      </c>
      <c r="V51" s="78">
        <f t="shared" si="5"/>
        <v>3.54</v>
      </c>
      <c r="W51" s="78">
        <v>3.54</v>
      </c>
      <c r="X51" s="78">
        <f t="shared" si="5"/>
        <v>3.54</v>
      </c>
      <c r="Y51" s="78">
        <v>3.54</v>
      </c>
      <c r="Z51" s="78">
        <f t="shared" si="5"/>
        <v>3.54</v>
      </c>
      <c r="AA51" s="78">
        <f t="shared" si="5"/>
        <v>3.54</v>
      </c>
      <c r="AB51" s="78">
        <f t="shared" si="5"/>
        <v>3.54</v>
      </c>
      <c r="AC51" s="78">
        <f t="shared" si="5"/>
        <v>3.54</v>
      </c>
      <c r="AD51" s="78">
        <f t="shared" si="5"/>
        <v>3.54</v>
      </c>
      <c r="AE51" s="78">
        <f t="shared" si="5"/>
        <v>3.54</v>
      </c>
      <c r="AF51" s="78">
        <f t="shared" si="5"/>
        <v>3.54</v>
      </c>
      <c r="AG51" s="78">
        <f t="shared" si="5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6">SUM(B39:B51)</f>
        <v>357.44</v>
      </c>
      <c r="C52" s="74">
        <f t="shared" si="6"/>
        <v>337.44</v>
      </c>
      <c r="D52" s="74">
        <f t="shared" si="6"/>
        <v>337.44</v>
      </c>
      <c r="E52" s="74">
        <f t="shared" si="6"/>
        <v>352.44</v>
      </c>
      <c r="F52" s="74">
        <f t="shared" si="6"/>
        <v>400.44</v>
      </c>
      <c r="G52" s="74">
        <f t="shared" si="6"/>
        <v>410.44</v>
      </c>
      <c r="H52" s="74">
        <f t="shared" si="6"/>
        <v>410.44</v>
      </c>
      <c r="I52" s="74">
        <f t="shared" si="6"/>
        <v>423.14</v>
      </c>
      <c r="J52" s="74">
        <f t="shared" si="6"/>
        <v>423.14</v>
      </c>
      <c r="K52" s="74">
        <f t="shared" si="6"/>
        <v>428.14</v>
      </c>
      <c r="L52" s="74">
        <f t="shared" si="6"/>
        <v>428.44</v>
      </c>
      <c r="M52" s="74">
        <f t="shared" si="6"/>
        <v>415.13999999999993</v>
      </c>
      <c r="N52" s="74">
        <f t="shared" si="6"/>
        <v>411.64000000000004</v>
      </c>
      <c r="O52" s="74">
        <f t="shared" si="6"/>
        <v>399.94</v>
      </c>
      <c r="P52" s="74">
        <f t="shared" si="6"/>
        <v>390.64</v>
      </c>
      <c r="Q52" s="74">
        <f t="shared" si="6"/>
        <v>374.54</v>
      </c>
      <c r="R52" s="74">
        <f t="shared" si="6"/>
        <v>396.84</v>
      </c>
      <c r="S52" s="74">
        <f t="shared" si="6"/>
        <v>408.94</v>
      </c>
      <c r="T52" s="74">
        <f t="shared" si="6"/>
        <v>407.64</v>
      </c>
      <c r="U52" s="74">
        <f t="shared" si="6"/>
        <v>408.54</v>
      </c>
      <c r="V52" s="74">
        <f t="shared" si="6"/>
        <v>410.64</v>
      </c>
      <c r="W52" s="74">
        <f t="shared" si="6"/>
        <v>430.84000000000003</v>
      </c>
      <c r="X52" s="74">
        <f t="shared" si="6"/>
        <v>432.94</v>
      </c>
      <c r="Y52" s="74">
        <f t="shared" si="6"/>
        <v>381.54</v>
      </c>
      <c r="Z52" s="74">
        <f t="shared" si="6"/>
        <v>383.04</v>
      </c>
      <c r="AA52" s="74">
        <f t="shared" si="6"/>
        <v>431.24</v>
      </c>
      <c r="AB52" s="74">
        <f t="shared" si="6"/>
        <v>431.24</v>
      </c>
      <c r="AC52" s="74">
        <f t="shared" si="6"/>
        <v>431.24</v>
      </c>
      <c r="AD52" s="74">
        <f t="shared" si="6"/>
        <v>413.14000000000004</v>
      </c>
      <c r="AE52" s="74">
        <f t="shared" si="6"/>
        <v>375.24</v>
      </c>
      <c r="AF52" s="74">
        <f t="shared" si="6"/>
        <v>335.44</v>
      </c>
      <c r="AG52" s="79">
        <f>SUM(AG39:AG51)</f>
        <v>489.91</v>
      </c>
      <c r="AH52" s="56">
        <f t="shared" si="2"/>
        <v>432.94</v>
      </c>
      <c r="AI52" s="57">
        <f t="shared" si="3"/>
        <v>335.44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60</v>
      </c>
      <c r="K53" s="63">
        <v>35</v>
      </c>
      <c r="L53" s="80">
        <v>35.1</v>
      </c>
      <c r="M53" s="80">
        <v>11</v>
      </c>
      <c r="N53" s="80">
        <v>11</v>
      </c>
      <c r="O53" s="80">
        <v>11</v>
      </c>
      <c r="P53" s="51">
        <v>0</v>
      </c>
      <c r="Q53" s="51">
        <v>0</v>
      </c>
      <c r="R53" s="51">
        <v>0</v>
      </c>
      <c r="S53" s="51">
        <v>0</v>
      </c>
      <c r="T53" s="51">
        <v>12.1</v>
      </c>
      <c r="U53" s="51">
        <v>22.3</v>
      </c>
      <c r="V53" s="51">
        <v>41.5</v>
      </c>
      <c r="W53" s="51">
        <v>34</v>
      </c>
      <c r="X53" s="51">
        <v>40.1</v>
      </c>
      <c r="Y53" s="51">
        <v>29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60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28</v>
      </c>
      <c r="K54" s="63">
        <v>23</v>
      </c>
      <c r="L54" s="80">
        <v>15.4</v>
      </c>
      <c r="M54" s="80">
        <v>4.4000000000000004</v>
      </c>
      <c r="N54" s="80">
        <v>4.9000000000000004</v>
      </c>
      <c r="O54" s="80">
        <v>4.8</v>
      </c>
      <c r="P54" s="53">
        <v>0</v>
      </c>
      <c r="Q54" s="53">
        <v>0</v>
      </c>
      <c r="R54" s="51">
        <v>0</v>
      </c>
      <c r="S54" s="51">
        <v>0</v>
      </c>
      <c r="T54" s="51">
        <v>8.1</v>
      </c>
      <c r="U54" s="51">
        <v>11</v>
      </c>
      <c r="V54" s="53">
        <v>17.5</v>
      </c>
      <c r="W54" s="53">
        <v>28</v>
      </c>
      <c r="X54" s="53">
        <v>16.600000000000001</v>
      </c>
      <c r="Y54" s="53">
        <v>13.5</v>
      </c>
      <c r="Z54" s="53">
        <v>0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28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10</v>
      </c>
      <c r="K55" s="75">
        <v>9</v>
      </c>
      <c r="L55" s="82">
        <v>5.6</v>
      </c>
      <c r="M55" s="82">
        <v>1.6</v>
      </c>
      <c r="N55" s="82">
        <v>1.8</v>
      </c>
      <c r="O55" s="82">
        <v>1.6</v>
      </c>
      <c r="P55" s="81">
        <v>0</v>
      </c>
      <c r="Q55" s="81">
        <v>0</v>
      </c>
      <c r="R55" s="51">
        <v>0</v>
      </c>
      <c r="S55" s="51">
        <v>0</v>
      </c>
      <c r="T55" s="51">
        <v>2.9</v>
      </c>
      <c r="U55" s="51">
        <v>2.9</v>
      </c>
      <c r="V55" s="81">
        <v>6.4</v>
      </c>
      <c r="W55" s="81">
        <v>10.199999999999999</v>
      </c>
      <c r="X55" s="81">
        <v>6.1</v>
      </c>
      <c r="Y55" s="81">
        <v>6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10.199999999999999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7">SUM(C53:C55)</f>
        <v>0</v>
      </c>
      <c r="D56" s="74">
        <f t="shared" si="7"/>
        <v>0</v>
      </c>
      <c r="E56" s="74">
        <f t="shared" si="7"/>
        <v>0</v>
      </c>
      <c r="F56" s="74">
        <f t="shared" si="7"/>
        <v>0</v>
      </c>
      <c r="G56" s="74">
        <f t="shared" si="7"/>
        <v>0</v>
      </c>
      <c r="H56" s="74">
        <f t="shared" si="7"/>
        <v>0</v>
      </c>
      <c r="I56" s="74">
        <f t="shared" si="7"/>
        <v>0</v>
      </c>
      <c r="J56" s="74">
        <f t="shared" si="7"/>
        <v>98</v>
      </c>
      <c r="K56" s="74">
        <f t="shared" si="7"/>
        <v>67</v>
      </c>
      <c r="L56" s="74">
        <f t="shared" si="7"/>
        <v>56.1</v>
      </c>
      <c r="M56" s="74">
        <f t="shared" si="7"/>
        <v>17</v>
      </c>
      <c r="N56" s="74">
        <f t="shared" si="7"/>
        <v>17.7</v>
      </c>
      <c r="O56" s="74">
        <f t="shared" si="7"/>
        <v>17.400000000000002</v>
      </c>
      <c r="P56" s="74">
        <f t="shared" si="7"/>
        <v>0</v>
      </c>
      <c r="Q56" s="74">
        <f t="shared" si="7"/>
        <v>0</v>
      </c>
      <c r="R56" s="74">
        <f t="shared" si="7"/>
        <v>0</v>
      </c>
      <c r="S56" s="74">
        <f t="shared" si="7"/>
        <v>0</v>
      </c>
      <c r="T56" s="74">
        <f t="shared" si="7"/>
        <v>23.099999999999998</v>
      </c>
      <c r="U56" s="74">
        <f t="shared" si="7"/>
        <v>36.199999999999996</v>
      </c>
      <c r="V56" s="74">
        <f t="shared" si="7"/>
        <v>65.400000000000006</v>
      </c>
      <c r="W56" s="74">
        <f t="shared" si="7"/>
        <v>72.2</v>
      </c>
      <c r="X56" s="74">
        <f t="shared" si="7"/>
        <v>62.800000000000004</v>
      </c>
      <c r="Y56" s="74">
        <f t="shared" si="7"/>
        <v>48.5</v>
      </c>
      <c r="Z56" s="74">
        <f t="shared" si="7"/>
        <v>0</v>
      </c>
      <c r="AA56" s="74">
        <f t="shared" si="7"/>
        <v>0</v>
      </c>
      <c r="AB56" s="74">
        <f t="shared" si="7"/>
        <v>0</v>
      </c>
      <c r="AC56" s="74">
        <f t="shared" si="7"/>
        <v>0</v>
      </c>
      <c r="AD56" s="74">
        <f t="shared" si="7"/>
        <v>0</v>
      </c>
      <c r="AE56" s="74">
        <f t="shared" si="7"/>
        <v>0</v>
      </c>
      <c r="AF56" s="74">
        <f t="shared" si="7"/>
        <v>0</v>
      </c>
      <c r="AG56" s="79">
        <f>SUM(AG53:AG55)</f>
        <v>106</v>
      </c>
      <c r="AH56" s="56">
        <f t="shared" si="2"/>
        <v>98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65</v>
      </c>
      <c r="N58" s="51">
        <v>56.7</v>
      </c>
      <c r="O58" s="51">
        <v>46.5</v>
      </c>
      <c r="P58" s="51">
        <v>44.6</v>
      </c>
      <c r="Q58" s="51">
        <v>36.299999999999997</v>
      </c>
      <c r="R58" s="51">
        <v>40.799999999999997</v>
      </c>
      <c r="S58" s="51">
        <v>38.799999999999997</v>
      </c>
      <c r="T58" s="51">
        <v>51.4</v>
      </c>
      <c r="U58" s="51">
        <v>53.6</v>
      </c>
      <c r="V58" s="51">
        <v>63.8</v>
      </c>
      <c r="W58" s="84">
        <v>62.8</v>
      </c>
      <c r="X58" s="84">
        <v>45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53">
        <v>0</v>
      </c>
      <c r="AG58" s="69"/>
      <c r="AH58" s="56">
        <f t="shared" si="2"/>
        <v>65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-40</v>
      </c>
      <c r="C59" s="53">
        <v>-40</v>
      </c>
      <c r="D59" s="53">
        <v>-40</v>
      </c>
      <c r="E59" s="53">
        <v>-40</v>
      </c>
      <c r="F59" s="53">
        <v>-39</v>
      </c>
      <c r="G59" s="51">
        <v>-55</v>
      </c>
      <c r="H59" s="51">
        <v>-55</v>
      </c>
      <c r="I59" s="51">
        <v>-35</v>
      </c>
      <c r="J59" s="51">
        <v>-50</v>
      </c>
      <c r="K59" s="51">
        <v>-50</v>
      </c>
      <c r="L59" s="53">
        <v>-37.6</v>
      </c>
      <c r="M59" s="53">
        <v>-46</v>
      </c>
      <c r="N59" s="53">
        <v>-18.8</v>
      </c>
      <c r="O59" s="53">
        <v>-22.6</v>
      </c>
      <c r="P59" s="53">
        <v>-2</v>
      </c>
      <c r="Q59" s="53">
        <v>8.5</v>
      </c>
      <c r="R59" s="53">
        <v>8.6999999999999993</v>
      </c>
      <c r="S59" s="53">
        <v>15.6</v>
      </c>
      <c r="T59" s="53">
        <v>11</v>
      </c>
      <c r="U59" s="53">
        <v>6</v>
      </c>
      <c r="V59" s="53">
        <v>10.7</v>
      </c>
      <c r="W59" s="85">
        <v>-41</v>
      </c>
      <c r="X59" s="85">
        <v>-46</v>
      </c>
      <c r="Y59" s="85">
        <v>-38</v>
      </c>
      <c r="Z59" s="85">
        <v>0</v>
      </c>
      <c r="AA59" s="85">
        <v>6.4</v>
      </c>
      <c r="AB59" s="85">
        <v>-11.9</v>
      </c>
      <c r="AC59" s="85">
        <v>-19.5</v>
      </c>
      <c r="AD59" s="85">
        <v>-27.4</v>
      </c>
      <c r="AE59" s="85">
        <v>-5.8</v>
      </c>
      <c r="AF59" s="53">
        <v>1.9</v>
      </c>
      <c r="AG59" s="86"/>
      <c r="AH59" s="56">
        <f t="shared" si="2"/>
        <v>15.6</v>
      </c>
      <c r="AI59" s="57">
        <f t="shared" si="3"/>
        <v>-55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28</v>
      </c>
      <c r="L60" s="53">
        <v>28</v>
      </c>
      <c r="M60" s="53">
        <v>26</v>
      </c>
      <c r="N60" s="53">
        <v>18</v>
      </c>
      <c r="O60" s="53">
        <v>28</v>
      </c>
      <c r="P60" s="53">
        <v>28</v>
      </c>
      <c r="Q60" s="53">
        <v>22</v>
      </c>
      <c r="R60" s="53">
        <v>28</v>
      </c>
      <c r="S60" s="53">
        <v>28</v>
      </c>
      <c r="T60" s="53">
        <v>28</v>
      </c>
      <c r="U60" s="53">
        <v>28</v>
      </c>
      <c r="V60" s="53">
        <v>28</v>
      </c>
      <c r="W60" s="53">
        <v>28</v>
      </c>
      <c r="X60" s="53">
        <v>24</v>
      </c>
      <c r="Y60" s="53">
        <v>27</v>
      </c>
      <c r="Z60" s="53">
        <v>22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28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30</v>
      </c>
      <c r="K61" s="60">
        <v>30</v>
      </c>
      <c r="L61" s="51">
        <v>47.7</v>
      </c>
      <c r="M61" s="51">
        <v>47.3</v>
      </c>
      <c r="N61" s="51">
        <v>37.4</v>
      </c>
      <c r="O61" s="51">
        <v>15</v>
      </c>
      <c r="P61" s="51">
        <v>32.299999999999997</v>
      </c>
      <c r="Q61" s="51">
        <v>42.3</v>
      </c>
      <c r="R61" s="51">
        <v>40.799999999999997</v>
      </c>
      <c r="S61" s="51">
        <v>39.9</v>
      </c>
      <c r="T61" s="51">
        <v>39.9</v>
      </c>
      <c r="U61" s="51">
        <v>36.5</v>
      </c>
      <c r="V61" s="51">
        <v>50.2</v>
      </c>
      <c r="W61" s="51">
        <v>47.9</v>
      </c>
      <c r="X61" s="51">
        <v>23.1</v>
      </c>
      <c r="Y61" s="51">
        <v>21.8</v>
      </c>
      <c r="Z61" s="51">
        <v>21.8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50.2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51">
        <v>0</v>
      </c>
      <c r="M63" s="51">
        <v>0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53">
        <v>0</v>
      </c>
      <c r="M66" s="53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51">
        <v>0</v>
      </c>
      <c r="M67" s="51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-40</v>
      </c>
      <c r="C68" s="74">
        <f t="shared" ref="C68:AF68" si="8">SUM(C57:C67)</f>
        <v>-40</v>
      </c>
      <c r="D68" s="74">
        <f t="shared" si="8"/>
        <v>-40</v>
      </c>
      <c r="E68" s="74">
        <f t="shared" si="8"/>
        <v>-40</v>
      </c>
      <c r="F68" s="74">
        <f t="shared" si="8"/>
        <v>-39</v>
      </c>
      <c r="G68" s="74">
        <f t="shared" si="8"/>
        <v>-55</v>
      </c>
      <c r="H68" s="74">
        <f t="shared" si="8"/>
        <v>-55</v>
      </c>
      <c r="I68" s="74">
        <f t="shared" si="8"/>
        <v>-35</v>
      </c>
      <c r="J68" s="74">
        <f t="shared" si="8"/>
        <v>-20</v>
      </c>
      <c r="K68" s="74">
        <f t="shared" si="8"/>
        <v>8</v>
      </c>
      <c r="L68" s="74">
        <f t="shared" si="8"/>
        <v>38.1</v>
      </c>
      <c r="M68" s="74">
        <f t="shared" si="8"/>
        <v>92.3</v>
      </c>
      <c r="N68" s="74">
        <f t="shared" si="8"/>
        <v>93.300000000000011</v>
      </c>
      <c r="O68" s="74">
        <f t="shared" si="8"/>
        <v>66.900000000000006</v>
      </c>
      <c r="P68" s="74">
        <f t="shared" si="8"/>
        <v>102.89999999999999</v>
      </c>
      <c r="Q68" s="74">
        <f t="shared" si="8"/>
        <v>109.1</v>
      </c>
      <c r="R68" s="74">
        <f t="shared" si="8"/>
        <v>118.3</v>
      </c>
      <c r="S68" s="74">
        <f t="shared" si="8"/>
        <v>122.30000000000001</v>
      </c>
      <c r="T68" s="74">
        <f t="shared" si="8"/>
        <v>130.30000000000001</v>
      </c>
      <c r="U68" s="74">
        <f t="shared" si="8"/>
        <v>124.1</v>
      </c>
      <c r="V68" s="74">
        <f t="shared" si="8"/>
        <v>152.69999999999999</v>
      </c>
      <c r="W68" s="74">
        <f t="shared" si="8"/>
        <v>97.699999999999989</v>
      </c>
      <c r="X68" s="74">
        <f t="shared" si="8"/>
        <v>46.1</v>
      </c>
      <c r="Y68" s="74">
        <f t="shared" si="8"/>
        <v>10.8</v>
      </c>
      <c r="Z68" s="74">
        <f t="shared" si="8"/>
        <v>43.8</v>
      </c>
      <c r="AA68" s="74">
        <f t="shared" si="8"/>
        <v>6.4</v>
      </c>
      <c r="AB68" s="74">
        <f t="shared" si="8"/>
        <v>-11.9</v>
      </c>
      <c r="AC68" s="74">
        <f t="shared" si="8"/>
        <v>-19.5</v>
      </c>
      <c r="AD68" s="74">
        <f t="shared" si="8"/>
        <v>-27.4</v>
      </c>
      <c r="AE68" s="74">
        <f t="shared" si="8"/>
        <v>-5.8</v>
      </c>
      <c r="AF68" s="74">
        <f t="shared" si="8"/>
        <v>1.9</v>
      </c>
      <c r="AG68" s="79">
        <f>SUM(AG57:AG67)</f>
        <v>0</v>
      </c>
      <c r="AH68" s="56">
        <f t="shared" si="2"/>
        <v>152.69999999999999</v>
      </c>
      <c r="AI68" s="57">
        <f t="shared" si="3"/>
        <v>-55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9">SUM(C69:C71)</f>
        <v>0</v>
      </c>
      <c r="D72" s="74">
        <f t="shared" si="9"/>
        <v>0</v>
      </c>
      <c r="E72" s="74">
        <f t="shared" si="9"/>
        <v>0</v>
      </c>
      <c r="F72" s="74">
        <f t="shared" si="9"/>
        <v>0</v>
      </c>
      <c r="G72" s="74">
        <f t="shared" si="9"/>
        <v>0</v>
      </c>
      <c r="H72" s="74">
        <f t="shared" si="9"/>
        <v>0</v>
      </c>
      <c r="I72" s="74">
        <f t="shared" si="9"/>
        <v>0</v>
      </c>
      <c r="J72" s="74">
        <f t="shared" si="9"/>
        <v>0</v>
      </c>
      <c r="K72" s="74">
        <f t="shared" si="9"/>
        <v>0</v>
      </c>
      <c r="L72" s="74">
        <f t="shared" si="9"/>
        <v>0</v>
      </c>
      <c r="M72" s="74">
        <f t="shared" si="9"/>
        <v>0</v>
      </c>
      <c r="N72" s="74">
        <f t="shared" si="9"/>
        <v>0</v>
      </c>
      <c r="O72" s="74">
        <f t="shared" si="9"/>
        <v>0</v>
      </c>
      <c r="P72" s="74">
        <f t="shared" si="9"/>
        <v>0</v>
      </c>
      <c r="Q72" s="74">
        <f t="shared" si="9"/>
        <v>0</v>
      </c>
      <c r="R72" s="74">
        <f t="shared" si="9"/>
        <v>0</v>
      </c>
      <c r="S72" s="74">
        <f t="shared" si="9"/>
        <v>0</v>
      </c>
      <c r="T72" s="74">
        <f t="shared" si="9"/>
        <v>0</v>
      </c>
      <c r="U72" s="74">
        <f t="shared" si="9"/>
        <v>0</v>
      </c>
      <c r="V72" s="74">
        <f t="shared" si="9"/>
        <v>0</v>
      </c>
      <c r="W72" s="74">
        <f t="shared" si="9"/>
        <v>0</v>
      </c>
      <c r="X72" s="74">
        <f t="shared" si="9"/>
        <v>0</v>
      </c>
      <c r="Y72" s="74">
        <f t="shared" si="9"/>
        <v>0</v>
      </c>
      <c r="Z72" s="74">
        <f t="shared" si="9"/>
        <v>0</v>
      </c>
      <c r="AA72" s="74">
        <f t="shared" si="9"/>
        <v>0</v>
      </c>
      <c r="AB72" s="74">
        <f t="shared" si="9"/>
        <v>0</v>
      </c>
      <c r="AC72" s="74">
        <f t="shared" si="9"/>
        <v>0</v>
      </c>
      <c r="AD72" s="74">
        <f t="shared" si="9"/>
        <v>0</v>
      </c>
      <c r="AE72" s="74">
        <f t="shared" si="9"/>
        <v>0</v>
      </c>
      <c r="AF72" s="74">
        <f t="shared" si="9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871.94</v>
      </c>
      <c r="C73" s="90">
        <f t="shared" ref="C73:AG73" si="10">C68+C56+C52+C38+C72</f>
        <v>851.94</v>
      </c>
      <c r="D73" s="90">
        <f t="shared" si="10"/>
        <v>853.44</v>
      </c>
      <c r="E73" s="90">
        <f t="shared" si="10"/>
        <v>868.24</v>
      </c>
      <c r="F73" s="90">
        <f t="shared" si="10"/>
        <v>927.24</v>
      </c>
      <c r="G73" s="90">
        <f t="shared" si="10"/>
        <v>1041.24</v>
      </c>
      <c r="H73" s="90">
        <f t="shared" si="10"/>
        <v>1071.24</v>
      </c>
      <c r="I73" s="90">
        <f t="shared" si="10"/>
        <v>1170.94</v>
      </c>
      <c r="J73" s="90">
        <f t="shared" si="10"/>
        <v>1293.94</v>
      </c>
      <c r="K73" s="90">
        <f t="shared" si="10"/>
        <v>1365.94</v>
      </c>
      <c r="L73" s="90">
        <f t="shared" si="10"/>
        <v>1383.54</v>
      </c>
      <c r="M73" s="90">
        <f t="shared" si="10"/>
        <v>1303.6399999999999</v>
      </c>
      <c r="N73" s="90">
        <f t="shared" si="10"/>
        <v>1221.8400000000001</v>
      </c>
      <c r="O73" s="90">
        <f t="shared" si="10"/>
        <v>1123.44</v>
      </c>
      <c r="P73" s="90">
        <f t="shared" si="10"/>
        <v>1114.44</v>
      </c>
      <c r="Q73" s="90">
        <f t="shared" si="10"/>
        <v>1124.54</v>
      </c>
      <c r="R73" s="90">
        <f t="shared" si="10"/>
        <v>1125.04</v>
      </c>
      <c r="S73" s="90">
        <f t="shared" si="10"/>
        <v>1126.1399999999999</v>
      </c>
      <c r="T73" s="90">
        <f t="shared" si="10"/>
        <v>1205.94</v>
      </c>
      <c r="U73" s="90">
        <f t="shared" si="10"/>
        <v>1253.74</v>
      </c>
      <c r="V73" s="90">
        <f t="shared" si="10"/>
        <v>1378.6399999999999</v>
      </c>
      <c r="W73" s="90">
        <f t="shared" si="10"/>
        <v>1408.6399999999999</v>
      </c>
      <c r="X73" s="90">
        <f t="shared" si="10"/>
        <v>1349.74</v>
      </c>
      <c r="Y73" s="90">
        <f t="shared" si="10"/>
        <v>1310.7400000000002</v>
      </c>
      <c r="Z73" s="90">
        <f t="shared" si="10"/>
        <v>1274.7400000000002</v>
      </c>
      <c r="AA73" s="90">
        <f t="shared" si="10"/>
        <v>1197.54</v>
      </c>
      <c r="AB73" s="90">
        <f t="shared" si="10"/>
        <v>1139.24</v>
      </c>
      <c r="AC73" s="90">
        <f t="shared" si="10"/>
        <v>1080.6399999999999</v>
      </c>
      <c r="AD73" s="90">
        <f t="shared" si="10"/>
        <v>964.6400000000001</v>
      </c>
      <c r="AE73" s="90">
        <f t="shared" si="10"/>
        <v>888.33999999999992</v>
      </c>
      <c r="AF73" s="90">
        <f t="shared" si="10"/>
        <v>857.24</v>
      </c>
      <c r="AG73" s="90">
        <f t="shared" si="10"/>
        <v>2144.14</v>
      </c>
      <c r="AH73" s="56">
        <f t="shared" si="2"/>
        <v>1408.6399999999999</v>
      </c>
      <c r="AI73" s="57">
        <f t="shared" si="3"/>
        <v>851.94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871.94</v>
      </c>
      <c r="C75" s="90">
        <f t="shared" ref="C75:AF75" si="11">C72+C68+C56+C52+C38+C74</f>
        <v>851.94</v>
      </c>
      <c r="D75" s="90">
        <f t="shared" si="11"/>
        <v>853.44</v>
      </c>
      <c r="E75" s="90">
        <f t="shared" si="11"/>
        <v>868.24</v>
      </c>
      <c r="F75" s="90">
        <f t="shared" si="11"/>
        <v>927.24</v>
      </c>
      <c r="G75" s="90">
        <f t="shared" si="11"/>
        <v>1041.24</v>
      </c>
      <c r="H75" s="90">
        <f t="shared" si="11"/>
        <v>1071.24</v>
      </c>
      <c r="I75" s="90">
        <f t="shared" si="11"/>
        <v>1170.94</v>
      </c>
      <c r="J75" s="90">
        <f t="shared" si="11"/>
        <v>1293.94</v>
      </c>
      <c r="K75" s="90">
        <f t="shared" si="11"/>
        <v>1365.94</v>
      </c>
      <c r="L75" s="90">
        <f t="shared" si="11"/>
        <v>1383.54</v>
      </c>
      <c r="M75" s="90">
        <f t="shared" si="11"/>
        <v>1303.6399999999999</v>
      </c>
      <c r="N75" s="90">
        <f t="shared" si="11"/>
        <v>1221.8400000000001</v>
      </c>
      <c r="O75" s="90">
        <f t="shared" si="11"/>
        <v>1123.44</v>
      </c>
      <c r="P75" s="90">
        <f t="shared" si="11"/>
        <v>1114.44</v>
      </c>
      <c r="Q75" s="90">
        <f t="shared" si="11"/>
        <v>1124.54</v>
      </c>
      <c r="R75" s="90">
        <f t="shared" si="11"/>
        <v>1125.04</v>
      </c>
      <c r="S75" s="90">
        <f t="shared" si="11"/>
        <v>1126.1399999999999</v>
      </c>
      <c r="T75" s="90">
        <f t="shared" si="11"/>
        <v>1205.94</v>
      </c>
      <c r="U75" s="90">
        <f t="shared" si="11"/>
        <v>1253.74</v>
      </c>
      <c r="V75" s="90">
        <f t="shared" si="11"/>
        <v>1378.6399999999999</v>
      </c>
      <c r="W75" s="90">
        <f t="shared" si="11"/>
        <v>1408.6399999999999</v>
      </c>
      <c r="X75" s="90">
        <f t="shared" si="11"/>
        <v>1349.74</v>
      </c>
      <c r="Y75" s="90">
        <f t="shared" si="11"/>
        <v>1310.7400000000002</v>
      </c>
      <c r="Z75" s="90">
        <f t="shared" si="11"/>
        <v>1274.7400000000002</v>
      </c>
      <c r="AA75" s="90">
        <f t="shared" si="11"/>
        <v>1197.54</v>
      </c>
      <c r="AB75" s="90">
        <f t="shared" si="11"/>
        <v>1139.24</v>
      </c>
      <c r="AC75" s="90">
        <f t="shared" si="11"/>
        <v>1080.6399999999999</v>
      </c>
      <c r="AD75" s="90">
        <f t="shared" si="11"/>
        <v>964.6400000000001</v>
      </c>
      <c r="AE75" s="90">
        <f t="shared" si="11"/>
        <v>888.33999999999992</v>
      </c>
      <c r="AF75" s="90">
        <f t="shared" si="11"/>
        <v>857.24</v>
      </c>
      <c r="AG75" s="79">
        <f>AG72+AG68+AG56+AG52+AG38+AG74</f>
        <v>2144.14</v>
      </c>
      <c r="AH75" s="56">
        <f t="shared" si="2"/>
        <v>1408.6399999999999</v>
      </c>
      <c r="AI75" s="57">
        <f t="shared" si="3"/>
        <v>851.94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2">IF(C60&lt;0,C60*-1,0)</f>
        <v>0</v>
      </c>
      <c r="D76" s="60">
        <f t="shared" si="12"/>
        <v>0</v>
      </c>
      <c r="E76" s="60">
        <f t="shared" si="12"/>
        <v>0</v>
      </c>
      <c r="F76" s="60">
        <f t="shared" si="12"/>
        <v>0</v>
      </c>
      <c r="G76" s="60">
        <f t="shared" si="12"/>
        <v>0</v>
      </c>
      <c r="H76" s="60">
        <f t="shared" si="12"/>
        <v>0</v>
      </c>
      <c r="I76" s="60">
        <f t="shared" si="12"/>
        <v>0</v>
      </c>
      <c r="J76" s="60">
        <f t="shared" si="12"/>
        <v>0</v>
      </c>
      <c r="K76" s="60">
        <f t="shared" si="12"/>
        <v>0</v>
      </c>
      <c r="L76" s="60">
        <f t="shared" si="12"/>
        <v>0</v>
      </c>
      <c r="M76" s="60">
        <f t="shared" si="12"/>
        <v>0</v>
      </c>
      <c r="N76" s="60">
        <f t="shared" si="12"/>
        <v>0</v>
      </c>
      <c r="O76" s="60">
        <f t="shared" si="12"/>
        <v>0</v>
      </c>
      <c r="P76" s="60">
        <f t="shared" si="12"/>
        <v>0</v>
      </c>
      <c r="Q76" s="60">
        <f t="shared" si="12"/>
        <v>0</v>
      </c>
      <c r="R76" s="60">
        <f t="shared" si="12"/>
        <v>0</v>
      </c>
      <c r="S76" s="60">
        <f t="shared" si="12"/>
        <v>0</v>
      </c>
      <c r="T76" s="60">
        <f t="shared" si="12"/>
        <v>0</v>
      </c>
      <c r="U76" s="60">
        <f t="shared" si="12"/>
        <v>0</v>
      </c>
      <c r="V76" s="60">
        <f t="shared" si="12"/>
        <v>0</v>
      </c>
      <c r="W76" s="60">
        <f t="shared" si="12"/>
        <v>0</v>
      </c>
      <c r="X76" s="60">
        <f t="shared" si="12"/>
        <v>0</v>
      </c>
      <c r="Y76" s="60">
        <f t="shared" si="12"/>
        <v>0</v>
      </c>
      <c r="Z76" s="60">
        <f t="shared" si="12"/>
        <v>0</v>
      </c>
      <c r="AA76" s="60">
        <f t="shared" si="12"/>
        <v>0</v>
      </c>
      <c r="AB76" s="60">
        <f t="shared" si="12"/>
        <v>0</v>
      </c>
      <c r="AC76" s="60">
        <f t="shared" si="12"/>
        <v>0</v>
      </c>
      <c r="AD76" s="60">
        <f t="shared" si="12"/>
        <v>0</v>
      </c>
      <c r="AE76" s="60">
        <f t="shared" si="12"/>
        <v>0</v>
      </c>
      <c r="AF76" s="60">
        <f t="shared" si="12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3">IF(C58&lt;0,C58*-1,0)</f>
        <v>0</v>
      </c>
      <c r="D77" s="60">
        <f t="shared" si="13"/>
        <v>0</v>
      </c>
      <c r="E77" s="60">
        <f t="shared" si="13"/>
        <v>0</v>
      </c>
      <c r="F77" s="60">
        <f t="shared" si="13"/>
        <v>0</v>
      </c>
      <c r="G77" s="60">
        <f t="shared" si="13"/>
        <v>0</v>
      </c>
      <c r="H77" s="60">
        <f t="shared" si="13"/>
        <v>0</v>
      </c>
      <c r="I77" s="60">
        <f t="shared" si="13"/>
        <v>0</v>
      </c>
      <c r="J77" s="60">
        <f t="shared" si="13"/>
        <v>0</v>
      </c>
      <c r="K77" s="60">
        <f t="shared" si="13"/>
        <v>0</v>
      </c>
      <c r="L77" s="60">
        <f t="shared" si="13"/>
        <v>0</v>
      </c>
      <c r="M77" s="60">
        <f t="shared" si="13"/>
        <v>0</v>
      </c>
      <c r="N77" s="60">
        <f t="shared" si="13"/>
        <v>0</v>
      </c>
      <c r="O77" s="60">
        <f t="shared" si="13"/>
        <v>0</v>
      </c>
      <c r="P77" s="60">
        <f t="shared" si="13"/>
        <v>0</v>
      </c>
      <c r="Q77" s="60">
        <f t="shared" si="13"/>
        <v>0</v>
      </c>
      <c r="R77" s="60">
        <f t="shared" si="13"/>
        <v>0</v>
      </c>
      <c r="S77" s="60">
        <f t="shared" si="13"/>
        <v>0</v>
      </c>
      <c r="T77" s="60">
        <f t="shared" si="13"/>
        <v>0</v>
      </c>
      <c r="U77" s="60">
        <f t="shared" si="13"/>
        <v>0</v>
      </c>
      <c r="V77" s="60">
        <f t="shared" si="13"/>
        <v>0</v>
      </c>
      <c r="W77" s="60">
        <f t="shared" si="13"/>
        <v>0</v>
      </c>
      <c r="X77" s="60">
        <f t="shared" si="13"/>
        <v>0</v>
      </c>
      <c r="Y77" s="60">
        <f t="shared" si="13"/>
        <v>0</v>
      </c>
      <c r="Z77" s="60">
        <f t="shared" si="13"/>
        <v>0</v>
      </c>
      <c r="AA77" s="60">
        <f t="shared" si="13"/>
        <v>0</v>
      </c>
      <c r="AB77" s="60">
        <f t="shared" si="13"/>
        <v>0</v>
      </c>
      <c r="AC77" s="60">
        <f t="shared" si="13"/>
        <v>0</v>
      </c>
      <c r="AD77" s="60">
        <f t="shared" si="13"/>
        <v>0</v>
      </c>
      <c r="AE77" s="60">
        <f t="shared" si="13"/>
        <v>0</v>
      </c>
      <c r="AF77" s="60">
        <f t="shared" si="13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4">IF(C61&lt;0,C61*-1,0)</f>
        <v>0</v>
      </c>
      <c r="D78" s="60">
        <f t="shared" si="14"/>
        <v>0</v>
      </c>
      <c r="E78" s="60">
        <f t="shared" si="14"/>
        <v>0</v>
      </c>
      <c r="F78" s="60">
        <f t="shared" si="14"/>
        <v>0</v>
      </c>
      <c r="G78" s="60">
        <f t="shared" si="14"/>
        <v>0</v>
      </c>
      <c r="H78" s="60">
        <f t="shared" si="14"/>
        <v>0</v>
      </c>
      <c r="I78" s="60">
        <f t="shared" si="14"/>
        <v>0</v>
      </c>
      <c r="J78" s="60">
        <f t="shared" si="14"/>
        <v>0</v>
      </c>
      <c r="K78" s="60">
        <f t="shared" si="14"/>
        <v>0</v>
      </c>
      <c r="L78" s="60">
        <f t="shared" si="14"/>
        <v>0</v>
      </c>
      <c r="M78" s="60">
        <f t="shared" si="14"/>
        <v>0</v>
      </c>
      <c r="N78" s="60">
        <f t="shared" si="14"/>
        <v>0</v>
      </c>
      <c r="O78" s="60">
        <f t="shared" si="14"/>
        <v>0</v>
      </c>
      <c r="P78" s="60">
        <f t="shared" si="14"/>
        <v>0</v>
      </c>
      <c r="Q78" s="60">
        <f t="shared" si="14"/>
        <v>0</v>
      </c>
      <c r="R78" s="60">
        <f t="shared" si="14"/>
        <v>0</v>
      </c>
      <c r="S78" s="60">
        <f t="shared" si="14"/>
        <v>0</v>
      </c>
      <c r="T78" s="60">
        <f t="shared" si="14"/>
        <v>0</v>
      </c>
      <c r="U78" s="60">
        <f t="shared" si="14"/>
        <v>0</v>
      </c>
      <c r="V78" s="60">
        <f t="shared" si="14"/>
        <v>0</v>
      </c>
      <c r="W78" s="60">
        <f t="shared" si="14"/>
        <v>0</v>
      </c>
      <c r="X78" s="60">
        <f t="shared" si="14"/>
        <v>0</v>
      </c>
      <c r="Y78" s="60">
        <f t="shared" si="14"/>
        <v>0</v>
      </c>
      <c r="Z78" s="60">
        <f t="shared" si="14"/>
        <v>0</v>
      </c>
      <c r="AA78" s="60">
        <f t="shared" si="14"/>
        <v>0</v>
      </c>
      <c r="AB78" s="60">
        <f t="shared" si="14"/>
        <v>0</v>
      </c>
      <c r="AC78" s="60">
        <f t="shared" si="14"/>
        <v>0</v>
      </c>
      <c r="AD78" s="60">
        <f t="shared" si="14"/>
        <v>0</v>
      </c>
      <c r="AE78" s="60">
        <f t="shared" si="14"/>
        <v>0</v>
      </c>
      <c r="AF78" s="60">
        <f t="shared" si="14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40</v>
      </c>
      <c r="C79" s="60">
        <f t="shared" ref="C79:AF79" si="15">IF(C59&lt;0,C59*-1,0)</f>
        <v>40</v>
      </c>
      <c r="D79" s="60">
        <f t="shared" si="15"/>
        <v>40</v>
      </c>
      <c r="E79" s="60">
        <f t="shared" si="15"/>
        <v>40</v>
      </c>
      <c r="F79" s="60">
        <f t="shared" si="15"/>
        <v>39</v>
      </c>
      <c r="G79" s="60">
        <f t="shared" si="15"/>
        <v>55</v>
      </c>
      <c r="H79" s="60">
        <f t="shared" si="15"/>
        <v>55</v>
      </c>
      <c r="I79" s="60">
        <f t="shared" si="15"/>
        <v>35</v>
      </c>
      <c r="J79" s="60">
        <f t="shared" si="15"/>
        <v>50</v>
      </c>
      <c r="K79" s="60">
        <f t="shared" si="15"/>
        <v>50</v>
      </c>
      <c r="L79" s="60">
        <f t="shared" si="15"/>
        <v>37.6</v>
      </c>
      <c r="M79" s="60">
        <f t="shared" si="15"/>
        <v>46</v>
      </c>
      <c r="N79" s="60">
        <f t="shared" si="15"/>
        <v>18.8</v>
      </c>
      <c r="O79" s="60">
        <f t="shared" si="15"/>
        <v>22.6</v>
      </c>
      <c r="P79" s="60">
        <f t="shared" si="15"/>
        <v>2</v>
      </c>
      <c r="Q79" s="60">
        <f t="shared" si="15"/>
        <v>0</v>
      </c>
      <c r="R79" s="60">
        <f t="shared" si="15"/>
        <v>0</v>
      </c>
      <c r="S79" s="60">
        <f t="shared" si="15"/>
        <v>0</v>
      </c>
      <c r="T79" s="60">
        <f t="shared" si="15"/>
        <v>0</v>
      </c>
      <c r="U79" s="60">
        <f t="shared" si="15"/>
        <v>0</v>
      </c>
      <c r="V79" s="60">
        <f t="shared" si="15"/>
        <v>0</v>
      </c>
      <c r="W79" s="60">
        <f t="shared" si="15"/>
        <v>41</v>
      </c>
      <c r="X79" s="60">
        <f t="shared" si="15"/>
        <v>46</v>
      </c>
      <c r="Y79" s="60">
        <f t="shared" si="15"/>
        <v>38</v>
      </c>
      <c r="Z79" s="60">
        <f t="shared" si="15"/>
        <v>0</v>
      </c>
      <c r="AA79" s="60">
        <f t="shared" si="15"/>
        <v>0</v>
      </c>
      <c r="AB79" s="60">
        <f t="shared" si="15"/>
        <v>11.9</v>
      </c>
      <c r="AC79" s="60">
        <f t="shared" si="15"/>
        <v>19.5</v>
      </c>
      <c r="AD79" s="60">
        <f t="shared" si="15"/>
        <v>27.4</v>
      </c>
      <c r="AE79" s="60">
        <f t="shared" si="15"/>
        <v>5.8</v>
      </c>
      <c r="AF79" s="60">
        <f t="shared" si="15"/>
        <v>0</v>
      </c>
      <c r="AG79" s="93"/>
      <c r="AH79" s="56">
        <f t="shared" ref="AH79:AH91" si="16">MAX(B79:AF79)</f>
        <v>55</v>
      </c>
      <c r="AI79" s="57">
        <f t="shared" ref="AI79:AI91" si="17">MIN(B79:AF79)</f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18">IF(C57&lt;0,C57*-1,0)</f>
        <v>0</v>
      </c>
      <c r="D80" s="60">
        <f t="shared" si="18"/>
        <v>0</v>
      </c>
      <c r="E80" s="60">
        <f t="shared" si="18"/>
        <v>0</v>
      </c>
      <c r="F80" s="60">
        <f t="shared" si="18"/>
        <v>0</v>
      </c>
      <c r="G80" s="60">
        <f t="shared" si="18"/>
        <v>0</v>
      </c>
      <c r="H80" s="60">
        <f t="shared" si="18"/>
        <v>0</v>
      </c>
      <c r="I80" s="60">
        <f t="shared" si="18"/>
        <v>0</v>
      </c>
      <c r="J80" s="60">
        <f t="shared" si="18"/>
        <v>0</v>
      </c>
      <c r="K80" s="60">
        <f t="shared" si="18"/>
        <v>0</v>
      </c>
      <c r="L80" s="60">
        <f t="shared" si="18"/>
        <v>0</v>
      </c>
      <c r="M80" s="60">
        <f t="shared" si="18"/>
        <v>0</v>
      </c>
      <c r="N80" s="60">
        <f t="shared" si="18"/>
        <v>0</v>
      </c>
      <c r="O80" s="60">
        <f t="shared" si="18"/>
        <v>0</v>
      </c>
      <c r="P80" s="60">
        <f t="shared" si="18"/>
        <v>0</v>
      </c>
      <c r="Q80" s="60">
        <f t="shared" si="18"/>
        <v>0</v>
      </c>
      <c r="R80" s="60">
        <f t="shared" si="18"/>
        <v>0</v>
      </c>
      <c r="S80" s="60">
        <f t="shared" si="18"/>
        <v>0</v>
      </c>
      <c r="T80" s="60">
        <f t="shared" si="18"/>
        <v>0</v>
      </c>
      <c r="U80" s="60">
        <f t="shared" si="18"/>
        <v>0</v>
      </c>
      <c r="V80" s="60">
        <f t="shared" si="18"/>
        <v>0</v>
      </c>
      <c r="W80" s="60">
        <f t="shared" si="18"/>
        <v>0</v>
      </c>
      <c r="X80" s="60">
        <f t="shared" si="18"/>
        <v>0</v>
      </c>
      <c r="Y80" s="60">
        <f t="shared" si="18"/>
        <v>0</v>
      </c>
      <c r="Z80" s="60">
        <f t="shared" si="18"/>
        <v>0</v>
      </c>
      <c r="AA80" s="60">
        <f t="shared" si="18"/>
        <v>0</v>
      </c>
      <c r="AB80" s="60">
        <f t="shared" si="18"/>
        <v>0</v>
      </c>
      <c r="AC80" s="60">
        <f t="shared" si="18"/>
        <v>0</v>
      </c>
      <c r="AD80" s="60">
        <f t="shared" si="18"/>
        <v>0</v>
      </c>
      <c r="AE80" s="60">
        <f t="shared" si="18"/>
        <v>0</v>
      </c>
      <c r="AF80" s="60">
        <f t="shared" si="18"/>
        <v>0</v>
      </c>
      <c r="AG80" s="93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6"/>
        <v>0</v>
      </c>
      <c r="AI81" s="57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19">SUM(B76:B81)</f>
        <v>40</v>
      </c>
      <c r="C82" s="74">
        <f t="shared" si="19"/>
        <v>40</v>
      </c>
      <c r="D82" s="74">
        <f t="shared" si="19"/>
        <v>40</v>
      </c>
      <c r="E82" s="74">
        <f t="shared" si="19"/>
        <v>40</v>
      </c>
      <c r="F82" s="74">
        <f t="shared" si="19"/>
        <v>39</v>
      </c>
      <c r="G82" s="74">
        <f t="shared" si="19"/>
        <v>55</v>
      </c>
      <c r="H82" s="74">
        <f t="shared" si="19"/>
        <v>55</v>
      </c>
      <c r="I82" s="74">
        <f t="shared" si="19"/>
        <v>35</v>
      </c>
      <c r="J82" s="74">
        <f t="shared" si="19"/>
        <v>50</v>
      </c>
      <c r="K82" s="74">
        <f t="shared" si="19"/>
        <v>50</v>
      </c>
      <c r="L82" s="74">
        <f t="shared" si="19"/>
        <v>37.6</v>
      </c>
      <c r="M82" s="74">
        <f t="shared" si="19"/>
        <v>46</v>
      </c>
      <c r="N82" s="74">
        <f t="shared" si="19"/>
        <v>18.8</v>
      </c>
      <c r="O82" s="74">
        <f t="shared" si="19"/>
        <v>22.6</v>
      </c>
      <c r="P82" s="74">
        <f t="shared" si="19"/>
        <v>2</v>
      </c>
      <c r="Q82" s="74">
        <f t="shared" si="19"/>
        <v>0</v>
      </c>
      <c r="R82" s="74">
        <f t="shared" si="19"/>
        <v>0</v>
      </c>
      <c r="S82" s="74">
        <f t="shared" si="19"/>
        <v>0</v>
      </c>
      <c r="T82" s="74">
        <f t="shared" si="19"/>
        <v>0</v>
      </c>
      <c r="U82" s="74">
        <f t="shared" si="19"/>
        <v>0</v>
      </c>
      <c r="V82" s="74">
        <f t="shared" si="19"/>
        <v>0</v>
      </c>
      <c r="W82" s="74">
        <f t="shared" si="19"/>
        <v>41</v>
      </c>
      <c r="X82" s="74">
        <f t="shared" si="19"/>
        <v>46</v>
      </c>
      <c r="Y82" s="74">
        <f t="shared" si="19"/>
        <v>38</v>
      </c>
      <c r="Z82" s="74">
        <f t="shared" si="19"/>
        <v>0</v>
      </c>
      <c r="AA82" s="74">
        <f t="shared" si="19"/>
        <v>0</v>
      </c>
      <c r="AB82" s="74">
        <f t="shared" si="19"/>
        <v>11.9</v>
      </c>
      <c r="AC82" s="74">
        <f t="shared" si="19"/>
        <v>19.5</v>
      </c>
      <c r="AD82" s="74">
        <f t="shared" si="19"/>
        <v>27.4</v>
      </c>
      <c r="AE82" s="74">
        <f t="shared" si="19"/>
        <v>5.8</v>
      </c>
      <c r="AF82" s="74">
        <f t="shared" si="19"/>
        <v>0</v>
      </c>
      <c r="AG82" s="79">
        <f t="shared" si="19"/>
        <v>0</v>
      </c>
      <c r="AH82" s="56">
        <f t="shared" si="16"/>
        <v>55</v>
      </c>
      <c r="AI82" s="57">
        <f t="shared" si="17"/>
        <v>0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0">SUM(B70:B82)</f>
        <v>1823.88</v>
      </c>
      <c r="C83" s="74">
        <f t="shared" si="20"/>
        <v>1783.88</v>
      </c>
      <c r="D83" s="74">
        <f t="shared" si="20"/>
        <v>1786.88</v>
      </c>
      <c r="E83" s="74">
        <f t="shared" si="20"/>
        <v>1816.48</v>
      </c>
      <c r="F83" s="74">
        <f t="shared" si="20"/>
        <v>1932.48</v>
      </c>
      <c r="G83" s="74">
        <f t="shared" si="20"/>
        <v>2192.48</v>
      </c>
      <c r="H83" s="74">
        <f t="shared" si="20"/>
        <v>2252.48</v>
      </c>
      <c r="I83" s="74">
        <f t="shared" si="20"/>
        <v>2411.88</v>
      </c>
      <c r="J83" s="74">
        <f t="shared" si="20"/>
        <v>2687.88</v>
      </c>
      <c r="K83" s="74">
        <f t="shared" si="20"/>
        <v>2831.88</v>
      </c>
      <c r="L83" s="74">
        <f t="shared" si="20"/>
        <v>2842.2799999999997</v>
      </c>
      <c r="M83" s="74">
        <f t="shared" si="20"/>
        <v>2699.2799999999997</v>
      </c>
      <c r="N83" s="74">
        <f t="shared" si="20"/>
        <v>2481.2800000000007</v>
      </c>
      <c r="O83" s="74">
        <f t="shared" si="20"/>
        <v>2292.08</v>
      </c>
      <c r="P83" s="74">
        <f t="shared" si="20"/>
        <v>2232.88</v>
      </c>
      <c r="Q83" s="74">
        <f t="shared" si="20"/>
        <v>2249.08</v>
      </c>
      <c r="R83" s="74">
        <f t="shared" si="20"/>
        <v>2250.08</v>
      </c>
      <c r="S83" s="74">
        <f t="shared" si="20"/>
        <v>2252.2799999999997</v>
      </c>
      <c r="T83" s="74">
        <f t="shared" si="20"/>
        <v>2411.88</v>
      </c>
      <c r="U83" s="74">
        <f t="shared" si="20"/>
        <v>2507.48</v>
      </c>
      <c r="V83" s="74">
        <f t="shared" si="20"/>
        <v>2757.2799999999997</v>
      </c>
      <c r="W83" s="74">
        <f t="shared" si="20"/>
        <v>2899.2799999999997</v>
      </c>
      <c r="X83" s="74">
        <f t="shared" si="20"/>
        <v>2791.48</v>
      </c>
      <c r="Y83" s="74">
        <f t="shared" si="20"/>
        <v>2697.4800000000005</v>
      </c>
      <c r="Z83" s="74">
        <f t="shared" si="20"/>
        <v>2549.4800000000005</v>
      </c>
      <c r="AA83" s="74">
        <f t="shared" si="20"/>
        <v>2395.08</v>
      </c>
      <c r="AB83" s="74">
        <f t="shared" si="20"/>
        <v>2302.2800000000002</v>
      </c>
      <c r="AC83" s="74">
        <f t="shared" si="20"/>
        <v>2200.2799999999997</v>
      </c>
      <c r="AD83" s="74">
        <f t="shared" si="20"/>
        <v>1984.0800000000004</v>
      </c>
      <c r="AE83" s="74">
        <f t="shared" si="20"/>
        <v>1788.2799999999997</v>
      </c>
      <c r="AF83" s="74">
        <f t="shared" si="20"/>
        <v>1714.48</v>
      </c>
      <c r="AG83" s="79">
        <f t="shared" si="20"/>
        <v>4360.08</v>
      </c>
      <c r="AH83" s="56">
        <f t="shared" si="16"/>
        <v>2899.2799999999997</v>
      </c>
      <c r="AI83" s="57">
        <f t="shared" si="17"/>
        <v>1714.48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49.98</v>
      </c>
      <c r="C84" s="97">
        <v>50</v>
      </c>
      <c r="D84" s="97">
        <v>50.01</v>
      </c>
      <c r="E84" s="97">
        <v>50.031999999999996</v>
      </c>
      <c r="F84" s="97">
        <v>50.073999999999998</v>
      </c>
      <c r="G84" s="97">
        <v>50.018000000000001</v>
      </c>
      <c r="H84" s="97">
        <v>49.780999999999999</v>
      </c>
      <c r="I84" s="97">
        <v>49.780999999999999</v>
      </c>
      <c r="J84" s="97">
        <v>49.86</v>
      </c>
      <c r="K84" s="97">
        <v>49.954999999999998</v>
      </c>
      <c r="L84" s="97">
        <v>50.076000000000001</v>
      </c>
      <c r="M84" s="97">
        <v>50.033999999999999</v>
      </c>
      <c r="N84" s="97">
        <v>50.116999999999997</v>
      </c>
      <c r="O84" s="97">
        <v>50.122999999999998</v>
      </c>
      <c r="P84" s="97">
        <v>50.005000000000003</v>
      </c>
      <c r="Q84" s="97">
        <v>50.094999999999999</v>
      </c>
      <c r="R84" s="97">
        <v>49.968000000000004</v>
      </c>
      <c r="S84" s="97">
        <v>49.96</v>
      </c>
      <c r="T84" s="97">
        <v>49.96</v>
      </c>
      <c r="U84" s="97">
        <v>50.08</v>
      </c>
      <c r="V84" s="97">
        <v>49.98</v>
      </c>
      <c r="W84" s="97">
        <v>49.94</v>
      </c>
      <c r="X84" s="97">
        <v>49.95</v>
      </c>
      <c r="Y84" s="97">
        <v>50.061</v>
      </c>
      <c r="Z84" s="97">
        <v>50</v>
      </c>
      <c r="AA84" s="97">
        <v>50.036000000000001</v>
      </c>
      <c r="AB84" s="97">
        <v>49.948</v>
      </c>
      <c r="AC84" s="97">
        <v>49.996000000000002</v>
      </c>
      <c r="AD84" s="97">
        <v>50.104999999999997</v>
      </c>
      <c r="AE84" s="97">
        <v>50.097000000000001</v>
      </c>
      <c r="AF84" s="96">
        <v>50.031999999999996</v>
      </c>
      <c r="AG84" s="98"/>
      <c r="AH84" s="56">
        <f t="shared" si="16"/>
        <v>50.122999999999998</v>
      </c>
      <c r="AI84" s="57">
        <f t="shared" si="17"/>
        <v>49.780999999999999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127</v>
      </c>
      <c r="C85" s="53">
        <v>127</v>
      </c>
      <c r="D85" s="53">
        <v>127</v>
      </c>
      <c r="E85" s="53">
        <v>126.8</v>
      </c>
      <c r="F85" s="53">
        <v>126</v>
      </c>
      <c r="G85" s="53">
        <v>125.7</v>
      </c>
      <c r="H85" s="53">
        <v>125.7</v>
      </c>
      <c r="I85" s="53">
        <v>124.6</v>
      </c>
      <c r="J85" s="53">
        <v>127.1</v>
      </c>
      <c r="K85" s="53">
        <v>125.8</v>
      </c>
      <c r="L85" s="53">
        <v>125.4</v>
      </c>
      <c r="M85" s="53">
        <v>125.3</v>
      </c>
      <c r="N85" s="53">
        <v>126.8</v>
      </c>
      <c r="O85" s="53">
        <v>126.8</v>
      </c>
      <c r="P85" s="53">
        <v>126</v>
      </c>
      <c r="Q85" s="53">
        <v>126.3</v>
      </c>
      <c r="R85" s="53">
        <v>126.5</v>
      </c>
      <c r="S85" s="53">
        <v>125.3</v>
      </c>
      <c r="T85" s="53">
        <v>125.3</v>
      </c>
      <c r="U85" s="53">
        <v>126.1</v>
      </c>
      <c r="V85" s="53">
        <v>125.1</v>
      </c>
      <c r="W85" s="101">
        <v>125.2</v>
      </c>
      <c r="X85" s="101">
        <v>124.1</v>
      </c>
      <c r="Y85" s="101">
        <v>124.1</v>
      </c>
      <c r="Z85" s="101">
        <v>122.5</v>
      </c>
      <c r="AA85" s="53">
        <v>124.3</v>
      </c>
      <c r="AB85" s="53">
        <v>124.5</v>
      </c>
      <c r="AC85" s="53">
        <v>125.3</v>
      </c>
      <c r="AD85" s="53">
        <v>126.5</v>
      </c>
      <c r="AE85" s="53">
        <v>126.1</v>
      </c>
      <c r="AF85" s="100">
        <v>126.5</v>
      </c>
      <c r="AG85" s="102"/>
      <c r="AH85" s="56">
        <f t="shared" si="16"/>
        <v>127.1</v>
      </c>
      <c r="AI85" s="57">
        <f t="shared" si="17"/>
        <v>122.5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131</v>
      </c>
      <c r="C86" s="53">
        <v>131</v>
      </c>
      <c r="D86" s="53">
        <v>130.9</v>
      </c>
      <c r="E86" s="53">
        <v>130.69999999999999</v>
      </c>
      <c r="F86" s="53">
        <v>129.9</v>
      </c>
      <c r="G86" s="53">
        <v>129</v>
      </c>
      <c r="H86" s="53">
        <v>129</v>
      </c>
      <c r="I86" s="53">
        <v>127.8</v>
      </c>
      <c r="J86" s="53">
        <v>128.9</v>
      </c>
      <c r="K86" s="53">
        <v>127.2</v>
      </c>
      <c r="L86" s="53">
        <v>127.3</v>
      </c>
      <c r="M86" s="53">
        <v>127.6</v>
      </c>
      <c r="N86" s="53">
        <v>128.9</v>
      </c>
      <c r="O86" s="53">
        <v>128.9</v>
      </c>
      <c r="P86" s="53">
        <v>128.6</v>
      </c>
      <c r="Q86" s="53">
        <v>128.30000000000001</v>
      </c>
      <c r="R86" s="53">
        <v>128.69999999999999</v>
      </c>
      <c r="S86" s="53">
        <v>127.5</v>
      </c>
      <c r="T86" s="53">
        <v>127.5</v>
      </c>
      <c r="U86" s="53">
        <v>128.1</v>
      </c>
      <c r="V86" s="53">
        <v>126.9</v>
      </c>
      <c r="W86" s="101">
        <v>127</v>
      </c>
      <c r="X86" s="101">
        <v>126.5</v>
      </c>
      <c r="Y86" s="101">
        <v>126.5</v>
      </c>
      <c r="Z86" s="101">
        <v>125.3</v>
      </c>
      <c r="AA86" s="53">
        <v>127.3</v>
      </c>
      <c r="AB86" s="53">
        <v>127.3</v>
      </c>
      <c r="AC86" s="53">
        <v>128.19999999999999</v>
      </c>
      <c r="AD86" s="53">
        <v>129.9</v>
      </c>
      <c r="AE86" s="53">
        <v>129.69999999999999</v>
      </c>
      <c r="AF86" s="100">
        <v>130.4</v>
      </c>
      <c r="AG86" s="102"/>
      <c r="AH86" s="56">
        <f t="shared" si="16"/>
        <v>131</v>
      </c>
      <c r="AI86" s="57">
        <f t="shared" si="17"/>
        <v>125.3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130</v>
      </c>
      <c r="C87" s="53">
        <v>130</v>
      </c>
      <c r="D87" s="53">
        <v>130.5</v>
      </c>
      <c r="E87" s="53">
        <v>130.80000000000001</v>
      </c>
      <c r="F87" s="53">
        <v>127.7</v>
      </c>
      <c r="G87" s="53">
        <v>128.5</v>
      </c>
      <c r="H87" s="53">
        <v>128.5</v>
      </c>
      <c r="I87" s="53">
        <v>127.8</v>
      </c>
      <c r="J87" s="53">
        <v>127.9</v>
      </c>
      <c r="K87" s="53">
        <v>126.2</v>
      </c>
      <c r="L87" s="53">
        <v>124.1</v>
      </c>
      <c r="M87" s="53">
        <v>130.1</v>
      </c>
      <c r="N87" s="53">
        <v>129.80000000000001</v>
      </c>
      <c r="O87" s="53">
        <v>129.80000000000001</v>
      </c>
      <c r="P87" s="53">
        <v>130.9</v>
      </c>
      <c r="Q87" s="53">
        <v>130.1</v>
      </c>
      <c r="R87" s="53">
        <v>130</v>
      </c>
      <c r="S87" s="53">
        <v>129.4</v>
      </c>
      <c r="T87" s="53">
        <v>129.4</v>
      </c>
      <c r="U87" s="53">
        <v>127.9</v>
      </c>
      <c r="V87" s="53">
        <v>126.9</v>
      </c>
      <c r="W87" s="101">
        <v>130</v>
      </c>
      <c r="X87" s="101">
        <v>129.4</v>
      </c>
      <c r="Y87" s="101">
        <v>129.4</v>
      </c>
      <c r="Z87" s="101">
        <v>130.19999999999999</v>
      </c>
      <c r="AA87" s="53">
        <v>129.69999999999999</v>
      </c>
      <c r="AB87" s="53">
        <v>130.19999999999999</v>
      </c>
      <c r="AC87" s="53">
        <v>130.1</v>
      </c>
      <c r="AD87" s="53">
        <v>130.4</v>
      </c>
      <c r="AE87" s="53">
        <v>128.6</v>
      </c>
      <c r="AF87" s="100">
        <v>129.6</v>
      </c>
      <c r="AG87" s="102"/>
      <c r="AH87" s="56">
        <f t="shared" si="16"/>
        <v>130.9</v>
      </c>
      <c r="AI87" s="57">
        <f t="shared" si="17"/>
        <v>124.1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134</v>
      </c>
      <c r="C88" s="53">
        <v>134</v>
      </c>
      <c r="D88" s="53">
        <v>134</v>
      </c>
      <c r="E88" s="53">
        <v>134.30000000000001</v>
      </c>
      <c r="F88" s="53">
        <v>130.30000000000001</v>
      </c>
      <c r="G88" s="53">
        <v>131.4</v>
      </c>
      <c r="H88" s="53">
        <v>131.4</v>
      </c>
      <c r="I88" s="53">
        <v>130</v>
      </c>
      <c r="J88" s="53">
        <v>130.4</v>
      </c>
      <c r="K88" s="53">
        <v>129</v>
      </c>
      <c r="L88" s="53">
        <v>127.8</v>
      </c>
      <c r="M88" s="53">
        <v>132.6</v>
      </c>
      <c r="N88" s="53">
        <v>132.80000000000001</v>
      </c>
      <c r="O88" s="53">
        <v>132.80000000000001</v>
      </c>
      <c r="P88" s="53">
        <v>134.1</v>
      </c>
      <c r="Q88" s="53">
        <v>130.69999999999999</v>
      </c>
      <c r="R88" s="53">
        <v>130</v>
      </c>
      <c r="S88" s="53">
        <v>131.5</v>
      </c>
      <c r="T88" s="53">
        <v>131.5</v>
      </c>
      <c r="U88" s="53">
        <v>129.6</v>
      </c>
      <c r="V88" s="53">
        <v>128.30000000000001</v>
      </c>
      <c r="W88" s="101">
        <v>131.9</v>
      </c>
      <c r="X88" s="101">
        <v>131.80000000000001</v>
      </c>
      <c r="Y88" s="101">
        <v>131.80000000000001</v>
      </c>
      <c r="Z88" s="101">
        <v>133.5</v>
      </c>
      <c r="AA88" s="53">
        <v>133.5</v>
      </c>
      <c r="AB88" s="53">
        <v>133.80000000000001</v>
      </c>
      <c r="AC88" s="53">
        <v>134.30000000000001</v>
      </c>
      <c r="AD88" s="53">
        <v>135.1</v>
      </c>
      <c r="AE88" s="53">
        <v>131.4</v>
      </c>
      <c r="AF88" s="100">
        <v>132.4</v>
      </c>
      <c r="AG88" s="102"/>
      <c r="AH88" s="56">
        <f t="shared" si="16"/>
        <v>135.1</v>
      </c>
      <c r="AI88" s="57">
        <f t="shared" si="17"/>
        <v>127.8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133</v>
      </c>
      <c r="C89" s="105">
        <v>133</v>
      </c>
      <c r="D89" s="105">
        <v>133</v>
      </c>
      <c r="E89" s="105">
        <v>133.1</v>
      </c>
      <c r="F89" s="105">
        <v>133.9</v>
      </c>
      <c r="G89" s="105">
        <v>134.1</v>
      </c>
      <c r="H89" s="105">
        <v>134.1</v>
      </c>
      <c r="I89" s="105">
        <v>131.1</v>
      </c>
      <c r="J89" s="105">
        <v>133.4</v>
      </c>
      <c r="K89" s="105">
        <v>134.6</v>
      </c>
      <c r="L89" s="105">
        <v>133.80000000000001</v>
      </c>
      <c r="M89" s="105">
        <v>132.80000000000001</v>
      </c>
      <c r="N89" s="105">
        <v>136.19999999999999</v>
      </c>
      <c r="O89" s="105">
        <v>136.19999999999999</v>
      </c>
      <c r="P89" s="105">
        <v>132</v>
      </c>
      <c r="Q89" s="105">
        <v>135.19999999999999</v>
      </c>
      <c r="R89" s="105">
        <v>131.69999999999999</v>
      </c>
      <c r="S89" s="105">
        <v>134.6</v>
      </c>
      <c r="T89" s="105">
        <v>134.6</v>
      </c>
      <c r="U89" s="105">
        <v>135.6</v>
      </c>
      <c r="V89" s="105">
        <v>133.1</v>
      </c>
      <c r="W89" s="101">
        <v>134.6</v>
      </c>
      <c r="X89" s="101">
        <v>131.80000000000001</v>
      </c>
      <c r="Y89" s="101">
        <v>131.80000000000001</v>
      </c>
      <c r="Z89" s="101">
        <v>132.9</v>
      </c>
      <c r="AA89" s="105">
        <v>134</v>
      </c>
      <c r="AB89" s="105">
        <v>133.4</v>
      </c>
      <c r="AC89" s="105">
        <v>135.30000000000001</v>
      </c>
      <c r="AD89" s="105">
        <v>134.5</v>
      </c>
      <c r="AE89" s="105">
        <v>132.1</v>
      </c>
      <c r="AF89" s="104">
        <v>133.1</v>
      </c>
      <c r="AG89" s="106"/>
      <c r="AH89" s="56">
        <f t="shared" si="16"/>
        <v>136.19999999999999</v>
      </c>
      <c r="AI89" s="57">
        <f t="shared" si="17"/>
        <v>131.1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133</v>
      </c>
      <c r="C90" s="53">
        <v>133</v>
      </c>
      <c r="D90" s="53">
        <v>133</v>
      </c>
      <c r="E90" s="53">
        <v>133.6</v>
      </c>
      <c r="F90" s="53">
        <v>133.9</v>
      </c>
      <c r="G90" s="53">
        <v>132.30000000000001</v>
      </c>
      <c r="H90" s="53">
        <v>132.30000000000001</v>
      </c>
      <c r="I90" s="53">
        <v>128.5</v>
      </c>
      <c r="J90" s="53">
        <v>131.80000000000001</v>
      </c>
      <c r="K90" s="53">
        <v>131.69999999999999</v>
      </c>
      <c r="L90" s="53">
        <v>127.7</v>
      </c>
      <c r="M90" s="53">
        <v>127.1</v>
      </c>
      <c r="N90" s="53">
        <v>134</v>
      </c>
      <c r="O90" s="53">
        <v>134</v>
      </c>
      <c r="P90" s="53">
        <v>127.8</v>
      </c>
      <c r="Q90" s="53">
        <v>131.30000000000001</v>
      </c>
      <c r="R90" s="53">
        <v>125.3</v>
      </c>
      <c r="S90" s="53">
        <v>130</v>
      </c>
      <c r="T90" s="53">
        <v>130</v>
      </c>
      <c r="U90" s="53">
        <v>130</v>
      </c>
      <c r="V90" s="53">
        <v>130.1</v>
      </c>
      <c r="W90" s="101">
        <v>134.30000000000001</v>
      </c>
      <c r="X90" s="101">
        <v>131.80000000000001</v>
      </c>
      <c r="Y90" s="101">
        <v>131.80000000000001</v>
      </c>
      <c r="Z90" s="101">
        <v>132.80000000000001</v>
      </c>
      <c r="AA90" s="53">
        <v>132.80000000000001</v>
      </c>
      <c r="AB90" s="53">
        <v>132.80000000000001</v>
      </c>
      <c r="AC90" s="53">
        <v>136.1</v>
      </c>
      <c r="AD90" s="53">
        <v>134.80000000000001</v>
      </c>
      <c r="AE90" s="53">
        <v>131.6</v>
      </c>
      <c r="AF90" s="100">
        <v>132.1</v>
      </c>
      <c r="AG90" s="102"/>
      <c r="AH90" s="56">
        <f t="shared" si="16"/>
        <v>136.1</v>
      </c>
      <c r="AI90" s="57">
        <f t="shared" si="17"/>
        <v>125.3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66.7</v>
      </c>
      <c r="C91" s="108">
        <v>66.7</v>
      </c>
      <c r="D91" s="108">
        <v>66.7</v>
      </c>
      <c r="E91" s="108">
        <v>66.400000000000006</v>
      </c>
      <c r="F91" s="108">
        <v>66</v>
      </c>
      <c r="G91" s="108">
        <v>65.599999999999994</v>
      </c>
      <c r="H91" s="108">
        <v>65.599999999999994</v>
      </c>
      <c r="I91" s="108">
        <v>65.099999999999994</v>
      </c>
      <c r="J91" s="108">
        <v>65.5</v>
      </c>
      <c r="K91" s="108">
        <v>64.5</v>
      </c>
      <c r="L91" s="108">
        <v>64.8</v>
      </c>
      <c r="M91" s="108">
        <v>65.099999999999994</v>
      </c>
      <c r="N91" s="108">
        <v>65.7</v>
      </c>
      <c r="O91" s="108">
        <v>65.7</v>
      </c>
      <c r="P91" s="108">
        <v>65.400000000000006</v>
      </c>
      <c r="Q91" s="108">
        <v>65.400000000000006</v>
      </c>
      <c r="R91" s="108">
        <v>65.5</v>
      </c>
      <c r="S91" s="108">
        <v>64.8</v>
      </c>
      <c r="T91" s="108">
        <v>64.8</v>
      </c>
      <c r="U91" s="108">
        <v>64.8</v>
      </c>
      <c r="V91" s="108">
        <v>64.599999999999994</v>
      </c>
      <c r="W91" s="108">
        <v>64.599999999999994</v>
      </c>
      <c r="X91" s="108">
        <v>64.099999999999994</v>
      </c>
      <c r="Y91" s="108">
        <v>64.099999999999994</v>
      </c>
      <c r="Z91" s="108">
        <v>63.8</v>
      </c>
      <c r="AA91" s="108">
        <v>64.599999999999994</v>
      </c>
      <c r="AB91" s="108">
        <v>64.599999999999994</v>
      </c>
      <c r="AC91" s="108">
        <v>65.2</v>
      </c>
      <c r="AD91" s="108">
        <v>65.8</v>
      </c>
      <c r="AE91" s="108">
        <v>66</v>
      </c>
      <c r="AF91" s="107">
        <v>66.5</v>
      </c>
      <c r="AG91" s="109"/>
      <c r="AH91" s="56">
        <f t="shared" si="16"/>
        <v>66.7</v>
      </c>
      <c r="AI91" s="57">
        <f t="shared" si="17"/>
        <v>63.8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151.23999999999998</v>
      </c>
      <c r="C93" s="114">
        <f t="shared" ref="C93:AF93" si="21">SUM(C15,C18,C21:C22,C42,C44:C45,C47,C49,C94:C97,C102,C108,C114,C123,C125,C137,C144,C147:C148,C155,C157,C159,C163:C165,C167:C169,C174,C180:C181,C183:C185,C193,C198)</f>
        <v>140.23999999999998</v>
      </c>
      <c r="D93" s="114">
        <f t="shared" si="21"/>
        <v>147.73999999999998</v>
      </c>
      <c r="E93" s="114">
        <f t="shared" si="21"/>
        <v>149.83999999999997</v>
      </c>
      <c r="F93" s="115">
        <f t="shared" si="21"/>
        <v>195.53999999999996</v>
      </c>
      <c r="G93" s="115">
        <f t="shared" si="21"/>
        <v>211.53999999999996</v>
      </c>
      <c r="H93" s="115">
        <f t="shared" si="21"/>
        <v>257.54000000000002</v>
      </c>
      <c r="I93" s="115">
        <f t="shared" si="21"/>
        <v>276.54000000000002</v>
      </c>
      <c r="J93" s="115">
        <f t="shared" si="21"/>
        <v>257.54000000000002</v>
      </c>
      <c r="K93" s="115">
        <f t="shared" si="21"/>
        <v>361.54</v>
      </c>
      <c r="L93" s="115">
        <f t="shared" si="21"/>
        <v>361.74000000000007</v>
      </c>
      <c r="M93" s="115">
        <f t="shared" si="21"/>
        <v>329.44000000000005</v>
      </c>
      <c r="N93" s="115">
        <f t="shared" si="21"/>
        <v>326.04000000000002</v>
      </c>
      <c r="O93" s="115">
        <f t="shared" si="21"/>
        <v>322.24</v>
      </c>
      <c r="P93" s="115">
        <f t="shared" si="21"/>
        <v>293.94</v>
      </c>
      <c r="Q93" s="115">
        <f t="shared" si="21"/>
        <v>287.14000000000004</v>
      </c>
      <c r="R93" s="115">
        <f t="shared" si="21"/>
        <v>283.54000000000008</v>
      </c>
      <c r="S93" s="115">
        <f t="shared" si="21"/>
        <v>298.74000000000007</v>
      </c>
      <c r="T93" s="115">
        <f t="shared" si="21"/>
        <v>306.84000000000003</v>
      </c>
      <c r="U93" s="115">
        <f t="shared" si="21"/>
        <v>346.24</v>
      </c>
      <c r="V93" s="115">
        <f t="shared" si="21"/>
        <v>387.84000000000003</v>
      </c>
      <c r="W93" s="115">
        <f t="shared" si="21"/>
        <v>400.94000000000005</v>
      </c>
      <c r="X93" s="115">
        <f t="shared" si="21"/>
        <v>385.34000000000003</v>
      </c>
      <c r="Y93" s="115">
        <f t="shared" si="21"/>
        <v>375.64000000000004</v>
      </c>
      <c r="Z93" s="115">
        <f t="shared" si="21"/>
        <v>358.24</v>
      </c>
      <c r="AA93" s="115">
        <f t="shared" si="21"/>
        <v>335.54000000000008</v>
      </c>
      <c r="AB93" s="115">
        <f t="shared" si="21"/>
        <v>317.14</v>
      </c>
      <c r="AC93" s="115">
        <f t="shared" si="21"/>
        <v>285.84000000000003</v>
      </c>
      <c r="AD93" s="115">
        <f t="shared" si="21"/>
        <v>224.33999999999997</v>
      </c>
      <c r="AE93" s="115">
        <f t="shared" si="21"/>
        <v>178.04</v>
      </c>
      <c r="AF93" s="115">
        <f t="shared" si="21"/>
        <v>158.84</v>
      </c>
      <c r="AG93" s="116"/>
      <c r="AH93" s="56">
        <f>MAX(B93:AF93)</f>
        <v>400.94000000000005</v>
      </c>
      <c r="AI93" s="57">
        <f>MIN(B93:AF93)</f>
        <v>140.23999999999998</v>
      </c>
    </row>
    <row r="94" spans="1:88" x14ac:dyDescent="0.25">
      <c r="A94" s="117" t="s">
        <v>97</v>
      </c>
      <c r="B94" s="60">
        <v>44</v>
      </c>
      <c r="C94" s="60">
        <v>47</v>
      </c>
      <c r="D94" s="60">
        <v>52</v>
      </c>
      <c r="E94" s="60">
        <v>59</v>
      </c>
      <c r="F94" s="118">
        <v>66</v>
      </c>
      <c r="G94" s="118">
        <v>62</v>
      </c>
      <c r="H94" s="118">
        <v>55</v>
      </c>
      <c r="I94" s="118">
        <v>47</v>
      </c>
      <c r="J94" s="118">
        <v>37</v>
      </c>
      <c r="K94" s="118">
        <v>39</v>
      </c>
      <c r="L94" s="49">
        <v>44.5</v>
      </c>
      <c r="M94" s="118">
        <v>47.1</v>
      </c>
      <c r="N94" s="118">
        <v>51.3</v>
      </c>
      <c r="O94" s="118">
        <v>60</v>
      </c>
      <c r="P94" s="118">
        <v>60.3</v>
      </c>
      <c r="Q94" s="118">
        <v>54.1</v>
      </c>
      <c r="R94" s="118">
        <v>46.7</v>
      </c>
      <c r="S94" s="118">
        <v>65.2</v>
      </c>
      <c r="T94" s="118">
        <v>61</v>
      </c>
      <c r="U94" s="118">
        <v>51.3</v>
      </c>
      <c r="V94" s="118">
        <v>41.4</v>
      </c>
      <c r="W94" s="118">
        <v>38</v>
      </c>
      <c r="X94" s="118">
        <v>39</v>
      </c>
      <c r="Y94" s="118">
        <v>36.700000000000003</v>
      </c>
      <c r="Z94" s="118">
        <v>51.8</v>
      </c>
      <c r="AA94" s="49">
        <v>66.7</v>
      </c>
      <c r="AB94" s="49">
        <v>68.8</v>
      </c>
      <c r="AC94" s="49">
        <v>78.7</v>
      </c>
      <c r="AD94" s="49">
        <v>70.099999999999994</v>
      </c>
      <c r="AE94" s="49">
        <v>64.2</v>
      </c>
      <c r="AF94" s="119">
        <v>48.4</v>
      </c>
      <c r="AG94" s="120">
        <v>75</v>
      </c>
      <c r="AH94" s="56">
        <f t="shared" ref="AH94:AH99" si="22">IF(ABS(MAX(B94:AF94))&gt;ABS(MIN(B94:AF94)),MAX(B94:AF94),MIN(B94:AF94))</f>
        <v>78.7</v>
      </c>
      <c r="AI94" s="121">
        <f t="shared" ref="AI94:AI99" si="23">INDEX($B$9:$AF$9,1,MATCH(AH94,B94:AF94,0))</f>
        <v>0.875</v>
      </c>
    </row>
    <row r="95" spans="1:88" x14ac:dyDescent="0.25">
      <c r="A95" s="122" t="s">
        <v>98</v>
      </c>
      <c r="B95" s="62">
        <v>-80</v>
      </c>
      <c r="C95" s="62">
        <v>-88</v>
      </c>
      <c r="D95" s="62">
        <v>-85</v>
      </c>
      <c r="E95" s="62">
        <v>-87</v>
      </c>
      <c r="F95" s="62">
        <v>-80</v>
      </c>
      <c r="G95" s="62">
        <v>-69</v>
      </c>
      <c r="H95" s="62">
        <v>-55</v>
      </c>
      <c r="I95" s="62">
        <v>-43</v>
      </c>
      <c r="J95" s="62">
        <v>-11</v>
      </c>
      <c r="K95" s="62">
        <v>-3</v>
      </c>
      <c r="L95" s="62">
        <v>-1.9</v>
      </c>
      <c r="M95" s="62">
        <v>-13.7</v>
      </c>
      <c r="N95" s="62">
        <v>-14.7</v>
      </c>
      <c r="O95" s="62">
        <v>-22</v>
      </c>
      <c r="P95" s="62">
        <v>-28.9</v>
      </c>
      <c r="Q95" s="62">
        <v>-28.1</v>
      </c>
      <c r="R95" s="62">
        <v>-27.1</v>
      </c>
      <c r="S95" s="62">
        <f>-11.2-13.9</f>
        <v>-25.1</v>
      </c>
      <c r="T95" s="62">
        <f>-10.5-12.4</f>
        <v>-22.9</v>
      </c>
      <c r="U95" s="62">
        <f>-1.2-5</f>
        <v>-6.2</v>
      </c>
      <c r="V95" s="62">
        <f>6.9+2.3</f>
        <v>9.1999999999999993</v>
      </c>
      <c r="W95" s="62">
        <f>12+8</f>
        <v>20</v>
      </c>
      <c r="X95" s="62">
        <v>20</v>
      </c>
      <c r="Y95" s="62">
        <v>10</v>
      </c>
      <c r="Z95" s="62">
        <f>3.1+3</f>
        <v>6.1</v>
      </c>
      <c r="AA95" s="53">
        <v>-20.5</v>
      </c>
      <c r="AB95" s="53">
        <v>-25.4</v>
      </c>
      <c r="AC95" s="53">
        <v>-38.799999999999997</v>
      </c>
      <c r="AD95" s="53">
        <v>-56.1</v>
      </c>
      <c r="AE95" s="53">
        <v>-75.8</v>
      </c>
      <c r="AF95" s="123">
        <v>-79.2</v>
      </c>
      <c r="AG95" s="120">
        <v>240</v>
      </c>
      <c r="AH95" s="56">
        <f t="shared" si="22"/>
        <v>-88</v>
      </c>
      <c r="AI95" s="121">
        <f t="shared" si="23"/>
        <v>8.3333333333333301E-2</v>
      </c>
    </row>
    <row r="96" spans="1:88" x14ac:dyDescent="0.25">
      <c r="A96" s="122" t="s">
        <v>99</v>
      </c>
      <c r="B96" s="62">
        <v>-5</v>
      </c>
      <c r="C96" s="62">
        <v>-9</v>
      </c>
      <c r="D96" s="62">
        <v>-12</v>
      </c>
      <c r="E96" s="62">
        <v>-14.7</v>
      </c>
      <c r="F96" s="62">
        <v>-9</v>
      </c>
      <c r="G96" s="62">
        <v>-4</v>
      </c>
      <c r="H96" s="62">
        <v>0</v>
      </c>
      <c r="I96" s="62">
        <v>2</v>
      </c>
      <c r="J96" s="62">
        <v>-39</v>
      </c>
      <c r="K96" s="62">
        <v>37</v>
      </c>
      <c r="L96" s="62">
        <v>33.200000000000003</v>
      </c>
      <c r="M96" s="62">
        <v>20.5</v>
      </c>
      <c r="N96" s="62">
        <v>30</v>
      </c>
      <c r="O96" s="62">
        <v>31</v>
      </c>
      <c r="P96" s="62">
        <v>20.5</v>
      </c>
      <c r="Q96" s="62">
        <v>12.8</v>
      </c>
      <c r="R96" s="62">
        <v>10.3</v>
      </c>
      <c r="S96" s="62">
        <v>9</v>
      </c>
      <c r="T96" s="62">
        <v>12</v>
      </c>
      <c r="U96" s="62">
        <v>29.7</v>
      </c>
      <c r="V96" s="62">
        <v>44.7</v>
      </c>
      <c r="W96" s="62">
        <v>40.200000000000003</v>
      </c>
      <c r="X96" s="62">
        <v>40.200000000000003</v>
      </c>
      <c r="Y96" s="62">
        <v>32.200000000000003</v>
      </c>
      <c r="Z96" s="62">
        <v>13.8</v>
      </c>
      <c r="AA96" s="53">
        <v>6.1</v>
      </c>
      <c r="AB96" s="53">
        <v>10.5</v>
      </c>
      <c r="AC96" s="53">
        <v>2.7</v>
      </c>
      <c r="AD96" s="53">
        <v>-0.4</v>
      </c>
      <c r="AE96" s="53">
        <v>-7.2</v>
      </c>
      <c r="AF96" s="123">
        <v>-6.8</v>
      </c>
      <c r="AG96" s="120">
        <v>60</v>
      </c>
      <c r="AH96" s="56">
        <f t="shared" si="22"/>
        <v>44.7</v>
      </c>
      <c r="AI96" s="121">
        <f t="shared" si="23"/>
        <v>0.72916666666666663</v>
      </c>
    </row>
    <row r="97" spans="1:37" x14ac:dyDescent="0.25">
      <c r="A97" s="124" t="s">
        <v>100</v>
      </c>
      <c r="B97" s="65">
        <v>-13</v>
      </c>
      <c r="C97" s="65">
        <v>-15</v>
      </c>
      <c r="D97" s="65">
        <v>-15</v>
      </c>
      <c r="E97" s="65">
        <v>-15</v>
      </c>
      <c r="F97" s="65">
        <v>11</v>
      </c>
      <c r="G97" s="65">
        <v>15</v>
      </c>
      <c r="H97" s="65">
        <v>50</v>
      </c>
      <c r="I97" s="65">
        <v>63</v>
      </c>
      <c r="J97" s="65">
        <v>63</v>
      </c>
      <c r="K97" s="65">
        <v>81</v>
      </c>
      <c r="L97" s="65">
        <v>80.3</v>
      </c>
      <c r="M97" s="65">
        <v>70.3</v>
      </c>
      <c r="N97" s="65">
        <v>54.2</v>
      </c>
      <c r="O97" s="65">
        <v>48</v>
      </c>
      <c r="P97" s="65">
        <v>36.799999999999997</v>
      </c>
      <c r="Q97" s="65">
        <v>43.1</v>
      </c>
      <c r="R97" s="65">
        <v>48.9</v>
      </c>
      <c r="S97" s="65">
        <v>44.9</v>
      </c>
      <c r="T97" s="65">
        <v>52</v>
      </c>
      <c r="U97" s="65">
        <v>66.7</v>
      </c>
      <c r="V97" s="65">
        <v>87.8</v>
      </c>
      <c r="W97" s="65">
        <v>98</v>
      </c>
      <c r="X97" s="65">
        <v>81.400000000000006</v>
      </c>
      <c r="Y97" s="65">
        <v>92</v>
      </c>
      <c r="Z97" s="65">
        <v>81.8</v>
      </c>
      <c r="AA97" s="125">
        <v>78.5</v>
      </c>
      <c r="AB97" s="125">
        <v>58.5</v>
      </c>
      <c r="AC97" s="125">
        <v>38.5</v>
      </c>
      <c r="AD97" s="125">
        <v>6</v>
      </c>
      <c r="AE97" s="125">
        <v>-7.9</v>
      </c>
      <c r="AF97" s="126">
        <v>-8.3000000000000007</v>
      </c>
      <c r="AG97" s="127">
        <v>120</v>
      </c>
      <c r="AH97" s="56">
        <f t="shared" si="22"/>
        <v>98</v>
      </c>
      <c r="AI97" s="121">
        <f t="shared" si="23"/>
        <v>0.75</v>
      </c>
    </row>
    <row r="98" spans="1:37" x14ac:dyDescent="0.25">
      <c r="A98" s="124" t="s">
        <v>101</v>
      </c>
      <c r="B98" s="65">
        <v>8</v>
      </c>
      <c r="C98" s="65">
        <v>8</v>
      </c>
      <c r="D98" s="65">
        <v>5</v>
      </c>
      <c r="E98" s="65">
        <v>3</v>
      </c>
      <c r="F98" s="65">
        <v>4</v>
      </c>
      <c r="G98" s="65">
        <v>22</v>
      </c>
      <c r="H98" s="65">
        <v>45</v>
      </c>
      <c r="I98" s="65">
        <v>56</v>
      </c>
      <c r="J98" s="65">
        <v>42</v>
      </c>
      <c r="K98" s="65">
        <v>50</v>
      </c>
      <c r="L98" s="65">
        <v>50</v>
      </c>
      <c r="M98" s="65">
        <v>50.4</v>
      </c>
      <c r="N98" s="65">
        <v>39</v>
      </c>
      <c r="O98" s="65">
        <v>34</v>
      </c>
      <c r="P98" s="65">
        <v>31</v>
      </c>
      <c r="Q98" s="65">
        <v>35.4</v>
      </c>
      <c r="R98" s="65">
        <v>39.1</v>
      </c>
      <c r="S98" s="65">
        <v>35.4</v>
      </c>
      <c r="T98" s="65">
        <v>38.200000000000003</v>
      </c>
      <c r="U98" s="65">
        <v>47.5</v>
      </c>
      <c r="V98" s="65">
        <v>59.9</v>
      </c>
      <c r="W98" s="65">
        <v>71.099999999999994</v>
      </c>
      <c r="X98" s="65">
        <v>88.2</v>
      </c>
      <c r="Y98" s="65">
        <v>74</v>
      </c>
      <c r="Z98" s="65">
        <v>74</v>
      </c>
      <c r="AA98" s="125">
        <v>58.4</v>
      </c>
      <c r="AB98" s="125">
        <v>43.1</v>
      </c>
      <c r="AC98" s="125">
        <v>29.5</v>
      </c>
      <c r="AD98" s="125">
        <v>9.3000000000000007</v>
      </c>
      <c r="AE98" s="125">
        <v>5.7</v>
      </c>
      <c r="AF98" s="126">
        <v>7.5</v>
      </c>
      <c r="AG98" s="127"/>
      <c r="AH98" s="56">
        <f t="shared" si="22"/>
        <v>88.2</v>
      </c>
      <c r="AI98" s="121">
        <f t="shared" si="23"/>
        <v>0.77083333333333337</v>
      </c>
    </row>
    <row r="99" spans="1:37" ht="15.75" thickBot="1" x14ac:dyDescent="0.3">
      <c r="A99" s="124" t="s">
        <v>254</v>
      </c>
      <c r="B99" s="65">
        <v>70</v>
      </c>
      <c r="C99" s="65">
        <v>54</v>
      </c>
      <c r="D99" s="65">
        <v>63</v>
      </c>
      <c r="E99" s="65">
        <v>60</v>
      </c>
      <c r="F99" s="65">
        <v>65</v>
      </c>
      <c r="G99" s="65">
        <v>65</v>
      </c>
      <c r="H99" s="65">
        <v>53</v>
      </c>
      <c r="I99" s="65">
        <v>40</v>
      </c>
      <c r="J99" s="65">
        <v>18</v>
      </c>
      <c r="K99" s="65">
        <v>19</v>
      </c>
      <c r="L99" s="65">
        <v>45.3</v>
      </c>
      <c r="M99" s="65">
        <v>33.799999999999997</v>
      </c>
      <c r="N99" s="65">
        <v>36.5</v>
      </c>
      <c r="O99" s="65">
        <v>54</v>
      </c>
      <c r="P99" s="65">
        <v>55.3</v>
      </c>
      <c r="Q99" s="65">
        <v>44.4</v>
      </c>
      <c r="R99" s="65">
        <v>32.5</v>
      </c>
      <c r="S99" s="65">
        <v>35</v>
      </c>
      <c r="T99" s="65">
        <v>35.799999999999997</v>
      </c>
      <c r="U99" s="65">
        <v>437</v>
      </c>
      <c r="V99" s="65">
        <v>51.8</v>
      </c>
      <c r="W99" s="65">
        <v>55.8</v>
      </c>
      <c r="X99" s="65">
        <v>56.4</v>
      </c>
      <c r="Y99" s="65">
        <v>61.5</v>
      </c>
      <c r="Z99" s="65">
        <v>38</v>
      </c>
      <c r="AA99" s="125">
        <v>56.7</v>
      </c>
      <c r="AB99" s="125">
        <v>61.5</v>
      </c>
      <c r="AC99" s="125">
        <v>77.400000000000006</v>
      </c>
      <c r="AD99" s="125">
        <v>73.5</v>
      </c>
      <c r="AE99" s="125">
        <v>70.3</v>
      </c>
      <c r="AF99" s="126">
        <v>54.9</v>
      </c>
      <c r="AG99" s="128"/>
      <c r="AH99" s="56">
        <f t="shared" si="22"/>
        <v>437</v>
      </c>
      <c r="AI99" s="121">
        <f t="shared" si="23"/>
        <v>0.70833333333333304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4">B101</f>
        <v>9.9</v>
      </c>
      <c r="D101" s="134">
        <f t="shared" si="24"/>
        <v>9.9</v>
      </c>
      <c r="E101" s="134">
        <f t="shared" si="24"/>
        <v>9.9</v>
      </c>
      <c r="F101" s="134">
        <f t="shared" si="24"/>
        <v>9.9</v>
      </c>
      <c r="G101" s="134">
        <f t="shared" si="24"/>
        <v>9.9</v>
      </c>
      <c r="H101" s="134">
        <f t="shared" si="24"/>
        <v>9.9</v>
      </c>
      <c r="I101" s="134">
        <f t="shared" si="24"/>
        <v>9.9</v>
      </c>
      <c r="J101" s="134">
        <f t="shared" si="24"/>
        <v>9.9</v>
      </c>
      <c r="K101" s="134">
        <f t="shared" si="24"/>
        <v>9.9</v>
      </c>
      <c r="L101" s="134">
        <f t="shared" si="24"/>
        <v>9.9</v>
      </c>
      <c r="M101" s="134">
        <f t="shared" si="24"/>
        <v>9.9</v>
      </c>
      <c r="N101" s="134">
        <f t="shared" si="24"/>
        <v>9.9</v>
      </c>
      <c r="O101" s="134">
        <f t="shared" si="24"/>
        <v>9.9</v>
      </c>
      <c r="P101" s="134">
        <f t="shared" si="24"/>
        <v>9.9</v>
      </c>
      <c r="Q101" s="134">
        <f t="shared" si="24"/>
        <v>9.9</v>
      </c>
      <c r="R101" s="134">
        <f t="shared" si="24"/>
        <v>9.9</v>
      </c>
      <c r="S101" s="134">
        <f t="shared" ref="S101:AF106" si="25">R101</f>
        <v>9.9</v>
      </c>
      <c r="T101" s="134">
        <f t="shared" si="25"/>
        <v>9.9</v>
      </c>
      <c r="U101" s="134">
        <f t="shared" si="25"/>
        <v>9.9</v>
      </c>
      <c r="V101" s="134">
        <f t="shared" si="25"/>
        <v>9.9</v>
      </c>
      <c r="W101" s="134">
        <f t="shared" si="25"/>
        <v>9.9</v>
      </c>
      <c r="X101" s="134">
        <f t="shared" si="25"/>
        <v>9.9</v>
      </c>
      <c r="Y101" s="134">
        <f t="shared" si="25"/>
        <v>9.9</v>
      </c>
      <c r="Z101" s="134">
        <f t="shared" si="25"/>
        <v>9.9</v>
      </c>
      <c r="AA101" s="134">
        <f t="shared" si="25"/>
        <v>9.9</v>
      </c>
      <c r="AB101" s="134">
        <f t="shared" si="25"/>
        <v>9.9</v>
      </c>
      <c r="AC101" s="134">
        <f t="shared" si="25"/>
        <v>9.9</v>
      </c>
      <c r="AD101" s="134">
        <f t="shared" si="25"/>
        <v>9.9</v>
      </c>
      <c r="AE101" s="134">
        <f t="shared" si="25"/>
        <v>9.9</v>
      </c>
      <c r="AF101" s="134">
        <f t="shared" si="25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4"/>
        <v>9.6</v>
      </c>
      <c r="D102" s="137">
        <f t="shared" si="24"/>
        <v>9.6</v>
      </c>
      <c r="E102" s="137">
        <f t="shared" si="24"/>
        <v>9.6</v>
      </c>
      <c r="F102" s="137">
        <f t="shared" si="24"/>
        <v>9.6</v>
      </c>
      <c r="G102" s="137">
        <f t="shared" si="24"/>
        <v>9.6</v>
      </c>
      <c r="H102" s="137">
        <f t="shared" si="24"/>
        <v>9.6</v>
      </c>
      <c r="I102" s="137">
        <f t="shared" si="24"/>
        <v>9.6</v>
      </c>
      <c r="J102" s="137">
        <f t="shared" si="24"/>
        <v>9.6</v>
      </c>
      <c r="K102" s="137">
        <f t="shared" si="24"/>
        <v>9.6</v>
      </c>
      <c r="L102" s="137">
        <f t="shared" si="24"/>
        <v>9.6</v>
      </c>
      <c r="M102" s="137">
        <f t="shared" si="24"/>
        <v>9.6</v>
      </c>
      <c r="N102" s="137">
        <f t="shared" si="24"/>
        <v>9.6</v>
      </c>
      <c r="O102" s="137">
        <f t="shared" si="24"/>
        <v>9.6</v>
      </c>
      <c r="P102" s="137">
        <f t="shared" si="24"/>
        <v>9.6</v>
      </c>
      <c r="Q102" s="137">
        <f t="shared" si="24"/>
        <v>9.6</v>
      </c>
      <c r="R102" s="137">
        <f t="shared" si="24"/>
        <v>9.6</v>
      </c>
      <c r="S102" s="137">
        <f t="shared" si="25"/>
        <v>9.6</v>
      </c>
      <c r="T102" s="137">
        <f t="shared" si="25"/>
        <v>9.6</v>
      </c>
      <c r="U102" s="137">
        <f t="shared" si="25"/>
        <v>9.6</v>
      </c>
      <c r="V102" s="137">
        <f t="shared" si="25"/>
        <v>9.6</v>
      </c>
      <c r="W102" s="137">
        <f t="shared" si="25"/>
        <v>9.6</v>
      </c>
      <c r="X102" s="137">
        <f t="shared" si="25"/>
        <v>9.6</v>
      </c>
      <c r="Y102" s="137">
        <f t="shared" si="25"/>
        <v>9.6</v>
      </c>
      <c r="Z102" s="137">
        <f t="shared" si="25"/>
        <v>9.6</v>
      </c>
      <c r="AA102" s="137">
        <f t="shared" si="25"/>
        <v>9.6</v>
      </c>
      <c r="AB102" s="137">
        <f t="shared" si="25"/>
        <v>9.6</v>
      </c>
      <c r="AC102" s="137">
        <f t="shared" si="25"/>
        <v>9.6</v>
      </c>
      <c r="AD102" s="137">
        <f t="shared" si="25"/>
        <v>9.6</v>
      </c>
      <c r="AE102" s="137">
        <f t="shared" si="25"/>
        <v>9.6</v>
      </c>
      <c r="AF102" s="137">
        <f t="shared" si="25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4"/>
        <v>9.98</v>
      </c>
      <c r="D103" s="137">
        <f t="shared" si="24"/>
        <v>9.98</v>
      </c>
      <c r="E103" s="137">
        <f t="shared" si="24"/>
        <v>9.98</v>
      </c>
      <c r="F103" s="137">
        <f t="shared" si="24"/>
        <v>9.98</v>
      </c>
      <c r="G103" s="137">
        <f t="shared" si="24"/>
        <v>9.98</v>
      </c>
      <c r="H103" s="137">
        <f t="shared" si="24"/>
        <v>9.98</v>
      </c>
      <c r="I103" s="137">
        <f t="shared" si="24"/>
        <v>9.98</v>
      </c>
      <c r="J103" s="137">
        <f t="shared" si="24"/>
        <v>9.98</v>
      </c>
      <c r="K103" s="137">
        <f t="shared" si="24"/>
        <v>9.98</v>
      </c>
      <c r="L103" s="137">
        <f t="shared" si="24"/>
        <v>9.98</v>
      </c>
      <c r="M103" s="137">
        <f t="shared" si="24"/>
        <v>9.98</v>
      </c>
      <c r="N103" s="137">
        <f t="shared" si="24"/>
        <v>9.98</v>
      </c>
      <c r="O103" s="137">
        <f t="shared" si="24"/>
        <v>9.98</v>
      </c>
      <c r="P103" s="137">
        <f t="shared" si="24"/>
        <v>9.98</v>
      </c>
      <c r="Q103" s="137">
        <f t="shared" si="24"/>
        <v>9.98</v>
      </c>
      <c r="R103" s="137">
        <f t="shared" si="24"/>
        <v>9.98</v>
      </c>
      <c r="S103" s="137">
        <f t="shared" si="25"/>
        <v>9.98</v>
      </c>
      <c r="T103" s="137">
        <f t="shared" si="25"/>
        <v>9.98</v>
      </c>
      <c r="U103" s="137">
        <f t="shared" si="25"/>
        <v>9.98</v>
      </c>
      <c r="V103" s="137">
        <f t="shared" si="25"/>
        <v>9.98</v>
      </c>
      <c r="W103" s="137">
        <f t="shared" si="25"/>
        <v>9.98</v>
      </c>
      <c r="X103" s="137">
        <f t="shared" si="25"/>
        <v>9.98</v>
      </c>
      <c r="Y103" s="137">
        <f t="shared" si="25"/>
        <v>9.98</v>
      </c>
      <c r="Z103" s="137">
        <f t="shared" si="25"/>
        <v>9.98</v>
      </c>
      <c r="AA103" s="137">
        <f t="shared" si="25"/>
        <v>9.98</v>
      </c>
      <c r="AB103" s="137">
        <f t="shared" si="25"/>
        <v>9.98</v>
      </c>
      <c r="AC103" s="137">
        <f t="shared" si="25"/>
        <v>9.98</v>
      </c>
      <c r="AD103" s="137">
        <f t="shared" si="25"/>
        <v>9.98</v>
      </c>
      <c r="AE103" s="137">
        <f t="shared" si="25"/>
        <v>9.98</v>
      </c>
      <c r="AF103" s="137">
        <f t="shared" si="25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4"/>
        <v>9.1</v>
      </c>
      <c r="D104" s="137">
        <f t="shared" si="24"/>
        <v>9.1</v>
      </c>
      <c r="E104" s="137">
        <f t="shared" si="24"/>
        <v>9.1</v>
      </c>
      <c r="F104" s="137">
        <f t="shared" si="24"/>
        <v>9.1</v>
      </c>
      <c r="G104" s="137">
        <f t="shared" si="24"/>
        <v>9.1</v>
      </c>
      <c r="H104" s="137">
        <f t="shared" si="24"/>
        <v>9.1</v>
      </c>
      <c r="I104" s="137">
        <f t="shared" si="24"/>
        <v>9.1</v>
      </c>
      <c r="J104" s="137">
        <f t="shared" si="24"/>
        <v>9.1</v>
      </c>
      <c r="K104" s="137">
        <f t="shared" si="24"/>
        <v>9.1</v>
      </c>
      <c r="L104" s="137">
        <f t="shared" si="24"/>
        <v>9.1</v>
      </c>
      <c r="M104" s="137">
        <f t="shared" si="24"/>
        <v>9.1</v>
      </c>
      <c r="N104" s="137">
        <f t="shared" si="24"/>
        <v>9.1</v>
      </c>
      <c r="O104" s="137">
        <f t="shared" si="24"/>
        <v>9.1</v>
      </c>
      <c r="P104" s="137">
        <f t="shared" si="24"/>
        <v>9.1</v>
      </c>
      <c r="Q104" s="137">
        <f t="shared" si="24"/>
        <v>9.1</v>
      </c>
      <c r="R104" s="137">
        <f t="shared" si="24"/>
        <v>9.1</v>
      </c>
      <c r="S104" s="137">
        <f t="shared" si="25"/>
        <v>9.1</v>
      </c>
      <c r="T104" s="137">
        <f t="shared" si="25"/>
        <v>9.1</v>
      </c>
      <c r="U104" s="137">
        <f t="shared" si="25"/>
        <v>9.1</v>
      </c>
      <c r="V104" s="137">
        <f t="shared" si="25"/>
        <v>9.1</v>
      </c>
      <c r="W104" s="137">
        <f t="shared" si="25"/>
        <v>9.1</v>
      </c>
      <c r="X104" s="137">
        <f t="shared" si="25"/>
        <v>9.1</v>
      </c>
      <c r="Y104" s="137">
        <f t="shared" si="25"/>
        <v>9.1</v>
      </c>
      <c r="Z104" s="137">
        <f t="shared" si="25"/>
        <v>9.1</v>
      </c>
      <c r="AA104" s="137">
        <f t="shared" si="25"/>
        <v>9.1</v>
      </c>
      <c r="AB104" s="137">
        <f t="shared" si="25"/>
        <v>9.1</v>
      </c>
      <c r="AC104" s="137">
        <f t="shared" si="25"/>
        <v>9.1</v>
      </c>
      <c r="AD104" s="137">
        <f t="shared" si="25"/>
        <v>9.1</v>
      </c>
      <c r="AE104" s="137">
        <f t="shared" si="25"/>
        <v>9.1</v>
      </c>
      <c r="AF104" s="137">
        <f t="shared" si="25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4"/>
        <v>9.18</v>
      </c>
      <c r="D105" s="137">
        <f t="shared" si="24"/>
        <v>9.18</v>
      </c>
      <c r="E105" s="137">
        <f t="shared" si="24"/>
        <v>9.18</v>
      </c>
      <c r="F105" s="137">
        <f t="shared" si="24"/>
        <v>9.18</v>
      </c>
      <c r="G105" s="137">
        <f t="shared" si="24"/>
        <v>9.18</v>
      </c>
      <c r="H105" s="137">
        <f t="shared" si="24"/>
        <v>9.18</v>
      </c>
      <c r="I105" s="137">
        <f t="shared" si="24"/>
        <v>9.18</v>
      </c>
      <c r="J105" s="137">
        <f t="shared" si="24"/>
        <v>9.18</v>
      </c>
      <c r="K105" s="137">
        <f t="shared" si="24"/>
        <v>9.18</v>
      </c>
      <c r="L105" s="137">
        <f t="shared" si="24"/>
        <v>9.18</v>
      </c>
      <c r="M105" s="137">
        <f t="shared" si="24"/>
        <v>9.18</v>
      </c>
      <c r="N105" s="137">
        <f t="shared" si="24"/>
        <v>9.18</v>
      </c>
      <c r="O105" s="137">
        <f t="shared" si="24"/>
        <v>9.18</v>
      </c>
      <c r="P105" s="137">
        <f t="shared" si="24"/>
        <v>9.18</v>
      </c>
      <c r="Q105" s="137">
        <f t="shared" si="24"/>
        <v>9.18</v>
      </c>
      <c r="R105" s="137">
        <f t="shared" si="24"/>
        <v>9.18</v>
      </c>
      <c r="S105" s="137">
        <f t="shared" si="25"/>
        <v>9.18</v>
      </c>
      <c r="T105" s="137">
        <f t="shared" si="25"/>
        <v>9.18</v>
      </c>
      <c r="U105" s="137">
        <f t="shared" si="25"/>
        <v>9.18</v>
      </c>
      <c r="V105" s="137">
        <f t="shared" si="25"/>
        <v>9.18</v>
      </c>
      <c r="W105" s="137">
        <f t="shared" si="25"/>
        <v>9.18</v>
      </c>
      <c r="X105" s="137">
        <f t="shared" si="25"/>
        <v>9.18</v>
      </c>
      <c r="Y105" s="137">
        <f t="shared" si="25"/>
        <v>9.18</v>
      </c>
      <c r="Z105" s="137">
        <f t="shared" si="25"/>
        <v>9.18</v>
      </c>
      <c r="AA105" s="137">
        <f t="shared" si="25"/>
        <v>9.18</v>
      </c>
      <c r="AB105" s="137">
        <f t="shared" si="25"/>
        <v>9.18</v>
      </c>
      <c r="AC105" s="137">
        <f t="shared" si="25"/>
        <v>9.18</v>
      </c>
      <c r="AD105" s="137">
        <f t="shared" si="25"/>
        <v>9.18</v>
      </c>
      <c r="AE105" s="137">
        <f t="shared" si="25"/>
        <v>9.18</v>
      </c>
      <c r="AF105" s="137">
        <f t="shared" si="25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4"/>
        <v>7</v>
      </c>
      <c r="D106" s="137">
        <f t="shared" si="24"/>
        <v>7</v>
      </c>
      <c r="E106" s="137">
        <f t="shared" si="24"/>
        <v>7</v>
      </c>
      <c r="F106" s="137">
        <f t="shared" si="24"/>
        <v>7</v>
      </c>
      <c r="G106" s="137">
        <f t="shared" si="24"/>
        <v>7</v>
      </c>
      <c r="H106" s="137">
        <f t="shared" si="24"/>
        <v>7</v>
      </c>
      <c r="I106" s="137">
        <f t="shared" si="24"/>
        <v>7</v>
      </c>
      <c r="J106" s="137">
        <f t="shared" si="24"/>
        <v>7</v>
      </c>
      <c r="K106" s="137">
        <f t="shared" si="24"/>
        <v>7</v>
      </c>
      <c r="L106" s="137">
        <f t="shared" si="24"/>
        <v>7</v>
      </c>
      <c r="M106" s="137">
        <f t="shared" si="24"/>
        <v>7</v>
      </c>
      <c r="N106" s="137">
        <f t="shared" si="24"/>
        <v>7</v>
      </c>
      <c r="O106" s="137">
        <f t="shared" si="24"/>
        <v>7</v>
      </c>
      <c r="P106" s="137">
        <f t="shared" si="24"/>
        <v>7</v>
      </c>
      <c r="Q106" s="137">
        <f t="shared" si="24"/>
        <v>7</v>
      </c>
      <c r="R106" s="137">
        <f t="shared" si="24"/>
        <v>7</v>
      </c>
      <c r="S106" s="137">
        <f t="shared" si="25"/>
        <v>7</v>
      </c>
      <c r="T106" s="137">
        <f t="shared" si="25"/>
        <v>7</v>
      </c>
      <c r="U106" s="137">
        <f t="shared" si="25"/>
        <v>7</v>
      </c>
      <c r="V106" s="137">
        <f t="shared" si="25"/>
        <v>7</v>
      </c>
      <c r="W106" s="137">
        <f t="shared" si="25"/>
        <v>7</v>
      </c>
      <c r="X106" s="137">
        <f t="shared" si="25"/>
        <v>7</v>
      </c>
      <c r="Y106" s="137">
        <f t="shared" si="25"/>
        <v>7</v>
      </c>
      <c r="Z106" s="137">
        <f t="shared" si="25"/>
        <v>7</v>
      </c>
      <c r="AA106" s="137">
        <f t="shared" si="25"/>
        <v>7</v>
      </c>
      <c r="AB106" s="137">
        <f t="shared" si="25"/>
        <v>7</v>
      </c>
      <c r="AC106" s="137">
        <f t="shared" si="25"/>
        <v>7</v>
      </c>
      <c r="AD106" s="137">
        <f t="shared" si="25"/>
        <v>7</v>
      </c>
      <c r="AE106" s="137">
        <f t="shared" si="25"/>
        <v>7</v>
      </c>
      <c r="AF106" s="137">
        <f t="shared" si="25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6">B108</f>
        <v>2.25</v>
      </c>
      <c r="D108" s="137">
        <f t="shared" si="26"/>
        <v>2.25</v>
      </c>
      <c r="E108" s="137">
        <f t="shared" si="26"/>
        <v>2.25</v>
      </c>
      <c r="F108" s="137">
        <f t="shared" si="26"/>
        <v>2.25</v>
      </c>
      <c r="G108" s="137">
        <f t="shared" si="26"/>
        <v>2.25</v>
      </c>
      <c r="H108" s="137">
        <f t="shared" si="26"/>
        <v>2.25</v>
      </c>
      <c r="I108" s="137">
        <f t="shared" si="26"/>
        <v>2.25</v>
      </c>
      <c r="J108" s="137">
        <f t="shared" si="26"/>
        <v>2.25</v>
      </c>
      <c r="K108" s="137">
        <f t="shared" si="26"/>
        <v>2.25</v>
      </c>
      <c r="L108" s="137">
        <f t="shared" si="26"/>
        <v>2.25</v>
      </c>
      <c r="M108" s="137">
        <f t="shared" si="26"/>
        <v>2.25</v>
      </c>
      <c r="N108" s="137">
        <f t="shared" si="26"/>
        <v>2.25</v>
      </c>
      <c r="O108" s="137">
        <f t="shared" si="26"/>
        <v>2.25</v>
      </c>
      <c r="P108" s="137">
        <f t="shared" si="26"/>
        <v>2.25</v>
      </c>
      <c r="Q108" s="137">
        <f t="shared" si="26"/>
        <v>2.25</v>
      </c>
      <c r="R108" s="137">
        <f t="shared" si="26"/>
        <v>2.25</v>
      </c>
      <c r="S108" s="137">
        <f t="shared" ref="S108:AF109" si="27">R108</f>
        <v>2.25</v>
      </c>
      <c r="T108" s="137">
        <f t="shared" si="27"/>
        <v>2.25</v>
      </c>
      <c r="U108" s="137">
        <f t="shared" si="27"/>
        <v>2.25</v>
      </c>
      <c r="V108" s="137">
        <f t="shared" si="27"/>
        <v>2.25</v>
      </c>
      <c r="W108" s="137">
        <f t="shared" si="27"/>
        <v>2.25</v>
      </c>
      <c r="X108" s="137">
        <f t="shared" si="27"/>
        <v>2.25</v>
      </c>
      <c r="Y108" s="137">
        <f t="shared" si="27"/>
        <v>2.25</v>
      </c>
      <c r="Z108" s="137">
        <f t="shared" si="27"/>
        <v>2.25</v>
      </c>
      <c r="AA108" s="137">
        <f t="shared" si="27"/>
        <v>2.25</v>
      </c>
      <c r="AB108" s="137">
        <f t="shared" si="27"/>
        <v>2.25</v>
      </c>
      <c r="AC108" s="137">
        <f t="shared" si="27"/>
        <v>2.25</v>
      </c>
      <c r="AD108" s="137">
        <f t="shared" si="27"/>
        <v>2.25</v>
      </c>
      <c r="AE108" s="137">
        <f t="shared" si="27"/>
        <v>2.25</v>
      </c>
      <c r="AF108" s="137">
        <f t="shared" si="27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6"/>
        <v>1.64</v>
      </c>
      <c r="D109" s="137">
        <f t="shared" si="26"/>
        <v>1.64</v>
      </c>
      <c r="E109" s="137">
        <f t="shared" si="26"/>
        <v>1.64</v>
      </c>
      <c r="F109" s="137">
        <f t="shared" si="26"/>
        <v>1.64</v>
      </c>
      <c r="G109" s="137">
        <f t="shared" si="26"/>
        <v>1.64</v>
      </c>
      <c r="H109" s="137">
        <f t="shared" si="26"/>
        <v>1.64</v>
      </c>
      <c r="I109" s="137">
        <f t="shared" si="26"/>
        <v>1.64</v>
      </c>
      <c r="J109" s="137">
        <f t="shared" si="26"/>
        <v>1.64</v>
      </c>
      <c r="K109" s="137">
        <f t="shared" si="26"/>
        <v>1.64</v>
      </c>
      <c r="L109" s="137">
        <f t="shared" si="26"/>
        <v>1.64</v>
      </c>
      <c r="M109" s="137">
        <f t="shared" si="26"/>
        <v>1.64</v>
      </c>
      <c r="N109" s="137">
        <f t="shared" si="26"/>
        <v>1.64</v>
      </c>
      <c r="O109" s="137">
        <f t="shared" si="26"/>
        <v>1.64</v>
      </c>
      <c r="P109" s="137">
        <f t="shared" si="26"/>
        <v>1.64</v>
      </c>
      <c r="Q109" s="137">
        <f t="shared" si="26"/>
        <v>1.64</v>
      </c>
      <c r="R109" s="137">
        <f t="shared" si="26"/>
        <v>1.64</v>
      </c>
      <c r="S109" s="137">
        <f t="shared" si="27"/>
        <v>1.64</v>
      </c>
      <c r="T109" s="137">
        <f t="shared" si="27"/>
        <v>1.64</v>
      </c>
      <c r="U109" s="137">
        <f t="shared" si="27"/>
        <v>1.64</v>
      </c>
      <c r="V109" s="137">
        <f t="shared" si="27"/>
        <v>1.64</v>
      </c>
      <c r="W109" s="137">
        <f t="shared" si="27"/>
        <v>1.64</v>
      </c>
      <c r="X109" s="137">
        <f t="shared" si="27"/>
        <v>1.64</v>
      </c>
      <c r="Y109" s="137">
        <f t="shared" si="27"/>
        <v>1.64</v>
      </c>
      <c r="Z109" s="137">
        <f t="shared" si="27"/>
        <v>1.64</v>
      </c>
      <c r="AA109" s="137">
        <f t="shared" si="27"/>
        <v>1.64</v>
      </c>
      <c r="AB109" s="137">
        <f t="shared" si="27"/>
        <v>1.64</v>
      </c>
      <c r="AC109" s="137">
        <f t="shared" si="27"/>
        <v>1.64</v>
      </c>
      <c r="AD109" s="137">
        <f t="shared" si="27"/>
        <v>1.64</v>
      </c>
      <c r="AE109" s="137">
        <f t="shared" si="27"/>
        <v>1.64</v>
      </c>
      <c r="AF109" s="137">
        <f t="shared" si="27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28">B111</f>
        <v>1.62</v>
      </c>
      <c r="D111" s="137">
        <f t="shared" si="28"/>
        <v>1.62</v>
      </c>
      <c r="E111" s="137">
        <f t="shared" si="28"/>
        <v>1.62</v>
      </c>
      <c r="F111" s="137">
        <f t="shared" si="28"/>
        <v>1.62</v>
      </c>
      <c r="G111" s="137">
        <f t="shared" si="28"/>
        <v>1.62</v>
      </c>
      <c r="H111" s="137">
        <f t="shared" si="28"/>
        <v>1.62</v>
      </c>
      <c r="I111" s="137">
        <f t="shared" si="28"/>
        <v>1.62</v>
      </c>
      <c r="J111" s="137">
        <f t="shared" si="28"/>
        <v>1.62</v>
      </c>
      <c r="K111" s="137">
        <f t="shared" si="28"/>
        <v>1.62</v>
      </c>
      <c r="L111" s="137">
        <f t="shared" si="28"/>
        <v>1.62</v>
      </c>
      <c r="M111" s="137">
        <f t="shared" si="28"/>
        <v>1.62</v>
      </c>
      <c r="N111" s="137">
        <f t="shared" si="28"/>
        <v>1.62</v>
      </c>
      <c r="O111" s="137">
        <f t="shared" si="28"/>
        <v>1.62</v>
      </c>
      <c r="P111" s="137">
        <f t="shared" si="28"/>
        <v>1.62</v>
      </c>
      <c r="Q111" s="137">
        <f t="shared" si="28"/>
        <v>1.62</v>
      </c>
      <c r="R111" s="137">
        <f t="shared" si="28"/>
        <v>1.62</v>
      </c>
      <c r="S111" s="137">
        <f t="shared" ref="S111:AF126" si="29">R111</f>
        <v>1.62</v>
      </c>
      <c r="T111" s="137">
        <f t="shared" si="29"/>
        <v>1.62</v>
      </c>
      <c r="U111" s="137">
        <f t="shared" si="29"/>
        <v>1.62</v>
      </c>
      <c r="V111" s="137">
        <f t="shared" si="29"/>
        <v>1.62</v>
      </c>
      <c r="W111" s="137">
        <f t="shared" si="29"/>
        <v>1.62</v>
      </c>
      <c r="X111" s="137">
        <f t="shared" si="29"/>
        <v>1.62</v>
      </c>
      <c r="Y111" s="137">
        <f t="shared" si="29"/>
        <v>1.62</v>
      </c>
      <c r="Z111" s="137">
        <f t="shared" si="29"/>
        <v>1.62</v>
      </c>
      <c r="AA111" s="137">
        <f t="shared" si="29"/>
        <v>1.62</v>
      </c>
      <c r="AB111" s="137">
        <f t="shared" si="29"/>
        <v>1.62</v>
      </c>
      <c r="AC111" s="137">
        <f t="shared" si="29"/>
        <v>1.62</v>
      </c>
      <c r="AD111" s="137">
        <f t="shared" si="29"/>
        <v>1.62</v>
      </c>
      <c r="AE111" s="137">
        <f t="shared" si="29"/>
        <v>1.62</v>
      </c>
      <c r="AF111" s="137">
        <f t="shared" si="29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28"/>
        <v>8.36</v>
      </c>
      <c r="D112" s="137">
        <f t="shared" si="28"/>
        <v>8.36</v>
      </c>
      <c r="E112" s="137">
        <f t="shared" si="28"/>
        <v>8.36</v>
      </c>
      <c r="F112" s="137">
        <f t="shared" si="28"/>
        <v>8.36</v>
      </c>
      <c r="G112" s="137">
        <f t="shared" si="28"/>
        <v>8.36</v>
      </c>
      <c r="H112" s="137">
        <f t="shared" si="28"/>
        <v>8.36</v>
      </c>
      <c r="I112" s="137">
        <f t="shared" si="28"/>
        <v>8.36</v>
      </c>
      <c r="J112" s="137">
        <f t="shared" si="28"/>
        <v>8.36</v>
      </c>
      <c r="K112" s="137">
        <f t="shared" si="28"/>
        <v>8.36</v>
      </c>
      <c r="L112" s="137">
        <f t="shared" si="28"/>
        <v>8.36</v>
      </c>
      <c r="M112" s="137">
        <f t="shared" si="28"/>
        <v>8.36</v>
      </c>
      <c r="N112" s="137">
        <f t="shared" si="28"/>
        <v>8.36</v>
      </c>
      <c r="O112" s="137">
        <f t="shared" si="28"/>
        <v>8.36</v>
      </c>
      <c r="P112" s="137">
        <f t="shared" si="28"/>
        <v>8.36</v>
      </c>
      <c r="Q112" s="137">
        <f t="shared" si="28"/>
        <v>8.36</v>
      </c>
      <c r="R112" s="137">
        <f t="shared" si="28"/>
        <v>8.36</v>
      </c>
      <c r="S112" s="137">
        <f t="shared" si="29"/>
        <v>8.36</v>
      </c>
      <c r="T112" s="137">
        <f t="shared" si="29"/>
        <v>8.36</v>
      </c>
      <c r="U112" s="137">
        <f t="shared" si="29"/>
        <v>8.36</v>
      </c>
      <c r="V112" s="137">
        <f t="shared" si="29"/>
        <v>8.36</v>
      </c>
      <c r="W112" s="137">
        <f t="shared" si="29"/>
        <v>8.36</v>
      </c>
      <c r="X112" s="137">
        <f t="shared" si="29"/>
        <v>8.36</v>
      </c>
      <c r="Y112" s="137">
        <f t="shared" si="29"/>
        <v>8.36</v>
      </c>
      <c r="Z112" s="137">
        <f t="shared" si="29"/>
        <v>8.36</v>
      </c>
      <c r="AA112" s="137">
        <f t="shared" si="29"/>
        <v>8.36</v>
      </c>
      <c r="AB112" s="137">
        <f t="shared" si="29"/>
        <v>8.36</v>
      </c>
      <c r="AC112" s="137">
        <f t="shared" si="29"/>
        <v>8.36</v>
      </c>
      <c r="AD112" s="137">
        <f t="shared" si="29"/>
        <v>8.36</v>
      </c>
      <c r="AE112" s="137">
        <f t="shared" si="29"/>
        <v>8.36</v>
      </c>
      <c r="AF112" s="137">
        <f t="shared" si="29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28"/>
        <v>8</v>
      </c>
      <c r="D113" s="137">
        <f t="shared" si="28"/>
        <v>8</v>
      </c>
      <c r="E113" s="137">
        <f t="shared" si="28"/>
        <v>8</v>
      </c>
      <c r="F113" s="137">
        <f t="shared" si="28"/>
        <v>8</v>
      </c>
      <c r="G113" s="137">
        <f t="shared" si="28"/>
        <v>8</v>
      </c>
      <c r="H113" s="137">
        <f t="shared" si="28"/>
        <v>8</v>
      </c>
      <c r="I113" s="137">
        <v>5.4</v>
      </c>
      <c r="J113" s="137">
        <f t="shared" si="28"/>
        <v>5.4</v>
      </c>
      <c r="K113" s="137">
        <f t="shared" si="28"/>
        <v>5.4</v>
      </c>
      <c r="L113" s="137">
        <f t="shared" si="28"/>
        <v>5.4</v>
      </c>
      <c r="M113" s="137">
        <f t="shared" si="28"/>
        <v>5.4</v>
      </c>
      <c r="N113" s="137">
        <f t="shared" si="28"/>
        <v>5.4</v>
      </c>
      <c r="O113" s="137">
        <f t="shared" si="28"/>
        <v>5.4</v>
      </c>
      <c r="P113" s="137">
        <f t="shared" si="28"/>
        <v>5.4</v>
      </c>
      <c r="Q113" s="137">
        <f t="shared" si="28"/>
        <v>5.4</v>
      </c>
      <c r="R113" s="137">
        <f t="shared" si="28"/>
        <v>5.4</v>
      </c>
      <c r="S113" s="137">
        <f t="shared" si="29"/>
        <v>5.4</v>
      </c>
      <c r="T113" s="137">
        <f t="shared" si="29"/>
        <v>5.4</v>
      </c>
      <c r="U113" s="137">
        <f t="shared" si="29"/>
        <v>5.4</v>
      </c>
      <c r="V113" s="137">
        <f t="shared" si="29"/>
        <v>5.4</v>
      </c>
      <c r="W113" s="137">
        <f t="shared" si="29"/>
        <v>5.4</v>
      </c>
      <c r="X113" s="137">
        <f t="shared" si="29"/>
        <v>5.4</v>
      </c>
      <c r="Y113" s="137">
        <f t="shared" si="29"/>
        <v>5.4</v>
      </c>
      <c r="Z113" s="137">
        <f t="shared" si="29"/>
        <v>5.4</v>
      </c>
      <c r="AA113" s="137">
        <f t="shared" si="29"/>
        <v>5.4</v>
      </c>
      <c r="AB113" s="137">
        <f t="shared" si="29"/>
        <v>5.4</v>
      </c>
      <c r="AC113" s="137">
        <f t="shared" si="29"/>
        <v>5.4</v>
      </c>
      <c r="AD113" s="137">
        <f t="shared" si="29"/>
        <v>5.4</v>
      </c>
      <c r="AE113" s="137">
        <f t="shared" si="29"/>
        <v>5.4</v>
      </c>
      <c r="AF113" s="137">
        <f t="shared" si="29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28"/>
        <v>6.57</v>
      </c>
      <c r="D114" s="137">
        <f t="shared" si="28"/>
        <v>6.57</v>
      </c>
      <c r="E114" s="137">
        <f t="shared" si="28"/>
        <v>6.57</v>
      </c>
      <c r="F114" s="137">
        <f t="shared" si="28"/>
        <v>6.57</v>
      </c>
      <c r="G114" s="137">
        <f t="shared" si="28"/>
        <v>6.57</v>
      </c>
      <c r="H114" s="137">
        <f t="shared" si="28"/>
        <v>6.57</v>
      </c>
      <c r="I114" s="137">
        <f t="shared" si="28"/>
        <v>6.57</v>
      </c>
      <c r="J114" s="137">
        <f t="shared" si="28"/>
        <v>6.57</v>
      </c>
      <c r="K114" s="137">
        <f t="shared" si="28"/>
        <v>6.57</v>
      </c>
      <c r="L114" s="137">
        <f t="shared" si="28"/>
        <v>6.57</v>
      </c>
      <c r="M114" s="137">
        <f t="shared" si="28"/>
        <v>6.57</v>
      </c>
      <c r="N114" s="137">
        <f t="shared" si="28"/>
        <v>6.57</v>
      </c>
      <c r="O114" s="137">
        <f t="shared" si="28"/>
        <v>6.57</v>
      </c>
      <c r="P114" s="137">
        <f t="shared" si="28"/>
        <v>6.57</v>
      </c>
      <c r="Q114" s="137">
        <f t="shared" si="28"/>
        <v>6.57</v>
      </c>
      <c r="R114" s="137">
        <f t="shared" si="28"/>
        <v>6.57</v>
      </c>
      <c r="S114" s="137">
        <f t="shared" si="29"/>
        <v>6.57</v>
      </c>
      <c r="T114" s="137">
        <f t="shared" si="29"/>
        <v>6.57</v>
      </c>
      <c r="U114" s="137">
        <f t="shared" si="29"/>
        <v>6.57</v>
      </c>
      <c r="V114" s="137">
        <f t="shared" si="29"/>
        <v>6.57</v>
      </c>
      <c r="W114" s="137">
        <f t="shared" si="29"/>
        <v>6.57</v>
      </c>
      <c r="X114" s="137">
        <f t="shared" si="29"/>
        <v>6.57</v>
      </c>
      <c r="Y114" s="137">
        <f t="shared" si="29"/>
        <v>6.57</v>
      </c>
      <c r="Z114" s="137">
        <f t="shared" si="29"/>
        <v>6.57</v>
      </c>
      <c r="AA114" s="137">
        <f t="shared" si="29"/>
        <v>6.57</v>
      </c>
      <c r="AB114" s="137">
        <f t="shared" si="29"/>
        <v>6.57</v>
      </c>
      <c r="AC114" s="137">
        <f t="shared" si="29"/>
        <v>6.57</v>
      </c>
      <c r="AD114" s="137">
        <f t="shared" si="29"/>
        <v>6.57</v>
      </c>
      <c r="AE114" s="137">
        <f t="shared" si="29"/>
        <v>6.57</v>
      </c>
      <c r="AF114" s="137">
        <f t="shared" si="29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28"/>
        <v>3.43</v>
      </c>
      <c r="D115" s="137">
        <f t="shared" si="28"/>
        <v>3.43</v>
      </c>
      <c r="E115" s="137">
        <f t="shared" si="28"/>
        <v>3.43</v>
      </c>
      <c r="F115" s="137">
        <f t="shared" si="28"/>
        <v>3.43</v>
      </c>
      <c r="G115" s="137">
        <f t="shared" si="28"/>
        <v>3.43</v>
      </c>
      <c r="H115" s="137">
        <f t="shared" si="28"/>
        <v>3.43</v>
      </c>
      <c r="I115" s="137">
        <f t="shared" si="28"/>
        <v>3.43</v>
      </c>
      <c r="J115" s="137">
        <f t="shared" si="28"/>
        <v>3.43</v>
      </c>
      <c r="K115" s="137">
        <f t="shared" si="28"/>
        <v>3.43</v>
      </c>
      <c r="L115" s="137">
        <f t="shared" si="28"/>
        <v>3.43</v>
      </c>
      <c r="M115" s="137">
        <f t="shared" si="28"/>
        <v>3.43</v>
      </c>
      <c r="N115" s="137">
        <f t="shared" si="28"/>
        <v>3.43</v>
      </c>
      <c r="O115" s="137">
        <f t="shared" si="28"/>
        <v>3.43</v>
      </c>
      <c r="P115" s="137">
        <f t="shared" si="28"/>
        <v>3.43</v>
      </c>
      <c r="Q115" s="137">
        <f t="shared" si="28"/>
        <v>3.43</v>
      </c>
      <c r="R115" s="137">
        <f t="shared" si="28"/>
        <v>3.43</v>
      </c>
      <c r="S115" s="137">
        <f t="shared" si="29"/>
        <v>3.43</v>
      </c>
      <c r="T115" s="137">
        <f t="shared" si="29"/>
        <v>3.43</v>
      </c>
      <c r="U115" s="137">
        <f t="shared" si="29"/>
        <v>3.43</v>
      </c>
      <c r="V115" s="137">
        <f t="shared" si="29"/>
        <v>3.43</v>
      </c>
      <c r="W115" s="137">
        <f t="shared" si="29"/>
        <v>3.43</v>
      </c>
      <c r="X115" s="137">
        <f t="shared" si="29"/>
        <v>3.43</v>
      </c>
      <c r="Y115" s="137">
        <f t="shared" si="29"/>
        <v>3.43</v>
      </c>
      <c r="Z115" s="137">
        <f t="shared" si="29"/>
        <v>3.43</v>
      </c>
      <c r="AA115" s="137">
        <f t="shared" si="29"/>
        <v>3.43</v>
      </c>
      <c r="AB115" s="137">
        <f t="shared" si="29"/>
        <v>3.43</v>
      </c>
      <c r="AC115" s="137">
        <f t="shared" si="29"/>
        <v>3.43</v>
      </c>
      <c r="AD115" s="137">
        <f t="shared" si="29"/>
        <v>3.43</v>
      </c>
      <c r="AE115" s="137">
        <f t="shared" si="29"/>
        <v>3.43</v>
      </c>
      <c r="AF115" s="137">
        <f t="shared" si="29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28"/>
        <v>2.96</v>
      </c>
      <c r="D116" s="137">
        <f t="shared" si="28"/>
        <v>2.96</v>
      </c>
      <c r="E116" s="137">
        <f t="shared" si="28"/>
        <v>2.96</v>
      </c>
      <c r="F116" s="137">
        <f t="shared" si="28"/>
        <v>2.96</v>
      </c>
      <c r="G116" s="137">
        <f t="shared" si="28"/>
        <v>2.96</v>
      </c>
      <c r="H116" s="137">
        <f t="shared" si="28"/>
        <v>2.96</v>
      </c>
      <c r="I116" s="137">
        <f t="shared" si="28"/>
        <v>2.96</v>
      </c>
      <c r="J116" s="137">
        <f t="shared" si="28"/>
        <v>2.96</v>
      </c>
      <c r="K116" s="137">
        <f t="shared" si="28"/>
        <v>2.96</v>
      </c>
      <c r="L116" s="137">
        <f t="shared" si="28"/>
        <v>2.96</v>
      </c>
      <c r="M116" s="137">
        <f t="shared" si="28"/>
        <v>2.96</v>
      </c>
      <c r="N116" s="137">
        <f t="shared" si="28"/>
        <v>2.96</v>
      </c>
      <c r="O116" s="137">
        <f t="shared" si="28"/>
        <v>2.96</v>
      </c>
      <c r="P116" s="137">
        <f t="shared" si="28"/>
        <v>2.96</v>
      </c>
      <c r="Q116" s="137">
        <f t="shared" si="28"/>
        <v>2.96</v>
      </c>
      <c r="R116" s="137">
        <f t="shared" si="28"/>
        <v>2.96</v>
      </c>
      <c r="S116" s="137">
        <f t="shared" si="29"/>
        <v>2.96</v>
      </c>
      <c r="T116" s="137">
        <f t="shared" si="29"/>
        <v>2.96</v>
      </c>
      <c r="U116" s="137">
        <f t="shared" si="29"/>
        <v>2.96</v>
      </c>
      <c r="V116" s="137">
        <f t="shared" si="29"/>
        <v>2.96</v>
      </c>
      <c r="W116" s="137">
        <f t="shared" si="29"/>
        <v>2.96</v>
      </c>
      <c r="X116" s="137">
        <f t="shared" si="29"/>
        <v>2.96</v>
      </c>
      <c r="Y116" s="137">
        <f t="shared" si="29"/>
        <v>2.96</v>
      </c>
      <c r="Z116" s="137">
        <f t="shared" si="29"/>
        <v>2.96</v>
      </c>
      <c r="AA116" s="137">
        <f t="shared" si="29"/>
        <v>2.96</v>
      </c>
      <c r="AB116" s="137">
        <f t="shared" si="29"/>
        <v>2.96</v>
      </c>
      <c r="AC116" s="137">
        <f t="shared" si="29"/>
        <v>2.96</v>
      </c>
      <c r="AD116" s="137">
        <f t="shared" si="29"/>
        <v>2.96</v>
      </c>
      <c r="AE116" s="137">
        <f t="shared" si="29"/>
        <v>2.96</v>
      </c>
      <c r="AF116" s="137">
        <f t="shared" si="29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28"/>
        <v>8</v>
      </c>
      <c r="D117" s="137">
        <f t="shared" si="28"/>
        <v>8</v>
      </c>
      <c r="E117" s="137">
        <f t="shared" si="28"/>
        <v>8</v>
      </c>
      <c r="F117" s="137">
        <f t="shared" si="28"/>
        <v>8</v>
      </c>
      <c r="G117" s="137">
        <f t="shared" si="28"/>
        <v>8</v>
      </c>
      <c r="H117" s="137">
        <f t="shared" si="28"/>
        <v>8</v>
      </c>
      <c r="I117" s="137">
        <f t="shared" si="28"/>
        <v>8</v>
      </c>
      <c r="J117" s="137">
        <f t="shared" si="28"/>
        <v>8</v>
      </c>
      <c r="K117" s="137">
        <f t="shared" si="28"/>
        <v>8</v>
      </c>
      <c r="L117" s="137">
        <f t="shared" si="28"/>
        <v>8</v>
      </c>
      <c r="M117" s="137">
        <f t="shared" si="28"/>
        <v>8</v>
      </c>
      <c r="N117" s="137">
        <f t="shared" si="28"/>
        <v>8</v>
      </c>
      <c r="O117" s="137">
        <f t="shared" si="28"/>
        <v>8</v>
      </c>
      <c r="P117" s="137">
        <f t="shared" si="28"/>
        <v>8</v>
      </c>
      <c r="Q117" s="137">
        <f t="shared" si="28"/>
        <v>8</v>
      </c>
      <c r="R117" s="137">
        <f t="shared" si="28"/>
        <v>8</v>
      </c>
      <c r="S117" s="137">
        <f t="shared" si="29"/>
        <v>8</v>
      </c>
      <c r="T117" s="137">
        <f t="shared" si="29"/>
        <v>8</v>
      </c>
      <c r="U117" s="137">
        <f t="shared" si="29"/>
        <v>8</v>
      </c>
      <c r="V117" s="137">
        <f t="shared" si="29"/>
        <v>8</v>
      </c>
      <c r="W117" s="137">
        <f t="shared" si="29"/>
        <v>8</v>
      </c>
      <c r="X117" s="137">
        <f t="shared" si="29"/>
        <v>8</v>
      </c>
      <c r="Y117" s="137">
        <f t="shared" si="29"/>
        <v>8</v>
      </c>
      <c r="Z117" s="137">
        <f t="shared" si="29"/>
        <v>8</v>
      </c>
      <c r="AA117" s="137">
        <f t="shared" si="29"/>
        <v>8</v>
      </c>
      <c r="AB117" s="137">
        <f t="shared" si="29"/>
        <v>8</v>
      </c>
      <c r="AC117" s="137">
        <f t="shared" si="29"/>
        <v>8</v>
      </c>
      <c r="AD117" s="137">
        <f t="shared" si="29"/>
        <v>8</v>
      </c>
      <c r="AE117" s="137">
        <f t="shared" si="29"/>
        <v>8</v>
      </c>
      <c r="AF117" s="137">
        <f t="shared" si="29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28"/>
        <v>7</v>
      </c>
      <c r="E118" s="137">
        <f t="shared" si="28"/>
        <v>7</v>
      </c>
      <c r="F118" s="137">
        <f t="shared" si="28"/>
        <v>7</v>
      </c>
      <c r="G118" s="137">
        <f t="shared" si="28"/>
        <v>7</v>
      </c>
      <c r="H118" s="137">
        <f t="shared" si="28"/>
        <v>7</v>
      </c>
      <c r="I118" s="137">
        <f t="shared" si="28"/>
        <v>7</v>
      </c>
      <c r="J118" s="137">
        <f t="shared" si="28"/>
        <v>7</v>
      </c>
      <c r="K118" s="137">
        <f t="shared" si="28"/>
        <v>7</v>
      </c>
      <c r="L118" s="137">
        <f t="shared" si="28"/>
        <v>7</v>
      </c>
      <c r="M118" s="137">
        <f t="shared" si="28"/>
        <v>7</v>
      </c>
      <c r="N118" s="137">
        <f t="shared" si="28"/>
        <v>7</v>
      </c>
      <c r="O118" s="137">
        <f t="shared" si="28"/>
        <v>7</v>
      </c>
      <c r="P118" s="137">
        <f t="shared" si="28"/>
        <v>7</v>
      </c>
      <c r="Q118" s="137">
        <f t="shared" si="28"/>
        <v>7</v>
      </c>
      <c r="R118" s="137">
        <f t="shared" si="28"/>
        <v>7</v>
      </c>
      <c r="S118" s="137">
        <f t="shared" si="29"/>
        <v>7</v>
      </c>
      <c r="T118" s="137">
        <f t="shared" si="29"/>
        <v>7</v>
      </c>
      <c r="U118" s="137">
        <f t="shared" si="29"/>
        <v>7</v>
      </c>
      <c r="V118" s="137">
        <f t="shared" si="29"/>
        <v>7</v>
      </c>
      <c r="W118" s="137">
        <f t="shared" si="29"/>
        <v>7</v>
      </c>
      <c r="X118" s="137">
        <f t="shared" si="29"/>
        <v>7</v>
      </c>
      <c r="Y118" s="137">
        <f t="shared" si="29"/>
        <v>7</v>
      </c>
      <c r="Z118" s="137">
        <f t="shared" si="29"/>
        <v>7</v>
      </c>
      <c r="AA118" s="137">
        <f t="shared" si="29"/>
        <v>7</v>
      </c>
      <c r="AB118" s="137">
        <f t="shared" si="29"/>
        <v>7</v>
      </c>
      <c r="AC118" s="137">
        <f t="shared" si="29"/>
        <v>7</v>
      </c>
      <c r="AD118" s="137">
        <f t="shared" si="29"/>
        <v>7</v>
      </c>
      <c r="AE118" s="137">
        <f t="shared" si="29"/>
        <v>7</v>
      </c>
      <c r="AF118" s="137">
        <f t="shared" si="29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0">B119</f>
        <v>3.47</v>
      </c>
      <c r="D119" s="137">
        <f t="shared" si="30"/>
        <v>3.47</v>
      </c>
      <c r="E119" s="137">
        <f t="shared" si="30"/>
        <v>3.47</v>
      </c>
      <c r="F119" s="137">
        <f t="shared" si="30"/>
        <v>3.47</v>
      </c>
      <c r="G119" s="137">
        <f t="shared" si="30"/>
        <v>3.47</v>
      </c>
      <c r="H119" s="137">
        <f t="shared" si="30"/>
        <v>3.47</v>
      </c>
      <c r="I119" s="137">
        <f t="shared" si="30"/>
        <v>3.47</v>
      </c>
      <c r="J119" s="137">
        <f t="shared" si="30"/>
        <v>3.47</v>
      </c>
      <c r="K119" s="137">
        <f t="shared" si="30"/>
        <v>3.47</v>
      </c>
      <c r="L119" s="137">
        <f t="shared" si="30"/>
        <v>3.47</v>
      </c>
      <c r="M119" s="137">
        <f t="shared" si="30"/>
        <v>3.47</v>
      </c>
      <c r="N119" s="137">
        <f t="shared" si="30"/>
        <v>3.47</v>
      </c>
      <c r="O119" s="137">
        <f t="shared" si="30"/>
        <v>3.47</v>
      </c>
      <c r="P119" s="137">
        <f t="shared" si="30"/>
        <v>3.47</v>
      </c>
      <c r="Q119" s="137">
        <f t="shared" si="30"/>
        <v>3.47</v>
      </c>
      <c r="R119" s="137">
        <f t="shared" si="30"/>
        <v>3.47</v>
      </c>
      <c r="S119" s="137">
        <f t="shared" si="29"/>
        <v>3.47</v>
      </c>
      <c r="T119" s="137">
        <f t="shared" si="29"/>
        <v>3.47</v>
      </c>
      <c r="U119" s="137">
        <f t="shared" si="29"/>
        <v>3.47</v>
      </c>
      <c r="V119" s="137">
        <f t="shared" si="29"/>
        <v>3.47</v>
      </c>
      <c r="W119" s="137">
        <f t="shared" si="29"/>
        <v>3.47</v>
      </c>
      <c r="X119" s="137">
        <f t="shared" si="29"/>
        <v>3.47</v>
      </c>
      <c r="Y119" s="137">
        <f t="shared" si="29"/>
        <v>3.47</v>
      </c>
      <c r="Z119" s="137">
        <f t="shared" si="29"/>
        <v>3.47</v>
      </c>
      <c r="AA119" s="137">
        <f t="shared" si="29"/>
        <v>3.47</v>
      </c>
      <c r="AB119" s="137">
        <f t="shared" si="29"/>
        <v>3.47</v>
      </c>
      <c r="AC119" s="137">
        <f t="shared" si="29"/>
        <v>3.47</v>
      </c>
      <c r="AD119" s="137">
        <f t="shared" si="29"/>
        <v>3.47</v>
      </c>
      <c r="AE119" s="137">
        <f t="shared" si="29"/>
        <v>3.47</v>
      </c>
      <c r="AF119" s="137">
        <f t="shared" si="29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0"/>
        <v>2.1</v>
      </c>
      <c r="D120" s="137">
        <f t="shared" si="30"/>
        <v>2.1</v>
      </c>
      <c r="E120" s="137">
        <f t="shared" si="30"/>
        <v>2.1</v>
      </c>
      <c r="F120" s="137">
        <f t="shared" si="30"/>
        <v>2.1</v>
      </c>
      <c r="G120" s="137">
        <f t="shared" si="30"/>
        <v>2.1</v>
      </c>
      <c r="H120" s="137">
        <f t="shared" si="30"/>
        <v>2.1</v>
      </c>
      <c r="I120" s="137">
        <f t="shared" si="30"/>
        <v>2.1</v>
      </c>
      <c r="J120" s="137">
        <f t="shared" si="30"/>
        <v>2.1</v>
      </c>
      <c r="K120" s="137">
        <f t="shared" si="30"/>
        <v>2.1</v>
      </c>
      <c r="L120" s="137">
        <f t="shared" si="30"/>
        <v>2.1</v>
      </c>
      <c r="M120" s="137">
        <f t="shared" si="30"/>
        <v>2.1</v>
      </c>
      <c r="N120" s="137">
        <f t="shared" si="30"/>
        <v>2.1</v>
      </c>
      <c r="O120" s="137">
        <f t="shared" si="30"/>
        <v>2.1</v>
      </c>
      <c r="P120" s="137">
        <f t="shared" si="30"/>
        <v>2.1</v>
      </c>
      <c r="Q120" s="137">
        <f t="shared" si="30"/>
        <v>2.1</v>
      </c>
      <c r="R120" s="137">
        <f t="shared" si="30"/>
        <v>2.1</v>
      </c>
      <c r="S120" s="137">
        <f t="shared" si="29"/>
        <v>2.1</v>
      </c>
      <c r="T120" s="137">
        <f t="shared" si="29"/>
        <v>2.1</v>
      </c>
      <c r="U120" s="137">
        <f t="shared" si="29"/>
        <v>2.1</v>
      </c>
      <c r="V120" s="137">
        <f t="shared" si="29"/>
        <v>2.1</v>
      </c>
      <c r="W120" s="137">
        <f t="shared" si="29"/>
        <v>2.1</v>
      </c>
      <c r="X120" s="137">
        <f t="shared" si="29"/>
        <v>2.1</v>
      </c>
      <c r="Y120" s="137">
        <f t="shared" si="29"/>
        <v>2.1</v>
      </c>
      <c r="Z120" s="137">
        <f t="shared" si="29"/>
        <v>2.1</v>
      </c>
      <c r="AA120" s="137">
        <f t="shared" si="29"/>
        <v>2.1</v>
      </c>
      <c r="AB120" s="137">
        <f t="shared" si="29"/>
        <v>2.1</v>
      </c>
      <c r="AC120" s="137">
        <f t="shared" si="29"/>
        <v>2.1</v>
      </c>
      <c r="AD120" s="137">
        <f t="shared" si="29"/>
        <v>2.1</v>
      </c>
      <c r="AE120" s="137">
        <f t="shared" si="29"/>
        <v>2.1</v>
      </c>
      <c r="AF120" s="137">
        <f t="shared" si="29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0"/>
        <v>9.3000000000000007</v>
      </c>
      <c r="D121" s="137">
        <f t="shared" si="30"/>
        <v>9.3000000000000007</v>
      </c>
      <c r="E121" s="137">
        <f t="shared" si="30"/>
        <v>9.3000000000000007</v>
      </c>
      <c r="F121" s="137">
        <f t="shared" si="30"/>
        <v>9.3000000000000007</v>
      </c>
      <c r="G121" s="137">
        <f t="shared" si="30"/>
        <v>9.3000000000000007</v>
      </c>
      <c r="H121" s="137">
        <f t="shared" si="30"/>
        <v>9.3000000000000007</v>
      </c>
      <c r="I121" s="137">
        <f t="shared" si="30"/>
        <v>9.3000000000000007</v>
      </c>
      <c r="J121" s="137">
        <f t="shared" si="30"/>
        <v>9.3000000000000007</v>
      </c>
      <c r="K121" s="137">
        <f t="shared" si="30"/>
        <v>9.3000000000000007</v>
      </c>
      <c r="L121" s="137">
        <f t="shared" si="30"/>
        <v>9.3000000000000007</v>
      </c>
      <c r="M121" s="137">
        <f t="shared" si="30"/>
        <v>9.3000000000000007</v>
      </c>
      <c r="N121" s="137">
        <f t="shared" si="30"/>
        <v>9.3000000000000007</v>
      </c>
      <c r="O121" s="137">
        <f t="shared" si="30"/>
        <v>9.3000000000000007</v>
      </c>
      <c r="P121" s="137">
        <f t="shared" si="30"/>
        <v>9.3000000000000007</v>
      </c>
      <c r="Q121" s="137">
        <f t="shared" si="30"/>
        <v>9.3000000000000007</v>
      </c>
      <c r="R121" s="137">
        <f t="shared" si="30"/>
        <v>9.3000000000000007</v>
      </c>
      <c r="S121" s="137">
        <f t="shared" si="29"/>
        <v>9.3000000000000007</v>
      </c>
      <c r="T121" s="137">
        <f t="shared" si="29"/>
        <v>9.3000000000000007</v>
      </c>
      <c r="U121" s="137">
        <f t="shared" si="29"/>
        <v>9.3000000000000007</v>
      </c>
      <c r="V121" s="137">
        <f t="shared" si="29"/>
        <v>9.3000000000000007</v>
      </c>
      <c r="W121" s="137">
        <f t="shared" si="29"/>
        <v>9.3000000000000007</v>
      </c>
      <c r="X121" s="137">
        <f t="shared" si="29"/>
        <v>9.3000000000000007</v>
      </c>
      <c r="Y121" s="137">
        <f t="shared" si="29"/>
        <v>9.3000000000000007</v>
      </c>
      <c r="Z121" s="137">
        <f t="shared" si="29"/>
        <v>9.3000000000000007</v>
      </c>
      <c r="AA121" s="137">
        <f t="shared" si="29"/>
        <v>9.3000000000000007</v>
      </c>
      <c r="AB121" s="137">
        <f t="shared" si="29"/>
        <v>9.3000000000000007</v>
      </c>
      <c r="AC121" s="137">
        <f t="shared" si="29"/>
        <v>9.3000000000000007</v>
      </c>
      <c r="AD121" s="137">
        <f t="shared" si="29"/>
        <v>9.3000000000000007</v>
      </c>
      <c r="AE121" s="137">
        <f t="shared" si="29"/>
        <v>9.3000000000000007</v>
      </c>
      <c r="AF121" s="137">
        <f t="shared" si="29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0"/>
        <v>0</v>
      </c>
      <c r="D123" s="137">
        <f t="shared" si="30"/>
        <v>0</v>
      </c>
      <c r="E123" s="137">
        <f t="shared" si="30"/>
        <v>0</v>
      </c>
      <c r="F123" s="137">
        <f t="shared" si="30"/>
        <v>0</v>
      </c>
      <c r="G123" s="137">
        <f t="shared" si="30"/>
        <v>0</v>
      </c>
      <c r="H123" s="137">
        <f t="shared" si="30"/>
        <v>0</v>
      </c>
      <c r="I123" s="137">
        <f t="shared" si="30"/>
        <v>0</v>
      </c>
      <c r="J123" s="137">
        <f t="shared" si="30"/>
        <v>0</v>
      </c>
      <c r="K123" s="137">
        <f t="shared" si="30"/>
        <v>0</v>
      </c>
      <c r="L123" s="137">
        <f t="shared" si="30"/>
        <v>0</v>
      </c>
      <c r="M123" s="137">
        <f t="shared" si="30"/>
        <v>0</v>
      </c>
      <c r="N123" s="137">
        <f t="shared" si="30"/>
        <v>0</v>
      </c>
      <c r="O123" s="137">
        <f t="shared" si="30"/>
        <v>0</v>
      </c>
      <c r="P123" s="137">
        <f t="shared" si="30"/>
        <v>0</v>
      </c>
      <c r="Q123" s="137">
        <f t="shared" si="30"/>
        <v>0</v>
      </c>
      <c r="R123" s="137">
        <f t="shared" si="30"/>
        <v>0</v>
      </c>
      <c r="S123" s="137">
        <f t="shared" si="29"/>
        <v>0</v>
      </c>
      <c r="T123" s="137">
        <f t="shared" si="29"/>
        <v>0</v>
      </c>
      <c r="U123" s="137">
        <f t="shared" si="29"/>
        <v>0</v>
      </c>
      <c r="V123" s="137">
        <f t="shared" si="29"/>
        <v>0</v>
      </c>
      <c r="W123" s="137">
        <f t="shared" si="29"/>
        <v>0</v>
      </c>
      <c r="X123" s="137">
        <f t="shared" si="29"/>
        <v>0</v>
      </c>
      <c r="Y123" s="137">
        <f t="shared" si="29"/>
        <v>0</v>
      </c>
      <c r="Z123" s="137">
        <f t="shared" si="29"/>
        <v>0</v>
      </c>
      <c r="AA123" s="137">
        <f t="shared" si="29"/>
        <v>0</v>
      </c>
      <c r="AB123" s="137">
        <f t="shared" si="29"/>
        <v>0</v>
      </c>
      <c r="AC123" s="137">
        <f t="shared" si="29"/>
        <v>0</v>
      </c>
      <c r="AD123" s="137">
        <f t="shared" si="29"/>
        <v>0</v>
      </c>
      <c r="AE123" s="137">
        <f t="shared" si="29"/>
        <v>0</v>
      </c>
      <c r="AF123" s="137">
        <f t="shared" si="29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0"/>
        <v>5</v>
      </c>
      <c r="D124" s="137">
        <f t="shared" si="30"/>
        <v>5</v>
      </c>
      <c r="E124" s="137">
        <f t="shared" si="30"/>
        <v>5</v>
      </c>
      <c r="F124" s="137">
        <f t="shared" si="30"/>
        <v>5</v>
      </c>
      <c r="G124" s="137">
        <f t="shared" si="30"/>
        <v>5</v>
      </c>
      <c r="H124" s="137">
        <f t="shared" si="30"/>
        <v>5</v>
      </c>
      <c r="I124" s="137">
        <f t="shared" si="30"/>
        <v>5</v>
      </c>
      <c r="J124" s="137">
        <f t="shared" si="30"/>
        <v>5</v>
      </c>
      <c r="K124" s="137">
        <f t="shared" si="30"/>
        <v>5</v>
      </c>
      <c r="L124" s="137">
        <f t="shared" si="30"/>
        <v>5</v>
      </c>
      <c r="M124" s="137">
        <f t="shared" si="30"/>
        <v>5</v>
      </c>
      <c r="N124" s="137">
        <f t="shared" si="30"/>
        <v>5</v>
      </c>
      <c r="O124" s="137">
        <f t="shared" si="30"/>
        <v>5</v>
      </c>
      <c r="P124" s="137">
        <f t="shared" si="30"/>
        <v>5</v>
      </c>
      <c r="Q124" s="137">
        <f t="shared" si="30"/>
        <v>5</v>
      </c>
      <c r="R124" s="137">
        <f t="shared" si="30"/>
        <v>5</v>
      </c>
      <c r="S124" s="137">
        <f t="shared" si="29"/>
        <v>5</v>
      </c>
      <c r="T124" s="137">
        <f t="shared" si="29"/>
        <v>5</v>
      </c>
      <c r="U124" s="137">
        <f t="shared" si="29"/>
        <v>5</v>
      </c>
      <c r="V124" s="137">
        <f t="shared" si="29"/>
        <v>5</v>
      </c>
      <c r="W124" s="137">
        <f t="shared" si="29"/>
        <v>5</v>
      </c>
      <c r="X124" s="137">
        <f t="shared" si="29"/>
        <v>5</v>
      </c>
      <c r="Y124" s="137">
        <f t="shared" si="29"/>
        <v>5</v>
      </c>
      <c r="Z124" s="137">
        <f t="shared" si="29"/>
        <v>5</v>
      </c>
      <c r="AA124" s="137">
        <f t="shared" si="29"/>
        <v>5</v>
      </c>
      <c r="AB124" s="137">
        <f t="shared" si="29"/>
        <v>5</v>
      </c>
      <c r="AC124" s="137">
        <f t="shared" si="29"/>
        <v>5</v>
      </c>
      <c r="AD124" s="137">
        <f t="shared" si="29"/>
        <v>5</v>
      </c>
      <c r="AE124" s="137">
        <f t="shared" si="29"/>
        <v>5</v>
      </c>
      <c r="AF124" s="137">
        <f t="shared" si="29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0"/>
        <v>1</v>
      </c>
      <c r="D125" s="137">
        <f t="shared" si="30"/>
        <v>1</v>
      </c>
      <c r="E125" s="137">
        <f t="shared" si="30"/>
        <v>1</v>
      </c>
      <c r="F125" s="137">
        <f t="shared" si="30"/>
        <v>1</v>
      </c>
      <c r="G125" s="137">
        <f t="shared" si="30"/>
        <v>1</v>
      </c>
      <c r="H125" s="137">
        <f t="shared" si="30"/>
        <v>1</v>
      </c>
      <c r="I125" s="137">
        <f t="shared" si="30"/>
        <v>1</v>
      </c>
      <c r="J125" s="137">
        <f t="shared" si="30"/>
        <v>1</v>
      </c>
      <c r="K125" s="137">
        <f t="shared" si="30"/>
        <v>1</v>
      </c>
      <c r="L125" s="137">
        <f t="shared" si="30"/>
        <v>1</v>
      </c>
      <c r="M125" s="137">
        <f t="shared" si="30"/>
        <v>1</v>
      </c>
      <c r="N125" s="137">
        <f t="shared" si="30"/>
        <v>1</v>
      </c>
      <c r="O125" s="137">
        <f t="shared" si="30"/>
        <v>1</v>
      </c>
      <c r="P125" s="137">
        <f t="shared" si="30"/>
        <v>1</v>
      </c>
      <c r="Q125" s="137">
        <f t="shared" si="30"/>
        <v>1</v>
      </c>
      <c r="R125" s="137">
        <f t="shared" si="30"/>
        <v>1</v>
      </c>
      <c r="S125" s="137">
        <f t="shared" si="29"/>
        <v>1</v>
      </c>
      <c r="T125" s="137">
        <f t="shared" si="29"/>
        <v>1</v>
      </c>
      <c r="U125" s="137">
        <f t="shared" si="29"/>
        <v>1</v>
      </c>
      <c r="V125" s="137">
        <f t="shared" si="29"/>
        <v>1</v>
      </c>
      <c r="W125" s="137">
        <f t="shared" si="29"/>
        <v>1</v>
      </c>
      <c r="X125" s="137">
        <f t="shared" si="29"/>
        <v>1</v>
      </c>
      <c r="Y125" s="137">
        <f t="shared" si="29"/>
        <v>1</v>
      </c>
      <c r="Z125" s="137">
        <f t="shared" si="29"/>
        <v>1</v>
      </c>
      <c r="AA125" s="137">
        <f t="shared" si="29"/>
        <v>1</v>
      </c>
      <c r="AB125" s="137">
        <f t="shared" si="29"/>
        <v>1</v>
      </c>
      <c r="AC125" s="137">
        <f t="shared" si="29"/>
        <v>1</v>
      </c>
      <c r="AD125" s="137">
        <f t="shared" si="29"/>
        <v>1</v>
      </c>
      <c r="AE125" s="137">
        <f t="shared" si="29"/>
        <v>1</v>
      </c>
      <c r="AF125" s="137">
        <f t="shared" si="29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0"/>
        <v>1.58</v>
      </c>
      <c r="D126" s="137">
        <f t="shared" si="30"/>
        <v>1.58</v>
      </c>
      <c r="E126" s="137">
        <f t="shared" si="30"/>
        <v>1.58</v>
      </c>
      <c r="F126" s="137">
        <f t="shared" si="30"/>
        <v>1.58</v>
      </c>
      <c r="G126" s="137">
        <f t="shared" si="30"/>
        <v>1.58</v>
      </c>
      <c r="H126" s="137">
        <f t="shared" si="30"/>
        <v>1.58</v>
      </c>
      <c r="I126" s="137">
        <f t="shared" si="30"/>
        <v>1.58</v>
      </c>
      <c r="J126" s="137">
        <f t="shared" si="30"/>
        <v>1.58</v>
      </c>
      <c r="K126" s="137">
        <f t="shared" si="30"/>
        <v>1.58</v>
      </c>
      <c r="L126" s="137">
        <f t="shared" si="30"/>
        <v>1.58</v>
      </c>
      <c r="M126" s="137">
        <f t="shared" si="30"/>
        <v>1.58</v>
      </c>
      <c r="N126" s="137">
        <f t="shared" si="30"/>
        <v>1.58</v>
      </c>
      <c r="O126" s="137">
        <f t="shared" si="30"/>
        <v>1.58</v>
      </c>
      <c r="P126" s="137">
        <f t="shared" si="30"/>
        <v>1.58</v>
      </c>
      <c r="Q126" s="137">
        <f t="shared" si="30"/>
        <v>1.58</v>
      </c>
      <c r="R126" s="137">
        <f t="shared" si="30"/>
        <v>1.58</v>
      </c>
      <c r="S126" s="137">
        <f t="shared" si="29"/>
        <v>1.58</v>
      </c>
      <c r="T126" s="137">
        <f t="shared" si="29"/>
        <v>1.58</v>
      </c>
      <c r="U126" s="137">
        <f t="shared" si="29"/>
        <v>1.58</v>
      </c>
      <c r="V126" s="137">
        <f t="shared" si="29"/>
        <v>1.58</v>
      </c>
      <c r="W126" s="137">
        <f t="shared" si="29"/>
        <v>1.58</v>
      </c>
      <c r="X126" s="137">
        <f t="shared" si="29"/>
        <v>1.58</v>
      </c>
      <c r="Y126" s="137">
        <f t="shared" si="29"/>
        <v>1.58</v>
      </c>
      <c r="Z126" s="137">
        <f t="shared" si="29"/>
        <v>1.58</v>
      </c>
      <c r="AA126" s="137">
        <f t="shared" si="29"/>
        <v>1.58</v>
      </c>
      <c r="AB126" s="137">
        <f t="shared" si="29"/>
        <v>1.58</v>
      </c>
      <c r="AC126" s="137">
        <f t="shared" si="29"/>
        <v>1.58</v>
      </c>
      <c r="AD126" s="137">
        <f t="shared" si="29"/>
        <v>1.58</v>
      </c>
      <c r="AE126" s="137">
        <f t="shared" si="29"/>
        <v>1.58</v>
      </c>
      <c r="AF126" s="137">
        <f t="shared" si="29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0"/>
        <v>1.46</v>
      </c>
      <c r="D127" s="137">
        <f t="shared" si="30"/>
        <v>1.46</v>
      </c>
      <c r="E127" s="137">
        <f t="shared" si="30"/>
        <v>1.46</v>
      </c>
      <c r="F127" s="137">
        <f t="shared" si="30"/>
        <v>1.46</v>
      </c>
      <c r="G127" s="137">
        <f t="shared" si="30"/>
        <v>1.46</v>
      </c>
      <c r="H127" s="137">
        <f t="shared" si="30"/>
        <v>1.46</v>
      </c>
      <c r="I127" s="137">
        <f t="shared" si="30"/>
        <v>1.46</v>
      </c>
      <c r="J127" s="137">
        <f t="shared" si="30"/>
        <v>1.46</v>
      </c>
      <c r="K127" s="137">
        <f t="shared" si="30"/>
        <v>1.46</v>
      </c>
      <c r="L127" s="137">
        <f t="shared" si="30"/>
        <v>1.46</v>
      </c>
      <c r="M127" s="137">
        <f t="shared" si="30"/>
        <v>1.46</v>
      </c>
      <c r="N127" s="137">
        <f t="shared" si="30"/>
        <v>1.46</v>
      </c>
      <c r="O127" s="137">
        <f t="shared" si="30"/>
        <v>1.46</v>
      </c>
      <c r="P127" s="137">
        <f t="shared" si="30"/>
        <v>1.46</v>
      </c>
      <c r="Q127" s="137">
        <f t="shared" si="30"/>
        <v>1.46</v>
      </c>
      <c r="R127" s="137">
        <f t="shared" si="30"/>
        <v>1.46</v>
      </c>
      <c r="S127" s="137">
        <f t="shared" ref="S127:AF128" si="31">R127</f>
        <v>1.46</v>
      </c>
      <c r="T127" s="137">
        <f t="shared" si="31"/>
        <v>1.46</v>
      </c>
      <c r="U127" s="137">
        <f t="shared" si="31"/>
        <v>1.46</v>
      </c>
      <c r="V127" s="137">
        <f t="shared" si="31"/>
        <v>1.46</v>
      </c>
      <c r="W127" s="137">
        <f t="shared" si="31"/>
        <v>1.46</v>
      </c>
      <c r="X127" s="137">
        <f t="shared" si="31"/>
        <v>1.46</v>
      </c>
      <c r="Y127" s="137">
        <f t="shared" si="31"/>
        <v>1.46</v>
      </c>
      <c r="Z127" s="137">
        <f t="shared" si="31"/>
        <v>1.46</v>
      </c>
      <c r="AA127" s="137">
        <f t="shared" si="31"/>
        <v>1.46</v>
      </c>
      <c r="AB127" s="137">
        <f t="shared" si="31"/>
        <v>1.46</v>
      </c>
      <c r="AC127" s="137">
        <f t="shared" si="31"/>
        <v>1.46</v>
      </c>
      <c r="AD127" s="137">
        <f t="shared" si="31"/>
        <v>1.46</v>
      </c>
      <c r="AE127" s="137">
        <f t="shared" si="31"/>
        <v>1.46</v>
      </c>
      <c r="AF127" s="137">
        <f t="shared" si="31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0"/>
        <v>1.48</v>
      </c>
      <c r="D128" s="137">
        <f t="shared" si="30"/>
        <v>1.48</v>
      </c>
      <c r="E128" s="137">
        <f t="shared" si="30"/>
        <v>1.48</v>
      </c>
      <c r="F128" s="137">
        <f t="shared" si="30"/>
        <v>1.48</v>
      </c>
      <c r="G128" s="137">
        <f t="shared" si="30"/>
        <v>1.48</v>
      </c>
      <c r="H128" s="137">
        <f t="shared" si="30"/>
        <v>1.48</v>
      </c>
      <c r="I128" s="137">
        <f t="shared" si="30"/>
        <v>1.48</v>
      </c>
      <c r="J128" s="137">
        <f t="shared" si="30"/>
        <v>1.48</v>
      </c>
      <c r="K128" s="137">
        <f t="shared" si="30"/>
        <v>1.48</v>
      </c>
      <c r="L128" s="137">
        <f t="shared" si="30"/>
        <v>1.48</v>
      </c>
      <c r="M128" s="137">
        <f t="shared" si="30"/>
        <v>1.48</v>
      </c>
      <c r="N128" s="137">
        <f t="shared" si="30"/>
        <v>1.48</v>
      </c>
      <c r="O128" s="137">
        <f t="shared" si="30"/>
        <v>1.48</v>
      </c>
      <c r="P128" s="137">
        <f t="shared" si="30"/>
        <v>1.48</v>
      </c>
      <c r="Q128" s="137">
        <f t="shared" si="30"/>
        <v>1.48</v>
      </c>
      <c r="R128" s="137">
        <f t="shared" si="30"/>
        <v>1.48</v>
      </c>
      <c r="S128" s="137">
        <f t="shared" si="31"/>
        <v>1.48</v>
      </c>
      <c r="T128" s="137">
        <f t="shared" si="31"/>
        <v>1.48</v>
      </c>
      <c r="U128" s="137">
        <f t="shared" si="31"/>
        <v>1.48</v>
      </c>
      <c r="V128" s="137">
        <f t="shared" si="31"/>
        <v>1.48</v>
      </c>
      <c r="W128" s="137">
        <f t="shared" si="31"/>
        <v>1.48</v>
      </c>
      <c r="X128" s="137">
        <f t="shared" si="31"/>
        <v>1.48</v>
      </c>
      <c r="Y128" s="137">
        <f t="shared" si="31"/>
        <v>1.48</v>
      </c>
      <c r="Z128" s="137">
        <f t="shared" si="31"/>
        <v>1.48</v>
      </c>
      <c r="AA128" s="137">
        <f t="shared" si="31"/>
        <v>1.48</v>
      </c>
      <c r="AB128" s="137">
        <f t="shared" si="31"/>
        <v>1.48</v>
      </c>
      <c r="AC128" s="137">
        <f t="shared" si="31"/>
        <v>1.48</v>
      </c>
      <c r="AD128" s="137">
        <f t="shared" si="31"/>
        <v>1.48</v>
      </c>
      <c r="AE128" s="137">
        <f t="shared" si="31"/>
        <v>1.48</v>
      </c>
      <c r="AF128" s="137">
        <f t="shared" si="31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2">B130</f>
        <v>2.2000000000000002</v>
      </c>
      <c r="D130" s="137">
        <f t="shared" si="32"/>
        <v>2.2000000000000002</v>
      </c>
      <c r="E130" s="137">
        <f t="shared" si="32"/>
        <v>2.2000000000000002</v>
      </c>
      <c r="F130" s="137">
        <f t="shared" si="32"/>
        <v>2.2000000000000002</v>
      </c>
      <c r="G130" s="137">
        <f t="shared" si="32"/>
        <v>2.2000000000000002</v>
      </c>
      <c r="H130" s="137">
        <f t="shared" si="32"/>
        <v>2.2000000000000002</v>
      </c>
      <c r="I130" s="137">
        <f t="shared" si="32"/>
        <v>2.2000000000000002</v>
      </c>
      <c r="J130" s="137">
        <f t="shared" si="32"/>
        <v>2.2000000000000002</v>
      </c>
      <c r="K130" s="137">
        <f t="shared" si="32"/>
        <v>2.2000000000000002</v>
      </c>
      <c r="L130" s="137">
        <f t="shared" si="32"/>
        <v>2.2000000000000002</v>
      </c>
      <c r="M130" s="137">
        <f t="shared" si="32"/>
        <v>2.2000000000000002</v>
      </c>
      <c r="N130" s="137">
        <f t="shared" si="32"/>
        <v>2.2000000000000002</v>
      </c>
      <c r="O130" s="137">
        <f t="shared" si="32"/>
        <v>2.2000000000000002</v>
      </c>
      <c r="P130" s="137">
        <f t="shared" si="32"/>
        <v>2.2000000000000002</v>
      </c>
      <c r="Q130" s="137">
        <f t="shared" si="32"/>
        <v>2.2000000000000002</v>
      </c>
      <c r="R130" s="137">
        <f t="shared" si="32"/>
        <v>2.2000000000000002</v>
      </c>
      <c r="S130" s="137">
        <f t="shared" ref="S130:AF137" si="33">R130</f>
        <v>2.2000000000000002</v>
      </c>
      <c r="T130" s="137">
        <f t="shared" si="33"/>
        <v>2.2000000000000002</v>
      </c>
      <c r="U130" s="137">
        <f t="shared" si="33"/>
        <v>2.2000000000000002</v>
      </c>
      <c r="V130" s="137">
        <f t="shared" si="33"/>
        <v>2.2000000000000002</v>
      </c>
      <c r="W130" s="137">
        <f t="shared" si="33"/>
        <v>2.2000000000000002</v>
      </c>
      <c r="X130" s="137">
        <f t="shared" si="33"/>
        <v>2.2000000000000002</v>
      </c>
      <c r="Y130" s="137">
        <f t="shared" si="33"/>
        <v>2.2000000000000002</v>
      </c>
      <c r="Z130" s="137">
        <f t="shared" si="33"/>
        <v>2.2000000000000002</v>
      </c>
      <c r="AA130" s="137">
        <f t="shared" si="33"/>
        <v>2.2000000000000002</v>
      </c>
      <c r="AB130" s="137">
        <f t="shared" si="33"/>
        <v>2.2000000000000002</v>
      </c>
      <c r="AC130" s="137">
        <f t="shared" si="33"/>
        <v>2.2000000000000002</v>
      </c>
      <c r="AD130" s="137">
        <f t="shared" si="33"/>
        <v>2.2000000000000002</v>
      </c>
      <c r="AE130" s="137">
        <f t="shared" si="33"/>
        <v>2.2000000000000002</v>
      </c>
      <c r="AF130" s="137">
        <f t="shared" si="33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2"/>
        <v>2</v>
      </c>
      <c r="D131" s="137">
        <f t="shared" si="32"/>
        <v>2</v>
      </c>
      <c r="E131" s="137">
        <f t="shared" si="32"/>
        <v>2</v>
      </c>
      <c r="F131" s="137">
        <f t="shared" si="32"/>
        <v>2</v>
      </c>
      <c r="G131" s="137">
        <f t="shared" si="32"/>
        <v>2</v>
      </c>
      <c r="H131" s="137">
        <f t="shared" si="32"/>
        <v>2</v>
      </c>
      <c r="I131" s="137">
        <f t="shared" si="32"/>
        <v>2</v>
      </c>
      <c r="J131" s="137">
        <f t="shared" si="32"/>
        <v>2</v>
      </c>
      <c r="K131" s="137">
        <f t="shared" si="32"/>
        <v>2</v>
      </c>
      <c r="L131" s="137">
        <f t="shared" si="32"/>
        <v>2</v>
      </c>
      <c r="M131" s="137">
        <f t="shared" si="32"/>
        <v>2</v>
      </c>
      <c r="N131" s="137">
        <f t="shared" si="32"/>
        <v>2</v>
      </c>
      <c r="O131" s="137">
        <f t="shared" si="32"/>
        <v>2</v>
      </c>
      <c r="P131" s="137">
        <f t="shared" si="32"/>
        <v>2</v>
      </c>
      <c r="Q131" s="137">
        <f t="shared" si="32"/>
        <v>2</v>
      </c>
      <c r="R131" s="137">
        <f t="shared" si="32"/>
        <v>2</v>
      </c>
      <c r="S131" s="137">
        <f t="shared" si="33"/>
        <v>2</v>
      </c>
      <c r="T131" s="137">
        <f t="shared" si="33"/>
        <v>2</v>
      </c>
      <c r="U131" s="137">
        <f t="shared" si="33"/>
        <v>2</v>
      </c>
      <c r="V131" s="137">
        <f t="shared" si="33"/>
        <v>2</v>
      </c>
      <c r="W131" s="137">
        <f t="shared" si="33"/>
        <v>2</v>
      </c>
      <c r="X131" s="137">
        <f t="shared" si="33"/>
        <v>2</v>
      </c>
      <c r="Y131" s="137">
        <f t="shared" si="33"/>
        <v>2</v>
      </c>
      <c r="Z131" s="137">
        <f t="shared" si="33"/>
        <v>2</v>
      </c>
      <c r="AA131" s="137">
        <f t="shared" si="33"/>
        <v>2</v>
      </c>
      <c r="AB131" s="137">
        <f t="shared" si="33"/>
        <v>2</v>
      </c>
      <c r="AC131" s="137">
        <f t="shared" si="33"/>
        <v>2</v>
      </c>
      <c r="AD131" s="137">
        <f t="shared" si="33"/>
        <v>2</v>
      </c>
      <c r="AE131" s="137">
        <f t="shared" si="33"/>
        <v>2</v>
      </c>
      <c r="AF131" s="137">
        <f t="shared" si="33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2"/>
        <v>1.25</v>
      </c>
      <c r="D132" s="137">
        <f t="shared" si="32"/>
        <v>1.25</v>
      </c>
      <c r="E132" s="137">
        <f t="shared" si="32"/>
        <v>1.25</v>
      </c>
      <c r="F132" s="137">
        <f t="shared" si="32"/>
        <v>1.25</v>
      </c>
      <c r="G132" s="137">
        <f t="shared" si="32"/>
        <v>1.25</v>
      </c>
      <c r="H132" s="137">
        <f t="shared" si="32"/>
        <v>1.25</v>
      </c>
      <c r="I132" s="137">
        <f t="shared" si="32"/>
        <v>1.25</v>
      </c>
      <c r="J132" s="137">
        <f t="shared" si="32"/>
        <v>1.25</v>
      </c>
      <c r="K132" s="137">
        <f t="shared" si="32"/>
        <v>1.25</v>
      </c>
      <c r="L132" s="137">
        <f t="shared" si="32"/>
        <v>1.25</v>
      </c>
      <c r="M132" s="137">
        <f t="shared" si="32"/>
        <v>1.25</v>
      </c>
      <c r="N132" s="137">
        <f t="shared" si="32"/>
        <v>1.25</v>
      </c>
      <c r="O132" s="137">
        <f t="shared" si="32"/>
        <v>1.25</v>
      </c>
      <c r="P132" s="137">
        <f t="shared" si="32"/>
        <v>1.25</v>
      </c>
      <c r="Q132" s="137">
        <f t="shared" si="32"/>
        <v>1.25</v>
      </c>
      <c r="R132" s="137">
        <f t="shared" si="32"/>
        <v>1.25</v>
      </c>
      <c r="S132" s="137">
        <f t="shared" si="33"/>
        <v>1.25</v>
      </c>
      <c r="T132" s="137">
        <f t="shared" si="33"/>
        <v>1.25</v>
      </c>
      <c r="U132" s="137">
        <f t="shared" si="33"/>
        <v>1.25</v>
      </c>
      <c r="V132" s="137">
        <f t="shared" si="33"/>
        <v>1.25</v>
      </c>
      <c r="W132" s="137">
        <f t="shared" si="33"/>
        <v>1.25</v>
      </c>
      <c r="X132" s="137">
        <f t="shared" si="33"/>
        <v>1.25</v>
      </c>
      <c r="Y132" s="137">
        <f t="shared" si="33"/>
        <v>1.25</v>
      </c>
      <c r="Z132" s="137">
        <f t="shared" si="33"/>
        <v>1.25</v>
      </c>
      <c r="AA132" s="137">
        <f t="shared" si="33"/>
        <v>1.25</v>
      </c>
      <c r="AB132" s="137">
        <f t="shared" si="33"/>
        <v>1.25</v>
      </c>
      <c r="AC132" s="137">
        <f t="shared" si="33"/>
        <v>1.25</v>
      </c>
      <c r="AD132" s="137">
        <f t="shared" si="33"/>
        <v>1.25</v>
      </c>
      <c r="AE132" s="137">
        <f t="shared" si="33"/>
        <v>1.25</v>
      </c>
      <c r="AF132" s="137">
        <f t="shared" si="33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2"/>
        <v>1.1499999999999999</v>
      </c>
      <c r="D133" s="137">
        <f t="shared" si="32"/>
        <v>1.1499999999999999</v>
      </c>
      <c r="E133" s="137">
        <f t="shared" si="32"/>
        <v>1.1499999999999999</v>
      </c>
      <c r="F133" s="137">
        <f t="shared" si="32"/>
        <v>1.1499999999999999</v>
      </c>
      <c r="G133" s="137">
        <f t="shared" si="32"/>
        <v>1.1499999999999999</v>
      </c>
      <c r="H133" s="137">
        <f t="shared" si="32"/>
        <v>1.1499999999999999</v>
      </c>
      <c r="I133" s="137">
        <f t="shared" si="32"/>
        <v>1.1499999999999999</v>
      </c>
      <c r="J133" s="137">
        <f t="shared" si="32"/>
        <v>1.1499999999999999</v>
      </c>
      <c r="K133" s="137">
        <f t="shared" si="32"/>
        <v>1.1499999999999999</v>
      </c>
      <c r="L133" s="137">
        <f t="shared" si="32"/>
        <v>1.1499999999999999</v>
      </c>
      <c r="M133" s="137">
        <f t="shared" si="32"/>
        <v>1.1499999999999999</v>
      </c>
      <c r="N133" s="137">
        <f t="shared" si="32"/>
        <v>1.1499999999999999</v>
      </c>
      <c r="O133" s="137">
        <f t="shared" si="32"/>
        <v>1.1499999999999999</v>
      </c>
      <c r="P133" s="137">
        <f t="shared" si="32"/>
        <v>1.1499999999999999</v>
      </c>
      <c r="Q133" s="137">
        <f t="shared" si="32"/>
        <v>1.1499999999999999</v>
      </c>
      <c r="R133" s="137">
        <f t="shared" si="32"/>
        <v>1.1499999999999999</v>
      </c>
      <c r="S133" s="137">
        <f t="shared" si="33"/>
        <v>1.1499999999999999</v>
      </c>
      <c r="T133" s="137">
        <f t="shared" si="33"/>
        <v>1.1499999999999999</v>
      </c>
      <c r="U133" s="137">
        <f t="shared" si="33"/>
        <v>1.1499999999999999</v>
      </c>
      <c r="V133" s="137">
        <f t="shared" si="33"/>
        <v>1.1499999999999999</v>
      </c>
      <c r="W133" s="137">
        <f t="shared" si="33"/>
        <v>1.1499999999999999</v>
      </c>
      <c r="X133" s="137">
        <f t="shared" si="33"/>
        <v>1.1499999999999999</v>
      </c>
      <c r="Y133" s="137">
        <f t="shared" si="33"/>
        <v>1.1499999999999999</v>
      </c>
      <c r="Z133" s="137">
        <f t="shared" si="33"/>
        <v>1.1499999999999999</v>
      </c>
      <c r="AA133" s="137">
        <f t="shared" si="33"/>
        <v>1.1499999999999999</v>
      </c>
      <c r="AB133" s="137">
        <f t="shared" si="33"/>
        <v>1.1499999999999999</v>
      </c>
      <c r="AC133" s="137">
        <f t="shared" si="33"/>
        <v>1.1499999999999999</v>
      </c>
      <c r="AD133" s="137">
        <f t="shared" si="33"/>
        <v>1.1499999999999999</v>
      </c>
      <c r="AE133" s="137">
        <f t="shared" si="33"/>
        <v>1.1499999999999999</v>
      </c>
      <c r="AF133" s="137">
        <f t="shared" si="33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2"/>
        <v>2.133</v>
      </c>
      <c r="D134" s="137">
        <f t="shared" si="32"/>
        <v>2.133</v>
      </c>
      <c r="E134" s="137">
        <f t="shared" si="32"/>
        <v>2.133</v>
      </c>
      <c r="F134" s="137">
        <f t="shared" si="32"/>
        <v>2.133</v>
      </c>
      <c r="G134" s="137">
        <f t="shared" si="32"/>
        <v>2.133</v>
      </c>
      <c r="H134" s="137">
        <f t="shared" si="32"/>
        <v>2.133</v>
      </c>
      <c r="I134" s="137">
        <f t="shared" si="32"/>
        <v>2.133</v>
      </c>
      <c r="J134" s="137">
        <f t="shared" si="32"/>
        <v>2.133</v>
      </c>
      <c r="K134" s="137">
        <f t="shared" si="32"/>
        <v>2.133</v>
      </c>
      <c r="L134" s="137">
        <f t="shared" si="32"/>
        <v>2.133</v>
      </c>
      <c r="M134" s="137">
        <f t="shared" si="32"/>
        <v>2.133</v>
      </c>
      <c r="N134" s="137">
        <f t="shared" si="32"/>
        <v>2.133</v>
      </c>
      <c r="O134" s="137">
        <f t="shared" si="32"/>
        <v>2.133</v>
      </c>
      <c r="P134" s="137">
        <f t="shared" si="32"/>
        <v>2.133</v>
      </c>
      <c r="Q134" s="137">
        <f t="shared" si="32"/>
        <v>2.133</v>
      </c>
      <c r="R134" s="137">
        <f t="shared" si="32"/>
        <v>2.133</v>
      </c>
      <c r="S134" s="137">
        <f t="shared" si="33"/>
        <v>2.133</v>
      </c>
      <c r="T134" s="137">
        <f t="shared" si="33"/>
        <v>2.133</v>
      </c>
      <c r="U134" s="137">
        <f t="shared" si="33"/>
        <v>2.133</v>
      </c>
      <c r="V134" s="137">
        <f t="shared" si="33"/>
        <v>2.133</v>
      </c>
      <c r="W134" s="137">
        <f t="shared" si="33"/>
        <v>2.133</v>
      </c>
      <c r="X134" s="137">
        <f t="shared" si="33"/>
        <v>2.133</v>
      </c>
      <c r="Y134" s="137">
        <f t="shared" si="33"/>
        <v>2.133</v>
      </c>
      <c r="Z134" s="137">
        <f t="shared" si="33"/>
        <v>2.133</v>
      </c>
      <c r="AA134" s="137">
        <f t="shared" si="33"/>
        <v>2.133</v>
      </c>
      <c r="AB134" s="137">
        <f t="shared" si="33"/>
        <v>2.133</v>
      </c>
      <c r="AC134" s="137">
        <f t="shared" si="33"/>
        <v>2.133</v>
      </c>
      <c r="AD134" s="137">
        <f t="shared" si="33"/>
        <v>2.133</v>
      </c>
      <c r="AE134" s="137">
        <f t="shared" si="33"/>
        <v>2.133</v>
      </c>
      <c r="AF134" s="137">
        <f t="shared" si="33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2"/>
        <v>2.09</v>
      </c>
      <c r="D135" s="137">
        <f t="shared" si="32"/>
        <v>2.09</v>
      </c>
      <c r="E135" s="137">
        <f t="shared" si="32"/>
        <v>2.09</v>
      </c>
      <c r="F135" s="137">
        <f t="shared" si="32"/>
        <v>2.09</v>
      </c>
      <c r="G135" s="137">
        <f t="shared" si="32"/>
        <v>2.09</v>
      </c>
      <c r="H135" s="137">
        <f t="shared" si="32"/>
        <v>2.09</v>
      </c>
      <c r="I135" s="137">
        <f t="shared" si="32"/>
        <v>2.09</v>
      </c>
      <c r="J135" s="137">
        <f t="shared" si="32"/>
        <v>2.09</v>
      </c>
      <c r="K135" s="137">
        <f t="shared" si="32"/>
        <v>2.09</v>
      </c>
      <c r="L135" s="137">
        <f t="shared" si="32"/>
        <v>2.09</v>
      </c>
      <c r="M135" s="137">
        <f t="shared" si="32"/>
        <v>2.09</v>
      </c>
      <c r="N135" s="137">
        <f t="shared" si="32"/>
        <v>2.09</v>
      </c>
      <c r="O135" s="137">
        <f t="shared" si="32"/>
        <v>2.09</v>
      </c>
      <c r="P135" s="137">
        <f t="shared" si="32"/>
        <v>2.09</v>
      </c>
      <c r="Q135" s="137">
        <f t="shared" si="32"/>
        <v>2.09</v>
      </c>
      <c r="R135" s="137">
        <f t="shared" si="32"/>
        <v>2.09</v>
      </c>
      <c r="S135" s="137">
        <f t="shared" si="33"/>
        <v>2.09</v>
      </c>
      <c r="T135" s="137">
        <f t="shared" si="33"/>
        <v>2.09</v>
      </c>
      <c r="U135" s="137">
        <f t="shared" si="33"/>
        <v>2.09</v>
      </c>
      <c r="V135" s="137">
        <f t="shared" si="33"/>
        <v>2.09</v>
      </c>
      <c r="W135" s="137">
        <f t="shared" si="33"/>
        <v>2.09</v>
      </c>
      <c r="X135" s="137">
        <f t="shared" si="33"/>
        <v>2.09</v>
      </c>
      <c r="Y135" s="137">
        <f t="shared" si="33"/>
        <v>2.09</v>
      </c>
      <c r="Z135" s="137">
        <f t="shared" si="33"/>
        <v>2.09</v>
      </c>
      <c r="AA135" s="137">
        <f t="shared" si="33"/>
        <v>2.09</v>
      </c>
      <c r="AB135" s="137">
        <f t="shared" si="33"/>
        <v>2.09</v>
      </c>
      <c r="AC135" s="137">
        <f t="shared" si="33"/>
        <v>2.09</v>
      </c>
      <c r="AD135" s="137">
        <f t="shared" si="33"/>
        <v>2.09</v>
      </c>
      <c r="AE135" s="137">
        <f t="shared" si="33"/>
        <v>2.09</v>
      </c>
      <c r="AF135" s="137">
        <f t="shared" si="33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2"/>
        <v>1.1399999999999999</v>
      </c>
      <c r="D136" s="137">
        <f t="shared" si="32"/>
        <v>1.1399999999999999</v>
      </c>
      <c r="E136" s="137">
        <f t="shared" si="32"/>
        <v>1.1399999999999999</v>
      </c>
      <c r="F136" s="137">
        <f t="shared" si="32"/>
        <v>1.1399999999999999</v>
      </c>
      <c r="G136" s="137">
        <f t="shared" si="32"/>
        <v>1.1399999999999999</v>
      </c>
      <c r="H136" s="137">
        <f t="shared" si="32"/>
        <v>1.1399999999999999</v>
      </c>
      <c r="I136" s="137">
        <f t="shared" si="32"/>
        <v>1.1399999999999999</v>
      </c>
      <c r="J136" s="137">
        <f t="shared" si="32"/>
        <v>1.1399999999999999</v>
      </c>
      <c r="K136" s="137">
        <f t="shared" si="32"/>
        <v>1.1399999999999999</v>
      </c>
      <c r="L136" s="137">
        <f t="shared" si="32"/>
        <v>1.1399999999999999</v>
      </c>
      <c r="M136" s="137">
        <f t="shared" si="32"/>
        <v>1.1399999999999999</v>
      </c>
      <c r="N136" s="137">
        <f t="shared" si="32"/>
        <v>1.1399999999999999</v>
      </c>
      <c r="O136" s="137">
        <f t="shared" si="32"/>
        <v>1.1399999999999999</v>
      </c>
      <c r="P136" s="137">
        <f t="shared" si="32"/>
        <v>1.1399999999999999</v>
      </c>
      <c r="Q136" s="137">
        <f t="shared" si="32"/>
        <v>1.1399999999999999</v>
      </c>
      <c r="R136" s="137">
        <f t="shared" si="32"/>
        <v>1.1399999999999999</v>
      </c>
      <c r="S136" s="137">
        <f t="shared" si="33"/>
        <v>1.1399999999999999</v>
      </c>
      <c r="T136" s="137">
        <f t="shared" si="33"/>
        <v>1.1399999999999999</v>
      </c>
      <c r="U136" s="137">
        <f t="shared" si="33"/>
        <v>1.1399999999999999</v>
      </c>
      <c r="V136" s="137">
        <f t="shared" si="33"/>
        <v>1.1399999999999999</v>
      </c>
      <c r="W136" s="137">
        <f t="shared" si="33"/>
        <v>1.1399999999999999</v>
      </c>
      <c r="X136" s="137">
        <f t="shared" si="33"/>
        <v>1.1399999999999999</v>
      </c>
      <c r="Y136" s="137">
        <f t="shared" si="33"/>
        <v>1.1399999999999999</v>
      </c>
      <c r="Z136" s="137">
        <f t="shared" si="33"/>
        <v>1.1399999999999999</v>
      </c>
      <c r="AA136" s="137">
        <f t="shared" si="33"/>
        <v>1.1399999999999999</v>
      </c>
      <c r="AB136" s="137">
        <f t="shared" si="33"/>
        <v>1.1399999999999999</v>
      </c>
      <c r="AC136" s="137">
        <f t="shared" si="33"/>
        <v>1.1399999999999999</v>
      </c>
      <c r="AD136" s="137">
        <f t="shared" si="33"/>
        <v>1.1399999999999999</v>
      </c>
      <c r="AE136" s="137">
        <f t="shared" si="33"/>
        <v>1.1399999999999999</v>
      </c>
      <c r="AF136" s="137">
        <f t="shared" si="33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2"/>
        <v>0.82</v>
      </c>
      <c r="D137" s="137">
        <f t="shared" si="32"/>
        <v>0.82</v>
      </c>
      <c r="E137" s="137">
        <f t="shared" si="32"/>
        <v>0.82</v>
      </c>
      <c r="F137" s="137">
        <f t="shared" si="32"/>
        <v>0.82</v>
      </c>
      <c r="G137" s="137">
        <f t="shared" si="32"/>
        <v>0.82</v>
      </c>
      <c r="H137" s="137">
        <f t="shared" si="32"/>
        <v>0.82</v>
      </c>
      <c r="I137" s="137">
        <f t="shared" si="32"/>
        <v>0.82</v>
      </c>
      <c r="J137" s="137">
        <f t="shared" si="32"/>
        <v>0.82</v>
      </c>
      <c r="K137" s="137">
        <f t="shared" si="32"/>
        <v>0.82</v>
      </c>
      <c r="L137" s="137">
        <f t="shared" si="32"/>
        <v>0.82</v>
      </c>
      <c r="M137" s="137">
        <f t="shared" si="32"/>
        <v>0.82</v>
      </c>
      <c r="N137" s="137">
        <f t="shared" si="32"/>
        <v>0.82</v>
      </c>
      <c r="O137" s="137">
        <f t="shared" si="32"/>
        <v>0.82</v>
      </c>
      <c r="P137" s="137">
        <f t="shared" si="32"/>
        <v>0.82</v>
      </c>
      <c r="Q137" s="137">
        <f t="shared" si="32"/>
        <v>0.82</v>
      </c>
      <c r="R137" s="137">
        <f t="shared" si="32"/>
        <v>0.82</v>
      </c>
      <c r="S137" s="137">
        <f t="shared" si="33"/>
        <v>0.82</v>
      </c>
      <c r="T137" s="137">
        <f t="shared" si="33"/>
        <v>0.82</v>
      </c>
      <c r="U137" s="137">
        <f t="shared" si="33"/>
        <v>0.82</v>
      </c>
      <c r="V137" s="137">
        <f t="shared" si="33"/>
        <v>0.82</v>
      </c>
      <c r="W137" s="137">
        <f t="shared" si="33"/>
        <v>0.82</v>
      </c>
      <c r="X137" s="137">
        <f t="shared" si="33"/>
        <v>0.82</v>
      </c>
      <c r="Y137" s="137">
        <f t="shared" si="33"/>
        <v>0.82</v>
      </c>
      <c r="Z137" s="137">
        <f t="shared" si="33"/>
        <v>0.82</v>
      </c>
      <c r="AA137" s="137">
        <f t="shared" si="33"/>
        <v>0.82</v>
      </c>
      <c r="AB137" s="137">
        <f t="shared" si="33"/>
        <v>0.82</v>
      </c>
      <c r="AC137" s="137">
        <f t="shared" si="33"/>
        <v>0.82</v>
      </c>
      <c r="AD137" s="137">
        <f t="shared" si="33"/>
        <v>0.82</v>
      </c>
      <c r="AE137" s="137">
        <f t="shared" si="33"/>
        <v>0.82</v>
      </c>
      <c r="AF137" s="137">
        <f t="shared" si="33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4">B139</f>
        <v>2</v>
      </c>
      <c r="D139" s="137">
        <f t="shared" si="34"/>
        <v>2</v>
      </c>
      <c r="E139" s="137">
        <f t="shared" si="34"/>
        <v>2</v>
      </c>
      <c r="F139" s="137">
        <f t="shared" si="34"/>
        <v>2</v>
      </c>
      <c r="G139" s="137">
        <f t="shared" si="34"/>
        <v>2</v>
      </c>
      <c r="H139" s="137">
        <f t="shared" si="34"/>
        <v>2</v>
      </c>
      <c r="I139" s="137">
        <f t="shared" si="34"/>
        <v>2</v>
      </c>
      <c r="J139" s="137">
        <f t="shared" si="34"/>
        <v>2</v>
      </c>
      <c r="K139" s="137">
        <f t="shared" si="34"/>
        <v>2</v>
      </c>
      <c r="L139" s="137">
        <f t="shared" si="34"/>
        <v>2</v>
      </c>
      <c r="M139" s="137">
        <f t="shared" si="34"/>
        <v>2</v>
      </c>
      <c r="N139" s="137">
        <f t="shared" si="34"/>
        <v>2</v>
      </c>
      <c r="O139" s="137">
        <f t="shared" si="34"/>
        <v>2</v>
      </c>
      <c r="P139" s="137">
        <f t="shared" si="34"/>
        <v>2</v>
      </c>
      <c r="Q139" s="137">
        <f t="shared" si="34"/>
        <v>2</v>
      </c>
      <c r="R139" s="137">
        <f t="shared" si="34"/>
        <v>2</v>
      </c>
      <c r="S139" s="137">
        <f t="shared" ref="S139:AF145" si="35">R139</f>
        <v>2</v>
      </c>
      <c r="T139" s="137">
        <f t="shared" si="35"/>
        <v>2</v>
      </c>
      <c r="U139" s="137">
        <f t="shared" si="35"/>
        <v>2</v>
      </c>
      <c r="V139" s="137">
        <f t="shared" si="35"/>
        <v>2</v>
      </c>
      <c r="W139" s="137">
        <f t="shared" si="35"/>
        <v>2</v>
      </c>
      <c r="X139" s="137">
        <f t="shared" si="35"/>
        <v>2</v>
      </c>
      <c r="Y139" s="137">
        <f t="shared" si="35"/>
        <v>2</v>
      </c>
      <c r="Z139" s="137">
        <f t="shared" si="35"/>
        <v>2</v>
      </c>
      <c r="AA139" s="137">
        <f t="shared" si="35"/>
        <v>2</v>
      </c>
      <c r="AB139" s="137">
        <f t="shared" si="35"/>
        <v>2</v>
      </c>
      <c r="AC139" s="137">
        <f t="shared" si="35"/>
        <v>2</v>
      </c>
      <c r="AD139" s="137">
        <f t="shared" si="35"/>
        <v>2</v>
      </c>
      <c r="AE139" s="137">
        <f t="shared" si="35"/>
        <v>2</v>
      </c>
      <c r="AF139" s="137">
        <f t="shared" si="35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4"/>
        <v>5.61</v>
      </c>
      <c r="D140" s="137">
        <f t="shared" si="34"/>
        <v>5.61</v>
      </c>
      <c r="E140" s="137">
        <f t="shared" si="34"/>
        <v>5.61</v>
      </c>
      <c r="F140" s="137">
        <f t="shared" si="34"/>
        <v>5.61</v>
      </c>
      <c r="G140" s="137">
        <f t="shared" si="34"/>
        <v>5.61</v>
      </c>
      <c r="H140" s="137">
        <f t="shared" si="34"/>
        <v>5.61</v>
      </c>
      <c r="I140" s="137">
        <f t="shared" si="34"/>
        <v>5.61</v>
      </c>
      <c r="J140" s="137">
        <f t="shared" si="34"/>
        <v>5.61</v>
      </c>
      <c r="K140" s="137">
        <f t="shared" si="34"/>
        <v>5.61</v>
      </c>
      <c r="L140" s="137">
        <f t="shared" si="34"/>
        <v>5.61</v>
      </c>
      <c r="M140" s="137">
        <f t="shared" si="34"/>
        <v>5.61</v>
      </c>
      <c r="N140" s="137">
        <f t="shared" si="34"/>
        <v>5.61</v>
      </c>
      <c r="O140" s="137">
        <f t="shared" si="34"/>
        <v>5.61</v>
      </c>
      <c r="P140" s="137">
        <f t="shared" si="34"/>
        <v>5.61</v>
      </c>
      <c r="Q140" s="137">
        <f t="shared" si="34"/>
        <v>5.61</v>
      </c>
      <c r="R140" s="137">
        <f t="shared" si="34"/>
        <v>5.61</v>
      </c>
      <c r="S140" s="137">
        <f t="shared" si="35"/>
        <v>5.61</v>
      </c>
      <c r="T140" s="137">
        <f t="shared" si="35"/>
        <v>5.61</v>
      </c>
      <c r="U140" s="137">
        <f t="shared" si="35"/>
        <v>5.61</v>
      </c>
      <c r="V140" s="137">
        <f t="shared" si="35"/>
        <v>5.61</v>
      </c>
      <c r="W140" s="137">
        <f t="shared" si="35"/>
        <v>5.61</v>
      </c>
      <c r="X140" s="137">
        <f t="shared" si="35"/>
        <v>5.61</v>
      </c>
      <c r="Y140" s="137">
        <f t="shared" si="35"/>
        <v>5.61</v>
      </c>
      <c r="Z140" s="137">
        <f t="shared" si="35"/>
        <v>5.61</v>
      </c>
      <c r="AA140" s="137">
        <f t="shared" si="35"/>
        <v>5.61</v>
      </c>
      <c r="AB140" s="137">
        <f t="shared" si="35"/>
        <v>5.61</v>
      </c>
      <c r="AC140" s="137">
        <f t="shared" si="35"/>
        <v>5.61</v>
      </c>
      <c r="AD140" s="137">
        <f t="shared" si="35"/>
        <v>5.61</v>
      </c>
      <c r="AE140" s="137">
        <f t="shared" si="35"/>
        <v>5.61</v>
      </c>
      <c r="AF140" s="137">
        <f t="shared" si="35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4"/>
        <v>1.25</v>
      </c>
      <c r="D142" s="137">
        <f t="shared" si="34"/>
        <v>1.25</v>
      </c>
      <c r="E142" s="137">
        <f t="shared" si="34"/>
        <v>1.25</v>
      </c>
      <c r="F142" s="137">
        <f t="shared" si="34"/>
        <v>1.25</v>
      </c>
      <c r="G142" s="137">
        <f t="shared" si="34"/>
        <v>1.25</v>
      </c>
      <c r="H142" s="137">
        <f t="shared" si="34"/>
        <v>1.25</v>
      </c>
      <c r="I142" s="137">
        <f t="shared" si="34"/>
        <v>1.25</v>
      </c>
      <c r="J142" s="137">
        <f t="shared" si="34"/>
        <v>1.25</v>
      </c>
      <c r="K142" s="137">
        <f t="shared" si="34"/>
        <v>1.25</v>
      </c>
      <c r="L142" s="137">
        <f t="shared" si="34"/>
        <v>1.25</v>
      </c>
      <c r="M142" s="137">
        <f t="shared" si="34"/>
        <v>1.25</v>
      </c>
      <c r="N142" s="137">
        <f t="shared" si="34"/>
        <v>1.25</v>
      </c>
      <c r="O142" s="137">
        <f t="shared" si="34"/>
        <v>1.25</v>
      </c>
      <c r="P142" s="137">
        <f t="shared" si="34"/>
        <v>1.25</v>
      </c>
      <c r="Q142" s="137">
        <f t="shared" si="34"/>
        <v>1.25</v>
      </c>
      <c r="R142" s="137">
        <f t="shared" si="34"/>
        <v>1.25</v>
      </c>
      <c r="S142" s="137">
        <f t="shared" si="35"/>
        <v>1.25</v>
      </c>
      <c r="T142" s="137">
        <f t="shared" si="35"/>
        <v>1.25</v>
      </c>
      <c r="U142" s="137">
        <f t="shared" si="35"/>
        <v>1.25</v>
      </c>
      <c r="V142" s="137">
        <f t="shared" si="35"/>
        <v>1.25</v>
      </c>
      <c r="W142" s="137">
        <f t="shared" si="35"/>
        <v>1.25</v>
      </c>
      <c r="X142" s="137">
        <f t="shared" si="35"/>
        <v>1.25</v>
      </c>
      <c r="Y142" s="137">
        <f t="shared" si="35"/>
        <v>1.25</v>
      </c>
      <c r="Z142" s="137">
        <f t="shared" si="35"/>
        <v>1.25</v>
      </c>
      <c r="AA142" s="137">
        <f t="shared" si="35"/>
        <v>1.25</v>
      </c>
      <c r="AB142" s="137">
        <f t="shared" si="35"/>
        <v>1.25</v>
      </c>
      <c r="AC142" s="137">
        <f t="shared" si="35"/>
        <v>1.25</v>
      </c>
      <c r="AD142" s="137">
        <f t="shared" si="35"/>
        <v>1.25</v>
      </c>
      <c r="AE142" s="137">
        <f t="shared" si="35"/>
        <v>1.25</v>
      </c>
      <c r="AF142" s="137">
        <f t="shared" si="35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4"/>
        <v>1.46</v>
      </c>
      <c r="D143" s="137">
        <f t="shared" si="34"/>
        <v>1.46</v>
      </c>
      <c r="E143" s="137">
        <f t="shared" si="34"/>
        <v>1.46</v>
      </c>
      <c r="F143" s="137">
        <f t="shared" si="34"/>
        <v>1.46</v>
      </c>
      <c r="G143" s="137">
        <f t="shared" si="34"/>
        <v>1.46</v>
      </c>
      <c r="H143" s="137">
        <f t="shared" si="34"/>
        <v>1.46</v>
      </c>
      <c r="I143" s="137">
        <f t="shared" si="34"/>
        <v>1.46</v>
      </c>
      <c r="J143" s="137">
        <f t="shared" si="34"/>
        <v>1.46</v>
      </c>
      <c r="K143" s="137">
        <f t="shared" si="34"/>
        <v>1.46</v>
      </c>
      <c r="L143" s="137">
        <f t="shared" si="34"/>
        <v>1.46</v>
      </c>
      <c r="M143" s="137">
        <f t="shared" si="34"/>
        <v>1.46</v>
      </c>
      <c r="N143" s="137">
        <f t="shared" si="34"/>
        <v>1.46</v>
      </c>
      <c r="O143" s="137">
        <f t="shared" si="34"/>
        <v>1.46</v>
      </c>
      <c r="P143" s="137">
        <f t="shared" si="34"/>
        <v>1.46</v>
      </c>
      <c r="Q143" s="137">
        <f t="shared" si="34"/>
        <v>1.46</v>
      </c>
      <c r="R143" s="137">
        <f t="shared" si="34"/>
        <v>1.46</v>
      </c>
      <c r="S143" s="137">
        <f t="shared" si="35"/>
        <v>1.46</v>
      </c>
      <c r="T143" s="137">
        <f t="shared" si="35"/>
        <v>1.46</v>
      </c>
      <c r="U143" s="137">
        <f t="shared" si="35"/>
        <v>1.46</v>
      </c>
      <c r="V143" s="137">
        <f t="shared" si="35"/>
        <v>1.46</v>
      </c>
      <c r="W143" s="137">
        <f t="shared" si="35"/>
        <v>1.46</v>
      </c>
      <c r="X143" s="137">
        <f t="shared" si="35"/>
        <v>1.46</v>
      </c>
      <c r="Y143" s="137">
        <f t="shared" si="35"/>
        <v>1.46</v>
      </c>
      <c r="Z143" s="137">
        <f t="shared" si="35"/>
        <v>1.46</v>
      </c>
      <c r="AA143" s="137">
        <f t="shared" si="35"/>
        <v>1.46</v>
      </c>
      <c r="AB143" s="137">
        <f t="shared" si="35"/>
        <v>1.46</v>
      </c>
      <c r="AC143" s="137">
        <f t="shared" si="35"/>
        <v>1.46</v>
      </c>
      <c r="AD143" s="137">
        <f t="shared" si="35"/>
        <v>1.46</v>
      </c>
      <c r="AE143" s="137">
        <f t="shared" si="35"/>
        <v>1.46</v>
      </c>
      <c r="AF143" s="137">
        <f t="shared" si="35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4"/>
        <v>3</v>
      </c>
      <c r="D144" s="137">
        <f t="shared" si="34"/>
        <v>3</v>
      </c>
      <c r="E144" s="137">
        <f t="shared" si="34"/>
        <v>3</v>
      </c>
      <c r="F144" s="137">
        <f t="shared" si="34"/>
        <v>3</v>
      </c>
      <c r="G144" s="137">
        <f t="shared" si="34"/>
        <v>3</v>
      </c>
      <c r="H144" s="137">
        <f t="shared" si="34"/>
        <v>3</v>
      </c>
      <c r="I144" s="137">
        <f t="shared" si="34"/>
        <v>3</v>
      </c>
      <c r="J144" s="137">
        <f t="shared" si="34"/>
        <v>3</v>
      </c>
      <c r="K144" s="137">
        <f t="shared" si="34"/>
        <v>3</v>
      </c>
      <c r="L144" s="137">
        <f t="shared" si="34"/>
        <v>3</v>
      </c>
      <c r="M144" s="137">
        <f t="shared" si="34"/>
        <v>3</v>
      </c>
      <c r="N144" s="137">
        <f t="shared" si="34"/>
        <v>3</v>
      </c>
      <c r="O144" s="137">
        <f t="shared" si="34"/>
        <v>3</v>
      </c>
      <c r="P144" s="137">
        <f t="shared" si="34"/>
        <v>3</v>
      </c>
      <c r="Q144" s="137">
        <f t="shared" si="34"/>
        <v>3</v>
      </c>
      <c r="R144" s="137">
        <f t="shared" si="34"/>
        <v>3</v>
      </c>
      <c r="S144" s="137">
        <f t="shared" si="35"/>
        <v>3</v>
      </c>
      <c r="T144" s="137">
        <f t="shared" si="35"/>
        <v>3</v>
      </c>
      <c r="U144" s="137">
        <f t="shared" si="35"/>
        <v>3</v>
      </c>
      <c r="V144" s="137">
        <f t="shared" si="35"/>
        <v>3</v>
      </c>
      <c r="W144" s="137">
        <f t="shared" si="35"/>
        <v>3</v>
      </c>
      <c r="X144" s="137">
        <f t="shared" si="35"/>
        <v>3</v>
      </c>
      <c r="Y144" s="137">
        <f t="shared" si="35"/>
        <v>3</v>
      </c>
      <c r="Z144" s="137">
        <f t="shared" si="35"/>
        <v>3</v>
      </c>
      <c r="AA144" s="137">
        <f t="shared" si="35"/>
        <v>3</v>
      </c>
      <c r="AB144" s="137">
        <f t="shared" si="35"/>
        <v>3</v>
      </c>
      <c r="AC144" s="137">
        <f t="shared" si="35"/>
        <v>3</v>
      </c>
      <c r="AD144" s="137">
        <f t="shared" si="35"/>
        <v>3</v>
      </c>
      <c r="AE144" s="137">
        <f t="shared" si="35"/>
        <v>3</v>
      </c>
      <c r="AF144" s="137">
        <f t="shared" si="35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4"/>
        <v>3.3</v>
      </c>
      <c r="D145" s="137">
        <f t="shared" si="34"/>
        <v>3.3</v>
      </c>
      <c r="E145" s="137">
        <f t="shared" si="34"/>
        <v>3.3</v>
      </c>
      <c r="F145" s="137">
        <f t="shared" si="34"/>
        <v>3.3</v>
      </c>
      <c r="G145" s="137">
        <f t="shared" si="34"/>
        <v>3.3</v>
      </c>
      <c r="H145" s="137">
        <f t="shared" si="34"/>
        <v>3.3</v>
      </c>
      <c r="I145" s="137">
        <f t="shared" si="34"/>
        <v>3.3</v>
      </c>
      <c r="J145" s="137">
        <f t="shared" si="34"/>
        <v>3.3</v>
      </c>
      <c r="K145" s="137">
        <f t="shared" si="34"/>
        <v>3.3</v>
      </c>
      <c r="L145" s="137">
        <f t="shared" si="34"/>
        <v>3.3</v>
      </c>
      <c r="M145" s="137">
        <f t="shared" si="34"/>
        <v>3.3</v>
      </c>
      <c r="N145" s="137">
        <f t="shared" si="34"/>
        <v>3.3</v>
      </c>
      <c r="O145" s="137">
        <f t="shared" si="34"/>
        <v>3.3</v>
      </c>
      <c r="P145" s="137">
        <f t="shared" si="34"/>
        <v>3.3</v>
      </c>
      <c r="Q145" s="137">
        <f t="shared" si="34"/>
        <v>3.3</v>
      </c>
      <c r="R145" s="137">
        <f t="shared" si="34"/>
        <v>3.3</v>
      </c>
      <c r="S145" s="137">
        <f t="shared" si="35"/>
        <v>3.3</v>
      </c>
      <c r="T145" s="137">
        <f t="shared" si="35"/>
        <v>3.3</v>
      </c>
      <c r="U145" s="137">
        <f t="shared" si="35"/>
        <v>3.3</v>
      </c>
      <c r="V145" s="137">
        <f t="shared" si="35"/>
        <v>3.3</v>
      </c>
      <c r="W145" s="137">
        <f t="shared" si="35"/>
        <v>3.3</v>
      </c>
      <c r="X145" s="137">
        <f t="shared" si="35"/>
        <v>3.3</v>
      </c>
      <c r="Y145" s="137">
        <f t="shared" si="35"/>
        <v>3.3</v>
      </c>
      <c r="Z145" s="137">
        <f t="shared" si="35"/>
        <v>3.3</v>
      </c>
      <c r="AA145" s="137">
        <f t="shared" si="35"/>
        <v>3.3</v>
      </c>
      <c r="AB145" s="137">
        <f t="shared" si="35"/>
        <v>3.3</v>
      </c>
      <c r="AC145" s="137">
        <f t="shared" si="35"/>
        <v>3.3</v>
      </c>
      <c r="AD145" s="137">
        <f t="shared" si="35"/>
        <v>3.3</v>
      </c>
      <c r="AE145" s="137">
        <f t="shared" si="35"/>
        <v>3.3</v>
      </c>
      <c r="AF145" s="137">
        <f t="shared" si="35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6">B147</f>
        <v>1.76</v>
      </c>
      <c r="D147" s="137">
        <f t="shared" si="36"/>
        <v>1.76</v>
      </c>
      <c r="E147" s="137">
        <f t="shared" si="36"/>
        <v>1.76</v>
      </c>
      <c r="F147" s="137">
        <f t="shared" si="36"/>
        <v>1.76</v>
      </c>
      <c r="G147" s="137">
        <f t="shared" si="36"/>
        <v>1.76</v>
      </c>
      <c r="H147" s="137">
        <f t="shared" si="36"/>
        <v>1.76</v>
      </c>
      <c r="I147" s="137">
        <f t="shared" si="36"/>
        <v>1.76</v>
      </c>
      <c r="J147" s="137">
        <f t="shared" si="36"/>
        <v>1.76</v>
      </c>
      <c r="K147" s="137">
        <f t="shared" si="36"/>
        <v>1.76</v>
      </c>
      <c r="L147" s="137">
        <f t="shared" si="36"/>
        <v>1.76</v>
      </c>
      <c r="M147" s="137">
        <f t="shared" si="36"/>
        <v>1.76</v>
      </c>
      <c r="N147" s="137">
        <f t="shared" si="36"/>
        <v>1.76</v>
      </c>
      <c r="O147" s="137">
        <f t="shared" si="36"/>
        <v>1.76</v>
      </c>
      <c r="P147" s="137">
        <f t="shared" si="36"/>
        <v>1.76</v>
      </c>
      <c r="Q147" s="137">
        <f t="shared" si="36"/>
        <v>1.76</v>
      </c>
      <c r="R147" s="137">
        <f t="shared" si="36"/>
        <v>1.76</v>
      </c>
      <c r="S147" s="137">
        <f t="shared" ref="S147:AF148" si="37">R147</f>
        <v>1.76</v>
      </c>
      <c r="T147" s="137">
        <f t="shared" si="37"/>
        <v>1.76</v>
      </c>
      <c r="U147" s="137">
        <f t="shared" si="37"/>
        <v>1.76</v>
      </c>
      <c r="V147" s="137">
        <f t="shared" si="37"/>
        <v>1.76</v>
      </c>
      <c r="W147" s="137">
        <f t="shared" si="37"/>
        <v>1.76</v>
      </c>
      <c r="X147" s="137">
        <f t="shared" si="37"/>
        <v>1.76</v>
      </c>
      <c r="Y147" s="137">
        <f t="shared" si="37"/>
        <v>1.76</v>
      </c>
      <c r="Z147" s="137">
        <f t="shared" si="37"/>
        <v>1.76</v>
      </c>
      <c r="AA147" s="137">
        <f t="shared" si="37"/>
        <v>1.76</v>
      </c>
      <c r="AB147" s="137">
        <f t="shared" si="37"/>
        <v>1.76</v>
      </c>
      <c r="AC147" s="137">
        <f t="shared" si="37"/>
        <v>1.76</v>
      </c>
      <c r="AD147" s="137">
        <f t="shared" si="37"/>
        <v>1.76</v>
      </c>
      <c r="AE147" s="137">
        <f t="shared" si="37"/>
        <v>1.76</v>
      </c>
      <c r="AF147" s="137">
        <f t="shared" si="37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6"/>
        <v>0</v>
      </c>
      <c r="D148" s="137">
        <f t="shared" si="36"/>
        <v>0</v>
      </c>
      <c r="E148" s="137">
        <f t="shared" si="36"/>
        <v>0</v>
      </c>
      <c r="F148" s="137">
        <f t="shared" si="36"/>
        <v>0</v>
      </c>
      <c r="G148" s="137">
        <f t="shared" si="36"/>
        <v>0</v>
      </c>
      <c r="H148" s="137">
        <f t="shared" si="36"/>
        <v>0</v>
      </c>
      <c r="I148" s="137">
        <f t="shared" si="36"/>
        <v>0</v>
      </c>
      <c r="J148" s="137">
        <f t="shared" si="36"/>
        <v>0</v>
      </c>
      <c r="K148" s="137">
        <f t="shared" si="36"/>
        <v>0</v>
      </c>
      <c r="L148" s="137">
        <f t="shared" si="36"/>
        <v>0</v>
      </c>
      <c r="M148" s="137">
        <f t="shared" si="36"/>
        <v>0</v>
      </c>
      <c r="N148" s="137">
        <f t="shared" si="36"/>
        <v>0</v>
      </c>
      <c r="O148" s="137">
        <f t="shared" si="36"/>
        <v>0</v>
      </c>
      <c r="P148" s="137">
        <f t="shared" si="36"/>
        <v>0</v>
      </c>
      <c r="Q148" s="137">
        <f t="shared" si="36"/>
        <v>0</v>
      </c>
      <c r="R148" s="137">
        <f t="shared" si="36"/>
        <v>0</v>
      </c>
      <c r="S148" s="137">
        <f t="shared" si="37"/>
        <v>0</v>
      </c>
      <c r="T148" s="137">
        <f t="shared" si="37"/>
        <v>0</v>
      </c>
      <c r="U148" s="137">
        <f t="shared" si="37"/>
        <v>0</v>
      </c>
      <c r="V148" s="137">
        <f t="shared" si="37"/>
        <v>0</v>
      </c>
      <c r="W148" s="137">
        <f t="shared" si="37"/>
        <v>0</v>
      </c>
      <c r="X148" s="137">
        <f t="shared" si="37"/>
        <v>0</v>
      </c>
      <c r="Y148" s="137">
        <f t="shared" si="37"/>
        <v>0</v>
      </c>
      <c r="Z148" s="137">
        <f t="shared" si="37"/>
        <v>0</v>
      </c>
      <c r="AA148" s="137">
        <f t="shared" si="37"/>
        <v>0</v>
      </c>
      <c r="AB148" s="137">
        <f t="shared" si="37"/>
        <v>0</v>
      </c>
      <c r="AC148" s="137">
        <f t="shared" si="37"/>
        <v>0</v>
      </c>
      <c r="AD148" s="137">
        <f t="shared" si="37"/>
        <v>0</v>
      </c>
      <c r="AE148" s="137">
        <f t="shared" si="37"/>
        <v>0</v>
      </c>
      <c r="AF148" s="137">
        <f t="shared" si="37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38">B150</f>
        <v>0.1</v>
      </c>
      <c r="D150" s="137">
        <f t="shared" si="38"/>
        <v>0.1</v>
      </c>
      <c r="E150" s="137">
        <f t="shared" si="38"/>
        <v>0.1</v>
      </c>
      <c r="F150" s="137">
        <f t="shared" si="38"/>
        <v>0.1</v>
      </c>
      <c r="G150" s="137">
        <f t="shared" si="38"/>
        <v>0.1</v>
      </c>
      <c r="H150" s="137">
        <f t="shared" si="38"/>
        <v>0.1</v>
      </c>
      <c r="I150" s="137">
        <f t="shared" si="38"/>
        <v>0.1</v>
      </c>
      <c r="J150" s="137">
        <f t="shared" si="38"/>
        <v>0.1</v>
      </c>
      <c r="K150" s="137">
        <f t="shared" si="38"/>
        <v>0.1</v>
      </c>
      <c r="L150" s="137">
        <f t="shared" si="38"/>
        <v>0.1</v>
      </c>
      <c r="M150" s="137">
        <f t="shared" si="38"/>
        <v>0.1</v>
      </c>
      <c r="N150" s="137">
        <f t="shared" si="38"/>
        <v>0.1</v>
      </c>
      <c r="O150" s="137">
        <f t="shared" si="38"/>
        <v>0.1</v>
      </c>
      <c r="P150" s="137">
        <f t="shared" si="38"/>
        <v>0.1</v>
      </c>
      <c r="Q150" s="137">
        <f t="shared" si="38"/>
        <v>0.1</v>
      </c>
      <c r="R150" s="137">
        <f t="shared" si="38"/>
        <v>0.1</v>
      </c>
      <c r="S150" s="137">
        <f t="shared" ref="S150:AF153" si="39">R150</f>
        <v>0.1</v>
      </c>
      <c r="T150" s="137">
        <f t="shared" si="39"/>
        <v>0.1</v>
      </c>
      <c r="U150" s="137">
        <f t="shared" si="39"/>
        <v>0.1</v>
      </c>
      <c r="V150" s="137">
        <f t="shared" si="39"/>
        <v>0.1</v>
      </c>
      <c r="W150" s="137">
        <f t="shared" si="39"/>
        <v>0.1</v>
      </c>
      <c r="X150" s="137">
        <f t="shared" si="39"/>
        <v>0.1</v>
      </c>
      <c r="Y150" s="137">
        <f t="shared" si="39"/>
        <v>0.1</v>
      </c>
      <c r="Z150" s="137">
        <f t="shared" si="39"/>
        <v>0.1</v>
      </c>
      <c r="AA150" s="137">
        <f t="shared" si="39"/>
        <v>0.1</v>
      </c>
      <c r="AB150" s="137">
        <f t="shared" si="39"/>
        <v>0.1</v>
      </c>
      <c r="AC150" s="137">
        <f t="shared" si="39"/>
        <v>0.1</v>
      </c>
      <c r="AD150" s="137">
        <f t="shared" si="39"/>
        <v>0.1</v>
      </c>
      <c r="AE150" s="137">
        <f t="shared" si="39"/>
        <v>0.1</v>
      </c>
      <c r="AF150" s="137">
        <f t="shared" si="39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38"/>
        <v>2.0499999999999998</v>
      </c>
      <c r="D151" s="137">
        <f t="shared" si="38"/>
        <v>2.0499999999999998</v>
      </c>
      <c r="E151" s="137">
        <f t="shared" si="38"/>
        <v>2.0499999999999998</v>
      </c>
      <c r="F151" s="137">
        <f t="shared" si="38"/>
        <v>2.0499999999999998</v>
      </c>
      <c r="G151" s="137">
        <f t="shared" si="38"/>
        <v>2.0499999999999998</v>
      </c>
      <c r="H151" s="137">
        <f t="shared" si="38"/>
        <v>2.0499999999999998</v>
      </c>
      <c r="I151" s="137">
        <f t="shared" si="38"/>
        <v>2.0499999999999998</v>
      </c>
      <c r="J151" s="137">
        <f t="shared" si="38"/>
        <v>2.0499999999999998</v>
      </c>
      <c r="K151" s="137">
        <f t="shared" si="38"/>
        <v>2.0499999999999998</v>
      </c>
      <c r="L151" s="137">
        <f t="shared" si="38"/>
        <v>2.0499999999999998</v>
      </c>
      <c r="M151" s="137">
        <f t="shared" si="38"/>
        <v>2.0499999999999998</v>
      </c>
      <c r="N151" s="137">
        <f t="shared" si="38"/>
        <v>2.0499999999999998</v>
      </c>
      <c r="O151" s="137">
        <f t="shared" si="38"/>
        <v>2.0499999999999998</v>
      </c>
      <c r="P151" s="137">
        <f t="shared" si="38"/>
        <v>2.0499999999999998</v>
      </c>
      <c r="Q151" s="137">
        <f t="shared" si="38"/>
        <v>2.0499999999999998</v>
      </c>
      <c r="R151" s="137">
        <f t="shared" si="38"/>
        <v>2.0499999999999998</v>
      </c>
      <c r="S151" s="137">
        <f t="shared" si="39"/>
        <v>2.0499999999999998</v>
      </c>
      <c r="T151" s="137">
        <f t="shared" si="39"/>
        <v>2.0499999999999998</v>
      </c>
      <c r="U151" s="137">
        <f t="shared" si="39"/>
        <v>2.0499999999999998</v>
      </c>
      <c r="V151" s="137">
        <f t="shared" si="39"/>
        <v>2.0499999999999998</v>
      </c>
      <c r="W151" s="137">
        <f t="shared" si="39"/>
        <v>2.0499999999999998</v>
      </c>
      <c r="X151" s="137">
        <f t="shared" si="39"/>
        <v>2.0499999999999998</v>
      </c>
      <c r="Y151" s="137">
        <f t="shared" si="39"/>
        <v>2.0499999999999998</v>
      </c>
      <c r="Z151" s="137">
        <f t="shared" si="39"/>
        <v>2.0499999999999998</v>
      </c>
      <c r="AA151" s="137">
        <f t="shared" si="39"/>
        <v>2.0499999999999998</v>
      </c>
      <c r="AB151" s="137">
        <f t="shared" si="39"/>
        <v>2.0499999999999998</v>
      </c>
      <c r="AC151" s="137">
        <f t="shared" si="39"/>
        <v>2.0499999999999998</v>
      </c>
      <c r="AD151" s="137">
        <f t="shared" si="39"/>
        <v>2.0499999999999998</v>
      </c>
      <c r="AE151" s="137">
        <f t="shared" si="39"/>
        <v>2.0499999999999998</v>
      </c>
      <c r="AF151" s="137">
        <f t="shared" si="39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38"/>
        <v>2.7</v>
      </c>
      <c r="D152" s="137">
        <f t="shared" si="38"/>
        <v>2.7</v>
      </c>
      <c r="E152" s="137">
        <f t="shared" si="38"/>
        <v>2.7</v>
      </c>
      <c r="F152" s="137">
        <f t="shared" si="38"/>
        <v>2.7</v>
      </c>
      <c r="G152" s="137">
        <f t="shared" si="38"/>
        <v>2.7</v>
      </c>
      <c r="H152" s="137">
        <f t="shared" si="38"/>
        <v>2.7</v>
      </c>
      <c r="I152" s="137">
        <f t="shared" si="38"/>
        <v>2.7</v>
      </c>
      <c r="J152" s="137">
        <f t="shared" si="38"/>
        <v>2.7</v>
      </c>
      <c r="K152" s="137">
        <f t="shared" si="38"/>
        <v>2.7</v>
      </c>
      <c r="L152" s="137">
        <f t="shared" si="38"/>
        <v>2.7</v>
      </c>
      <c r="M152" s="137">
        <f t="shared" si="38"/>
        <v>2.7</v>
      </c>
      <c r="N152" s="137">
        <f t="shared" si="38"/>
        <v>2.7</v>
      </c>
      <c r="O152" s="137">
        <f t="shared" si="38"/>
        <v>2.7</v>
      </c>
      <c r="P152" s="137">
        <f t="shared" si="38"/>
        <v>2.7</v>
      </c>
      <c r="Q152" s="137">
        <f t="shared" si="38"/>
        <v>2.7</v>
      </c>
      <c r="R152" s="137">
        <f t="shared" si="38"/>
        <v>2.7</v>
      </c>
      <c r="S152" s="137">
        <f t="shared" si="39"/>
        <v>2.7</v>
      </c>
      <c r="T152" s="137">
        <f t="shared" si="39"/>
        <v>2.7</v>
      </c>
      <c r="U152" s="137">
        <f t="shared" si="39"/>
        <v>2.7</v>
      </c>
      <c r="V152" s="137">
        <f t="shared" si="39"/>
        <v>2.7</v>
      </c>
      <c r="W152" s="137">
        <f t="shared" si="39"/>
        <v>2.7</v>
      </c>
      <c r="X152" s="137">
        <f t="shared" si="39"/>
        <v>2.7</v>
      </c>
      <c r="Y152" s="137">
        <f t="shared" si="39"/>
        <v>2.7</v>
      </c>
      <c r="Z152" s="137">
        <f t="shared" si="39"/>
        <v>2.7</v>
      </c>
      <c r="AA152" s="137">
        <f t="shared" si="39"/>
        <v>2.7</v>
      </c>
      <c r="AB152" s="137">
        <f t="shared" si="39"/>
        <v>2.7</v>
      </c>
      <c r="AC152" s="137">
        <f t="shared" si="39"/>
        <v>2.7</v>
      </c>
      <c r="AD152" s="137">
        <f t="shared" si="39"/>
        <v>2.7</v>
      </c>
      <c r="AE152" s="137">
        <f t="shared" si="39"/>
        <v>2.7</v>
      </c>
      <c r="AF152" s="137">
        <f t="shared" si="39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38"/>
        <v>2.15</v>
      </c>
      <c r="D153" s="137">
        <f t="shared" si="38"/>
        <v>2.15</v>
      </c>
      <c r="E153" s="137">
        <f t="shared" si="38"/>
        <v>2.15</v>
      </c>
      <c r="F153" s="137">
        <f t="shared" si="38"/>
        <v>2.15</v>
      </c>
      <c r="G153" s="137">
        <f t="shared" si="38"/>
        <v>2.15</v>
      </c>
      <c r="H153" s="137">
        <f t="shared" si="38"/>
        <v>2.15</v>
      </c>
      <c r="I153" s="137">
        <f t="shared" si="38"/>
        <v>2.15</v>
      </c>
      <c r="J153" s="137">
        <f t="shared" si="38"/>
        <v>2.15</v>
      </c>
      <c r="K153" s="137">
        <f t="shared" si="38"/>
        <v>2.15</v>
      </c>
      <c r="L153" s="137">
        <f t="shared" si="38"/>
        <v>2.15</v>
      </c>
      <c r="M153" s="137">
        <f t="shared" si="38"/>
        <v>2.15</v>
      </c>
      <c r="N153" s="137">
        <f t="shared" si="38"/>
        <v>2.15</v>
      </c>
      <c r="O153" s="137">
        <f t="shared" si="38"/>
        <v>2.15</v>
      </c>
      <c r="P153" s="137">
        <f t="shared" si="38"/>
        <v>2.15</v>
      </c>
      <c r="Q153" s="137">
        <f t="shared" si="38"/>
        <v>2.15</v>
      </c>
      <c r="R153" s="137">
        <f t="shared" si="38"/>
        <v>2.15</v>
      </c>
      <c r="S153" s="137">
        <f t="shared" si="39"/>
        <v>2.15</v>
      </c>
      <c r="T153" s="137">
        <f t="shared" si="39"/>
        <v>2.15</v>
      </c>
      <c r="U153" s="137">
        <f t="shared" si="39"/>
        <v>2.15</v>
      </c>
      <c r="V153" s="137">
        <f t="shared" si="39"/>
        <v>2.15</v>
      </c>
      <c r="W153" s="137">
        <f t="shared" si="39"/>
        <v>2.15</v>
      </c>
      <c r="X153" s="137">
        <f t="shared" si="39"/>
        <v>2.15</v>
      </c>
      <c r="Y153" s="137">
        <f t="shared" si="39"/>
        <v>2.15</v>
      </c>
      <c r="Z153" s="137">
        <f t="shared" si="39"/>
        <v>2.15</v>
      </c>
      <c r="AA153" s="137">
        <f t="shared" si="39"/>
        <v>2.15</v>
      </c>
      <c r="AB153" s="137">
        <f t="shared" si="39"/>
        <v>2.15</v>
      </c>
      <c r="AC153" s="137">
        <f t="shared" si="39"/>
        <v>2.15</v>
      </c>
      <c r="AD153" s="137">
        <f t="shared" si="39"/>
        <v>2.15</v>
      </c>
      <c r="AE153" s="137">
        <f t="shared" si="39"/>
        <v>2.15</v>
      </c>
      <c r="AF153" s="137">
        <f t="shared" si="39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0">B155</f>
        <v>0.9</v>
      </c>
      <c r="D155" s="137">
        <f t="shared" si="40"/>
        <v>0.9</v>
      </c>
      <c r="E155" s="137">
        <f t="shared" si="40"/>
        <v>0.9</v>
      </c>
      <c r="F155" s="137">
        <f t="shared" si="40"/>
        <v>0.9</v>
      </c>
      <c r="G155" s="137">
        <f t="shared" si="40"/>
        <v>0.9</v>
      </c>
      <c r="H155" s="137">
        <f t="shared" si="40"/>
        <v>0.9</v>
      </c>
      <c r="I155" s="137">
        <f t="shared" si="40"/>
        <v>0.9</v>
      </c>
      <c r="J155" s="137">
        <f t="shared" si="40"/>
        <v>0.9</v>
      </c>
      <c r="K155" s="137">
        <f t="shared" si="40"/>
        <v>0.9</v>
      </c>
      <c r="L155" s="137">
        <f t="shared" si="40"/>
        <v>0.9</v>
      </c>
      <c r="M155" s="137">
        <f t="shared" si="40"/>
        <v>0.9</v>
      </c>
      <c r="N155" s="137">
        <f t="shared" si="40"/>
        <v>0.9</v>
      </c>
      <c r="O155" s="137">
        <f t="shared" si="40"/>
        <v>0.9</v>
      </c>
      <c r="P155" s="137">
        <f t="shared" si="40"/>
        <v>0.9</v>
      </c>
      <c r="Q155" s="137">
        <f t="shared" si="40"/>
        <v>0.9</v>
      </c>
      <c r="R155" s="137">
        <f t="shared" si="40"/>
        <v>0.9</v>
      </c>
      <c r="S155" s="137">
        <f t="shared" ref="R155:AF167" si="41">R155</f>
        <v>0.9</v>
      </c>
      <c r="T155" s="137">
        <f t="shared" si="41"/>
        <v>0.9</v>
      </c>
      <c r="U155" s="137">
        <f t="shared" si="41"/>
        <v>0.9</v>
      </c>
      <c r="V155" s="137">
        <f t="shared" si="41"/>
        <v>0.9</v>
      </c>
      <c r="W155" s="137">
        <f t="shared" si="41"/>
        <v>0.9</v>
      </c>
      <c r="X155" s="137">
        <f t="shared" si="41"/>
        <v>0.9</v>
      </c>
      <c r="Y155" s="137">
        <f t="shared" si="41"/>
        <v>0.9</v>
      </c>
      <c r="Z155" s="137">
        <f t="shared" si="41"/>
        <v>0.9</v>
      </c>
      <c r="AA155" s="137">
        <f t="shared" si="41"/>
        <v>0.9</v>
      </c>
      <c r="AB155" s="137">
        <f t="shared" si="41"/>
        <v>0.9</v>
      </c>
      <c r="AC155" s="137">
        <f t="shared" si="41"/>
        <v>0.9</v>
      </c>
      <c r="AD155" s="137">
        <f t="shared" si="41"/>
        <v>0.9</v>
      </c>
      <c r="AE155" s="137">
        <f t="shared" si="41"/>
        <v>0.9</v>
      </c>
      <c r="AF155" s="137">
        <f t="shared" si="41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0"/>
        <v>1.08</v>
      </c>
      <c r="D156" s="137">
        <f t="shared" si="40"/>
        <v>1.08</v>
      </c>
      <c r="E156" s="137">
        <f t="shared" si="40"/>
        <v>1.08</v>
      </c>
      <c r="F156" s="137">
        <f t="shared" si="40"/>
        <v>1.08</v>
      </c>
      <c r="G156" s="137">
        <f t="shared" si="40"/>
        <v>1.08</v>
      </c>
      <c r="H156" s="137">
        <f t="shared" si="40"/>
        <v>1.08</v>
      </c>
      <c r="I156" s="137">
        <f t="shared" si="40"/>
        <v>1.08</v>
      </c>
      <c r="J156" s="137">
        <f t="shared" si="40"/>
        <v>1.08</v>
      </c>
      <c r="K156" s="137">
        <f t="shared" si="40"/>
        <v>1.08</v>
      </c>
      <c r="L156" s="137">
        <f t="shared" si="40"/>
        <v>1.08</v>
      </c>
      <c r="M156" s="137">
        <f t="shared" si="40"/>
        <v>1.08</v>
      </c>
      <c r="N156" s="137">
        <f t="shared" si="40"/>
        <v>1.08</v>
      </c>
      <c r="O156" s="137">
        <f t="shared" si="40"/>
        <v>1.08</v>
      </c>
      <c r="P156" s="137">
        <f t="shared" si="40"/>
        <v>1.08</v>
      </c>
      <c r="Q156" s="137">
        <f t="shared" si="40"/>
        <v>1.08</v>
      </c>
      <c r="R156" s="137">
        <f t="shared" si="40"/>
        <v>1.08</v>
      </c>
      <c r="S156" s="137">
        <f t="shared" si="41"/>
        <v>1.08</v>
      </c>
      <c r="T156" s="137">
        <f t="shared" si="41"/>
        <v>1.08</v>
      </c>
      <c r="U156" s="137">
        <f t="shared" si="41"/>
        <v>1.08</v>
      </c>
      <c r="V156" s="137">
        <f t="shared" si="41"/>
        <v>1.08</v>
      </c>
      <c r="W156" s="137">
        <f t="shared" si="41"/>
        <v>1.08</v>
      </c>
      <c r="X156" s="137">
        <f t="shared" si="41"/>
        <v>1.08</v>
      </c>
      <c r="Y156" s="137">
        <f t="shared" si="41"/>
        <v>1.08</v>
      </c>
      <c r="Z156" s="137">
        <f t="shared" si="41"/>
        <v>1.08</v>
      </c>
      <c r="AA156" s="137">
        <f t="shared" si="41"/>
        <v>1.08</v>
      </c>
      <c r="AB156" s="137">
        <f t="shared" si="41"/>
        <v>1.08</v>
      </c>
      <c r="AC156" s="137">
        <f t="shared" si="41"/>
        <v>1.08</v>
      </c>
      <c r="AD156" s="137">
        <f t="shared" si="41"/>
        <v>1.08</v>
      </c>
      <c r="AE156" s="137">
        <f t="shared" si="41"/>
        <v>1.08</v>
      </c>
      <c r="AF156" s="137">
        <f t="shared" si="41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0"/>
        <v>2.37</v>
      </c>
      <c r="D157" s="137">
        <f t="shared" si="40"/>
        <v>2.37</v>
      </c>
      <c r="E157" s="137">
        <f t="shared" si="40"/>
        <v>2.37</v>
      </c>
      <c r="F157" s="137">
        <f t="shared" si="40"/>
        <v>2.37</v>
      </c>
      <c r="G157" s="137">
        <f t="shared" si="40"/>
        <v>2.37</v>
      </c>
      <c r="H157" s="137">
        <f t="shared" si="40"/>
        <v>2.37</v>
      </c>
      <c r="I157" s="137">
        <f t="shared" si="40"/>
        <v>2.37</v>
      </c>
      <c r="J157" s="137">
        <f t="shared" si="40"/>
        <v>2.37</v>
      </c>
      <c r="K157" s="137">
        <f t="shared" si="40"/>
        <v>2.37</v>
      </c>
      <c r="L157" s="137">
        <f t="shared" si="40"/>
        <v>2.37</v>
      </c>
      <c r="M157" s="137">
        <f t="shared" si="40"/>
        <v>2.37</v>
      </c>
      <c r="N157" s="137">
        <f t="shared" si="40"/>
        <v>2.37</v>
      </c>
      <c r="O157" s="137">
        <f t="shared" si="40"/>
        <v>2.37</v>
      </c>
      <c r="P157" s="137">
        <f t="shared" si="40"/>
        <v>2.37</v>
      </c>
      <c r="Q157" s="137">
        <f t="shared" si="40"/>
        <v>2.37</v>
      </c>
      <c r="R157" s="137">
        <f t="shared" si="40"/>
        <v>2.37</v>
      </c>
      <c r="S157" s="137">
        <f t="shared" si="41"/>
        <v>2.37</v>
      </c>
      <c r="T157" s="137">
        <f t="shared" si="41"/>
        <v>2.37</v>
      </c>
      <c r="U157" s="137">
        <f t="shared" si="41"/>
        <v>2.37</v>
      </c>
      <c r="V157" s="137">
        <f t="shared" si="41"/>
        <v>2.37</v>
      </c>
      <c r="W157" s="137">
        <f t="shared" si="41"/>
        <v>2.37</v>
      </c>
      <c r="X157" s="137">
        <f t="shared" si="41"/>
        <v>2.37</v>
      </c>
      <c r="Y157" s="137">
        <f t="shared" si="41"/>
        <v>2.37</v>
      </c>
      <c r="Z157" s="137">
        <f t="shared" si="41"/>
        <v>2.37</v>
      </c>
      <c r="AA157" s="137">
        <f t="shared" si="41"/>
        <v>2.37</v>
      </c>
      <c r="AB157" s="137">
        <f t="shared" si="41"/>
        <v>2.37</v>
      </c>
      <c r="AC157" s="137">
        <f t="shared" si="41"/>
        <v>2.37</v>
      </c>
      <c r="AD157" s="137">
        <f t="shared" si="41"/>
        <v>2.37</v>
      </c>
      <c r="AE157" s="137">
        <f t="shared" si="41"/>
        <v>2.37</v>
      </c>
      <c r="AF157" s="137">
        <f t="shared" si="41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0"/>
        <v>1.81</v>
      </c>
      <c r="D158" s="137">
        <f t="shared" si="40"/>
        <v>1.81</v>
      </c>
      <c r="E158" s="137">
        <f t="shared" si="40"/>
        <v>1.81</v>
      </c>
      <c r="F158" s="137">
        <f t="shared" si="40"/>
        <v>1.81</v>
      </c>
      <c r="G158" s="137">
        <f t="shared" si="40"/>
        <v>1.81</v>
      </c>
      <c r="H158" s="137">
        <f t="shared" si="40"/>
        <v>1.81</v>
      </c>
      <c r="I158" s="137">
        <f t="shared" si="40"/>
        <v>1.81</v>
      </c>
      <c r="J158" s="137">
        <f t="shared" si="40"/>
        <v>1.81</v>
      </c>
      <c r="K158" s="137">
        <f t="shared" si="40"/>
        <v>1.81</v>
      </c>
      <c r="L158" s="137">
        <f t="shared" si="40"/>
        <v>1.81</v>
      </c>
      <c r="M158" s="137">
        <f t="shared" si="40"/>
        <v>1.81</v>
      </c>
      <c r="N158" s="137">
        <f t="shared" si="40"/>
        <v>1.81</v>
      </c>
      <c r="O158" s="137">
        <f t="shared" si="40"/>
        <v>1.81</v>
      </c>
      <c r="P158" s="137">
        <f t="shared" si="40"/>
        <v>1.81</v>
      </c>
      <c r="Q158" s="137">
        <f t="shared" si="40"/>
        <v>1.81</v>
      </c>
      <c r="R158" s="137">
        <f t="shared" si="40"/>
        <v>1.81</v>
      </c>
      <c r="S158" s="137">
        <f t="shared" si="41"/>
        <v>1.81</v>
      </c>
      <c r="T158" s="137">
        <f t="shared" si="41"/>
        <v>1.81</v>
      </c>
      <c r="U158" s="137">
        <f t="shared" si="41"/>
        <v>1.81</v>
      </c>
      <c r="V158" s="137">
        <f t="shared" si="41"/>
        <v>1.81</v>
      </c>
      <c r="W158" s="137">
        <f t="shared" si="41"/>
        <v>1.81</v>
      </c>
      <c r="X158" s="137">
        <f t="shared" si="41"/>
        <v>1.81</v>
      </c>
      <c r="Y158" s="137">
        <f t="shared" si="41"/>
        <v>1.81</v>
      </c>
      <c r="Z158" s="137">
        <f t="shared" si="41"/>
        <v>1.81</v>
      </c>
      <c r="AA158" s="137">
        <f t="shared" si="41"/>
        <v>1.81</v>
      </c>
      <c r="AB158" s="137">
        <f t="shared" si="41"/>
        <v>1.81</v>
      </c>
      <c r="AC158" s="137">
        <f t="shared" si="41"/>
        <v>1.81</v>
      </c>
      <c r="AD158" s="137">
        <f t="shared" si="41"/>
        <v>1.81</v>
      </c>
      <c r="AE158" s="137">
        <f t="shared" si="41"/>
        <v>1.81</v>
      </c>
      <c r="AF158" s="137">
        <f t="shared" si="41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0"/>
        <v>1.0900000000000001</v>
      </c>
      <c r="D159" s="137">
        <f t="shared" si="40"/>
        <v>1.0900000000000001</v>
      </c>
      <c r="E159" s="137">
        <f t="shared" si="40"/>
        <v>1.0900000000000001</v>
      </c>
      <c r="F159" s="137">
        <f t="shared" si="40"/>
        <v>1.0900000000000001</v>
      </c>
      <c r="G159" s="137">
        <f t="shared" si="40"/>
        <v>1.0900000000000001</v>
      </c>
      <c r="H159" s="137">
        <f t="shared" si="40"/>
        <v>1.0900000000000001</v>
      </c>
      <c r="I159" s="137">
        <f t="shared" si="40"/>
        <v>1.0900000000000001</v>
      </c>
      <c r="J159" s="137">
        <f t="shared" si="40"/>
        <v>1.0900000000000001</v>
      </c>
      <c r="K159" s="137">
        <f t="shared" si="40"/>
        <v>1.0900000000000001</v>
      </c>
      <c r="L159" s="137">
        <f t="shared" si="40"/>
        <v>1.0900000000000001</v>
      </c>
      <c r="M159" s="137">
        <f t="shared" si="40"/>
        <v>1.0900000000000001</v>
      </c>
      <c r="N159" s="137">
        <f t="shared" si="40"/>
        <v>1.0900000000000001</v>
      </c>
      <c r="O159" s="137">
        <f t="shared" si="40"/>
        <v>1.0900000000000001</v>
      </c>
      <c r="P159" s="137">
        <f t="shared" si="40"/>
        <v>1.0900000000000001</v>
      </c>
      <c r="Q159" s="137">
        <f t="shared" si="40"/>
        <v>1.0900000000000001</v>
      </c>
      <c r="R159" s="137">
        <f t="shared" si="40"/>
        <v>1.0900000000000001</v>
      </c>
      <c r="S159" s="137">
        <f t="shared" si="41"/>
        <v>1.0900000000000001</v>
      </c>
      <c r="T159" s="137">
        <f t="shared" si="41"/>
        <v>1.0900000000000001</v>
      </c>
      <c r="U159" s="137">
        <f t="shared" si="41"/>
        <v>1.0900000000000001</v>
      </c>
      <c r="V159" s="137">
        <f t="shared" si="41"/>
        <v>1.0900000000000001</v>
      </c>
      <c r="W159" s="137">
        <f t="shared" si="41"/>
        <v>1.0900000000000001</v>
      </c>
      <c r="X159" s="137">
        <f t="shared" si="41"/>
        <v>1.0900000000000001</v>
      </c>
      <c r="Y159" s="137">
        <f t="shared" si="41"/>
        <v>1.0900000000000001</v>
      </c>
      <c r="Z159" s="137">
        <f t="shared" si="41"/>
        <v>1.0900000000000001</v>
      </c>
      <c r="AA159" s="137">
        <f t="shared" si="41"/>
        <v>1.0900000000000001</v>
      </c>
      <c r="AB159" s="137">
        <f t="shared" si="41"/>
        <v>1.0900000000000001</v>
      </c>
      <c r="AC159" s="137">
        <f t="shared" si="41"/>
        <v>1.0900000000000001</v>
      </c>
      <c r="AD159" s="137">
        <f t="shared" si="41"/>
        <v>1.0900000000000001</v>
      </c>
      <c r="AE159" s="137">
        <f t="shared" si="41"/>
        <v>1.0900000000000001</v>
      </c>
      <c r="AF159" s="137">
        <f t="shared" si="41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0"/>
        <v>1.58</v>
      </c>
      <c r="D160" s="137">
        <f t="shared" si="40"/>
        <v>1.58</v>
      </c>
      <c r="E160" s="137">
        <f t="shared" si="40"/>
        <v>1.58</v>
      </c>
      <c r="F160" s="137">
        <f t="shared" si="40"/>
        <v>1.58</v>
      </c>
      <c r="G160" s="137">
        <f t="shared" si="40"/>
        <v>1.58</v>
      </c>
      <c r="H160" s="137">
        <f t="shared" si="40"/>
        <v>1.58</v>
      </c>
      <c r="I160" s="137">
        <f t="shared" si="40"/>
        <v>1.58</v>
      </c>
      <c r="J160" s="137">
        <f t="shared" si="40"/>
        <v>1.58</v>
      </c>
      <c r="K160" s="137">
        <f t="shared" si="40"/>
        <v>1.58</v>
      </c>
      <c r="L160" s="137">
        <f t="shared" si="40"/>
        <v>1.58</v>
      </c>
      <c r="M160" s="137">
        <f t="shared" si="40"/>
        <v>1.58</v>
      </c>
      <c r="N160" s="137">
        <f t="shared" si="40"/>
        <v>1.58</v>
      </c>
      <c r="O160" s="137">
        <f t="shared" si="40"/>
        <v>1.58</v>
      </c>
      <c r="P160" s="137">
        <f t="shared" si="40"/>
        <v>1.58</v>
      </c>
      <c r="Q160" s="137">
        <f t="shared" si="40"/>
        <v>1.58</v>
      </c>
      <c r="R160" s="137">
        <f t="shared" si="40"/>
        <v>1.58</v>
      </c>
      <c r="S160" s="137">
        <f t="shared" si="41"/>
        <v>1.58</v>
      </c>
      <c r="T160" s="137">
        <f t="shared" si="41"/>
        <v>1.58</v>
      </c>
      <c r="U160" s="137">
        <f t="shared" si="41"/>
        <v>1.58</v>
      </c>
      <c r="V160" s="137">
        <f t="shared" si="41"/>
        <v>1.58</v>
      </c>
      <c r="W160" s="137">
        <f t="shared" si="41"/>
        <v>1.58</v>
      </c>
      <c r="X160" s="137">
        <f t="shared" si="41"/>
        <v>1.58</v>
      </c>
      <c r="Y160" s="137">
        <f t="shared" si="41"/>
        <v>1.58</v>
      </c>
      <c r="Z160" s="137">
        <f t="shared" si="41"/>
        <v>1.58</v>
      </c>
      <c r="AA160" s="137">
        <f t="shared" si="41"/>
        <v>1.58</v>
      </c>
      <c r="AB160" s="137">
        <f t="shared" si="41"/>
        <v>1.58</v>
      </c>
      <c r="AC160" s="137">
        <f t="shared" si="41"/>
        <v>1.58</v>
      </c>
      <c r="AD160" s="137">
        <f t="shared" si="41"/>
        <v>1.58</v>
      </c>
      <c r="AE160" s="137">
        <f t="shared" si="41"/>
        <v>1.58</v>
      </c>
      <c r="AF160" s="137">
        <f t="shared" si="41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0"/>
        <v>2</v>
      </c>
      <c r="D161" s="137">
        <f t="shared" si="40"/>
        <v>2</v>
      </c>
      <c r="E161" s="137">
        <f t="shared" si="40"/>
        <v>2</v>
      </c>
      <c r="F161" s="137">
        <f t="shared" si="40"/>
        <v>2</v>
      </c>
      <c r="G161" s="137">
        <f t="shared" si="40"/>
        <v>2</v>
      </c>
      <c r="H161" s="137">
        <f t="shared" si="40"/>
        <v>2</v>
      </c>
      <c r="I161" s="137">
        <f t="shared" si="40"/>
        <v>2</v>
      </c>
      <c r="J161" s="137">
        <f t="shared" si="40"/>
        <v>2</v>
      </c>
      <c r="K161" s="137">
        <f t="shared" si="40"/>
        <v>2</v>
      </c>
      <c r="L161" s="137">
        <f t="shared" si="40"/>
        <v>2</v>
      </c>
      <c r="M161" s="137">
        <f t="shared" si="40"/>
        <v>2</v>
      </c>
      <c r="N161" s="137">
        <f t="shared" si="40"/>
        <v>2</v>
      </c>
      <c r="O161" s="137">
        <f t="shared" si="40"/>
        <v>2</v>
      </c>
      <c r="P161" s="137">
        <f t="shared" si="40"/>
        <v>2</v>
      </c>
      <c r="Q161" s="137">
        <f t="shared" si="40"/>
        <v>2</v>
      </c>
      <c r="R161" s="137">
        <f t="shared" si="40"/>
        <v>2</v>
      </c>
      <c r="S161" s="137">
        <f t="shared" si="41"/>
        <v>2</v>
      </c>
      <c r="T161" s="137">
        <f t="shared" si="41"/>
        <v>2</v>
      </c>
      <c r="U161" s="137">
        <f t="shared" si="41"/>
        <v>2</v>
      </c>
      <c r="V161" s="137">
        <f t="shared" si="41"/>
        <v>2</v>
      </c>
      <c r="W161" s="137">
        <f t="shared" si="41"/>
        <v>2</v>
      </c>
      <c r="X161" s="137">
        <f t="shared" si="41"/>
        <v>2</v>
      </c>
      <c r="Y161" s="137">
        <f t="shared" si="41"/>
        <v>2</v>
      </c>
      <c r="Z161" s="137">
        <f t="shared" si="41"/>
        <v>2</v>
      </c>
      <c r="AA161" s="137">
        <f t="shared" si="41"/>
        <v>2</v>
      </c>
      <c r="AB161" s="137">
        <f t="shared" si="41"/>
        <v>2</v>
      </c>
      <c r="AC161" s="137">
        <f t="shared" si="41"/>
        <v>2</v>
      </c>
      <c r="AD161" s="137">
        <f t="shared" si="41"/>
        <v>2</v>
      </c>
      <c r="AE161" s="137">
        <f t="shared" si="41"/>
        <v>2</v>
      </c>
      <c r="AF161" s="137">
        <f t="shared" si="41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0"/>
        <v>0.47</v>
      </c>
      <c r="D162" s="137">
        <f t="shared" si="40"/>
        <v>0.47</v>
      </c>
      <c r="E162" s="137">
        <f t="shared" si="40"/>
        <v>0.47</v>
      </c>
      <c r="F162" s="137">
        <f t="shared" si="40"/>
        <v>0.47</v>
      </c>
      <c r="G162" s="137">
        <f t="shared" si="40"/>
        <v>0.47</v>
      </c>
      <c r="H162" s="137">
        <f t="shared" si="40"/>
        <v>0.47</v>
      </c>
      <c r="I162" s="137">
        <f t="shared" si="40"/>
        <v>0.47</v>
      </c>
      <c r="J162" s="137">
        <f t="shared" si="40"/>
        <v>0.47</v>
      </c>
      <c r="K162" s="137">
        <f t="shared" si="40"/>
        <v>0.47</v>
      </c>
      <c r="L162" s="137">
        <f t="shared" si="40"/>
        <v>0.47</v>
      </c>
      <c r="M162" s="137">
        <f t="shared" si="40"/>
        <v>0.47</v>
      </c>
      <c r="N162" s="137">
        <f t="shared" si="40"/>
        <v>0.47</v>
      </c>
      <c r="O162" s="137">
        <f t="shared" si="40"/>
        <v>0.47</v>
      </c>
      <c r="P162" s="137">
        <f t="shared" si="40"/>
        <v>0.47</v>
      </c>
      <c r="Q162" s="137">
        <f t="shared" si="40"/>
        <v>0.47</v>
      </c>
      <c r="R162" s="137">
        <f t="shared" si="40"/>
        <v>0.47</v>
      </c>
      <c r="S162" s="137">
        <f t="shared" si="41"/>
        <v>0.47</v>
      </c>
      <c r="T162" s="137">
        <f t="shared" si="41"/>
        <v>0.47</v>
      </c>
      <c r="U162" s="137">
        <f t="shared" si="41"/>
        <v>0.47</v>
      </c>
      <c r="V162" s="137">
        <f t="shared" si="41"/>
        <v>0.47</v>
      </c>
      <c r="W162" s="137">
        <f t="shared" si="41"/>
        <v>0.47</v>
      </c>
      <c r="X162" s="137">
        <f t="shared" si="41"/>
        <v>0.47</v>
      </c>
      <c r="Y162" s="137">
        <f t="shared" si="41"/>
        <v>0.47</v>
      </c>
      <c r="Z162" s="137">
        <f t="shared" si="41"/>
        <v>0.47</v>
      </c>
      <c r="AA162" s="137">
        <f t="shared" si="41"/>
        <v>0.47</v>
      </c>
      <c r="AB162" s="137">
        <f t="shared" si="41"/>
        <v>0.47</v>
      </c>
      <c r="AC162" s="137">
        <f t="shared" si="41"/>
        <v>0.47</v>
      </c>
      <c r="AD162" s="137">
        <f t="shared" si="41"/>
        <v>0.47</v>
      </c>
      <c r="AE162" s="137">
        <f t="shared" si="41"/>
        <v>0.47</v>
      </c>
      <c r="AF162" s="137">
        <f t="shared" si="41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0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0"/>
        <v>0</v>
      </c>
      <c r="D164" s="137">
        <f t="shared" si="40"/>
        <v>0</v>
      </c>
      <c r="E164" s="137">
        <f t="shared" si="40"/>
        <v>0</v>
      </c>
      <c r="F164" s="137">
        <f t="shared" si="40"/>
        <v>0</v>
      </c>
      <c r="G164" s="137">
        <f t="shared" si="40"/>
        <v>0</v>
      </c>
      <c r="H164" s="137">
        <f t="shared" si="40"/>
        <v>0</v>
      </c>
      <c r="I164" s="137">
        <f t="shared" si="40"/>
        <v>0</v>
      </c>
      <c r="J164" s="137">
        <f t="shared" si="40"/>
        <v>0</v>
      </c>
      <c r="K164" s="137">
        <f t="shared" si="40"/>
        <v>0</v>
      </c>
      <c r="L164" s="137">
        <f t="shared" si="40"/>
        <v>0</v>
      </c>
      <c r="M164" s="137">
        <f t="shared" si="40"/>
        <v>0</v>
      </c>
      <c r="N164" s="137">
        <f t="shared" si="40"/>
        <v>0</v>
      </c>
      <c r="O164" s="137">
        <f t="shared" si="40"/>
        <v>0</v>
      </c>
      <c r="P164" s="137">
        <f t="shared" si="40"/>
        <v>0</v>
      </c>
      <c r="Q164" s="137">
        <f t="shared" si="40"/>
        <v>0</v>
      </c>
      <c r="R164" s="137">
        <f t="shared" si="41"/>
        <v>0</v>
      </c>
      <c r="S164" s="137">
        <f t="shared" si="41"/>
        <v>0</v>
      </c>
      <c r="T164" s="137">
        <f t="shared" si="41"/>
        <v>0</v>
      </c>
      <c r="U164" s="137">
        <f t="shared" si="41"/>
        <v>0</v>
      </c>
      <c r="V164" s="137">
        <f t="shared" si="41"/>
        <v>0</v>
      </c>
      <c r="W164" s="137">
        <f t="shared" si="41"/>
        <v>0</v>
      </c>
      <c r="X164" s="137">
        <f t="shared" si="41"/>
        <v>0</v>
      </c>
      <c r="Y164" s="137">
        <f t="shared" si="41"/>
        <v>0</v>
      </c>
      <c r="Z164" s="137">
        <f t="shared" si="41"/>
        <v>0</v>
      </c>
      <c r="AA164" s="137">
        <f t="shared" si="41"/>
        <v>0</v>
      </c>
      <c r="AB164" s="137">
        <f t="shared" si="41"/>
        <v>0</v>
      </c>
      <c r="AC164" s="137">
        <f t="shared" si="41"/>
        <v>0</v>
      </c>
      <c r="AD164" s="137">
        <f t="shared" si="41"/>
        <v>0</v>
      </c>
      <c r="AE164" s="137">
        <f t="shared" si="41"/>
        <v>0</v>
      </c>
      <c r="AF164" s="137">
        <f t="shared" si="41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0"/>
        <v>0.8</v>
      </c>
      <c r="D165" s="137">
        <f t="shared" si="40"/>
        <v>0.8</v>
      </c>
      <c r="E165" s="137">
        <f t="shared" si="40"/>
        <v>0.8</v>
      </c>
      <c r="F165" s="137">
        <f t="shared" si="40"/>
        <v>0.8</v>
      </c>
      <c r="G165" s="137">
        <f t="shared" si="40"/>
        <v>0.8</v>
      </c>
      <c r="H165" s="137">
        <f t="shared" si="40"/>
        <v>0.8</v>
      </c>
      <c r="I165" s="137">
        <f t="shared" si="40"/>
        <v>0.8</v>
      </c>
      <c r="J165" s="137">
        <f t="shared" si="40"/>
        <v>0.8</v>
      </c>
      <c r="K165" s="137">
        <f t="shared" si="40"/>
        <v>0.8</v>
      </c>
      <c r="L165" s="137">
        <f t="shared" si="40"/>
        <v>0.8</v>
      </c>
      <c r="M165" s="137">
        <f t="shared" si="40"/>
        <v>0.8</v>
      </c>
      <c r="N165" s="137">
        <f t="shared" si="40"/>
        <v>0.8</v>
      </c>
      <c r="O165" s="137">
        <f t="shared" si="40"/>
        <v>0.8</v>
      </c>
      <c r="P165" s="137">
        <f t="shared" si="40"/>
        <v>0.8</v>
      </c>
      <c r="Q165" s="137">
        <f t="shared" si="40"/>
        <v>0.8</v>
      </c>
      <c r="R165" s="137">
        <f t="shared" si="41"/>
        <v>0.8</v>
      </c>
      <c r="S165" s="137">
        <f t="shared" si="41"/>
        <v>0.8</v>
      </c>
      <c r="T165" s="137">
        <f t="shared" si="41"/>
        <v>0.8</v>
      </c>
      <c r="U165" s="137">
        <f t="shared" si="41"/>
        <v>0.8</v>
      </c>
      <c r="V165" s="137">
        <f t="shared" si="41"/>
        <v>0.8</v>
      </c>
      <c r="W165" s="137">
        <f t="shared" si="41"/>
        <v>0.8</v>
      </c>
      <c r="X165" s="137">
        <f t="shared" si="41"/>
        <v>0.8</v>
      </c>
      <c r="Y165" s="137">
        <f t="shared" si="41"/>
        <v>0.8</v>
      </c>
      <c r="Z165" s="137">
        <f t="shared" si="41"/>
        <v>0.8</v>
      </c>
      <c r="AA165" s="137">
        <f t="shared" si="41"/>
        <v>0.8</v>
      </c>
      <c r="AB165" s="137">
        <f t="shared" si="41"/>
        <v>0.8</v>
      </c>
      <c r="AC165" s="137">
        <f t="shared" si="41"/>
        <v>0.8</v>
      </c>
      <c r="AD165" s="137">
        <f t="shared" si="41"/>
        <v>0.8</v>
      </c>
      <c r="AE165" s="137">
        <f t="shared" si="41"/>
        <v>0.8</v>
      </c>
      <c r="AF165" s="137">
        <f t="shared" si="41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0"/>
        <v>1.5</v>
      </c>
      <c r="D166" s="137">
        <f t="shared" si="40"/>
        <v>1.5</v>
      </c>
      <c r="E166" s="137">
        <f t="shared" si="40"/>
        <v>1.5</v>
      </c>
      <c r="F166" s="137">
        <f t="shared" si="40"/>
        <v>1.5</v>
      </c>
      <c r="G166" s="137">
        <f t="shared" si="40"/>
        <v>1.5</v>
      </c>
      <c r="H166" s="137">
        <f t="shared" si="40"/>
        <v>1.5</v>
      </c>
      <c r="I166" s="137">
        <f t="shared" si="40"/>
        <v>1.5</v>
      </c>
      <c r="J166" s="137">
        <f t="shared" si="40"/>
        <v>1.5</v>
      </c>
      <c r="K166" s="137">
        <f t="shared" si="40"/>
        <v>1.5</v>
      </c>
      <c r="L166" s="137">
        <f t="shared" si="40"/>
        <v>1.5</v>
      </c>
      <c r="M166" s="137">
        <f t="shared" si="40"/>
        <v>1.5</v>
      </c>
      <c r="N166" s="137">
        <f t="shared" si="40"/>
        <v>1.5</v>
      </c>
      <c r="O166" s="137">
        <f t="shared" si="40"/>
        <v>1.5</v>
      </c>
      <c r="P166" s="137">
        <f t="shared" si="40"/>
        <v>1.5</v>
      </c>
      <c r="Q166" s="137">
        <f t="shared" si="40"/>
        <v>1.5</v>
      </c>
      <c r="R166" s="137">
        <f t="shared" si="41"/>
        <v>1.5</v>
      </c>
      <c r="S166" s="137">
        <f t="shared" si="41"/>
        <v>1.5</v>
      </c>
      <c r="T166" s="137">
        <f t="shared" si="41"/>
        <v>1.5</v>
      </c>
      <c r="U166" s="137">
        <f t="shared" si="41"/>
        <v>1.5</v>
      </c>
      <c r="V166" s="137">
        <f t="shared" si="41"/>
        <v>1.5</v>
      </c>
      <c r="W166" s="137">
        <f t="shared" si="41"/>
        <v>1.5</v>
      </c>
      <c r="X166" s="137">
        <f t="shared" si="41"/>
        <v>1.5</v>
      </c>
      <c r="Y166" s="137">
        <f t="shared" si="41"/>
        <v>1.5</v>
      </c>
      <c r="Z166" s="137">
        <f t="shared" si="41"/>
        <v>1.5</v>
      </c>
      <c r="AA166" s="137">
        <f t="shared" si="41"/>
        <v>1.5</v>
      </c>
      <c r="AB166" s="137">
        <f t="shared" si="41"/>
        <v>1.5</v>
      </c>
      <c r="AC166" s="137">
        <f t="shared" si="41"/>
        <v>1.5</v>
      </c>
      <c r="AD166" s="137">
        <f t="shared" si="41"/>
        <v>1.5</v>
      </c>
      <c r="AE166" s="137">
        <f t="shared" si="41"/>
        <v>1.5</v>
      </c>
      <c r="AF166" s="137">
        <f t="shared" si="41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0"/>
        <v>1</v>
      </c>
      <c r="D167" s="137">
        <f t="shared" si="40"/>
        <v>1</v>
      </c>
      <c r="E167" s="137">
        <f t="shared" si="40"/>
        <v>1</v>
      </c>
      <c r="F167" s="137">
        <f t="shared" si="40"/>
        <v>1</v>
      </c>
      <c r="G167" s="137">
        <f t="shared" si="40"/>
        <v>1</v>
      </c>
      <c r="H167" s="137">
        <f t="shared" si="40"/>
        <v>1</v>
      </c>
      <c r="I167" s="137">
        <f t="shared" si="40"/>
        <v>1</v>
      </c>
      <c r="J167" s="137">
        <f t="shared" si="40"/>
        <v>1</v>
      </c>
      <c r="K167" s="137">
        <f t="shared" si="40"/>
        <v>1</v>
      </c>
      <c r="L167" s="137">
        <f t="shared" si="40"/>
        <v>1</v>
      </c>
      <c r="M167" s="137">
        <f t="shared" si="40"/>
        <v>1</v>
      </c>
      <c r="N167" s="137">
        <f t="shared" si="40"/>
        <v>1</v>
      </c>
      <c r="O167" s="137">
        <f t="shared" si="40"/>
        <v>1</v>
      </c>
      <c r="P167" s="137">
        <f t="shared" si="40"/>
        <v>1</v>
      </c>
      <c r="Q167" s="137">
        <f t="shared" si="40"/>
        <v>1</v>
      </c>
      <c r="R167" s="137">
        <f t="shared" si="41"/>
        <v>1</v>
      </c>
      <c r="S167" s="137">
        <f t="shared" si="41"/>
        <v>1</v>
      </c>
      <c r="T167" s="137">
        <f t="shared" si="41"/>
        <v>1</v>
      </c>
      <c r="U167" s="137">
        <f t="shared" si="41"/>
        <v>1</v>
      </c>
      <c r="V167" s="137">
        <f t="shared" si="41"/>
        <v>1</v>
      </c>
      <c r="W167" s="137">
        <f t="shared" si="41"/>
        <v>1</v>
      </c>
      <c r="X167" s="137">
        <f t="shared" si="41"/>
        <v>1</v>
      </c>
      <c r="Y167" s="137">
        <f t="shared" si="41"/>
        <v>1</v>
      </c>
      <c r="Z167" s="137">
        <f t="shared" si="41"/>
        <v>1</v>
      </c>
      <c r="AA167" s="137">
        <f t="shared" si="41"/>
        <v>1</v>
      </c>
      <c r="AB167" s="137">
        <f t="shared" si="41"/>
        <v>1</v>
      </c>
      <c r="AC167" s="137">
        <f t="shared" si="41"/>
        <v>1</v>
      </c>
      <c r="AD167" s="137">
        <f t="shared" si="41"/>
        <v>1</v>
      </c>
      <c r="AE167" s="137">
        <f t="shared" si="41"/>
        <v>1</v>
      </c>
      <c r="AF167" s="137">
        <f t="shared" si="41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2">B169</f>
        <v>1</v>
      </c>
      <c r="D169" s="137">
        <f t="shared" si="42"/>
        <v>1</v>
      </c>
      <c r="E169" s="137">
        <f t="shared" si="42"/>
        <v>1</v>
      </c>
      <c r="F169" s="137">
        <f t="shared" si="42"/>
        <v>1</v>
      </c>
      <c r="G169" s="137">
        <f t="shared" si="42"/>
        <v>1</v>
      </c>
      <c r="H169" s="137">
        <f t="shared" si="42"/>
        <v>1</v>
      </c>
      <c r="I169" s="137">
        <f t="shared" si="42"/>
        <v>1</v>
      </c>
      <c r="J169" s="137">
        <f t="shared" si="42"/>
        <v>1</v>
      </c>
      <c r="K169" s="137">
        <f t="shared" si="42"/>
        <v>1</v>
      </c>
      <c r="L169" s="137">
        <f t="shared" si="42"/>
        <v>1</v>
      </c>
      <c r="M169" s="137">
        <f t="shared" si="42"/>
        <v>1</v>
      </c>
      <c r="N169" s="137">
        <f t="shared" si="42"/>
        <v>1</v>
      </c>
      <c r="O169" s="137">
        <f t="shared" si="42"/>
        <v>1</v>
      </c>
      <c r="P169" s="137">
        <f t="shared" si="42"/>
        <v>1</v>
      </c>
      <c r="Q169" s="137">
        <f t="shared" si="42"/>
        <v>1</v>
      </c>
      <c r="R169" s="137">
        <f t="shared" si="42"/>
        <v>1</v>
      </c>
      <c r="S169" s="137">
        <f t="shared" ref="R169:AF176" si="43">R169</f>
        <v>1</v>
      </c>
      <c r="T169" s="137">
        <f t="shared" si="43"/>
        <v>1</v>
      </c>
      <c r="U169" s="137">
        <f t="shared" si="43"/>
        <v>1</v>
      </c>
      <c r="V169" s="137">
        <f t="shared" si="43"/>
        <v>1</v>
      </c>
      <c r="W169" s="137">
        <f t="shared" si="43"/>
        <v>1</v>
      </c>
      <c r="X169" s="137">
        <f t="shared" si="43"/>
        <v>1</v>
      </c>
      <c r="Y169" s="137">
        <f t="shared" si="43"/>
        <v>1</v>
      </c>
      <c r="Z169" s="137">
        <f t="shared" si="43"/>
        <v>1</v>
      </c>
      <c r="AA169" s="137">
        <f t="shared" si="43"/>
        <v>1</v>
      </c>
      <c r="AB169" s="137">
        <f t="shared" si="43"/>
        <v>1</v>
      </c>
      <c r="AC169" s="137">
        <f t="shared" si="43"/>
        <v>1</v>
      </c>
      <c r="AD169" s="137">
        <f t="shared" si="43"/>
        <v>1</v>
      </c>
      <c r="AE169" s="137">
        <f t="shared" si="43"/>
        <v>1</v>
      </c>
      <c r="AF169" s="137">
        <f t="shared" si="43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2"/>
        <v>0.42</v>
      </c>
      <c r="D170" s="137">
        <f t="shared" si="42"/>
        <v>0.42</v>
      </c>
      <c r="E170" s="137">
        <f t="shared" si="42"/>
        <v>0.42</v>
      </c>
      <c r="F170" s="137">
        <f t="shared" si="42"/>
        <v>0.42</v>
      </c>
      <c r="G170" s="137">
        <f t="shared" si="42"/>
        <v>0.42</v>
      </c>
      <c r="H170" s="137">
        <f t="shared" si="42"/>
        <v>0.42</v>
      </c>
      <c r="I170" s="137">
        <f t="shared" si="42"/>
        <v>0.42</v>
      </c>
      <c r="J170" s="137">
        <f t="shared" si="42"/>
        <v>0.42</v>
      </c>
      <c r="K170" s="137">
        <f t="shared" si="42"/>
        <v>0.42</v>
      </c>
      <c r="L170" s="137">
        <f t="shared" si="42"/>
        <v>0.42</v>
      </c>
      <c r="M170" s="137">
        <f t="shared" si="42"/>
        <v>0.42</v>
      </c>
      <c r="N170" s="137">
        <f t="shared" si="42"/>
        <v>0.42</v>
      </c>
      <c r="O170" s="137">
        <f t="shared" si="42"/>
        <v>0.42</v>
      </c>
      <c r="P170" s="137">
        <f t="shared" si="42"/>
        <v>0.42</v>
      </c>
      <c r="Q170" s="137">
        <f t="shared" si="42"/>
        <v>0.42</v>
      </c>
      <c r="R170" s="137">
        <f t="shared" si="43"/>
        <v>0.42</v>
      </c>
      <c r="S170" s="137">
        <f t="shared" si="43"/>
        <v>0.42</v>
      </c>
      <c r="T170" s="137">
        <f t="shared" si="43"/>
        <v>0.42</v>
      </c>
      <c r="U170" s="137">
        <f t="shared" si="43"/>
        <v>0.42</v>
      </c>
      <c r="V170" s="137">
        <f t="shared" si="43"/>
        <v>0.42</v>
      </c>
      <c r="W170" s="137">
        <f t="shared" si="43"/>
        <v>0.42</v>
      </c>
      <c r="X170" s="137">
        <f t="shared" si="43"/>
        <v>0.42</v>
      </c>
      <c r="Y170" s="137">
        <f t="shared" si="43"/>
        <v>0.42</v>
      </c>
      <c r="Z170" s="137">
        <f t="shared" si="43"/>
        <v>0.42</v>
      </c>
      <c r="AA170" s="137">
        <f t="shared" si="43"/>
        <v>0.42</v>
      </c>
      <c r="AB170" s="137">
        <f t="shared" si="43"/>
        <v>0.42</v>
      </c>
      <c r="AC170" s="137">
        <f t="shared" si="43"/>
        <v>0.42</v>
      </c>
      <c r="AD170" s="137">
        <f t="shared" si="43"/>
        <v>0.42</v>
      </c>
      <c r="AE170" s="137">
        <f t="shared" si="43"/>
        <v>0.42</v>
      </c>
      <c r="AF170" s="137">
        <f t="shared" si="43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2"/>
        <v>0.46</v>
      </c>
      <c r="D171" s="137">
        <f t="shared" si="42"/>
        <v>0.46</v>
      </c>
      <c r="E171" s="137">
        <f t="shared" si="42"/>
        <v>0.46</v>
      </c>
      <c r="F171" s="137">
        <f t="shared" si="42"/>
        <v>0.46</v>
      </c>
      <c r="G171" s="137">
        <f t="shared" si="42"/>
        <v>0.46</v>
      </c>
      <c r="H171" s="137">
        <f t="shared" si="42"/>
        <v>0.46</v>
      </c>
      <c r="I171" s="137">
        <f t="shared" si="42"/>
        <v>0.46</v>
      </c>
      <c r="J171" s="137">
        <f t="shared" si="42"/>
        <v>0.46</v>
      </c>
      <c r="K171" s="137">
        <f t="shared" si="42"/>
        <v>0.46</v>
      </c>
      <c r="L171" s="137">
        <f t="shared" si="42"/>
        <v>0.46</v>
      </c>
      <c r="M171" s="137">
        <f t="shared" si="42"/>
        <v>0.46</v>
      </c>
      <c r="N171" s="137">
        <f t="shared" si="42"/>
        <v>0.46</v>
      </c>
      <c r="O171" s="137">
        <f t="shared" si="42"/>
        <v>0.46</v>
      </c>
      <c r="P171" s="137">
        <f t="shared" si="42"/>
        <v>0.46</v>
      </c>
      <c r="Q171" s="137">
        <f t="shared" si="42"/>
        <v>0.46</v>
      </c>
      <c r="R171" s="137">
        <f t="shared" si="43"/>
        <v>0.46</v>
      </c>
      <c r="S171" s="137">
        <f t="shared" si="43"/>
        <v>0.46</v>
      </c>
      <c r="T171" s="137">
        <f t="shared" si="43"/>
        <v>0.46</v>
      </c>
      <c r="U171" s="137">
        <f t="shared" si="43"/>
        <v>0.46</v>
      </c>
      <c r="V171" s="137">
        <f t="shared" si="43"/>
        <v>0.46</v>
      </c>
      <c r="W171" s="137">
        <f t="shared" si="43"/>
        <v>0.46</v>
      </c>
      <c r="X171" s="137">
        <f t="shared" si="43"/>
        <v>0.46</v>
      </c>
      <c r="Y171" s="137">
        <f t="shared" si="43"/>
        <v>0.46</v>
      </c>
      <c r="Z171" s="137">
        <f t="shared" si="43"/>
        <v>0.46</v>
      </c>
      <c r="AA171" s="137">
        <f t="shared" si="43"/>
        <v>0.46</v>
      </c>
      <c r="AB171" s="137">
        <f t="shared" si="43"/>
        <v>0.46</v>
      </c>
      <c r="AC171" s="137">
        <f t="shared" si="43"/>
        <v>0.46</v>
      </c>
      <c r="AD171" s="137">
        <f t="shared" si="43"/>
        <v>0.46</v>
      </c>
      <c r="AE171" s="137">
        <f t="shared" si="43"/>
        <v>0.46</v>
      </c>
      <c r="AF171" s="137">
        <f t="shared" si="43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2"/>
        <v>0.85</v>
      </c>
      <c r="D172" s="137">
        <f t="shared" si="42"/>
        <v>0.85</v>
      </c>
      <c r="E172" s="137">
        <f t="shared" si="42"/>
        <v>0.85</v>
      </c>
      <c r="F172" s="137">
        <f t="shared" si="42"/>
        <v>0.85</v>
      </c>
      <c r="G172" s="137">
        <f t="shared" si="42"/>
        <v>0.85</v>
      </c>
      <c r="H172" s="137">
        <f t="shared" si="42"/>
        <v>0.85</v>
      </c>
      <c r="I172" s="137">
        <f t="shared" si="42"/>
        <v>0.85</v>
      </c>
      <c r="J172" s="137">
        <f t="shared" si="42"/>
        <v>0.85</v>
      </c>
      <c r="K172" s="137">
        <f t="shared" si="42"/>
        <v>0.85</v>
      </c>
      <c r="L172" s="137">
        <f t="shared" si="42"/>
        <v>0.85</v>
      </c>
      <c r="M172" s="137">
        <f t="shared" si="42"/>
        <v>0.85</v>
      </c>
      <c r="N172" s="137">
        <f t="shared" si="42"/>
        <v>0.85</v>
      </c>
      <c r="O172" s="137">
        <f t="shared" si="42"/>
        <v>0.85</v>
      </c>
      <c r="P172" s="137">
        <f t="shared" si="42"/>
        <v>0.85</v>
      </c>
      <c r="Q172" s="137">
        <f t="shared" si="42"/>
        <v>0.85</v>
      </c>
      <c r="R172" s="137">
        <f t="shared" si="43"/>
        <v>0.85</v>
      </c>
      <c r="S172" s="137">
        <f t="shared" si="43"/>
        <v>0.85</v>
      </c>
      <c r="T172" s="137">
        <f t="shared" si="43"/>
        <v>0.85</v>
      </c>
      <c r="U172" s="137">
        <f t="shared" si="43"/>
        <v>0.85</v>
      </c>
      <c r="V172" s="137">
        <f t="shared" si="43"/>
        <v>0.85</v>
      </c>
      <c r="W172" s="137">
        <f t="shared" si="43"/>
        <v>0.85</v>
      </c>
      <c r="X172" s="137">
        <f t="shared" si="43"/>
        <v>0.85</v>
      </c>
      <c r="Y172" s="137">
        <f t="shared" si="43"/>
        <v>0.85</v>
      </c>
      <c r="Z172" s="137">
        <f t="shared" si="43"/>
        <v>0.85</v>
      </c>
      <c r="AA172" s="137">
        <f t="shared" si="43"/>
        <v>0.85</v>
      </c>
      <c r="AB172" s="137">
        <f t="shared" si="43"/>
        <v>0.85</v>
      </c>
      <c r="AC172" s="137">
        <f t="shared" si="43"/>
        <v>0.85</v>
      </c>
      <c r="AD172" s="137">
        <f t="shared" si="43"/>
        <v>0.85</v>
      </c>
      <c r="AE172" s="137">
        <f t="shared" si="43"/>
        <v>0.85</v>
      </c>
      <c r="AF172" s="137">
        <f t="shared" si="43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2"/>
        <v>0.9</v>
      </c>
      <c r="D173" s="137">
        <f t="shared" si="42"/>
        <v>0.9</v>
      </c>
      <c r="E173" s="137">
        <f t="shared" si="42"/>
        <v>0.9</v>
      </c>
      <c r="F173" s="137">
        <f t="shared" si="42"/>
        <v>0.9</v>
      </c>
      <c r="G173" s="137">
        <f t="shared" si="42"/>
        <v>0.9</v>
      </c>
      <c r="H173" s="137">
        <f t="shared" si="42"/>
        <v>0.9</v>
      </c>
      <c r="I173" s="137">
        <f t="shared" si="42"/>
        <v>0.9</v>
      </c>
      <c r="J173" s="137">
        <f t="shared" si="42"/>
        <v>0.9</v>
      </c>
      <c r="K173" s="137">
        <f t="shared" si="42"/>
        <v>0.9</v>
      </c>
      <c r="L173" s="137">
        <f t="shared" si="42"/>
        <v>0.9</v>
      </c>
      <c r="M173" s="137">
        <f t="shared" si="42"/>
        <v>0.9</v>
      </c>
      <c r="N173" s="137">
        <f t="shared" si="42"/>
        <v>0.9</v>
      </c>
      <c r="O173" s="137">
        <f t="shared" si="42"/>
        <v>0.9</v>
      </c>
      <c r="P173" s="137">
        <f t="shared" si="42"/>
        <v>0.9</v>
      </c>
      <c r="Q173" s="137">
        <f t="shared" si="42"/>
        <v>0.9</v>
      </c>
      <c r="R173" s="137">
        <f t="shared" si="43"/>
        <v>0.9</v>
      </c>
      <c r="S173" s="137">
        <f t="shared" si="43"/>
        <v>0.9</v>
      </c>
      <c r="T173" s="137">
        <f t="shared" si="43"/>
        <v>0.9</v>
      </c>
      <c r="U173" s="137">
        <f t="shared" si="43"/>
        <v>0.9</v>
      </c>
      <c r="V173" s="137">
        <f t="shared" si="43"/>
        <v>0.9</v>
      </c>
      <c r="W173" s="137">
        <f t="shared" si="43"/>
        <v>0.9</v>
      </c>
      <c r="X173" s="137">
        <f t="shared" si="43"/>
        <v>0.9</v>
      </c>
      <c r="Y173" s="137">
        <f t="shared" si="43"/>
        <v>0.9</v>
      </c>
      <c r="Z173" s="137">
        <f t="shared" si="43"/>
        <v>0.9</v>
      </c>
      <c r="AA173" s="137">
        <f t="shared" si="43"/>
        <v>0.9</v>
      </c>
      <c r="AB173" s="137">
        <f t="shared" si="43"/>
        <v>0.9</v>
      </c>
      <c r="AC173" s="137">
        <f t="shared" si="43"/>
        <v>0.9</v>
      </c>
      <c r="AD173" s="137">
        <f t="shared" si="43"/>
        <v>0.9</v>
      </c>
      <c r="AE173" s="137">
        <f t="shared" si="43"/>
        <v>0.9</v>
      </c>
      <c r="AF173" s="137">
        <f t="shared" si="43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2"/>
        <v>0.44</v>
      </c>
      <c r="D174" s="137">
        <f t="shared" si="42"/>
        <v>0.44</v>
      </c>
      <c r="E174" s="137">
        <f t="shared" si="42"/>
        <v>0.44</v>
      </c>
      <c r="F174" s="137">
        <f t="shared" si="42"/>
        <v>0.44</v>
      </c>
      <c r="G174" s="137">
        <f t="shared" si="42"/>
        <v>0.44</v>
      </c>
      <c r="H174" s="137">
        <f t="shared" si="42"/>
        <v>0.44</v>
      </c>
      <c r="I174" s="137">
        <f t="shared" si="42"/>
        <v>0.44</v>
      </c>
      <c r="J174" s="137">
        <f t="shared" si="42"/>
        <v>0.44</v>
      </c>
      <c r="K174" s="137">
        <f t="shared" si="42"/>
        <v>0.44</v>
      </c>
      <c r="L174" s="137">
        <f t="shared" si="42"/>
        <v>0.44</v>
      </c>
      <c r="M174" s="137">
        <f t="shared" si="42"/>
        <v>0.44</v>
      </c>
      <c r="N174" s="137">
        <f t="shared" si="42"/>
        <v>0.44</v>
      </c>
      <c r="O174" s="137">
        <f t="shared" si="42"/>
        <v>0.44</v>
      </c>
      <c r="P174" s="137">
        <f t="shared" si="42"/>
        <v>0.44</v>
      </c>
      <c r="Q174" s="137">
        <f t="shared" si="42"/>
        <v>0.44</v>
      </c>
      <c r="R174" s="137">
        <f t="shared" si="43"/>
        <v>0.44</v>
      </c>
      <c r="S174" s="137">
        <f t="shared" si="43"/>
        <v>0.44</v>
      </c>
      <c r="T174" s="137">
        <f t="shared" si="43"/>
        <v>0.44</v>
      </c>
      <c r="U174" s="137">
        <f t="shared" si="43"/>
        <v>0.44</v>
      </c>
      <c r="V174" s="137">
        <f t="shared" si="43"/>
        <v>0.44</v>
      </c>
      <c r="W174" s="137">
        <f t="shared" si="43"/>
        <v>0.44</v>
      </c>
      <c r="X174" s="137">
        <f t="shared" si="43"/>
        <v>0.44</v>
      </c>
      <c r="Y174" s="137">
        <f t="shared" si="43"/>
        <v>0.44</v>
      </c>
      <c r="Z174" s="137">
        <f t="shared" si="43"/>
        <v>0.44</v>
      </c>
      <c r="AA174" s="137">
        <f t="shared" si="43"/>
        <v>0.44</v>
      </c>
      <c r="AB174" s="137">
        <f t="shared" si="43"/>
        <v>0.44</v>
      </c>
      <c r="AC174" s="137">
        <f t="shared" si="43"/>
        <v>0.44</v>
      </c>
      <c r="AD174" s="137">
        <f t="shared" si="43"/>
        <v>0.44</v>
      </c>
      <c r="AE174" s="137">
        <f t="shared" si="43"/>
        <v>0.44</v>
      </c>
      <c r="AF174" s="137">
        <f t="shared" si="43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2"/>
        <v>2.1</v>
      </c>
      <c r="D175" s="137">
        <f t="shared" si="42"/>
        <v>2.1</v>
      </c>
      <c r="E175" s="137">
        <f t="shared" si="42"/>
        <v>2.1</v>
      </c>
      <c r="F175" s="137">
        <f t="shared" si="42"/>
        <v>2.1</v>
      </c>
      <c r="G175" s="137">
        <f t="shared" si="42"/>
        <v>2.1</v>
      </c>
      <c r="H175" s="137">
        <f t="shared" si="42"/>
        <v>2.1</v>
      </c>
      <c r="I175" s="137">
        <f t="shared" si="42"/>
        <v>2.1</v>
      </c>
      <c r="J175" s="137">
        <f t="shared" si="42"/>
        <v>2.1</v>
      </c>
      <c r="K175" s="137">
        <f t="shared" si="42"/>
        <v>2.1</v>
      </c>
      <c r="L175" s="137">
        <f t="shared" si="42"/>
        <v>2.1</v>
      </c>
      <c r="M175" s="137">
        <f t="shared" si="42"/>
        <v>2.1</v>
      </c>
      <c r="N175" s="137">
        <f t="shared" si="42"/>
        <v>2.1</v>
      </c>
      <c r="O175" s="137">
        <f t="shared" si="42"/>
        <v>2.1</v>
      </c>
      <c r="P175" s="137">
        <f t="shared" si="42"/>
        <v>2.1</v>
      </c>
      <c r="Q175" s="137">
        <f t="shared" si="42"/>
        <v>2.1</v>
      </c>
      <c r="R175" s="137">
        <f t="shared" si="43"/>
        <v>2.1</v>
      </c>
      <c r="S175" s="137">
        <f t="shared" si="43"/>
        <v>2.1</v>
      </c>
      <c r="T175" s="137">
        <f t="shared" si="43"/>
        <v>2.1</v>
      </c>
      <c r="U175" s="137">
        <f t="shared" si="43"/>
        <v>2.1</v>
      </c>
      <c r="V175" s="137">
        <f t="shared" si="43"/>
        <v>2.1</v>
      </c>
      <c r="W175" s="137">
        <f t="shared" si="43"/>
        <v>2.1</v>
      </c>
      <c r="X175" s="137">
        <f t="shared" si="43"/>
        <v>2.1</v>
      </c>
      <c r="Y175" s="137">
        <f t="shared" si="43"/>
        <v>2.1</v>
      </c>
      <c r="Z175" s="137">
        <f t="shared" si="43"/>
        <v>2.1</v>
      </c>
      <c r="AA175" s="137">
        <f t="shared" si="43"/>
        <v>2.1</v>
      </c>
      <c r="AB175" s="137">
        <f t="shared" si="43"/>
        <v>2.1</v>
      </c>
      <c r="AC175" s="137">
        <f t="shared" si="43"/>
        <v>2.1</v>
      </c>
      <c r="AD175" s="137">
        <f t="shared" si="43"/>
        <v>2.1</v>
      </c>
      <c r="AE175" s="137">
        <f t="shared" si="43"/>
        <v>2.1</v>
      </c>
      <c r="AF175" s="137">
        <f t="shared" si="43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2"/>
        <v>0.9</v>
      </c>
      <c r="D176" s="137">
        <f t="shared" si="42"/>
        <v>0.9</v>
      </c>
      <c r="E176" s="137">
        <f t="shared" si="42"/>
        <v>0.9</v>
      </c>
      <c r="F176" s="137">
        <f t="shared" si="42"/>
        <v>0.9</v>
      </c>
      <c r="G176" s="137">
        <f t="shared" si="42"/>
        <v>0.9</v>
      </c>
      <c r="H176" s="137">
        <f t="shared" si="42"/>
        <v>0.9</v>
      </c>
      <c r="I176" s="137">
        <f t="shared" si="42"/>
        <v>0.9</v>
      </c>
      <c r="J176" s="137">
        <f t="shared" si="42"/>
        <v>0.9</v>
      </c>
      <c r="K176" s="137">
        <f t="shared" si="42"/>
        <v>0.9</v>
      </c>
      <c r="L176" s="137">
        <f t="shared" si="42"/>
        <v>0.9</v>
      </c>
      <c r="M176" s="137">
        <f t="shared" si="42"/>
        <v>0.9</v>
      </c>
      <c r="N176" s="137">
        <f t="shared" si="42"/>
        <v>0.9</v>
      </c>
      <c r="O176" s="137">
        <f t="shared" si="42"/>
        <v>0.9</v>
      </c>
      <c r="P176" s="137">
        <f t="shared" si="42"/>
        <v>0.9</v>
      </c>
      <c r="Q176" s="137">
        <f t="shared" si="42"/>
        <v>0.9</v>
      </c>
      <c r="R176" s="137">
        <f t="shared" si="43"/>
        <v>0.9</v>
      </c>
      <c r="S176" s="137">
        <f t="shared" si="43"/>
        <v>0.9</v>
      </c>
      <c r="T176" s="137">
        <f t="shared" si="43"/>
        <v>0.9</v>
      </c>
      <c r="U176" s="137">
        <f t="shared" si="43"/>
        <v>0.9</v>
      </c>
      <c r="V176" s="137">
        <f t="shared" si="43"/>
        <v>0.9</v>
      </c>
      <c r="W176" s="137">
        <f t="shared" si="43"/>
        <v>0.9</v>
      </c>
      <c r="X176" s="137">
        <f t="shared" si="43"/>
        <v>0.9</v>
      </c>
      <c r="Y176" s="137">
        <f t="shared" si="43"/>
        <v>0.9</v>
      </c>
      <c r="Z176" s="137">
        <f t="shared" si="43"/>
        <v>0.9</v>
      </c>
      <c r="AA176" s="137">
        <f t="shared" si="43"/>
        <v>0.9</v>
      </c>
      <c r="AB176" s="137">
        <f t="shared" si="43"/>
        <v>0.9</v>
      </c>
      <c r="AC176" s="137">
        <f t="shared" si="43"/>
        <v>0.9</v>
      </c>
      <c r="AD176" s="137">
        <f t="shared" si="43"/>
        <v>0.9</v>
      </c>
      <c r="AE176" s="137">
        <f t="shared" si="43"/>
        <v>0.9</v>
      </c>
      <c r="AF176" s="137">
        <f t="shared" si="43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4">B178</f>
        <v>0.57999999999999996</v>
      </c>
      <c r="D178" s="137">
        <f t="shared" si="44"/>
        <v>0.57999999999999996</v>
      </c>
      <c r="E178" s="137">
        <f t="shared" si="44"/>
        <v>0.57999999999999996</v>
      </c>
      <c r="F178" s="137">
        <f t="shared" si="44"/>
        <v>0.57999999999999996</v>
      </c>
      <c r="G178" s="137">
        <f t="shared" si="44"/>
        <v>0.57999999999999996</v>
      </c>
      <c r="H178" s="137">
        <f t="shared" si="44"/>
        <v>0.57999999999999996</v>
      </c>
      <c r="I178" s="137">
        <f t="shared" si="44"/>
        <v>0.57999999999999996</v>
      </c>
      <c r="J178" s="137">
        <f t="shared" si="44"/>
        <v>0.57999999999999996</v>
      </c>
      <c r="K178" s="137">
        <f t="shared" si="44"/>
        <v>0.57999999999999996</v>
      </c>
      <c r="L178" s="137">
        <f t="shared" si="44"/>
        <v>0.57999999999999996</v>
      </c>
      <c r="M178" s="137">
        <f t="shared" si="44"/>
        <v>0.57999999999999996</v>
      </c>
      <c r="N178" s="137">
        <f t="shared" si="44"/>
        <v>0.57999999999999996</v>
      </c>
      <c r="O178" s="137">
        <f t="shared" si="44"/>
        <v>0.57999999999999996</v>
      </c>
      <c r="P178" s="137">
        <f t="shared" si="44"/>
        <v>0.57999999999999996</v>
      </c>
      <c r="Q178" s="137">
        <f t="shared" si="44"/>
        <v>0.57999999999999996</v>
      </c>
      <c r="R178" s="137">
        <f t="shared" si="44"/>
        <v>0.57999999999999996</v>
      </c>
      <c r="S178" s="137">
        <f t="shared" ref="R178:AF190" si="45">R178</f>
        <v>0.57999999999999996</v>
      </c>
      <c r="T178" s="137">
        <f t="shared" si="45"/>
        <v>0.57999999999999996</v>
      </c>
      <c r="U178" s="137">
        <f t="shared" si="45"/>
        <v>0.57999999999999996</v>
      </c>
      <c r="V178" s="137">
        <f t="shared" si="45"/>
        <v>0.57999999999999996</v>
      </c>
      <c r="W178" s="137">
        <f t="shared" si="45"/>
        <v>0.57999999999999996</v>
      </c>
      <c r="X178" s="137">
        <f t="shared" si="45"/>
        <v>0.57999999999999996</v>
      </c>
      <c r="Y178" s="137">
        <f t="shared" si="45"/>
        <v>0.57999999999999996</v>
      </c>
      <c r="Z178" s="137">
        <f t="shared" si="45"/>
        <v>0.57999999999999996</v>
      </c>
      <c r="AA178" s="137">
        <f t="shared" si="45"/>
        <v>0.57999999999999996</v>
      </c>
      <c r="AB178" s="137">
        <f t="shared" si="45"/>
        <v>0.57999999999999996</v>
      </c>
      <c r="AC178" s="137">
        <f t="shared" si="45"/>
        <v>0.57999999999999996</v>
      </c>
      <c r="AD178" s="137">
        <f t="shared" si="45"/>
        <v>0.57999999999999996</v>
      </c>
      <c r="AE178" s="137">
        <f t="shared" si="45"/>
        <v>0.57999999999999996</v>
      </c>
      <c r="AF178" s="137">
        <f t="shared" si="45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4"/>
        <v>0.8</v>
      </c>
      <c r="D179" s="137">
        <f t="shared" si="44"/>
        <v>0.8</v>
      </c>
      <c r="E179" s="137">
        <f t="shared" si="44"/>
        <v>0.8</v>
      </c>
      <c r="F179" s="137">
        <f t="shared" si="44"/>
        <v>0.8</v>
      </c>
      <c r="G179" s="137">
        <f t="shared" si="44"/>
        <v>0.8</v>
      </c>
      <c r="H179" s="137">
        <f t="shared" si="44"/>
        <v>0.8</v>
      </c>
      <c r="I179" s="137">
        <f t="shared" si="44"/>
        <v>0.8</v>
      </c>
      <c r="J179" s="137">
        <f t="shared" si="44"/>
        <v>0.8</v>
      </c>
      <c r="K179" s="137">
        <f t="shared" si="44"/>
        <v>0.8</v>
      </c>
      <c r="L179" s="137">
        <f t="shared" si="44"/>
        <v>0.8</v>
      </c>
      <c r="M179" s="137">
        <f t="shared" si="44"/>
        <v>0.8</v>
      </c>
      <c r="N179" s="137">
        <f t="shared" si="44"/>
        <v>0.8</v>
      </c>
      <c r="O179" s="137">
        <f t="shared" si="44"/>
        <v>0.8</v>
      </c>
      <c r="P179" s="137">
        <f t="shared" si="44"/>
        <v>0.8</v>
      </c>
      <c r="Q179" s="137">
        <f t="shared" si="44"/>
        <v>0.8</v>
      </c>
      <c r="R179" s="137">
        <f t="shared" si="44"/>
        <v>0.8</v>
      </c>
      <c r="S179" s="137">
        <f t="shared" si="45"/>
        <v>0.8</v>
      </c>
      <c r="T179" s="137">
        <f t="shared" si="45"/>
        <v>0.8</v>
      </c>
      <c r="U179" s="137">
        <f t="shared" si="45"/>
        <v>0.8</v>
      </c>
      <c r="V179" s="137">
        <f t="shared" si="45"/>
        <v>0.8</v>
      </c>
      <c r="W179" s="137">
        <f t="shared" si="45"/>
        <v>0.8</v>
      </c>
      <c r="X179" s="137">
        <f t="shared" si="45"/>
        <v>0.8</v>
      </c>
      <c r="Y179" s="137">
        <f t="shared" si="45"/>
        <v>0.8</v>
      </c>
      <c r="Z179" s="137">
        <f t="shared" si="45"/>
        <v>0.8</v>
      </c>
      <c r="AA179" s="137">
        <f t="shared" si="45"/>
        <v>0.8</v>
      </c>
      <c r="AB179" s="137">
        <f t="shared" si="45"/>
        <v>0.8</v>
      </c>
      <c r="AC179" s="137">
        <f t="shared" si="45"/>
        <v>0.8</v>
      </c>
      <c r="AD179" s="137">
        <f t="shared" si="45"/>
        <v>0.8</v>
      </c>
      <c r="AE179" s="137">
        <f t="shared" si="45"/>
        <v>0.8</v>
      </c>
      <c r="AF179" s="137">
        <f t="shared" si="45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4"/>
        <v>0</v>
      </c>
      <c r="D180" s="137">
        <f t="shared" si="44"/>
        <v>0</v>
      </c>
      <c r="E180" s="137">
        <f t="shared" si="44"/>
        <v>0</v>
      </c>
      <c r="F180" s="137">
        <f t="shared" si="44"/>
        <v>0</v>
      </c>
      <c r="G180" s="137">
        <f t="shared" si="44"/>
        <v>0</v>
      </c>
      <c r="H180" s="137">
        <f t="shared" si="44"/>
        <v>0</v>
      </c>
      <c r="I180" s="137">
        <f t="shared" si="44"/>
        <v>0</v>
      </c>
      <c r="J180" s="137">
        <f t="shared" si="44"/>
        <v>0</v>
      </c>
      <c r="K180" s="137">
        <f t="shared" si="44"/>
        <v>0</v>
      </c>
      <c r="L180" s="137">
        <f t="shared" si="44"/>
        <v>0</v>
      </c>
      <c r="M180" s="137">
        <f t="shared" si="44"/>
        <v>0</v>
      </c>
      <c r="N180" s="137">
        <f t="shared" si="44"/>
        <v>0</v>
      </c>
      <c r="O180" s="137">
        <f t="shared" si="44"/>
        <v>0</v>
      </c>
      <c r="P180" s="137">
        <f t="shared" si="44"/>
        <v>0</v>
      </c>
      <c r="Q180" s="137">
        <f t="shared" si="44"/>
        <v>0</v>
      </c>
      <c r="R180" s="137">
        <f t="shared" si="44"/>
        <v>0</v>
      </c>
      <c r="S180" s="137">
        <f t="shared" si="45"/>
        <v>0</v>
      </c>
      <c r="T180" s="137">
        <f t="shared" si="45"/>
        <v>0</v>
      </c>
      <c r="U180" s="137">
        <f t="shared" si="45"/>
        <v>0</v>
      </c>
      <c r="V180" s="137">
        <f t="shared" si="45"/>
        <v>0</v>
      </c>
      <c r="W180" s="137">
        <f t="shared" si="45"/>
        <v>0</v>
      </c>
      <c r="X180" s="137">
        <f t="shared" si="45"/>
        <v>0</v>
      </c>
      <c r="Y180" s="137">
        <f t="shared" si="45"/>
        <v>0</v>
      </c>
      <c r="Z180" s="137">
        <f t="shared" si="45"/>
        <v>0</v>
      </c>
      <c r="AA180" s="137">
        <f t="shared" si="45"/>
        <v>0</v>
      </c>
      <c r="AB180" s="137">
        <f t="shared" si="45"/>
        <v>0</v>
      </c>
      <c r="AC180" s="137">
        <f t="shared" si="45"/>
        <v>0</v>
      </c>
      <c r="AD180" s="137">
        <f t="shared" si="45"/>
        <v>0</v>
      </c>
      <c r="AE180" s="137">
        <f t="shared" si="45"/>
        <v>0</v>
      </c>
      <c r="AF180" s="137">
        <f t="shared" si="45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4"/>
        <v>0.6</v>
      </c>
      <c r="D182" s="137">
        <f t="shared" si="44"/>
        <v>0.6</v>
      </c>
      <c r="E182" s="137">
        <f t="shared" si="44"/>
        <v>0.6</v>
      </c>
      <c r="F182" s="137">
        <f t="shared" si="44"/>
        <v>0.6</v>
      </c>
      <c r="G182" s="137">
        <f t="shared" si="44"/>
        <v>0.6</v>
      </c>
      <c r="H182" s="137">
        <f t="shared" si="44"/>
        <v>0.6</v>
      </c>
      <c r="I182" s="137">
        <f t="shared" si="44"/>
        <v>0.6</v>
      </c>
      <c r="J182" s="137">
        <f t="shared" si="44"/>
        <v>0.6</v>
      </c>
      <c r="K182" s="137">
        <f t="shared" si="44"/>
        <v>0.6</v>
      </c>
      <c r="L182" s="137">
        <f t="shared" si="44"/>
        <v>0.6</v>
      </c>
      <c r="M182" s="137">
        <f t="shared" si="44"/>
        <v>0.6</v>
      </c>
      <c r="N182" s="137">
        <f t="shared" si="44"/>
        <v>0.6</v>
      </c>
      <c r="O182" s="137">
        <f t="shared" si="44"/>
        <v>0.6</v>
      </c>
      <c r="P182" s="137">
        <f t="shared" si="44"/>
        <v>0.6</v>
      </c>
      <c r="Q182" s="137">
        <f t="shared" si="44"/>
        <v>0.6</v>
      </c>
      <c r="R182" s="137">
        <f t="shared" si="44"/>
        <v>0.6</v>
      </c>
      <c r="S182" s="137">
        <f t="shared" si="45"/>
        <v>0.6</v>
      </c>
      <c r="T182" s="137">
        <f t="shared" si="45"/>
        <v>0.6</v>
      </c>
      <c r="U182" s="137">
        <f t="shared" si="45"/>
        <v>0.6</v>
      </c>
      <c r="V182" s="137">
        <f t="shared" si="45"/>
        <v>0.6</v>
      </c>
      <c r="W182" s="137">
        <f t="shared" si="45"/>
        <v>0.6</v>
      </c>
      <c r="X182" s="137">
        <f t="shared" si="45"/>
        <v>0.6</v>
      </c>
      <c r="Y182" s="137">
        <f t="shared" si="45"/>
        <v>0.6</v>
      </c>
      <c r="Z182" s="137">
        <f t="shared" si="45"/>
        <v>0.6</v>
      </c>
      <c r="AA182" s="137">
        <f t="shared" si="45"/>
        <v>0.6</v>
      </c>
      <c r="AB182" s="137">
        <f t="shared" si="45"/>
        <v>0.6</v>
      </c>
      <c r="AC182" s="137">
        <f t="shared" si="45"/>
        <v>0.6</v>
      </c>
      <c r="AD182" s="137">
        <f t="shared" si="45"/>
        <v>0.6</v>
      </c>
      <c r="AE182" s="137">
        <f t="shared" si="45"/>
        <v>0.6</v>
      </c>
      <c r="AF182" s="137">
        <f t="shared" si="45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4"/>
        <v>0.35</v>
      </c>
      <c r="D183" s="137">
        <f t="shared" si="44"/>
        <v>0.35</v>
      </c>
      <c r="E183" s="137">
        <f t="shared" si="44"/>
        <v>0.35</v>
      </c>
      <c r="F183" s="137">
        <f t="shared" si="44"/>
        <v>0.35</v>
      </c>
      <c r="G183" s="137">
        <f t="shared" si="44"/>
        <v>0.35</v>
      </c>
      <c r="H183" s="137">
        <f t="shared" si="44"/>
        <v>0.35</v>
      </c>
      <c r="I183" s="137">
        <f t="shared" si="44"/>
        <v>0.35</v>
      </c>
      <c r="J183" s="137">
        <f t="shared" si="44"/>
        <v>0.35</v>
      </c>
      <c r="K183" s="137">
        <f t="shared" si="44"/>
        <v>0.35</v>
      </c>
      <c r="L183" s="137">
        <f t="shared" si="44"/>
        <v>0.35</v>
      </c>
      <c r="M183" s="137">
        <f t="shared" si="44"/>
        <v>0.35</v>
      </c>
      <c r="N183" s="137">
        <f t="shared" si="44"/>
        <v>0.35</v>
      </c>
      <c r="O183" s="137">
        <f t="shared" si="44"/>
        <v>0.35</v>
      </c>
      <c r="P183" s="137">
        <f t="shared" si="44"/>
        <v>0.35</v>
      </c>
      <c r="Q183" s="137">
        <f t="shared" si="44"/>
        <v>0.35</v>
      </c>
      <c r="R183" s="137">
        <f t="shared" si="44"/>
        <v>0.35</v>
      </c>
      <c r="S183" s="137">
        <f t="shared" si="45"/>
        <v>0.35</v>
      </c>
      <c r="T183" s="137">
        <f t="shared" si="45"/>
        <v>0.35</v>
      </c>
      <c r="U183" s="137">
        <f t="shared" si="45"/>
        <v>0.35</v>
      </c>
      <c r="V183" s="137">
        <f t="shared" si="45"/>
        <v>0.35</v>
      </c>
      <c r="W183" s="137">
        <f t="shared" si="45"/>
        <v>0.35</v>
      </c>
      <c r="X183" s="137">
        <f t="shared" si="45"/>
        <v>0.35</v>
      </c>
      <c r="Y183" s="137">
        <f t="shared" si="45"/>
        <v>0.35</v>
      </c>
      <c r="Z183" s="137">
        <f t="shared" si="45"/>
        <v>0.35</v>
      </c>
      <c r="AA183" s="137">
        <f t="shared" si="45"/>
        <v>0.35</v>
      </c>
      <c r="AB183" s="137">
        <f t="shared" si="45"/>
        <v>0.35</v>
      </c>
      <c r="AC183" s="137">
        <f t="shared" si="45"/>
        <v>0.35</v>
      </c>
      <c r="AD183" s="137">
        <f t="shared" si="45"/>
        <v>0.35</v>
      </c>
      <c r="AE183" s="137">
        <f t="shared" si="45"/>
        <v>0.35</v>
      </c>
      <c r="AF183" s="137">
        <f t="shared" si="45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4"/>
        <v>0.28999999999999998</v>
      </c>
      <c r="D184" s="137">
        <f t="shared" si="44"/>
        <v>0.28999999999999998</v>
      </c>
      <c r="E184" s="137">
        <f t="shared" si="44"/>
        <v>0.28999999999999998</v>
      </c>
      <c r="F184" s="137">
        <f t="shared" si="44"/>
        <v>0.28999999999999998</v>
      </c>
      <c r="G184" s="137">
        <f t="shared" si="44"/>
        <v>0.28999999999999998</v>
      </c>
      <c r="H184" s="137">
        <f t="shared" si="44"/>
        <v>0.28999999999999998</v>
      </c>
      <c r="I184" s="137">
        <f t="shared" si="44"/>
        <v>0.28999999999999998</v>
      </c>
      <c r="J184" s="137">
        <f t="shared" si="44"/>
        <v>0.28999999999999998</v>
      </c>
      <c r="K184" s="137">
        <f t="shared" si="44"/>
        <v>0.28999999999999998</v>
      </c>
      <c r="L184" s="137">
        <f t="shared" si="44"/>
        <v>0.28999999999999998</v>
      </c>
      <c r="M184" s="137">
        <f t="shared" si="44"/>
        <v>0.28999999999999998</v>
      </c>
      <c r="N184" s="137">
        <f t="shared" si="44"/>
        <v>0.28999999999999998</v>
      </c>
      <c r="O184" s="137">
        <f t="shared" si="44"/>
        <v>0.28999999999999998</v>
      </c>
      <c r="P184" s="137">
        <f t="shared" si="44"/>
        <v>0.28999999999999998</v>
      </c>
      <c r="Q184" s="137">
        <f t="shared" si="44"/>
        <v>0.28999999999999998</v>
      </c>
      <c r="R184" s="137">
        <f t="shared" si="44"/>
        <v>0.28999999999999998</v>
      </c>
      <c r="S184" s="137">
        <f t="shared" si="45"/>
        <v>0.28999999999999998</v>
      </c>
      <c r="T184" s="137">
        <f t="shared" si="45"/>
        <v>0.28999999999999998</v>
      </c>
      <c r="U184" s="137">
        <f t="shared" si="45"/>
        <v>0.28999999999999998</v>
      </c>
      <c r="V184" s="137">
        <f t="shared" si="45"/>
        <v>0.28999999999999998</v>
      </c>
      <c r="W184" s="137">
        <f t="shared" si="45"/>
        <v>0.28999999999999998</v>
      </c>
      <c r="X184" s="137">
        <f t="shared" si="45"/>
        <v>0.28999999999999998</v>
      </c>
      <c r="Y184" s="137">
        <f t="shared" si="45"/>
        <v>0.28999999999999998</v>
      </c>
      <c r="Z184" s="137">
        <f t="shared" si="45"/>
        <v>0.28999999999999998</v>
      </c>
      <c r="AA184" s="137">
        <f t="shared" si="45"/>
        <v>0.28999999999999998</v>
      </c>
      <c r="AB184" s="137">
        <f t="shared" si="45"/>
        <v>0.28999999999999998</v>
      </c>
      <c r="AC184" s="137">
        <f t="shared" si="45"/>
        <v>0.28999999999999998</v>
      </c>
      <c r="AD184" s="137">
        <f t="shared" si="45"/>
        <v>0.28999999999999998</v>
      </c>
      <c r="AE184" s="137">
        <f t="shared" si="45"/>
        <v>0.28999999999999998</v>
      </c>
      <c r="AF184" s="137">
        <f t="shared" si="45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4"/>
        <v>0.06</v>
      </c>
      <c r="D185" s="137">
        <f t="shared" si="44"/>
        <v>0.06</v>
      </c>
      <c r="E185" s="137">
        <f t="shared" si="44"/>
        <v>0.06</v>
      </c>
      <c r="F185" s="137">
        <f t="shared" si="44"/>
        <v>0.06</v>
      </c>
      <c r="G185" s="137">
        <f t="shared" si="44"/>
        <v>0.06</v>
      </c>
      <c r="H185" s="137">
        <f t="shared" si="44"/>
        <v>0.06</v>
      </c>
      <c r="I185" s="137">
        <f t="shared" si="44"/>
        <v>0.06</v>
      </c>
      <c r="J185" s="137">
        <f t="shared" si="44"/>
        <v>0.06</v>
      </c>
      <c r="K185" s="137">
        <f t="shared" si="44"/>
        <v>0.06</v>
      </c>
      <c r="L185" s="137">
        <f t="shared" si="44"/>
        <v>0.06</v>
      </c>
      <c r="M185" s="137">
        <f t="shared" si="44"/>
        <v>0.06</v>
      </c>
      <c r="N185" s="137">
        <f t="shared" si="44"/>
        <v>0.06</v>
      </c>
      <c r="O185" s="137">
        <f t="shared" si="44"/>
        <v>0.06</v>
      </c>
      <c r="P185" s="137">
        <f t="shared" si="44"/>
        <v>0.06</v>
      </c>
      <c r="Q185" s="137">
        <f t="shared" si="44"/>
        <v>0.06</v>
      </c>
      <c r="R185" s="137">
        <f t="shared" si="44"/>
        <v>0.06</v>
      </c>
      <c r="S185" s="137">
        <f t="shared" si="45"/>
        <v>0.06</v>
      </c>
      <c r="T185" s="137">
        <f t="shared" si="45"/>
        <v>0.06</v>
      </c>
      <c r="U185" s="137">
        <f t="shared" si="45"/>
        <v>0.06</v>
      </c>
      <c r="V185" s="137">
        <f t="shared" si="45"/>
        <v>0.06</v>
      </c>
      <c r="W185" s="137">
        <f t="shared" si="45"/>
        <v>0.06</v>
      </c>
      <c r="X185" s="137">
        <f t="shared" si="45"/>
        <v>0.06</v>
      </c>
      <c r="Y185" s="137">
        <f t="shared" si="45"/>
        <v>0.06</v>
      </c>
      <c r="Z185" s="137">
        <f t="shared" si="45"/>
        <v>0.06</v>
      </c>
      <c r="AA185" s="137">
        <f t="shared" si="45"/>
        <v>0.06</v>
      </c>
      <c r="AB185" s="137">
        <f t="shared" si="45"/>
        <v>0.06</v>
      </c>
      <c r="AC185" s="137">
        <f t="shared" si="45"/>
        <v>0.06</v>
      </c>
      <c r="AD185" s="137">
        <f t="shared" si="45"/>
        <v>0.06</v>
      </c>
      <c r="AE185" s="137">
        <f t="shared" si="45"/>
        <v>0.06</v>
      </c>
      <c r="AF185" s="137">
        <f t="shared" si="45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4"/>
        <v>0.11</v>
      </c>
      <c r="D186" s="137">
        <f t="shared" si="44"/>
        <v>0.11</v>
      </c>
      <c r="E186" s="137">
        <f t="shared" si="44"/>
        <v>0.11</v>
      </c>
      <c r="F186" s="137">
        <f t="shared" si="44"/>
        <v>0.11</v>
      </c>
      <c r="G186" s="137">
        <f t="shared" si="44"/>
        <v>0.11</v>
      </c>
      <c r="H186" s="137">
        <f t="shared" si="44"/>
        <v>0.11</v>
      </c>
      <c r="I186" s="137">
        <f t="shared" si="44"/>
        <v>0.11</v>
      </c>
      <c r="J186" s="137">
        <f t="shared" si="44"/>
        <v>0.11</v>
      </c>
      <c r="K186" s="137">
        <f t="shared" si="44"/>
        <v>0.11</v>
      </c>
      <c r="L186" s="137">
        <f t="shared" si="44"/>
        <v>0.11</v>
      </c>
      <c r="M186" s="137">
        <f t="shared" si="44"/>
        <v>0.11</v>
      </c>
      <c r="N186" s="137">
        <f t="shared" si="44"/>
        <v>0.11</v>
      </c>
      <c r="O186" s="137">
        <f t="shared" si="44"/>
        <v>0.11</v>
      </c>
      <c r="P186" s="137">
        <f t="shared" si="44"/>
        <v>0.11</v>
      </c>
      <c r="Q186" s="137">
        <f t="shared" si="44"/>
        <v>0.11</v>
      </c>
      <c r="R186" s="137">
        <f t="shared" si="44"/>
        <v>0.11</v>
      </c>
      <c r="S186" s="137">
        <f t="shared" si="45"/>
        <v>0.11</v>
      </c>
      <c r="T186" s="137">
        <f t="shared" si="45"/>
        <v>0.11</v>
      </c>
      <c r="U186" s="137">
        <f t="shared" si="45"/>
        <v>0.11</v>
      </c>
      <c r="V186" s="137">
        <f t="shared" si="45"/>
        <v>0.11</v>
      </c>
      <c r="W186" s="137">
        <f t="shared" si="45"/>
        <v>0.11</v>
      </c>
      <c r="X186" s="137">
        <f t="shared" si="45"/>
        <v>0.11</v>
      </c>
      <c r="Y186" s="137">
        <f t="shared" si="45"/>
        <v>0.11</v>
      </c>
      <c r="Z186" s="137">
        <f t="shared" si="45"/>
        <v>0.11</v>
      </c>
      <c r="AA186" s="137">
        <f t="shared" si="45"/>
        <v>0.11</v>
      </c>
      <c r="AB186" s="137">
        <f t="shared" si="45"/>
        <v>0.11</v>
      </c>
      <c r="AC186" s="137">
        <f t="shared" si="45"/>
        <v>0.11</v>
      </c>
      <c r="AD186" s="137">
        <f t="shared" si="45"/>
        <v>0.11</v>
      </c>
      <c r="AE186" s="137">
        <f t="shared" si="45"/>
        <v>0.11</v>
      </c>
      <c r="AF186" s="137">
        <f t="shared" si="45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4"/>
        <v>0.1</v>
      </c>
      <c r="D187" s="137">
        <f t="shared" si="44"/>
        <v>0.1</v>
      </c>
      <c r="E187" s="137">
        <f t="shared" si="44"/>
        <v>0.1</v>
      </c>
      <c r="F187" s="137">
        <f t="shared" si="44"/>
        <v>0.1</v>
      </c>
      <c r="G187" s="137">
        <f t="shared" si="44"/>
        <v>0.1</v>
      </c>
      <c r="H187" s="137">
        <f t="shared" si="44"/>
        <v>0.1</v>
      </c>
      <c r="I187" s="137">
        <f t="shared" si="44"/>
        <v>0.1</v>
      </c>
      <c r="J187" s="137">
        <f t="shared" si="44"/>
        <v>0.1</v>
      </c>
      <c r="K187" s="137">
        <f t="shared" si="44"/>
        <v>0.1</v>
      </c>
      <c r="L187" s="137">
        <f t="shared" si="44"/>
        <v>0.1</v>
      </c>
      <c r="M187" s="137">
        <f t="shared" si="44"/>
        <v>0.1</v>
      </c>
      <c r="N187" s="137">
        <f t="shared" si="44"/>
        <v>0.1</v>
      </c>
      <c r="O187" s="137">
        <f t="shared" si="44"/>
        <v>0.1</v>
      </c>
      <c r="P187" s="137">
        <f t="shared" si="44"/>
        <v>0.1</v>
      </c>
      <c r="Q187" s="137">
        <f t="shared" si="44"/>
        <v>0.1</v>
      </c>
      <c r="R187" s="137">
        <f t="shared" si="45"/>
        <v>0.1</v>
      </c>
      <c r="S187" s="137">
        <f t="shared" si="45"/>
        <v>0.1</v>
      </c>
      <c r="T187" s="137">
        <f t="shared" si="45"/>
        <v>0.1</v>
      </c>
      <c r="U187" s="137">
        <f t="shared" si="45"/>
        <v>0.1</v>
      </c>
      <c r="V187" s="137">
        <f t="shared" si="45"/>
        <v>0.1</v>
      </c>
      <c r="W187" s="137">
        <f t="shared" si="45"/>
        <v>0.1</v>
      </c>
      <c r="X187" s="137">
        <f t="shared" si="45"/>
        <v>0.1</v>
      </c>
      <c r="Y187" s="137">
        <f t="shared" si="45"/>
        <v>0.1</v>
      </c>
      <c r="Z187" s="137">
        <f t="shared" si="45"/>
        <v>0.1</v>
      </c>
      <c r="AA187" s="137">
        <f t="shared" si="45"/>
        <v>0.1</v>
      </c>
      <c r="AB187" s="137">
        <f t="shared" si="45"/>
        <v>0.1</v>
      </c>
      <c r="AC187" s="137">
        <f t="shared" si="45"/>
        <v>0.1</v>
      </c>
      <c r="AD187" s="137">
        <f t="shared" si="45"/>
        <v>0.1</v>
      </c>
      <c r="AE187" s="137">
        <f t="shared" si="45"/>
        <v>0.1</v>
      </c>
      <c r="AF187" s="137">
        <f t="shared" si="45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4"/>
        <v>0.09</v>
      </c>
      <c r="D188" s="137">
        <f t="shared" si="44"/>
        <v>0.09</v>
      </c>
      <c r="E188" s="137">
        <f t="shared" si="44"/>
        <v>0.09</v>
      </c>
      <c r="F188" s="137">
        <f t="shared" si="44"/>
        <v>0.09</v>
      </c>
      <c r="G188" s="137">
        <f t="shared" si="44"/>
        <v>0.09</v>
      </c>
      <c r="H188" s="137">
        <f t="shared" si="44"/>
        <v>0.09</v>
      </c>
      <c r="I188" s="137">
        <f t="shared" si="44"/>
        <v>0.09</v>
      </c>
      <c r="J188" s="137">
        <f t="shared" si="44"/>
        <v>0.09</v>
      </c>
      <c r="K188" s="137">
        <f t="shared" si="44"/>
        <v>0.09</v>
      </c>
      <c r="L188" s="137">
        <f t="shared" si="44"/>
        <v>0.09</v>
      </c>
      <c r="M188" s="137">
        <f t="shared" si="44"/>
        <v>0.09</v>
      </c>
      <c r="N188" s="137">
        <f t="shared" si="44"/>
        <v>0.09</v>
      </c>
      <c r="O188" s="137">
        <f t="shared" si="44"/>
        <v>0.09</v>
      </c>
      <c r="P188" s="137">
        <f t="shared" si="44"/>
        <v>0.09</v>
      </c>
      <c r="Q188" s="137">
        <f t="shared" si="44"/>
        <v>0.09</v>
      </c>
      <c r="R188" s="137">
        <f t="shared" si="45"/>
        <v>0.09</v>
      </c>
      <c r="S188" s="137">
        <f t="shared" si="45"/>
        <v>0.09</v>
      </c>
      <c r="T188" s="137">
        <f t="shared" si="45"/>
        <v>0.09</v>
      </c>
      <c r="U188" s="137">
        <f t="shared" si="45"/>
        <v>0.09</v>
      </c>
      <c r="V188" s="137">
        <f t="shared" si="45"/>
        <v>0.09</v>
      </c>
      <c r="W188" s="137">
        <f t="shared" si="45"/>
        <v>0.09</v>
      </c>
      <c r="X188" s="137">
        <f t="shared" si="45"/>
        <v>0.09</v>
      </c>
      <c r="Y188" s="137">
        <f t="shared" si="45"/>
        <v>0.09</v>
      </c>
      <c r="Z188" s="137">
        <f t="shared" si="45"/>
        <v>0.09</v>
      </c>
      <c r="AA188" s="137">
        <f t="shared" si="45"/>
        <v>0.09</v>
      </c>
      <c r="AB188" s="137">
        <f t="shared" si="45"/>
        <v>0.09</v>
      </c>
      <c r="AC188" s="137">
        <f t="shared" si="45"/>
        <v>0.09</v>
      </c>
      <c r="AD188" s="137">
        <f t="shared" si="45"/>
        <v>0.09</v>
      </c>
      <c r="AE188" s="137">
        <f t="shared" si="45"/>
        <v>0.09</v>
      </c>
      <c r="AF188" s="137">
        <f t="shared" si="45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4"/>
        <v>0.04</v>
      </c>
      <c r="D189" s="137">
        <f t="shared" si="44"/>
        <v>0.04</v>
      </c>
      <c r="E189" s="137">
        <f t="shared" si="44"/>
        <v>0.04</v>
      </c>
      <c r="F189" s="137">
        <f t="shared" si="44"/>
        <v>0.04</v>
      </c>
      <c r="G189" s="137">
        <f t="shared" si="44"/>
        <v>0.04</v>
      </c>
      <c r="H189" s="137">
        <f t="shared" si="44"/>
        <v>0.04</v>
      </c>
      <c r="I189" s="137">
        <f t="shared" si="44"/>
        <v>0.04</v>
      </c>
      <c r="J189" s="137">
        <f t="shared" si="44"/>
        <v>0.04</v>
      </c>
      <c r="K189" s="137">
        <f t="shared" si="44"/>
        <v>0.04</v>
      </c>
      <c r="L189" s="137">
        <f t="shared" si="44"/>
        <v>0.04</v>
      </c>
      <c r="M189" s="137">
        <f t="shared" si="44"/>
        <v>0.04</v>
      </c>
      <c r="N189" s="137">
        <f t="shared" si="44"/>
        <v>0.04</v>
      </c>
      <c r="O189" s="137">
        <f t="shared" si="44"/>
        <v>0.04</v>
      </c>
      <c r="P189" s="137">
        <f t="shared" si="44"/>
        <v>0.04</v>
      </c>
      <c r="Q189" s="137">
        <f t="shared" si="44"/>
        <v>0.04</v>
      </c>
      <c r="R189" s="137">
        <f t="shared" si="45"/>
        <v>0.04</v>
      </c>
      <c r="S189" s="137">
        <f t="shared" si="45"/>
        <v>0.04</v>
      </c>
      <c r="T189" s="137">
        <f t="shared" si="45"/>
        <v>0.04</v>
      </c>
      <c r="U189" s="137">
        <f t="shared" si="45"/>
        <v>0.04</v>
      </c>
      <c r="V189" s="137">
        <f t="shared" si="45"/>
        <v>0.04</v>
      </c>
      <c r="W189" s="137">
        <f t="shared" si="45"/>
        <v>0.04</v>
      </c>
      <c r="X189" s="137">
        <f t="shared" si="45"/>
        <v>0.04</v>
      </c>
      <c r="Y189" s="137">
        <f t="shared" si="45"/>
        <v>0.04</v>
      </c>
      <c r="Z189" s="137">
        <f t="shared" si="45"/>
        <v>0.04</v>
      </c>
      <c r="AA189" s="137">
        <f t="shared" si="45"/>
        <v>0.04</v>
      </c>
      <c r="AB189" s="137">
        <f t="shared" si="45"/>
        <v>0.04</v>
      </c>
      <c r="AC189" s="137">
        <f t="shared" si="45"/>
        <v>0.04</v>
      </c>
      <c r="AD189" s="137">
        <f t="shared" si="45"/>
        <v>0.04</v>
      </c>
      <c r="AE189" s="137">
        <f t="shared" si="45"/>
        <v>0.04</v>
      </c>
      <c r="AF189" s="137">
        <f t="shared" si="45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4"/>
        <v>2.3E-2</v>
      </c>
      <c r="E190" s="137">
        <f t="shared" si="44"/>
        <v>2.3E-2</v>
      </c>
      <c r="F190" s="137">
        <f t="shared" si="44"/>
        <v>2.3E-2</v>
      </c>
      <c r="G190" s="137">
        <f t="shared" si="44"/>
        <v>2.3E-2</v>
      </c>
      <c r="H190" s="137">
        <f t="shared" si="44"/>
        <v>2.3E-2</v>
      </c>
      <c r="I190" s="137">
        <f t="shared" si="44"/>
        <v>2.3E-2</v>
      </c>
      <c r="J190" s="137">
        <f t="shared" si="44"/>
        <v>2.3E-2</v>
      </c>
      <c r="K190" s="137">
        <f t="shared" si="44"/>
        <v>2.3E-2</v>
      </c>
      <c r="L190" s="137">
        <f t="shared" si="44"/>
        <v>2.3E-2</v>
      </c>
      <c r="M190" s="137">
        <f t="shared" si="44"/>
        <v>2.3E-2</v>
      </c>
      <c r="N190" s="137">
        <f t="shared" si="44"/>
        <v>2.3E-2</v>
      </c>
      <c r="O190" s="137">
        <f t="shared" si="44"/>
        <v>2.3E-2</v>
      </c>
      <c r="P190" s="137">
        <f t="shared" si="44"/>
        <v>2.3E-2</v>
      </c>
      <c r="Q190" s="137">
        <f t="shared" si="44"/>
        <v>2.3E-2</v>
      </c>
      <c r="R190" s="137">
        <f t="shared" si="45"/>
        <v>2.3E-2</v>
      </c>
      <c r="S190" s="137">
        <f t="shared" si="45"/>
        <v>2.3E-2</v>
      </c>
      <c r="T190" s="137">
        <f t="shared" si="45"/>
        <v>2.3E-2</v>
      </c>
      <c r="U190" s="137">
        <f t="shared" si="45"/>
        <v>2.3E-2</v>
      </c>
      <c r="V190" s="137">
        <f t="shared" si="45"/>
        <v>2.3E-2</v>
      </c>
      <c r="W190" s="137">
        <f t="shared" si="45"/>
        <v>2.3E-2</v>
      </c>
      <c r="X190" s="137">
        <f t="shared" si="45"/>
        <v>2.3E-2</v>
      </c>
      <c r="Y190" s="137">
        <f t="shared" si="45"/>
        <v>2.3E-2</v>
      </c>
      <c r="Z190" s="137">
        <f t="shared" si="45"/>
        <v>2.3E-2</v>
      </c>
      <c r="AA190" s="137">
        <f t="shared" si="45"/>
        <v>2.3E-2</v>
      </c>
      <c r="AB190" s="137">
        <f t="shared" si="45"/>
        <v>2.3E-2</v>
      </c>
      <c r="AC190" s="137">
        <f t="shared" si="45"/>
        <v>2.3E-2</v>
      </c>
      <c r="AD190" s="137">
        <f t="shared" si="45"/>
        <v>2.3E-2</v>
      </c>
      <c r="AE190" s="137">
        <f t="shared" si="45"/>
        <v>2.3E-2</v>
      </c>
      <c r="AF190" s="137">
        <f t="shared" si="45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6">SUM(B101:B190)</f>
        <v>194.70600000000002</v>
      </c>
      <c r="C191" s="141">
        <f t="shared" si="46"/>
        <v>194.70600000000002</v>
      </c>
      <c r="D191" s="141">
        <f t="shared" si="46"/>
        <v>194.70600000000002</v>
      </c>
      <c r="E191" s="141">
        <f t="shared" si="46"/>
        <v>194.70600000000002</v>
      </c>
      <c r="F191" s="141">
        <f t="shared" si="46"/>
        <v>194.70600000000002</v>
      </c>
      <c r="G191" s="141">
        <f t="shared" si="46"/>
        <v>194.70600000000002</v>
      </c>
      <c r="H191" s="141">
        <f t="shared" si="46"/>
        <v>194.70600000000002</v>
      </c>
      <c r="I191" s="141">
        <f t="shared" si="46"/>
        <v>192.10600000000005</v>
      </c>
      <c r="J191" s="141">
        <f t="shared" si="46"/>
        <v>192.10600000000005</v>
      </c>
      <c r="K191" s="141">
        <f t="shared" si="46"/>
        <v>192.10600000000005</v>
      </c>
      <c r="L191" s="141">
        <f t="shared" si="46"/>
        <v>192.10600000000005</v>
      </c>
      <c r="M191" s="141">
        <f t="shared" si="46"/>
        <v>192.10600000000005</v>
      </c>
      <c r="N191" s="141">
        <f t="shared" si="46"/>
        <v>192.10600000000005</v>
      </c>
      <c r="O191" s="141">
        <f t="shared" si="46"/>
        <v>192.10600000000005</v>
      </c>
      <c r="P191" s="141">
        <f t="shared" si="46"/>
        <v>192.10600000000005</v>
      </c>
      <c r="Q191" s="141">
        <f t="shared" si="46"/>
        <v>192.10600000000005</v>
      </c>
      <c r="R191" s="141">
        <f t="shared" si="46"/>
        <v>192.10600000000005</v>
      </c>
      <c r="S191" s="141">
        <f t="shared" si="46"/>
        <v>192.10600000000005</v>
      </c>
      <c r="T191" s="141">
        <f t="shared" si="46"/>
        <v>192.10600000000005</v>
      </c>
      <c r="U191" s="141">
        <f t="shared" si="46"/>
        <v>192.10600000000005</v>
      </c>
      <c r="V191" s="141">
        <f t="shared" si="46"/>
        <v>192.10600000000005</v>
      </c>
      <c r="W191" s="141">
        <f t="shared" si="46"/>
        <v>192.10600000000005</v>
      </c>
      <c r="X191" s="141">
        <f t="shared" si="46"/>
        <v>192.10600000000005</v>
      </c>
      <c r="Y191" s="141">
        <f t="shared" si="46"/>
        <v>192.10600000000005</v>
      </c>
      <c r="Z191" s="141">
        <f t="shared" si="46"/>
        <v>192.10600000000005</v>
      </c>
      <c r="AA191" s="141">
        <f t="shared" si="46"/>
        <v>192.10600000000005</v>
      </c>
      <c r="AB191" s="141">
        <f t="shared" si="46"/>
        <v>192.10600000000005</v>
      </c>
      <c r="AC191" s="141">
        <f t="shared" si="46"/>
        <v>192.10600000000005</v>
      </c>
      <c r="AD191" s="141">
        <f t="shared" si="46"/>
        <v>192.10600000000005</v>
      </c>
      <c r="AE191" s="141">
        <f t="shared" si="46"/>
        <v>192.10600000000005</v>
      </c>
      <c r="AF191" s="141">
        <f t="shared" si="46"/>
        <v>192.10600000000005</v>
      </c>
      <c r="AG191" s="142">
        <f t="shared" si="46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7">B193</f>
        <v>0.3</v>
      </c>
      <c r="D193" s="143">
        <f t="shared" si="47"/>
        <v>0.3</v>
      </c>
      <c r="E193" s="143">
        <f t="shared" si="47"/>
        <v>0.3</v>
      </c>
      <c r="F193" s="143">
        <f t="shared" si="47"/>
        <v>0.3</v>
      </c>
      <c r="G193" s="143">
        <f t="shared" si="47"/>
        <v>0.3</v>
      </c>
      <c r="H193" s="143">
        <f t="shared" si="47"/>
        <v>0.3</v>
      </c>
      <c r="I193" s="143">
        <f t="shared" si="47"/>
        <v>0.3</v>
      </c>
      <c r="J193" s="143">
        <f t="shared" si="47"/>
        <v>0.3</v>
      </c>
      <c r="K193" s="143">
        <f t="shared" si="47"/>
        <v>0.3</v>
      </c>
      <c r="L193" s="143">
        <f t="shared" si="47"/>
        <v>0.3</v>
      </c>
      <c r="M193" s="143">
        <f t="shared" si="47"/>
        <v>0.3</v>
      </c>
      <c r="N193" s="143">
        <f t="shared" si="47"/>
        <v>0.3</v>
      </c>
      <c r="O193" s="143">
        <f t="shared" si="47"/>
        <v>0.3</v>
      </c>
      <c r="P193" s="143">
        <f t="shared" si="47"/>
        <v>0.3</v>
      </c>
      <c r="Q193" s="143">
        <f t="shared" si="47"/>
        <v>0.3</v>
      </c>
      <c r="R193" s="143">
        <f t="shared" si="47"/>
        <v>0.3</v>
      </c>
      <c r="S193" s="143">
        <f t="shared" ref="S193:AF198" si="48">R193</f>
        <v>0.3</v>
      </c>
      <c r="T193" s="143">
        <f t="shared" si="48"/>
        <v>0.3</v>
      </c>
      <c r="U193" s="143">
        <f t="shared" si="48"/>
        <v>0.3</v>
      </c>
      <c r="V193" s="143">
        <f t="shared" si="48"/>
        <v>0.3</v>
      </c>
      <c r="W193" s="143">
        <f t="shared" si="48"/>
        <v>0.3</v>
      </c>
      <c r="X193" s="143">
        <f t="shared" si="48"/>
        <v>0.3</v>
      </c>
      <c r="Y193" s="143">
        <f t="shared" si="48"/>
        <v>0.3</v>
      </c>
      <c r="Z193" s="143">
        <f t="shared" si="48"/>
        <v>0.3</v>
      </c>
      <c r="AA193" s="143">
        <f t="shared" si="48"/>
        <v>0.3</v>
      </c>
      <c r="AB193" s="143">
        <f t="shared" si="48"/>
        <v>0.3</v>
      </c>
      <c r="AC193" s="143">
        <f t="shared" si="48"/>
        <v>0.3</v>
      </c>
      <c r="AD193" s="143">
        <f t="shared" si="48"/>
        <v>0.3</v>
      </c>
      <c r="AE193" s="143">
        <f t="shared" si="48"/>
        <v>0.3</v>
      </c>
      <c r="AF193" s="143">
        <f t="shared" si="48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7"/>
        <v>0.4</v>
      </c>
      <c r="D194" s="137">
        <f t="shared" si="47"/>
        <v>0.4</v>
      </c>
      <c r="E194" s="137">
        <f t="shared" si="47"/>
        <v>0.4</v>
      </c>
      <c r="F194" s="137">
        <f t="shared" si="47"/>
        <v>0.4</v>
      </c>
      <c r="G194" s="137">
        <f t="shared" si="47"/>
        <v>0.4</v>
      </c>
      <c r="H194" s="137">
        <f t="shared" si="47"/>
        <v>0.4</v>
      </c>
      <c r="I194" s="137">
        <f t="shared" si="47"/>
        <v>0.4</v>
      </c>
      <c r="J194" s="137">
        <f t="shared" si="47"/>
        <v>0.4</v>
      </c>
      <c r="K194" s="137">
        <f t="shared" si="47"/>
        <v>0.4</v>
      </c>
      <c r="L194" s="137">
        <f t="shared" si="47"/>
        <v>0.4</v>
      </c>
      <c r="M194" s="137">
        <f t="shared" si="47"/>
        <v>0.4</v>
      </c>
      <c r="N194" s="137">
        <f t="shared" si="47"/>
        <v>0.4</v>
      </c>
      <c r="O194" s="137">
        <f t="shared" si="47"/>
        <v>0.4</v>
      </c>
      <c r="P194" s="137">
        <f t="shared" si="47"/>
        <v>0.4</v>
      </c>
      <c r="Q194" s="137">
        <f t="shared" si="47"/>
        <v>0.4</v>
      </c>
      <c r="R194" s="137">
        <f t="shared" si="47"/>
        <v>0.4</v>
      </c>
      <c r="S194" s="137">
        <f t="shared" si="48"/>
        <v>0.4</v>
      </c>
      <c r="T194" s="137">
        <f t="shared" si="48"/>
        <v>0.4</v>
      </c>
      <c r="U194" s="137">
        <f t="shared" si="48"/>
        <v>0.4</v>
      </c>
      <c r="V194" s="137">
        <f>U194</f>
        <v>0.4</v>
      </c>
      <c r="W194" s="137">
        <f>V194</f>
        <v>0.4</v>
      </c>
      <c r="X194" s="137">
        <f t="shared" si="48"/>
        <v>0.4</v>
      </c>
      <c r="Y194" s="137">
        <f t="shared" si="48"/>
        <v>0.4</v>
      </c>
      <c r="Z194" s="137">
        <f t="shared" si="48"/>
        <v>0.4</v>
      </c>
      <c r="AA194" s="137">
        <f t="shared" si="48"/>
        <v>0.4</v>
      </c>
      <c r="AB194" s="137">
        <f t="shared" si="48"/>
        <v>0.4</v>
      </c>
      <c r="AC194" s="137">
        <f t="shared" si="48"/>
        <v>0.4</v>
      </c>
      <c r="AD194" s="137">
        <f t="shared" si="48"/>
        <v>0.4</v>
      </c>
      <c r="AE194" s="137">
        <f t="shared" si="48"/>
        <v>0.4</v>
      </c>
      <c r="AF194" s="137">
        <f t="shared" si="48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7"/>
        <v>1.5</v>
      </c>
      <c r="D195" s="137">
        <f t="shared" si="47"/>
        <v>1.5</v>
      </c>
      <c r="E195" s="137">
        <f t="shared" si="47"/>
        <v>1.5</v>
      </c>
      <c r="F195" s="137">
        <f t="shared" si="47"/>
        <v>1.5</v>
      </c>
      <c r="G195" s="137">
        <f t="shared" si="47"/>
        <v>1.5</v>
      </c>
      <c r="H195" s="137">
        <f t="shared" si="47"/>
        <v>1.5</v>
      </c>
      <c r="I195" s="137">
        <f t="shared" si="47"/>
        <v>1.5</v>
      </c>
      <c r="J195" s="137">
        <f t="shared" si="47"/>
        <v>1.5</v>
      </c>
      <c r="K195" s="137">
        <f t="shared" si="47"/>
        <v>1.5</v>
      </c>
      <c r="L195" s="137">
        <f t="shared" si="47"/>
        <v>1.5</v>
      </c>
      <c r="M195" s="137">
        <f t="shared" si="47"/>
        <v>1.5</v>
      </c>
      <c r="N195" s="137">
        <f t="shared" si="47"/>
        <v>1.5</v>
      </c>
      <c r="O195" s="137">
        <f t="shared" si="47"/>
        <v>1.5</v>
      </c>
      <c r="P195" s="137">
        <f t="shared" si="47"/>
        <v>1.5</v>
      </c>
      <c r="Q195" s="137">
        <f t="shared" si="47"/>
        <v>1.5</v>
      </c>
      <c r="R195" s="137">
        <f t="shared" si="47"/>
        <v>1.5</v>
      </c>
      <c r="S195" s="137">
        <f t="shared" si="48"/>
        <v>1.5</v>
      </c>
      <c r="T195" s="137">
        <f t="shared" si="48"/>
        <v>1.5</v>
      </c>
      <c r="U195" s="137">
        <f t="shared" si="48"/>
        <v>1.5</v>
      </c>
      <c r="V195" s="137">
        <f t="shared" si="48"/>
        <v>1.5</v>
      </c>
      <c r="W195" s="137">
        <f t="shared" si="48"/>
        <v>1.5</v>
      </c>
      <c r="X195" s="137">
        <f t="shared" si="48"/>
        <v>1.5</v>
      </c>
      <c r="Y195" s="137">
        <f t="shared" si="48"/>
        <v>1.5</v>
      </c>
      <c r="Z195" s="137">
        <f t="shared" si="48"/>
        <v>1.5</v>
      </c>
      <c r="AA195" s="137">
        <f t="shared" si="48"/>
        <v>1.5</v>
      </c>
      <c r="AB195" s="137">
        <f t="shared" si="48"/>
        <v>1.5</v>
      </c>
      <c r="AC195" s="137">
        <f t="shared" si="48"/>
        <v>1.5</v>
      </c>
      <c r="AD195" s="137">
        <f t="shared" si="48"/>
        <v>1.5</v>
      </c>
      <c r="AE195" s="137">
        <f t="shared" si="48"/>
        <v>1.5</v>
      </c>
      <c r="AF195" s="137">
        <f t="shared" si="48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7"/>
        <v>0.3</v>
      </c>
      <c r="D196" s="137">
        <f t="shared" si="47"/>
        <v>0.3</v>
      </c>
      <c r="E196" s="137">
        <f t="shared" si="47"/>
        <v>0.3</v>
      </c>
      <c r="F196" s="137">
        <f t="shared" si="47"/>
        <v>0.3</v>
      </c>
      <c r="G196" s="137">
        <f t="shared" si="47"/>
        <v>0.3</v>
      </c>
      <c r="H196" s="137">
        <f t="shared" si="47"/>
        <v>0.3</v>
      </c>
      <c r="I196" s="137">
        <f t="shared" si="47"/>
        <v>0.3</v>
      </c>
      <c r="J196" s="137">
        <f t="shared" si="47"/>
        <v>0.3</v>
      </c>
      <c r="K196" s="137">
        <f t="shared" si="47"/>
        <v>0.3</v>
      </c>
      <c r="L196" s="137">
        <f t="shared" si="47"/>
        <v>0.3</v>
      </c>
      <c r="M196" s="137">
        <f t="shared" si="47"/>
        <v>0.3</v>
      </c>
      <c r="N196" s="137">
        <f t="shared" si="47"/>
        <v>0.3</v>
      </c>
      <c r="O196" s="137">
        <f t="shared" si="47"/>
        <v>0.3</v>
      </c>
      <c r="P196" s="137">
        <f t="shared" si="47"/>
        <v>0.3</v>
      </c>
      <c r="Q196" s="137">
        <f t="shared" si="47"/>
        <v>0.3</v>
      </c>
      <c r="R196" s="137">
        <f t="shared" si="47"/>
        <v>0.3</v>
      </c>
      <c r="S196" s="137">
        <f t="shared" si="48"/>
        <v>0.3</v>
      </c>
      <c r="T196" s="137">
        <f t="shared" si="48"/>
        <v>0.3</v>
      </c>
      <c r="U196" s="137">
        <f t="shared" si="48"/>
        <v>0.3</v>
      </c>
      <c r="V196" s="137">
        <f t="shared" si="48"/>
        <v>0.3</v>
      </c>
      <c r="W196" s="137">
        <f t="shared" si="48"/>
        <v>0.3</v>
      </c>
      <c r="X196" s="137">
        <f t="shared" si="48"/>
        <v>0.3</v>
      </c>
      <c r="Y196" s="137">
        <f t="shared" si="48"/>
        <v>0.3</v>
      </c>
      <c r="Z196" s="137">
        <f t="shared" si="48"/>
        <v>0.3</v>
      </c>
      <c r="AA196" s="137">
        <f t="shared" si="48"/>
        <v>0.3</v>
      </c>
      <c r="AB196" s="137">
        <f t="shared" si="48"/>
        <v>0.3</v>
      </c>
      <c r="AC196" s="137">
        <f t="shared" si="48"/>
        <v>0.3</v>
      </c>
      <c r="AD196" s="137">
        <f t="shared" si="48"/>
        <v>0.3</v>
      </c>
      <c r="AE196" s="137">
        <f t="shared" si="48"/>
        <v>0.3</v>
      </c>
      <c r="AF196" s="137">
        <f t="shared" si="48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7"/>
        <v>0.4</v>
      </c>
      <c r="D197" s="137">
        <f t="shared" si="47"/>
        <v>0.4</v>
      </c>
      <c r="E197" s="137">
        <f t="shared" si="47"/>
        <v>0.4</v>
      </c>
      <c r="F197" s="137">
        <f t="shared" si="47"/>
        <v>0.4</v>
      </c>
      <c r="G197" s="137">
        <f t="shared" si="47"/>
        <v>0.4</v>
      </c>
      <c r="H197" s="137">
        <f t="shared" si="47"/>
        <v>0.4</v>
      </c>
      <c r="I197" s="137">
        <f t="shared" si="47"/>
        <v>0.4</v>
      </c>
      <c r="J197" s="137">
        <f t="shared" si="47"/>
        <v>0.4</v>
      </c>
      <c r="K197" s="137">
        <f t="shared" si="47"/>
        <v>0.4</v>
      </c>
      <c r="L197" s="137">
        <f t="shared" si="47"/>
        <v>0.4</v>
      </c>
      <c r="M197" s="137">
        <f t="shared" si="47"/>
        <v>0.4</v>
      </c>
      <c r="N197" s="137">
        <f t="shared" si="47"/>
        <v>0.4</v>
      </c>
      <c r="O197" s="137">
        <f t="shared" si="47"/>
        <v>0.4</v>
      </c>
      <c r="P197" s="137">
        <f t="shared" si="47"/>
        <v>0.4</v>
      </c>
      <c r="Q197" s="137">
        <f t="shared" si="47"/>
        <v>0.4</v>
      </c>
      <c r="R197" s="137">
        <f t="shared" si="47"/>
        <v>0.4</v>
      </c>
      <c r="S197" s="137">
        <f t="shared" si="48"/>
        <v>0.4</v>
      </c>
      <c r="T197" s="137">
        <f t="shared" si="48"/>
        <v>0.4</v>
      </c>
      <c r="U197" s="137">
        <f t="shared" si="48"/>
        <v>0.4</v>
      </c>
      <c r="V197" s="137">
        <f t="shared" si="48"/>
        <v>0.4</v>
      </c>
      <c r="W197" s="137">
        <f t="shared" si="48"/>
        <v>0.4</v>
      </c>
      <c r="X197" s="137">
        <f t="shared" si="48"/>
        <v>0.4</v>
      </c>
      <c r="Y197" s="137">
        <f t="shared" si="48"/>
        <v>0.4</v>
      </c>
      <c r="Z197" s="137">
        <f t="shared" si="48"/>
        <v>0.4</v>
      </c>
      <c r="AA197" s="137">
        <f t="shared" si="48"/>
        <v>0.4</v>
      </c>
      <c r="AB197" s="137">
        <f t="shared" si="48"/>
        <v>0.4</v>
      </c>
      <c r="AC197" s="137">
        <f t="shared" si="48"/>
        <v>0.4</v>
      </c>
      <c r="AD197" s="137">
        <f t="shared" si="48"/>
        <v>0.4</v>
      </c>
      <c r="AE197" s="137">
        <f t="shared" si="48"/>
        <v>0.4</v>
      </c>
      <c r="AF197" s="137">
        <f t="shared" si="48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7"/>
        <v>0.64</v>
      </c>
      <c r="D198" s="146">
        <f t="shared" si="47"/>
        <v>0.64</v>
      </c>
      <c r="E198" s="146">
        <f t="shared" si="47"/>
        <v>0.64</v>
      </c>
      <c r="F198" s="146">
        <f t="shared" si="47"/>
        <v>0.64</v>
      </c>
      <c r="G198" s="146">
        <f t="shared" si="47"/>
        <v>0.64</v>
      </c>
      <c r="H198" s="146">
        <f t="shared" si="47"/>
        <v>0.64</v>
      </c>
      <c r="I198" s="146">
        <f t="shared" si="47"/>
        <v>0.64</v>
      </c>
      <c r="J198" s="146">
        <f t="shared" si="47"/>
        <v>0.64</v>
      </c>
      <c r="K198" s="146">
        <f t="shared" si="47"/>
        <v>0.64</v>
      </c>
      <c r="L198" s="146">
        <f t="shared" si="47"/>
        <v>0.64</v>
      </c>
      <c r="M198" s="146">
        <f t="shared" si="47"/>
        <v>0.64</v>
      </c>
      <c r="N198" s="146">
        <f t="shared" si="47"/>
        <v>0.64</v>
      </c>
      <c r="O198" s="146">
        <f t="shared" si="47"/>
        <v>0.64</v>
      </c>
      <c r="P198" s="146">
        <f t="shared" si="47"/>
        <v>0.64</v>
      </c>
      <c r="Q198" s="146">
        <f t="shared" si="47"/>
        <v>0.64</v>
      </c>
      <c r="R198" s="146">
        <f t="shared" si="47"/>
        <v>0.64</v>
      </c>
      <c r="S198" s="146">
        <f t="shared" si="48"/>
        <v>0.64</v>
      </c>
      <c r="T198" s="146">
        <f t="shared" si="48"/>
        <v>0.64</v>
      </c>
      <c r="U198" s="146">
        <f t="shared" si="48"/>
        <v>0.64</v>
      </c>
      <c r="V198" s="146">
        <f t="shared" si="48"/>
        <v>0.64</v>
      </c>
      <c r="W198" s="146">
        <f t="shared" si="48"/>
        <v>0.64</v>
      </c>
      <c r="X198" s="146">
        <f t="shared" si="48"/>
        <v>0.64</v>
      </c>
      <c r="Y198" s="146">
        <f t="shared" si="48"/>
        <v>0.64</v>
      </c>
      <c r="Z198" s="146">
        <f t="shared" si="48"/>
        <v>0.64</v>
      </c>
      <c r="AA198" s="146">
        <f t="shared" si="48"/>
        <v>0.64</v>
      </c>
      <c r="AB198" s="146">
        <f t="shared" si="48"/>
        <v>0.64</v>
      </c>
      <c r="AC198" s="146">
        <f t="shared" si="48"/>
        <v>0.64</v>
      </c>
      <c r="AD198" s="146">
        <f t="shared" si="48"/>
        <v>0.64</v>
      </c>
      <c r="AE198" s="146">
        <f t="shared" si="48"/>
        <v>0.64</v>
      </c>
      <c r="AF198" s="146">
        <f t="shared" si="48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49">SUM(C193:C198)</f>
        <v>3.54</v>
      </c>
      <c r="D199" s="149">
        <f t="shared" si="49"/>
        <v>3.54</v>
      </c>
      <c r="E199" s="149">
        <f t="shared" si="49"/>
        <v>3.54</v>
      </c>
      <c r="F199" s="149">
        <f t="shared" si="49"/>
        <v>3.54</v>
      </c>
      <c r="G199" s="149">
        <f t="shared" si="49"/>
        <v>3.54</v>
      </c>
      <c r="H199" s="149">
        <f t="shared" si="49"/>
        <v>3.54</v>
      </c>
      <c r="I199" s="149">
        <f t="shared" si="49"/>
        <v>3.54</v>
      </c>
      <c r="J199" s="149">
        <f t="shared" si="49"/>
        <v>3.54</v>
      </c>
      <c r="K199" s="149">
        <f t="shared" si="49"/>
        <v>3.54</v>
      </c>
      <c r="L199" s="149">
        <f>SUM(L193:L198)</f>
        <v>3.54</v>
      </c>
      <c r="M199" s="149">
        <f t="shared" ref="M199:R199" si="50">SUM(M193:M198)</f>
        <v>3.54</v>
      </c>
      <c r="N199" s="149">
        <f t="shared" si="50"/>
        <v>3.54</v>
      </c>
      <c r="O199" s="149">
        <f t="shared" si="50"/>
        <v>3.54</v>
      </c>
      <c r="P199" s="149">
        <f t="shared" si="50"/>
        <v>3.54</v>
      </c>
      <c r="Q199" s="149">
        <f t="shared" si="50"/>
        <v>3.54</v>
      </c>
      <c r="R199" s="149">
        <f t="shared" si="50"/>
        <v>3.54</v>
      </c>
      <c r="S199" s="149">
        <f>SUM(S193:S198)</f>
        <v>3.54</v>
      </c>
      <c r="T199" s="149">
        <f t="shared" ref="T199:AG199" si="51">SUM(T193:T198)</f>
        <v>3.54</v>
      </c>
      <c r="U199" s="149">
        <f t="shared" si="51"/>
        <v>3.54</v>
      </c>
      <c r="V199" s="149">
        <f t="shared" si="51"/>
        <v>3.54</v>
      </c>
      <c r="W199" s="149">
        <f t="shared" si="51"/>
        <v>3.54</v>
      </c>
      <c r="X199" s="149">
        <f t="shared" si="51"/>
        <v>3.54</v>
      </c>
      <c r="Y199" s="149">
        <f t="shared" si="51"/>
        <v>3.54</v>
      </c>
      <c r="Z199" s="149">
        <f t="shared" si="51"/>
        <v>3.54</v>
      </c>
      <c r="AA199" s="149">
        <f t="shared" si="51"/>
        <v>3.54</v>
      </c>
      <c r="AB199" s="149">
        <f t="shared" si="51"/>
        <v>3.54</v>
      </c>
      <c r="AC199" s="149">
        <f t="shared" si="51"/>
        <v>3.54</v>
      </c>
      <c r="AD199" s="149">
        <f t="shared" si="51"/>
        <v>3.54</v>
      </c>
      <c r="AE199" s="149">
        <f t="shared" si="51"/>
        <v>3.54</v>
      </c>
      <c r="AF199" s="149">
        <f t="shared" si="51"/>
        <v>3.54</v>
      </c>
      <c r="AG199" s="150">
        <f t="shared" si="51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1383.54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21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2078/08/21)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2078/08/21)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2">B75</f>
        <v>871.94</v>
      </c>
      <c r="U213" s="173">
        <f t="shared" si="52"/>
        <v>851.94</v>
      </c>
      <c r="V213" s="173">
        <f t="shared" si="52"/>
        <v>853.44</v>
      </c>
      <c r="W213" s="173">
        <f t="shared" si="52"/>
        <v>868.24</v>
      </c>
      <c r="X213" s="173">
        <f t="shared" si="52"/>
        <v>927.24</v>
      </c>
      <c r="Y213" s="173">
        <f t="shared" si="52"/>
        <v>1041.24</v>
      </c>
      <c r="Z213" s="173">
        <f t="shared" si="52"/>
        <v>1071.24</v>
      </c>
      <c r="AA213" s="173">
        <f t="shared" si="52"/>
        <v>1170.94</v>
      </c>
      <c r="AB213" s="173">
        <f t="shared" si="52"/>
        <v>1293.94</v>
      </c>
      <c r="AC213" s="173">
        <f t="shared" si="52"/>
        <v>1365.94</v>
      </c>
      <c r="AD213" s="173">
        <f t="shared" si="52"/>
        <v>1383.54</v>
      </c>
      <c r="AE213" s="173">
        <f t="shared" si="52"/>
        <v>1303.6399999999999</v>
      </c>
      <c r="AF213" s="173">
        <f t="shared" si="52"/>
        <v>1221.8400000000001</v>
      </c>
      <c r="AG213" s="173">
        <f t="shared" si="52"/>
        <v>1123.44</v>
      </c>
      <c r="AH213" s="173">
        <f t="shared" si="52"/>
        <v>1114.44</v>
      </c>
      <c r="AI213" s="173">
        <f t="shared" si="52"/>
        <v>1124.54</v>
      </c>
      <c r="AJ213" s="173">
        <f t="shared" si="52"/>
        <v>1125.04</v>
      </c>
      <c r="AK213" s="173">
        <f t="shared" si="52"/>
        <v>1126.1399999999999</v>
      </c>
      <c r="AL213" s="173">
        <f t="shared" si="52"/>
        <v>1205.94</v>
      </c>
      <c r="AM213" s="173">
        <f t="shared" si="52"/>
        <v>1253.74</v>
      </c>
      <c r="AN213" s="173">
        <f t="shared" si="52"/>
        <v>1378.6399999999999</v>
      </c>
      <c r="AO213" s="173">
        <f t="shared" si="52"/>
        <v>1408.6399999999999</v>
      </c>
      <c r="AP213" s="173">
        <f t="shared" si="52"/>
        <v>1349.74</v>
      </c>
      <c r="AQ213" s="173">
        <f t="shared" si="52"/>
        <v>1310.7400000000002</v>
      </c>
      <c r="AR213" s="173">
        <f t="shared" si="52"/>
        <v>1274.7400000000002</v>
      </c>
      <c r="AS213" s="173">
        <f t="shared" si="52"/>
        <v>1197.54</v>
      </c>
      <c r="AT213" s="173">
        <f t="shared" si="52"/>
        <v>1139.24</v>
      </c>
      <c r="AU213" s="173">
        <f t="shared" si="52"/>
        <v>1080.6399999999999</v>
      </c>
      <c r="AV213" s="173">
        <f t="shared" si="52"/>
        <v>964.6400000000001</v>
      </c>
      <c r="AW213" s="173">
        <f t="shared" si="52"/>
        <v>888.33999999999992</v>
      </c>
      <c r="AX213" s="173">
        <f t="shared" si="52"/>
        <v>857.24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3">B198</f>
        <v>0.64</v>
      </c>
      <c r="C234" s="176">
        <f t="shared" si="53"/>
        <v>0.64</v>
      </c>
      <c r="D234" s="176">
        <f t="shared" si="53"/>
        <v>0.64</v>
      </c>
      <c r="E234" s="176">
        <f t="shared" si="53"/>
        <v>0.64</v>
      </c>
      <c r="F234" s="176">
        <f t="shared" si="53"/>
        <v>0.64</v>
      </c>
      <c r="G234" s="176">
        <f t="shared" si="53"/>
        <v>0.64</v>
      </c>
      <c r="H234" s="176">
        <f t="shared" si="53"/>
        <v>0.64</v>
      </c>
      <c r="I234" s="176">
        <f t="shared" si="53"/>
        <v>0.64</v>
      </c>
      <c r="J234" s="176">
        <f t="shared" si="53"/>
        <v>0.64</v>
      </c>
      <c r="K234" s="176">
        <f t="shared" si="53"/>
        <v>0.64</v>
      </c>
      <c r="L234" s="176">
        <f t="shared" si="53"/>
        <v>0.64</v>
      </c>
      <c r="M234" s="176">
        <f t="shared" si="53"/>
        <v>0.64</v>
      </c>
      <c r="N234" s="176">
        <f t="shared" si="53"/>
        <v>0.64</v>
      </c>
      <c r="O234" s="176">
        <f t="shared" si="53"/>
        <v>0.64</v>
      </c>
      <c r="P234" s="176">
        <f t="shared" si="53"/>
        <v>0.64</v>
      </c>
      <c r="Q234" s="176">
        <f t="shared" si="53"/>
        <v>0.64</v>
      </c>
      <c r="R234" s="176">
        <f t="shared" si="53"/>
        <v>0.64</v>
      </c>
      <c r="S234" s="176">
        <f t="shared" si="53"/>
        <v>0.64</v>
      </c>
      <c r="T234" s="176">
        <f t="shared" si="53"/>
        <v>0.64</v>
      </c>
      <c r="U234" s="176">
        <f t="shared" si="53"/>
        <v>0.64</v>
      </c>
      <c r="V234" s="176">
        <f t="shared" si="53"/>
        <v>0.64</v>
      </c>
      <c r="W234" s="176">
        <f t="shared" si="53"/>
        <v>0.64</v>
      </c>
      <c r="X234" s="176">
        <f t="shared" si="53"/>
        <v>0.64</v>
      </c>
      <c r="Y234" s="176">
        <f t="shared" si="53"/>
        <v>0.64</v>
      </c>
      <c r="Z234" s="176">
        <f t="shared" si="53"/>
        <v>0.64</v>
      </c>
      <c r="AA234" s="176">
        <f t="shared" si="53"/>
        <v>0.64</v>
      </c>
      <c r="AB234" s="176">
        <f t="shared" si="53"/>
        <v>0.64</v>
      </c>
      <c r="AC234" s="176">
        <f t="shared" si="53"/>
        <v>0.64</v>
      </c>
      <c r="AD234" s="176">
        <f t="shared" si="53"/>
        <v>0.64</v>
      </c>
      <c r="AE234" s="176">
        <f t="shared" si="53"/>
        <v>0.64</v>
      </c>
      <c r="AF234" s="176">
        <f t="shared" si="53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4">IF(C202&lt;100,"",C202-520)</f>
        <v/>
      </c>
      <c r="D235" s="120" t="str">
        <f t="shared" si="54"/>
        <v/>
      </c>
      <c r="E235" s="120" t="str">
        <f t="shared" si="54"/>
        <v/>
      </c>
      <c r="F235" s="120" t="str">
        <f t="shared" si="54"/>
        <v/>
      </c>
      <c r="G235" s="120" t="str">
        <f t="shared" si="54"/>
        <v/>
      </c>
      <c r="H235" s="120" t="str">
        <f t="shared" si="54"/>
        <v/>
      </c>
      <c r="I235" s="120" t="str">
        <f t="shared" si="54"/>
        <v/>
      </c>
      <c r="J235" s="120" t="str">
        <f t="shared" si="54"/>
        <v/>
      </c>
      <c r="K235" s="120" t="str">
        <f t="shared" si="54"/>
        <v/>
      </c>
      <c r="L235" s="120" t="str">
        <f t="shared" si="54"/>
        <v/>
      </c>
      <c r="M235" s="120" t="str">
        <f t="shared" si="54"/>
        <v/>
      </c>
      <c r="N235" s="120" t="str">
        <f t="shared" si="54"/>
        <v/>
      </c>
      <c r="O235" s="120" t="str">
        <f t="shared" si="54"/>
        <v/>
      </c>
      <c r="P235" s="120" t="str">
        <f t="shared" si="54"/>
        <v/>
      </c>
      <c r="Q235" s="120" t="str">
        <f t="shared" si="54"/>
        <v/>
      </c>
      <c r="R235" s="120" t="str">
        <f t="shared" si="54"/>
        <v/>
      </c>
      <c r="S235" s="120" t="str">
        <f t="shared" si="54"/>
        <v/>
      </c>
      <c r="T235" s="120" t="str">
        <f t="shared" si="54"/>
        <v/>
      </c>
      <c r="U235" s="120" t="str">
        <f t="shared" si="54"/>
        <v/>
      </c>
      <c r="V235" s="120" t="str">
        <f t="shared" si="54"/>
        <v/>
      </c>
      <c r="W235" s="120" t="str">
        <f t="shared" si="54"/>
        <v/>
      </c>
      <c r="X235" s="120" t="str">
        <f t="shared" si="54"/>
        <v/>
      </c>
      <c r="Y235" s="120" t="str">
        <f t="shared" si="54"/>
        <v/>
      </c>
      <c r="Z235" s="120" t="str">
        <f t="shared" si="54"/>
        <v/>
      </c>
      <c r="AA235" s="120" t="str">
        <f t="shared" si="54"/>
        <v/>
      </c>
      <c r="AB235" s="120" t="str">
        <f t="shared" si="54"/>
        <v/>
      </c>
      <c r="AC235" s="120" t="str">
        <f t="shared" si="54"/>
        <v/>
      </c>
      <c r="AD235" s="120" t="str">
        <f t="shared" si="54"/>
        <v/>
      </c>
      <c r="AE235" s="120" t="str">
        <f t="shared" si="54"/>
        <v/>
      </c>
      <c r="AF235" s="120" t="str">
        <f t="shared" si="54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5">IF(B203&lt;100,"",B203-620)</f>
        <v/>
      </c>
      <c r="C236" s="120" t="str">
        <f t="shared" si="55"/>
        <v/>
      </c>
      <c r="D236" s="120" t="str">
        <f t="shared" si="55"/>
        <v/>
      </c>
      <c r="E236" s="120" t="str">
        <f t="shared" si="55"/>
        <v/>
      </c>
      <c r="F236" s="120" t="str">
        <f t="shared" si="55"/>
        <v/>
      </c>
      <c r="G236" s="120" t="str">
        <f t="shared" si="55"/>
        <v/>
      </c>
      <c r="H236" s="120" t="str">
        <f t="shared" si="55"/>
        <v/>
      </c>
      <c r="I236" s="120" t="str">
        <f t="shared" si="55"/>
        <v/>
      </c>
      <c r="J236" s="120" t="str">
        <f t="shared" si="55"/>
        <v/>
      </c>
      <c r="K236" s="120" t="str">
        <f t="shared" si="55"/>
        <v/>
      </c>
      <c r="L236" s="120" t="str">
        <f t="shared" si="55"/>
        <v/>
      </c>
      <c r="M236" s="120" t="str">
        <f t="shared" si="55"/>
        <v/>
      </c>
      <c r="N236" s="120" t="str">
        <f t="shared" si="55"/>
        <v/>
      </c>
      <c r="O236" s="120" t="str">
        <f t="shared" si="55"/>
        <v/>
      </c>
      <c r="P236" s="120" t="str">
        <f t="shared" si="55"/>
        <v/>
      </c>
      <c r="Q236" s="120" t="str">
        <f t="shared" si="55"/>
        <v/>
      </c>
      <c r="R236" s="120" t="str">
        <f t="shared" si="55"/>
        <v/>
      </c>
      <c r="S236" s="120" t="str">
        <f t="shared" si="55"/>
        <v/>
      </c>
      <c r="T236" s="120" t="str">
        <f t="shared" si="55"/>
        <v/>
      </c>
      <c r="U236" s="120" t="str">
        <f t="shared" si="55"/>
        <v/>
      </c>
      <c r="V236" s="120" t="str">
        <f t="shared" si="55"/>
        <v/>
      </c>
      <c r="W236" s="120" t="str">
        <f t="shared" si="55"/>
        <v/>
      </c>
      <c r="X236" s="120" t="str">
        <f t="shared" si="55"/>
        <v/>
      </c>
      <c r="Y236" s="120" t="str">
        <f t="shared" si="55"/>
        <v/>
      </c>
      <c r="Z236" s="120" t="str">
        <f t="shared" si="55"/>
        <v/>
      </c>
      <c r="AA236" s="120" t="str">
        <f t="shared" si="55"/>
        <v/>
      </c>
      <c r="AB236" s="120" t="str">
        <f t="shared" si="55"/>
        <v/>
      </c>
      <c r="AC236" s="120" t="str">
        <f t="shared" si="55"/>
        <v/>
      </c>
      <c r="AD236" s="120" t="str">
        <f t="shared" si="55"/>
        <v/>
      </c>
      <c r="AE236" s="120" t="str">
        <f t="shared" si="55"/>
        <v/>
      </c>
      <c r="AF236" s="120" t="str">
        <f t="shared" si="55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6">IF(B204&lt;100,"",B204-330)</f>
        <v/>
      </c>
      <c r="C237" s="120" t="str">
        <f t="shared" si="56"/>
        <v/>
      </c>
      <c r="D237" s="120" t="str">
        <f t="shared" si="56"/>
        <v/>
      </c>
      <c r="E237" s="120" t="str">
        <f t="shared" si="56"/>
        <v/>
      </c>
      <c r="F237" s="120" t="str">
        <f t="shared" si="56"/>
        <v/>
      </c>
      <c r="G237" s="120" t="str">
        <f t="shared" si="56"/>
        <v/>
      </c>
      <c r="H237" s="120" t="str">
        <f t="shared" si="56"/>
        <v/>
      </c>
      <c r="I237" s="120" t="str">
        <f t="shared" si="56"/>
        <v/>
      </c>
      <c r="J237" s="120" t="str">
        <f t="shared" si="56"/>
        <v/>
      </c>
      <c r="K237" s="120" t="str">
        <f t="shared" si="56"/>
        <v/>
      </c>
      <c r="L237" s="120" t="str">
        <f t="shared" si="56"/>
        <v/>
      </c>
      <c r="M237" s="120" t="str">
        <f t="shared" si="56"/>
        <v/>
      </c>
      <c r="N237" s="120" t="str">
        <f t="shared" si="56"/>
        <v/>
      </c>
      <c r="O237" s="120" t="str">
        <f t="shared" si="56"/>
        <v/>
      </c>
      <c r="P237" s="120" t="str">
        <f t="shared" si="56"/>
        <v/>
      </c>
      <c r="Q237" s="120" t="str">
        <f t="shared" si="56"/>
        <v/>
      </c>
      <c r="R237" s="120" t="str">
        <f t="shared" si="56"/>
        <v/>
      </c>
      <c r="S237" s="120" t="str">
        <f t="shared" si="56"/>
        <v/>
      </c>
      <c r="T237" s="120" t="str">
        <f t="shared" si="56"/>
        <v/>
      </c>
      <c r="U237" s="120" t="str">
        <f t="shared" si="56"/>
        <v/>
      </c>
      <c r="V237" s="120" t="str">
        <f t="shared" si="56"/>
        <v/>
      </c>
      <c r="W237" s="120" t="str">
        <f t="shared" si="56"/>
        <v/>
      </c>
      <c r="X237" s="120" t="str">
        <f t="shared" si="56"/>
        <v/>
      </c>
      <c r="Y237" s="120" t="str">
        <f t="shared" si="56"/>
        <v/>
      </c>
      <c r="Z237" s="120" t="str">
        <f t="shared" si="56"/>
        <v/>
      </c>
      <c r="AA237" s="120" t="str">
        <f t="shared" si="56"/>
        <v/>
      </c>
      <c r="AB237" s="120" t="str">
        <f t="shared" si="56"/>
        <v/>
      </c>
      <c r="AC237" s="120" t="str">
        <f t="shared" si="56"/>
        <v/>
      </c>
      <c r="AD237" s="120" t="str">
        <f t="shared" si="56"/>
        <v/>
      </c>
      <c r="AE237" s="120" t="str">
        <f t="shared" si="56"/>
        <v/>
      </c>
      <c r="AF237" s="120" t="str">
        <f t="shared" si="56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7">IF(C205&lt;100,"",C205-1500)</f>
        <v/>
      </c>
      <c r="D238" s="120" t="str">
        <f t="shared" si="57"/>
        <v/>
      </c>
      <c r="E238" s="120" t="str">
        <f t="shared" si="57"/>
        <v/>
      </c>
      <c r="F238" s="120" t="str">
        <f t="shared" si="57"/>
        <v/>
      </c>
      <c r="G238" s="120" t="str">
        <f t="shared" si="57"/>
        <v/>
      </c>
      <c r="H238" s="120" t="str">
        <f t="shared" si="57"/>
        <v/>
      </c>
      <c r="I238" s="120" t="str">
        <f t="shared" si="57"/>
        <v/>
      </c>
      <c r="J238" s="120" t="str">
        <f t="shared" si="57"/>
        <v/>
      </c>
      <c r="K238" s="120" t="str">
        <f t="shared" si="57"/>
        <v/>
      </c>
      <c r="L238" s="120" t="str">
        <f t="shared" si="57"/>
        <v/>
      </c>
      <c r="M238" s="120" t="str">
        <f t="shared" si="57"/>
        <v/>
      </c>
      <c r="N238" s="120" t="str">
        <f t="shared" si="57"/>
        <v/>
      </c>
      <c r="O238" s="120" t="str">
        <f t="shared" si="57"/>
        <v/>
      </c>
      <c r="P238" s="120" t="str">
        <f t="shared" si="57"/>
        <v/>
      </c>
      <c r="Q238" s="120" t="str">
        <f t="shared" si="57"/>
        <v/>
      </c>
      <c r="R238" s="120" t="str">
        <f t="shared" si="57"/>
        <v/>
      </c>
      <c r="S238" s="120" t="str">
        <f t="shared" si="57"/>
        <v/>
      </c>
      <c r="T238" s="120" t="str">
        <f t="shared" si="57"/>
        <v/>
      </c>
      <c r="U238" s="120" t="str">
        <f t="shared" si="57"/>
        <v/>
      </c>
      <c r="V238" s="120" t="str">
        <f t="shared" si="57"/>
        <v/>
      </c>
      <c r="W238" s="120" t="str">
        <f t="shared" si="57"/>
        <v/>
      </c>
      <c r="X238" s="120" t="str">
        <f t="shared" si="57"/>
        <v/>
      </c>
      <c r="Y238" s="120" t="str">
        <f t="shared" si="57"/>
        <v/>
      </c>
      <c r="Z238" s="120" t="str">
        <f t="shared" si="57"/>
        <v/>
      </c>
      <c r="AA238" s="120" t="str">
        <f t="shared" si="57"/>
        <v/>
      </c>
      <c r="AB238" s="120" t="str">
        <f t="shared" si="57"/>
        <v/>
      </c>
      <c r="AC238" s="120" t="str">
        <f t="shared" si="57"/>
        <v/>
      </c>
      <c r="AD238" s="120" t="str">
        <f t="shared" si="57"/>
        <v/>
      </c>
      <c r="AE238" s="120" t="str">
        <f t="shared" si="57"/>
        <v/>
      </c>
      <c r="AF238" s="120" t="str">
        <f t="shared" si="57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960" priority="341">
      <formula>S$9&gt;=20/24</formula>
    </cfRule>
    <cfRule type="expression" dxfId="2959" priority="342">
      <formula>AND(S$9&gt;=14/24,S$9&lt;20/24)</formula>
    </cfRule>
    <cfRule type="expression" dxfId="2958" priority="343">
      <formula>AND(S$9&gt;=8/24,S$9&lt;14/24)</formula>
    </cfRule>
    <cfRule type="expression" dxfId="2957" priority="344">
      <formula>S$9&lt;8/24</formula>
    </cfRule>
  </conditionalFormatting>
  <conditionalFormatting sqref="B8:AF10 AA81:AF81 B81:Q81 B56:AF56 B82:AF82 C193:AF199 AF57:AF59 B68:AF72 T212:AX212 N39:Q39 N61:N67 O40:P42 Q42 O45:Q47 O60:Q67 AA84:AF91 B74:AF78 B80:AF80 L61:M61 L60:N60 B63:K67 B57:K61 L37:Q37 L16:Q32 Q40:V41 L58:V59 W85:Z91 Y40:Z41 L11:AD11 AA40:AD43 L53:AF55 R18:AF30 L13:Q14">
    <cfRule type="expression" dxfId="2956" priority="337">
      <formula>B$9&gt;=20/24</formula>
    </cfRule>
    <cfRule type="expression" dxfId="2955" priority="338">
      <formula>AND(B$9&gt;=14/24,B$9&lt;20/24)</formula>
    </cfRule>
    <cfRule type="expression" dxfId="2954" priority="339">
      <formula>AND(B$9&gt;=8/24,B$9&lt;14/24)</formula>
    </cfRule>
    <cfRule type="expression" dxfId="2953" priority="340">
      <formula>B$9&lt;8/24</formula>
    </cfRule>
  </conditionalFormatting>
  <conditionalFormatting sqref="B191:AF191">
    <cfRule type="expression" dxfId="2952" priority="333">
      <formula>B$9&gt;=20/24</formula>
    </cfRule>
    <cfRule type="expression" dxfId="2951" priority="334">
      <formula>AND(B$9&gt;=14/24,B$9&lt;20/24)</formula>
    </cfRule>
    <cfRule type="expression" dxfId="2950" priority="335">
      <formula>AND(B$9&gt;=8/24,B$9&lt;14/24)</formula>
    </cfRule>
    <cfRule type="expression" dxfId="2949" priority="336">
      <formula>B$9&lt;8/24</formula>
    </cfRule>
  </conditionalFormatting>
  <conditionalFormatting sqref="AL4:AL6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L57:Q57">
    <cfRule type="expression" dxfId="2948" priority="328">
      <formula>L$9&gt;=20/24</formula>
    </cfRule>
    <cfRule type="expression" dxfId="2947" priority="329">
      <formula>AND(L$9&gt;=14/24,L$9&lt;20/24)</formula>
    </cfRule>
    <cfRule type="expression" dxfId="2946" priority="330">
      <formula>AND(L$9&gt;=8/24,L$9&lt;14/24)</formula>
    </cfRule>
    <cfRule type="expression" dxfId="2945" priority="331">
      <formula>L$9&lt;8/24</formula>
    </cfRule>
  </conditionalFormatting>
  <conditionalFormatting sqref="O43:Q43">
    <cfRule type="expression" dxfId="2944" priority="324">
      <formula>O$9&gt;=20/24</formula>
    </cfRule>
    <cfRule type="expression" dxfId="2943" priority="325">
      <formula>AND(O$9&gt;=14/24,O$9&lt;20/24)</formula>
    </cfRule>
    <cfRule type="expression" dxfId="2942" priority="326">
      <formula>AND(O$9&gt;=8/24,O$9&lt;14/24)</formula>
    </cfRule>
    <cfRule type="expression" dxfId="2941" priority="327">
      <formula>O$9&lt;8/24</formula>
    </cfRule>
  </conditionalFormatting>
  <conditionalFormatting sqref="R39:V39 Y39:AD39">
    <cfRule type="expression" dxfId="2940" priority="316">
      <formula>R$9&gt;=20/24</formula>
    </cfRule>
    <cfRule type="expression" dxfId="2939" priority="317">
      <formula>AND(R$9&gt;=14/24,R$9&lt;20/24)</formula>
    </cfRule>
    <cfRule type="expression" dxfId="2938" priority="318">
      <formula>AND(R$9&gt;=8/24,R$9&lt;14/24)</formula>
    </cfRule>
    <cfRule type="expression" dxfId="2937" priority="319">
      <formula>R$9&lt;8/24</formula>
    </cfRule>
  </conditionalFormatting>
  <conditionalFormatting sqref="R57:AE57">
    <cfRule type="expression" dxfId="2936" priority="312">
      <formula>R$9&gt;=20/24</formula>
    </cfRule>
    <cfRule type="expression" dxfId="2935" priority="313">
      <formula>AND(R$9&gt;=14/24,R$9&lt;20/24)</formula>
    </cfRule>
    <cfRule type="expression" dxfId="2934" priority="314">
      <formula>AND(R$9&gt;=8/24,R$9&lt;14/24)</formula>
    </cfRule>
    <cfRule type="expression" dxfId="2933" priority="315">
      <formula>R$9&lt;8/24</formula>
    </cfRule>
  </conditionalFormatting>
  <conditionalFormatting sqref="R81:Z81">
    <cfRule type="expression" dxfId="2932" priority="308">
      <formula>R$9&gt;=20/24</formula>
    </cfRule>
    <cfRule type="expression" dxfId="2931" priority="309">
      <formula>AND(R$9&gt;=14/24,R$9&lt;20/24)</formula>
    </cfRule>
    <cfRule type="expression" dxfId="2930" priority="310">
      <formula>AND(R$9&gt;=8/24,R$9&lt;14/24)</formula>
    </cfRule>
    <cfRule type="expression" dxfId="2929" priority="311">
      <formula>R$9&lt;8/24</formula>
    </cfRule>
  </conditionalFormatting>
  <conditionalFormatting sqref="W84:Z84">
    <cfRule type="expression" dxfId="2928" priority="304">
      <formula>W$9&gt;=20/24</formula>
    </cfRule>
    <cfRule type="expression" dxfId="2927" priority="305">
      <formula>AND(W$9&gt;=14/24,W$9&lt;20/24)</formula>
    </cfRule>
    <cfRule type="expression" dxfId="2926" priority="306">
      <formula>AND(W$9&gt;=8/24,W$9&lt;14/24)</formula>
    </cfRule>
    <cfRule type="expression" dxfId="2925" priority="307">
      <formula>W$9&lt;8/24</formula>
    </cfRule>
  </conditionalFormatting>
  <conditionalFormatting sqref="L35:Q35">
    <cfRule type="expression" dxfId="2924" priority="300">
      <formula>L$9&gt;=20/24</formula>
    </cfRule>
    <cfRule type="expression" dxfId="2923" priority="301">
      <formula>AND(L$9&gt;=14/24,L$9&lt;20/24)</formula>
    </cfRule>
    <cfRule type="expression" dxfId="2922" priority="302">
      <formula>AND(L$9&gt;=8/24,L$9&lt;14/24)</formula>
    </cfRule>
    <cfRule type="expression" dxfId="2921" priority="303">
      <formula>L$9&lt;8/24</formula>
    </cfRule>
  </conditionalFormatting>
  <conditionalFormatting sqref="O49:V49">
    <cfRule type="expression" dxfId="2920" priority="296">
      <formula>O$9&gt;=20/24</formula>
    </cfRule>
    <cfRule type="expression" dxfId="2919" priority="297">
      <formula>AND(O$9&gt;=14/24,O$9&lt;20/24)</formula>
    </cfRule>
    <cfRule type="expression" dxfId="2918" priority="298">
      <formula>AND(O$9&gt;=8/24,O$9&lt;14/24)</formula>
    </cfRule>
    <cfRule type="expression" dxfId="2917" priority="299">
      <formula>O$9&lt;8/24</formula>
    </cfRule>
  </conditionalFormatting>
  <conditionalFormatting sqref="O50:Q50">
    <cfRule type="expression" dxfId="2916" priority="292">
      <formula>O$9&gt;=20/24</formula>
    </cfRule>
    <cfRule type="expression" dxfId="2915" priority="293">
      <formula>AND(O$9&gt;=14/24,O$9&lt;20/24)</formula>
    </cfRule>
    <cfRule type="expression" dxfId="2914" priority="294">
      <formula>AND(O$9&gt;=8/24,O$9&lt;14/24)</formula>
    </cfRule>
    <cfRule type="expression" dxfId="2913" priority="295">
      <formula>O$9&lt;8/24</formula>
    </cfRule>
  </conditionalFormatting>
  <conditionalFormatting sqref="O45:Q47">
    <cfRule type="expression" dxfId="2912" priority="288">
      <formula>O$9&gt;=20/24</formula>
    </cfRule>
    <cfRule type="expression" dxfId="2911" priority="289">
      <formula>AND(O$9&gt;=14/24,O$9&lt;20/24)</formula>
    </cfRule>
    <cfRule type="expression" dxfId="2910" priority="290">
      <formula>AND(O$9&gt;=8/24,O$9&lt;14/24)</formula>
    </cfRule>
    <cfRule type="expression" dxfId="2909" priority="291">
      <formula>O$9&lt;8/24</formula>
    </cfRule>
  </conditionalFormatting>
  <conditionalFormatting sqref="R37:AD37">
    <cfRule type="expression" dxfId="2908" priority="284">
      <formula>R$9&gt;=20/24</formula>
    </cfRule>
    <cfRule type="expression" dxfId="2907" priority="285">
      <formula>AND(R$9&gt;=14/24,R$9&lt;20/24)</formula>
    </cfRule>
    <cfRule type="expression" dxfId="2906" priority="286">
      <formula>AND(R$9&gt;=8/24,R$9&lt;14/24)</formula>
    </cfRule>
    <cfRule type="expression" dxfId="2905" priority="287">
      <formula>R$9&lt;8/24</formula>
    </cfRule>
  </conditionalFormatting>
  <conditionalFormatting sqref="R31:AF32 R35:AF35">
    <cfRule type="expression" dxfId="2904" priority="280">
      <formula>R$9&gt;=20/24</formula>
    </cfRule>
    <cfRule type="expression" dxfId="2903" priority="281">
      <formula>AND(R$9&gt;=14/24,R$9&lt;20/24)</formula>
    </cfRule>
    <cfRule type="expression" dxfId="2902" priority="282">
      <formula>AND(R$9&gt;=8/24,R$9&lt;14/24)</formula>
    </cfRule>
    <cfRule type="expression" dxfId="2901" priority="283">
      <formula>R$9&lt;8/24</formula>
    </cfRule>
  </conditionalFormatting>
  <conditionalFormatting sqref="R42:V43 R45:V47">
    <cfRule type="expression" dxfId="2900" priority="276">
      <formula>R$9&gt;=20/24</formula>
    </cfRule>
    <cfRule type="expression" dxfId="2899" priority="277">
      <formula>AND(R$9&gt;=14/24,R$9&lt;20/24)</formula>
    </cfRule>
    <cfRule type="expression" dxfId="2898" priority="278">
      <formula>AND(R$9&gt;=8/24,R$9&lt;14/24)</formula>
    </cfRule>
    <cfRule type="expression" dxfId="2897" priority="279">
      <formula>R$9&lt;8/24</formula>
    </cfRule>
  </conditionalFormatting>
  <conditionalFormatting sqref="R49:V49">
    <cfRule type="expression" dxfId="2896" priority="272">
      <formula>R$9&gt;=20/24</formula>
    </cfRule>
    <cfRule type="expression" dxfId="2895" priority="273">
      <formula>AND(R$9&gt;=14/24,R$9&lt;20/24)</formula>
    </cfRule>
    <cfRule type="expression" dxfId="2894" priority="274">
      <formula>AND(R$9&gt;=8/24,R$9&lt;14/24)</formula>
    </cfRule>
    <cfRule type="expression" dxfId="2893" priority="275">
      <formula>R$9&lt;8/24</formula>
    </cfRule>
  </conditionalFormatting>
  <conditionalFormatting sqref="R50:V50">
    <cfRule type="expression" dxfId="2892" priority="268">
      <formula>R$9&gt;=20/24</formula>
    </cfRule>
    <cfRule type="expression" dxfId="2891" priority="269">
      <formula>AND(R$9&gt;=14/24,R$9&lt;20/24)</formula>
    </cfRule>
    <cfRule type="expression" dxfId="2890" priority="270">
      <formula>AND(R$9&gt;=8/24,R$9&lt;14/24)</formula>
    </cfRule>
    <cfRule type="expression" dxfId="2889" priority="271">
      <formula>R$9&lt;8/24</formula>
    </cfRule>
  </conditionalFormatting>
  <conditionalFormatting sqref="R60:AF67">
    <cfRule type="expression" dxfId="2888" priority="264">
      <formula>R$9&gt;=20/24</formula>
    </cfRule>
    <cfRule type="expression" dxfId="2887" priority="265">
      <formula>AND(R$9&gt;=14/24,R$9&lt;20/24)</formula>
    </cfRule>
    <cfRule type="expression" dxfId="2886" priority="266">
      <formula>AND(R$9&gt;=8/24,R$9&lt;14/24)</formula>
    </cfRule>
    <cfRule type="expression" dxfId="2885" priority="267">
      <formula>R$9&lt;8/24</formula>
    </cfRule>
  </conditionalFormatting>
  <conditionalFormatting sqref="AA94:AF97">
    <cfRule type="expression" dxfId="2884" priority="260">
      <formula>AA$9&gt;=20/24</formula>
    </cfRule>
    <cfRule type="expression" dxfId="2883" priority="261">
      <formula>AND(AA$9&gt;=14/24,AA$9&lt;20/24)</formula>
    </cfRule>
    <cfRule type="expression" dxfId="2882" priority="262">
      <formula>AND(AA$9&gt;=8/24,AA$9&lt;14/24)</formula>
    </cfRule>
    <cfRule type="expression" dxfId="2881" priority="263">
      <formula>AA$9&lt;8/24</formula>
    </cfRule>
  </conditionalFormatting>
  <conditionalFormatting sqref="B62:K62">
    <cfRule type="expression" dxfId="2880" priority="256">
      <formula>B$9&gt;=20/24</formula>
    </cfRule>
    <cfRule type="expression" dxfId="2879" priority="257">
      <formula>AND(B$9&gt;=14/24,B$9&lt;20/24)</formula>
    </cfRule>
    <cfRule type="expression" dxfId="2878" priority="258">
      <formula>AND(B$9&gt;=8/24,B$9&lt;14/24)</formula>
    </cfRule>
    <cfRule type="expression" dxfId="2877" priority="259">
      <formula>B$9&lt;8/24</formula>
    </cfRule>
  </conditionalFormatting>
  <conditionalFormatting sqref="W94:Z97">
    <cfRule type="expression" dxfId="2876" priority="252">
      <formula>W$9&gt;=20/24</formula>
    </cfRule>
    <cfRule type="expression" dxfId="2875" priority="253">
      <formula>AND(W$9&gt;=14/24,W$9&lt;20/24)</formula>
    </cfRule>
    <cfRule type="expression" dxfId="2874" priority="254">
      <formula>AND(W$9&gt;=8/24,W$9&lt;14/24)</formula>
    </cfRule>
    <cfRule type="expression" dxfId="2873" priority="255">
      <formula>W$9&lt;8/24</formula>
    </cfRule>
  </conditionalFormatting>
  <conditionalFormatting sqref="B39:K43 N39:R39 O45:R47 O40:R43 B16:Q32 O49:R50 B45:K50 R48 S39:V43 S45:V50 B51:V51 X51:AG51 Y39:Z41 AA39:AF43 B52:AF56 R18:AF32 B35:AF38 B13:Q14 B11:AF11">
    <cfRule type="expression" dxfId="2872" priority="251">
      <formula>B11&gt;$AG11</formula>
    </cfRule>
  </conditionalFormatting>
  <conditionalFormatting sqref="A100:A156 A84:A97 A11:A14 A16:A32 A45:A72 A80:A82 A74:A78 A35:A43 A169:A200">
    <cfRule type="expression" dxfId="2871" priority="250">
      <formula>$AH11=0</formula>
    </cfRule>
  </conditionalFormatting>
  <conditionalFormatting sqref="AA98:AF98">
    <cfRule type="expression" dxfId="2870" priority="246">
      <formula>AA$9&gt;=20/24</formula>
    </cfRule>
    <cfRule type="expression" dxfId="2869" priority="247">
      <formula>AND(AA$9&gt;=14/24,AA$9&lt;20/24)</formula>
    </cfRule>
    <cfRule type="expression" dxfId="2868" priority="248">
      <formula>AND(AA$9&gt;=8/24,AA$9&lt;14/24)</formula>
    </cfRule>
    <cfRule type="expression" dxfId="2867" priority="249">
      <formula>AA$9&lt;8/24</formula>
    </cfRule>
  </conditionalFormatting>
  <conditionalFormatting sqref="W98:Z98">
    <cfRule type="expression" dxfId="2866" priority="242">
      <formula>W$9&gt;=20/24</formula>
    </cfRule>
    <cfRule type="expression" dxfId="2865" priority="243">
      <formula>AND(W$9&gt;=14/24,W$9&lt;20/24)</formula>
    </cfRule>
    <cfRule type="expression" dxfId="2864" priority="244">
      <formula>AND(W$9&gt;=8/24,W$9&lt;14/24)</formula>
    </cfRule>
    <cfRule type="expression" dxfId="2863" priority="245">
      <formula>W$9&lt;8/24</formula>
    </cfRule>
  </conditionalFormatting>
  <conditionalFormatting sqref="A98">
    <cfRule type="expression" dxfId="2862" priority="241">
      <formula>$AH98=0</formula>
    </cfRule>
  </conditionalFormatting>
  <conditionalFormatting sqref="L36:AF36">
    <cfRule type="expression" dxfId="2861" priority="237">
      <formula>L$9&gt;=20/24</formula>
    </cfRule>
    <cfRule type="expression" dxfId="2860" priority="238">
      <formula>AND(L$9&gt;=14/24,L$9&lt;20/24)</formula>
    </cfRule>
    <cfRule type="expression" dxfId="2859" priority="239">
      <formula>AND(L$9&gt;=8/24,L$9&lt;14/24)</formula>
    </cfRule>
    <cfRule type="expression" dxfId="2858" priority="240">
      <formula>L$9&lt;8/24</formula>
    </cfRule>
  </conditionalFormatting>
  <conditionalFormatting sqref="R36:AF36">
    <cfRule type="expression" dxfId="2857" priority="233">
      <formula>R$9&gt;=20/24</formula>
    </cfRule>
    <cfRule type="expression" dxfId="2856" priority="234">
      <formula>AND(R$9&gt;=14/24,R$9&lt;20/24)</formula>
    </cfRule>
    <cfRule type="expression" dxfId="2855" priority="235">
      <formula>AND(R$9&gt;=8/24,R$9&lt;14/24)</formula>
    </cfRule>
    <cfRule type="expression" dxfId="2854" priority="236">
      <formula>R$9&lt;8/24</formula>
    </cfRule>
  </conditionalFormatting>
  <conditionalFormatting sqref="B36:K36">
    <cfRule type="expression" dxfId="2853" priority="229">
      <formula>B$9&gt;=20/24</formula>
    </cfRule>
    <cfRule type="expression" dxfId="2852" priority="230">
      <formula>AND(B$9&gt;=14/24,B$9&lt;20/24)</formula>
    </cfRule>
    <cfRule type="expression" dxfId="2851" priority="231">
      <formula>AND(B$9&gt;=8/24,B$9&lt;14/24)</formula>
    </cfRule>
    <cfRule type="expression" dxfId="2850" priority="232">
      <formula>B$9&lt;8/24</formula>
    </cfRule>
  </conditionalFormatting>
  <conditionalFormatting sqref="L62:M67">
    <cfRule type="expression" dxfId="2849" priority="221">
      <formula>L$9&gt;=20/24</formula>
    </cfRule>
    <cfRule type="expression" dxfId="2848" priority="222">
      <formula>AND(L$9&gt;=14/24,L$9&lt;20/24)</formula>
    </cfRule>
    <cfRule type="expression" dxfId="2847" priority="223">
      <formula>AND(L$9&gt;=8/24,L$9&lt;14/24)</formula>
    </cfRule>
    <cfRule type="expression" dxfId="2846" priority="224">
      <formula>L$9&lt;8/24</formula>
    </cfRule>
  </conditionalFormatting>
  <conditionalFormatting sqref="AL32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L34:Q34">
    <cfRule type="expression" dxfId="2845" priority="212">
      <formula>L$9&gt;=20/24</formula>
    </cfRule>
    <cfRule type="expression" dxfId="2844" priority="213">
      <formula>AND(L$9&gt;=14/24,L$9&lt;20/24)</formula>
    </cfRule>
    <cfRule type="expression" dxfId="2843" priority="214">
      <formula>AND(L$9&gt;=8/24,L$9&lt;14/24)</formula>
    </cfRule>
    <cfRule type="expression" dxfId="2842" priority="215">
      <formula>L$9&lt;8/24</formula>
    </cfRule>
  </conditionalFormatting>
  <conditionalFormatting sqref="R34:AF34">
    <cfRule type="expression" dxfId="2841" priority="208">
      <formula>R$9&gt;=20/24</formula>
    </cfRule>
    <cfRule type="expression" dxfId="2840" priority="209">
      <formula>AND(R$9&gt;=14/24,R$9&lt;20/24)</formula>
    </cfRule>
    <cfRule type="expression" dxfId="2839" priority="210">
      <formula>AND(R$9&gt;=8/24,R$9&lt;14/24)</formula>
    </cfRule>
    <cfRule type="expression" dxfId="2838" priority="211">
      <formula>R$9&lt;8/24</formula>
    </cfRule>
  </conditionalFormatting>
  <conditionalFormatting sqref="B34:AF34">
    <cfRule type="expression" dxfId="2837" priority="207">
      <formula>B34&gt;$AG34</formula>
    </cfRule>
  </conditionalFormatting>
  <conditionalFormatting sqref="A34">
    <cfRule type="expression" dxfId="2836" priority="206">
      <formula>$AH34=0</formula>
    </cfRule>
  </conditionalFormatting>
  <conditionalFormatting sqref="B83:AF83">
    <cfRule type="expression" dxfId="2835" priority="202">
      <formula>B$9&gt;=20/24</formula>
    </cfRule>
    <cfRule type="expression" dxfId="2834" priority="203">
      <formula>AND(B$9&gt;=14/24,B$9&lt;20/24)</formula>
    </cfRule>
    <cfRule type="expression" dxfId="2833" priority="204">
      <formula>AND(B$9&gt;=8/24,B$9&lt;14/24)</formula>
    </cfRule>
    <cfRule type="expression" dxfId="2832" priority="205">
      <formula>B$9&lt;8/24</formula>
    </cfRule>
  </conditionalFormatting>
  <conditionalFormatting sqref="A83">
    <cfRule type="expression" dxfId="2831" priority="201">
      <formula>$AH83=0</formula>
    </cfRule>
  </conditionalFormatting>
  <conditionalFormatting sqref="L15:Q15">
    <cfRule type="expression" dxfId="2830" priority="193">
      <formula>L$9&gt;=20/24</formula>
    </cfRule>
    <cfRule type="expression" dxfId="2829" priority="194">
      <formula>AND(L$9&gt;=14/24,L$9&lt;20/24)</formula>
    </cfRule>
    <cfRule type="expression" dxfId="2828" priority="195">
      <formula>AND(L$9&gt;=8/24,L$9&lt;14/24)</formula>
    </cfRule>
    <cfRule type="expression" dxfId="2827" priority="196">
      <formula>L$9&lt;8/24</formula>
    </cfRule>
  </conditionalFormatting>
  <conditionalFormatting sqref="B15:Q15">
    <cfRule type="expression" dxfId="2826" priority="192">
      <formula>B15&gt;$AG15</formula>
    </cfRule>
  </conditionalFormatting>
  <conditionalFormatting sqref="A15">
    <cfRule type="expression" dxfId="2825" priority="191">
      <formula>$AH15=0</formula>
    </cfRule>
  </conditionalFormatting>
  <conditionalFormatting sqref="A163:A168">
    <cfRule type="expression" dxfId="2824" priority="190">
      <formula>$AH163=0</formula>
    </cfRule>
  </conditionalFormatting>
  <conditionalFormatting sqref="A157:A162">
    <cfRule type="expression" dxfId="2823" priority="189">
      <formula>$AH157=0</formula>
    </cfRule>
  </conditionalFormatting>
  <conditionalFormatting sqref="O44:Q44">
    <cfRule type="expression" dxfId="2822" priority="181">
      <formula>O$9&gt;=20/24</formula>
    </cfRule>
    <cfRule type="expression" dxfId="2821" priority="182">
      <formula>AND(O$9&gt;=14/24,O$9&lt;20/24)</formula>
    </cfRule>
    <cfRule type="expression" dxfId="2820" priority="183">
      <formula>AND(O$9&gt;=8/24,O$9&lt;14/24)</formula>
    </cfRule>
    <cfRule type="expression" dxfId="2819" priority="184">
      <formula>O$9&lt;8/24</formula>
    </cfRule>
  </conditionalFormatting>
  <conditionalFormatting sqref="R44:V44">
    <cfRule type="expression" dxfId="2818" priority="177">
      <formula>R$9&gt;=20/24</formula>
    </cfRule>
    <cfRule type="expression" dxfId="2817" priority="178">
      <formula>AND(R$9&gt;=14/24,R$9&lt;20/24)</formula>
    </cfRule>
    <cfRule type="expression" dxfId="2816" priority="179">
      <formula>AND(R$9&gt;=8/24,R$9&lt;14/24)</formula>
    </cfRule>
    <cfRule type="expression" dxfId="2815" priority="180">
      <formula>R$9&lt;8/24</formula>
    </cfRule>
  </conditionalFormatting>
  <conditionalFormatting sqref="B44:K44 O44:V44 AF44">
    <cfRule type="expression" dxfId="2814" priority="176">
      <formula>B44&gt;$AG44</formula>
    </cfRule>
  </conditionalFormatting>
  <conditionalFormatting sqref="A44">
    <cfRule type="expression" dxfId="2813" priority="175">
      <formula>$AH44=0</formula>
    </cfRule>
  </conditionalFormatting>
  <conditionalFormatting sqref="B79:AF79">
    <cfRule type="expression" dxfId="2812" priority="171">
      <formula>B$9&gt;=20/24</formula>
    </cfRule>
    <cfRule type="expression" dxfId="2811" priority="172">
      <formula>AND(B$9&gt;=14/24,B$9&lt;20/24)</formula>
    </cfRule>
    <cfRule type="expression" dxfId="2810" priority="173">
      <formula>AND(B$9&gt;=8/24,B$9&lt;14/24)</formula>
    </cfRule>
    <cfRule type="expression" dxfId="2809" priority="174">
      <formula>B$9&lt;8/24</formula>
    </cfRule>
  </conditionalFormatting>
  <conditionalFormatting sqref="A79">
    <cfRule type="expression" dxfId="2808" priority="170">
      <formula>$AH79=0</formula>
    </cfRule>
  </conditionalFormatting>
  <conditionalFormatting sqref="B73:AG73">
    <cfRule type="expression" dxfId="2807" priority="166">
      <formula>B$9&gt;=20/24</formula>
    </cfRule>
    <cfRule type="expression" dxfId="2806" priority="167">
      <formula>AND(B$9&gt;=14/24,B$9&lt;20/24)</formula>
    </cfRule>
    <cfRule type="expression" dxfId="2805" priority="168">
      <formula>AND(B$9&gt;=8/24,B$9&lt;14/24)</formula>
    </cfRule>
    <cfRule type="expression" dxfId="2804" priority="169">
      <formula>B$9&lt;8/24</formula>
    </cfRule>
  </conditionalFormatting>
  <conditionalFormatting sqref="A73">
    <cfRule type="expression" dxfId="2803" priority="165">
      <formula>$AH73=0</formula>
    </cfRule>
  </conditionalFormatting>
  <conditionalFormatting sqref="AL34:AL35 AL7:AL31">
    <cfRule type="iconSet" priority="347">
      <iconSet iconSet="3TrafficLights2" reverse="1">
        <cfvo type="percent" val="0"/>
        <cfvo type="num" val="1"/>
        <cfvo type="num" val="1"/>
      </iconSet>
    </cfRule>
  </conditionalFormatting>
  <conditionalFormatting sqref="D94:E94 D95:L97 B94:C97">
    <cfRule type="expression" dxfId="2802" priority="145">
      <formula>B$9&gt;=20/24</formula>
    </cfRule>
    <cfRule type="expression" dxfId="2801" priority="146">
      <formula>AND(B$9&gt;=14/24,B$9&lt;20/24)</formula>
    </cfRule>
    <cfRule type="expression" dxfId="2800" priority="147">
      <formula>AND(B$9&gt;=8/24,B$9&lt;14/24)</formula>
    </cfRule>
    <cfRule type="expression" dxfId="2799" priority="148">
      <formula>B$9&lt;8/24</formula>
    </cfRule>
  </conditionalFormatting>
  <conditionalFormatting sqref="Q94:Q97 M95:P97 N94:P94">
    <cfRule type="expression" dxfId="2798" priority="141">
      <formula>M$9&gt;=20/24</formula>
    </cfRule>
    <cfRule type="expression" dxfId="2797" priority="142">
      <formula>AND(M$9&gt;=14/24,M$9&lt;20/24)</formula>
    </cfRule>
    <cfRule type="expression" dxfId="2796" priority="143">
      <formula>AND(M$9&gt;=8/24,M$9&lt;14/24)</formula>
    </cfRule>
    <cfRule type="expression" dxfId="2795" priority="144">
      <formula>M$9&lt;8/24</formula>
    </cfRule>
  </conditionalFormatting>
  <conditionalFormatting sqref="B84:Q91 R85:V91">
    <cfRule type="expression" dxfId="2794" priority="153">
      <formula>B$9&gt;=20/24</formula>
    </cfRule>
    <cfRule type="expression" dxfId="2793" priority="154">
      <formula>AND(B$9&gt;=14/24,B$9&lt;20/24)</formula>
    </cfRule>
    <cfRule type="expression" dxfId="2792" priority="155">
      <formula>AND(B$9&gt;=8/24,B$9&lt;14/24)</formula>
    </cfRule>
    <cfRule type="expression" dxfId="2791" priority="156">
      <formula>B$9&lt;8/24</formula>
    </cfRule>
  </conditionalFormatting>
  <conditionalFormatting sqref="R84:V84">
    <cfRule type="expression" dxfId="2790" priority="149">
      <formula>R$9&gt;=20/24</formula>
    </cfRule>
    <cfRule type="expression" dxfId="2789" priority="150">
      <formula>AND(R$9&gt;=14/24,R$9&lt;20/24)</formula>
    </cfRule>
    <cfRule type="expression" dxfId="2788" priority="151">
      <formula>AND(R$9&gt;=8/24,R$9&lt;14/24)</formula>
    </cfRule>
    <cfRule type="expression" dxfId="2787" priority="152">
      <formula>R$9&lt;8/24</formula>
    </cfRule>
  </conditionalFormatting>
  <conditionalFormatting sqref="R94:V97">
    <cfRule type="expression" dxfId="2786" priority="137">
      <formula>R$9&gt;=20/24</formula>
    </cfRule>
    <cfRule type="expression" dxfId="2785" priority="138">
      <formula>AND(R$9&gt;=14/24,R$9&lt;20/24)</formula>
    </cfRule>
    <cfRule type="expression" dxfId="2784" priority="139">
      <formula>AND(R$9&gt;=8/24,R$9&lt;14/24)</formula>
    </cfRule>
    <cfRule type="expression" dxfId="2783" priority="140">
      <formula>R$9&lt;8/24</formula>
    </cfRule>
  </conditionalFormatting>
  <conditionalFormatting sqref="B98:L98">
    <cfRule type="expression" dxfId="2782" priority="133">
      <formula>B$9&gt;=20/24</formula>
    </cfRule>
    <cfRule type="expression" dxfId="2781" priority="134">
      <formula>AND(B$9&gt;=14/24,B$9&lt;20/24)</formula>
    </cfRule>
    <cfRule type="expression" dxfId="2780" priority="135">
      <formula>AND(B$9&gt;=8/24,B$9&lt;14/24)</formula>
    </cfRule>
    <cfRule type="expression" dxfId="2779" priority="136">
      <formula>B$9&lt;8/24</formula>
    </cfRule>
  </conditionalFormatting>
  <conditionalFormatting sqref="M98:Q98">
    <cfRule type="expression" dxfId="2778" priority="129">
      <formula>M$9&gt;=20/24</formula>
    </cfRule>
    <cfRule type="expression" dxfId="2777" priority="130">
      <formula>AND(M$9&gt;=14/24,M$9&lt;20/24)</formula>
    </cfRule>
    <cfRule type="expression" dxfId="2776" priority="131">
      <formula>AND(M$9&gt;=8/24,M$9&lt;14/24)</formula>
    </cfRule>
    <cfRule type="expression" dxfId="2775" priority="132">
      <formula>M$9&lt;8/24</formula>
    </cfRule>
  </conditionalFormatting>
  <conditionalFormatting sqref="R98:V98">
    <cfRule type="expression" dxfId="2774" priority="125">
      <formula>R$9&gt;=20/24</formula>
    </cfRule>
    <cfRule type="expression" dxfId="2773" priority="126">
      <formula>AND(R$9&gt;=14/24,R$9&lt;20/24)</formula>
    </cfRule>
    <cfRule type="expression" dxfId="2772" priority="127">
      <formula>AND(R$9&gt;=8/24,R$9&lt;14/24)</formula>
    </cfRule>
    <cfRule type="expression" dxfId="2771" priority="128">
      <formula>R$9&lt;8/24</formula>
    </cfRule>
  </conditionalFormatting>
  <conditionalFormatting sqref="L94:M94">
    <cfRule type="expression" dxfId="2770" priority="121">
      <formula>L$9&gt;=20/24</formula>
    </cfRule>
    <cfRule type="expression" dxfId="2769" priority="122">
      <formula>AND(L$9&gt;=14/24,L$9&lt;20/24)</formula>
    </cfRule>
    <cfRule type="expression" dxfId="2768" priority="123">
      <formula>AND(L$9&gt;=8/24,L$9&lt;14/24)</formula>
    </cfRule>
    <cfRule type="expression" dxfId="2767" priority="124">
      <formula>L$9&lt;8/24</formula>
    </cfRule>
  </conditionalFormatting>
  <conditionalFormatting sqref="F94:K94">
    <cfRule type="expression" dxfId="2766" priority="117">
      <formula>F$9&gt;=20/24</formula>
    </cfRule>
    <cfRule type="expression" dxfId="2765" priority="118">
      <formula>AND(F$9&gt;=14/24,F$9&lt;20/24)</formula>
    </cfRule>
    <cfRule type="expression" dxfId="2764" priority="119">
      <formula>AND(F$9&gt;=8/24,F$9&lt;14/24)</formula>
    </cfRule>
    <cfRule type="expression" dxfId="2763" priority="120">
      <formula>F$9&lt;8/24</formula>
    </cfRule>
  </conditionalFormatting>
  <conditionalFormatting sqref="M94:V94">
    <cfRule type="expression" dxfId="2762" priority="109">
      <formula>M$9&gt;=20/24</formula>
    </cfRule>
    <cfRule type="expression" dxfId="2761" priority="110">
      <formula>AND(M$9&gt;=14/24,M$9&lt;20/24)</formula>
    </cfRule>
    <cfRule type="expression" dxfId="2760" priority="111">
      <formula>AND(M$9&gt;=8/24,M$9&lt;14/24)</formula>
    </cfRule>
    <cfRule type="expression" dxfId="2759" priority="112">
      <formula>M$9&lt;8/24</formula>
    </cfRule>
  </conditionalFormatting>
  <conditionalFormatting sqref="AA99:AF99">
    <cfRule type="expression" dxfId="2758" priority="105">
      <formula>AA$9&gt;=20/24</formula>
    </cfRule>
    <cfRule type="expression" dxfId="2757" priority="106">
      <formula>AND(AA$9&gt;=14/24,AA$9&lt;20/24)</formula>
    </cfRule>
    <cfRule type="expression" dxfId="2756" priority="107">
      <formula>AND(AA$9&gt;=8/24,AA$9&lt;14/24)</formula>
    </cfRule>
    <cfRule type="expression" dxfId="2755" priority="108">
      <formula>AA$9&lt;8/24</formula>
    </cfRule>
  </conditionalFormatting>
  <conditionalFormatting sqref="W99:Z99">
    <cfRule type="expression" dxfId="2754" priority="101">
      <formula>W$9&gt;=20/24</formula>
    </cfRule>
    <cfRule type="expression" dxfId="2753" priority="102">
      <formula>AND(W$9&gt;=14/24,W$9&lt;20/24)</formula>
    </cfRule>
    <cfRule type="expression" dxfId="2752" priority="103">
      <formula>AND(W$9&gt;=8/24,W$9&lt;14/24)</formula>
    </cfRule>
    <cfRule type="expression" dxfId="2751" priority="104">
      <formula>W$9&lt;8/24</formula>
    </cfRule>
  </conditionalFormatting>
  <conditionalFormatting sqref="A99">
    <cfRule type="expression" dxfId="2750" priority="100">
      <formula>$AH99=0</formula>
    </cfRule>
  </conditionalFormatting>
  <conditionalFormatting sqref="B99:L99">
    <cfRule type="expression" dxfId="2749" priority="96">
      <formula>B$9&gt;=20/24</formula>
    </cfRule>
    <cfRule type="expression" dxfId="2748" priority="97">
      <formula>AND(B$9&gt;=14/24,B$9&lt;20/24)</formula>
    </cfRule>
    <cfRule type="expression" dxfId="2747" priority="98">
      <formula>AND(B$9&gt;=8/24,B$9&lt;14/24)</formula>
    </cfRule>
    <cfRule type="expression" dxfId="2746" priority="99">
      <formula>B$9&lt;8/24</formula>
    </cfRule>
  </conditionalFormatting>
  <conditionalFormatting sqref="M99:Q99">
    <cfRule type="expression" dxfId="2745" priority="92">
      <formula>M$9&gt;=20/24</formula>
    </cfRule>
    <cfRule type="expression" dxfId="2744" priority="93">
      <formula>AND(M$9&gt;=14/24,M$9&lt;20/24)</formula>
    </cfRule>
    <cfRule type="expression" dxfId="2743" priority="94">
      <formula>AND(M$9&gt;=8/24,M$9&lt;14/24)</formula>
    </cfRule>
    <cfRule type="expression" dxfId="2742" priority="95">
      <formula>M$9&lt;8/24</formula>
    </cfRule>
  </conditionalFormatting>
  <conditionalFormatting sqref="R99:V99">
    <cfRule type="expression" dxfId="2741" priority="88">
      <formula>R$9&gt;=20/24</formula>
    </cfRule>
    <cfRule type="expression" dxfId="2740" priority="89">
      <formula>AND(R$9&gt;=14/24,R$9&lt;20/24)</formula>
    </cfRule>
    <cfRule type="expression" dxfId="2739" priority="90">
      <formula>AND(R$9&gt;=8/24,R$9&lt;14/24)</formula>
    </cfRule>
    <cfRule type="expression" dxfId="2738" priority="91">
      <formula>R$9&lt;8/24</formula>
    </cfRule>
  </conditionalFormatting>
  <conditionalFormatting sqref="R13:AF16">
    <cfRule type="expression" dxfId="2737" priority="84">
      <formula>R$9&gt;=20/24</formula>
    </cfRule>
    <cfRule type="expression" dxfId="2736" priority="85">
      <formula>AND(R$9&gt;=14/24,R$9&lt;20/24)</formula>
    </cfRule>
    <cfRule type="expression" dxfId="2735" priority="86">
      <formula>AND(R$9&gt;=8/24,R$9&lt;14/24)</formula>
    </cfRule>
    <cfRule type="expression" dxfId="2734" priority="87">
      <formula>R$9&lt;8/24</formula>
    </cfRule>
  </conditionalFormatting>
  <conditionalFormatting sqref="R17:AF17">
    <cfRule type="expression" dxfId="2733" priority="80">
      <formula>R$9&gt;=20/24</formula>
    </cfRule>
    <cfRule type="expression" dxfId="2732" priority="81">
      <formula>AND(R$9&gt;=14/24,R$9&lt;20/24)</formula>
    </cfRule>
    <cfRule type="expression" dxfId="2731" priority="82">
      <formula>AND(R$9&gt;=8/24,R$9&lt;14/24)</formula>
    </cfRule>
    <cfRule type="expression" dxfId="2730" priority="83">
      <formula>R$9&lt;8/24</formula>
    </cfRule>
  </conditionalFormatting>
  <conditionalFormatting sqref="R13:AF13">
    <cfRule type="expression" dxfId="2729" priority="76">
      <formula>R$9&gt;=20/24</formula>
    </cfRule>
    <cfRule type="expression" dxfId="2728" priority="77">
      <formula>AND(R$9&gt;=14/24,R$9&lt;20/24)</formula>
    </cfRule>
    <cfRule type="expression" dxfId="2727" priority="78">
      <formula>AND(R$9&gt;=8/24,R$9&lt;14/24)</formula>
    </cfRule>
    <cfRule type="expression" dxfId="2726" priority="79">
      <formula>R$9&lt;8/24</formula>
    </cfRule>
  </conditionalFormatting>
  <conditionalFormatting sqref="AL33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L39:M42 N40:N42 L45:N47">
    <cfRule type="expression" dxfId="2725" priority="61">
      <formula>L$9&gt;=20/24</formula>
    </cfRule>
    <cfRule type="expression" dxfId="2724" priority="62">
      <formula>AND(L$9&gt;=14/24,L$9&lt;20/24)</formula>
    </cfRule>
    <cfRule type="expression" dxfId="2723" priority="63">
      <formula>AND(L$9&gt;=8/24,L$9&lt;14/24)</formula>
    </cfRule>
    <cfRule type="expression" dxfId="2722" priority="64">
      <formula>L$9&lt;8/24</formula>
    </cfRule>
  </conditionalFormatting>
  <conditionalFormatting sqref="L43:N43">
    <cfRule type="expression" dxfId="2721" priority="57">
      <formula>L$9&gt;=20/24</formula>
    </cfRule>
    <cfRule type="expression" dxfId="2720" priority="58">
      <formula>AND(L$9&gt;=14/24,L$9&lt;20/24)</formula>
    </cfRule>
    <cfRule type="expression" dxfId="2719" priority="59">
      <formula>AND(L$9&gt;=8/24,L$9&lt;14/24)</formula>
    </cfRule>
    <cfRule type="expression" dxfId="2718" priority="60">
      <formula>L$9&lt;8/24</formula>
    </cfRule>
  </conditionalFormatting>
  <conditionalFormatting sqref="L49:N49">
    <cfRule type="expression" dxfId="2717" priority="53">
      <formula>L$9&gt;=20/24</formula>
    </cfRule>
    <cfRule type="expression" dxfId="2716" priority="54">
      <formula>AND(L$9&gt;=14/24,L$9&lt;20/24)</formula>
    </cfRule>
    <cfRule type="expression" dxfId="2715" priority="55">
      <formula>AND(L$9&gt;=8/24,L$9&lt;14/24)</formula>
    </cfRule>
    <cfRule type="expression" dxfId="2714" priority="56">
      <formula>L$9&lt;8/24</formula>
    </cfRule>
  </conditionalFormatting>
  <conditionalFormatting sqref="L50:N50">
    <cfRule type="expression" dxfId="2713" priority="49">
      <formula>L$9&gt;=20/24</formula>
    </cfRule>
    <cfRule type="expression" dxfId="2712" priority="50">
      <formula>AND(L$9&gt;=14/24,L$9&lt;20/24)</formula>
    </cfRule>
    <cfRule type="expression" dxfId="2711" priority="51">
      <formula>AND(L$9&gt;=8/24,L$9&lt;14/24)</formula>
    </cfRule>
    <cfRule type="expression" dxfId="2710" priority="52">
      <formula>L$9&lt;8/24</formula>
    </cfRule>
  </conditionalFormatting>
  <conditionalFormatting sqref="L45:N47">
    <cfRule type="expression" dxfId="2709" priority="45">
      <formula>L$9&gt;=20/24</formula>
    </cfRule>
    <cfRule type="expression" dxfId="2708" priority="46">
      <formula>AND(L$9&gt;=14/24,L$9&lt;20/24)</formula>
    </cfRule>
    <cfRule type="expression" dxfId="2707" priority="47">
      <formula>AND(L$9&gt;=8/24,L$9&lt;14/24)</formula>
    </cfRule>
    <cfRule type="expression" dxfId="2706" priority="48">
      <formula>L$9&lt;8/24</formula>
    </cfRule>
  </conditionalFormatting>
  <conditionalFormatting sqref="L39:M43 N40:N43 L45:N47 L49:N50">
    <cfRule type="expression" dxfId="2705" priority="44">
      <formula>L39&gt;$AG39</formula>
    </cfRule>
  </conditionalFormatting>
  <conditionalFormatting sqref="L44:N44">
    <cfRule type="expression" dxfId="2704" priority="40">
      <formula>L$9&gt;=20/24</formula>
    </cfRule>
    <cfRule type="expression" dxfId="2703" priority="41">
      <formula>AND(L$9&gt;=14/24,L$9&lt;20/24)</formula>
    </cfRule>
    <cfRule type="expression" dxfId="2702" priority="42">
      <formula>AND(L$9&gt;=8/24,L$9&lt;14/24)</formula>
    </cfRule>
    <cfRule type="expression" dxfId="2701" priority="43">
      <formula>L$9&lt;8/24</formula>
    </cfRule>
  </conditionalFormatting>
  <conditionalFormatting sqref="L44:N44">
    <cfRule type="expression" dxfId="2700" priority="39">
      <formula>L44&gt;$AG44</formula>
    </cfRule>
  </conditionalFormatting>
  <conditionalFormatting sqref="O48:Q48">
    <cfRule type="expression" dxfId="2699" priority="35">
      <formula>O$9&gt;=20/24</formula>
    </cfRule>
    <cfRule type="expression" dxfId="2698" priority="36">
      <formula>AND(O$9&gt;=14/24,O$9&lt;20/24)</formula>
    </cfRule>
    <cfRule type="expression" dxfId="2697" priority="37">
      <formula>AND(O$9&gt;=8/24,O$9&lt;14/24)</formula>
    </cfRule>
    <cfRule type="expression" dxfId="2696" priority="38">
      <formula>O$9&lt;8/24</formula>
    </cfRule>
  </conditionalFormatting>
  <conditionalFormatting sqref="O48:Q48">
    <cfRule type="expression" dxfId="2695" priority="31">
      <formula>O$9&gt;=20/24</formula>
    </cfRule>
    <cfRule type="expression" dxfId="2694" priority="32">
      <formula>AND(O$9&gt;=14/24,O$9&lt;20/24)</formula>
    </cfRule>
    <cfRule type="expression" dxfId="2693" priority="33">
      <formula>AND(O$9&gt;=8/24,O$9&lt;14/24)</formula>
    </cfRule>
    <cfRule type="expression" dxfId="2692" priority="34">
      <formula>O$9&lt;8/24</formula>
    </cfRule>
  </conditionalFormatting>
  <conditionalFormatting sqref="O48:Q48">
    <cfRule type="expression" dxfId="2691" priority="30">
      <formula>O48&gt;$AG48</formula>
    </cfRule>
  </conditionalFormatting>
  <conditionalFormatting sqref="L48:N48">
    <cfRule type="expression" dxfId="2690" priority="26">
      <formula>L$9&gt;=20/24</formula>
    </cfRule>
    <cfRule type="expression" dxfId="2689" priority="27">
      <formula>AND(L$9&gt;=14/24,L$9&lt;20/24)</formula>
    </cfRule>
    <cfRule type="expression" dxfId="2688" priority="28">
      <formula>AND(L$9&gt;=8/24,L$9&lt;14/24)</formula>
    </cfRule>
    <cfRule type="expression" dxfId="2687" priority="29">
      <formula>L$9&lt;8/24</formula>
    </cfRule>
  </conditionalFormatting>
  <conditionalFormatting sqref="L48:N48">
    <cfRule type="expression" dxfId="2686" priority="22">
      <formula>L$9&gt;=20/24</formula>
    </cfRule>
    <cfRule type="expression" dxfId="2685" priority="23">
      <formula>AND(L$9&gt;=14/24,L$9&lt;20/24)</formula>
    </cfRule>
    <cfRule type="expression" dxfId="2684" priority="24">
      <formula>AND(L$9&gt;=8/24,L$9&lt;14/24)</formula>
    </cfRule>
    <cfRule type="expression" dxfId="2683" priority="25">
      <formula>L$9&lt;8/24</formula>
    </cfRule>
  </conditionalFormatting>
  <conditionalFormatting sqref="L48:N48">
    <cfRule type="expression" dxfId="2682" priority="21">
      <formula>L48&gt;$AG48</formula>
    </cfRule>
  </conditionalFormatting>
  <conditionalFormatting sqref="R48:V48">
    <cfRule type="expression" dxfId="2681" priority="17">
      <formula>R$9&gt;=20/24</formula>
    </cfRule>
    <cfRule type="expression" dxfId="2680" priority="18">
      <formula>AND(R$9&gt;=14/24,R$9&lt;20/24)</formula>
    </cfRule>
    <cfRule type="expression" dxfId="2679" priority="19">
      <formula>AND(R$9&gt;=8/24,R$9&lt;14/24)</formula>
    </cfRule>
    <cfRule type="expression" dxfId="2678" priority="20">
      <formula>R$9&lt;8/24</formula>
    </cfRule>
  </conditionalFormatting>
  <conditionalFormatting sqref="W39:X45 Y42:Z45 AA44:AE45 AF45">
    <cfRule type="expression" dxfId="2677" priority="16">
      <formula>W$9="PEAK"</formula>
    </cfRule>
  </conditionalFormatting>
  <conditionalFormatting sqref="W46:AF50">
    <cfRule type="expression" dxfId="2676" priority="15">
      <formula>W$9="PEAK"</formula>
    </cfRule>
  </conditionalFormatting>
  <conditionalFormatting sqref="W51">
    <cfRule type="expression" dxfId="2675" priority="14">
      <formula>W51&gt;$AG51</formula>
    </cfRule>
  </conditionalFormatting>
  <conditionalFormatting sqref="L12:Q12">
    <cfRule type="expression" dxfId="2674" priority="10">
      <formula>L$9&gt;=20/24</formula>
    </cfRule>
    <cfRule type="expression" dxfId="2673" priority="11">
      <formula>AND(L$9&gt;=14/24,L$9&lt;20/24)</formula>
    </cfRule>
    <cfRule type="expression" dxfId="2672" priority="12">
      <formula>AND(L$9&gt;=8/24,L$9&lt;14/24)</formula>
    </cfRule>
    <cfRule type="expression" dxfId="2671" priority="13">
      <formula>L$9&lt;8/24</formula>
    </cfRule>
  </conditionalFormatting>
  <conditionalFormatting sqref="B12:Q12">
    <cfRule type="expression" dxfId="2670" priority="9">
      <formula>B12&gt;$AG12</formula>
    </cfRule>
  </conditionalFormatting>
  <conditionalFormatting sqref="R12:AF12">
    <cfRule type="expression" dxfId="2669" priority="5">
      <formula>R$9&gt;=20/24</formula>
    </cfRule>
    <cfRule type="expression" dxfId="2668" priority="6">
      <formula>AND(R$9&gt;=14/24,R$9&lt;20/24)</formula>
    </cfRule>
    <cfRule type="expression" dxfId="2667" priority="7">
      <formula>AND(R$9&gt;=8/24,R$9&lt;14/24)</formula>
    </cfRule>
    <cfRule type="expression" dxfId="2666" priority="8">
      <formula>R$9&lt;8/24</formula>
    </cfRule>
  </conditionalFormatting>
  <conditionalFormatting sqref="R12:AF12">
    <cfRule type="expression" dxfId="2665" priority="1">
      <formula>R$9&gt;=20/24</formula>
    </cfRule>
    <cfRule type="expression" dxfId="2664" priority="2">
      <formula>AND(R$9&gt;=14/24,R$9&lt;20/24)</formula>
    </cfRule>
    <cfRule type="expression" dxfId="2663" priority="3">
      <formula>AND(R$9&gt;=8/24,R$9&lt;14/24)</formula>
    </cfRule>
    <cfRule type="expression" dxfId="2662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8" id="{2734C4C7-25A0-4792-A26D-1EA4B2054DDF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9" id="{2FBB0E21-F321-49A3-8ED8-9CEACCD9AE75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0" id="{4C21ACBA-EFAF-407E-9625-54B347BC1DFE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1" id="{FFCABD2F-968D-4ACD-8912-B4D373C468FC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67" id="{9576F655-133F-481C-BEFA-72F47F47A236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66" id="{5071EC26-F423-411C-9216-97A01E390E5E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AJ27" sqref="AJ2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179"/>
      <c r="L3" s="179"/>
      <c r="M3" s="179"/>
      <c r="N3" s="179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2078/08/22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-6</v>
      </c>
      <c r="C5" s="32">
        <f t="shared" ref="C5:AF5" si="0">C68</f>
        <v>-1.1000000000000001</v>
      </c>
      <c r="D5" s="32">
        <f t="shared" si="0"/>
        <v>-10</v>
      </c>
      <c r="E5" s="32">
        <f t="shared" si="0"/>
        <v>-7</v>
      </c>
      <c r="F5" s="32">
        <f t="shared" si="0"/>
        <v>4.5999999999999996</v>
      </c>
      <c r="G5" s="32">
        <f t="shared" si="0"/>
        <v>5.5</v>
      </c>
      <c r="H5" s="32">
        <f t="shared" si="0"/>
        <v>19</v>
      </c>
      <c r="I5" s="32">
        <f t="shared" si="0"/>
        <v>4.9000000000000004</v>
      </c>
      <c r="J5" s="32">
        <f t="shared" si="0"/>
        <v>63.9</v>
      </c>
      <c r="K5" s="32">
        <f t="shared" si="0"/>
        <v>71.099999999999994</v>
      </c>
      <c r="L5" s="32">
        <f t="shared" si="0"/>
        <v>72.8</v>
      </c>
      <c r="M5" s="32">
        <f t="shared" si="0"/>
        <v>85.4</v>
      </c>
      <c r="N5" s="32">
        <f t="shared" si="0"/>
        <v>77.8</v>
      </c>
      <c r="O5" s="32">
        <f t="shared" si="0"/>
        <v>120.80000000000001</v>
      </c>
      <c r="P5" s="32">
        <f t="shared" si="0"/>
        <v>139.6</v>
      </c>
      <c r="Q5" s="32">
        <f t="shared" si="0"/>
        <v>117.1</v>
      </c>
      <c r="R5" s="32">
        <f t="shared" si="0"/>
        <v>137.30000000000001</v>
      </c>
      <c r="S5" s="32">
        <f t="shared" si="0"/>
        <v>157.5</v>
      </c>
      <c r="T5" s="32">
        <f t="shared" si="0"/>
        <v>167.2</v>
      </c>
      <c r="U5" s="32">
        <f t="shared" si="0"/>
        <v>120.5</v>
      </c>
      <c r="V5" s="32">
        <f t="shared" si="0"/>
        <v>131.80000000000001</v>
      </c>
      <c r="W5" s="32">
        <f t="shared" si="0"/>
        <v>158.89999999999998</v>
      </c>
      <c r="X5" s="32">
        <f t="shared" si="0"/>
        <v>138.9</v>
      </c>
      <c r="Y5" s="32">
        <f t="shared" si="0"/>
        <v>133</v>
      </c>
      <c r="Z5" s="32">
        <f t="shared" si="0"/>
        <v>119</v>
      </c>
      <c r="AA5" s="32">
        <f t="shared" si="0"/>
        <v>90.2</v>
      </c>
      <c r="AB5" s="32">
        <f t="shared" si="0"/>
        <v>17</v>
      </c>
      <c r="AC5" s="32">
        <f t="shared" si="0"/>
        <v>-1.9</v>
      </c>
      <c r="AD5" s="32">
        <f t="shared" si="0"/>
        <v>-3.3</v>
      </c>
      <c r="AE5" s="32">
        <f t="shared" si="0"/>
        <v>12</v>
      </c>
      <c r="AF5" s="32">
        <f t="shared" si="0"/>
        <v>12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1346MW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Load=824</v>
      </c>
      <c r="B7" s="37">
        <f t="shared" ref="B7:AF7" si="1">B75</f>
        <v>844.54</v>
      </c>
      <c r="C7" s="37">
        <f t="shared" si="1"/>
        <v>841.13999999999987</v>
      </c>
      <c r="D7" s="37">
        <f t="shared" si="1"/>
        <v>823.83999999999992</v>
      </c>
      <c r="E7" s="37">
        <f t="shared" si="1"/>
        <v>837.33999999999992</v>
      </c>
      <c r="F7" s="37">
        <f t="shared" si="1"/>
        <v>917.64</v>
      </c>
      <c r="G7" s="37">
        <f t="shared" si="1"/>
        <v>998.04</v>
      </c>
      <c r="H7" s="37">
        <f t="shared" si="1"/>
        <v>1086.6400000000001</v>
      </c>
      <c r="I7" s="37">
        <f t="shared" si="1"/>
        <v>1183.74</v>
      </c>
      <c r="J7" s="37">
        <f t="shared" si="1"/>
        <v>1259.24</v>
      </c>
      <c r="K7" s="37">
        <f t="shared" si="1"/>
        <v>1346.1399999999999</v>
      </c>
      <c r="L7" s="37">
        <f>L75</f>
        <v>1297.2399999999998</v>
      </c>
      <c r="M7" s="37">
        <f t="shared" si="1"/>
        <v>1280.04</v>
      </c>
      <c r="N7" s="37">
        <f t="shared" si="1"/>
        <v>1239.44</v>
      </c>
      <c r="O7" s="37">
        <f t="shared" si="1"/>
        <v>1165.44</v>
      </c>
      <c r="P7" s="37">
        <f t="shared" si="1"/>
        <v>1146.8400000000001</v>
      </c>
      <c r="Q7" s="37">
        <f t="shared" si="1"/>
        <v>1071.8400000000001</v>
      </c>
      <c r="R7" s="37">
        <f t="shared" si="1"/>
        <v>1114.24</v>
      </c>
      <c r="S7" s="37">
        <f t="shared" si="1"/>
        <v>1123.1400000000001</v>
      </c>
      <c r="T7" s="37">
        <f t="shared" si="1"/>
        <v>1168.04</v>
      </c>
      <c r="U7" s="37">
        <f t="shared" si="1"/>
        <v>1227.04</v>
      </c>
      <c r="V7" s="37">
        <f t="shared" si="1"/>
        <v>1378.24</v>
      </c>
      <c r="W7" s="37">
        <f t="shared" si="1"/>
        <v>1471.14</v>
      </c>
      <c r="X7" s="37">
        <f t="shared" si="1"/>
        <v>1405.14</v>
      </c>
      <c r="Y7" s="37">
        <f t="shared" si="1"/>
        <v>1389.2400000000002</v>
      </c>
      <c r="Z7" s="37">
        <f t="shared" si="1"/>
        <v>1281.2400000000002</v>
      </c>
      <c r="AA7" s="37">
        <f t="shared" si="1"/>
        <v>1217.8400000000001</v>
      </c>
      <c r="AB7" s="37">
        <f t="shared" si="1"/>
        <v>1121.6399999999999</v>
      </c>
      <c r="AC7" s="37">
        <f t="shared" si="1"/>
        <v>1121.3400000000001</v>
      </c>
      <c r="AD7" s="37">
        <f t="shared" si="1"/>
        <v>978.54</v>
      </c>
      <c r="AE7" s="37">
        <f t="shared" si="1"/>
        <v>910.64</v>
      </c>
      <c r="AF7" s="37">
        <f t="shared" si="1"/>
        <v>898.44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30</v>
      </c>
      <c r="C11" s="50">
        <v>30</v>
      </c>
      <c r="D11" s="50">
        <v>45</v>
      </c>
      <c r="E11" s="50">
        <v>49.5</v>
      </c>
      <c r="F11" s="50">
        <v>100</v>
      </c>
      <c r="G11" s="50">
        <v>150</v>
      </c>
      <c r="H11" s="50">
        <v>195.3</v>
      </c>
      <c r="I11" s="50">
        <v>280</v>
      </c>
      <c r="J11" s="50">
        <v>280</v>
      </c>
      <c r="K11" s="50">
        <v>325</v>
      </c>
      <c r="L11" s="51">
        <v>290</v>
      </c>
      <c r="M11" s="51">
        <v>250</v>
      </c>
      <c r="N11" s="51">
        <v>200</v>
      </c>
      <c r="O11" s="51">
        <v>160</v>
      </c>
      <c r="P11" s="51">
        <v>150</v>
      </c>
      <c r="Q11" s="52">
        <v>140</v>
      </c>
      <c r="R11" s="53">
        <v>153</v>
      </c>
      <c r="S11" s="53">
        <v>144</v>
      </c>
      <c r="T11" s="53">
        <v>169</v>
      </c>
      <c r="U11" s="53">
        <v>210</v>
      </c>
      <c r="V11" s="53">
        <v>300</v>
      </c>
      <c r="W11" s="53">
        <v>315</v>
      </c>
      <c r="X11" s="53">
        <v>270</v>
      </c>
      <c r="Y11" s="54">
        <v>260</v>
      </c>
      <c r="Z11" s="49">
        <v>250</v>
      </c>
      <c r="AA11" s="49">
        <v>220</v>
      </c>
      <c r="AB11" s="49">
        <v>210</v>
      </c>
      <c r="AC11" s="49">
        <v>230</v>
      </c>
      <c r="AD11" s="49">
        <v>130</v>
      </c>
      <c r="AE11" s="50">
        <v>80</v>
      </c>
      <c r="AF11" s="50">
        <v>60</v>
      </c>
      <c r="AG11" s="55">
        <v>456</v>
      </c>
      <c r="AH11" s="56">
        <f>MAX(B11:AF11)</f>
        <v>325</v>
      </c>
      <c r="AI11" s="57">
        <f>MIN(B11:AF11)</f>
        <v>30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55</v>
      </c>
      <c r="C12" s="50">
        <v>55</v>
      </c>
      <c r="D12" s="50">
        <v>55</v>
      </c>
      <c r="E12" s="50">
        <v>55</v>
      </c>
      <c r="F12" s="50">
        <v>55</v>
      </c>
      <c r="G12" s="50">
        <v>55</v>
      </c>
      <c r="H12" s="50">
        <v>55</v>
      </c>
      <c r="I12" s="50">
        <v>55</v>
      </c>
      <c r="J12" s="50">
        <v>55</v>
      </c>
      <c r="K12" s="50">
        <v>55</v>
      </c>
      <c r="L12" s="50">
        <v>55</v>
      </c>
      <c r="M12" s="50">
        <v>55</v>
      </c>
      <c r="N12" s="50">
        <v>55</v>
      </c>
      <c r="O12" s="50">
        <v>55</v>
      </c>
      <c r="P12" s="50">
        <v>55</v>
      </c>
      <c r="Q12" s="50">
        <v>55</v>
      </c>
      <c r="R12" s="50">
        <v>55</v>
      </c>
      <c r="S12" s="50">
        <v>55</v>
      </c>
      <c r="T12" s="50">
        <v>55</v>
      </c>
      <c r="U12" s="50">
        <v>55</v>
      </c>
      <c r="V12" s="50">
        <v>55</v>
      </c>
      <c r="W12" s="60">
        <v>55</v>
      </c>
      <c r="X12" s="60">
        <v>55</v>
      </c>
      <c r="Y12" s="60">
        <v>55</v>
      </c>
      <c r="Z12" s="60">
        <v>55</v>
      </c>
      <c r="AA12" s="51">
        <v>55</v>
      </c>
      <c r="AB12" s="51">
        <v>55</v>
      </c>
      <c r="AC12" s="51">
        <v>55</v>
      </c>
      <c r="AD12" s="51">
        <v>55</v>
      </c>
      <c r="AE12" s="51">
        <v>55</v>
      </c>
      <c r="AF12" s="51">
        <v>55</v>
      </c>
      <c r="AG12" s="61">
        <v>60</v>
      </c>
      <c r="AH12" s="56">
        <f t="shared" ref="AH12:AH78" si="2">MAX(B12:AF12)</f>
        <v>55</v>
      </c>
      <c r="AI12" s="57">
        <f t="shared" ref="AI12:AI78" si="3">MIN(B12:AF12)</f>
        <v>55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60">
        <v>31</v>
      </c>
      <c r="C13" s="60">
        <v>31</v>
      </c>
      <c r="D13" s="60">
        <v>31</v>
      </c>
      <c r="E13" s="60">
        <v>31</v>
      </c>
      <c r="F13" s="60">
        <v>31</v>
      </c>
      <c r="G13" s="60">
        <v>31</v>
      </c>
      <c r="H13" s="60">
        <v>31</v>
      </c>
      <c r="I13" s="60">
        <v>31</v>
      </c>
      <c r="J13" s="60">
        <v>31</v>
      </c>
      <c r="K13" s="60">
        <v>31</v>
      </c>
      <c r="L13" s="50">
        <v>31</v>
      </c>
      <c r="M13" s="50">
        <v>31</v>
      </c>
      <c r="N13" s="50">
        <v>31</v>
      </c>
      <c r="O13" s="50">
        <v>31</v>
      </c>
      <c r="P13" s="50">
        <v>31</v>
      </c>
      <c r="Q13" s="50">
        <v>31</v>
      </c>
      <c r="R13" s="50">
        <v>31</v>
      </c>
      <c r="S13" s="50">
        <v>31</v>
      </c>
      <c r="T13" s="50">
        <v>31</v>
      </c>
      <c r="U13" s="50">
        <v>31</v>
      </c>
      <c r="V13" s="50">
        <v>31</v>
      </c>
      <c r="W13" s="60">
        <v>31</v>
      </c>
      <c r="X13" s="60">
        <v>31</v>
      </c>
      <c r="Y13" s="60">
        <v>31</v>
      </c>
      <c r="Z13" s="60">
        <v>31</v>
      </c>
      <c r="AA13" s="51">
        <v>31.5</v>
      </c>
      <c r="AB13" s="51">
        <v>31.5</v>
      </c>
      <c r="AC13" s="51">
        <v>31.5</v>
      </c>
      <c r="AD13" s="51">
        <v>31.5</v>
      </c>
      <c r="AE13" s="51">
        <v>31.5</v>
      </c>
      <c r="AF13" s="51">
        <v>31.5</v>
      </c>
      <c r="AG13" s="61">
        <v>52.4</v>
      </c>
      <c r="AH13" s="56">
        <f>MAX(B13:AF13)</f>
        <v>31.5</v>
      </c>
      <c r="AI13" s="57">
        <f>MIN(B13:AF13)</f>
        <v>31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2">
        <v>25</v>
      </c>
      <c r="C14" s="62">
        <v>25</v>
      </c>
      <c r="D14" s="62">
        <v>25</v>
      </c>
      <c r="E14" s="62">
        <v>25</v>
      </c>
      <c r="F14" s="62">
        <v>25</v>
      </c>
      <c r="G14" s="62">
        <v>25</v>
      </c>
      <c r="H14" s="62">
        <v>25</v>
      </c>
      <c r="I14" s="62">
        <v>25</v>
      </c>
      <c r="J14" s="62">
        <v>25</v>
      </c>
      <c r="K14" s="62">
        <v>25</v>
      </c>
      <c r="L14" s="51">
        <v>25.3</v>
      </c>
      <c r="M14" s="51">
        <v>25.3</v>
      </c>
      <c r="N14" s="51">
        <v>25.3</v>
      </c>
      <c r="O14" s="51">
        <v>25.3</v>
      </c>
      <c r="P14" s="51">
        <v>25.3</v>
      </c>
      <c r="Q14" s="51">
        <v>25.3</v>
      </c>
      <c r="R14" s="51">
        <v>25.3</v>
      </c>
      <c r="S14" s="51">
        <v>25.3</v>
      </c>
      <c r="T14" s="51">
        <v>25.3</v>
      </c>
      <c r="U14" s="51">
        <v>25.3</v>
      </c>
      <c r="V14" s="51">
        <v>25.3</v>
      </c>
      <c r="W14" s="62">
        <v>25.3</v>
      </c>
      <c r="X14" s="62">
        <v>25.3</v>
      </c>
      <c r="Y14" s="62">
        <v>25.3</v>
      </c>
      <c r="Z14" s="62">
        <v>25.3</v>
      </c>
      <c r="AA14" s="51">
        <v>25.2</v>
      </c>
      <c r="AB14" s="51">
        <v>25.2</v>
      </c>
      <c r="AC14" s="51">
        <v>25.2</v>
      </c>
      <c r="AD14" s="51">
        <v>25.2</v>
      </c>
      <c r="AE14" s="51">
        <v>25.2</v>
      </c>
      <c r="AF14" s="51">
        <v>25.2</v>
      </c>
      <c r="AG14" s="61">
        <v>50</v>
      </c>
      <c r="AH14" s="56">
        <f t="shared" si="2"/>
        <v>25.3</v>
      </c>
      <c r="AI14" s="57">
        <f t="shared" si="3"/>
        <v>25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2">
        <v>28.5</v>
      </c>
      <c r="C15" s="62">
        <v>28.5</v>
      </c>
      <c r="D15" s="62">
        <v>28.5</v>
      </c>
      <c r="E15" s="62">
        <v>28.5</v>
      </c>
      <c r="F15" s="62">
        <v>28.5</v>
      </c>
      <c r="G15" s="62">
        <v>28.5</v>
      </c>
      <c r="H15" s="62">
        <v>28.5</v>
      </c>
      <c r="I15" s="62">
        <v>28.5</v>
      </c>
      <c r="J15" s="62">
        <v>28.5</v>
      </c>
      <c r="K15" s="62">
        <v>28.5</v>
      </c>
      <c r="L15" s="51">
        <v>27.4</v>
      </c>
      <c r="M15" s="51">
        <v>27.4</v>
      </c>
      <c r="N15" s="51">
        <v>27.4</v>
      </c>
      <c r="O15" s="51">
        <v>27.4</v>
      </c>
      <c r="P15" s="51">
        <v>27</v>
      </c>
      <c r="Q15" s="51">
        <v>27</v>
      </c>
      <c r="R15" s="51">
        <v>27</v>
      </c>
      <c r="S15" s="51">
        <v>27</v>
      </c>
      <c r="T15" s="51">
        <v>27</v>
      </c>
      <c r="U15" s="51">
        <v>27</v>
      </c>
      <c r="V15" s="51">
        <v>27</v>
      </c>
      <c r="W15" s="62">
        <v>27</v>
      </c>
      <c r="X15" s="62">
        <v>27</v>
      </c>
      <c r="Y15" s="62">
        <v>27</v>
      </c>
      <c r="Z15" s="62">
        <v>31.5</v>
      </c>
      <c r="AA15" s="51">
        <v>31</v>
      </c>
      <c r="AB15" s="51">
        <v>31</v>
      </c>
      <c r="AC15" s="51">
        <v>31</v>
      </c>
      <c r="AD15" s="51">
        <v>31</v>
      </c>
      <c r="AE15" s="51">
        <v>31</v>
      </c>
      <c r="AF15" s="51">
        <v>31</v>
      </c>
      <c r="AG15" s="64">
        <v>45</v>
      </c>
      <c r="AH15" s="56">
        <f t="shared" si="2"/>
        <v>31.5</v>
      </c>
      <c r="AI15" s="57">
        <f t="shared" si="3"/>
        <v>27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65">
        <v>18</v>
      </c>
      <c r="C16" s="65">
        <v>18</v>
      </c>
      <c r="D16" s="65">
        <v>18</v>
      </c>
      <c r="E16" s="65">
        <v>18</v>
      </c>
      <c r="F16" s="65">
        <v>18</v>
      </c>
      <c r="G16" s="65">
        <v>18</v>
      </c>
      <c r="H16" s="65">
        <v>18</v>
      </c>
      <c r="I16" s="65">
        <v>18</v>
      </c>
      <c r="J16" s="65">
        <v>18</v>
      </c>
      <c r="K16" s="65">
        <v>18</v>
      </c>
      <c r="L16" s="51">
        <v>18</v>
      </c>
      <c r="M16" s="51">
        <v>18</v>
      </c>
      <c r="N16" s="51">
        <v>17</v>
      </c>
      <c r="O16" s="51">
        <v>17</v>
      </c>
      <c r="P16" s="51">
        <v>15</v>
      </c>
      <c r="Q16" s="51">
        <v>15</v>
      </c>
      <c r="R16" s="51">
        <v>15</v>
      </c>
      <c r="S16" s="51">
        <v>15</v>
      </c>
      <c r="T16" s="65">
        <v>17</v>
      </c>
      <c r="U16" s="65">
        <v>17</v>
      </c>
      <c r="V16" s="65">
        <v>17</v>
      </c>
      <c r="W16" s="65">
        <v>17</v>
      </c>
      <c r="X16" s="65">
        <v>17</v>
      </c>
      <c r="Y16" s="65">
        <v>17</v>
      </c>
      <c r="Z16" s="65">
        <v>17</v>
      </c>
      <c r="AA16" s="51">
        <v>18</v>
      </c>
      <c r="AB16" s="51">
        <v>18</v>
      </c>
      <c r="AC16" s="51">
        <v>18</v>
      </c>
      <c r="AD16" s="51">
        <v>18</v>
      </c>
      <c r="AE16" s="51">
        <v>18</v>
      </c>
      <c r="AF16" s="51">
        <v>18</v>
      </c>
      <c r="AG16" s="61">
        <v>45</v>
      </c>
      <c r="AH16" s="56">
        <f t="shared" si="2"/>
        <v>18</v>
      </c>
      <c r="AI16" s="57">
        <f t="shared" si="3"/>
        <v>15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62">
        <v>15.5</v>
      </c>
      <c r="C17" s="62">
        <v>15.5</v>
      </c>
      <c r="D17" s="62">
        <v>15.5</v>
      </c>
      <c r="E17" s="62">
        <v>15.5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62">
        <v>0</v>
      </c>
      <c r="X17" s="62">
        <v>0</v>
      </c>
      <c r="Y17" s="62">
        <v>0</v>
      </c>
      <c r="Z17" s="62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61">
        <v>42</v>
      </c>
      <c r="AH17" s="56">
        <f t="shared" si="2"/>
        <v>15.5</v>
      </c>
      <c r="AI17" s="57">
        <f t="shared" si="3"/>
        <v>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1">
        <v>13.2</v>
      </c>
      <c r="C18" s="51">
        <v>13.2</v>
      </c>
      <c r="D18" s="51">
        <v>13.2</v>
      </c>
      <c r="E18" s="51">
        <v>13.2</v>
      </c>
      <c r="F18" s="51">
        <v>13.2</v>
      </c>
      <c r="G18" s="51">
        <v>13.2</v>
      </c>
      <c r="H18" s="51">
        <v>13.2</v>
      </c>
      <c r="I18" s="51">
        <v>13.2</v>
      </c>
      <c r="J18" s="51">
        <v>13.2</v>
      </c>
      <c r="K18" s="51">
        <v>13.2</v>
      </c>
      <c r="L18" s="51">
        <v>13.2</v>
      </c>
      <c r="M18" s="51">
        <v>13.2</v>
      </c>
      <c r="N18" s="51">
        <v>13.2</v>
      </c>
      <c r="O18" s="51">
        <v>13.2</v>
      </c>
      <c r="P18" s="51">
        <v>13.2</v>
      </c>
      <c r="Q18" s="51">
        <v>13.2</v>
      </c>
      <c r="R18" s="51">
        <v>13.2</v>
      </c>
      <c r="S18" s="51">
        <v>13.2</v>
      </c>
      <c r="T18" s="51">
        <v>13.2</v>
      </c>
      <c r="U18" s="51">
        <v>13.2</v>
      </c>
      <c r="V18" s="51">
        <v>13.2</v>
      </c>
      <c r="W18" s="51">
        <v>13.2</v>
      </c>
      <c r="X18" s="51">
        <v>13.2</v>
      </c>
      <c r="Y18" s="51">
        <v>13.2</v>
      </c>
      <c r="Z18" s="51">
        <v>13.2</v>
      </c>
      <c r="AA18" s="51">
        <v>13.2</v>
      </c>
      <c r="AB18" s="51">
        <v>13.2</v>
      </c>
      <c r="AC18" s="51">
        <v>13.2</v>
      </c>
      <c r="AD18" s="51">
        <v>13.2</v>
      </c>
      <c r="AE18" s="51">
        <v>13.2</v>
      </c>
      <c r="AF18" s="51">
        <v>13.2</v>
      </c>
      <c r="AG18" s="61">
        <v>36</v>
      </c>
      <c r="AH18" s="56">
        <f t="shared" si="2"/>
        <v>13.2</v>
      </c>
      <c r="AI18" s="57">
        <f t="shared" si="3"/>
        <v>13.2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1">
        <v>16.600000000000001</v>
      </c>
      <c r="C19" s="51">
        <v>16.600000000000001</v>
      </c>
      <c r="D19" s="51">
        <v>16.600000000000001</v>
      </c>
      <c r="E19" s="51">
        <v>16.600000000000001</v>
      </c>
      <c r="F19" s="51">
        <v>16.600000000000001</v>
      </c>
      <c r="G19" s="51">
        <v>16.600000000000001</v>
      </c>
      <c r="H19" s="51">
        <v>16.600000000000001</v>
      </c>
      <c r="I19" s="51">
        <v>16.600000000000001</v>
      </c>
      <c r="J19" s="51">
        <v>16.600000000000001</v>
      </c>
      <c r="K19" s="51">
        <v>16.600000000000001</v>
      </c>
      <c r="L19" s="51">
        <v>14.5</v>
      </c>
      <c r="M19" s="51">
        <v>14.5</v>
      </c>
      <c r="N19" s="51">
        <v>14.5</v>
      </c>
      <c r="O19" s="51">
        <v>14.5</v>
      </c>
      <c r="P19" s="51">
        <v>14.5</v>
      </c>
      <c r="Q19" s="51">
        <v>14.5</v>
      </c>
      <c r="R19" s="51">
        <v>13.5</v>
      </c>
      <c r="S19" s="51">
        <v>13.5</v>
      </c>
      <c r="T19" s="51">
        <v>13.5</v>
      </c>
      <c r="U19" s="51">
        <v>13.5</v>
      </c>
      <c r="V19" s="51">
        <v>13.5</v>
      </c>
      <c r="W19" s="51">
        <v>13.5</v>
      </c>
      <c r="X19" s="51">
        <v>13.5</v>
      </c>
      <c r="Y19" s="51">
        <v>13.5</v>
      </c>
      <c r="Z19" s="51">
        <v>13.5</v>
      </c>
      <c r="AA19" s="51">
        <v>13.3</v>
      </c>
      <c r="AB19" s="51">
        <v>13.3</v>
      </c>
      <c r="AC19" s="51">
        <v>13.3</v>
      </c>
      <c r="AD19" s="51">
        <v>13.3</v>
      </c>
      <c r="AE19" s="51">
        <v>13.3</v>
      </c>
      <c r="AF19" s="51">
        <v>13.3</v>
      </c>
      <c r="AG19" s="61">
        <v>30</v>
      </c>
      <c r="AH19" s="56">
        <f t="shared" si="2"/>
        <v>16.600000000000001</v>
      </c>
      <c r="AI19" s="57">
        <f t="shared" si="3"/>
        <v>13.3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1">
        <v>6.2</v>
      </c>
      <c r="C20" s="51">
        <v>6.2</v>
      </c>
      <c r="D20" s="51">
        <v>6.2</v>
      </c>
      <c r="E20" s="51">
        <v>6.2</v>
      </c>
      <c r="F20" s="51">
        <v>6.2</v>
      </c>
      <c r="G20" s="51">
        <v>6.2</v>
      </c>
      <c r="H20" s="51">
        <v>6.2</v>
      </c>
      <c r="I20" s="51">
        <v>6.2</v>
      </c>
      <c r="J20" s="51">
        <v>6.2</v>
      </c>
      <c r="K20" s="51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1">
        <v>8.5</v>
      </c>
      <c r="C21" s="51">
        <v>8.5</v>
      </c>
      <c r="D21" s="51">
        <v>8.5</v>
      </c>
      <c r="E21" s="51">
        <v>8.5</v>
      </c>
      <c r="F21" s="51">
        <v>8.5</v>
      </c>
      <c r="G21" s="51">
        <v>8.5</v>
      </c>
      <c r="H21" s="51">
        <v>8.5</v>
      </c>
      <c r="I21" s="51">
        <v>8.5</v>
      </c>
      <c r="J21" s="51">
        <v>8.5</v>
      </c>
      <c r="K21" s="51">
        <v>8.5</v>
      </c>
      <c r="L21" s="51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1">
        <v>21</v>
      </c>
      <c r="C22" s="51">
        <v>21</v>
      </c>
      <c r="D22" s="51">
        <v>21</v>
      </c>
      <c r="E22" s="51">
        <v>21</v>
      </c>
      <c r="F22" s="51">
        <v>21</v>
      </c>
      <c r="G22" s="51">
        <v>21</v>
      </c>
      <c r="H22" s="51">
        <v>21</v>
      </c>
      <c r="I22" s="51">
        <v>21</v>
      </c>
      <c r="J22" s="51">
        <v>21</v>
      </c>
      <c r="K22" s="51">
        <v>21</v>
      </c>
      <c r="L22" s="51">
        <v>18</v>
      </c>
      <c r="M22" s="51">
        <v>18</v>
      </c>
      <c r="N22" s="51">
        <v>18</v>
      </c>
      <c r="O22" s="51">
        <v>18</v>
      </c>
      <c r="P22" s="51">
        <v>18</v>
      </c>
      <c r="Q22" s="51">
        <v>18</v>
      </c>
      <c r="R22" s="51">
        <v>18</v>
      </c>
      <c r="S22" s="51">
        <v>18</v>
      </c>
      <c r="T22" s="51">
        <v>18</v>
      </c>
      <c r="U22" s="51">
        <v>18</v>
      </c>
      <c r="V22" s="51">
        <v>18</v>
      </c>
      <c r="W22" s="51">
        <v>18</v>
      </c>
      <c r="X22" s="51">
        <v>18</v>
      </c>
      <c r="Y22" s="51">
        <v>18</v>
      </c>
      <c r="Z22" s="51">
        <v>21</v>
      </c>
      <c r="AA22" s="51">
        <v>21</v>
      </c>
      <c r="AB22" s="51">
        <v>21</v>
      </c>
      <c r="AC22" s="51">
        <v>21</v>
      </c>
      <c r="AD22" s="51">
        <v>21</v>
      </c>
      <c r="AE22" s="51">
        <v>21</v>
      </c>
      <c r="AF22" s="51">
        <v>21</v>
      </c>
      <c r="AG22" s="61">
        <v>25</v>
      </c>
      <c r="AH22" s="56">
        <f t="shared" si="2"/>
        <v>21</v>
      </c>
      <c r="AI22" s="57">
        <f t="shared" si="3"/>
        <v>18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1">
        <v>9</v>
      </c>
      <c r="C23" s="51">
        <v>9</v>
      </c>
      <c r="D23" s="51">
        <v>9</v>
      </c>
      <c r="E23" s="51">
        <v>9</v>
      </c>
      <c r="F23" s="51">
        <v>9</v>
      </c>
      <c r="G23" s="51">
        <v>9</v>
      </c>
      <c r="H23" s="51">
        <v>9</v>
      </c>
      <c r="I23" s="51">
        <v>9</v>
      </c>
      <c r="J23" s="51">
        <v>9</v>
      </c>
      <c r="K23" s="51">
        <v>9</v>
      </c>
      <c r="L23" s="51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1">
        <v>13</v>
      </c>
      <c r="C24" s="51">
        <v>13</v>
      </c>
      <c r="D24" s="51">
        <v>13</v>
      </c>
      <c r="E24" s="51">
        <v>13</v>
      </c>
      <c r="F24" s="51">
        <v>13</v>
      </c>
      <c r="G24" s="51">
        <v>13</v>
      </c>
      <c r="H24" s="51">
        <v>13</v>
      </c>
      <c r="I24" s="51">
        <v>13</v>
      </c>
      <c r="J24" s="51">
        <v>13</v>
      </c>
      <c r="K24" s="51">
        <v>13</v>
      </c>
      <c r="L24" s="51">
        <v>13</v>
      </c>
      <c r="M24" s="51">
        <v>13</v>
      </c>
      <c r="N24" s="51">
        <v>13</v>
      </c>
      <c r="O24" s="51">
        <v>13</v>
      </c>
      <c r="P24" s="51">
        <v>13</v>
      </c>
      <c r="Q24" s="51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13</v>
      </c>
      <c r="X24" s="51">
        <v>13</v>
      </c>
      <c r="Y24" s="51">
        <v>13</v>
      </c>
      <c r="Z24" s="51">
        <v>13</v>
      </c>
      <c r="AA24" s="51">
        <v>13</v>
      </c>
      <c r="AB24" s="51">
        <v>13</v>
      </c>
      <c r="AC24" s="51">
        <v>13</v>
      </c>
      <c r="AD24" s="51">
        <v>13</v>
      </c>
      <c r="AE24" s="51">
        <v>13</v>
      </c>
      <c r="AF24" s="51">
        <v>13</v>
      </c>
      <c r="AG24" s="61">
        <v>25</v>
      </c>
      <c r="AH24" s="56">
        <f t="shared" si="2"/>
        <v>13</v>
      </c>
      <c r="AI24" s="57">
        <f t="shared" si="3"/>
        <v>13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1">
        <v>13</v>
      </c>
      <c r="C25" s="51">
        <v>13</v>
      </c>
      <c r="D25" s="51">
        <v>13</v>
      </c>
      <c r="E25" s="51">
        <v>13</v>
      </c>
      <c r="F25" s="51">
        <v>13</v>
      </c>
      <c r="G25" s="51">
        <v>13</v>
      </c>
      <c r="H25" s="51">
        <v>13</v>
      </c>
      <c r="I25" s="51">
        <v>13</v>
      </c>
      <c r="J25" s="51">
        <v>13</v>
      </c>
      <c r="K25" s="51">
        <v>13</v>
      </c>
      <c r="L25" s="51">
        <v>13</v>
      </c>
      <c r="M25" s="51">
        <v>13</v>
      </c>
      <c r="N25" s="51">
        <v>13</v>
      </c>
      <c r="O25" s="51">
        <v>13</v>
      </c>
      <c r="P25" s="51">
        <v>13</v>
      </c>
      <c r="Q25" s="51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1">
        <v>11</v>
      </c>
      <c r="C26" s="51">
        <v>11</v>
      </c>
      <c r="D26" s="51">
        <v>11</v>
      </c>
      <c r="E26" s="51">
        <v>11</v>
      </c>
      <c r="F26" s="51">
        <v>11</v>
      </c>
      <c r="G26" s="51">
        <v>11</v>
      </c>
      <c r="H26" s="51">
        <v>11</v>
      </c>
      <c r="I26" s="51">
        <v>11</v>
      </c>
      <c r="J26" s="51">
        <v>11</v>
      </c>
      <c r="K26" s="51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11</v>
      </c>
      <c r="AD26" s="51">
        <v>11</v>
      </c>
      <c r="AE26" s="51">
        <v>11</v>
      </c>
      <c r="AF26" s="51">
        <v>11</v>
      </c>
      <c r="AG26" s="61">
        <v>20</v>
      </c>
      <c r="AH26" s="56">
        <f>MAX(B26:AF26)</f>
        <v>11</v>
      </c>
      <c r="AI26" s="57">
        <f>MIN(B26:AF26)</f>
        <v>11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1">
        <v>4</v>
      </c>
      <c r="C27" s="51">
        <v>4</v>
      </c>
      <c r="D27" s="51">
        <v>4</v>
      </c>
      <c r="E27" s="51">
        <v>4</v>
      </c>
      <c r="F27" s="51">
        <v>4</v>
      </c>
      <c r="G27" s="51">
        <v>4</v>
      </c>
      <c r="H27" s="51">
        <v>4</v>
      </c>
      <c r="I27" s="51">
        <v>4</v>
      </c>
      <c r="J27" s="51">
        <v>4</v>
      </c>
      <c r="K27" s="51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1">
        <v>5</v>
      </c>
      <c r="C28" s="51">
        <v>5</v>
      </c>
      <c r="D28" s="51">
        <v>5</v>
      </c>
      <c r="E28" s="51">
        <v>5</v>
      </c>
      <c r="F28" s="51">
        <v>5</v>
      </c>
      <c r="G28" s="51">
        <v>5</v>
      </c>
      <c r="H28" s="51">
        <v>5</v>
      </c>
      <c r="I28" s="51">
        <v>5</v>
      </c>
      <c r="J28" s="51">
        <v>5</v>
      </c>
      <c r="K28" s="51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1">
        <v>6</v>
      </c>
      <c r="C29" s="51">
        <v>6</v>
      </c>
      <c r="D29" s="51">
        <v>6</v>
      </c>
      <c r="E29" s="51">
        <v>6</v>
      </c>
      <c r="F29" s="51">
        <v>6</v>
      </c>
      <c r="G29" s="51">
        <v>6</v>
      </c>
      <c r="H29" s="51">
        <v>6</v>
      </c>
      <c r="I29" s="51">
        <v>6</v>
      </c>
      <c r="J29" s="51">
        <v>6</v>
      </c>
      <c r="K29" s="51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1">
        <v>6.4</v>
      </c>
      <c r="C34" s="51">
        <v>6.4</v>
      </c>
      <c r="D34" s="51">
        <v>6.4</v>
      </c>
      <c r="E34" s="51">
        <v>6.4</v>
      </c>
      <c r="F34" s="51">
        <v>6.4</v>
      </c>
      <c r="G34" s="51">
        <v>6.4</v>
      </c>
      <c r="H34" s="51">
        <v>6.4</v>
      </c>
      <c r="I34" s="51">
        <v>6.4</v>
      </c>
      <c r="J34" s="51">
        <v>6.4</v>
      </c>
      <c r="K34" s="51">
        <v>6.4</v>
      </c>
      <c r="L34" s="51">
        <v>6.5</v>
      </c>
      <c r="M34" s="51">
        <v>6.5</v>
      </c>
      <c r="N34" s="51">
        <v>6.5</v>
      </c>
      <c r="O34" s="51">
        <v>6.5</v>
      </c>
      <c r="P34" s="51">
        <v>6.5</v>
      </c>
      <c r="Q34" s="51">
        <v>6.5</v>
      </c>
      <c r="R34" s="51">
        <v>6.5</v>
      </c>
      <c r="S34" s="51">
        <v>6.5</v>
      </c>
      <c r="T34" s="51">
        <v>6.5</v>
      </c>
      <c r="U34" s="51">
        <v>6.5</v>
      </c>
      <c r="V34" s="51">
        <v>6.5</v>
      </c>
      <c r="W34" s="51">
        <v>6.5</v>
      </c>
      <c r="X34" s="51">
        <v>6.5</v>
      </c>
      <c r="Y34" s="51">
        <v>6.5</v>
      </c>
      <c r="Z34" s="51">
        <v>6.5</v>
      </c>
      <c r="AA34" s="51">
        <v>6.5</v>
      </c>
      <c r="AB34" s="51">
        <v>6.5</v>
      </c>
      <c r="AC34" s="51">
        <v>6.5</v>
      </c>
      <c r="AD34" s="51">
        <v>6.5</v>
      </c>
      <c r="AE34" s="51">
        <v>6.5</v>
      </c>
      <c r="AF34" s="51">
        <v>6.5</v>
      </c>
      <c r="AG34" s="69">
        <v>20</v>
      </c>
      <c r="AH34" s="56">
        <f t="shared" si="2"/>
        <v>6.5</v>
      </c>
      <c r="AI34" s="57">
        <f t="shared" si="3"/>
        <v>6.4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170</v>
      </c>
      <c r="C36" s="63">
        <v>170</v>
      </c>
      <c r="D36" s="63">
        <v>170</v>
      </c>
      <c r="E36" s="63">
        <v>170</v>
      </c>
      <c r="F36" s="63">
        <v>170</v>
      </c>
      <c r="G36" s="63">
        <v>170</v>
      </c>
      <c r="H36" s="63">
        <v>170</v>
      </c>
      <c r="I36" s="63">
        <v>170</v>
      </c>
      <c r="J36" s="63">
        <v>170</v>
      </c>
      <c r="K36" s="63">
        <v>170</v>
      </c>
      <c r="L36" s="63">
        <v>170</v>
      </c>
      <c r="M36" s="63">
        <v>170</v>
      </c>
      <c r="N36" s="63">
        <v>170</v>
      </c>
      <c r="O36" s="63">
        <v>170</v>
      </c>
      <c r="P36" s="63">
        <v>170</v>
      </c>
      <c r="Q36" s="63">
        <v>170</v>
      </c>
      <c r="R36" s="63">
        <v>170</v>
      </c>
      <c r="S36" s="63">
        <v>170</v>
      </c>
      <c r="T36" s="63">
        <v>170</v>
      </c>
      <c r="U36" s="63">
        <v>170</v>
      </c>
      <c r="V36" s="63">
        <v>170</v>
      </c>
      <c r="W36" s="63">
        <v>170</v>
      </c>
      <c r="X36" s="63">
        <v>170</v>
      </c>
      <c r="Y36" s="63">
        <v>170</v>
      </c>
      <c r="Z36" s="63">
        <v>170</v>
      </c>
      <c r="AA36" s="63">
        <v>170</v>
      </c>
      <c r="AB36" s="63">
        <v>170</v>
      </c>
      <c r="AC36" s="63">
        <v>170</v>
      </c>
      <c r="AD36" s="63">
        <v>170</v>
      </c>
      <c r="AE36" s="63">
        <v>170</v>
      </c>
      <c r="AF36" s="63">
        <v>170</v>
      </c>
      <c r="AG36" s="69">
        <v>85</v>
      </c>
      <c r="AH36" s="56">
        <f t="shared" si="2"/>
        <v>170</v>
      </c>
      <c r="AI36" s="57">
        <f t="shared" si="3"/>
        <v>170</v>
      </c>
      <c r="AK36" s="58"/>
    </row>
    <row r="37" spans="1:88" ht="15.75" thickBot="1" x14ac:dyDescent="0.3">
      <c r="A37" s="71" t="s">
        <v>44</v>
      </c>
      <c r="B37" s="63">
        <v>67.900000000000006</v>
      </c>
      <c r="C37" s="63">
        <v>70.8</v>
      </c>
      <c r="D37" s="63">
        <f>40.3+33.8</f>
        <v>74.099999999999994</v>
      </c>
      <c r="E37" s="63">
        <f>38.5+33.9</f>
        <v>72.400000000000006</v>
      </c>
      <c r="F37" s="63">
        <f>25.3+33.7</f>
        <v>59</v>
      </c>
      <c r="G37" s="63">
        <f>22.8+33.2</f>
        <v>56</v>
      </c>
      <c r="H37" s="63">
        <f>22.4+32.8</f>
        <v>55.199999999999996</v>
      </c>
      <c r="I37" s="63">
        <f>21.9+32.6</f>
        <v>54.5</v>
      </c>
      <c r="J37" s="63">
        <f>21.7+32.3</f>
        <v>54</v>
      </c>
      <c r="K37" s="63">
        <v>53.8</v>
      </c>
      <c r="L37" s="72">
        <f>21+32.4</f>
        <v>53.4</v>
      </c>
      <c r="M37" s="72">
        <f>21.5+32.7</f>
        <v>54.2</v>
      </c>
      <c r="N37" s="72">
        <f>21.5+32.7</f>
        <v>54.2</v>
      </c>
      <c r="O37" s="72">
        <f>21.9+32.4</f>
        <v>54.3</v>
      </c>
      <c r="P37" s="72">
        <f>21.7+32.9</f>
        <v>54.599999999999994</v>
      </c>
      <c r="Q37" s="72">
        <f>21.6+32.5</f>
        <v>54.1</v>
      </c>
      <c r="R37" s="72">
        <f>21.1+32.3</f>
        <v>53.4</v>
      </c>
      <c r="S37" s="72">
        <f>21.1+32.3</f>
        <v>53.4</v>
      </c>
      <c r="T37" s="72">
        <f>31.4+20.5</f>
        <v>51.9</v>
      </c>
      <c r="U37" s="72">
        <f>31.4+20.5</f>
        <v>51.9</v>
      </c>
      <c r="V37" s="72">
        <f>31.4+20.5</f>
        <v>51.9</v>
      </c>
      <c r="W37" s="72">
        <v>50.5</v>
      </c>
      <c r="X37" s="72">
        <v>50.5</v>
      </c>
      <c r="Y37" s="72">
        <v>50.5</v>
      </c>
      <c r="Z37" s="72">
        <v>50.5</v>
      </c>
      <c r="AA37" s="72">
        <f>19.4+30</f>
        <v>49.4</v>
      </c>
      <c r="AB37" s="72">
        <f>19.6+29.9</f>
        <v>49.5</v>
      </c>
      <c r="AC37" s="72">
        <f>19.6+29.9</f>
        <v>49.5</v>
      </c>
      <c r="AD37" s="72">
        <f>20.5+31.2</f>
        <v>51.7</v>
      </c>
      <c r="AE37" s="72">
        <f>20.5+31.2</f>
        <v>51.7</v>
      </c>
      <c r="AF37" s="72">
        <f>20.5+31.2</f>
        <v>51.7</v>
      </c>
      <c r="AG37" s="69">
        <v>240</v>
      </c>
      <c r="AH37" s="56">
        <f t="shared" si="2"/>
        <v>74.099999999999994</v>
      </c>
      <c r="AI37" s="57">
        <f t="shared" si="3"/>
        <v>49.4</v>
      </c>
      <c r="AK37" s="58"/>
    </row>
    <row r="38" spans="1:88" ht="15.75" thickBot="1" x14ac:dyDescent="0.3">
      <c r="A38" s="73" t="s">
        <v>45</v>
      </c>
      <c r="B38" s="74">
        <f t="shared" ref="B38:AF38" si="4">SUM(B11:B36)</f>
        <v>517.9</v>
      </c>
      <c r="C38" s="74">
        <f t="shared" si="4"/>
        <v>517.9</v>
      </c>
      <c r="D38" s="74">
        <f t="shared" si="4"/>
        <v>532.9</v>
      </c>
      <c r="E38" s="74">
        <f t="shared" si="4"/>
        <v>537.4</v>
      </c>
      <c r="F38" s="74">
        <f t="shared" si="4"/>
        <v>572.4</v>
      </c>
      <c r="G38" s="74">
        <f t="shared" si="4"/>
        <v>622.4</v>
      </c>
      <c r="H38" s="74">
        <f t="shared" si="4"/>
        <v>667.7</v>
      </c>
      <c r="I38" s="74">
        <f t="shared" si="4"/>
        <v>752.4</v>
      </c>
      <c r="J38" s="74">
        <f t="shared" si="4"/>
        <v>752.4</v>
      </c>
      <c r="K38" s="74">
        <f t="shared" si="4"/>
        <v>797.4</v>
      </c>
      <c r="L38" s="74">
        <f t="shared" si="4"/>
        <v>756.59999999999991</v>
      </c>
      <c r="M38" s="74">
        <f>SUM(M11:M36)</f>
        <v>716.59999999999991</v>
      </c>
      <c r="N38" s="74">
        <f>SUM(N11:N36)</f>
        <v>665.59999999999991</v>
      </c>
      <c r="O38" s="74">
        <f t="shared" si="4"/>
        <v>625.59999999999991</v>
      </c>
      <c r="P38" s="74">
        <f t="shared" si="4"/>
        <v>613.20000000000005</v>
      </c>
      <c r="Q38" s="74">
        <f t="shared" si="4"/>
        <v>603.20000000000005</v>
      </c>
      <c r="R38" s="74">
        <f t="shared" si="4"/>
        <v>615.20000000000005</v>
      </c>
      <c r="S38" s="74">
        <f t="shared" si="4"/>
        <v>606.20000000000005</v>
      </c>
      <c r="T38" s="74">
        <f t="shared" si="4"/>
        <v>633.20000000000005</v>
      </c>
      <c r="U38" s="74">
        <f t="shared" si="4"/>
        <v>674.2</v>
      </c>
      <c r="V38" s="74">
        <f t="shared" si="4"/>
        <v>764.2</v>
      </c>
      <c r="W38" s="74">
        <v>780.2</v>
      </c>
      <c r="X38" s="74">
        <f t="shared" si="4"/>
        <v>734.2</v>
      </c>
      <c r="Y38" s="74">
        <f t="shared" si="4"/>
        <v>724.2</v>
      </c>
      <c r="Z38" s="74">
        <f t="shared" si="4"/>
        <v>721.7</v>
      </c>
      <c r="AA38" s="74">
        <f t="shared" si="4"/>
        <v>692.4</v>
      </c>
      <c r="AB38" s="74">
        <f t="shared" si="4"/>
        <v>682.4</v>
      </c>
      <c r="AC38" s="74">
        <f t="shared" si="4"/>
        <v>702.4</v>
      </c>
      <c r="AD38" s="74">
        <f t="shared" si="4"/>
        <v>602.4</v>
      </c>
      <c r="AE38" s="74">
        <f t="shared" si="4"/>
        <v>552.4</v>
      </c>
      <c r="AF38" s="74">
        <f t="shared" si="4"/>
        <v>532.4</v>
      </c>
      <c r="AG38" s="69">
        <f>SUM(AG11:AG37)</f>
        <v>1492.8299999999997</v>
      </c>
      <c r="AH38" s="56">
        <f t="shared" si="2"/>
        <v>797.4</v>
      </c>
      <c r="AI38" s="57">
        <f t="shared" si="3"/>
        <v>517.9</v>
      </c>
      <c r="AK38" s="58"/>
    </row>
    <row r="39" spans="1:88" x14ac:dyDescent="0.25">
      <c r="A39" s="59" t="s">
        <v>46</v>
      </c>
      <c r="B39" s="63">
        <v>121.2</v>
      </c>
      <c r="C39" s="63">
        <v>111.6</v>
      </c>
      <c r="D39" s="63">
        <v>84.4</v>
      </c>
      <c r="E39" s="63">
        <v>70.5</v>
      </c>
      <c r="F39" s="63">
        <v>71.099999999999994</v>
      </c>
      <c r="G39" s="63">
        <v>90.6</v>
      </c>
      <c r="H39" s="63">
        <v>121.7</v>
      </c>
      <c r="I39" s="63">
        <v>142.9</v>
      </c>
      <c r="J39" s="63">
        <v>145.6</v>
      </c>
      <c r="K39" s="63">
        <v>145.6</v>
      </c>
      <c r="L39" s="51">
        <v>145.5</v>
      </c>
      <c r="M39" s="51">
        <v>145.5</v>
      </c>
      <c r="N39" s="51">
        <v>145.5</v>
      </c>
      <c r="O39" s="51">
        <v>145.4</v>
      </c>
      <c r="P39" s="51">
        <v>139.69999999999999</v>
      </c>
      <c r="Q39" s="51">
        <v>116.1</v>
      </c>
      <c r="R39" s="51">
        <v>116.7</v>
      </c>
      <c r="S39" s="51">
        <v>116.2</v>
      </c>
      <c r="T39" s="51">
        <v>116.2</v>
      </c>
      <c r="U39" s="51">
        <v>145</v>
      </c>
      <c r="V39" s="51">
        <v>145</v>
      </c>
      <c r="W39" s="51">
        <v>144.6</v>
      </c>
      <c r="X39" s="51">
        <v>144.6</v>
      </c>
      <c r="Y39" s="51">
        <v>144.6</v>
      </c>
      <c r="Z39" s="51">
        <v>144.6</v>
      </c>
      <c r="AA39" s="51">
        <v>145.30000000000001</v>
      </c>
      <c r="AB39" s="51">
        <v>136.5</v>
      </c>
      <c r="AC39" s="51">
        <v>136.5</v>
      </c>
      <c r="AD39" s="51">
        <v>121.2</v>
      </c>
      <c r="AE39" s="51">
        <v>91</v>
      </c>
      <c r="AF39" s="51">
        <v>91</v>
      </c>
      <c r="AG39" s="64">
        <v>144</v>
      </c>
      <c r="AH39" s="56">
        <f t="shared" si="2"/>
        <v>145.6</v>
      </c>
      <c r="AI39" s="57">
        <f t="shared" si="3"/>
        <v>70.5</v>
      </c>
      <c r="AK39" s="58"/>
    </row>
    <row r="40" spans="1:88" x14ac:dyDescent="0.25">
      <c r="A40" s="68" t="s">
        <v>47</v>
      </c>
      <c r="B40" s="63">
        <v>34.5</v>
      </c>
      <c r="C40" s="63">
        <v>35</v>
      </c>
      <c r="D40" s="63">
        <v>34.4</v>
      </c>
      <c r="E40" s="63">
        <v>50.1</v>
      </c>
      <c r="F40" s="63">
        <v>68.3</v>
      </c>
      <c r="G40" s="63">
        <v>69.7</v>
      </c>
      <c r="H40" s="63">
        <v>70.7</v>
      </c>
      <c r="I40" s="63">
        <v>69</v>
      </c>
      <c r="J40" s="63">
        <v>69</v>
      </c>
      <c r="K40" s="63">
        <v>69</v>
      </c>
      <c r="L40" s="53">
        <v>70.400000000000006</v>
      </c>
      <c r="M40" s="53">
        <v>69.400000000000006</v>
      </c>
      <c r="N40" s="53">
        <v>69.8</v>
      </c>
      <c r="O40" s="53">
        <v>61.2</v>
      </c>
      <c r="P40" s="53">
        <v>61.6</v>
      </c>
      <c r="Q40" s="53">
        <v>44.3</v>
      </c>
      <c r="R40" s="53">
        <v>53.3</v>
      </c>
      <c r="S40" s="53">
        <v>51.5</v>
      </c>
      <c r="T40" s="53">
        <v>59.7</v>
      </c>
      <c r="U40" s="53">
        <v>72.099999999999994</v>
      </c>
      <c r="V40" s="53">
        <v>71.3</v>
      </c>
      <c r="W40" s="53">
        <v>70.2</v>
      </c>
      <c r="X40" s="53">
        <v>70.2</v>
      </c>
      <c r="Y40" s="53">
        <v>70.2</v>
      </c>
      <c r="Z40" s="53">
        <v>70.2</v>
      </c>
      <c r="AA40" s="53">
        <v>71.7</v>
      </c>
      <c r="AB40" s="53">
        <v>72</v>
      </c>
      <c r="AC40" s="53">
        <v>72</v>
      </c>
      <c r="AD40" s="53">
        <v>59.5</v>
      </c>
      <c r="AE40" s="53">
        <v>53.6</v>
      </c>
      <c r="AF40" s="53">
        <v>59.4</v>
      </c>
      <c r="AG40" s="69">
        <v>70</v>
      </c>
      <c r="AH40" s="56">
        <f t="shared" si="2"/>
        <v>72.099999999999994</v>
      </c>
      <c r="AI40" s="57">
        <f t="shared" si="3"/>
        <v>34.4</v>
      </c>
      <c r="AK40" s="58"/>
    </row>
    <row r="41" spans="1:88" x14ac:dyDescent="0.25">
      <c r="A41" s="68" t="s">
        <v>48</v>
      </c>
      <c r="B41" s="63">
        <v>50</v>
      </c>
      <c r="C41" s="63">
        <v>50.4</v>
      </c>
      <c r="D41" s="63">
        <v>50.2</v>
      </c>
      <c r="E41" s="63">
        <v>54.4</v>
      </c>
      <c r="F41" s="63">
        <v>69.3</v>
      </c>
      <c r="G41" s="63">
        <v>68.7</v>
      </c>
      <c r="H41" s="63">
        <v>66.7</v>
      </c>
      <c r="I41" s="63">
        <v>68.599999999999994</v>
      </c>
      <c r="J41" s="63">
        <v>68.599999999999994</v>
      </c>
      <c r="K41" s="63">
        <v>68.599999999999994</v>
      </c>
      <c r="L41" s="53">
        <v>68.099999999999994</v>
      </c>
      <c r="M41" s="53">
        <v>68.2</v>
      </c>
      <c r="N41" s="53">
        <v>68.2</v>
      </c>
      <c r="O41" s="53">
        <v>62.8</v>
      </c>
      <c r="P41" s="53">
        <v>62.8</v>
      </c>
      <c r="Q41" s="53">
        <v>60.6</v>
      </c>
      <c r="R41" s="53">
        <v>61.1</v>
      </c>
      <c r="S41" s="53">
        <v>61.1</v>
      </c>
      <c r="T41" s="53">
        <v>61.1</v>
      </c>
      <c r="U41" s="53">
        <v>69.3</v>
      </c>
      <c r="V41" s="53">
        <v>68.7</v>
      </c>
      <c r="W41" s="53">
        <v>68.8</v>
      </c>
      <c r="X41" s="53">
        <v>68.8</v>
      </c>
      <c r="Y41" s="53">
        <v>68.8</v>
      </c>
      <c r="Z41" s="53">
        <v>68.8</v>
      </c>
      <c r="AA41" s="53">
        <v>69.3</v>
      </c>
      <c r="AB41" s="53">
        <v>69</v>
      </c>
      <c r="AC41" s="53">
        <v>68.599999999999994</v>
      </c>
      <c r="AD41" s="53">
        <v>64</v>
      </c>
      <c r="AE41" s="53">
        <v>66.900000000000006</v>
      </c>
      <c r="AF41" s="53">
        <v>68.900000000000006</v>
      </c>
      <c r="AG41" s="69">
        <v>69</v>
      </c>
      <c r="AH41" s="56">
        <f t="shared" si="2"/>
        <v>69.3</v>
      </c>
      <c r="AI41" s="57">
        <f t="shared" si="3"/>
        <v>50</v>
      </c>
      <c r="AK41" s="58"/>
    </row>
    <row r="42" spans="1:88" x14ac:dyDescent="0.25">
      <c r="A42" s="68" t="s">
        <v>49</v>
      </c>
      <c r="B42" s="63">
        <v>60.7</v>
      </c>
      <c r="C42" s="63">
        <v>60.7</v>
      </c>
      <c r="D42" s="63">
        <v>60.7</v>
      </c>
      <c r="E42" s="63">
        <v>60.7</v>
      </c>
      <c r="F42" s="63">
        <v>60.7</v>
      </c>
      <c r="G42" s="63">
        <v>60.7</v>
      </c>
      <c r="H42" s="63">
        <v>60.7</v>
      </c>
      <c r="I42" s="63">
        <v>60.7</v>
      </c>
      <c r="J42" s="63">
        <v>60.7</v>
      </c>
      <c r="K42" s="63">
        <v>60.7</v>
      </c>
      <c r="L42" s="53">
        <v>60.7</v>
      </c>
      <c r="M42" s="53">
        <v>60.7</v>
      </c>
      <c r="N42" s="53">
        <v>60.7</v>
      </c>
      <c r="O42" s="53">
        <v>60.7</v>
      </c>
      <c r="P42" s="53">
        <v>60.7</v>
      </c>
      <c r="Q42" s="53">
        <v>60.7</v>
      </c>
      <c r="R42" s="53">
        <v>60.7</v>
      </c>
      <c r="S42" s="53">
        <v>60.7</v>
      </c>
      <c r="T42" s="53">
        <v>60.7</v>
      </c>
      <c r="U42" s="53">
        <v>60.7</v>
      </c>
      <c r="V42" s="53">
        <v>60.7</v>
      </c>
      <c r="W42" s="53">
        <v>60.7</v>
      </c>
      <c r="X42" s="53">
        <v>60.7</v>
      </c>
      <c r="Y42" s="53">
        <v>60.7</v>
      </c>
      <c r="Z42" s="53">
        <v>60.7</v>
      </c>
      <c r="AA42" s="53">
        <v>60.7</v>
      </c>
      <c r="AB42" s="53">
        <v>60.7</v>
      </c>
      <c r="AC42" s="53">
        <v>60.7</v>
      </c>
      <c r="AD42" s="53">
        <v>60.7</v>
      </c>
      <c r="AE42" s="53">
        <v>60.7</v>
      </c>
      <c r="AF42" s="53">
        <v>60.7</v>
      </c>
      <c r="AG42" s="69">
        <v>60</v>
      </c>
      <c r="AH42" s="56">
        <f t="shared" si="2"/>
        <v>60.7</v>
      </c>
      <c r="AI42" s="57">
        <f t="shared" si="3"/>
        <v>60.7</v>
      </c>
      <c r="AK42" s="58"/>
    </row>
    <row r="43" spans="1:88" x14ac:dyDescent="0.25">
      <c r="A43" s="68" t="s">
        <v>50</v>
      </c>
      <c r="B43" s="63">
        <v>10</v>
      </c>
      <c r="C43" s="63">
        <v>10.4</v>
      </c>
      <c r="D43" s="63">
        <v>15</v>
      </c>
      <c r="E43" s="63">
        <v>15</v>
      </c>
      <c r="F43" s="63">
        <v>15</v>
      </c>
      <c r="G43" s="63">
        <v>24.2</v>
      </c>
      <c r="H43" s="63">
        <v>23.9</v>
      </c>
      <c r="I43" s="63">
        <v>29</v>
      </c>
      <c r="J43" s="63">
        <v>29</v>
      </c>
      <c r="K43" s="63">
        <v>29</v>
      </c>
      <c r="L43" s="51">
        <v>25</v>
      </c>
      <c r="M43" s="51">
        <v>23.3</v>
      </c>
      <c r="N43" s="51">
        <v>23.3</v>
      </c>
      <c r="O43" s="51">
        <v>23</v>
      </c>
      <c r="P43" s="51">
        <v>10</v>
      </c>
      <c r="Q43" s="51">
        <v>10.6</v>
      </c>
      <c r="R43" s="51">
        <v>10.7</v>
      </c>
      <c r="S43" s="51">
        <v>10.7</v>
      </c>
      <c r="T43" s="51">
        <v>10.7</v>
      </c>
      <c r="U43" s="51">
        <v>26</v>
      </c>
      <c r="V43" s="51">
        <v>26</v>
      </c>
      <c r="W43" s="51">
        <v>29.6</v>
      </c>
      <c r="X43" s="51">
        <v>29.6</v>
      </c>
      <c r="Y43" s="51">
        <v>29.6</v>
      </c>
      <c r="Z43" s="51">
        <v>29.6</v>
      </c>
      <c r="AA43" s="53">
        <v>29</v>
      </c>
      <c r="AB43" s="53">
        <v>24.8</v>
      </c>
      <c r="AC43" s="53">
        <v>23.8</v>
      </c>
      <c r="AD43" s="53">
        <v>14.8</v>
      </c>
      <c r="AE43" s="53">
        <v>14.8</v>
      </c>
      <c r="AF43" s="53">
        <v>14.8</v>
      </c>
      <c r="AG43" s="69">
        <v>30</v>
      </c>
      <c r="AH43" s="56">
        <f t="shared" si="2"/>
        <v>29.6</v>
      </c>
      <c r="AI43" s="57">
        <f t="shared" si="3"/>
        <v>10</v>
      </c>
      <c r="AK43" s="58"/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75">
        <v>17</v>
      </c>
      <c r="C45" s="75">
        <v>17</v>
      </c>
      <c r="D45" s="75">
        <v>17</v>
      </c>
      <c r="E45" s="75">
        <v>17</v>
      </c>
      <c r="F45" s="75">
        <v>17</v>
      </c>
      <c r="G45" s="75">
        <v>17</v>
      </c>
      <c r="H45" s="75">
        <v>17</v>
      </c>
      <c r="I45" s="75">
        <v>17</v>
      </c>
      <c r="J45" s="75">
        <v>17</v>
      </c>
      <c r="K45" s="75">
        <v>17</v>
      </c>
      <c r="L45" s="51">
        <v>18</v>
      </c>
      <c r="M45" s="51">
        <v>18</v>
      </c>
      <c r="N45" s="51">
        <v>18</v>
      </c>
      <c r="O45" s="51">
        <v>18</v>
      </c>
      <c r="P45" s="51">
        <v>18</v>
      </c>
      <c r="Q45" s="51">
        <v>18</v>
      </c>
      <c r="R45" s="51">
        <v>18</v>
      </c>
      <c r="S45" s="51">
        <v>18</v>
      </c>
      <c r="T45" s="51">
        <v>18</v>
      </c>
      <c r="U45" s="51">
        <v>18</v>
      </c>
      <c r="V45" s="51">
        <v>18</v>
      </c>
      <c r="W45" s="51">
        <v>18</v>
      </c>
      <c r="X45" s="51">
        <v>18</v>
      </c>
      <c r="Y45" s="51">
        <v>18</v>
      </c>
      <c r="Z45" s="51">
        <v>18</v>
      </c>
      <c r="AA45" s="51">
        <v>18</v>
      </c>
      <c r="AB45" s="51">
        <v>18</v>
      </c>
      <c r="AC45" s="51">
        <v>18</v>
      </c>
      <c r="AD45" s="51">
        <v>18</v>
      </c>
      <c r="AE45" s="51">
        <v>18</v>
      </c>
      <c r="AF45" s="51">
        <v>18</v>
      </c>
      <c r="AG45" s="69">
        <v>24</v>
      </c>
      <c r="AH45" s="56">
        <f t="shared" si="2"/>
        <v>18</v>
      </c>
      <c r="AI45" s="57">
        <f t="shared" si="3"/>
        <v>17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12</v>
      </c>
      <c r="C47" s="63">
        <v>12</v>
      </c>
      <c r="D47" s="63">
        <v>12</v>
      </c>
      <c r="E47" s="63">
        <v>12</v>
      </c>
      <c r="F47" s="63">
        <v>12</v>
      </c>
      <c r="G47" s="63">
        <v>12</v>
      </c>
      <c r="H47" s="63">
        <v>12</v>
      </c>
      <c r="I47" s="63">
        <v>12</v>
      </c>
      <c r="J47" s="63">
        <v>12</v>
      </c>
      <c r="K47" s="63">
        <v>12</v>
      </c>
      <c r="L47" s="51">
        <v>14</v>
      </c>
      <c r="M47" s="51">
        <v>14</v>
      </c>
      <c r="N47" s="51">
        <v>14</v>
      </c>
      <c r="O47" s="51">
        <v>14</v>
      </c>
      <c r="P47" s="51">
        <v>14</v>
      </c>
      <c r="Q47" s="51">
        <v>14</v>
      </c>
      <c r="R47" s="51">
        <v>14</v>
      </c>
      <c r="S47" s="51">
        <v>14</v>
      </c>
      <c r="T47" s="51">
        <v>14</v>
      </c>
      <c r="U47" s="51">
        <v>14</v>
      </c>
      <c r="V47" s="51">
        <v>14</v>
      </c>
      <c r="W47" s="51">
        <v>14</v>
      </c>
      <c r="X47" s="51">
        <v>14</v>
      </c>
      <c r="Y47" s="51">
        <v>14</v>
      </c>
      <c r="Z47" s="51">
        <v>14</v>
      </c>
      <c r="AA47" s="51">
        <v>14</v>
      </c>
      <c r="AB47" s="51">
        <v>14</v>
      </c>
      <c r="AC47" s="51">
        <v>14</v>
      </c>
      <c r="AD47" s="51">
        <v>14</v>
      </c>
      <c r="AE47" s="51">
        <v>14</v>
      </c>
      <c r="AF47" s="51">
        <v>14</v>
      </c>
      <c r="AG47" s="69">
        <v>14.1</v>
      </c>
      <c r="AH47" s="56">
        <f t="shared" si="2"/>
        <v>14</v>
      </c>
      <c r="AI47" s="57">
        <f t="shared" si="3"/>
        <v>12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75">
        <v>8.5</v>
      </c>
      <c r="C48" s="75">
        <v>8.5</v>
      </c>
      <c r="D48" s="75">
        <v>8.5</v>
      </c>
      <c r="E48" s="75">
        <v>8.5</v>
      </c>
      <c r="F48" s="75">
        <v>8.5</v>
      </c>
      <c r="G48" s="75">
        <v>8.5</v>
      </c>
      <c r="H48" s="75">
        <v>8.5</v>
      </c>
      <c r="I48" s="75">
        <v>8.5</v>
      </c>
      <c r="J48" s="75">
        <v>8.5</v>
      </c>
      <c r="K48" s="75">
        <v>8.5</v>
      </c>
      <c r="L48" s="51">
        <v>8.5</v>
      </c>
      <c r="M48" s="51">
        <v>8.5</v>
      </c>
      <c r="N48" s="51">
        <v>8.5</v>
      </c>
      <c r="O48" s="51">
        <v>8.5</v>
      </c>
      <c r="P48" s="51">
        <v>8.5</v>
      </c>
      <c r="Q48" s="51">
        <v>8.5</v>
      </c>
      <c r="R48" s="51">
        <v>8.5</v>
      </c>
      <c r="S48" s="51">
        <v>8.5</v>
      </c>
      <c r="T48" s="51">
        <v>8.5</v>
      </c>
      <c r="U48" s="51">
        <v>8.5</v>
      </c>
      <c r="V48" s="51">
        <v>8.5</v>
      </c>
      <c r="W48" s="51">
        <v>8.5</v>
      </c>
      <c r="X48" s="51">
        <v>8.5</v>
      </c>
      <c r="Y48" s="51">
        <v>8.5</v>
      </c>
      <c r="Z48" s="51">
        <v>8.5</v>
      </c>
      <c r="AA48" s="51">
        <v>8.5</v>
      </c>
      <c r="AB48" s="51">
        <v>8.5</v>
      </c>
      <c r="AC48" s="51">
        <v>8.5</v>
      </c>
      <c r="AD48" s="51">
        <v>8.5</v>
      </c>
      <c r="AE48" s="51">
        <v>8.5</v>
      </c>
      <c r="AF48" s="51">
        <v>8.5</v>
      </c>
      <c r="AG48" s="69">
        <v>14</v>
      </c>
      <c r="AH48" s="56">
        <f t="shared" si="2"/>
        <v>8.5</v>
      </c>
      <c r="AI48" s="57">
        <f t="shared" si="3"/>
        <v>8.5</v>
      </c>
      <c r="AK48" s="58"/>
    </row>
    <row r="49" spans="1:37" x14ac:dyDescent="0.25">
      <c r="A49" s="68" t="s">
        <v>56</v>
      </c>
      <c r="B49" s="63">
        <v>9</v>
      </c>
      <c r="C49" s="63">
        <v>9</v>
      </c>
      <c r="D49" s="63">
        <v>9</v>
      </c>
      <c r="E49" s="63">
        <v>9</v>
      </c>
      <c r="F49" s="63">
        <v>9</v>
      </c>
      <c r="G49" s="63">
        <v>9</v>
      </c>
      <c r="H49" s="63">
        <v>9</v>
      </c>
      <c r="I49" s="63">
        <v>9</v>
      </c>
      <c r="J49" s="63">
        <v>9</v>
      </c>
      <c r="K49" s="63">
        <v>9</v>
      </c>
      <c r="L49" s="51">
        <v>9</v>
      </c>
      <c r="M49" s="51">
        <v>9</v>
      </c>
      <c r="N49" s="51">
        <v>9</v>
      </c>
      <c r="O49" s="51">
        <v>9</v>
      </c>
      <c r="P49" s="51">
        <v>9</v>
      </c>
      <c r="Q49" s="51">
        <v>9</v>
      </c>
      <c r="R49" s="51">
        <v>9</v>
      </c>
      <c r="S49" s="51">
        <v>9</v>
      </c>
      <c r="T49" s="51">
        <v>9</v>
      </c>
      <c r="U49" s="51">
        <v>9</v>
      </c>
      <c r="V49" s="51">
        <v>9</v>
      </c>
      <c r="W49" s="51">
        <v>9</v>
      </c>
      <c r="X49" s="51">
        <v>9</v>
      </c>
      <c r="Y49" s="51">
        <v>9</v>
      </c>
      <c r="Z49" s="51">
        <v>9</v>
      </c>
      <c r="AA49" s="51">
        <v>9</v>
      </c>
      <c r="AB49" s="51">
        <v>9</v>
      </c>
      <c r="AC49" s="51">
        <v>9</v>
      </c>
      <c r="AD49" s="51">
        <v>9</v>
      </c>
      <c r="AE49" s="51">
        <v>9</v>
      </c>
      <c r="AF49" s="51">
        <v>9</v>
      </c>
      <c r="AG49" s="69">
        <v>10.050000000000001</v>
      </c>
      <c r="AH49" s="56">
        <f t="shared" si="2"/>
        <v>9</v>
      </c>
      <c r="AI49" s="57">
        <f t="shared" si="3"/>
        <v>9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5">T199</f>
        <v>3.54</v>
      </c>
      <c r="U51" s="78">
        <f t="shared" si="5"/>
        <v>3.54</v>
      </c>
      <c r="V51" s="78">
        <f t="shared" si="5"/>
        <v>3.54</v>
      </c>
      <c r="W51" s="78">
        <v>3.54</v>
      </c>
      <c r="X51" s="78">
        <f t="shared" si="5"/>
        <v>3.54</v>
      </c>
      <c r="Y51" s="78">
        <v>3.54</v>
      </c>
      <c r="Z51" s="78">
        <f t="shared" si="5"/>
        <v>3.54</v>
      </c>
      <c r="AA51" s="78">
        <f t="shared" si="5"/>
        <v>3.54</v>
      </c>
      <c r="AB51" s="78">
        <f t="shared" si="5"/>
        <v>3.54</v>
      </c>
      <c r="AC51" s="78">
        <f t="shared" si="5"/>
        <v>3.54</v>
      </c>
      <c r="AD51" s="78">
        <f t="shared" si="5"/>
        <v>3.54</v>
      </c>
      <c r="AE51" s="78">
        <f t="shared" si="5"/>
        <v>3.54</v>
      </c>
      <c r="AF51" s="78">
        <f t="shared" si="5"/>
        <v>3.54</v>
      </c>
      <c r="AG51" s="78">
        <f t="shared" si="5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6">SUM(B39:B51)</f>
        <v>332.64</v>
      </c>
      <c r="C52" s="74">
        <f t="shared" si="6"/>
        <v>324.33999999999997</v>
      </c>
      <c r="D52" s="74">
        <f t="shared" si="6"/>
        <v>300.94</v>
      </c>
      <c r="E52" s="74">
        <f t="shared" si="6"/>
        <v>306.94</v>
      </c>
      <c r="F52" s="74">
        <f t="shared" si="6"/>
        <v>340.64</v>
      </c>
      <c r="G52" s="74">
        <f t="shared" si="6"/>
        <v>370.14</v>
      </c>
      <c r="H52" s="74">
        <f t="shared" si="6"/>
        <v>399.94</v>
      </c>
      <c r="I52" s="74">
        <f t="shared" si="6"/>
        <v>426.44</v>
      </c>
      <c r="J52" s="74">
        <f t="shared" si="6"/>
        <v>429.14</v>
      </c>
      <c r="K52" s="74">
        <f t="shared" si="6"/>
        <v>429.14</v>
      </c>
      <c r="L52" s="74">
        <f t="shared" si="6"/>
        <v>428.94</v>
      </c>
      <c r="M52" s="74">
        <f t="shared" si="6"/>
        <v>426.34000000000003</v>
      </c>
      <c r="N52" s="74">
        <f t="shared" si="6"/>
        <v>426.74</v>
      </c>
      <c r="O52" s="74">
        <f t="shared" si="6"/>
        <v>412.34000000000003</v>
      </c>
      <c r="P52" s="74">
        <f t="shared" si="6"/>
        <v>394.03999999999996</v>
      </c>
      <c r="Q52" s="74">
        <f t="shared" si="6"/>
        <v>351.54</v>
      </c>
      <c r="R52" s="74">
        <f t="shared" si="6"/>
        <v>361.74</v>
      </c>
      <c r="S52" s="74">
        <f t="shared" si="6"/>
        <v>359.44</v>
      </c>
      <c r="T52" s="74">
        <f t="shared" si="6"/>
        <v>367.64</v>
      </c>
      <c r="U52" s="74">
        <f t="shared" si="6"/>
        <v>432.34</v>
      </c>
      <c r="V52" s="74">
        <f t="shared" si="6"/>
        <v>430.94</v>
      </c>
      <c r="W52" s="74">
        <v>433.14000000000004</v>
      </c>
      <c r="X52" s="74">
        <f t="shared" si="6"/>
        <v>433.14000000000004</v>
      </c>
      <c r="Y52" s="74">
        <f t="shared" si="6"/>
        <v>433.14000000000004</v>
      </c>
      <c r="Z52" s="74">
        <f t="shared" si="6"/>
        <v>433.14000000000004</v>
      </c>
      <c r="AA52" s="74">
        <f t="shared" si="6"/>
        <v>435.24</v>
      </c>
      <c r="AB52" s="74">
        <f t="shared" si="6"/>
        <v>422.24</v>
      </c>
      <c r="AC52" s="74">
        <f t="shared" si="6"/>
        <v>420.84000000000003</v>
      </c>
      <c r="AD52" s="74">
        <f t="shared" si="6"/>
        <v>379.44</v>
      </c>
      <c r="AE52" s="74">
        <f t="shared" si="6"/>
        <v>346.24</v>
      </c>
      <c r="AF52" s="74">
        <f t="shared" si="6"/>
        <v>354.04</v>
      </c>
      <c r="AG52" s="79">
        <f>SUM(AG39:AG51)</f>
        <v>489.91</v>
      </c>
      <c r="AH52" s="56">
        <f t="shared" si="2"/>
        <v>435.24</v>
      </c>
      <c r="AI52" s="57">
        <f t="shared" si="3"/>
        <v>300.94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13.8</v>
      </c>
      <c r="K53" s="63">
        <v>29.9</v>
      </c>
      <c r="L53" s="80">
        <v>19.5</v>
      </c>
      <c r="M53" s="80">
        <v>30.8</v>
      </c>
      <c r="N53" s="80">
        <v>20.5</v>
      </c>
      <c r="O53" s="80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  <c r="V53" s="51">
        <v>34.4</v>
      </c>
      <c r="W53" s="51">
        <v>60</v>
      </c>
      <c r="X53" s="51">
        <v>60</v>
      </c>
      <c r="Y53" s="51">
        <v>60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60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13.6</v>
      </c>
      <c r="L54" s="80">
        <v>14.2</v>
      </c>
      <c r="M54" s="80">
        <v>15.3</v>
      </c>
      <c r="N54" s="80">
        <v>10.1</v>
      </c>
      <c r="O54" s="80">
        <v>4.9000000000000004</v>
      </c>
      <c r="P54" s="53">
        <v>0</v>
      </c>
      <c r="Q54" s="53">
        <v>0</v>
      </c>
      <c r="R54" s="51">
        <v>0</v>
      </c>
      <c r="S54" s="51">
        <v>0</v>
      </c>
      <c r="T54" s="51">
        <v>0</v>
      </c>
      <c r="U54" s="51">
        <v>0</v>
      </c>
      <c r="V54" s="51">
        <v>12.4</v>
      </c>
      <c r="W54" s="53">
        <v>28.5</v>
      </c>
      <c r="X54" s="53">
        <v>28.5</v>
      </c>
      <c r="Y54" s="53">
        <v>28.5</v>
      </c>
      <c r="Z54" s="53">
        <v>5.4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28.5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5</v>
      </c>
      <c r="L55" s="82">
        <v>5.2</v>
      </c>
      <c r="M55" s="82">
        <v>5.6</v>
      </c>
      <c r="N55" s="82">
        <v>3.7</v>
      </c>
      <c r="O55" s="82">
        <v>1.8</v>
      </c>
      <c r="P55" s="81">
        <v>0</v>
      </c>
      <c r="Q55" s="8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4.5</v>
      </c>
      <c r="W55" s="81">
        <v>10.4</v>
      </c>
      <c r="X55" s="81">
        <v>10.4</v>
      </c>
      <c r="Y55" s="81">
        <v>10.4</v>
      </c>
      <c r="Z55" s="81">
        <v>2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10.4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7">SUM(C53:C55)</f>
        <v>0</v>
      </c>
      <c r="D56" s="74">
        <f t="shared" si="7"/>
        <v>0</v>
      </c>
      <c r="E56" s="74">
        <f t="shared" si="7"/>
        <v>0</v>
      </c>
      <c r="F56" s="74">
        <f t="shared" si="7"/>
        <v>0</v>
      </c>
      <c r="G56" s="74">
        <f t="shared" si="7"/>
        <v>0</v>
      </c>
      <c r="H56" s="74">
        <f t="shared" si="7"/>
        <v>0</v>
      </c>
      <c r="I56" s="74">
        <f t="shared" si="7"/>
        <v>0</v>
      </c>
      <c r="J56" s="74">
        <f t="shared" si="7"/>
        <v>13.8</v>
      </c>
      <c r="K56" s="74">
        <f t="shared" si="7"/>
        <v>48.5</v>
      </c>
      <c r="L56" s="74">
        <f t="shared" si="7"/>
        <v>38.900000000000006</v>
      </c>
      <c r="M56" s="74">
        <f t="shared" si="7"/>
        <v>51.7</v>
      </c>
      <c r="N56" s="74">
        <f t="shared" si="7"/>
        <v>34.300000000000004</v>
      </c>
      <c r="O56" s="74">
        <f t="shared" si="7"/>
        <v>6.7</v>
      </c>
      <c r="P56" s="74">
        <f t="shared" si="7"/>
        <v>0</v>
      </c>
      <c r="Q56" s="74">
        <f t="shared" si="7"/>
        <v>0</v>
      </c>
      <c r="R56" s="74">
        <f t="shared" si="7"/>
        <v>0</v>
      </c>
      <c r="S56" s="74">
        <f t="shared" si="7"/>
        <v>0</v>
      </c>
      <c r="T56" s="74">
        <f t="shared" si="7"/>
        <v>0</v>
      </c>
      <c r="U56" s="74">
        <f t="shared" si="7"/>
        <v>0</v>
      </c>
      <c r="V56" s="74">
        <f t="shared" si="7"/>
        <v>51.3</v>
      </c>
      <c r="W56" s="74">
        <v>98.9</v>
      </c>
      <c r="X56" s="74">
        <f t="shared" si="7"/>
        <v>98.9</v>
      </c>
      <c r="Y56" s="74">
        <f t="shared" si="7"/>
        <v>98.9</v>
      </c>
      <c r="Z56" s="74">
        <f t="shared" si="7"/>
        <v>7.4</v>
      </c>
      <c r="AA56" s="74">
        <f t="shared" si="7"/>
        <v>0</v>
      </c>
      <c r="AB56" s="74">
        <f t="shared" si="7"/>
        <v>0</v>
      </c>
      <c r="AC56" s="74">
        <f t="shared" si="7"/>
        <v>0</v>
      </c>
      <c r="AD56" s="74">
        <f t="shared" si="7"/>
        <v>0</v>
      </c>
      <c r="AE56" s="74">
        <f t="shared" si="7"/>
        <v>0</v>
      </c>
      <c r="AF56" s="74">
        <f t="shared" si="7"/>
        <v>0</v>
      </c>
      <c r="AG56" s="79">
        <f>SUM(AG53:AG55)</f>
        <v>106</v>
      </c>
      <c r="AH56" s="56">
        <f t="shared" si="2"/>
        <v>98.9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0</v>
      </c>
      <c r="N58" s="51">
        <v>0</v>
      </c>
      <c r="O58" s="51">
        <v>58.1</v>
      </c>
      <c r="P58" s="51">
        <v>52</v>
      </c>
      <c r="Q58" s="51">
        <v>44.5</v>
      </c>
      <c r="R58" s="51">
        <v>47.8</v>
      </c>
      <c r="S58" s="51">
        <v>48.4</v>
      </c>
      <c r="T58" s="51">
        <v>54.3</v>
      </c>
      <c r="U58" s="51">
        <v>53.2</v>
      </c>
      <c r="V58" s="51">
        <v>67</v>
      </c>
      <c r="W58" s="84">
        <v>75.599999999999994</v>
      </c>
      <c r="X58" s="84">
        <v>70</v>
      </c>
      <c r="Y58" s="84">
        <v>65</v>
      </c>
      <c r="Z58" s="84">
        <v>57</v>
      </c>
      <c r="AA58" s="53">
        <v>50.6</v>
      </c>
      <c r="AB58" s="53">
        <v>38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75.599999999999994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-6</v>
      </c>
      <c r="C59" s="53">
        <v>-1.1000000000000001</v>
      </c>
      <c r="D59" s="53">
        <v>-10</v>
      </c>
      <c r="E59" s="53">
        <v>-7</v>
      </c>
      <c r="F59" s="53">
        <v>4.5999999999999996</v>
      </c>
      <c r="G59" s="51">
        <v>5.5</v>
      </c>
      <c r="H59" s="51">
        <v>19</v>
      </c>
      <c r="I59" s="51">
        <v>4.9000000000000004</v>
      </c>
      <c r="J59" s="51">
        <v>6.5</v>
      </c>
      <c r="K59" s="51">
        <v>11.5</v>
      </c>
      <c r="L59" s="53">
        <v>-2</v>
      </c>
      <c r="M59" s="53">
        <v>10.1</v>
      </c>
      <c r="N59" s="53">
        <v>20</v>
      </c>
      <c r="O59" s="53">
        <v>-1.2</v>
      </c>
      <c r="P59" s="53">
        <v>13.1</v>
      </c>
      <c r="Q59" s="53">
        <v>2.7</v>
      </c>
      <c r="R59" s="53">
        <v>8.5</v>
      </c>
      <c r="S59" s="53">
        <v>23.6</v>
      </c>
      <c r="T59" s="53">
        <v>25.3</v>
      </c>
      <c r="U59" s="53">
        <v>0.3</v>
      </c>
      <c r="V59" s="53">
        <v>-13.7</v>
      </c>
      <c r="W59" s="85">
        <v>-7.5</v>
      </c>
      <c r="X59" s="85">
        <v>-4</v>
      </c>
      <c r="Y59" s="85">
        <v>-3</v>
      </c>
      <c r="Z59" s="85">
        <v>-8</v>
      </c>
      <c r="AA59" s="53">
        <v>-18.100000000000001</v>
      </c>
      <c r="AB59" s="53">
        <v>-21</v>
      </c>
      <c r="AC59" s="53">
        <v>-1.9</v>
      </c>
      <c r="AD59" s="53">
        <v>-3.3</v>
      </c>
      <c r="AE59" s="53">
        <v>12</v>
      </c>
      <c r="AF59" s="53">
        <v>12</v>
      </c>
      <c r="AG59" s="86"/>
      <c r="AH59" s="56">
        <f t="shared" si="2"/>
        <v>25.3</v>
      </c>
      <c r="AI59" s="57">
        <f t="shared" si="3"/>
        <v>-21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28</v>
      </c>
      <c r="K60" s="60">
        <v>28</v>
      </c>
      <c r="L60" s="53">
        <v>28</v>
      </c>
      <c r="M60" s="53">
        <v>28</v>
      </c>
      <c r="N60" s="53">
        <v>25</v>
      </c>
      <c r="O60" s="53">
        <v>28</v>
      </c>
      <c r="P60" s="53">
        <v>25</v>
      </c>
      <c r="Q60" s="53">
        <v>24</v>
      </c>
      <c r="R60" s="53">
        <v>25</v>
      </c>
      <c r="S60" s="53">
        <v>25</v>
      </c>
      <c r="T60" s="53">
        <v>25</v>
      </c>
      <c r="U60" s="53">
        <v>20</v>
      </c>
      <c r="V60" s="53">
        <v>25</v>
      </c>
      <c r="W60" s="53">
        <v>25</v>
      </c>
      <c r="X60" s="53">
        <v>22</v>
      </c>
      <c r="Y60" s="53">
        <v>20</v>
      </c>
      <c r="Z60" s="53">
        <v>25</v>
      </c>
      <c r="AA60" s="53">
        <v>24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28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29.4</v>
      </c>
      <c r="K61" s="60">
        <v>31.6</v>
      </c>
      <c r="L61" s="51">
        <v>46.8</v>
      </c>
      <c r="M61" s="51">
        <v>47.3</v>
      </c>
      <c r="N61" s="51">
        <v>32.799999999999997</v>
      </c>
      <c r="O61" s="51">
        <v>35.9</v>
      </c>
      <c r="P61" s="51">
        <v>49.5</v>
      </c>
      <c r="Q61" s="51">
        <v>45.9</v>
      </c>
      <c r="R61" s="51">
        <v>56</v>
      </c>
      <c r="S61" s="51">
        <v>60.5</v>
      </c>
      <c r="T61" s="51">
        <v>62.6</v>
      </c>
      <c r="U61" s="51">
        <v>47</v>
      </c>
      <c r="V61" s="51">
        <v>53.5</v>
      </c>
      <c r="W61" s="51">
        <v>58.3</v>
      </c>
      <c r="X61" s="51">
        <v>50.9</v>
      </c>
      <c r="Y61" s="51">
        <v>51</v>
      </c>
      <c r="Z61" s="51">
        <v>45</v>
      </c>
      <c r="AA61" s="51">
        <v>33.700000000000003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62.6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51">
        <v>0</v>
      </c>
      <c r="M63" s="62">
        <v>0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53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51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-6</v>
      </c>
      <c r="C68" s="74">
        <f t="shared" ref="C68:AF68" si="8">SUM(C57:C67)</f>
        <v>-1.1000000000000001</v>
      </c>
      <c r="D68" s="74">
        <f t="shared" si="8"/>
        <v>-10</v>
      </c>
      <c r="E68" s="74">
        <f t="shared" si="8"/>
        <v>-7</v>
      </c>
      <c r="F68" s="74">
        <f t="shared" si="8"/>
        <v>4.5999999999999996</v>
      </c>
      <c r="G68" s="74">
        <f t="shared" si="8"/>
        <v>5.5</v>
      </c>
      <c r="H68" s="74">
        <f t="shared" si="8"/>
        <v>19</v>
      </c>
      <c r="I68" s="74">
        <f t="shared" si="8"/>
        <v>4.9000000000000004</v>
      </c>
      <c r="J68" s="74">
        <f t="shared" si="8"/>
        <v>63.9</v>
      </c>
      <c r="K68" s="74">
        <f t="shared" si="8"/>
        <v>71.099999999999994</v>
      </c>
      <c r="L68" s="74">
        <f t="shared" si="8"/>
        <v>72.8</v>
      </c>
      <c r="M68" s="74">
        <f t="shared" si="8"/>
        <v>85.4</v>
      </c>
      <c r="N68" s="74">
        <f t="shared" si="8"/>
        <v>77.8</v>
      </c>
      <c r="O68" s="74">
        <f t="shared" si="8"/>
        <v>120.80000000000001</v>
      </c>
      <c r="P68" s="74">
        <f t="shared" si="8"/>
        <v>139.6</v>
      </c>
      <c r="Q68" s="74">
        <f t="shared" si="8"/>
        <v>117.1</v>
      </c>
      <c r="R68" s="74">
        <f t="shared" si="8"/>
        <v>137.30000000000001</v>
      </c>
      <c r="S68" s="74">
        <f t="shared" si="8"/>
        <v>157.5</v>
      </c>
      <c r="T68" s="74">
        <f t="shared" si="8"/>
        <v>167.2</v>
      </c>
      <c r="U68" s="74">
        <f t="shared" si="8"/>
        <v>120.5</v>
      </c>
      <c r="V68" s="74">
        <f t="shared" si="8"/>
        <v>131.80000000000001</v>
      </c>
      <c r="W68" s="74">
        <v>158.89999999999998</v>
      </c>
      <c r="X68" s="74">
        <f t="shared" si="8"/>
        <v>138.9</v>
      </c>
      <c r="Y68" s="74">
        <f t="shared" si="8"/>
        <v>133</v>
      </c>
      <c r="Z68" s="74">
        <f t="shared" si="8"/>
        <v>119</v>
      </c>
      <c r="AA68" s="74">
        <f t="shared" si="8"/>
        <v>90.2</v>
      </c>
      <c r="AB68" s="74">
        <f t="shared" si="8"/>
        <v>17</v>
      </c>
      <c r="AC68" s="74">
        <f t="shared" si="8"/>
        <v>-1.9</v>
      </c>
      <c r="AD68" s="74">
        <f t="shared" si="8"/>
        <v>-3.3</v>
      </c>
      <c r="AE68" s="74">
        <f t="shared" si="8"/>
        <v>12</v>
      </c>
      <c r="AF68" s="74">
        <f t="shared" si="8"/>
        <v>12</v>
      </c>
      <c r="AG68" s="79">
        <f>SUM(AG57:AG67)</f>
        <v>0</v>
      </c>
      <c r="AH68" s="56">
        <f t="shared" si="2"/>
        <v>167.2</v>
      </c>
      <c r="AI68" s="57">
        <f t="shared" si="3"/>
        <v>-10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9">SUM(C69:C71)</f>
        <v>0</v>
      </c>
      <c r="D72" s="74">
        <f t="shared" si="9"/>
        <v>0</v>
      </c>
      <c r="E72" s="74">
        <f t="shared" si="9"/>
        <v>0</v>
      </c>
      <c r="F72" s="74">
        <f t="shared" si="9"/>
        <v>0</v>
      </c>
      <c r="G72" s="74">
        <f t="shared" si="9"/>
        <v>0</v>
      </c>
      <c r="H72" s="74">
        <f t="shared" si="9"/>
        <v>0</v>
      </c>
      <c r="I72" s="74">
        <f t="shared" si="9"/>
        <v>0</v>
      </c>
      <c r="J72" s="74">
        <f t="shared" si="9"/>
        <v>0</v>
      </c>
      <c r="K72" s="74">
        <f t="shared" si="9"/>
        <v>0</v>
      </c>
      <c r="L72" s="74">
        <f t="shared" si="9"/>
        <v>0</v>
      </c>
      <c r="M72" s="74">
        <f t="shared" si="9"/>
        <v>0</v>
      </c>
      <c r="N72" s="74">
        <f t="shared" si="9"/>
        <v>0</v>
      </c>
      <c r="O72" s="74">
        <f t="shared" si="9"/>
        <v>0</v>
      </c>
      <c r="P72" s="74">
        <f t="shared" si="9"/>
        <v>0</v>
      </c>
      <c r="Q72" s="74">
        <f t="shared" si="9"/>
        <v>0</v>
      </c>
      <c r="R72" s="74">
        <f t="shared" si="9"/>
        <v>0</v>
      </c>
      <c r="S72" s="74">
        <f t="shared" si="9"/>
        <v>0</v>
      </c>
      <c r="T72" s="74">
        <f t="shared" si="9"/>
        <v>0</v>
      </c>
      <c r="U72" s="74">
        <f t="shared" si="9"/>
        <v>0</v>
      </c>
      <c r="V72" s="74">
        <f t="shared" si="9"/>
        <v>0</v>
      </c>
      <c r="W72" s="74">
        <f t="shared" si="9"/>
        <v>0</v>
      </c>
      <c r="X72" s="74">
        <f t="shared" si="9"/>
        <v>0</v>
      </c>
      <c r="Y72" s="74">
        <f t="shared" si="9"/>
        <v>0</v>
      </c>
      <c r="Z72" s="74">
        <f t="shared" si="9"/>
        <v>0</v>
      </c>
      <c r="AA72" s="74">
        <f t="shared" si="9"/>
        <v>0</v>
      </c>
      <c r="AB72" s="74">
        <f t="shared" si="9"/>
        <v>0</v>
      </c>
      <c r="AC72" s="74">
        <f t="shared" si="9"/>
        <v>0</v>
      </c>
      <c r="AD72" s="74">
        <f t="shared" si="9"/>
        <v>0</v>
      </c>
      <c r="AE72" s="74">
        <f t="shared" si="9"/>
        <v>0</v>
      </c>
      <c r="AF72" s="74">
        <f t="shared" si="9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844.54</v>
      </c>
      <c r="C73" s="90">
        <f t="shared" ref="C73:AG73" si="10">C68+C56+C52+C38+C72</f>
        <v>841.13999999999987</v>
      </c>
      <c r="D73" s="90">
        <f t="shared" si="10"/>
        <v>823.83999999999992</v>
      </c>
      <c r="E73" s="90">
        <f t="shared" si="10"/>
        <v>837.33999999999992</v>
      </c>
      <c r="F73" s="90">
        <f t="shared" si="10"/>
        <v>917.64</v>
      </c>
      <c r="G73" s="90">
        <f t="shared" si="10"/>
        <v>998.04</v>
      </c>
      <c r="H73" s="90">
        <f t="shared" si="10"/>
        <v>1086.6400000000001</v>
      </c>
      <c r="I73" s="90">
        <f t="shared" si="10"/>
        <v>1183.74</v>
      </c>
      <c r="J73" s="90">
        <f t="shared" si="10"/>
        <v>1259.24</v>
      </c>
      <c r="K73" s="90">
        <f t="shared" si="10"/>
        <v>1346.1399999999999</v>
      </c>
      <c r="L73" s="90">
        <f t="shared" si="10"/>
        <v>1297.2399999999998</v>
      </c>
      <c r="M73" s="90">
        <f t="shared" si="10"/>
        <v>1280.04</v>
      </c>
      <c r="N73" s="90">
        <f t="shared" si="10"/>
        <v>1204.44</v>
      </c>
      <c r="O73" s="90">
        <f t="shared" si="10"/>
        <v>1165.44</v>
      </c>
      <c r="P73" s="90">
        <f t="shared" si="10"/>
        <v>1146.8400000000001</v>
      </c>
      <c r="Q73" s="90">
        <f t="shared" si="10"/>
        <v>1071.8400000000001</v>
      </c>
      <c r="R73" s="90">
        <f t="shared" si="10"/>
        <v>1114.24</v>
      </c>
      <c r="S73" s="90">
        <f t="shared" si="10"/>
        <v>1123.1400000000001</v>
      </c>
      <c r="T73" s="90">
        <f t="shared" si="10"/>
        <v>1168.04</v>
      </c>
      <c r="U73" s="90">
        <f t="shared" si="10"/>
        <v>1227.04</v>
      </c>
      <c r="V73" s="90">
        <f t="shared" si="10"/>
        <v>1378.24</v>
      </c>
      <c r="W73" s="90">
        <f t="shared" si="10"/>
        <v>1471.14</v>
      </c>
      <c r="X73" s="90">
        <f t="shared" si="10"/>
        <v>1405.14</v>
      </c>
      <c r="Y73" s="90">
        <f t="shared" si="10"/>
        <v>1389.2400000000002</v>
      </c>
      <c r="Z73" s="90">
        <f t="shared" si="10"/>
        <v>1281.2400000000002</v>
      </c>
      <c r="AA73" s="90">
        <f t="shared" si="10"/>
        <v>1217.8400000000001</v>
      </c>
      <c r="AB73" s="90">
        <f t="shared" si="10"/>
        <v>1121.6399999999999</v>
      </c>
      <c r="AC73" s="90">
        <f t="shared" si="10"/>
        <v>1121.3400000000001</v>
      </c>
      <c r="AD73" s="90">
        <f t="shared" si="10"/>
        <v>978.54</v>
      </c>
      <c r="AE73" s="90">
        <f t="shared" si="10"/>
        <v>910.64</v>
      </c>
      <c r="AF73" s="90">
        <f t="shared" si="10"/>
        <v>898.44</v>
      </c>
      <c r="AG73" s="90">
        <f t="shared" si="10"/>
        <v>2144.14</v>
      </c>
      <c r="AH73" s="56">
        <f t="shared" si="2"/>
        <v>1471.14</v>
      </c>
      <c r="AI73" s="57">
        <f t="shared" si="3"/>
        <v>823.83999999999992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>
        <v>35</v>
      </c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35</v>
      </c>
      <c r="AI74" s="57">
        <f t="shared" si="3"/>
        <v>35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844.54</v>
      </c>
      <c r="C75" s="90">
        <f t="shared" ref="C75:AF75" si="11">C72+C68+C56+C52+C38+C74</f>
        <v>841.13999999999987</v>
      </c>
      <c r="D75" s="90">
        <f t="shared" si="11"/>
        <v>823.83999999999992</v>
      </c>
      <c r="E75" s="90">
        <f t="shared" si="11"/>
        <v>837.33999999999992</v>
      </c>
      <c r="F75" s="90">
        <f t="shared" si="11"/>
        <v>917.64</v>
      </c>
      <c r="G75" s="90">
        <f t="shared" si="11"/>
        <v>998.04</v>
      </c>
      <c r="H75" s="90">
        <f t="shared" si="11"/>
        <v>1086.6400000000001</v>
      </c>
      <c r="I75" s="90">
        <f t="shared" si="11"/>
        <v>1183.74</v>
      </c>
      <c r="J75" s="90">
        <f t="shared" si="11"/>
        <v>1259.24</v>
      </c>
      <c r="K75" s="90">
        <f t="shared" si="11"/>
        <v>1346.1399999999999</v>
      </c>
      <c r="L75" s="90">
        <f t="shared" si="11"/>
        <v>1297.2399999999998</v>
      </c>
      <c r="M75" s="90">
        <f t="shared" si="11"/>
        <v>1280.04</v>
      </c>
      <c r="N75" s="90">
        <f t="shared" si="11"/>
        <v>1239.44</v>
      </c>
      <c r="O75" s="90">
        <f t="shared" si="11"/>
        <v>1165.44</v>
      </c>
      <c r="P75" s="90">
        <f t="shared" si="11"/>
        <v>1146.8400000000001</v>
      </c>
      <c r="Q75" s="90">
        <f t="shared" si="11"/>
        <v>1071.8400000000001</v>
      </c>
      <c r="R75" s="90">
        <f t="shared" si="11"/>
        <v>1114.24</v>
      </c>
      <c r="S75" s="90">
        <f t="shared" si="11"/>
        <v>1123.1400000000001</v>
      </c>
      <c r="T75" s="90">
        <f t="shared" si="11"/>
        <v>1168.04</v>
      </c>
      <c r="U75" s="90">
        <f t="shared" si="11"/>
        <v>1227.04</v>
      </c>
      <c r="V75" s="90">
        <f t="shared" si="11"/>
        <v>1378.24</v>
      </c>
      <c r="W75" s="90">
        <f t="shared" si="11"/>
        <v>1471.14</v>
      </c>
      <c r="X75" s="90">
        <f t="shared" si="11"/>
        <v>1405.14</v>
      </c>
      <c r="Y75" s="90">
        <f t="shared" si="11"/>
        <v>1389.2400000000002</v>
      </c>
      <c r="Z75" s="90">
        <f t="shared" si="11"/>
        <v>1281.2400000000002</v>
      </c>
      <c r="AA75" s="90">
        <f t="shared" si="11"/>
        <v>1217.8400000000001</v>
      </c>
      <c r="AB75" s="90">
        <f t="shared" si="11"/>
        <v>1121.6399999999999</v>
      </c>
      <c r="AC75" s="90">
        <f t="shared" si="11"/>
        <v>1121.3400000000001</v>
      </c>
      <c r="AD75" s="90">
        <f t="shared" si="11"/>
        <v>978.54</v>
      </c>
      <c r="AE75" s="90">
        <f t="shared" si="11"/>
        <v>910.64</v>
      </c>
      <c r="AF75" s="90">
        <f t="shared" si="11"/>
        <v>898.44</v>
      </c>
      <c r="AG75" s="79">
        <f>AG72+AG68+AG56+AG52+AG38+AG74</f>
        <v>2144.14</v>
      </c>
      <c r="AH75" s="56">
        <f t="shared" si="2"/>
        <v>1471.14</v>
      </c>
      <c r="AI75" s="57">
        <f t="shared" si="3"/>
        <v>823.83999999999992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2">IF(C60&lt;0,C60*-1,0)</f>
        <v>0</v>
      </c>
      <c r="D76" s="60">
        <f t="shared" si="12"/>
        <v>0</v>
      </c>
      <c r="E76" s="60">
        <f t="shared" si="12"/>
        <v>0</v>
      </c>
      <c r="F76" s="60">
        <f t="shared" si="12"/>
        <v>0</v>
      </c>
      <c r="G76" s="60">
        <f t="shared" si="12"/>
        <v>0</v>
      </c>
      <c r="H76" s="60">
        <f t="shared" si="12"/>
        <v>0</v>
      </c>
      <c r="I76" s="60">
        <f t="shared" si="12"/>
        <v>0</v>
      </c>
      <c r="J76" s="60">
        <f t="shared" si="12"/>
        <v>0</v>
      </c>
      <c r="K76" s="60">
        <f t="shared" si="12"/>
        <v>0</v>
      </c>
      <c r="L76" s="60">
        <f t="shared" si="12"/>
        <v>0</v>
      </c>
      <c r="M76" s="60">
        <f t="shared" si="12"/>
        <v>0</v>
      </c>
      <c r="N76" s="60">
        <f t="shared" si="12"/>
        <v>0</v>
      </c>
      <c r="O76" s="60">
        <f t="shared" si="12"/>
        <v>0</v>
      </c>
      <c r="P76" s="60">
        <f t="shared" si="12"/>
        <v>0</v>
      </c>
      <c r="Q76" s="60">
        <f t="shared" si="12"/>
        <v>0</v>
      </c>
      <c r="R76" s="60">
        <f t="shared" si="12"/>
        <v>0</v>
      </c>
      <c r="S76" s="60">
        <f t="shared" si="12"/>
        <v>0</v>
      </c>
      <c r="T76" s="60">
        <f t="shared" si="12"/>
        <v>0</v>
      </c>
      <c r="U76" s="60">
        <f t="shared" si="12"/>
        <v>0</v>
      </c>
      <c r="V76" s="60">
        <f t="shared" si="12"/>
        <v>0</v>
      </c>
      <c r="W76" s="60">
        <f t="shared" si="12"/>
        <v>0</v>
      </c>
      <c r="X76" s="60">
        <f t="shared" si="12"/>
        <v>0</v>
      </c>
      <c r="Y76" s="60">
        <f t="shared" si="12"/>
        <v>0</v>
      </c>
      <c r="Z76" s="60">
        <f t="shared" si="12"/>
        <v>0</v>
      </c>
      <c r="AA76" s="60">
        <f t="shared" si="12"/>
        <v>0</v>
      </c>
      <c r="AB76" s="60">
        <f t="shared" si="12"/>
        <v>0</v>
      </c>
      <c r="AC76" s="60">
        <f t="shared" si="12"/>
        <v>0</v>
      </c>
      <c r="AD76" s="60">
        <f t="shared" si="12"/>
        <v>0</v>
      </c>
      <c r="AE76" s="60">
        <f t="shared" si="12"/>
        <v>0</v>
      </c>
      <c r="AF76" s="60">
        <f t="shared" si="12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3">IF(C58&lt;0,C58*-1,0)</f>
        <v>0</v>
      </c>
      <c r="D77" s="60">
        <f t="shared" si="13"/>
        <v>0</v>
      </c>
      <c r="E77" s="60">
        <f t="shared" si="13"/>
        <v>0</v>
      </c>
      <c r="F77" s="60">
        <f t="shared" si="13"/>
        <v>0</v>
      </c>
      <c r="G77" s="60">
        <f t="shared" si="13"/>
        <v>0</v>
      </c>
      <c r="H77" s="60">
        <f t="shared" si="13"/>
        <v>0</v>
      </c>
      <c r="I77" s="60">
        <f t="shared" si="13"/>
        <v>0</v>
      </c>
      <c r="J77" s="60">
        <f t="shared" si="13"/>
        <v>0</v>
      </c>
      <c r="K77" s="60">
        <f t="shared" si="13"/>
        <v>0</v>
      </c>
      <c r="L77" s="60">
        <f t="shared" si="13"/>
        <v>0</v>
      </c>
      <c r="M77" s="60">
        <f t="shared" si="13"/>
        <v>0</v>
      </c>
      <c r="N77" s="60">
        <f t="shared" si="13"/>
        <v>0</v>
      </c>
      <c r="O77" s="60">
        <f t="shared" si="13"/>
        <v>0</v>
      </c>
      <c r="P77" s="60">
        <f t="shared" si="13"/>
        <v>0</v>
      </c>
      <c r="Q77" s="60">
        <f t="shared" si="13"/>
        <v>0</v>
      </c>
      <c r="R77" s="60">
        <f t="shared" si="13"/>
        <v>0</v>
      </c>
      <c r="S77" s="60">
        <f t="shared" si="13"/>
        <v>0</v>
      </c>
      <c r="T77" s="60">
        <f t="shared" si="13"/>
        <v>0</v>
      </c>
      <c r="U77" s="60">
        <f t="shared" si="13"/>
        <v>0</v>
      </c>
      <c r="V77" s="60">
        <f t="shared" si="13"/>
        <v>0</v>
      </c>
      <c r="W77" s="60">
        <f t="shared" si="13"/>
        <v>0</v>
      </c>
      <c r="X77" s="60">
        <f t="shared" si="13"/>
        <v>0</v>
      </c>
      <c r="Y77" s="60">
        <f t="shared" si="13"/>
        <v>0</v>
      </c>
      <c r="Z77" s="60">
        <f t="shared" si="13"/>
        <v>0</v>
      </c>
      <c r="AA77" s="60">
        <f t="shared" si="13"/>
        <v>0</v>
      </c>
      <c r="AB77" s="60">
        <f t="shared" si="13"/>
        <v>0</v>
      </c>
      <c r="AC77" s="60">
        <f t="shared" si="13"/>
        <v>0</v>
      </c>
      <c r="AD77" s="60">
        <f t="shared" si="13"/>
        <v>0</v>
      </c>
      <c r="AE77" s="60">
        <f t="shared" si="13"/>
        <v>0</v>
      </c>
      <c r="AF77" s="60">
        <f t="shared" si="13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4">IF(C61&lt;0,C61*-1,0)</f>
        <v>0</v>
      </c>
      <c r="D78" s="60">
        <f t="shared" si="14"/>
        <v>0</v>
      </c>
      <c r="E78" s="60">
        <f t="shared" si="14"/>
        <v>0</v>
      </c>
      <c r="F78" s="60">
        <f t="shared" si="14"/>
        <v>0</v>
      </c>
      <c r="G78" s="60">
        <f t="shared" si="14"/>
        <v>0</v>
      </c>
      <c r="H78" s="60">
        <f t="shared" si="14"/>
        <v>0</v>
      </c>
      <c r="I78" s="60">
        <f t="shared" si="14"/>
        <v>0</v>
      </c>
      <c r="J78" s="60">
        <f t="shared" si="14"/>
        <v>0</v>
      </c>
      <c r="K78" s="60">
        <f t="shared" si="14"/>
        <v>0</v>
      </c>
      <c r="L78" s="60">
        <f t="shared" si="14"/>
        <v>0</v>
      </c>
      <c r="M78" s="60">
        <f t="shared" si="14"/>
        <v>0</v>
      </c>
      <c r="N78" s="60">
        <f t="shared" si="14"/>
        <v>0</v>
      </c>
      <c r="O78" s="60">
        <f t="shared" si="14"/>
        <v>0</v>
      </c>
      <c r="P78" s="60">
        <f t="shared" si="14"/>
        <v>0</v>
      </c>
      <c r="Q78" s="60">
        <f t="shared" si="14"/>
        <v>0</v>
      </c>
      <c r="R78" s="60">
        <f t="shared" si="14"/>
        <v>0</v>
      </c>
      <c r="S78" s="60">
        <f t="shared" si="14"/>
        <v>0</v>
      </c>
      <c r="T78" s="60">
        <f t="shared" si="14"/>
        <v>0</v>
      </c>
      <c r="U78" s="60">
        <f t="shared" si="14"/>
        <v>0</v>
      </c>
      <c r="V78" s="60">
        <f t="shared" si="14"/>
        <v>0</v>
      </c>
      <c r="W78" s="60">
        <f t="shared" si="14"/>
        <v>0</v>
      </c>
      <c r="X78" s="60">
        <f t="shared" si="14"/>
        <v>0</v>
      </c>
      <c r="Y78" s="60">
        <f t="shared" si="14"/>
        <v>0</v>
      </c>
      <c r="Z78" s="60">
        <f t="shared" si="14"/>
        <v>0</v>
      </c>
      <c r="AA78" s="60">
        <f t="shared" si="14"/>
        <v>0</v>
      </c>
      <c r="AB78" s="60">
        <f t="shared" si="14"/>
        <v>0</v>
      </c>
      <c r="AC78" s="60">
        <f t="shared" si="14"/>
        <v>0</v>
      </c>
      <c r="AD78" s="60">
        <f t="shared" si="14"/>
        <v>0</v>
      </c>
      <c r="AE78" s="60">
        <f t="shared" si="14"/>
        <v>0</v>
      </c>
      <c r="AF78" s="60">
        <f t="shared" si="14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6</v>
      </c>
      <c r="C79" s="60">
        <f t="shared" ref="C79:AF79" si="15">IF(C59&lt;0,C59*-1,0)</f>
        <v>1.1000000000000001</v>
      </c>
      <c r="D79" s="60">
        <f t="shared" si="15"/>
        <v>10</v>
      </c>
      <c r="E79" s="60">
        <f t="shared" si="15"/>
        <v>7</v>
      </c>
      <c r="F79" s="60">
        <f t="shared" si="15"/>
        <v>0</v>
      </c>
      <c r="G79" s="60">
        <f t="shared" si="15"/>
        <v>0</v>
      </c>
      <c r="H79" s="60">
        <f t="shared" si="15"/>
        <v>0</v>
      </c>
      <c r="I79" s="60">
        <f t="shared" si="15"/>
        <v>0</v>
      </c>
      <c r="J79" s="60">
        <f t="shared" si="15"/>
        <v>0</v>
      </c>
      <c r="K79" s="60">
        <f t="shared" si="15"/>
        <v>0</v>
      </c>
      <c r="L79" s="60">
        <f t="shared" si="15"/>
        <v>2</v>
      </c>
      <c r="M79" s="60">
        <f t="shared" si="15"/>
        <v>0</v>
      </c>
      <c r="N79" s="60">
        <f t="shared" si="15"/>
        <v>0</v>
      </c>
      <c r="O79" s="60">
        <f t="shared" si="15"/>
        <v>1.2</v>
      </c>
      <c r="P79" s="60">
        <f t="shared" si="15"/>
        <v>0</v>
      </c>
      <c r="Q79" s="60">
        <f t="shared" si="15"/>
        <v>0</v>
      </c>
      <c r="R79" s="60">
        <f t="shared" si="15"/>
        <v>0</v>
      </c>
      <c r="S79" s="60">
        <f t="shared" si="15"/>
        <v>0</v>
      </c>
      <c r="T79" s="60">
        <f t="shared" si="15"/>
        <v>0</v>
      </c>
      <c r="U79" s="60">
        <f t="shared" si="15"/>
        <v>0</v>
      </c>
      <c r="V79" s="60">
        <f t="shared" si="15"/>
        <v>13.7</v>
      </c>
      <c r="W79" s="60">
        <f t="shared" si="15"/>
        <v>7.5</v>
      </c>
      <c r="X79" s="60">
        <f t="shared" si="15"/>
        <v>4</v>
      </c>
      <c r="Y79" s="60">
        <f t="shared" si="15"/>
        <v>3</v>
      </c>
      <c r="Z79" s="60">
        <f t="shared" si="15"/>
        <v>8</v>
      </c>
      <c r="AA79" s="60">
        <f t="shared" si="15"/>
        <v>18.100000000000001</v>
      </c>
      <c r="AB79" s="60">
        <f t="shared" si="15"/>
        <v>21</v>
      </c>
      <c r="AC79" s="60">
        <f t="shared" si="15"/>
        <v>1.9</v>
      </c>
      <c r="AD79" s="60">
        <f t="shared" si="15"/>
        <v>3.3</v>
      </c>
      <c r="AE79" s="60">
        <f t="shared" si="15"/>
        <v>0</v>
      </c>
      <c r="AF79" s="60">
        <f t="shared" si="15"/>
        <v>0</v>
      </c>
      <c r="AG79" s="93"/>
      <c r="AH79" s="56">
        <f t="shared" ref="AH79:AH91" si="16">MAX(B79:AF79)</f>
        <v>21</v>
      </c>
      <c r="AI79" s="57">
        <f t="shared" ref="AI79:AI91" si="17">MIN(B79:AF79)</f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18">IF(C57&lt;0,C57*-1,0)</f>
        <v>0</v>
      </c>
      <c r="D80" s="60">
        <f t="shared" si="18"/>
        <v>0</v>
      </c>
      <c r="E80" s="60">
        <f t="shared" si="18"/>
        <v>0</v>
      </c>
      <c r="F80" s="60">
        <f t="shared" si="18"/>
        <v>0</v>
      </c>
      <c r="G80" s="60">
        <f t="shared" si="18"/>
        <v>0</v>
      </c>
      <c r="H80" s="60">
        <f t="shared" si="18"/>
        <v>0</v>
      </c>
      <c r="I80" s="60">
        <f t="shared" si="18"/>
        <v>0</v>
      </c>
      <c r="J80" s="60">
        <f t="shared" si="18"/>
        <v>0</v>
      </c>
      <c r="K80" s="60">
        <f t="shared" si="18"/>
        <v>0</v>
      </c>
      <c r="L80" s="60">
        <f t="shared" si="18"/>
        <v>0</v>
      </c>
      <c r="M80" s="60">
        <f t="shared" si="18"/>
        <v>0</v>
      </c>
      <c r="N80" s="60">
        <f t="shared" si="18"/>
        <v>0</v>
      </c>
      <c r="O80" s="60">
        <f t="shared" si="18"/>
        <v>0</v>
      </c>
      <c r="P80" s="60">
        <f t="shared" si="18"/>
        <v>0</v>
      </c>
      <c r="Q80" s="60">
        <f t="shared" si="18"/>
        <v>0</v>
      </c>
      <c r="R80" s="60">
        <f t="shared" si="18"/>
        <v>0</v>
      </c>
      <c r="S80" s="60">
        <f t="shared" si="18"/>
        <v>0</v>
      </c>
      <c r="T80" s="60">
        <f t="shared" si="18"/>
        <v>0</v>
      </c>
      <c r="U80" s="60">
        <f t="shared" si="18"/>
        <v>0</v>
      </c>
      <c r="V80" s="60">
        <f t="shared" si="18"/>
        <v>0</v>
      </c>
      <c r="W80" s="60">
        <f t="shared" si="18"/>
        <v>0</v>
      </c>
      <c r="X80" s="60">
        <f t="shared" si="18"/>
        <v>0</v>
      </c>
      <c r="Y80" s="60">
        <f t="shared" si="18"/>
        <v>0</v>
      </c>
      <c r="Z80" s="60">
        <f t="shared" si="18"/>
        <v>0</v>
      </c>
      <c r="AA80" s="60">
        <f t="shared" si="18"/>
        <v>0</v>
      </c>
      <c r="AB80" s="60">
        <f t="shared" si="18"/>
        <v>0</v>
      </c>
      <c r="AC80" s="60">
        <f t="shared" si="18"/>
        <v>0</v>
      </c>
      <c r="AD80" s="60">
        <f t="shared" si="18"/>
        <v>0</v>
      </c>
      <c r="AE80" s="60">
        <f t="shared" si="18"/>
        <v>0</v>
      </c>
      <c r="AF80" s="60">
        <f t="shared" si="18"/>
        <v>0</v>
      </c>
      <c r="AG80" s="93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6"/>
        <v>0</v>
      </c>
      <c r="AI81" s="57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19">SUM(B76:B81)</f>
        <v>6</v>
      </c>
      <c r="C82" s="74">
        <f t="shared" si="19"/>
        <v>1.1000000000000001</v>
      </c>
      <c r="D82" s="74">
        <f t="shared" si="19"/>
        <v>10</v>
      </c>
      <c r="E82" s="74">
        <f t="shared" si="19"/>
        <v>7</v>
      </c>
      <c r="F82" s="74">
        <f t="shared" si="19"/>
        <v>0</v>
      </c>
      <c r="G82" s="74">
        <f t="shared" si="19"/>
        <v>0</v>
      </c>
      <c r="H82" s="74">
        <f t="shared" si="19"/>
        <v>0</v>
      </c>
      <c r="I82" s="74">
        <f t="shared" si="19"/>
        <v>0</v>
      </c>
      <c r="J82" s="74">
        <f t="shared" si="19"/>
        <v>0</v>
      </c>
      <c r="K82" s="74">
        <f t="shared" si="19"/>
        <v>0</v>
      </c>
      <c r="L82" s="74">
        <f t="shared" si="19"/>
        <v>2</v>
      </c>
      <c r="M82" s="74">
        <f t="shared" si="19"/>
        <v>0</v>
      </c>
      <c r="N82" s="74">
        <f t="shared" si="19"/>
        <v>0</v>
      </c>
      <c r="O82" s="74">
        <f t="shared" si="19"/>
        <v>1.2</v>
      </c>
      <c r="P82" s="74">
        <f t="shared" si="19"/>
        <v>0</v>
      </c>
      <c r="Q82" s="74">
        <f t="shared" si="19"/>
        <v>0</v>
      </c>
      <c r="R82" s="74">
        <f t="shared" si="19"/>
        <v>0</v>
      </c>
      <c r="S82" s="74">
        <f t="shared" si="19"/>
        <v>0</v>
      </c>
      <c r="T82" s="74">
        <f t="shared" si="19"/>
        <v>0</v>
      </c>
      <c r="U82" s="74">
        <f t="shared" si="19"/>
        <v>0</v>
      </c>
      <c r="V82" s="74">
        <f t="shared" si="19"/>
        <v>13.7</v>
      </c>
      <c r="W82" s="74">
        <f t="shared" si="19"/>
        <v>7.5</v>
      </c>
      <c r="X82" s="74">
        <f t="shared" si="19"/>
        <v>4</v>
      </c>
      <c r="Y82" s="74">
        <f t="shared" si="19"/>
        <v>3</v>
      </c>
      <c r="Z82" s="74">
        <f t="shared" si="19"/>
        <v>8</v>
      </c>
      <c r="AA82" s="74">
        <f t="shared" si="19"/>
        <v>18.100000000000001</v>
      </c>
      <c r="AB82" s="74">
        <f t="shared" si="19"/>
        <v>21</v>
      </c>
      <c r="AC82" s="74">
        <f t="shared" si="19"/>
        <v>1.9</v>
      </c>
      <c r="AD82" s="74">
        <f t="shared" si="19"/>
        <v>3.3</v>
      </c>
      <c r="AE82" s="74">
        <f t="shared" si="19"/>
        <v>0</v>
      </c>
      <c r="AF82" s="74">
        <f t="shared" si="19"/>
        <v>0</v>
      </c>
      <c r="AG82" s="79">
        <f t="shared" si="19"/>
        <v>0</v>
      </c>
      <c r="AH82" s="56">
        <f t="shared" si="16"/>
        <v>21</v>
      </c>
      <c r="AI82" s="57">
        <f t="shared" si="17"/>
        <v>0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0">SUM(B70:B82)</f>
        <v>1701.08</v>
      </c>
      <c r="C83" s="74">
        <f t="shared" si="20"/>
        <v>1684.4799999999996</v>
      </c>
      <c r="D83" s="74">
        <f t="shared" si="20"/>
        <v>1667.6799999999998</v>
      </c>
      <c r="E83" s="74">
        <f t="shared" si="20"/>
        <v>1688.6799999999998</v>
      </c>
      <c r="F83" s="74">
        <f t="shared" si="20"/>
        <v>1835.28</v>
      </c>
      <c r="G83" s="74">
        <f t="shared" si="20"/>
        <v>1996.08</v>
      </c>
      <c r="H83" s="74">
        <f t="shared" si="20"/>
        <v>2173.2800000000002</v>
      </c>
      <c r="I83" s="74">
        <f t="shared" si="20"/>
        <v>2367.48</v>
      </c>
      <c r="J83" s="74">
        <f t="shared" si="20"/>
        <v>2518.48</v>
      </c>
      <c r="K83" s="74">
        <f t="shared" si="20"/>
        <v>2692.2799999999997</v>
      </c>
      <c r="L83" s="74">
        <f t="shared" si="20"/>
        <v>2598.4799999999996</v>
      </c>
      <c r="M83" s="74">
        <f t="shared" si="20"/>
        <v>2560.08</v>
      </c>
      <c r="N83" s="74">
        <f t="shared" si="20"/>
        <v>2478.88</v>
      </c>
      <c r="O83" s="74">
        <f t="shared" si="20"/>
        <v>2333.2799999999997</v>
      </c>
      <c r="P83" s="74">
        <f t="shared" si="20"/>
        <v>2293.6800000000003</v>
      </c>
      <c r="Q83" s="74">
        <f t="shared" si="20"/>
        <v>2143.6800000000003</v>
      </c>
      <c r="R83" s="74">
        <f t="shared" si="20"/>
        <v>2228.48</v>
      </c>
      <c r="S83" s="74">
        <f t="shared" si="20"/>
        <v>2246.2800000000002</v>
      </c>
      <c r="T83" s="74">
        <f t="shared" si="20"/>
        <v>2336.08</v>
      </c>
      <c r="U83" s="74">
        <f t="shared" si="20"/>
        <v>2454.08</v>
      </c>
      <c r="V83" s="74">
        <f t="shared" si="20"/>
        <v>2783.8799999999997</v>
      </c>
      <c r="W83" s="74">
        <f t="shared" si="20"/>
        <v>2957.28</v>
      </c>
      <c r="X83" s="74">
        <f t="shared" si="20"/>
        <v>2818.28</v>
      </c>
      <c r="Y83" s="74">
        <f t="shared" si="20"/>
        <v>2784.4800000000005</v>
      </c>
      <c r="Z83" s="74">
        <f t="shared" si="20"/>
        <v>2578.4800000000005</v>
      </c>
      <c r="AA83" s="74">
        <f t="shared" si="20"/>
        <v>2471.88</v>
      </c>
      <c r="AB83" s="74">
        <f t="shared" si="20"/>
        <v>2285.2799999999997</v>
      </c>
      <c r="AC83" s="74">
        <f t="shared" si="20"/>
        <v>2246.4800000000005</v>
      </c>
      <c r="AD83" s="74">
        <f t="shared" si="20"/>
        <v>1963.6799999999998</v>
      </c>
      <c r="AE83" s="74">
        <f t="shared" si="20"/>
        <v>1821.28</v>
      </c>
      <c r="AF83" s="74">
        <f t="shared" si="20"/>
        <v>1796.88</v>
      </c>
      <c r="AG83" s="79">
        <f t="shared" si="20"/>
        <v>4360.08</v>
      </c>
      <c r="AH83" s="56">
        <f t="shared" si="16"/>
        <v>2957.28</v>
      </c>
      <c r="AI83" s="57">
        <f t="shared" si="17"/>
        <v>1667.6799999999998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50.055999999999997</v>
      </c>
      <c r="C84" s="97">
        <v>49.994999999999997</v>
      </c>
      <c r="D84" s="97">
        <v>50.021000000000001</v>
      </c>
      <c r="E84" s="97">
        <v>50.008000000000003</v>
      </c>
      <c r="F84" s="97">
        <v>49.959000000000003</v>
      </c>
      <c r="G84" s="97">
        <v>50.012</v>
      </c>
      <c r="H84" s="97">
        <v>49.942999999999998</v>
      </c>
      <c r="I84" s="97">
        <v>50.1</v>
      </c>
      <c r="J84" s="97">
        <v>50.07</v>
      </c>
      <c r="K84" s="97">
        <v>49.84</v>
      </c>
      <c r="L84" s="97">
        <v>50.033999999999999</v>
      </c>
      <c r="M84" s="97">
        <v>50.067999999999998</v>
      </c>
      <c r="N84" s="97">
        <v>50.106000000000002</v>
      </c>
      <c r="O84" s="97">
        <v>49.970999999999997</v>
      </c>
      <c r="P84" s="97">
        <v>49.988</v>
      </c>
      <c r="Q84" s="97">
        <v>50.079000000000001</v>
      </c>
      <c r="R84" s="97">
        <v>50.061999999999998</v>
      </c>
      <c r="S84" s="97">
        <v>49.98</v>
      </c>
      <c r="T84" s="97">
        <v>49.878999999999998</v>
      </c>
      <c r="U84" s="97">
        <v>49.923000000000002</v>
      </c>
      <c r="V84" s="97">
        <v>50.07</v>
      </c>
      <c r="W84" s="97">
        <v>50.055</v>
      </c>
      <c r="X84" s="97">
        <v>49.875999999999998</v>
      </c>
      <c r="Y84" s="97">
        <v>49.965000000000003</v>
      </c>
      <c r="Z84" s="97">
        <v>49.88</v>
      </c>
      <c r="AA84" s="97">
        <v>50.06</v>
      </c>
      <c r="AB84" s="97">
        <v>50.06</v>
      </c>
      <c r="AC84" s="97">
        <v>49.991999999999997</v>
      </c>
      <c r="AD84" s="97">
        <v>50.04</v>
      </c>
      <c r="AE84" s="97">
        <v>50.02</v>
      </c>
      <c r="AF84" s="97">
        <v>50.09</v>
      </c>
      <c r="AG84" s="98"/>
      <c r="AH84" s="56">
        <f t="shared" si="16"/>
        <v>50.106000000000002</v>
      </c>
      <c r="AI84" s="57">
        <f t="shared" si="17"/>
        <v>49.84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127.3</v>
      </c>
      <c r="C85" s="53">
        <v>126.3</v>
      </c>
      <c r="D85" s="53">
        <v>127.3</v>
      </c>
      <c r="E85" s="53">
        <v>127.3</v>
      </c>
      <c r="F85" s="53">
        <v>126.3</v>
      </c>
      <c r="G85" s="53">
        <v>125.5</v>
      </c>
      <c r="H85" s="53">
        <v>125.4</v>
      </c>
      <c r="I85" s="53">
        <v>124.3</v>
      </c>
      <c r="J85" s="53">
        <v>125.1</v>
      </c>
      <c r="K85" s="53">
        <v>124.4</v>
      </c>
      <c r="L85" s="53">
        <v>124.6</v>
      </c>
      <c r="M85" s="53">
        <v>125.8</v>
      </c>
      <c r="N85" s="53">
        <v>126.6</v>
      </c>
      <c r="O85" s="53">
        <v>126.2</v>
      </c>
      <c r="P85" s="53">
        <v>124.7</v>
      </c>
      <c r="Q85" s="53">
        <v>127</v>
      </c>
      <c r="R85" s="53">
        <v>125.1</v>
      </c>
      <c r="S85" s="53">
        <v>124.6</v>
      </c>
      <c r="T85" s="101">
        <v>123.8</v>
      </c>
      <c r="U85" s="101">
        <v>125.4</v>
      </c>
      <c r="V85" s="101">
        <v>125</v>
      </c>
      <c r="W85" s="101">
        <v>125.2</v>
      </c>
      <c r="X85" s="101">
        <v>125.3</v>
      </c>
      <c r="Y85" s="101">
        <v>125.4</v>
      </c>
      <c r="Z85" s="101">
        <v>125.6</v>
      </c>
      <c r="AA85" s="53">
        <v>126.8</v>
      </c>
      <c r="AB85" s="53">
        <v>126.8</v>
      </c>
      <c r="AC85" s="53">
        <v>124.6</v>
      </c>
      <c r="AD85" s="53">
        <v>126.6</v>
      </c>
      <c r="AE85" s="53">
        <v>126.3</v>
      </c>
      <c r="AF85" s="53">
        <v>127.8</v>
      </c>
      <c r="AG85" s="102"/>
      <c r="AH85" s="56">
        <f t="shared" si="16"/>
        <v>127.8</v>
      </c>
      <c r="AI85" s="57">
        <f t="shared" si="17"/>
        <v>123.8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131.1</v>
      </c>
      <c r="C86" s="53">
        <v>130.69999999999999</v>
      </c>
      <c r="D86" s="53">
        <v>131.19999999999999</v>
      </c>
      <c r="E86" s="53">
        <v>130.9</v>
      </c>
      <c r="F86" s="53">
        <v>129.80000000000001</v>
      </c>
      <c r="G86" s="53">
        <v>129.19999999999999</v>
      </c>
      <c r="H86" s="53">
        <v>128.6</v>
      </c>
      <c r="I86" s="53">
        <v>127.4</v>
      </c>
      <c r="J86" s="53">
        <v>127.5</v>
      </c>
      <c r="K86" s="53">
        <v>126.8</v>
      </c>
      <c r="L86" s="53">
        <v>126.8</v>
      </c>
      <c r="M86" s="53">
        <v>128.5</v>
      </c>
      <c r="N86" s="53">
        <v>128.69999999999999</v>
      </c>
      <c r="O86" s="53">
        <v>128.4</v>
      </c>
      <c r="P86" s="53">
        <v>127.6</v>
      </c>
      <c r="Q86" s="53">
        <v>129</v>
      </c>
      <c r="R86" s="53">
        <v>127.8</v>
      </c>
      <c r="S86" s="53">
        <v>127.6</v>
      </c>
      <c r="T86" s="101">
        <v>126.6</v>
      </c>
      <c r="U86" s="101">
        <v>128.19999999999999</v>
      </c>
      <c r="V86" s="101">
        <v>127.5</v>
      </c>
      <c r="W86" s="101">
        <v>127.3</v>
      </c>
      <c r="X86" s="101">
        <v>127.3</v>
      </c>
      <c r="Y86" s="101">
        <v>127.5</v>
      </c>
      <c r="Z86" s="101">
        <v>127.8</v>
      </c>
      <c r="AA86" s="53">
        <v>128.80000000000001</v>
      </c>
      <c r="AB86" s="53">
        <v>128.80000000000001</v>
      </c>
      <c r="AC86" s="53">
        <v>128.5</v>
      </c>
      <c r="AD86" s="53">
        <v>129.9</v>
      </c>
      <c r="AE86" s="53">
        <v>130.69999999999999</v>
      </c>
      <c r="AF86" s="53">
        <v>131.80000000000001</v>
      </c>
      <c r="AG86" s="102"/>
      <c r="AH86" s="56">
        <f t="shared" si="16"/>
        <v>131.80000000000001</v>
      </c>
      <c r="AI86" s="57">
        <f t="shared" si="17"/>
        <v>126.6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128.80000000000001</v>
      </c>
      <c r="C87" s="53">
        <v>129.9</v>
      </c>
      <c r="D87" s="53">
        <v>130.19999999999999</v>
      </c>
      <c r="E87" s="53">
        <v>130</v>
      </c>
      <c r="F87" s="53">
        <v>127.4</v>
      </c>
      <c r="G87" s="53">
        <v>127.8</v>
      </c>
      <c r="H87" s="53">
        <v>127.5</v>
      </c>
      <c r="I87" s="53">
        <v>126.7</v>
      </c>
      <c r="J87" s="53">
        <v>128.6</v>
      </c>
      <c r="K87" s="53">
        <v>126.5</v>
      </c>
      <c r="L87" s="53">
        <v>126.4</v>
      </c>
      <c r="M87" s="53">
        <v>126.1</v>
      </c>
      <c r="N87" s="53">
        <v>127.7</v>
      </c>
      <c r="O87" s="53">
        <v>129.80000000000001</v>
      </c>
      <c r="P87" s="53">
        <v>131.19999999999999</v>
      </c>
      <c r="Q87" s="53">
        <v>130.6</v>
      </c>
      <c r="R87" s="53">
        <v>129.80000000000001</v>
      </c>
      <c r="S87" s="53">
        <v>129.6</v>
      </c>
      <c r="T87" s="53">
        <v>128</v>
      </c>
      <c r="U87" s="53">
        <v>130.6</v>
      </c>
      <c r="V87" s="53">
        <v>128.5</v>
      </c>
      <c r="W87" s="101">
        <v>131.1</v>
      </c>
      <c r="X87" s="101">
        <v>130.9</v>
      </c>
      <c r="Y87" s="101">
        <v>130.30000000000001</v>
      </c>
      <c r="Z87" s="101">
        <v>130</v>
      </c>
      <c r="AA87" s="53">
        <v>130.30000000000001</v>
      </c>
      <c r="AB87" s="53">
        <v>130.30000000000001</v>
      </c>
      <c r="AC87" s="53">
        <v>128.80000000000001</v>
      </c>
      <c r="AD87" s="53">
        <v>129.4</v>
      </c>
      <c r="AE87" s="53">
        <v>128.5</v>
      </c>
      <c r="AF87" s="53">
        <v>130.80000000000001</v>
      </c>
      <c r="AG87" s="102"/>
      <c r="AH87" s="56">
        <f t="shared" si="16"/>
        <v>131.19999999999999</v>
      </c>
      <c r="AI87" s="57">
        <f t="shared" si="17"/>
        <v>126.1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131.69999999999999</v>
      </c>
      <c r="C88" s="53">
        <v>132.80000000000001</v>
      </c>
      <c r="D88" s="53">
        <v>133.19999999999999</v>
      </c>
      <c r="E88" s="53">
        <v>132.9</v>
      </c>
      <c r="F88" s="53">
        <v>130.1</v>
      </c>
      <c r="G88" s="53">
        <v>129.9</v>
      </c>
      <c r="H88" s="53">
        <v>129</v>
      </c>
      <c r="I88" s="53">
        <v>129.4</v>
      </c>
      <c r="J88" s="53">
        <v>130.6</v>
      </c>
      <c r="K88" s="53">
        <v>127.5</v>
      </c>
      <c r="L88" s="53">
        <v>128.69999999999999</v>
      </c>
      <c r="M88" s="53">
        <v>128.4</v>
      </c>
      <c r="N88" s="53">
        <v>129.1</v>
      </c>
      <c r="O88" s="53">
        <v>132.4</v>
      </c>
      <c r="P88" s="53">
        <v>134.1</v>
      </c>
      <c r="Q88" s="53">
        <v>132.1</v>
      </c>
      <c r="R88" s="53">
        <v>131.69999999999999</v>
      </c>
      <c r="S88" s="53">
        <v>130.5</v>
      </c>
      <c r="T88" s="53">
        <v>128.9</v>
      </c>
      <c r="U88" s="53">
        <v>132.9</v>
      </c>
      <c r="V88" s="53">
        <v>131.5</v>
      </c>
      <c r="W88" s="101">
        <v>133.9</v>
      </c>
      <c r="X88" s="101">
        <v>134.30000000000001</v>
      </c>
      <c r="Y88" s="101">
        <v>134.5</v>
      </c>
      <c r="Z88" s="101">
        <v>133</v>
      </c>
      <c r="AA88" s="53">
        <v>134.30000000000001</v>
      </c>
      <c r="AB88" s="53">
        <v>134.30000000000001</v>
      </c>
      <c r="AC88" s="53">
        <v>131.1</v>
      </c>
      <c r="AD88" s="53">
        <v>132.4</v>
      </c>
      <c r="AE88" s="53">
        <v>131.6</v>
      </c>
      <c r="AF88" s="53">
        <v>133</v>
      </c>
      <c r="AG88" s="102"/>
      <c r="AH88" s="56">
        <f t="shared" si="16"/>
        <v>134.5</v>
      </c>
      <c r="AI88" s="57">
        <f t="shared" si="17"/>
        <v>127.5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134.4</v>
      </c>
      <c r="C89" s="105">
        <v>133.1</v>
      </c>
      <c r="D89" s="105">
        <v>131.9</v>
      </c>
      <c r="E89" s="105">
        <v>132.19999999999999</v>
      </c>
      <c r="F89" s="105">
        <v>130.9</v>
      </c>
      <c r="G89" s="105">
        <v>130.9</v>
      </c>
      <c r="H89" s="105">
        <v>132.30000000000001</v>
      </c>
      <c r="I89" s="105">
        <v>133.5</v>
      </c>
      <c r="J89" s="105">
        <v>133.4</v>
      </c>
      <c r="K89" s="105">
        <v>136.9</v>
      </c>
      <c r="L89" s="105">
        <v>133.1</v>
      </c>
      <c r="M89" s="105">
        <v>135.19999999999999</v>
      </c>
      <c r="N89" s="105">
        <v>135.4</v>
      </c>
      <c r="O89" s="105">
        <v>135.30000000000001</v>
      </c>
      <c r="P89" s="105">
        <v>134.80000000000001</v>
      </c>
      <c r="Q89" s="105">
        <v>135.1</v>
      </c>
      <c r="R89" s="105">
        <v>133.1</v>
      </c>
      <c r="S89" s="105">
        <v>130.9</v>
      </c>
      <c r="T89" s="105">
        <v>130.19999999999999</v>
      </c>
      <c r="U89" s="105">
        <v>136.9</v>
      </c>
      <c r="V89" s="105">
        <v>132.69999999999999</v>
      </c>
      <c r="W89" s="101">
        <v>133.4</v>
      </c>
      <c r="X89" s="101">
        <v>134</v>
      </c>
      <c r="Y89" s="101">
        <v>132.80000000000001</v>
      </c>
      <c r="Z89" s="101">
        <v>134.5</v>
      </c>
      <c r="AA89" s="105">
        <v>135.30000000000001</v>
      </c>
      <c r="AB89" s="105">
        <v>135.30000000000001</v>
      </c>
      <c r="AC89" s="105">
        <v>133.30000000000001</v>
      </c>
      <c r="AD89" s="105">
        <v>134.30000000000001</v>
      </c>
      <c r="AE89" s="105">
        <v>130.1</v>
      </c>
      <c r="AF89" s="105">
        <v>135.80000000000001</v>
      </c>
      <c r="AG89" s="106"/>
      <c r="AH89" s="56">
        <f t="shared" si="16"/>
        <v>136.9</v>
      </c>
      <c r="AI89" s="57">
        <f t="shared" si="17"/>
        <v>130.1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133.80000000000001</v>
      </c>
      <c r="C90" s="53">
        <v>132.9</v>
      </c>
      <c r="D90" s="53">
        <v>131.69999999999999</v>
      </c>
      <c r="E90" s="53">
        <v>132.30000000000001</v>
      </c>
      <c r="F90" s="53">
        <v>130.69999999999999</v>
      </c>
      <c r="G90" s="53">
        <v>129.6</v>
      </c>
      <c r="H90" s="53">
        <v>128.69999999999999</v>
      </c>
      <c r="I90" s="53">
        <v>129.9</v>
      </c>
      <c r="J90" s="53">
        <v>127.1</v>
      </c>
      <c r="K90" s="53">
        <v>133.4</v>
      </c>
      <c r="L90" s="53">
        <v>129</v>
      </c>
      <c r="M90" s="53">
        <v>132.6</v>
      </c>
      <c r="N90" s="53">
        <v>132.5</v>
      </c>
      <c r="O90" s="53">
        <v>132</v>
      </c>
      <c r="P90" s="53">
        <v>132</v>
      </c>
      <c r="Q90" s="53">
        <v>133.6</v>
      </c>
      <c r="R90" s="53">
        <v>130.4</v>
      </c>
      <c r="S90" s="53">
        <v>130.80000000000001</v>
      </c>
      <c r="T90" s="53">
        <v>129.30000000000001</v>
      </c>
      <c r="U90" s="53">
        <v>132.9</v>
      </c>
      <c r="V90" s="53">
        <v>130.4</v>
      </c>
      <c r="W90" s="101">
        <v>130.30000000000001</v>
      </c>
      <c r="X90" s="101">
        <v>132.4</v>
      </c>
      <c r="Y90" s="101">
        <v>132.80000000000001</v>
      </c>
      <c r="Z90" s="101">
        <v>132.63</v>
      </c>
      <c r="AA90" s="53">
        <v>134.9</v>
      </c>
      <c r="AB90" s="53">
        <v>134.9</v>
      </c>
      <c r="AC90" s="53">
        <v>135</v>
      </c>
      <c r="AD90" s="53">
        <v>134.4</v>
      </c>
      <c r="AE90" s="53">
        <v>131.4</v>
      </c>
      <c r="AF90" s="53">
        <v>135.80000000000001</v>
      </c>
      <c r="AG90" s="102"/>
      <c r="AH90" s="56">
        <f t="shared" si="16"/>
        <v>135.80000000000001</v>
      </c>
      <c r="AI90" s="57">
        <f t="shared" si="17"/>
        <v>127.1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66.7</v>
      </c>
      <c r="C91" s="108">
        <v>66.400000000000006</v>
      </c>
      <c r="D91" s="108">
        <v>66.599999999999994</v>
      </c>
      <c r="E91" s="108">
        <v>66.599999999999994</v>
      </c>
      <c r="F91" s="108">
        <v>66.099999999999994</v>
      </c>
      <c r="G91" s="108">
        <v>65.5</v>
      </c>
      <c r="H91" s="108">
        <v>65.099999999999994</v>
      </c>
      <c r="I91" s="108">
        <v>64.599999999999994</v>
      </c>
      <c r="J91" s="108">
        <v>64.8</v>
      </c>
      <c r="K91" s="108">
        <v>64.3</v>
      </c>
      <c r="L91" s="108">
        <v>64.7</v>
      </c>
      <c r="M91" s="108">
        <v>65.5</v>
      </c>
      <c r="N91" s="108">
        <v>65.599999999999994</v>
      </c>
      <c r="O91" s="108">
        <v>65.3</v>
      </c>
      <c r="P91" s="108">
        <v>65</v>
      </c>
      <c r="Q91" s="108">
        <v>65.5</v>
      </c>
      <c r="R91" s="108">
        <v>64.8</v>
      </c>
      <c r="S91" s="108">
        <v>64.900000000000006</v>
      </c>
      <c r="T91" s="108">
        <v>64.2</v>
      </c>
      <c r="U91" s="108">
        <v>65.099999999999994</v>
      </c>
      <c r="V91" s="108">
        <v>64.900000000000006</v>
      </c>
      <c r="W91" s="108">
        <v>64.7</v>
      </c>
      <c r="X91" s="108">
        <v>64.7</v>
      </c>
      <c r="Y91" s="108">
        <v>64.8</v>
      </c>
      <c r="Z91" s="108">
        <v>64.8</v>
      </c>
      <c r="AA91" s="108">
        <v>65.5</v>
      </c>
      <c r="AB91" s="108">
        <v>65.5</v>
      </c>
      <c r="AC91" s="108">
        <v>65</v>
      </c>
      <c r="AD91" s="108">
        <v>65.900000000000006</v>
      </c>
      <c r="AE91" s="108">
        <v>66.2</v>
      </c>
      <c r="AF91" s="108">
        <v>66.900000000000006</v>
      </c>
      <c r="AG91" s="109"/>
      <c r="AH91" s="56">
        <f t="shared" si="16"/>
        <v>66.900000000000006</v>
      </c>
      <c r="AI91" s="57">
        <f t="shared" si="17"/>
        <v>64.2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147.94</v>
      </c>
      <c r="C93" s="114">
        <f t="shared" ref="C93:AF93" si="21">SUM(C15,C18,C21:C22,C42,C44:C45,C47,C49,C94:C97,C102,C108,C114,C123,C125,C137,C144,C147:C148,C155,C157,C159,C163:C165,C167:C169,C174,C180:C181,C183:C185,C193,C198)</f>
        <v>144.63999999999999</v>
      </c>
      <c r="D93" s="114">
        <f t="shared" si="21"/>
        <v>145.04</v>
      </c>
      <c r="E93" s="114">
        <f t="shared" si="21"/>
        <v>147.94</v>
      </c>
      <c r="F93" s="115">
        <f t="shared" si="21"/>
        <v>180.23999999999995</v>
      </c>
      <c r="G93" s="115">
        <f t="shared" si="21"/>
        <v>208.04</v>
      </c>
      <c r="H93" s="115">
        <f t="shared" si="21"/>
        <v>242.33999999999997</v>
      </c>
      <c r="I93" s="115">
        <f t="shared" si="21"/>
        <v>286.04000000000002</v>
      </c>
      <c r="J93" s="115">
        <f t="shared" si="21"/>
        <v>334.34000000000003</v>
      </c>
      <c r="K93" s="115">
        <f t="shared" si="21"/>
        <v>364.24000000000007</v>
      </c>
      <c r="L93" s="115">
        <f t="shared" si="21"/>
        <v>349.04000000000008</v>
      </c>
      <c r="M93" s="115">
        <f t="shared" si="21"/>
        <v>330.84000000000003</v>
      </c>
      <c r="N93" s="115">
        <f t="shared" si="21"/>
        <v>322.54000000000008</v>
      </c>
      <c r="O93" s="115">
        <f t="shared" si="21"/>
        <v>306.74</v>
      </c>
      <c r="P93" s="115">
        <f t="shared" si="21"/>
        <v>347.34000000000003</v>
      </c>
      <c r="Q93" s="115">
        <f t="shared" si="21"/>
        <v>292.04000000000008</v>
      </c>
      <c r="R93" s="115">
        <f t="shared" si="21"/>
        <v>281.74000000000007</v>
      </c>
      <c r="S93" s="115">
        <f t="shared" si="21"/>
        <v>291.74</v>
      </c>
      <c r="T93" s="115">
        <f t="shared" si="21"/>
        <v>312.14000000000004</v>
      </c>
      <c r="U93" s="115">
        <f t="shared" si="21"/>
        <v>338.14000000000004</v>
      </c>
      <c r="V93" s="115">
        <f t="shared" si="21"/>
        <v>374.74000000000007</v>
      </c>
      <c r="W93" s="115">
        <f t="shared" si="21"/>
        <v>412.94000000000005</v>
      </c>
      <c r="X93" s="115">
        <f t="shared" si="21"/>
        <v>400.64000000000004</v>
      </c>
      <c r="Y93" s="115">
        <f t="shared" si="21"/>
        <v>385.04000000000008</v>
      </c>
      <c r="Z93" s="115">
        <f t="shared" si="21"/>
        <v>380.74</v>
      </c>
      <c r="AA93" s="115">
        <f t="shared" si="21"/>
        <v>358.24</v>
      </c>
      <c r="AB93" s="115">
        <f t="shared" si="21"/>
        <v>318.74</v>
      </c>
      <c r="AC93" s="115">
        <f t="shared" si="21"/>
        <v>313.14000000000004</v>
      </c>
      <c r="AD93" s="115">
        <f t="shared" si="21"/>
        <v>242.44</v>
      </c>
      <c r="AE93" s="115">
        <f t="shared" si="21"/>
        <v>187.73999999999998</v>
      </c>
      <c r="AF93" s="115">
        <f t="shared" si="21"/>
        <v>175.44</v>
      </c>
      <c r="AG93" s="116"/>
      <c r="AH93" s="56">
        <f>MAX(B93:AF93)</f>
        <v>412.94000000000005</v>
      </c>
      <c r="AI93" s="57">
        <f>MIN(B93:AF93)</f>
        <v>144.63999999999999</v>
      </c>
    </row>
    <row r="94" spans="1:88" x14ac:dyDescent="0.25">
      <c r="A94" s="117" t="s">
        <v>97</v>
      </c>
      <c r="B94" s="60">
        <v>52</v>
      </c>
      <c r="C94" s="60">
        <v>50.1</v>
      </c>
      <c r="D94" s="60">
        <v>40.200000000000003</v>
      </c>
      <c r="E94" s="60">
        <v>40.700000000000003</v>
      </c>
      <c r="F94" s="118">
        <v>51.8</v>
      </c>
      <c r="G94" s="118">
        <v>47.6</v>
      </c>
      <c r="H94" s="118">
        <v>47.2</v>
      </c>
      <c r="I94" s="118">
        <v>49.5</v>
      </c>
      <c r="J94" s="118">
        <v>51.3</v>
      </c>
      <c r="K94" s="118">
        <v>41.5</v>
      </c>
      <c r="L94" s="49">
        <v>59.6</v>
      </c>
      <c r="M94" s="118">
        <v>56.3</v>
      </c>
      <c r="N94" s="118">
        <v>63.3</v>
      </c>
      <c r="O94" s="118">
        <v>59.5</v>
      </c>
      <c r="P94" s="118">
        <v>54.7</v>
      </c>
      <c r="Q94" s="118">
        <v>44.2</v>
      </c>
      <c r="R94" s="118">
        <v>39.4</v>
      </c>
      <c r="S94" s="118">
        <v>35.6</v>
      </c>
      <c r="T94" s="49">
        <v>37.700000000000003</v>
      </c>
      <c r="U94" s="49">
        <v>61.5</v>
      </c>
      <c r="V94" s="49">
        <v>49</v>
      </c>
      <c r="W94" s="118">
        <v>28.8</v>
      </c>
      <c r="X94" s="118">
        <v>43.3</v>
      </c>
      <c r="Y94" s="118">
        <v>53.7</v>
      </c>
      <c r="Z94" s="118">
        <v>65</v>
      </c>
      <c r="AA94" s="49">
        <v>72</v>
      </c>
      <c r="AB94" s="49">
        <v>69.8</v>
      </c>
      <c r="AC94" s="49">
        <v>70.3</v>
      </c>
      <c r="AD94" s="49">
        <v>66.900000000000006</v>
      </c>
      <c r="AE94" s="49">
        <v>57.9</v>
      </c>
      <c r="AF94" s="119">
        <v>51.5</v>
      </c>
      <c r="AG94" s="120">
        <v>75</v>
      </c>
      <c r="AH94" s="56">
        <f t="shared" ref="AH94:AH99" si="22">IF(ABS(MAX(B94:AF94))&gt;ABS(MIN(B94:AF94)),MAX(B94:AF94),MIN(B94:AF94))</f>
        <v>72</v>
      </c>
      <c r="AI94" s="121">
        <f t="shared" ref="AI94:AI99" si="23">INDEX($B$9:$AF$9,1,MATCH(AH94,B94:AF94,0))</f>
        <v>0.83333333333333337</v>
      </c>
    </row>
    <row r="95" spans="1:88" x14ac:dyDescent="0.25">
      <c r="A95" s="122" t="s">
        <v>98</v>
      </c>
      <c r="B95" s="62">
        <v>-84.1</v>
      </c>
      <c r="C95" s="62">
        <v>-85.2</v>
      </c>
      <c r="D95" s="62">
        <v>-84</v>
      </c>
      <c r="E95" s="62">
        <v>-81</v>
      </c>
      <c r="F95" s="62">
        <v>-78</v>
      </c>
      <c r="G95" s="62">
        <v>-67</v>
      </c>
      <c r="H95" s="62">
        <v>-55.4</v>
      </c>
      <c r="I95" s="62">
        <v>-43</v>
      </c>
      <c r="J95" s="62">
        <v>-16</v>
      </c>
      <c r="K95" s="62">
        <v>-6.7</v>
      </c>
      <c r="L95" s="62">
        <v>-7.9</v>
      </c>
      <c r="M95" s="62">
        <v>-16.899999999999999</v>
      </c>
      <c r="N95" s="62">
        <v>-22</v>
      </c>
      <c r="O95" s="62">
        <v>-20.399999999999999</v>
      </c>
      <c r="P95" s="62">
        <v>27</v>
      </c>
      <c r="Q95" s="62">
        <v>-22.9</v>
      </c>
      <c r="R95" s="62">
        <v>-25.4</v>
      </c>
      <c r="S95" s="62">
        <v>-20</v>
      </c>
      <c r="T95" s="62">
        <v>-11</v>
      </c>
      <c r="U95" s="62">
        <v>-9</v>
      </c>
      <c r="V95" s="62">
        <v>-6</v>
      </c>
      <c r="W95" s="62">
        <v>23</v>
      </c>
      <c r="X95" s="62">
        <v>13.9</v>
      </c>
      <c r="Y95" s="62">
        <v>7</v>
      </c>
      <c r="Z95" s="62">
        <v>1</v>
      </c>
      <c r="AA95" s="53">
        <v>-9.6</v>
      </c>
      <c r="AB95" s="53">
        <v>-33.5</v>
      </c>
      <c r="AC95" s="53">
        <v>-35.1</v>
      </c>
      <c r="AD95" s="53">
        <f>-26.7-32.4</f>
        <v>-59.099999999999994</v>
      </c>
      <c r="AE95" s="53">
        <f>-36.2-43.5</f>
        <v>-79.7</v>
      </c>
      <c r="AF95" s="123">
        <f>-37.9-45.4</f>
        <v>-83.3</v>
      </c>
      <c r="AG95" s="120">
        <v>240</v>
      </c>
      <c r="AH95" s="56">
        <f t="shared" si="22"/>
        <v>-85.2</v>
      </c>
      <c r="AI95" s="121">
        <f t="shared" si="23"/>
        <v>8.3333333333333301E-2</v>
      </c>
    </row>
    <row r="96" spans="1:88" x14ac:dyDescent="0.25">
      <c r="A96" s="122" t="s">
        <v>99</v>
      </c>
      <c r="B96" s="62">
        <v>-12.2</v>
      </c>
      <c r="C96" s="62">
        <v>-16.399999999999999</v>
      </c>
      <c r="D96" s="62">
        <v>-12.7</v>
      </c>
      <c r="E96" s="62">
        <v>-11.2</v>
      </c>
      <c r="F96" s="62">
        <v>-8</v>
      </c>
      <c r="G96" s="62">
        <v>-8.6</v>
      </c>
      <c r="H96" s="62">
        <v>-5.3</v>
      </c>
      <c r="I96" s="62">
        <v>5.4</v>
      </c>
      <c r="J96" s="62">
        <v>15.9</v>
      </c>
      <c r="K96" s="62">
        <v>27.3</v>
      </c>
      <c r="L96" s="62">
        <v>16.8</v>
      </c>
      <c r="M96" s="62">
        <v>24.6</v>
      </c>
      <c r="N96" s="62">
        <v>32.4</v>
      </c>
      <c r="O96" s="62">
        <v>13</v>
      </c>
      <c r="P96" s="62">
        <v>5.7</v>
      </c>
      <c r="Q96" s="62">
        <v>14</v>
      </c>
      <c r="R96" s="62">
        <v>4.8</v>
      </c>
      <c r="S96" s="62">
        <v>7</v>
      </c>
      <c r="T96" s="62">
        <v>7.6</v>
      </c>
      <c r="U96" s="62">
        <v>9.4</v>
      </c>
      <c r="V96" s="62">
        <v>32.700000000000003</v>
      </c>
      <c r="W96" s="62">
        <v>50.1</v>
      </c>
      <c r="X96" s="62">
        <v>52</v>
      </c>
      <c r="Y96" s="62">
        <v>29</v>
      </c>
      <c r="Z96" s="62">
        <v>17</v>
      </c>
      <c r="AA96" s="53">
        <v>16.7</v>
      </c>
      <c r="AB96" s="53">
        <v>5.5</v>
      </c>
      <c r="AC96" s="53">
        <v>1.8</v>
      </c>
      <c r="AD96" s="53">
        <v>-0.7</v>
      </c>
      <c r="AE96" s="53">
        <v>-8.3000000000000007</v>
      </c>
      <c r="AF96" s="123">
        <v>-8.6</v>
      </c>
      <c r="AG96" s="120">
        <v>60</v>
      </c>
      <c r="AH96" s="56">
        <f t="shared" si="22"/>
        <v>52</v>
      </c>
      <c r="AI96" s="121">
        <f t="shared" si="23"/>
        <v>0.77083333333333337</v>
      </c>
    </row>
    <row r="97" spans="1:37" x14ac:dyDescent="0.25">
      <c r="A97" s="124" t="s">
        <v>100</v>
      </c>
      <c r="B97" s="65">
        <v>-12.5</v>
      </c>
      <c r="C97" s="65">
        <v>-8.6</v>
      </c>
      <c r="D97" s="65">
        <v>-3.2</v>
      </c>
      <c r="E97" s="65">
        <v>-5.3</v>
      </c>
      <c r="F97" s="65">
        <v>9.6999999999999993</v>
      </c>
      <c r="G97" s="65">
        <v>31.3</v>
      </c>
      <c r="H97" s="65">
        <v>51.1</v>
      </c>
      <c r="I97" s="65">
        <v>69.400000000000006</v>
      </c>
      <c r="J97" s="65">
        <v>78.400000000000006</v>
      </c>
      <c r="K97" s="65">
        <v>97.4</v>
      </c>
      <c r="L97" s="65">
        <v>76.900000000000006</v>
      </c>
      <c r="M97" s="65">
        <v>63.2</v>
      </c>
      <c r="N97" s="65">
        <v>45.2</v>
      </c>
      <c r="O97" s="65">
        <v>51</v>
      </c>
      <c r="P97" s="65">
        <v>56.7</v>
      </c>
      <c r="Q97" s="65">
        <v>53.5</v>
      </c>
      <c r="R97" s="65">
        <v>59.7</v>
      </c>
      <c r="S97" s="65">
        <v>65.900000000000006</v>
      </c>
      <c r="T97" s="65">
        <v>74.599999999999994</v>
      </c>
      <c r="U97" s="65">
        <v>73</v>
      </c>
      <c r="V97" s="65">
        <v>95.8</v>
      </c>
      <c r="W97" s="65">
        <v>107.8</v>
      </c>
      <c r="X97" s="65">
        <v>88.2</v>
      </c>
      <c r="Y97" s="65">
        <v>92.1</v>
      </c>
      <c r="Z97" s="65">
        <v>87</v>
      </c>
      <c r="AA97" s="125">
        <v>68.900000000000006</v>
      </c>
      <c r="AB97" s="125">
        <v>66.7</v>
      </c>
      <c r="AC97" s="125">
        <v>65.900000000000006</v>
      </c>
      <c r="AD97" s="125">
        <v>25.1</v>
      </c>
      <c r="AE97" s="125">
        <v>7.6</v>
      </c>
      <c r="AF97" s="126">
        <v>5.6</v>
      </c>
      <c r="AG97" s="127">
        <v>120</v>
      </c>
      <c r="AH97" s="56">
        <f t="shared" si="22"/>
        <v>107.8</v>
      </c>
      <c r="AI97" s="121">
        <f t="shared" si="23"/>
        <v>0.75</v>
      </c>
    </row>
    <row r="98" spans="1:37" x14ac:dyDescent="0.25">
      <c r="A98" s="124" t="s">
        <v>101</v>
      </c>
      <c r="B98" s="65">
        <v>5.9</v>
      </c>
      <c r="C98" s="65">
        <v>9.1</v>
      </c>
      <c r="D98" s="65">
        <v>12.6</v>
      </c>
      <c r="E98" s="65">
        <v>8.1</v>
      </c>
      <c r="F98" s="65">
        <v>20.3</v>
      </c>
      <c r="G98" s="65">
        <v>34.299999999999997</v>
      </c>
      <c r="H98" s="65">
        <v>46.7</v>
      </c>
      <c r="I98" s="65">
        <v>55.5</v>
      </c>
      <c r="J98" s="65">
        <v>54.1</v>
      </c>
      <c r="K98" s="65">
        <v>66.599999999999994</v>
      </c>
      <c r="L98" s="65">
        <v>47.9</v>
      </c>
      <c r="M98" s="65">
        <v>43.5</v>
      </c>
      <c r="N98" s="65">
        <v>30.2</v>
      </c>
      <c r="O98" s="65">
        <v>40.5</v>
      </c>
      <c r="P98" s="65">
        <v>45.1</v>
      </c>
      <c r="Q98" s="65">
        <v>41.6</v>
      </c>
      <c r="R98" s="65">
        <v>46.4</v>
      </c>
      <c r="S98" s="65">
        <v>50.8</v>
      </c>
      <c r="T98" s="65">
        <v>53.6</v>
      </c>
      <c r="U98" s="65">
        <v>52</v>
      </c>
      <c r="V98" s="65">
        <v>62.1</v>
      </c>
      <c r="W98" s="65">
        <v>70.900000000000006</v>
      </c>
      <c r="X98" s="65">
        <v>59.5</v>
      </c>
      <c r="Y98" s="65">
        <v>65.400000000000006</v>
      </c>
      <c r="Z98" s="65">
        <v>60</v>
      </c>
      <c r="AA98" s="125">
        <v>51.3</v>
      </c>
      <c r="AB98" s="125">
        <v>54.8</v>
      </c>
      <c r="AC98" s="125">
        <v>53.8</v>
      </c>
      <c r="AD98" s="125">
        <v>31.2</v>
      </c>
      <c r="AE98" s="125">
        <v>20</v>
      </c>
      <c r="AF98" s="126">
        <v>21</v>
      </c>
      <c r="AG98" s="127"/>
      <c r="AH98" s="56">
        <f t="shared" si="22"/>
        <v>70.900000000000006</v>
      </c>
      <c r="AI98" s="121">
        <f t="shared" si="23"/>
        <v>0.75</v>
      </c>
    </row>
    <row r="99" spans="1:37" ht="15.75" thickBot="1" x14ac:dyDescent="0.3">
      <c r="A99" s="124" t="s">
        <v>254</v>
      </c>
      <c r="B99" s="65">
        <v>60</v>
      </c>
      <c r="C99" s="65">
        <v>55.2</v>
      </c>
      <c r="D99" s="65">
        <v>45.4</v>
      </c>
      <c r="E99" s="65">
        <v>44.4</v>
      </c>
      <c r="F99" s="65">
        <v>50.8</v>
      </c>
      <c r="G99" s="65">
        <v>43.7</v>
      </c>
      <c r="H99" s="65">
        <v>41.2</v>
      </c>
      <c r="I99" s="65">
        <v>42.5</v>
      </c>
      <c r="J99" s="65">
        <v>37.5</v>
      </c>
      <c r="K99" s="65">
        <v>24.2</v>
      </c>
      <c r="L99" s="65">
        <v>46</v>
      </c>
      <c r="M99" s="65">
        <v>43.5</v>
      </c>
      <c r="N99" s="65">
        <v>52.6</v>
      </c>
      <c r="O99" s="65">
        <v>50.5</v>
      </c>
      <c r="P99" s="65">
        <v>43.6</v>
      </c>
      <c r="Q99" s="65">
        <v>34.4</v>
      </c>
      <c r="R99" s="65">
        <v>32.1</v>
      </c>
      <c r="S99" s="65">
        <v>29</v>
      </c>
      <c r="T99" s="65">
        <v>29.8</v>
      </c>
      <c r="U99" s="65">
        <v>49.5</v>
      </c>
      <c r="V99" s="65">
        <v>26.7</v>
      </c>
      <c r="W99" s="65">
        <v>64.7</v>
      </c>
      <c r="X99" s="65">
        <v>21.6</v>
      </c>
      <c r="Y99" s="65">
        <v>34</v>
      </c>
      <c r="Z99" s="65">
        <v>50</v>
      </c>
      <c r="AA99" s="125">
        <v>61.9</v>
      </c>
      <c r="AB99" s="125">
        <v>64.099999999999994</v>
      </c>
      <c r="AC99" s="125">
        <v>65.3</v>
      </c>
      <c r="AD99" s="125">
        <v>69.7</v>
      </c>
      <c r="AE99" s="125">
        <v>58.6</v>
      </c>
      <c r="AF99" s="126">
        <v>48.3</v>
      </c>
      <c r="AG99" s="128"/>
      <c r="AH99" s="56">
        <f t="shared" si="22"/>
        <v>69.7</v>
      </c>
      <c r="AI99" s="121">
        <f t="shared" si="23"/>
        <v>0.91666666666666696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4">B101</f>
        <v>9.9</v>
      </c>
      <c r="D101" s="134">
        <f t="shared" si="24"/>
        <v>9.9</v>
      </c>
      <c r="E101" s="134">
        <f t="shared" si="24"/>
        <v>9.9</v>
      </c>
      <c r="F101" s="134">
        <f t="shared" si="24"/>
        <v>9.9</v>
      </c>
      <c r="G101" s="134">
        <f t="shared" si="24"/>
        <v>9.9</v>
      </c>
      <c r="H101" s="134">
        <f t="shared" si="24"/>
        <v>9.9</v>
      </c>
      <c r="I101" s="134">
        <f t="shared" si="24"/>
        <v>9.9</v>
      </c>
      <c r="J101" s="134">
        <f t="shared" si="24"/>
        <v>9.9</v>
      </c>
      <c r="K101" s="134">
        <f t="shared" si="24"/>
        <v>9.9</v>
      </c>
      <c r="L101" s="134">
        <f t="shared" si="24"/>
        <v>9.9</v>
      </c>
      <c r="M101" s="134">
        <f t="shared" si="24"/>
        <v>9.9</v>
      </c>
      <c r="N101" s="134">
        <f t="shared" si="24"/>
        <v>9.9</v>
      </c>
      <c r="O101" s="134">
        <f t="shared" si="24"/>
        <v>9.9</v>
      </c>
      <c r="P101" s="134">
        <f t="shared" si="24"/>
        <v>9.9</v>
      </c>
      <c r="Q101" s="134">
        <f t="shared" si="24"/>
        <v>9.9</v>
      </c>
      <c r="R101" s="134">
        <f t="shared" si="24"/>
        <v>9.9</v>
      </c>
      <c r="S101" s="134">
        <f t="shared" ref="S101:AF106" si="25">R101</f>
        <v>9.9</v>
      </c>
      <c r="T101" s="134">
        <f t="shared" si="25"/>
        <v>9.9</v>
      </c>
      <c r="U101" s="134">
        <f t="shared" si="25"/>
        <v>9.9</v>
      </c>
      <c r="V101" s="134">
        <f t="shared" si="25"/>
        <v>9.9</v>
      </c>
      <c r="W101" s="134">
        <f t="shared" si="25"/>
        <v>9.9</v>
      </c>
      <c r="X101" s="134">
        <f t="shared" si="25"/>
        <v>9.9</v>
      </c>
      <c r="Y101" s="134">
        <f t="shared" si="25"/>
        <v>9.9</v>
      </c>
      <c r="Z101" s="134">
        <f t="shared" si="25"/>
        <v>9.9</v>
      </c>
      <c r="AA101" s="134">
        <f t="shared" si="25"/>
        <v>9.9</v>
      </c>
      <c r="AB101" s="134">
        <f t="shared" si="25"/>
        <v>9.9</v>
      </c>
      <c r="AC101" s="134">
        <f t="shared" si="25"/>
        <v>9.9</v>
      </c>
      <c r="AD101" s="134">
        <f t="shared" si="25"/>
        <v>9.9</v>
      </c>
      <c r="AE101" s="134">
        <f t="shared" si="25"/>
        <v>9.9</v>
      </c>
      <c r="AF101" s="134">
        <f t="shared" si="25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4"/>
        <v>9.6</v>
      </c>
      <c r="D102" s="137">
        <f t="shared" si="24"/>
        <v>9.6</v>
      </c>
      <c r="E102" s="137">
        <f t="shared" si="24"/>
        <v>9.6</v>
      </c>
      <c r="F102" s="137">
        <f t="shared" si="24"/>
        <v>9.6</v>
      </c>
      <c r="G102" s="137">
        <f t="shared" si="24"/>
        <v>9.6</v>
      </c>
      <c r="H102" s="137">
        <f t="shared" si="24"/>
        <v>9.6</v>
      </c>
      <c r="I102" s="137">
        <f t="shared" si="24"/>
        <v>9.6</v>
      </c>
      <c r="J102" s="137">
        <f t="shared" si="24"/>
        <v>9.6</v>
      </c>
      <c r="K102" s="137">
        <f t="shared" si="24"/>
        <v>9.6</v>
      </c>
      <c r="L102" s="137">
        <f t="shared" si="24"/>
        <v>9.6</v>
      </c>
      <c r="M102" s="137">
        <f t="shared" si="24"/>
        <v>9.6</v>
      </c>
      <c r="N102" s="137">
        <f t="shared" si="24"/>
        <v>9.6</v>
      </c>
      <c r="O102" s="137">
        <f t="shared" si="24"/>
        <v>9.6</v>
      </c>
      <c r="P102" s="137">
        <f t="shared" si="24"/>
        <v>9.6</v>
      </c>
      <c r="Q102" s="137">
        <f t="shared" si="24"/>
        <v>9.6</v>
      </c>
      <c r="R102" s="137">
        <f t="shared" si="24"/>
        <v>9.6</v>
      </c>
      <c r="S102" s="137">
        <f t="shared" si="25"/>
        <v>9.6</v>
      </c>
      <c r="T102" s="137">
        <f t="shared" si="25"/>
        <v>9.6</v>
      </c>
      <c r="U102" s="137">
        <f t="shared" si="25"/>
        <v>9.6</v>
      </c>
      <c r="V102" s="137">
        <f t="shared" si="25"/>
        <v>9.6</v>
      </c>
      <c r="W102" s="137">
        <f t="shared" si="25"/>
        <v>9.6</v>
      </c>
      <c r="X102" s="137">
        <f t="shared" si="25"/>
        <v>9.6</v>
      </c>
      <c r="Y102" s="137">
        <f t="shared" si="25"/>
        <v>9.6</v>
      </c>
      <c r="Z102" s="137">
        <f t="shared" si="25"/>
        <v>9.6</v>
      </c>
      <c r="AA102" s="137">
        <f t="shared" si="25"/>
        <v>9.6</v>
      </c>
      <c r="AB102" s="137">
        <f t="shared" si="25"/>
        <v>9.6</v>
      </c>
      <c r="AC102" s="137">
        <f t="shared" si="25"/>
        <v>9.6</v>
      </c>
      <c r="AD102" s="137">
        <f t="shared" si="25"/>
        <v>9.6</v>
      </c>
      <c r="AE102" s="137">
        <f t="shared" si="25"/>
        <v>9.6</v>
      </c>
      <c r="AF102" s="137">
        <f t="shared" si="25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4"/>
        <v>9.98</v>
      </c>
      <c r="D103" s="137">
        <f t="shared" si="24"/>
        <v>9.98</v>
      </c>
      <c r="E103" s="137">
        <f t="shared" si="24"/>
        <v>9.98</v>
      </c>
      <c r="F103" s="137">
        <f t="shared" si="24"/>
        <v>9.98</v>
      </c>
      <c r="G103" s="137">
        <f t="shared" si="24"/>
        <v>9.98</v>
      </c>
      <c r="H103" s="137">
        <f t="shared" si="24"/>
        <v>9.98</v>
      </c>
      <c r="I103" s="137">
        <f t="shared" si="24"/>
        <v>9.98</v>
      </c>
      <c r="J103" s="137">
        <f t="shared" si="24"/>
        <v>9.98</v>
      </c>
      <c r="K103" s="137">
        <f t="shared" si="24"/>
        <v>9.98</v>
      </c>
      <c r="L103" s="137">
        <f t="shared" si="24"/>
        <v>9.98</v>
      </c>
      <c r="M103" s="137">
        <f t="shared" si="24"/>
        <v>9.98</v>
      </c>
      <c r="N103" s="137">
        <f t="shared" si="24"/>
        <v>9.98</v>
      </c>
      <c r="O103" s="137">
        <f t="shared" si="24"/>
        <v>9.98</v>
      </c>
      <c r="P103" s="137">
        <f t="shared" si="24"/>
        <v>9.98</v>
      </c>
      <c r="Q103" s="137">
        <f t="shared" si="24"/>
        <v>9.98</v>
      </c>
      <c r="R103" s="137">
        <f t="shared" si="24"/>
        <v>9.98</v>
      </c>
      <c r="S103" s="137">
        <f t="shared" si="25"/>
        <v>9.98</v>
      </c>
      <c r="T103" s="137">
        <f t="shared" si="25"/>
        <v>9.98</v>
      </c>
      <c r="U103" s="137">
        <f t="shared" si="25"/>
        <v>9.98</v>
      </c>
      <c r="V103" s="137">
        <f t="shared" si="25"/>
        <v>9.98</v>
      </c>
      <c r="W103" s="137">
        <f t="shared" si="25"/>
        <v>9.98</v>
      </c>
      <c r="X103" s="137">
        <f t="shared" si="25"/>
        <v>9.98</v>
      </c>
      <c r="Y103" s="137">
        <f t="shared" si="25"/>
        <v>9.98</v>
      </c>
      <c r="Z103" s="137">
        <f t="shared" si="25"/>
        <v>9.98</v>
      </c>
      <c r="AA103" s="137">
        <f t="shared" si="25"/>
        <v>9.98</v>
      </c>
      <c r="AB103" s="137">
        <f t="shared" si="25"/>
        <v>9.98</v>
      </c>
      <c r="AC103" s="137">
        <f t="shared" si="25"/>
        <v>9.98</v>
      </c>
      <c r="AD103" s="137">
        <f t="shared" si="25"/>
        <v>9.98</v>
      </c>
      <c r="AE103" s="137">
        <f t="shared" si="25"/>
        <v>9.98</v>
      </c>
      <c r="AF103" s="137">
        <f t="shared" si="25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4"/>
        <v>9.1</v>
      </c>
      <c r="D104" s="137">
        <f t="shared" si="24"/>
        <v>9.1</v>
      </c>
      <c r="E104" s="137">
        <f t="shared" si="24"/>
        <v>9.1</v>
      </c>
      <c r="F104" s="137">
        <f t="shared" si="24"/>
        <v>9.1</v>
      </c>
      <c r="G104" s="137">
        <f t="shared" si="24"/>
        <v>9.1</v>
      </c>
      <c r="H104" s="137">
        <f t="shared" si="24"/>
        <v>9.1</v>
      </c>
      <c r="I104" s="137">
        <f t="shared" si="24"/>
        <v>9.1</v>
      </c>
      <c r="J104" s="137">
        <f t="shared" si="24"/>
        <v>9.1</v>
      </c>
      <c r="K104" s="137">
        <f t="shared" si="24"/>
        <v>9.1</v>
      </c>
      <c r="L104" s="137">
        <f t="shared" si="24"/>
        <v>9.1</v>
      </c>
      <c r="M104" s="137">
        <f t="shared" si="24"/>
        <v>9.1</v>
      </c>
      <c r="N104" s="137">
        <f t="shared" si="24"/>
        <v>9.1</v>
      </c>
      <c r="O104" s="137">
        <f t="shared" si="24"/>
        <v>9.1</v>
      </c>
      <c r="P104" s="137">
        <f t="shared" si="24"/>
        <v>9.1</v>
      </c>
      <c r="Q104" s="137">
        <f t="shared" si="24"/>
        <v>9.1</v>
      </c>
      <c r="R104" s="137">
        <f t="shared" si="24"/>
        <v>9.1</v>
      </c>
      <c r="S104" s="137">
        <f t="shared" si="25"/>
        <v>9.1</v>
      </c>
      <c r="T104" s="137">
        <f t="shared" si="25"/>
        <v>9.1</v>
      </c>
      <c r="U104" s="137">
        <f t="shared" si="25"/>
        <v>9.1</v>
      </c>
      <c r="V104" s="137">
        <f t="shared" si="25"/>
        <v>9.1</v>
      </c>
      <c r="W104" s="137">
        <f t="shared" si="25"/>
        <v>9.1</v>
      </c>
      <c r="X104" s="137">
        <f t="shared" si="25"/>
        <v>9.1</v>
      </c>
      <c r="Y104" s="137">
        <f t="shared" si="25"/>
        <v>9.1</v>
      </c>
      <c r="Z104" s="137">
        <f t="shared" si="25"/>
        <v>9.1</v>
      </c>
      <c r="AA104" s="137">
        <f t="shared" si="25"/>
        <v>9.1</v>
      </c>
      <c r="AB104" s="137">
        <f t="shared" si="25"/>
        <v>9.1</v>
      </c>
      <c r="AC104" s="137">
        <f t="shared" si="25"/>
        <v>9.1</v>
      </c>
      <c r="AD104" s="137">
        <f t="shared" si="25"/>
        <v>9.1</v>
      </c>
      <c r="AE104" s="137">
        <f t="shared" si="25"/>
        <v>9.1</v>
      </c>
      <c r="AF104" s="137">
        <f t="shared" si="25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4"/>
        <v>9.18</v>
      </c>
      <c r="D105" s="137">
        <f t="shared" si="24"/>
        <v>9.18</v>
      </c>
      <c r="E105" s="137">
        <f t="shared" si="24"/>
        <v>9.18</v>
      </c>
      <c r="F105" s="137">
        <f t="shared" si="24"/>
        <v>9.18</v>
      </c>
      <c r="G105" s="137">
        <f t="shared" si="24"/>
        <v>9.18</v>
      </c>
      <c r="H105" s="137">
        <f t="shared" si="24"/>
        <v>9.18</v>
      </c>
      <c r="I105" s="137">
        <f t="shared" si="24"/>
        <v>9.18</v>
      </c>
      <c r="J105" s="137">
        <f t="shared" si="24"/>
        <v>9.18</v>
      </c>
      <c r="K105" s="137">
        <f t="shared" si="24"/>
        <v>9.18</v>
      </c>
      <c r="L105" s="137">
        <f t="shared" si="24"/>
        <v>9.18</v>
      </c>
      <c r="M105" s="137">
        <f t="shared" si="24"/>
        <v>9.18</v>
      </c>
      <c r="N105" s="137">
        <f t="shared" si="24"/>
        <v>9.18</v>
      </c>
      <c r="O105" s="137">
        <f t="shared" si="24"/>
        <v>9.18</v>
      </c>
      <c r="P105" s="137">
        <f t="shared" si="24"/>
        <v>9.18</v>
      </c>
      <c r="Q105" s="137">
        <f t="shared" si="24"/>
        <v>9.18</v>
      </c>
      <c r="R105" s="137">
        <f t="shared" si="24"/>
        <v>9.18</v>
      </c>
      <c r="S105" s="137">
        <f t="shared" si="25"/>
        <v>9.18</v>
      </c>
      <c r="T105" s="137">
        <f t="shared" si="25"/>
        <v>9.18</v>
      </c>
      <c r="U105" s="137">
        <f t="shared" si="25"/>
        <v>9.18</v>
      </c>
      <c r="V105" s="137">
        <f t="shared" si="25"/>
        <v>9.18</v>
      </c>
      <c r="W105" s="137">
        <f t="shared" si="25"/>
        <v>9.18</v>
      </c>
      <c r="X105" s="137">
        <f t="shared" si="25"/>
        <v>9.18</v>
      </c>
      <c r="Y105" s="137">
        <f t="shared" si="25"/>
        <v>9.18</v>
      </c>
      <c r="Z105" s="137">
        <f t="shared" si="25"/>
        <v>9.18</v>
      </c>
      <c r="AA105" s="137">
        <f t="shared" si="25"/>
        <v>9.18</v>
      </c>
      <c r="AB105" s="137">
        <f t="shared" si="25"/>
        <v>9.18</v>
      </c>
      <c r="AC105" s="137">
        <f t="shared" si="25"/>
        <v>9.18</v>
      </c>
      <c r="AD105" s="137">
        <f t="shared" si="25"/>
        <v>9.18</v>
      </c>
      <c r="AE105" s="137">
        <f t="shared" si="25"/>
        <v>9.18</v>
      </c>
      <c r="AF105" s="137">
        <f t="shared" si="25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4"/>
        <v>7</v>
      </c>
      <c r="D106" s="137">
        <f t="shared" si="24"/>
        <v>7</v>
      </c>
      <c r="E106" s="137">
        <f t="shared" si="24"/>
        <v>7</v>
      </c>
      <c r="F106" s="137">
        <f t="shared" si="24"/>
        <v>7</v>
      </c>
      <c r="G106" s="137">
        <f t="shared" si="24"/>
        <v>7</v>
      </c>
      <c r="H106" s="137">
        <f t="shared" si="24"/>
        <v>7</v>
      </c>
      <c r="I106" s="137">
        <f t="shared" si="24"/>
        <v>7</v>
      </c>
      <c r="J106" s="137">
        <f t="shared" si="24"/>
        <v>7</v>
      </c>
      <c r="K106" s="137">
        <f t="shared" si="24"/>
        <v>7</v>
      </c>
      <c r="L106" s="137">
        <f t="shared" si="24"/>
        <v>7</v>
      </c>
      <c r="M106" s="137">
        <f t="shared" si="24"/>
        <v>7</v>
      </c>
      <c r="N106" s="137">
        <f t="shared" si="24"/>
        <v>7</v>
      </c>
      <c r="O106" s="137">
        <f t="shared" si="24"/>
        <v>7</v>
      </c>
      <c r="P106" s="137">
        <f t="shared" si="24"/>
        <v>7</v>
      </c>
      <c r="Q106" s="137">
        <f t="shared" si="24"/>
        <v>7</v>
      </c>
      <c r="R106" s="137">
        <f t="shared" si="24"/>
        <v>7</v>
      </c>
      <c r="S106" s="137">
        <f t="shared" si="25"/>
        <v>7</v>
      </c>
      <c r="T106" s="137">
        <f t="shared" si="25"/>
        <v>7</v>
      </c>
      <c r="U106" s="137">
        <f t="shared" si="25"/>
        <v>7</v>
      </c>
      <c r="V106" s="137">
        <f t="shared" si="25"/>
        <v>7</v>
      </c>
      <c r="W106" s="137">
        <f t="shared" si="25"/>
        <v>7</v>
      </c>
      <c r="X106" s="137">
        <f t="shared" si="25"/>
        <v>7</v>
      </c>
      <c r="Y106" s="137">
        <f t="shared" si="25"/>
        <v>7</v>
      </c>
      <c r="Z106" s="137">
        <f t="shared" si="25"/>
        <v>7</v>
      </c>
      <c r="AA106" s="137">
        <f t="shared" si="25"/>
        <v>7</v>
      </c>
      <c r="AB106" s="137">
        <f t="shared" si="25"/>
        <v>7</v>
      </c>
      <c r="AC106" s="137">
        <f t="shared" si="25"/>
        <v>7</v>
      </c>
      <c r="AD106" s="137">
        <f t="shared" si="25"/>
        <v>7</v>
      </c>
      <c r="AE106" s="137">
        <f t="shared" si="25"/>
        <v>7</v>
      </c>
      <c r="AF106" s="137">
        <f t="shared" si="25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6">B108</f>
        <v>2.25</v>
      </c>
      <c r="D108" s="137">
        <f t="shared" si="26"/>
        <v>2.25</v>
      </c>
      <c r="E108" s="137">
        <f t="shared" si="26"/>
        <v>2.25</v>
      </c>
      <c r="F108" s="137">
        <f t="shared" si="26"/>
        <v>2.25</v>
      </c>
      <c r="G108" s="137">
        <f t="shared" si="26"/>
        <v>2.25</v>
      </c>
      <c r="H108" s="137">
        <f t="shared" si="26"/>
        <v>2.25</v>
      </c>
      <c r="I108" s="137">
        <f t="shared" si="26"/>
        <v>2.25</v>
      </c>
      <c r="J108" s="137">
        <f t="shared" si="26"/>
        <v>2.25</v>
      </c>
      <c r="K108" s="137">
        <f t="shared" si="26"/>
        <v>2.25</v>
      </c>
      <c r="L108" s="137">
        <f t="shared" si="26"/>
        <v>2.25</v>
      </c>
      <c r="M108" s="137">
        <f t="shared" si="26"/>
        <v>2.25</v>
      </c>
      <c r="N108" s="137">
        <f t="shared" si="26"/>
        <v>2.25</v>
      </c>
      <c r="O108" s="137">
        <f t="shared" si="26"/>
        <v>2.25</v>
      </c>
      <c r="P108" s="137">
        <f t="shared" si="26"/>
        <v>2.25</v>
      </c>
      <c r="Q108" s="137">
        <f t="shared" si="26"/>
        <v>2.25</v>
      </c>
      <c r="R108" s="137">
        <f t="shared" si="26"/>
        <v>2.25</v>
      </c>
      <c r="S108" s="137">
        <f t="shared" ref="S108:AF109" si="27">R108</f>
        <v>2.25</v>
      </c>
      <c r="T108" s="137">
        <f t="shared" si="27"/>
        <v>2.25</v>
      </c>
      <c r="U108" s="137">
        <f t="shared" si="27"/>
        <v>2.25</v>
      </c>
      <c r="V108" s="137">
        <f t="shared" si="27"/>
        <v>2.25</v>
      </c>
      <c r="W108" s="137">
        <f t="shared" si="27"/>
        <v>2.25</v>
      </c>
      <c r="X108" s="137">
        <f t="shared" si="27"/>
        <v>2.25</v>
      </c>
      <c r="Y108" s="137">
        <f t="shared" si="27"/>
        <v>2.25</v>
      </c>
      <c r="Z108" s="137">
        <f t="shared" si="27"/>
        <v>2.25</v>
      </c>
      <c r="AA108" s="137">
        <f t="shared" si="27"/>
        <v>2.25</v>
      </c>
      <c r="AB108" s="137">
        <f t="shared" si="27"/>
        <v>2.25</v>
      </c>
      <c r="AC108" s="137">
        <f t="shared" si="27"/>
        <v>2.25</v>
      </c>
      <c r="AD108" s="137">
        <f t="shared" si="27"/>
        <v>2.25</v>
      </c>
      <c r="AE108" s="137">
        <f t="shared" si="27"/>
        <v>2.25</v>
      </c>
      <c r="AF108" s="137">
        <f t="shared" si="27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6"/>
        <v>1.64</v>
      </c>
      <c r="D109" s="137">
        <f t="shared" si="26"/>
        <v>1.64</v>
      </c>
      <c r="E109" s="137">
        <f t="shared" si="26"/>
        <v>1.64</v>
      </c>
      <c r="F109" s="137">
        <f t="shared" si="26"/>
        <v>1.64</v>
      </c>
      <c r="G109" s="137">
        <f t="shared" si="26"/>
        <v>1.64</v>
      </c>
      <c r="H109" s="137">
        <f t="shared" si="26"/>
        <v>1.64</v>
      </c>
      <c r="I109" s="137">
        <f t="shared" si="26"/>
        <v>1.64</v>
      </c>
      <c r="J109" s="137">
        <f t="shared" si="26"/>
        <v>1.64</v>
      </c>
      <c r="K109" s="137">
        <f t="shared" si="26"/>
        <v>1.64</v>
      </c>
      <c r="L109" s="137">
        <f t="shared" si="26"/>
        <v>1.64</v>
      </c>
      <c r="M109" s="137">
        <f t="shared" si="26"/>
        <v>1.64</v>
      </c>
      <c r="N109" s="137">
        <f t="shared" si="26"/>
        <v>1.64</v>
      </c>
      <c r="O109" s="137">
        <f t="shared" si="26"/>
        <v>1.64</v>
      </c>
      <c r="P109" s="137">
        <f t="shared" si="26"/>
        <v>1.64</v>
      </c>
      <c r="Q109" s="137">
        <f t="shared" si="26"/>
        <v>1.64</v>
      </c>
      <c r="R109" s="137">
        <f t="shared" si="26"/>
        <v>1.64</v>
      </c>
      <c r="S109" s="137">
        <f t="shared" si="27"/>
        <v>1.64</v>
      </c>
      <c r="T109" s="137">
        <f t="shared" si="27"/>
        <v>1.64</v>
      </c>
      <c r="U109" s="137">
        <f t="shared" si="27"/>
        <v>1.64</v>
      </c>
      <c r="V109" s="137">
        <f t="shared" si="27"/>
        <v>1.64</v>
      </c>
      <c r="W109" s="137">
        <f t="shared" si="27"/>
        <v>1.64</v>
      </c>
      <c r="X109" s="137">
        <f t="shared" si="27"/>
        <v>1.64</v>
      </c>
      <c r="Y109" s="137">
        <f t="shared" si="27"/>
        <v>1.64</v>
      </c>
      <c r="Z109" s="137">
        <f t="shared" si="27"/>
        <v>1.64</v>
      </c>
      <c r="AA109" s="137">
        <f t="shared" si="27"/>
        <v>1.64</v>
      </c>
      <c r="AB109" s="137">
        <f t="shared" si="27"/>
        <v>1.64</v>
      </c>
      <c r="AC109" s="137">
        <f t="shared" si="27"/>
        <v>1.64</v>
      </c>
      <c r="AD109" s="137">
        <f t="shared" si="27"/>
        <v>1.64</v>
      </c>
      <c r="AE109" s="137">
        <f t="shared" si="27"/>
        <v>1.64</v>
      </c>
      <c r="AF109" s="137">
        <f t="shared" si="27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28">B111</f>
        <v>1.62</v>
      </c>
      <c r="D111" s="137">
        <f t="shared" si="28"/>
        <v>1.62</v>
      </c>
      <c r="E111" s="137">
        <f t="shared" si="28"/>
        <v>1.62</v>
      </c>
      <c r="F111" s="137">
        <f t="shared" si="28"/>
        <v>1.62</v>
      </c>
      <c r="G111" s="137">
        <f t="shared" si="28"/>
        <v>1.62</v>
      </c>
      <c r="H111" s="137">
        <f t="shared" si="28"/>
        <v>1.62</v>
      </c>
      <c r="I111" s="137">
        <f t="shared" si="28"/>
        <v>1.62</v>
      </c>
      <c r="J111" s="137">
        <f t="shared" si="28"/>
        <v>1.62</v>
      </c>
      <c r="K111" s="137">
        <f t="shared" si="28"/>
        <v>1.62</v>
      </c>
      <c r="L111" s="137">
        <f t="shared" si="28"/>
        <v>1.62</v>
      </c>
      <c r="M111" s="137">
        <f t="shared" si="28"/>
        <v>1.62</v>
      </c>
      <c r="N111" s="137">
        <f t="shared" si="28"/>
        <v>1.62</v>
      </c>
      <c r="O111" s="137">
        <f t="shared" si="28"/>
        <v>1.62</v>
      </c>
      <c r="P111" s="137">
        <f t="shared" si="28"/>
        <v>1.62</v>
      </c>
      <c r="Q111" s="137">
        <f t="shared" si="28"/>
        <v>1.62</v>
      </c>
      <c r="R111" s="137">
        <f t="shared" si="28"/>
        <v>1.62</v>
      </c>
      <c r="S111" s="137">
        <f t="shared" ref="S111:AF126" si="29">R111</f>
        <v>1.62</v>
      </c>
      <c r="T111" s="137">
        <f t="shared" si="29"/>
        <v>1.62</v>
      </c>
      <c r="U111" s="137">
        <f t="shared" si="29"/>
        <v>1.62</v>
      </c>
      <c r="V111" s="137">
        <f t="shared" si="29"/>
        <v>1.62</v>
      </c>
      <c r="W111" s="137">
        <f t="shared" si="29"/>
        <v>1.62</v>
      </c>
      <c r="X111" s="137">
        <f t="shared" si="29"/>
        <v>1.62</v>
      </c>
      <c r="Y111" s="137">
        <f t="shared" si="29"/>
        <v>1.62</v>
      </c>
      <c r="Z111" s="137">
        <f t="shared" si="29"/>
        <v>1.62</v>
      </c>
      <c r="AA111" s="137">
        <f t="shared" si="29"/>
        <v>1.62</v>
      </c>
      <c r="AB111" s="137">
        <f t="shared" si="29"/>
        <v>1.62</v>
      </c>
      <c r="AC111" s="137">
        <f t="shared" si="29"/>
        <v>1.62</v>
      </c>
      <c r="AD111" s="137">
        <f t="shared" si="29"/>
        <v>1.62</v>
      </c>
      <c r="AE111" s="137">
        <f t="shared" si="29"/>
        <v>1.62</v>
      </c>
      <c r="AF111" s="137">
        <f t="shared" si="29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28"/>
        <v>8.36</v>
      </c>
      <c r="D112" s="137">
        <f t="shared" si="28"/>
        <v>8.36</v>
      </c>
      <c r="E112" s="137">
        <f t="shared" si="28"/>
        <v>8.36</v>
      </c>
      <c r="F112" s="137">
        <f t="shared" si="28"/>
        <v>8.36</v>
      </c>
      <c r="G112" s="137">
        <f t="shared" si="28"/>
        <v>8.36</v>
      </c>
      <c r="H112" s="137">
        <f t="shared" si="28"/>
        <v>8.36</v>
      </c>
      <c r="I112" s="137">
        <f t="shared" si="28"/>
        <v>8.36</v>
      </c>
      <c r="J112" s="137">
        <f t="shared" si="28"/>
        <v>8.36</v>
      </c>
      <c r="K112" s="137">
        <f t="shared" si="28"/>
        <v>8.36</v>
      </c>
      <c r="L112" s="137">
        <f t="shared" si="28"/>
        <v>8.36</v>
      </c>
      <c r="M112" s="137">
        <f t="shared" si="28"/>
        <v>8.36</v>
      </c>
      <c r="N112" s="137">
        <f t="shared" si="28"/>
        <v>8.36</v>
      </c>
      <c r="O112" s="137">
        <f t="shared" si="28"/>
        <v>8.36</v>
      </c>
      <c r="P112" s="137">
        <f t="shared" si="28"/>
        <v>8.36</v>
      </c>
      <c r="Q112" s="137">
        <f t="shared" si="28"/>
        <v>8.36</v>
      </c>
      <c r="R112" s="137">
        <f t="shared" si="28"/>
        <v>8.36</v>
      </c>
      <c r="S112" s="137">
        <f t="shared" si="29"/>
        <v>8.36</v>
      </c>
      <c r="T112" s="137">
        <f t="shared" si="29"/>
        <v>8.36</v>
      </c>
      <c r="U112" s="137">
        <f t="shared" si="29"/>
        <v>8.36</v>
      </c>
      <c r="V112" s="137">
        <f t="shared" si="29"/>
        <v>8.36</v>
      </c>
      <c r="W112" s="137">
        <f t="shared" si="29"/>
        <v>8.36</v>
      </c>
      <c r="X112" s="137">
        <f t="shared" si="29"/>
        <v>8.36</v>
      </c>
      <c r="Y112" s="137">
        <f t="shared" si="29"/>
        <v>8.36</v>
      </c>
      <c r="Z112" s="137">
        <f t="shared" si="29"/>
        <v>8.36</v>
      </c>
      <c r="AA112" s="137">
        <f t="shared" si="29"/>
        <v>8.36</v>
      </c>
      <c r="AB112" s="137">
        <f t="shared" si="29"/>
        <v>8.36</v>
      </c>
      <c r="AC112" s="137">
        <f t="shared" si="29"/>
        <v>8.36</v>
      </c>
      <c r="AD112" s="137">
        <f t="shared" si="29"/>
        <v>8.36</v>
      </c>
      <c r="AE112" s="137">
        <f t="shared" si="29"/>
        <v>8.36</v>
      </c>
      <c r="AF112" s="137">
        <f t="shared" si="29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28"/>
        <v>8</v>
      </c>
      <c r="D113" s="137">
        <f t="shared" si="28"/>
        <v>8</v>
      </c>
      <c r="E113" s="137">
        <f t="shared" si="28"/>
        <v>8</v>
      </c>
      <c r="F113" s="137">
        <f t="shared" si="28"/>
        <v>8</v>
      </c>
      <c r="G113" s="137">
        <f t="shared" si="28"/>
        <v>8</v>
      </c>
      <c r="H113" s="137">
        <f t="shared" si="28"/>
        <v>8</v>
      </c>
      <c r="I113" s="137">
        <v>5.4</v>
      </c>
      <c r="J113" s="137">
        <f t="shared" si="28"/>
        <v>5.4</v>
      </c>
      <c r="K113" s="137">
        <f t="shared" si="28"/>
        <v>5.4</v>
      </c>
      <c r="L113" s="137">
        <f t="shared" si="28"/>
        <v>5.4</v>
      </c>
      <c r="M113" s="137">
        <f t="shared" si="28"/>
        <v>5.4</v>
      </c>
      <c r="N113" s="137">
        <f t="shared" si="28"/>
        <v>5.4</v>
      </c>
      <c r="O113" s="137">
        <f t="shared" si="28"/>
        <v>5.4</v>
      </c>
      <c r="P113" s="137">
        <f t="shared" si="28"/>
        <v>5.4</v>
      </c>
      <c r="Q113" s="137">
        <f t="shared" si="28"/>
        <v>5.4</v>
      </c>
      <c r="R113" s="137">
        <f t="shared" si="28"/>
        <v>5.4</v>
      </c>
      <c r="S113" s="137">
        <f t="shared" si="29"/>
        <v>5.4</v>
      </c>
      <c r="T113" s="137">
        <f t="shared" si="29"/>
        <v>5.4</v>
      </c>
      <c r="U113" s="137">
        <f t="shared" si="29"/>
        <v>5.4</v>
      </c>
      <c r="V113" s="137">
        <f t="shared" si="29"/>
        <v>5.4</v>
      </c>
      <c r="W113" s="137">
        <f t="shared" si="29"/>
        <v>5.4</v>
      </c>
      <c r="X113" s="137">
        <f t="shared" si="29"/>
        <v>5.4</v>
      </c>
      <c r="Y113" s="137">
        <f t="shared" si="29"/>
        <v>5.4</v>
      </c>
      <c r="Z113" s="137">
        <f t="shared" si="29"/>
        <v>5.4</v>
      </c>
      <c r="AA113" s="137">
        <f t="shared" si="29"/>
        <v>5.4</v>
      </c>
      <c r="AB113" s="137">
        <f t="shared" si="29"/>
        <v>5.4</v>
      </c>
      <c r="AC113" s="137">
        <f t="shared" si="29"/>
        <v>5.4</v>
      </c>
      <c r="AD113" s="137">
        <f t="shared" si="29"/>
        <v>5.4</v>
      </c>
      <c r="AE113" s="137">
        <f t="shared" si="29"/>
        <v>5.4</v>
      </c>
      <c r="AF113" s="137">
        <f t="shared" si="29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28"/>
        <v>6.57</v>
      </c>
      <c r="D114" s="137">
        <f t="shared" si="28"/>
        <v>6.57</v>
      </c>
      <c r="E114" s="137">
        <f t="shared" si="28"/>
        <v>6.57</v>
      </c>
      <c r="F114" s="137">
        <f t="shared" si="28"/>
        <v>6.57</v>
      </c>
      <c r="G114" s="137">
        <f t="shared" si="28"/>
        <v>6.57</v>
      </c>
      <c r="H114" s="137">
        <f t="shared" si="28"/>
        <v>6.57</v>
      </c>
      <c r="I114" s="137">
        <f t="shared" si="28"/>
        <v>6.57</v>
      </c>
      <c r="J114" s="137">
        <f t="shared" si="28"/>
        <v>6.57</v>
      </c>
      <c r="K114" s="137">
        <f t="shared" si="28"/>
        <v>6.57</v>
      </c>
      <c r="L114" s="137">
        <f t="shared" si="28"/>
        <v>6.57</v>
      </c>
      <c r="M114" s="137">
        <f t="shared" si="28"/>
        <v>6.57</v>
      </c>
      <c r="N114" s="137">
        <f t="shared" si="28"/>
        <v>6.57</v>
      </c>
      <c r="O114" s="137">
        <f t="shared" si="28"/>
        <v>6.57</v>
      </c>
      <c r="P114" s="137">
        <f t="shared" si="28"/>
        <v>6.57</v>
      </c>
      <c r="Q114" s="137">
        <f t="shared" si="28"/>
        <v>6.57</v>
      </c>
      <c r="R114" s="137">
        <f t="shared" si="28"/>
        <v>6.57</v>
      </c>
      <c r="S114" s="137">
        <f t="shared" si="29"/>
        <v>6.57</v>
      </c>
      <c r="T114" s="137">
        <f t="shared" si="29"/>
        <v>6.57</v>
      </c>
      <c r="U114" s="137">
        <f t="shared" si="29"/>
        <v>6.57</v>
      </c>
      <c r="V114" s="137">
        <f t="shared" si="29"/>
        <v>6.57</v>
      </c>
      <c r="W114" s="137">
        <f t="shared" si="29"/>
        <v>6.57</v>
      </c>
      <c r="X114" s="137">
        <f t="shared" si="29"/>
        <v>6.57</v>
      </c>
      <c r="Y114" s="137">
        <f t="shared" si="29"/>
        <v>6.57</v>
      </c>
      <c r="Z114" s="137">
        <f t="shared" si="29"/>
        <v>6.57</v>
      </c>
      <c r="AA114" s="137">
        <f t="shared" si="29"/>
        <v>6.57</v>
      </c>
      <c r="AB114" s="137">
        <f t="shared" si="29"/>
        <v>6.57</v>
      </c>
      <c r="AC114" s="137">
        <f t="shared" si="29"/>
        <v>6.57</v>
      </c>
      <c r="AD114" s="137">
        <f t="shared" si="29"/>
        <v>6.57</v>
      </c>
      <c r="AE114" s="137">
        <f t="shared" si="29"/>
        <v>6.57</v>
      </c>
      <c r="AF114" s="137">
        <f t="shared" si="29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28"/>
        <v>3.43</v>
      </c>
      <c r="D115" s="137">
        <f t="shared" si="28"/>
        <v>3.43</v>
      </c>
      <c r="E115" s="137">
        <f t="shared" si="28"/>
        <v>3.43</v>
      </c>
      <c r="F115" s="137">
        <f t="shared" si="28"/>
        <v>3.43</v>
      </c>
      <c r="G115" s="137">
        <f t="shared" si="28"/>
        <v>3.43</v>
      </c>
      <c r="H115" s="137">
        <f t="shared" si="28"/>
        <v>3.43</v>
      </c>
      <c r="I115" s="137">
        <f t="shared" si="28"/>
        <v>3.43</v>
      </c>
      <c r="J115" s="137">
        <f t="shared" si="28"/>
        <v>3.43</v>
      </c>
      <c r="K115" s="137">
        <f t="shared" si="28"/>
        <v>3.43</v>
      </c>
      <c r="L115" s="137">
        <f t="shared" si="28"/>
        <v>3.43</v>
      </c>
      <c r="M115" s="137">
        <f t="shared" si="28"/>
        <v>3.43</v>
      </c>
      <c r="N115" s="137">
        <f t="shared" si="28"/>
        <v>3.43</v>
      </c>
      <c r="O115" s="137">
        <f t="shared" si="28"/>
        <v>3.43</v>
      </c>
      <c r="P115" s="137">
        <f t="shared" si="28"/>
        <v>3.43</v>
      </c>
      <c r="Q115" s="137">
        <f t="shared" si="28"/>
        <v>3.43</v>
      </c>
      <c r="R115" s="137">
        <f t="shared" si="28"/>
        <v>3.43</v>
      </c>
      <c r="S115" s="137">
        <f t="shared" si="29"/>
        <v>3.43</v>
      </c>
      <c r="T115" s="137">
        <f t="shared" si="29"/>
        <v>3.43</v>
      </c>
      <c r="U115" s="137">
        <f t="shared" si="29"/>
        <v>3.43</v>
      </c>
      <c r="V115" s="137">
        <f t="shared" si="29"/>
        <v>3.43</v>
      </c>
      <c r="W115" s="137">
        <f t="shared" si="29"/>
        <v>3.43</v>
      </c>
      <c r="X115" s="137">
        <f t="shared" si="29"/>
        <v>3.43</v>
      </c>
      <c r="Y115" s="137">
        <f t="shared" si="29"/>
        <v>3.43</v>
      </c>
      <c r="Z115" s="137">
        <f t="shared" si="29"/>
        <v>3.43</v>
      </c>
      <c r="AA115" s="137">
        <f t="shared" si="29"/>
        <v>3.43</v>
      </c>
      <c r="AB115" s="137">
        <f t="shared" si="29"/>
        <v>3.43</v>
      </c>
      <c r="AC115" s="137">
        <f t="shared" si="29"/>
        <v>3.43</v>
      </c>
      <c r="AD115" s="137">
        <f t="shared" si="29"/>
        <v>3.43</v>
      </c>
      <c r="AE115" s="137">
        <f t="shared" si="29"/>
        <v>3.43</v>
      </c>
      <c r="AF115" s="137">
        <f t="shared" si="29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28"/>
        <v>2.96</v>
      </c>
      <c r="D116" s="137">
        <f t="shared" si="28"/>
        <v>2.96</v>
      </c>
      <c r="E116" s="137">
        <f t="shared" si="28"/>
        <v>2.96</v>
      </c>
      <c r="F116" s="137">
        <f t="shared" si="28"/>
        <v>2.96</v>
      </c>
      <c r="G116" s="137">
        <f t="shared" si="28"/>
        <v>2.96</v>
      </c>
      <c r="H116" s="137">
        <f t="shared" si="28"/>
        <v>2.96</v>
      </c>
      <c r="I116" s="137">
        <f t="shared" si="28"/>
        <v>2.96</v>
      </c>
      <c r="J116" s="137">
        <f t="shared" si="28"/>
        <v>2.96</v>
      </c>
      <c r="K116" s="137">
        <f t="shared" si="28"/>
        <v>2.96</v>
      </c>
      <c r="L116" s="137">
        <f t="shared" si="28"/>
        <v>2.96</v>
      </c>
      <c r="M116" s="137">
        <f t="shared" si="28"/>
        <v>2.96</v>
      </c>
      <c r="N116" s="137">
        <f t="shared" si="28"/>
        <v>2.96</v>
      </c>
      <c r="O116" s="137">
        <f t="shared" si="28"/>
        <v>2.96</v>
      </c>
      <c r="P116" s="137">
        <f t="shared" si="28"/>
        <v>2.96</v>
      </c>
      <c r="Q116" s="137">
        <f t="shared" si="28"/>
        <v>2.96</v>
      </c>
      <c r="R116" s="137">
        <f t="shared" si="28"/>
        <v>2.96</v>
      </c>
      <c r="S116" s="137">
        <f t="shared" si="29"/>
        <v>2.96</v>
      </c>
      <c r="T116" s="137">
        <f t="shared" si="29"/>
        <v>2.96</v>
      </c>
      <c r="U116" s="137">
        <f t="shared" si="29"/>
        <v>2.96</v>
      </c>
      <c r="V116" s="137">
        <f t="shared" si="29"/>
        <v>2.96</v>
      </c>
      <c r="W116" s="137">
        <f t="shared" si="29"/>
        <v>2.96</v>
      </c>
      <c r="X116" s="137">
        <f t="shared" si="29"/>
        <v>2.96</v>
      </c>
      <c r="Y116" s="137">
        <f t="shared" si="29"/>
        <v>2.96</v>
      </c>
      <c r="Z116" s="137">
        <f t="shared" si="29"/>
        <v>2.96</v>
      </c>
      <c r="AA116" s="137">
        <f t="shared" si="29"/>
        <v>2.96</v>
      </c>
      <c r="AB116" s="137">
        <f t="shared" si="29"/>
        <v>2.96</v>
      </c>
      <c r="AC116" s="137">
        <f t="shared" si="29"/>
        <v>2.96</v>
      </c>
      <c r="AD116" s="137">
        <f t="shared" si="29"/>
        <v>2.96</v>
      </c>
      <c r="AE116" s="137">
        <f t="shared" si="29"/>
        <v>2.96</v>
      </c>
      <c r="AF116" s="137">
        <f t="shared" si="29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28"/>
        <v>8</v>
      </c>
      <c r="D117" s="137">
        <f t="shared" si="28"/>
        <v>8</v>
      </c>
      <c r="E117" s="137">
        <f t="shared" si="28"/>
        <v>8</v>
      </c>
      <c r="F117" s="137">
        <f t="shared" si="28"/>
        <v>8</v>
      </c>
      <c r="G117" s="137">
        <f t="shared" si="28"/>
        <v>8</v>
      </c>
      <c r="H117" s="137">
        <f t="shared" si="28"/>
        <v>8</v>
      </c>
      <c r="I117" s="137">
        <f t="shared" si="28"/>
        <v>8</v>
      </c>
      <c r="J117" s="137">
        <f t="shared" si="28"/>
        <v>8</v>
      </c>
      <c r="K117" s="137">
        <f t="shared" si="28"/>
        <v>8</v>
      </c>
      <c r="L117" s="137">
        <f t="shared" si="28"/>
        <v>8</v>
      </c>
      <c r="M117" s="137">
        <f t="shared" si="28"/>
        <v>8</v>
      </c>
      <c r="N117" s="137">
        <f t="shared" si="28"/>
        <v>8</v>
      </c>
      <c r="O117" s="137">
        <f t="shared" si="28"/>
        <v>8</v>
      </c>
      <c r="P117" s="137">
        <f t="shared" si="28"/>
        <v>8</v>
      </c>
      <c r="Q117" s="137">
        <f t="shared" si="28"/>
        <v>8</v>
      </c>
      <c r="R117" s="137">
        <f t="shared" si="28"/>
        <v>8</v>
      </c>
      <c r="S117" s="137">
        <f t="shared" si="29"/>
        <v>8</v>
      </c>
      <c r="T117" s="137">
        <f t="shared" si="29"/>
        <v>8</v>
      </c>
      <c r="U117" s="137">
        <f t="shared" si="29"/>
        <v>8</v>
      </c>
      <c r="V117" s="137">
        <f t="shared" si="29"/>
        <v>8</v>
      </c>
      <c r="W117" s="137">
        <f t="shared" si="29"/>
        <v>8</v>
      </c>
      <c r="X117" s="137">
        <f t="shared" si="29"/>
        <v>8</v>
      </c>
      <c r="Y117" s="137">
        <f t="shared" si="29"/>
        <v>8</v>
      </c>
      <c r="Z117" s="137">
        <f t="shared" si="29"/>
        <v>8</v>
      </c>
      <c r="AA117" s="137">
        <f t="shared" si="29"/>
        <v>8</v>
      </c>
      <c r="AB117" s="137">
        <f t="shared" si="29"/>
        <v>8</v>
      </c>
      <c r="AC117" s="137">
        <f t="shared" si="29"/>
        <v>8</v>
      </c>
      <c r="AD117" s="137">
        <f t="shared" si="29"/>
        <v>8</v>
      </c>
      <c r="AE117" s="137">
        <f t="shared" si="29"/>
        <v>8</v>
      </c>
      <c r="AF117" s="137">
        <f t="shared" si="29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28"/>
        <v>7</v>
      </c>
      <c r="E118" s="137">
        <f t="shared" si="28"/>
        <v>7</v>
      </c>
      <c r="F118" s="137">
        <f t="shared" si="28"/>
        <v>7</v>
      </c>
      <c r="G118" s="137">
        <f t="shared" si="28"/>
        <v>7</v>
      </c>
      <c r="H118" s="137">
        <f t="shared" si="28"/>
        <v>7</v>
      </c>
      <c r="I118" s="137">
        <f t="shared" si="28"/>
        <v>7</v>
      </c>
      <c r="J118" s="137">
        <f t="shared" si="28"/>
        <v>7</v>
      </c>
      <c r="K118" s="137">
        <f t="shared" si="28"/>
        <v>7</v>
      </c>
      <c r="L118" s="137">
        <f t="shared" si="28"/>
        <v>7</v>
      </c>
      <c r="M118" s="137">
        <f t="shared" si="28"/>
        <v>7</v>
      </c>
      <c r="N118" s="137">
        <f t="shared" si="28"/>
        <v>7</v>
      </c>
      <c r="O118" s="137">
        <f t="shared" si="28"/>
        <v>7</v>
      </c>
      <c r="P118" s="137">
        <f t="shared" si="28"/>
        <v>7</v>
      </c>
      <c r="Q118" s="137">
        <f t="shared" si="28"/>
        <v>7</v>
      </c>
      <c r="R118" s="137">
        <f t="shared" si="28"/>
        <v>7</v>
      </c>
      <c r="S118" s="137">
        <f t="shared" si="29"/>
        <v>7</v>
      </c>
      <c r="T118" s="137">
        <f t="shared" si="29"/>
        <v>7</v>
      </c>
      <c r="U118" s="137">
        <f t="shared" si="29"/>
        <v>7</v>
      </c>
      <c r="V118" s="137">
        <f t="shared" si="29"/>
        <v>7</v>
      </c>
      <c r="W118" s="137">
        <f t="shared" si="29"/>
        <v>7</v>
      </c>
      <c r="X118" s="137">
        <f t="shared" si="29"/>
        <v>7</v>
      </c>
      <c r="Y118" s="137">
        <f t="shared" si="29"/>
        <v>7</v>
      </c>
      <c r="Z118" s="137">
        <f t="shared" si="29"/>
        <v>7</v>
      </c>
      <c r="AA118" s="137">
        <f t="shared" si="29"/>
        <v>7</v>
      </c>
      <c r="AB118" s="137">
        <f t="shared" si="29"/>
        <v>7</v>
      </c>
      <c r="AC118" s="137">
        <f t="shared" si="29"/>
        <v>7</v>
      </c>
      <c r="AD118" s="137">
        <f t="shared" si="29"/>
        <v>7</v>
      </c>
      <c r="AE118" s="137">
        <f t="shared" si="29"/>
        <v>7</v>
      </c>
      <c r="AF118" s="137">
        <f t="shared" si="29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0">B119</f>
        <v>3.47</v>
      </c>
      <c r="D119" s="137">
        <f t="shared" si="30"/>
        <v>3.47</v>
      </c>
      <c r="E119" s="137">
        <f t="shared" si="30"/>
        <v>3.47</v>
      </c>
      <c r="F119" s="137">
        <f t="shared" si="30"/>
        <v>3.47</v>
      </c>
      <c r="G119" s="137">
        <f t="shared" si="30"/>
        <v>3.47</v>
      </c>
      <c r="H119" s="137">
        <f t="shared" si="30"/>
        <v>3.47</v>
      </c>
      <c r="I119" s="137">
        <f t="shared" si="30"/>
        <v>3.47</v>
      </c>
      <c r="J119" s="137">
        <f t="shared" si="30"/>
        <v>3.47</v>
      </c>
      <c r="K119" s="137">
        <f t="shared" si="30"/>
        <v>3.47</v>
      </c>
      <c r="L119" s="137">
        <f t="shared" si="30"/>
        <v>3.47</v>
      </c>
      <c r="M119" s="137">
        <f t="shared" si="30"/>
        <v>3.47</v>
      </c>
      <c r="N119" s="137">
        <f t="shared" si="30"/>
        <v>3.47</v>
      </c>
      <c r="O119" s="137">
        <f t="shared" si="30"/>
        <v>3.47</v>
      </c>
      <c r="P119" s="137">
        <f t="shared" si="30"/>
        <v>3.47</v>
      </c>
      <c r="Q119" s="137">
        <f t="shared" si="30"/>
        <v>3.47</v>
      </c>
      <c r="R119" s="137">
        <f t="shared" si="30"/>
        <v>3.47</v>
      </c>
      <c r="S119" s="137">
        <f t="shared" si="29"/>
        <v>3.47</v>
      </c>
      <c r="T119" s="137">
        <f t="shared" si="29"/>
        <v>3.47</v>
      </c>
      <c r="U119" s="137">
        <f t="shared" si="29"/>
        <v>3.47</v>
      </c>
      <c r="V119" s="137">
        <f t="shared" si="29"/>
        <v>3.47</v>
      </c>
      <c r="W119" s="137">
        <f t="shared" si="29"/>
        <v>3.47</v>
      </c>
      <c r="X119" s="137">
        <f t="shared" si="29"/>
        <v>3.47</v>
      </c>
      <c r="Y119" s="137">
        <f t="shared" si="29"/>
        <v>3.47</v>
      </c>
      <c r="Z119" s="137">
        <f t="shared" si="29"/>
        <v>3.47</v>
      </c>
      <c r="AA119" s="137">
        <f t="shared" si="29"/>
        <v>3.47</v>
      </c>
      <c r="AB119" s="137">
        <f t="shared" si="29"/>
        <v>3.47</v>
      </c>
      <c r="AC119" s="137">
        <f t="shared" si="29"/>
        <v>3.47</v>
      </c>
      <c r="AD119" s="137">
        <f t="shared" si="29"/>
        <v>3.47</v>
      </c>
      <c r="AE119" s="137">
        <f t="shared" si="29"/>
        <v>3.47</v>
      </c>
      <c r="AF119" s="137">
        <f t="shared" si="29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0"/>
        <v>2.1</v>
      </c>
      <c r="D120" s="137">
        <f t="shared" si="30"/>
        <v>2.1</v>
      </c>
      <c r="E120" s="137">
        <f t="shared" si="30"/>
        <v>2.1</v>
      </c>
      <c r="F120" s="137">
        <f t="shared" si="30"/>
        <v>2.1</v>
      </c>
      <c r="G120" s="137">
        <f t="shared" si="30"/>
        <v>2.1</v>
      </c>
      <c r="H120" s="137">
        <f t="shared" si="30"/>
        <v>2.1</v>
      </c>
      <c r="I120" s="137">
        <f t="shared" si="30"/>
        <v>2.1</v>
      </c>
      <c r="J120" s="137">
        <f t="shared" si="30"/>
        <v>2.1</v>
      </c>
      <c r="K120" s="137">
        <f t="shared" si="30"/>
        <v>2.1</v>
      </c>
      <c r="L120" s="137">
        <f t="shared" si="30"/>
        <v>2.1</v>
      </c>
      <c r="M120" s="137">
        <f t="shared" si="30"/>
        <v>2.1</v>
      </c>
      <c r="N120" s="137">
        <f t="shared" si="30"/>
        <v>2.1</v>
      </c>
      <c r="O120" s="137">
        <f t="shared" si="30"/>
        <v>2.1</v>
      </c>
      <c r="P120" s="137">
        <f t="shared" si="30"/>
        <v>2.1</v>
      </c>
      <c r="Q120" s="137">
        <f t="shared" si="30"/>
        <v>2.1</v>
      </c>
      <c r="R120" s="137">
        <f t="shared" si="30"/>
        <v>2.1</v>
      </c>
      <c r="S120" s="137">
        <f t="shared" si="29"/>
        <v>2.1</v>
      </c>
      <c r="T120" s="137">
        <f t="shared" si="29"/>
        <v>2.1</v>
      </c>
      <c r="U120" s="137">
        <f t="shared" si="29"/>
        <v>2.1</v>
      </c>
      <c r="V120" s="137">
        <f t="shared" si="29"/>
        <v>2.1</v>
      </c>
      <c r="W120" s="137">
        <f t="shared" si="29"/>
        <v>2.1</v>
      </c>
      <c r="X120" s="137">
        <f t="shared" si="29"/>
        <v>2.1</v>
      </c>
      <c r="Y120" s="137">
        <f t="shared" si="29"/>
        <v>2.1</v>
      </c>
      <c r="Z120" s="137">
        <f t="shared" si="29"/>
        <v>2.1</v>
      </c>
      <c r="AA120" s="137">
        <f t="shared" si="29"/>
        <v>2.1</v>
      </c>
      <c r="AB120" s="137">
        <f t="shared" si="29"/>
        <v>2.1</v>
      </c>
      <c r="AC120" s="137">
        <f t="shared" si="29"/>
        <v>2.1</v>
      </c>
      <c r="AD120" s="137">
        <f t="shared" si="29"/>
        <v>2.1</v>
      </c>
      <c r="AE120" s="137">
        <f t="shared" si="29"/>
        <v>2.1</v>
      </c>
      <c r="AF120" s="137">
        <f t="shared" si="29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0"/>
        <v>9.3000000000000007</v>
      </c>
      <c r="D121" s="137">
        <f t="shared" si="30"/>
        <v>9.3000000000000007</v>
      </c>
      <c r="E121" s="137">
        <f t="shared" si="30"/>
        <v>9.3000000000000007</v>
      </c>
      <c r="F121" s="137">
        <f t="shared" si="30"/>
        <v>9.3000000000000007</v>
      </c>
      <c r="G121" s="137">
        <f t="shared" si="30"/>
        <v>9.3000000000000007</v>
      </c>
      <c r="H121" s="137">
        <f t="shared" si="30"/>
        <v>9.3000000000000007</v>
      </c>
      <c r="I121" s="137">
        <f t="shared" si="30"/>
        <v>9.3000000000000007</v>
      </c>
      <c r="J121" s="137">
        <f t="shared" si="30"/>
        <v>9.3000000000000007</v>
      </c>
      <c r="K121" s="137">
        <f t="shared" si="30"/>
        <v>9.3000000000000007</v>
      </c>
      <c r="L121" s="137">
        <f t="shared" si="30"/>
        <v>9.3000000000000007</v>
      </c>
      <c r="M121" s="137">
        <f t="shared" si="30"/>
        <v>9.3000000000000007</v>
      </c>
      <c r="N121" s="137">
        <f t="shared" si="30"/>
        <v>9.3000000000000007</v>
      </c>
      <c r="O121" s="137">
        <f t="shared" si="30"/>
        <v>9.3000000000000007</v>
      </c>
      <c r="P121" s="137">
        <f t="shared" si="30"/>
        <v>9.3000000000000007</v>
      </c>
      <c r="Q121" s="137">
        <f t="shared" si="30"/>
        <v>9.3000000000000007</v>
      </c>
      <c r="R121" s="137">
        <f t="shared" si="30"/>
        <v>9.3000000000000007</v>
      </c>
      <c r="S121" s="137">
        <f t="shared" si="29"/>
        <v>9.3000000000000007</v>
      </c>
      <c r="T121" s="137">
        <f t="shared" si="29"/>
        <v>9.3000000000000007</v>
      </c>
      <c r="U121" s="137">
        <f t="shared" si="29"/>
        <v>9.3000000000000007</v>
      </c>
      <c r="V121" s="137">
        <f t="shared" si="29"/>
        <v>9.3000000000000007</v>
      </c>
      <c r="W121" s="137">
        <f t="shared" si="29"/>
        <v>9.3000000000000007</v>
      </c>
      <c r="X121" s="137">
        <f t="shared" si="29"/>
        <v>9.3000000000000007</v>
      </c>
      <c r="Y121" s="137">
        <f t="shared" si="29"/>
        <v>9.3000000000000007</v>
      </c>
      <c r="Z121" s="137">
        <f t="shared" si="29"/>
        <v>9.3000000000000007</v>
      </c>
      <c r="AA121" s="137">
        <f t="shared" si="29"/>
        <v>9.3000000000000007</v>
      </c>
      <c r="AB121" s="137">
        <f t="shared" si="29"/>
        <v>9.3000000000000007</v>
      </c>
      <c r="AC121" s="137">
        <f t="shared" si="29"/>
        <v>9.3000000000000007</v>
      </c>
      <c r="AD121" s="137">
        <f t="shared" si="29"/>
        <v>9.3000000000000007</v>
      </c>
      <c r="AE121" s="137">
        <f t="shared" si="29"/>
        <v>9.3000000000000007</v>
      </c>
      <c r="AF121" s="137">
        <f t="shared" si="29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0"/>
        <v>0</v>
      </c>
      <c r="D123" s="137">
        <f t="shared" si="30"/>
        <v>0</v>
      </c>
      <c r="E123" s="137">
        <f t="shared" si="30"/>
        <v>0</v>
      </c>
      <c r="F123" s="137">
        <f t="shared" si="30"/>
        <v>0</v>
      </c>
      <c r="G123" s="137">
        <f t="shared" si="30"/>
        <v>0</v>
      </c>
      <c r="H123" s="137">
        <f t="shared" si="30"/>
        <v>0</v>
      </c>
      <c r="I123" s="137">
        <f t="shared" si="30"/>
        <v>0</v>
      </c>
      <c r="J123" s="137">
        <f t="shared" si="30"/>
        <v>0</v>
      </c>
      <c r="K123" s="137">
        <f t="shared" si="30"/>
        <v>0</v>
      </c>
      <c r="L123" s="137">
        <f t="shared" si="30"/>
        <v>0</v>
      </c>
      <c r="M123" s="137">
        <f t="shared" si="30"/>
        <v>0</v>
      </c>
      <c r="N123" s="137">
        <f t="shared" si="30"/>
        <v>0</v>
      </c>
      <c r="O123" s="137">
        <f t="shared" si="30"/>
        <v>0</v>
      </c>
      <c r="P123" s="137">
        <f t="shared" si="30"/>
        <v>0</v>
      </c>
      <c r="Q123" s="137">
        <f t="shared" si="30"/>
        <v>0</v>
      </c>
      <c r="R123" s="137">
        <f t="shared" si="30"/>
        <v>0</v>
      </c>
      <c r="S123" s="137">
        <f t="shared" si="29"/>
        <v>0</v>
      </c>
      <c r="T123" s="137">
        <f t="shared" si="29"/>
        <v>0</v>
      </c>
      <c r="U123" s="137">
        <f t="shared" si="29"/>
        <v>0</v>
      </c>
      <c r="V123" s="137">
        <f t="shared" si="29"/>
        <v>0</v>
      </c>
      <c r="W123" s="137">
        <f t="shared" si="29"/>
        <v>0</v>
      </c>
      <c r="X123" s="137">
        <f t="shared" si="29"/>
        <v>0</v>
      </c>
      <c r="Y123" s="137">
        <f t="shared" si="29"/>
        <v>0</v>
      </c>
      <c r="Z123" s="137">
        <f t="shared" si="29"/>
        <v>0</v>
      </c>
      <c r="AA123" s="137">
        <f t="shared" si="29"/>
        <v>0</v>
      </c>
      <c r="AB123" s="137">
        <f t="shared" si="29"/>
        <v>0</v>
      </c>
      <c r="AC123" s="137">
        <f t="shared" si="29"/>
        <v>0</v>
      </c>
      <c r="AD123" s="137">
        <f t="shared" si="29"/>
        <v>0</v>
      </c>
      <c r="AE123" s="137">
        <f t="shared" si="29"/>
        <v>0</v>
      </c>
      <c r="AF123" s="137">
        <f t="shared" si="29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0"/>
        <v>5</v>
      </c>
      <c r="D124" s="137">
        <f t="shared" si="30"/>
        <v>5</v>
      </c>
      <c r="E124" s="137">
        <f t="shared" si="30"/>
        <v>5</v>
      </c>
      <c r="F124" s="137">
        <f t="shared" si="30"/>
        <v>5</v>
      </c>
      <c r="G124" s="137">
        <f t="shared" si="30"/>
        <v>5</v>
      </c>
      <c r="H124" s="137">
        <f t="shared" si="30"/>
        <v>5</v>
      </c>
      <c r="I124" s="137">
        <f t="shared" si="30"/>
        <v>5</v>
      </c>
      <c r="J124" s="137">
        <f t="shared" si="30"/>
        <v>5</v>
      </c>
      <c r="K124" s="137">
        <f t="shared" si="30"/>
        <v>5</v>
      </c>
      <c r="L124" s="137">
        <f t="shared" si="30"/>
        <v>5</v>
      </c>
      <c r="M124" s="137">
        <f t="shared" si="30"/>
        <v>5</v>
      </c>
      <c r="N124" s="137">
        <f t="shared" si="30"/>
        <v>5</v>
      </c>
      <c r="O124" s="137">
        <f t="shared" si="30"/>
        <v>5</v>
      </c>
      <c r="P124" s="137">
        <f t="shared" si="30"/>
        <v>5</v>
      </c>
      <c r="Q124" s="137">
        <f t="shared" si="30"/>
        <v>5</v>
      </c>
      <c r="R124" s="137">
        <f t="shared" si="30"/>
        <v>5</v>
      </c>
      <c r="S124" s="137">
        <f t="shared" si="29"/>
        <v>5</v>
      </c>
      <c r="T124" s="137">
        <f t="shared" si="29"/>
        <v>5</v>
      </c>
      <c r="U124" s="137">
        <f t="shared" si="29"/>
        <v>5</v>
      </c>
      <c r="V124" s="137">
        <f t="shared" si="29"/>
        <v>5</v>
      </c>
      <c r="W124" s="137">
        <f t="shared" si="29"/>
        <v>5</v>
      </c>
      <c r="X124" s="137">
        <f t="shared" si="29"/>
        <v>5</v>
      </c>
      <c r="Y124" s="137">
        <f t="shared" si="29"/>
        <v>5</v>
      </c>
      <c r="Z124" s="137">
        <f t="shared" si="29"/>
        <v>5</v>
      </c>
      <c r="AA124" s="137">
        <f t="shared" si="29"/>
        <v>5</v>
      </c>
      <c r="AB124" s="137">
        <f t="shared" si="29"/>
        <v>5</v>
      </c>
      <c r="AC124" s="137">
        <f t="shared" si="29"/>
        <v>5</v>
      </c>
      <c r="AD124" s="137">
        <f t="shared" si="29"/>
        <v>5</v>
      </c>
      <c r="AE124" s="137">
        <f t="shared" si="29"/>
        <v>5</v>
      </c>
      <c r="AF124" s="137">
        <f t="shared" si="29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0"/>
        <v>1</v>
      </c>
      <c r="D125" s="137">
        <f t="shared" si="30"/>
        <v>1</v>
      </c>
      <c r="E125" s="137">
        <f t="shared" si="30"/>
        <v>1</v>
      </c>
      <c r="F125" s="137">
        <f t="shared" si="30"/>
        <v>1</v>
      </c>
      <c r="G125" s="137">
        <f t="shared" si="30"/>
        <v>1</v>
      </c>
      <c r="H125" s="137">
        <f t="shared" si="30"/>
        <v>1</v>
      </c>
      <c r="I125" s="137">
        <f t="shared" si="30"/>
        <v>1</v>
      </c>
      <c r="J125" s="137">
        <f t="shared" si="30"/>
        <v>1</v>
      </c>
      <c r="K125" s="137">
        <f t="shared" si="30"/>
        <v>1</v>
      </c>
      <c r="L125" s="137">
        <f t="shared" si="30"/>
        <v>1</v>
      </c>
      <c r="M125" s="137">
        <f t="shared" si="30"/>
        <v>1</v>
      </c>
      <c r="N125" s="137">
        <f t="shared" si="30"/>
        <v>1</v>
      </c>
      <c r="O125" s="137">
        <f t="shared" si="30"/>
        <v>1</v>
      </c>
      <c r="P125" s="137">
        <f t="shared" si="30"/>
        <v>1</v>
      </c>
      <c r="Q125" s="137">
        <f t="shared" si="30"/>
        <v>1</v>
      </c>
      <c r="R125" s="137">
        <f t="shared" si="30"/>
        <v>1</v>
      </c>
      <c r="S125" s="137">
        <f t="shared" si="29"/>
        <v>1</v>
      </c>
      <c r="T125" s="137">
        <f t="shared" si="29"/>
        <v>1</v>
      </c>
      <c r="U125" s="137">
        <f t="shared" si="29"/>
        <v>1</v>
      </c>
      <c r="V125" s="137">
        <f t="shared" si="29"/>
        <v>1</v>
      </c>
      <c r="W125" s="137">
        <f t="shared" si="29"/>
        <v>1</v>
      </c>
      <c r="X125" s="137">
        <f t="shared" si="29"/>
        <v>1</v>
      </c>
      <c r="Y125" s="137">
        <f t="shared" si="29"/>
        <v>1</v>
      </c>
      <c r="Z125" s="137">
        <f t="shared" si="29"/>
        <v>1</v>
      </c>
      <c r="AA125" s="137">
        <f t="shared" si="29"/>
        <v>1</v>
      </c>
      <c r="AB125" s="137">
        <f t="shared" si="29"/>
        <v>1</v>
      </c>
      <c r="AC125" s="137">
        <f t="shared" si="29"/>
        <v>1</v>
      </c>
      <c r="AD125" s="137">
        <f t="shared" si="29"/>
        <v>1</v>
      </c>
      <c r="AE125" s="137">
        <f t="shared" si="29"/>
        <v>1</v>
      </c>
      <c r="AF125" s="137">
        <f t="shared" si="29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0"/>
        <v>1.58</v>
      </c>
      <c r="D126" s="137">
        <f t="shared" si="30"/>
        <v>1.58</v>
      </c>
      <c r="E126" s="137">
        <f t="shared" si="30"/>
        <v>1.58</v>
      </c>
      <c r="F126" s="137">
        <f t="shared" si="30"/>
        <v>1.58</v>
      </c>
      <c r="G126" s="137">
        <f t="shared" si="30"/>
        <v>1.58</v>
      </c>
      <c r="H126" s="137">
        <f t="shared" si="30"/>
        <v>1.58</v>
      </c>
      <c r="I126" s="137">
        <f t="shared" si="30"/>
        <v>1.58</v>
      </c>
      <c r="J126" s="137">
        <f t="shared" si="30"/>
        <v>1.58</v>
      </c>
      <c r="K126" s="137">
        <f t="shared" si="30"/>
        <v>1.58</v>
      </c>
      <c r="L126" s="137">
        <f t="shared" si="30"/>
        <v>1.58</v>
      </c>
      <c r="M126" s="137">
        <f t="shared" si="30"/>
        <v>1.58</v>
      </c>
      <c r="N126" s="137">
        <f t="shared" si="30"/>
        <v>1.58</v>
      </c>
      <c r="O126" s="137">
        <f t="shared" si="30"/>
        <v>1.58</v>
      </c>
      <c r="P126" s="137">
        <f t="shared" si="30"/>
        <v>1.58</v>
      </c>
      <c r="Q126" s="137">
        <f t="shared" si="30"/>
        <v>1.58</v>
      </c>
      <c r="R126" s="137">
        <f t="shared" si="30"/>
        <v>1.58</v>
      </c>
      <c r="S126" s="137">
        <f t="shared" si="29"/>
        <v>1.58</v>
      </c>
      <c r="T126" s="137">
        <f t="shared" si="29"/>
        <v>1.58</v>
      </c>
      <c r="U126" s="137">
        <f t="shared" si="29"/>
        <v>1.58</v>
      </c>
      <c r="V126" s="137">
        <f t="shared" si="29"/>
        <v>1.58</v>
      </c>
      <c r="W126" s="137">
        <f t="shared" si="29"/>
        <v>1.58</v>
      </c>
      <c r="X126" s="137">
        <f t="shared" si="29"/>
        <v>1.58</v>
      </c>
      <c r="Y126" s="137">
        <f t="shared" si="29"/>
        <v>1.58</v>
      </c>
      <c r="Z126" s="137">
        <f t="shared" si="29"/>
        <v>1.58</v>
      </c>
      <c r="AA126" s="137">
        <f t="shared" si="29"/>
        <v>1.58</v>
      </c>
      <c r="AB126" s="137">
        <f t="shared" si="29"/>
        <v>1.58</v>
      </c>
      <c r="AC126" s="137">
        <f t="shared" si="29"/>
        <v>1.58</v>
      </c>
      <c r="AD126" s="137">
        <f t="shared" si="29"/>
        <v>1.58</v>
      </c>
      <c r="AE126" s="137">
        <f t="shared" si="29"/>
        <v>1.58</v>
      </c>
      <c r="AF126" s="137">
        <f t="shared" si="29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0"/>
        <v>1.46</v>
      </c>
      <c r="D127" s="137">
        <f t="shared" si="30"/>
        <v>1.46</v>
      </c>
      <c r="E127" s="137">
        <f t="shared" si="30"/>
        <v>1.46</v>
      </c>
      <c r="F127" s="137">
        <f t="shared" si="30"/>
        <v>1.46</v>
      </c>
      <c r="G127" s="137">
        <f t="shared" si="30"/>
        <v>1.46</v>
      </c>
      <c r="H127" s="137">
        <f t="shared" si="30"/>
        <v>1.46</v>
      </c>
      <c r="I127" s="137">
        <f t="shared" si="30"/>
        <v>1.46</v>
      </c>
      <c r="J127" s="137">
        <f t="shared" si="30"/>
        <v>1.46</v>
      </c>
      <c r="K127" s="137">
        <f t="shared" si="30"/>
        <v>1.46</v>
      </c>
      <c r="L127" s="137">
        <f t="shared" si="30"/>
        <v>1.46</v>
      </c>
      <c r="M127" s="137">
        <f t="shared" si="30"/>
        <v>1.46</v>
      </c>
      <c r="N127" s="137">
        <f t="shared" si="30"/>
        <v>1.46</v>
      </c>
      <c r="O127" s="137">
        <f t="shared" si="30"/>
        <v>1.46</v>
      </c>
      <c r="P127" s="137">
        <f t="shared" si="30"/>
        <v>1.46</v>
      </c>
      <c r="Q127" s="137">
        <f t="shared" si="30"/>
        <v>1.46</v>
      </c>
      <c r="R127" s="137">
        <f t="shared" si="30"/>
        <v>1.46</v>
      </c>
      <c r="S127" s="137">
        <f t="shared" ref="S127:AF128" si="31">R127</f>
        <v>1.46</v>
      </c>
      <c r="T127" s="137">
        <f t="shared" si="31"/>
        <v>1.46</v>
      </c>
      <c r="U127" s="137">
        <f t="shared" si="31"/>
        <v>1.46</v>
      </c>
      <c r="V127" s="137">
        <f t="shared" si="31"/>
        <v>1.46</v>
      </c>
      <c r="W127" s="137">
        <f t="shared" si="31"/>
        <v>1.46</v>
      </c>
      <c r="X127" s="137">
        <f t="shared" si="31"/>
        <v>1.46</v>
      </c>
      <c r="Y127" s="137">
        <f t="shared" si="31"/>
        <v>1.46</v>
      </c>
      <c r="Z127" s="137">
        <f t="shared" si="31"/>
        <v>1.46</v>
      </c>
      <c r="AA127" s="137">
        <f t="shared" si="31"/>
        <v>1.46</v>
      </c>
      <c r="AB127" s="137">
        <f t="shared" si="31"/>
        <v>1.46</v>
      </c>
      <c r="AC127" s="137">
        <f t="shared" si="31"/>
        <v>1.46</v>
      </c>
      <c r="AD127" s="137">
        <f t="shared" si="31"/>
        <v>1.46</v>
      </c>
      <c r="AE127" s="137">
        <f t="shared" si="31"/>
        <v>1.46</v>
      </c>
      <c r="AF127" s="137">
        <f t="shared" si="31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0"/>
        <v>1.48</v>
      </c>
      <c r="D128" s="137">
        <f t="shared" si="30"/>
        <v>1.48</v>
      </c>
      <c r="E128" s="137">
        <f t="shared" si="30"/>
        <v>1.48</v>
      </c>
      <c r="F128" s="137">
        <f t="shared" si="30"/>
        <v>1.48</v>
      </c>
      <c r="G128" s="137">
        <f t="shared" si="30"/>
        <v>1.48</v>
      </c>
      <c r="H128" s="137">
        <f t="shared" si="30"/>
        <v>1.48</v>
      </c>
      <c r="I128" s="137">
        <f t="shared" si="30"/>
        <v>1.48</v>
      </c>
      <c r="J128" s="137">
        <f t="shared" si="30"/>
        <v>1.48</v>
      </c>
      <c r="K128" s="137">
        <f t="shared" si="30"/>
        <v>1.48</v>
      </c>
      <c r="L128" s="137">
        <f t="shared" si="30"/>
        <v>1.48</v>
      </c>
      <c r="M128" s="137">
        <f t="shared" si="30"/>
        <v>1.48</v>
      </c>
      <c r="N128" s="137">
        <f t="shared" si="30"/>
        <v>1.48</v>
      </c>
      <c r="O128" s="137">
        <f t="shared" si="30"/>
        <v>1.48</v>
      </c>
      <c r="P128" s="137">
        <f t="shared" si="30"/>
        <v>1.48</v>
      </c>
      <c r="Q128" s="137">
        <f t="shared" si="30"/>
        <v>1.48</v>
      </c>
      <c r="R128" s="137">
        <f t="shared" si="30"/>
        <v>1.48</v>
      </c>
      <c r="S128" s="137">
        <f t="shared" si="31"/>
        <v>1.48</v>
      </c>
      <c r="T128" s="137">
        <f t="shared" si="31"/>
        <v>1.48</v>
      </c>
      <c r="U128" s="137">
        <f t="shared" si="31"/>
        <v>1.48</v>
      </c>
      <c r="V128" s="137">
        <f t="shared" si="31"/>
        <v>1.48</v>
      </c>
      <c r="W128" s="137">
        <f t="shared" si="31"/>
        <v>1.48</v>
      </c>
      <c r="X128" s="137">
        <f t="shared" si="31"/>
        <v>1.48</v>
      </c>
      <c r="Y128" s="137">
        <f t="shared" si="31"/>
        <v>1.48</v>
      </c>
      <c r="Z128" s="137">
        <f t="shared" si="31"/>
        <v>1.48</v>
      </c>
      <c r="AA128" s="137">
        <f t="shared" si="31"/>
        <v>1.48</v>
      </c>
      <c r="AB128" s="137">
        <f t="shared" si="31"/>
        <v>1.48</v>
      </c>
      <c r="AC128" s="137">
        <f t="shared" si="31"/>
        <v>1.48</v>
      </c>
      <c r="AD128" s="137">
        <f t="shared" si="31"/>
        <v>1.48</v>
      </c>
      <c r="AE128" s="137">
        <f t="shared" si="31"/>
        <v>1.48</v>
      </c>
      <c r="AF128" s="137">
        <f t="shared" si="31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2">B130</f>
        <v>2.2000000000000002</v>
      </c>
      <c r="D130" s="137">
        <f t="shared" si="32"/>
        <v>2.2000000000000002</v>
      </c>
      <c r="E130" s="137">
        <f t="shared" si="32"/>
        <v>2.2000000000000002</v>
      </c>
      <c r="F130" s="137">
        <f t="shared" si="32"/>
        <v>2.2000000000000002</v>
      </c>
      <c r="G130" s="137">
        <f t="shared" si="32"/>
        <v>2.2000000000000002</v>
      </c>
      <c r="H130" s="137">
        <f t="shared" si="32"/>
        <v>2.2000000000000002</v>
      </c>
      <c r="I130" s="137">
        <f t="shared" si="32"/>
        <v>2.2000000000000002</v>
      </c>
      <c r="J130" s="137">
        <f t="shared" si="32"/>
        <v>2.2000000000000002</v>
      </c>
      <c r="K130" s="137">
        <f t="shared" si="32"/>
        <v>2.2000000000000002</v>
      </c>
      <c r="L130" s="137">
        <f t="shared" si="32"/>
        <v>2.2000000000000002</v>
      </c>
      <c r="M130" s="137">
        <f t="shared" si="32"/>
        <v>2.2000000000000002</v>
      </c>
      <c r="N130" s="137">
        <f t="shared" si="32"/>
        <v>2.2000000000000002</v>
      </c>
      <c r="O130" s="137">
        <f t="shared" si="32"/>
        <v>2.2000000000000002</v>
      </c>
      <c r="P130" s="137">
        <f t="shared" si="32"/>
        <v>2.2000000000000002</v>
      </c>
      <c r="Q130" s="137">
        <f t="shared" si="32"/>
        <v>2.2000000000000002</v>
      </c>
      <c r="R130" s="137">
        <f t="shared" si="32"/>
        <v>2.2000000000000002</v>
      </c>
      <c r="S130" s="137">
        <f t="shared" ref="S130:AF137" si="33">R130</f>
        <v>2.2000000000000002</v>
      </c>
      <c r="T130" s="137">
        <f t="shared" si="33"/>
        <v>2.2000000000000002</v>
      </c>
      <c r="U130" s="137">
        <f t="shared" si="33"/>
        <v>2.2000000000000002</v>
      </c>
      <c r="V130" s="137">
        <f t="shared" si="33"/>
        <v>2.2000000000000002</v>
      </c>
      <c r="W130" s="137">
        <f t="shared" si="33"/>
        <v>2.2000000000000002</v>
      </c>
      <c r="X130" s="137">
        <f t="shared" si="33"/>
        <v>2.2000000000000002</v>
      </c>
      <c r="Y130" s="137">
        <f t="shared" si="33"/>
        <v>2.2000000000000002</v>
      </c>
      <c r="Z130" s="137">
        <f t="shared" si="33"/>
        <v>2.2000000000000002</v>
      </c>
      <c r="AA130" s="137">
        <f t="shared" si="33"/>
        <v>2.2000000000000002</v>
      </c>
      <c r="AB130" s="137">
        <f t="shared" si="33"/>
        <v>2.2000000000000002</v>
      </c>
      <c r="AC130" s="137">
        <f t="shared" si="33"/>
        <v>2.2000000000000002</v>
      </c>
      <c r="AD130" s="137">
        <f t="shared" si="33"/>
        <v>2.2000000000000002</v>
      </c>
      <c r="AE130" s="137">
        <f t="shared" si="33"/>
        <v>2.2000000000000002</v>
      </c>
      <c r="AF130" s="137">
        <f t="shared" si="33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2"/>
        <v>2</v>
      </c>
      <c r="D131" s="137">
        <f t="shared" si="32"/>
        <v>2</v>
      </c>
      <c r="E131" s="137">
        <f t="shared" si="32"/>
        <v>2</v>
      </c>
      <c r="F131" s="137">
        <f t="shared" si="32"/>
        <v>2</v>
      </c>
      <c r="G131" s="137">
        <f t="shared" si="32"/>
        <v>2</v>
      </c>
      <c r="H131" s="137">
        <f t="shared" si="32"/>
        <v>2</v>
      </c>
      <c r="I131" s="137">
        <f t="shared" si="32"/>
        <v>2</v>
      </c>
      <c r="J131" s="137">
        <f t="shared" si="32"/>
        <v>2</v>
      </c>
      <c r="K131" s="137">
        <f t="shared" si="32"/>
        <v>2</v>
      </c>
      <c r="L131" s="137">
        <f t="shared" si="32"/>
        <v>2</v>
      </c>
      <c r="M131" s="137">
        <f t="shared" si="32"/>
        <v>2</v>
      </c>
      <c r="N131" s="137">
        <f t="shared" si="32"/>
        <v>2</v>
      </c>
      <c r="O131" s="137">
        <f t="shared" si="32"/>
        <v>2</v>
      </c>
      <c r="P131" s="137">
        <f t="shared" si="32"/>
        <v>2</v>
      </c>
      <c r="Q131" s="137">
        <f t="shared" si="32"/>
        <v>2</v>
      </c>
      <c r="R131" s="137">
        <f t="shared" si="32"/>
        <v>2</v>
      </c>
      <c r="S131" s="137">
        <f t="shared" si="33"/>
        <v>2</v>
      </c>
      <c r="T131" s="137">
        <f t="shared" si="33"/>
        <v>2</v>
      </c>
      <c r="U131" s="137">
        <f t="shared" si="33"/>
        <v>2</v>
      </c>
      <c r="V131" s="137">
        <f t="shared" si="33"/>
        <v>2</v>
      </c>
      <c r="W131" s="137">
        <f t="shared" si="33"/>
        <v>2</v>
      </c>
      <c r="X131" s="137">
        <f t="shared" si="33"/>
        <v>2</v>
      </c>
      <c r="Y131" s="137">
        <f t="shared" si="33"/>
        <v>2</v>
      </c>
      <c r="Z131" s="137">
        <f t="shared" si="33"/>
        <v>2</v>
      </c>
      <c r="AA131" s="137">
        <f t="shared" si="33"/>
        <v>2</v>
      </c>
      <c r="AB131" s="137">
        <f t="shared" si="33"/>
        <v>2</v>
      </c>
      <c r="AC131" s="137">
        <f t="shared" si="33"/>
        <v>2</v>
      </c>
      <c r="AD131" s="137">
        <f t="shared" si="33"/>
        <v>2</v>
      </c>
      <c r="AE131" s="137">
        <f t="shared" si="33"/>
        <v>2</v>
      </c>
      <c r="AF131" s="137">
        <f t="shared" si="33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2"/>
        <v>1.25</v>
      </c>
      <c r="D132" s="137">
        <f t="shared" si="32"/>
        <v>1.25</v>
      </c>
      <c r="E132" s="137">
        <f t="shared" si="32"/>
        <v>1.25</v>
      </c>
      <c r="F132" s="137">
        <f t="shared" si="32"/>
        <v>1.25</v>
      </c>
      <c r="G132" s="137">
        <f t="shared" si="32"/>
        <v>1.25</v>
      </c>
      <c r="H132" s="137">
        <f t="shared" si="32"/>
        <v>1.25</v>
      </c>
      <c r="I132" s="137">
        <f t="shared" si="32"/>
        <v>1.25</v>
      </c>
      <c r="J132" s="137">
        <f t="shared" si="32"/>
        <v>1.25</v>
      </c>
      <c r="K132" s="137">
        <f t="shared" si="32"/>
        <v>1.25</v>
      </c>
      <c r="L132" s="137">
        <f t="shared" si="32"/>
        <v>1.25</v>
      </c>
      <c r="M132" s="137">
        <f t="shared" si="32"/>
        <v>1.25</v>
      </c>
      <c r="N132" s="137">
        <f t="shared" si="32"/>
        <v>1.25</v>
      </c>
      <c r="O132" s="137">
        <f t="shared" si="32"/>
        <v>1.25</v>
      </c>
      <c r="P132" s="137">
        <f t="shared" si="32"/>
        <v>1.25</v>
      </c>
      <c r="Q132" s="137">
        <f t="shared" si="32"/>
        <v>1.25</v>
      </c>
      <c r="R132" s="137">
        <f t="shared" si="32"/>
        <v>1.25</v>
      </c>
      <c r="S132" s="137">
        <f t="shared" si="33"/>
        <v>1.25</v>
      </c>
      <c r="T132" s="137">
        <f t="shared" si="33"/>
        <v>1.25</v>
      </c>
      <c r="U132" s="137">
        <f t="shared" si="33"/>
        <v>1.25</v>
      </c>
      <c r="V132" s="137">
        <f t="shared" si="33"/>
        <v>1.25</v>
      </c>
      <c r="W132" s="137">
        <f t="shared" si="33"/>
        <v>1.25</v>
      </c>
      <c r="X132" s="137">
        <f t="shared" si="33"/>
        <v>1.25</v>
      </c>
      <c r="Y132" s="137">
        <f t="shared" si="33"/>
        <v>1.25</v>
      </c>
      <c r="Z132" s="137">
        <f t="shared" si="33"/>
        <v>1.25</v>
      </c>
      <c r="AA132" s="137">
        <f t="shared" si="33"/>
        <v>1.25</v>
      </c>
      <c r="AB132" s="137">
        <f t="shared" si="33"/>
        <v>1.25</v>
      </c>
      <c r="AC132" s="137">
        <f t="shared" si="33"/>
        <v>1.25</v>
      </c>
      <c r="AD132" s="137">
        <f t="shared" si="33"/>
        <v>1.25</v>
      </c>
      <c r="AE132" s="137">
        <f t="shared" si="33"/>
        <v>1.25</v>
      </c>
      <c r="AF132" s="137">
        <f t="shared" si="33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2"/>
        <v>1.1499999999999999</v>
      </c>
      <c r="D133" s="137">
        <f t="shared" si="32"/>
        <v>1.1499999999999999</v>
      </c>
      <c r="E133" s="137">
        <f t="shared" si="32"/>
        <v>1.1499999999999999</v>
      </c>
      <c r="F133" s="137">
        <f t="shared" si="32"/>
        <v>1.1499999999999999</v>
      </c>
      <c r="G133" s="137">
        <f t="shared" si="32"/>
        <v>1.1499999999999999</v>
      </c>
      <c r="H133" s="137">
        <f t="shared" si="32"/>
        <v>1.1499999999999999</v>
      </c>
      <c r="I133" s="137">
        <f t="shared" si="32"/>
        <v>1.1499999999999999</v>
      </c>
      <c r="J133" s="137">
        <f t="shared" si="32"/>
        <v>1.1499999999999999</v>
      </c>
      <c r="K133" s="137">
        <f t="shared" si="32"/>
        <v>1.1499999999999999</v>
      </c>
      <c r="L133" s="137">
        <f t="shared" si="32"/>
        <v>1.1499999999999999</v>
      </c>
      <c r="M133" s="137">
        <f t="shared" si="32"/>
        <v>1.1499999999999999</v>
      </c>
      <c r="N133" s="137">
        <f t="shared" si="32"/>
        <v>1.1499999999999999</v>
      </c>
      <c r="O133" s="137">
        <f t="shared" si="32"/>
        <v>1.1499999999999999</v>
      </c>
      <c r="P133" s="137">
        <f t="shared" si="32"/>
        <v>1.1499999999999999</v>
      </c>
      <c r="Q133" s="137">
        <f t="shared" si="32"/>
        <v>1.1499999999999999</v>
      </c>
      <c r="R133" s="137">
        <f t="shared" si="32"/>
        <v>1.1499999999999999</v>
      </c>
      <c r="S133" s="137">
        <f t="shared" si="33"/>
        <v>1.1499999999999999</v>
      </c>
      <c r="T133" s="137">
        <f t="shared" si="33"/>
        <v>1.1499999999999999</v>
      </c>
      <c r="U133" s="137">
        <f t="shared" si="33"/>
        <v>1.1499999999999999</v>
      </c>
      <c r="V133" s="137">
        <f t="shared" si="33"/>
        <v>1.1499999999999999</v>
      </c>
      <c r="W133" s="137">
        <f t="shared" si="33"/>
        <v>1.1499999999999999</v>
      </c>
      <c r="X133" s="137">
        <f t="shared" si="33"/>
        <v>1.1499999999999999</v>
      </c>
      <c r="Y133" s="137">
        <f t="shared" si="33"/>
        <v>1.1499999999999999</v>
      </c>
      <c r="Z133" s="137">
        <f t="shared" si="33"/>
        <v>1.1499999999999999</v>
      </c>
      <c r="AA133" s="137">
        <f t="shared" si="33"/>
        <v>1.1499999999999999</v>
      </c>
      <c r="AB133" s="137">
        <f t="shared" si="33"/>
        <v>1.1499999999999999</v>
      </c>
      <c r="AC133" s="137">
        <f t="shared" si="33"/>
        <v>1.1499999999999999</v>
      </c>
      <c r="AD133" s="137">
        <f t="shared" si="33"/>
        <v>1.1499999999999999</v>
      </c>
      <c r="AE133" s="137">
        <f t="shared" si="33"/>
        <v>1.1499999999999999</v>
      </c>
      <c r="AF133" s="137">
        <f t="shared" si="33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2"/>
        <v>2.133</v>
      </c>
      <c r="D134" s="137">
        <f t="shared" si="32"/>
        <v>2.133</v>
      </c>
      <c r="E134" s="137">
        <f t="shared" si="32"/>
        <v>2.133</v>
      </c>
      <c r="F134" s="137">
        <f t="shared" si="32"/>
        <v>2.133</v>
      </c>
      <c r="G134" s="137">
        <f t="shared" si="32"/>
        <v>2.133</v>
      </c>
      <c r="H134" s="137">
        <f t="shared" si="32"/>
        <v>2.133</v>
      </c>
      <c r="I134" s="137">
        <f t="shared" si="32"/>
        <v>2.133</v>
      </c>
      <c r="J134" s="137">
        <f t="shared" si="32"/>
        <v>2.133</v>
      </c>
      <c r="K134" s="137">
        <f t="shared" si="32"/>
        <v>2.133</v>
      </c>
      <c r="L134" s="137">
        <f t="shared" si="32"/>
        <v>2.133</v>
      </c>
      <c r="M134" s="137">
        <f t="shared" si="32"/>
        <v>2.133</v>
      </c>
      <c r="N134" s="137">
        <f t="shared" si="32"/>
        <v>2.133</v>
      </c>
      <c r="O134" s="137">
        <f t="shared" si="32"/>
        <v>2.133</v>
      </c>
      <c r="P134" s="137">
        <f t="shared" si="32"/>
        <v>2.133</v>
      </c>
      <c r="Q134" s="137">
        <f t="shared" si="32"/>
        <v>2.133</v>
      </c>
      <c r="R134" s="137">
        <f t="shared" si="32"/>
        <v>2.133</v>
      </c>
      <c r="S134" s="137">
        <f t="shared" si="33"/>
        <v>2.133</v>
      </c>
      <c r="T134" s="137">
        <f t="shared" si="33"/>
        <v>2.133</v>
      </c>
      <c r="U134" s="137">
        <f t="shared" si="33"/>
        <v>2.133</v>
      </c>
      <c r="V134" s="137">
        <f t="shared" si="33"/>
        <v>2.133</v>
      </c>
      <c r="W134" s="137">
        <f t="shared" si="33"/>
        <v>2.133</v>
      </c>
      <c r="X134" s="137">
        <f t="shared" si="33"/>
        <v>2.133</v>
      </c>
      <c r="Y134" s="137">
        <f t="shared" si="33"/>
        <v>2.133</v>
      </c>
      <c r="Z134" s="137">
        <f t="shared" si="33"/>
        <v>2.133</v>
      </c>
      <c r="AA134" s="137">
        <f t="shared" si="33"/>
        <v>2.133</v>
      </c>
      <c r="AB134" s="137">
        <f t="shared" si="33"/>
        <v>2.133</v>
      </c>
      <c r="AC134" s="137">
        <f t="shared" si="33"/>
        <v>2.133</v>
      </c>
      <c r="AD134" s="137">
        <f t="shared" si="33"/>
        <v>2.133</v>
      </c>
      <c r="AE134" s="137">
        <f t="shared" si="33"/>
        <v>2.133</v>
      </c>
      <c r="AF134" s="137">
        <f t="shared" si="33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2"/>
        <v>2.09</v>
      </c>
      <c r="D135" s="137">
        <f t="shared" si="32"/>
        <v>2.09</v>
      </c>
      <c r="E135" s="137">
        <f t="shared" si="32"/>
        <v>2.09</v>
      </c>
      <c r="F135" s="137">
        <f t="shared" si="32"/>
        <v>2.09</v>
      </c>
      <c r="G135" s="137">
        <f t="shared" si="32"/>
        <v>2.09</v>
      </c>
      <c r="H135" s="137">
        <f t="shared" si="32"/>
        <v>2.09</v>
      </c>
      <c r="I135" s="137">
        <f t="shared" si="32"/>
        <v>2.09</v>
      </c>
      <c r="J135" s="137">
        <f t="shared" si="32"/>
        <v>2.09</v>
      </c>
      <c r="K135" s="137">
        <f t="shared" si="32"/>
        <v>2.09</v>
      </c>
      <c r="L135" s="137">
        <f t="shared" si="32"/>
        <v>2.09</v>
      </c>
      <c r="M135" s="137">
        <f t="shared" si="32"/>
        <v>2.09</v>
      </c>
      <c r="N135" s="137">
        <f t="shared" si="32"/>
        <v>2.09</v>
      </c>
      <c r="O135" s="137">
        <f t="shared" si="32"/>
        <v>2.09</v>
      </c>
      <c r="P135" s="137">
        <f t="shared" si="32"/>
        <v>2.09</v>
      </c>
      <c r="Q135" s="137">
        <f t="shared" si="32"/>
        <v>2.09</v>
      </c>
      <c r="R135" s="137">
        <f t="shared" si="32"/>
        <v>2.09</v>
      </c>
      <c r="S135" s="137">
        <f t="shared" si="33"/>
        <v>2.09</v>
      </c>
      <c r="T135" s="137">
        <f t="shared" si="33"/>
        <v>2.09</v>
      </c>
      <c r="U135" s="137">
        <f t="shared" si="33"/>
        <v>2.09</v>
      </c>
      <c r="V135" s="137">
        <f t="shared" si="33"/>
        <v>2.09</v>
      </c>
      <c r="W135" s="137">
        <f t="shared" si="33"/>
        <v>2.09</v>
      </c>
      <c r="X135" s="137">
        <f t="shared" si="33"/>
        <v>2.09</v>
      </c>
      <c r="Y135" s="137">
        <f t="shared" si="33"/>
        <v>2.09</v>
      </c>
      <c r="Z135" s="137">
        <f t="shared" si="33"/>
        <v>2.09</v>
      </c>
      <c r="AA135" s="137">
        <f t="shared" si="33"/>
        <v>2.09</v>
      </c>
      <c r="AB135" s="137">
        <f t="shared" si="33"/>
        <v>2.09</v>
      </c>
      <c r="AC135" s="137">
        <f t="shared" si="33"/>
        <v>2.09</v>
      </c>
      <c r="AD135" s="137">
        <f t="shared" si="33"/>
        <v>2.09</v>
      </c>
      <c r="AE135" s="137">
        <f t="shared" si="33"/>
        <v>2.09</v>
      </c>
      <c r="AF135" s="137">
        <f t="shared" si="33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2"/>
        <v>1.1399999999999999</v>
      </c>
      <c r="D136" s="137">
        <f t="shared" si="32"/>
        <v>1.1399999999999999</v>
      </c>
      <c r="E136" s="137">
        <f t="shared" si="32"/>
        <v>1.1399999999999999</v>
      </c>
      <c r="F136" s="137">
        <f t="shared" si="32"/>
        <v>1.1399999999999999</v>
      </c>
      <c r="G136" s="137">
        <f t="shared" si="32"/>
        <v>1.1399999999999999</v>
      </c>
      <c r="H136" s="137">
        <f t="shared" si="32"/>
        <v>1.1399999999999999</v>
      </c>
      <c r="I136" s="137">
        <f t="shared" si="32"/>
        <v>1.1399999999999999</v>
      </c>
      <c r="J136" s="137">
        <f t="shared" si="32"/>
        <v>1.1399999999999999</v>
      </c>
      <c r="K136" s="137">
        <f t="shared" si="32"/>
        <v>1.1399999999999999</v>
      </c>
      <c r="L136" s="137">
        <f t="shared" si="32"/>
        <v>1.1399999999999999</v>
      </c>
      <c r="M136" s="137">
        <f t="shared" si="32"/>
        <v>1.1399999999999999</v>
      </c>
      <c r="N136" s="137">
        <f t="shared" si="32"/>
        <v>1.1399999999999999</v>
      </c>
      <c r="O136" s="137">
        <f t="shared" si="32"/>
        <v>1.1399999999999999</v>
      </c>
      <c r="P136" s="137">
        <f t="shared" si="32"/>
        <v>1.1399999999999999</v>
      </c>
      <c r="Q136" s="137">
        <f t="shared" si="32"/>
        <v>1.1399999999999999</v>
      </c>
      <c r="R136" s="137">
        <f t="shared" si="32"/>
        <v>1.1399999999999999</v>
      </c>
      <c r="S136" s="137">
        <f t="shared" si="33"/>
        <v>1.1399999999999999</v>
      </c>
      <c r="T136" s="137">
        <f t="shared" si="33"/>
        <v>1.1399999999999999</v>
      </c>
      <c r="U136" s="137">
        <f t="shared" si="33"/>
        <v>1.1399999999999999</v>
      </c>
      <c r="V136" s="137">
        <f t="shared" si="33"/>
        <v>1.1399999999999999</v>
      </c>
      <c r="W136" s="137">
        <f t="shared" si="33"/>
        <v>1.1399999999999999</v>
      </c>
      <c r="X136" s="137">
        <f t="shared" si="33"/>
        <v>1.1399999999999999</v>
      </c>
      <c r="Y136" s="137">
        <f t="shared" si="33"/>
        <v>1.1399999999999999</v>
      </c>
      <c r="Z136" s="137">
        <f t="shared" si="33"/>
        <v>1.1399999999999999</v>
      </c>
      <c r="AA136" s="137">
        <f t="shared" si="33"/>
        <v>1.1399999999999999</v>
      </c>
      <c r="AB136" s="137">
        <f t="shared" si="33"/>
        <v>1.1399999999999999</v>
      </c>
      <c r="AC136" s="137">
        <f t="shared" si="33"/>
        <v>1.1399999999999999</v>
      </c>
      <c r="AD136" s="137">
        <f t="shared" si="33"/>
        <v>1.1399999999999999</v>
      </c>
      <c r="AE136" s="137">
        <f t="shared" si="33"/>
        <v>1.1399999999999999</v>
      </c>
      <c r="AF136" s="137">
        <f t="shared" si="33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2"/>
        <v>0.82</v>
      </c>
      <c r="D137" s="137">
        <f t="shared" si="32"/>
        <v>0.82</v>
      </c>
      <c r="E137" s="137">
        <f t="shared" si="32"/>
        <v>0.82</v>
      </c>
      <c r="F137" s="137">
        <f t="shared" si="32"/>
        <v>0.82</v>
      </c>
      <c r="G137" s="137">
        <f t="shared" si="32"/>
        <v>0.82</v>
      </c>
      <c r="H137" s="137">
        <f t="shared" si="32"/>
        <v>0.82</v>
      </c>
      <c r="I137" s="137">
        <f t="shared" si="32"/>
        <v>0.82</v>
      </c>
      <c r="J137" s="137">
        <f t="shared" si="32"/>
        <v>0.82</v>
      </c>
      <c r="K137" s="137">
        <f t="shared" si="32"/>
        <v>0.82</v>
      </c>
      <c r="L137" s="137">
        <f t="shared" si="32"/>
        <v>0.82</v>
      </c>
      <c r="M137" s="137">
        <f t="shared" si="32"/>
        <v>0.82</v>
      </c>
      <c r="N137" s="137">
        <f t="shared" si="32"/>
        <v>0.82</v>
      </c>
      <c r="O137" s="137">
        <f t="shared" si="32"/>
        <v>0.82</v>
      </c>
      <c r="P137" s="137">
        <f t="shared" si="32"/>
        <v>0.82</v>
      </c>
      <c r="Q137" s="137">
        <f t="shared" si="32"/>
        <v>0.82</v>
      </c>
      <c r="R137" s="137">
        <f t="shared" si="32"/>
        <v>0.82</v>
      </c>
      <c r="S137" s="137">
        <f t="shared" si="33"/>
        <v>0.82</v>
      </c>
      <c r="T137" s="137">
        <f t="shared" si="33"/>
        <v>0.82</v>
      </c>
      <c r="U137" s="137">
        <f t="shared" si="33"/>
        <v>0.82</v>
      </c>
      <c r="V137" s="137">
        <f t="shared" si="33"/>
        <v>0.82</v>
      </c>
      <c r="W137" s="137">
        <f t="shared" si="33"/>
        <v>0.82</v>
      </c>
      <c r="X137" s="137">
        <f t="shared" si="33"/>
        <v>0.82</v>
      </c>
      <c r="Y137" s="137">
        <f t="shared" si="33"/>
        <v>0.82</v>
      </c>
      <c r="Z137" s="137">
        <f t="shared" si="33"/>
        <v>0.82</v>
      </c>
      <c r="AA137" s="137">
        <f t="shared" si="33"/>
        <v>0.82</v>
      </c>
      <c r="AB137" s="137">
        <f t="shared" si="33"/>
        <v>0.82</v>
      </c>
      <c r="AC137" s="137">
        <f t="shared" si="33"/>
        <v>0.82</v>
      </c>
      <c r="AD137" s="137">
        <f t="shared" si="33"/>
        <v>0.82</v>
      </c>
      <c r="AE137" s="137">
        <f t="shared" si="33"/>
        <v>0.82</v>
      </c>
      <c r="AF137" s="137">
        <f t="shared" si="33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4">B139</f>
        <v>2</v>
      </c>
      <c r="D139" s="137">
        <f t="shared" si="34"/>
        <v>2</v>
      </c>
      <c r="E139" s="137">
        <f t="shared" si="34"/>
        <v>2</v>
      </c>
      <c r="F139" s="137">
        <f t="shared" si="34"/>
        <v>2</v>
      </c>
      <c r="G139" s="137">
        <f t="shared" si="34"/>
        <v>2</v>
      </c>
      <c r="H139" s="137">
        <f t="shared" si="34"/>
        <v>2</v>
      </c>
      <c r="I139" s="137">
        <f t="shared" si="34"/>
        <v>2</v>
      </c>
      <c r="J139" s="137">
        <f t="shared" si="34"/>
        <v>2</v>
      </c>
      <c r="K139" s="137">
        <f t="shared" si="34"/>
        <v>2</v>
      </c>
      <c r="L139" s="137">
        <f t="shared" si="34"/>
        <v>2</v>
      </c>
      <c r="M139" s="137">
        <f t="shared" si="34"/>
        <v>2</v>
      </c>
      <c r="N139" s="137">
        <f t="shared" si="34"/>
        <v>2</v>
      </c>
      <c r="O139" s="137">
        <f t="shared" si="34"/>
        <v>2</v>
      </c>
      <c r="P139" s="137">
        <f t="shared" si="34"/>
        <v>2</v>
      </c>
      <c r="Q139" s="137">
        <f t="shared" si="34"/>
        <v>2</v>
      </c>
      <c r="R139" s="137">
        <f t="shared" si="34"/>
        <v>2</v>
      </c>
      <c r="S139" s="137">
        <f t="shared" ref="S139:AF145" si="35">R139</f>
        <v>2</v>
      </c>
      <c r="T139" s="137">
        <f t="shared" si="35"/>
        <v>2</v>
      </c>
      <c r="U139" s="137">
        <f t="shared" si="35"/>
        <v>2</v>
      </c>
      <c r="V139" s="137">
        <f t="shared" si="35"/>
        <v>2</v>
      </c>
      <c r="W139" s="137">
        <f t="shared" si="35"/>
        <v>2</v>
      </c>
      <c r="X139" s="137">
        <f t="shared" si="35"/>
        <v>2</v>
      </c>
      <c r="Y139" s="137">
        <f t="shared" si="35"/>
        <v>2</v>
      </c>
      <c r="Z139" s="137">
        <f t="shared" si="35"/>
        <v>2</v>
      </c>
      <c r="AA139" s="137">
        <f t="shared" si="35"/>
        <v>2</v>
      </c>
      <c r="AB139" s="137">
        <f t="shared" si="35"/>
        <v>2</v>
      </c>
      <c r="AC139" s="137">
        <f t="shared" si="35"/>
        <v>2</v>
      </c>
      <c r="AD139" s="137">
        <f t="shared" si="35"/>
        <v>2</v>
      </c>
      <c r="AE139" s="137">
        <f t="shared" si="35"/>
        <v>2</v>
      </c>
      <c r="AF139" s="137">
        <f t="shared" si="35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4"/>
        <v>5.61</v>
      </c>
      <c r="D140" s="137">
        <f t="shared" si="34"/>
        <v>5.61</v>
      </c>
      <c r="E140" s="137">
        <f t="shared" si="34"/>
        <v>5.61</v>
      </c>
      <c r="F140" s="137">
        <f t="shared" si="34"/>
        <v>5.61</v>
      </c>
      <c r="G140" s="137">
        <f t="shared" si="34"/>
        <v>5.61</v>
      </c>
      <c r="H140" s="137">
        <f t="shared" si="34"/>
        <v>5.61</v>
      </c>
      <c r="I140" s="137">
        <f t="shared" si="34"/>
        <v>5.61</v>
      </c>
      <c r="J140" s="137">
        <f t="shared" si="34"/>
        <v>5.61</v>
      </c>
      <c r="K140" s="137">
        <f t="shared" si="34"/>
        <v>5.61</v>
      </c>
      <c r="L140" s="137">
        <f t="shared" si="34"/>
        <v>5.61</v>
      </c>
      <c r="M140" s="137">
        <f t="shared" si="34"/>
        <v>5.61</v>
      </c>
      <c r="N140" s="137">
        <f t="shared" si="34"/>
        <v>5.61</v>
      </c>
      <c r="O140" s="137">
        <f t="shared" si="34"/>
        <v>5.61</v>
      </c>
      <c r="P140" s="137">
        <f t="shared" si="34"/>
        <v>5.61</v>
      </c>
      <c r="Q140" s="137">
        <f t="shared" si="34"/>
        <v>5.61</v>
      </c>
      <c r="R140" s="137">
        <f t="shared" si="34"/>
        <v>5.61</v>
      </c>
      <c r="S140" s="137">
        <f t="shared" si="35"/>
        <v>5.61</v>
      </c>
      <c r="T140" s="137">
        <f t="shared" si="35"/>
        <v>5.61</v>
      </c>
      <c r="U140" s="137">
        <f t="shared" si="35"/>
        <v>5.61</v>
      </c>
      <c r="V140" s="137">
        <f t="shared" si="35"/>
        <v>5.61</v>
      </c>
      <c r="W140" s="137">
        <f t="shared" si="35"/>
        <v>5.61</v>
      </c>
      <c r="X140" s="137">
        <f t="shared" si="35"/>
        <v>5.61</v>
      </c>
      <c r="Y140" s="137">
        <f t="shared" si="35"/>
        <v>5.61</v>
      </c>
      <c r="Z140" s="137">
        <f t="shared" si="35"/>
        <v>5.61</v>
      </c>
      <c r="AA140" s="137">
        <f t="shared" si="35"/>
        <v>5.61</v>
      </c>
      <c r="AB140" s="137">
        <f t="shared" si="35"/>
        <v>5.61</v>
      </c>
      <c r="AC140" s="137">
        <f t="shared" si="35"/>
        <v>5.61</v>
      </c>
      <c r="AD140" s="137">
        <f t="shared" si="35"/>
        <v>5.61</v>
      </c>
      <c r="AE140" s="137">
        <f t="shared" si="35"/>
        <v>5.61</v>
      </c>
      <c r="AF140" s="137">
        <f t="shared" si="35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4"/>
        <v>1.25</v>
      </c>
      <c r="D142" s="137">
        <f t="shared" si="34"/>
        <v>1.25</v>
      </c>
      <c r="E142" s="137">
        <f t="shared" si="34"/>
        <v>1.25</v>
      </c>
      <c r="F142" s="137">
        <f t="shared" si="34"/>
        <v>1.25</v>
      </c>
      <c r="G142" s="137">
        <f t="shared" si="34"/>
        <v>1.25</v>
      </c>
      <c r="H142" s="137">
        <f t="shared" si="34"/>
        <v>1.25</v>
      </c>
      <c r="I142" s="137">
        <f t="shared" si="34"/>
        <v>1.25</v>
      </c>
      <c r="J142" s="137">
        <f t="shared" si="34"/>
        <v>1.25</v>
      </c>
      <c r="K142" s="137">
        <f t="shared" si="34"/>
        <v>1.25</v>
      </c>
      <c r="L142" s="137">
        <f t="shared" si="34"/>
        <v>1.25</v>
      </c>
      <c r="M142" s="137">
        <f t="shared" si="34"/>
        <v>1.25</v>
      </c>
      <c r="N142" s="137">
        <f t="shared" si="34"/>
        <v>1.25</v>
      </c>
      <c r="O142" s="137">
        <f t="shared" si="34"/>
        <v>1.25</v>
      </c>
      <c r="P142" s="137">
        <f t="shared" si="34"/>
        <v>1.25</v>
      </c>
      <c r="Q142" s="137">
        <f t="shared" si="34"/>
        <v>1.25</v>
      </c>
      <c r="R142" s="137">
        <f t="shared" si="34"/>
        <v>1.25</v>
      </c>
      <c r="S142" s="137">
        <f t="shared" si="35"/>
        <v>1.25</v>
      </c>
      <c r="T142" s="137">
        <f t="shared" si="35"/>
        <v>1.25</v>
      </c>
      <c r="U142" s="137">
        <f t="shared" si="35"/>
        <v>1.25</v>
      </c>
      <c r="V142" s="137">
        <f t="shared" si="35"/>
        <v>1.25</v>
      </c>
      <c r="W142" s="137">
        <f t="shared" si="35"/>
        <v>1.25</v>
      </c>
      <c r="X142" s="137">
        <f t="shared" si="35"/>
        <v>1.25</v>
      </c>
      <c r="Y142" s="137">
        <f t="shared" si="35"/>
        <v>1.25</v>
      </c>
      <c r="Z142" s="137">
        <f t="shared" si="35"/>
        <v>1.25</v>
      </c>
      <c r="AA142" s="137">
        <f t="shared" si="35"/>
        <v>1.25</v>
      </c>
      <c r="AB142" s="137">
        <f t="shared" si="35"/>
        <v>1.25</v>
      </c>
      <c r="AC142" s="137">
        <f t="shared" si="35"/>
        <v>1.25</v>
      </c>
      <c r="AD142" s="137">
        <f t="shared" si="35"/>
        <v>1.25</v>
      </c>
      <c r="AE142" s="137">
        <f t="shared" si="35"/>
        <v>1.25</v>
      </c>
      <c r="AF142" s="137">
        <f t="shared" si="35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4"/>
        <v>1.46</v>
      </c>
      <c r="D143" s="137">
        <f t="shared" si="34"/>
        <v>1.46</v>
      </c>
      <c r="E143" s="137">
        <f t="shared" si="34"/>
        <v>1.46</v>
      </c>
      <c r="F143" s="137">
        <f t="shared" si="34"/>
        <v>1.46</v>
      </c>
      <c r="G143" s="137">
        <f t="shared" si="34"/>
        <v>1.46</v>
      </c>
      <c r="H143" s="137">
        <f t="shared" si="34"/>
        <v>1.46</v>
      </c>
      <c r="I143" s="137">
        <f t="shared" si="34"/>
        <v>1.46</v>
      </c>
      <c r="J143" s="137">
        <f t="shared" si="34"/>
        <v>1.46</v>
      </c>
      <c r="K143" s="137">
        <f t="shared" si="34"/>
        <v>1.46</v>
      </c>
      <c r="L143" s="137">
        <f t="shared" si="34"/>
        <v>1.46</v>
      </c>
      <c r="M143" s="137">
        <f t="shared" si="34"/>
        <v>1.46</v>
      </c>
      <c r="N143" s="137">
        <f t="shared" si="34"/>
        <v>1.46</v>
      </c>
      <c r="O143" s="137">
        <f t="shared" si="34"/>
        <v>1.46</v>
      </c>
      <c r="P143" s="137">
        <f t="shared" si="34"/>
        <v>1.46</v>
      </c>
      <c r="Q143" s="137">
        <f t="shared" si="34"/>
        <v>1.46</v>
      </c>
      <c r="R143" s="137">
        <f t="shared" si="34"/>
        <v>1.46</v>
      </c>
      <c r="S143" s="137">
        <f t="shared" si="35"/>
        <v>1.46</v>
      </c>
      <c r="T143" s="137">
        <f t="shared" si="35"/>
        <v>1.46</v>
      </c>
      <c r="U143" s="137">
        <f t="shared" si="35"/>
        <v>1.46</v>
      </c>
      <c r="V143" s="137">
        <f t="shared" si="35"/>
        <v>1.46</v>
      </c>
      <c r="W143" s="137">
        <f t="shared" si="35"/>
        <v>1.46</v>
      </c>
      <c r="X143" s="137">
        <f t="shared" si="35"/>
        <v>1.46</v>
      </c>
      <c r="Y143" s="137">
        <f t="shared" si="35"/>
        <v>1.46</v>
      </c>
      <c r="Z143" s="137">
        <f t="shared" si="35"/>
        <v>1.46</v>
      </c>
      <c r="AA143" s="137">
        <f t="shared" si="35"/>
        <v>1.46</v>
      </c>
      <c r="AB143" s="137">
        <f t="shared" si="35"/>
        <v>1.46</v>
      </c>
      <c r="AC143" s="137">
        <f t="shared" si="35"/>
        <v>1.46</v>
      </c>
      <c r="AD143" s="137">
        <f t="shared" si="35"/>
        <v>1.46</v>
      </c>
      <c r="AE143" s="137">
        <f t="shared" si="35"/>
        <v>1.46</v>
      </c>
      <c r="AF143" s="137">
        <f t="shared" si="35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4"/>
        <v>3</v>
      </c>
      <c r="D144" s="137">
        <f t="shared" si="34"/>
        <v>3</v>
      </c>
      <c r="E144" s="137">
        <f t="shared" si="34"/>
        <v>3</v>
      </c>
      <c r="F144" s="137">
        <f t="shared" si="34"/>
        <v>3</v>
      </c>
      <c r="G144" s="137">
        <f t="shared" si="34"/>
        <v>3</v>
      </c>
      <c r="H144" s="137">
        <f t="shared" si="34"/>
        <v>3</v>
      </c>
      <c r="I144" s="137">
        <f t="shared" si="34"/>
        <v>3</v>
      </c>
      <c r="J144" s="137">
        <f t="shared" si="34"/>
        <v>3</v>
      </c>
      <c r="K144" s="137">
        <f t="shared" si="34"/>
        <v>3</v>
      </c>
      <c r="L144" s="137">
        <f t="shared" si="34"/>
        <v>3</v>
      </c>
      <c r="M144" s="137">
        <f t="shared" si="34"/>
        <v>3</v>
      </c>
      <c r="N144" s="137">
        <f t="shared" si="34"/>
        <v>3</v>
      </c>
      <c r="O144" s="137">
        <f t="shared" si="34"/>
        <v>3</v>
      </c>
      <c r="P144" s="137">
        <f t="shared" si="34"/>
        <v>3</v>
      </c>
      <c r="Q144" s="137">
        <f t="shared" si="34"/>
        <v>3</v>
      </c>
      <c r="R144" s="137">
        <f t="shared" si="34"/>
        <v>3</v>
      </c>
      <c r="S144" s="137">
        <f t="shared" si="35"/>
        <v>3</v>
      </c>
      <c r="T144" s="137">
        <f t="shared" si="35"/>
        <v>3</v>
      </c>
      <c r="U144" s="137">
        <f t="shared" si="35"/>
        <v>3</v>
      </c>
      <c r="V144" s="137">
        <f t="shared" si="35"/>
        <v>3</v>
      </c>
      <c r="W144" s="137">
        <f t="shared" si="35"/>
        <v>3</v>
      </c>
      <c r="X144" s="137">
        <f t="shared" si="35"/>
        <v>3</v>
      </c>
      <c r="Y144" s="137">
        <f t="shared" si="35"/>
        <v>3</v>
      </c>
      <c r="Z144" s="137">
        <f t="shared" si="35"/>
        <v>3</v>
      </c>
      <c r="AA144" s="137">
        <f t="shared" si="35"/>
        <v>3</v>
      </c>
      <c r="AB144" s="137">
        <f t="shared" si="35"/>
        <v>3</v>
      </c>
      <c r="AC144" s="137">
        <f t="shared" si="35"/>
        <v>3</v>
      </c>
      <c r="AD144" s="137">
        <f t="shared" si="35"/>
        <v>3</v>
      </c>
      <c r="AE144" s="137">
        <f t="shared" si="35"/>
        <v>3</v>
      </c>
      <c r="AF144" s="137">
        <f t="shared" si="35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4"/>
        <v>3.3</v>
      </c>
      <c r="D145" s="137">
        <f t="shared" si="34"/>
        <v>3.3</v>
      </c>
      <c r="E145" s="137">
        <f t="shared" si="34"/>
        <v>3.3</v>
      </c>
      <c r="F145" s="137">
        <f t="shared" si="34"/>
        <v>3.3</v>
      </c>
      <c r="G145" s="137">
        <f t="shared" si="34"/>
        <v>3.3</v>
      </c>
      <c r="H145" s="137">
        <f t="shared" si="34"/>
        <v>3.3</v>
      </c>
      <c r="I145" s="137">
        <f t="shared" si="34"/>
        <v>3.3</v>
      </c>
      <c r="J145" s="137">
        <f t="shared" si="34"/>
        <v>3.3</v>
      </c>
      <c r="K145" s="137">
        <f t="shared" si="34"/>
        <v>3.3</v>
      </c>
      <c r="L145" s="137">
        <f t="shared" si="34"/>
        <v>3.3</v>
      </c>
      <c r="M145" s="137">
        <f t="shared" si="34"/>
        <v>3.3</v>
      </c>
      <c r="N145" s="137">
        <f t="shared" si="34"/>
        <v>3.3</v>
      </c>
      <c r="O145" s="137">
        <f t="shared" si="34"/>
        <v>3.3</v>
      </c>
      <c r="P145" s="137">
        <f t="shared" si="34"/>
        <v>3.3</v>
      </c>
      <c r="Q145" s="137">
        <f t="shared" si="34"/>
        <v>3.3</v>
      </c>
      <c r="R145" s="137">
        <f t="shared" si="34"/>
        <v>3.3</v>
      </c>
      <c r="S145" s="137">
        <f t="shared" si="35"/>
        <v>3.3</v>
      </c>
      <c r="T145" s="137">
        <f t="shared" si="35"/>
        <v>3.3</v>
      </c>
      <c r="U145" s="137">
        <f t="shared" si="35"/>
        <v>3.3</v>
      </c>
      <c r="V145" s="137">
        <f t="shared" si="35"/>
        <v>3.3</v>
      </c>
      <c r="W145" s="137">
        <f t="shared" si="35"/>
        <v>3.3</v>
      </c>
      <c r="X145" s="137">
        <f t="shared" si="35"/>
        <v>3.3</v>
      </c>
      <c r="Y145" s="137">
        <f t="shared" si="35"/>
        <v>3.3</v>
      </c>
      <c r="Z145" s="137">
        <f t="shared" si="35"/>
        <v>3.3</v>
      </c>
      <c r="AA145" s="137">
        <f t="shared" si="35"/>
        <v>3.3</v>
      </c>
      <c r="AB145" s="137">
        <f t="shared" si="35"/>
        <v>3.3</v>
      </c>
      <c r="AC145" s="137">
        <f t="shared" si="35"/>
        <v>3.3</v>
      </c>
      <c r="AD145" s="137">
        <f t="shared" si="35"/>
        <v>3.3</v>
      </c>
      <c r="AE145" s="137">
        <f t="shared" si="35"/>
        <v>3.3</v>
      </c>
      <c r="AF145" s="137">
        <f t="shared" si="35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6">B147</f>
        <v>1.76</v>
      </c>
      <c r="D147" s="137">
        <f t="shared" si="36"/>
        <v>1.76</v>
      </c>
      <c r="E147" s="137">
        <f t="shared" si="36"/>
        <v>1.76</v>
      </c>
      <c r="F147" s="137">
        <f t="shared" si="36"/>
        <v>1.76</v>
      </c>
      <c r="G147" s="137">
        <f t="shared" si="36"/>
        <v>1.76</v>
      </c>
      <c r="H147" s="137">
        <f t="shared" si="36"/>
        <v>1.76</v>
      </c>
      <c r="I147" s="137">
        <f t="shared" si="36"/>
        <v>1.76</v>
      </c>
      <c r="J147" s="137">
        <f t="shared" si="36"/>
        <v>1.76</v>
      </c>
      <c r="K147" s="137">
        <f t="shared" si="36"/>
        <v>1.76</v>
      </c>
      <c r="L147" s="137">
        <f t="shared" si="36"/>
        <v>1.76</v>
      </c>
      <c r="M147" s="137">
        <f t="shared" si="36"/>
        <v>1.76</v>
      </c>
      <c r="N147" s="137">
        <f t="shared" si="36"/>
        <v>1.76</v>
      </c>
      <c r="O147" s="137">
        <f t="shared" si="36"/>
        <v>1.76</v>
      </c>
      <c r="P147" s="137">
        <f t="shared" si="36"/>
        <v>1.76</v>
      </c>
      <c r="Q147" s="137">
        <f t="shared" si="36"/>
        <v>1.76</v>
      </c>
      <c r="R147" s="137">
        <f t="shared" si="36"/>
        <v>1.76</v>
      </c>
      <c r="S147" s="137">
        <f t="shared" ref="S147:AF148" si="37">R147</f>
        <v>1.76</v>
      </c>
      <c r="T147" s="137">
        <f t="shared" si="37"/>
        <v>1.76</v>
      </c>
      <c r="U147" s="137">
        <f t="shared" si="37"/>
        <v>1.76</v>
      </c>
      <c r="V147" s="137">
        <f t="shared" si="37"/>
        <v>1.76</v>
      </c>
      <c r="W147" s="137">
        <f t="shared" si="37"/>
        <v>1.76</v>
      </c>
      <c r="X147" s="137">
        <f t="shared" si="37"/>
        <v>1.76</v>
      </c>
      <c r="Y147" s="137">
        <f t="shared" si="37"/>
        <v>1.76</v>
      </c>
      <c r="Z147" s="137">
        <f t="shared" si="37"/>
        <v>1.76</v>
      </c>
      <c r="AA147" s="137">
        <f t="shared" si="37"/>
        <v>1.76</v>
      </c>
      <c r="AB147" s="137">
        <f t="shared" si="37"/>
        <v>1.76</v>
      </c>
      <c r="AC147" s="137">
        <f t="shared" si="37"/>
        <v>1.76</v>
      </c>
      <c r="AD147" s="137">
        <f t="shared" si="37"/>
        <v>1.76</v>
      </c>
      <c r="AE147" s="137">
        <f t="shared" si="37"/>
        <v>1.76</v>
      </c>
      <c r="AF147" s="137">
        <f t="shared" si="37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6"/>
        <v>0</v>
      </c>
      <c r="D148" s="137">
        <f t="shared" si="36"/>
        <v>0</v>
      </c>
      <c r="E148" s="137">
        <f t="shared" si="36"/>
        <v>0</v>
      </c>
      <c r="F148" s="137">
        <f t="shared" si="36"/>
        <v>0</v>
      </c>
      <c r="G148" s="137">
        <f t="shared" si="36"/>
        <v>0</v>
      </c>
      <c r="H148" s="137">
        <f t="shared" si="36"/>
        <v>0</v>
      </c>
      <c r="I148" s="137">
        <f t="shared" si="36"/>
        <v>0</v>
      </c>
      <c r="J148" s="137">
        <f t="shared" si="36"/>
        <v>0</v>
      </c>
      <c r="K148" s="137">
        <f t="shared" si="36"/>
        <v>0</v>
      </c>
      <c r="L148" s="137">
        <f t="shared" si="36"/>
        <v>0</v>
      </c>
      <c r="M148" s="137">
        <f t="shared" si="36"/>
        <v>0</v>
      </c>
      <c r="N148" s="137">
        <f t="shared" si="36"/>
        <v>0</v>
      </c>
      <c r="O148" s="137">
        <f t="shared" si="36"/>
        <v>0</v>
      </c>
      <c r="P148" s="137">
        <f t="shared" si="36"/>
        <v>0</v>
      </c>
      <c r="Q148" s="137">
        <f t="shared" si="36"/>
        <v>0</v>
      </c>
      <c r="R148" s="137">
        <f t="shared" si="36"/>
        <v>0</v>
      </c>
      <c r="S148" s="137">
        <f t="shared" si="37"/>
        <v>0</v>
      </c>
      <c r="T148" s="137">
        <f t="shared" si="37"/>
        <v>0</v>
      </c>
      <c r="U148" s="137">
        <f t="shared" si="37"/>
        <v>0</v>
      </c>
      <c r="V148" s="137">
        <f t="shared" si="37"/>
        <v>0</v>
      </c>
      <c r="W148" s="137">
        <f t="shared" si="37"/>
        <v>0</v>
      </c>
      <c r="X148" s="137">
        <f t="shared" si="37"/>
        <v>0</v>
      </c>
      <c r="Y148" s="137">
        <f t="shared" si="37"/>
        <v>0</v>
      </c>
      <c r="Z148" s="137">
        <f t="shared" si="37"/>
        <v>0</v>
      </c>
      <c r="AA148" s="137">
        <f t="shared" si="37"/>
        <v>0</v>
      </c>
      <c r="AB148" s="137">
        <f t="shared" si="37"/>
        <v>0</v>
      </c>
      <c r="AC148" s="137">
        <f t="shared" si="37"/>
        <v>0</v>
      </c>
      <c r="AD148" s="137">
        <f t="shared" si="37"/>
        <v>0</v>
      </c>
      <c r="AE148" s="137">
        <f t="shared" si="37"/>
        <v>0</v>
      </c>
      <c r="AF148" s="137">
        <f t="shared" si="37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38">B150</f>
        <v>0.1</v>
      </c>
      <c r="D150" s="137">
        <f t="shared" si="38"/>
        <v>0.1</v>
      </c>
      <c r="E150" s="137">
        <f t="shared" si="38"/>
        <v>0.1</v>
      </c>
      <c r="F150" s="137">
        <f t="shared" si="38"/>
        <v>0.1</v>
      </c>
      <c r="G150" s="137">
        <f t="shared" si="38"/>
        <v>0.1</v>
      </c>
      <c r="H150" s="137">
        <f t="shared" si="38"/>
        <v>0.1</v>
      </c>
      <c r="I150" s="137">
        <f t="shared" si="38"/>
        <v>0.1</v>
      </c>
      <c r="J150" s="137">
        <f t="shared" si="38"/>
        <v>0.1</v>
      </c>
      <c r="K150" s="137">
        <f t="shared" si="38"/>
        <v>0.1</v>
      </c>
      <c r="L150" s="137">
        <f t="shared" si="38"/>
        <v>0.1</v>
      </c>
      <c r="M150" s="137">
        <f t="shared" si="38"/>
        <v>0.1</v>
      </c>
      <c r="N150" s="137">
        <f t="shared" si="38"/>
        <v>0.1</v>
      </c>
      <c r="O150" s="137">
        <f t="shared" si="38"/>
        <v>0.1</v>
      </c>
      <c r="P150" s="137">
        <f t="shared" si="38"/>
        <v>0.1</v>
      </c>
      <c r="Q150" s="137">
        <f t="shared" si="38"/>
        <v>0.1</v>
      </c>
      <c r="R150" s="137">
        <f t="shared" si="38"/>
        <v>0.1</v>
      </c>
      <c r="S150" s="137">
        <f t="shared" ref="S150:AF153" si="39">R150</f>
        <v>0.1</v>
      </c>
      <c r="T150" s="137">
        <f t="shared" si="39"/>
        <v>0.1</v>
      </c>
      <c r="U150" s="137">
        <f t="shared" si="39"/>
        <v>0.1</v>
      </c>
      <c r="V150" s="137">
        <f t="shared" si="39"/>
        <v>0.1</v>
      </c>
      <c r="W150" s="137">
        <f t="shared" si="39"/>
        <v>0.1</v>
      </c>
      <c r="X150" s="137">
        <f t="shared" si="39"/>
        <v>0.1</v>
      </c>
      <c r="Y150" s="137">
        <f t="shared" si="39"/>
        <v>0.1</v>
      </c>
      <c r="Z150" s="137">
        <f t="shared" si="39"/>
        <v>0.1</v>
      </c>
      <c r="AA150" s="137">
        <f t="shared" si="39"/>
        <v>0.1</v>
      </c>
      <c r="AB150" s="137">
        <f t="shared" si="39"/>
        <v>0.1</v>
      </c>
      <c r="AC150" s="137">
        <f t="shared" si="39"/>
        <v>0.1</v>
      </c>
      <c r="AD150" s="137">
        <f t="shared" si="39"/>
        <v>0.1</v>
      </c>
      <c r="AE150" s="137">
        <f t="shared" si="39"/>
        <v>0.1</v>
      </c>
      <c r="AF150" s="137">
        <f t="shared" si="39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38"/>
        <v>2.0499999999999998</v>
      </c>
      <c r="D151" s="137">
        <f t="shared" si="38"/>
        <v>2.0499999999999998</v>
      </c>
      <c r="E151" s="137">
        <f t="shared" si="38"/>
        <v>2.0499999999999998</v>
      </c>
      <c r="F151" s="137">
        <f t="shared" si="38"/>
        <v>2.0499999999999998</v>
      </c>
      <c r="G151" s="137">
        <f t="shared" si="38"/>
        <v>2.0499999999999998</v>
      </c>
      <c r="H151" s="137">
        <f t="shared" si="38"/>
        <v>2.0499999999999998</v>
      </c>
      <c r="I151" s="137">
        <f t="shared" si="38"/>
        <v>2.0499999999999998</v>
      </c>
      <c r="J151" s="137">
        <f t="shared" si="38"/>
        <v>2.0499999999999998</v>
      </c>
      <c r="K151" s="137">
        <f t="shared" si="38"/>
        <v>2.0499999999999998</v>
      </c>
      <c r="L151" s="137">
        <f t="shared" si="38"/>
        <v>2.0499999999999998</v>
      </c>
      <c r="M151" s="137">
        <f t="shared" si="38"/>
        <v>2.0499999999999998</v>
      </c>
      <c r="N151" s="137">
        <f t="shared" si="38"/>
        <v>2.0499999999999998</v>
      </c>
      <c r="O151" s="137">
        <f t="shared" si="38"/>
        <v>2.0499999999999998</v>
      </c>
      <c r="P151" s="137">
        <f t="shared" si="38"/>
        <v>2.0499999999999998</v>
      </c>
      <c r="Q151" s="137">
        <f t="shared" si="38"/>
        <v>2.0499999999999998</v>
      </c>
      <c r="R151" s="137">
        <f t="shared" si="38"/>
        <v>2.0499999999999998</v>
      </c>
      <c r="S151" s="137">
        <f t="shared" si="39"/>
        <v>2.0499999999999998</v>
      </c>
      <c r="T151" s="137">
        <f t="shared" si="39"/>
        <v>2.0499999999999998</v>
      </c>
      <c r="U151" s="137">
        <f t="shared" si="39"/>
        <v>2.0499999999999998</v>
      </c>
      <c r="V151" s="137">
        <f t="shared" si="39"/>
        <v>2.0499999999999998</v>
      </c>
      <c r="W151" s="137">
        <f t="shared" si="39"/>
        <v>2.0499999999999998</v>
      </c>
      <c r="X151" s="137">
        <f t="shared" si="39"/>
        <v>2.0499999999999998</v>
      </c>
      <c r="Y151" s="137">
        <f t="shared" si="39"/>
        <v>2.0499999999999998</v>
      </c>
      <c r="Z151" s="137">
        <f t="shared" si="39"/>
        <v>2.0499999999999998</v>
      </c>
      <c r="AA151" s="137">
        <f t="shared" si="39"/>
        <v>2.0499999999999998</v>
      </c>
      <c r="AB151" s="137">
        <f t="shared" si="39"/>
        <v>2.0499999999999998</v>
      </c>
      <c r="AC151" s="137">
        <f t="shared" si="39"/>
        <v>2.0499999999999998</v>
      </c>
      <c r="AD151" s="137">
        <f t="shared" si="39"/>
        <v>2.0499999999999998</v>
      </c>
      <c r="AE151" s="137">
        <f t="shared" si="39"/>
        <v>2.0499999999999998</v>
      </c>
      <c r="AF151" s="137">
        <f t="shared" si="39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38"/>
        <v>2.7</v>
      </c>
      <c r="D152" s="137">
        <f t="shared" si="38"/>
        <v>2.7</v>
      </c>
      <c r="E152" s="137">
        <f t="shared" si="38"/>
        <v>2.7</v>
      </c>
      <c r="F152" s="137">
        <f t="shared" si="38"/>
        <v>2.7</v>
      </c>
      <c r="G152" s="137">
        <f t="shared" si="38"/>
        <v>2.7</v>
      </c>
      <c r="H152" s="137">
        <f t="shared" si="38"/>
        <v>2.7</v>
      </c>
      <c r="I152" s="137">
        <f t="shared" si="38"/>
        <v>2.7</v>
      </c>
      <c r="J152" s="137">
        <f t="shared" si="38"/>
        <v>2.7</v>
      </c>
      <c r="K152" s="137">
        <f t="shared" si="38"/>
        <v>2.7</v>
      </c>
      <c r="L152" s="137">
        <f t="shared" si="38"/>
        <v>2.7</v>
      </c>
      <c r="M152" s="137">
        <f t="shared" si="38"/>
        <v>2.7</v>
      </c>
      <c r="N152" s="137">
        <f t="shared" si="38"/>
        <v>2.7</v>
      </c>
      <c r="O152" s="137">
        <f t="shared" si="38"/>
        <v>2.7</v>
      </c>
      <c r="P152" s="137">
        <f t="shared" si="38"/>
        <v>2.7</v>
      </c>
      <c r="Q152" s="137">
        <f t="shared" si="38"/>
        <v>2.7</v>
      </c>
      <c r="R152" s="137">
        <f t="shared" si="38"/>
        <v>2.7</v>
      </c>
      <c r="S152" s="137">
        <f t="shared" si="39"/>
        <v>2.7</v>
      </c>
      <c r="T152" s="137">
        <f t="shared" si="39"/>
        <v>2.7</v>
      </c>
      <c r="U152" s="137">
        <f t="shared" si="39"/>
        <v>2.7</v>
      </c>
      <c r="V152" s="137">
        <f t="shared" si="39"/>
        <v>2.7</v>
      </c>
      <c r="W152" s="137">
        <f t="shared" si="39"/>
        <v>2.7</v>
      </c>
      <c r="X152" s="137">
        <f t="shared" si="39"/>
        <v>2.7</v>
      </c>
      <c r="Y152" s="137">
        <f t="shared" si="39"/>
        <v>2.7</v>
      </c>
      <c r="Z152" s="137">
        <f t="shared" si="39"/>
        <v>2.7</v>
      </c>
      <c r="AA152" s="137">
        <f t="shared" si="39"/>
        <v>2.7</v>
      </c>
      <c r="AB152" s="137">
        <f t="shared" si="39"/>
        <v>2.7</v>
      </c>
      <c r="AC152" s="137">
        <f t="shared" si="39"/>
        <v>2.7</v>
      </c>
      <c r="AD152" s="137">
        <f t="shared" si="39"/>
        <v>2.7</v>
      </c>
      <c r="AE152" s="137">
        <f t="shared" si="39"/>
        <v>2.7</v>
      </c>
      <c r="AF152" s="137">
        <f t="shared" si="39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38"/>
        <v>2.15</v>
      </c>
      <c r="D153" s="137">
        <f t="shared" si="38"/>
        <v>2.15</v>
      </c>
      <c r="E153" s="137">
        <f t="shared" si="38"/>
        <v>2.15</v>
      </c>
      <c r="F153" s="137">
        <f t="shared" si="38"/>
        <v>2.15</v>
      </c>
      <c r="G153" s="137">
        <f t="shared" si="38"/>
        <v>2.15</v>
      </c>
      <c r="H153" s="137">
        <f t="shared" si="38"/>
        <v>2.15</v>
      </c>
      <c r="I153" s="137">
        <f t="shared" si="38"/>
        <v>2.15</v>
      </c>
      <c r="J153" s="137">
        <f t="shared" si="38"/>
        <v>2.15</v>
      </c>
      <c r="K153" s="137">
        <f t="shared" si="38"/>
        <v>2.15</v>
      </c>
      <c r="L153" s="137">
        <f t="shared" si="38"/>
        <v>2.15</v>
      </c>
      <c r="M153" s="137">
        <f t="shared" si="38"/>
        <v>2.15</v>
      </c>
      <c r="N153" s="137">
        <f t="shared" si="38"/>
        <v>2.15</v>
      </c>
      <c r="O153" s="137">
        <f t="shared" si="38"/>
        <v>2.15</v>
      </c>
      <c r="P153" s="137">
        <f t="shared" si="38"/>
        <v>2.15</v>
      </c>
      <c r="Q153" s="137">
        <f t="shared" si="38"/>
        <v>2.15</v>
      </c>
      <c r="R153" s="137">
        <f t="shared" si="38"/>
        <v>2.15</v>
      </c>
      <c r="S153" s="137">
        <f t="shared" si="39"/>
        <v>2.15</v>
      </c>
      <c r="T153" s="137">
        <f t="shared" si="39"/>
        <v>2.15</v>
      </c>
      <c r="U153" s="137">
        <f t="shared" si="39"/>
        <v>2.15</v>
      </c>
      <c r="V153" s="137">
        <f t="shared" si="39"/>
        <v>2.15</v>
      </c>
      <c r="W153" s="137">
        <f t="shared" si="39"/>
        <v>2.15</v>
      </c>
      <c r="X153" s="137">
        <f t="shared" si="39"/>
        <v>2.15</v>
      </c>
      <c r="Y153" s="137">
        <f t="shared" si="39"/>
        <v>2.15</v>
      </c>
      <c r="Z153" s="137">
        <f t="shared" si="39"/>
        <v>2.15</v>
      </c>
      <c r="AA153" s="137">
        <f t="shared" si="39"/>
        <v>2.15</v>
      </c>
      <c r="AB153" s="137">
        <f t="shared" si="39"/>
        <v>2.15</v>
      </c>
      <c r="AC153" s="137">
        <f t="shared" si="39"/>
        <v>2.15</v>
      </c>
      <c r="AD153" s="137">
        <f t="shared" si="39"/>
        <v>2.15</v>
      </c>
      <c r="AE153" s="137">
        <f t="shared" si="39"/>
        <v>2.15</v>
      </c>
      <c r="AF153" s="137">
        <f t="shared" si="39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0">B155</f>
        <v>0.9</v>
      </c>
      <c r="D155" s="137">
        <f t="shared" si="40"/>
        <v>0.9</v>
      </c>
      <c r="E155" s="137">
        <f t="shared" si="40"/>
        <v>0.9</v>
      </c>
      <c r="F155" s="137">
        <f t="shared" si="40"/>
        <v>0.9</v>
      </c>
      <c r="G155" s="137">
        <f t="shared" si="40"/>
        <v>0.9</v>
      </c>
      <c r="H155" s="137">
        <f t="shared" si="40"/>
        <v>0.9</v>
      </c>
      <c r="I155" s="137">
        <f t="shared" si="40"/>
        <v>0.9</v>
      </c>
      <c r="J155" s="137">
        <f t="shared" si="40"/>
        <v>0.9</v>
      </c>
      <c r="K155" s="137">
        <f t="shared" si="40"/>
        <v>0.9</v>
      </c>
      <c r="L155" s="137">
        <f t="shared" si="40"/>
        <v>0.9</v>
      </c>
      <c r="M155" s="137">
        <f t="shared" si="40"/>
        <v>0.9</v>
      </c>
      <c r="N155" s="137">
        <f t="shared" si="40"/>
        <v>0.9</v>
      </c>
      <c r="O155" s="137">
        <f t="shared" si="40"/>
        <v>0.9</v>
      </c>
      <c r="P155" s="137">
        <f t="shared" si="40"/>
        <v>0.9</v>
      </c>
      <c r="Q155" s="137">
        <f t="shared" si="40"/>
        <v>0.9</v>
      </c>
      <c r="R155" s="137">
        <f t="shared" si="40"/>
        <v>0.9</v>
      </c>
      <c r="S155" s="137">
        <f t="shared" ref="R155:AF167" si="41">R155</f>
        <v>0.9</v>
      </c>
      <c r="T155" s="137">
        <f t="shared" si="41"/>
        <v>0.9</v>
      </c>
      <c r="U155" s="137">
        <f t="shared" si="41"/>
        <v>0.9</v>
      </c>
      <c r="V155" s="137">
        <f t="shared" si="41"/>
        <v>0.9</v>
      </c>
      <c r="W155" s="137">
        <f t="shared" si="41"/>
        <v>0.9</v>
      </c>
      <c r="X155" s="137">
        <f t="shared" si="41"/>
        <v>0.9</v>
      </c>
      <c r="Y155" s="137">
        <f t="shared" si="41"/>
        <v>0.9</v>
      </c>
      <c r="Z155" s="137">
        <f t="shared" si="41"/>
        <v>0.9</v>
      </c>
      <c r="AA155" s="137">
        <f t="shared" si="41"/>
        <v>0.9</v>
      </c>
      <c r="AB155" s="137">
        <f t="shared" si="41"/>
        <v>0.9</v>
      </c>
      <c r="AC155" s="137">
        <f t="shared" si="41"/>
        <v>0.9</v>
      </c>
      <c r="AD155" s="137">
        <f t="shared" si="41"/>
        <v>0.9</v>
      </c>
      <c r="AE155" s="137">
        <f t="shared" si="41"/>
        <v>0.9</v>
      </c>
      <c r="AF155" s="137">
        <f t="shared" si="41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0"/>
        <v>1.08</v>
      </c>
      <c r="D156" s="137">
        <f t="shared" si="40"/>
        <v>1.08</v>
      </c>
      <c r="E156" s="137">
        <f t="shared" si="40"/>
        <v>1.08</v>
      </c>
      <c r="F156" s="137">
        <f t="shared" si="40"/>
        <v>1.08</v>
      </c>
      <c r="G156" s="137">
        <f t="shared" si="40"/>
        <v>1.08</v>
      </c>
      <c r="H156" s="137">
        <f t="shared" si="40"/>
        <v>1.08</v>
      </c>
      <c r="I156" s="137">
        <f t="shared" si="40"/>
        <v>1.08</v>
      </c>
      <c r="J156" s="137">
        <f t="shared" si="40"/>
        <v>1.08</v>
      </c>
      <c r="K156" s="137">
        <f t="shared" si="40"/>
        <v>1.08</v>
      </c>
      <c r="L156" s="137">
        <f t="shared" si="40"/>
        <v>1.08</v>
      </c>
      <c r="M156" s="137">
        <f t="shared" si="40"/>
        <v>1.08</v>
      </c>
      <c r="N156" s="137">
        <f t="shared" si="40"/>
        <v>1.08</v>
      </c>
      <c r="O156" s="137">
        <f t="shared" si="40"/>
        <v>1.08</v>
      </c>
      <c r="P156" s="137">
        <f t="shared" si="40"/>
        <v>1.08</v>
      </c>
      <c r="Q156" s="137">
        <f t="shared" si="40"/>
        <v>1.08</v>
      </c>
      <c r="R156" s="137">
        <f t="shared" si="40"/>
        <v>1.08</v>
      </c>
      <c r="S156" s="137">
        <f t="shared" si="41"/>
        <v>1.08</v>
      </c>
      <c r="T156" s="137">
        <f t="shared" si="41"/>
        <v>1.08</v>
      </c>
      <c r="U156" s="137">
        <f t="shared" si="41"/>
        <v>1.08</v>
      </c>
      <c r="V156" s="137">
        <f t="shared" si="41"/>
        <v>1.08</v>
      </c>
      <c r="W156" s="137">
        <f t="shared" si="41"/>
        <v>1.08</v>
      </c>
      <c r="X156" s="137">
        <f t="shared" si="41"/>
        <v>1.08</v>
      </c>
      <c r="Y156" s="137">
        <f t="shared" si="41"/>
        <v>1.08</v>
      </c>
      <c r="Z156" s="137">
        <f t="shared" si="41"/>
        <v>1.08</v>
      </c>
      <c r="AA156" s="137">
        <f t="shared" si="41"/>
        <v>1.08</v>
      </c>
      <c r="AB156" s="137">
        <f t="shared" si="41"/>
        <v>1.08</v>
      </c>
      <c r="AC156" s="137">
        <f t="shared" si="41"/>
        <v>1.08</v>
      </c>
      <c r="AD156" s="137">
        <f t="shared" si="41"/>
        <v>1.08</v>
      </c>
      <c r="AE156" s="137">
        <f t="shared" si="41"/>
        <v>1.08</v>
      </c>
      <c r="AF156" s="137">
        <f t="shared" si="41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0"/>
        <v>2.37</v>
      </c>
      <c r="D157" s="137">
        <f t="shared" si="40"/>
        <v>2.37</v>
      </c>
      <c r="E157" s="137">
        <f t="shared" si="40"/>
        <v>2.37</v>
      </c>
      <c r="F157" s="137">
        <f t="shared" si="40"/>
        <v>2.37</v>
      </c>
      <c r="G157" s="137">
        <f t="shared" si="40"/>
        <v>2.37</v>
      </c>
      <c r="H157" s="137">
        <f t="shared" si="40"/>
        <v>2.37</v>
      </c>
      <c r="I157" s="137">
        <f t="shared" si="40"/>
        <v>2.37</v>
      </c>
      <c r="J157" s="137">
        <f t="shared" si="40"/>
        <v>2.37</v>
      </c>
      <c r="K157" s="137">
        <f t="shared" si="40"/>
        <v>2.37</v>
      </c>
      <c r="L157" s="137">
        <f t="shared" si="40"/>
        <v>2.37</v>
      </c>
      <c r="M157" s="137">
        <f t="shared" si="40"/>
        <v>2.37</v>
      </c>
      <c r="N157" s="137">
        <f t="shared" si="40"/>
        <v>2.37</v>
      </c>
      <c r="O157" s="137">
        <f t="shared" si="40"/>
        <v>2.37</v>
      </c>
      <c r="P157" s="137">
        <f t="shared" si="40"/>
        <v>2.37</v>
      </c>
      <c r="Q157" s="137">
        <f t="shared" si="40"/>
        <v>2.37</v>
      </c>
      <c r="R157" s="137">
        <f t="shared" si="40"/>
        <v>2.37</v>
      </c>
      <c r="S157" s="137">
        <f t="shared" si="41"/>
        <v>2.37</v>
      </c>
      <c r="T157" s="137">
        <f t="shared" si="41"/>
        <v>2.37</v>
      </c>
      <c r="U157" s="137">
        <f t="shared" si="41"/>
        <v>2.37</v>
      </c>
      <c r="V157" s="137">
        <f t="shared" si="41"/>
        <v>2.37</v>
      </c>
      <c r="W157" s="137">
        <f t="shared" si="41"/>
        <v>2.37</v>
      </c>
      <c r="X157" s="137">
        <f t="shared" si="41"/>
        <v>2.37</v>
      </c>
      <c r="Y157" s="137">
        <f t="shared" si="41"/>
        <v>2.37</v>
      </c>
      <c r="Z157" s="137">
        <f t="shared" si="41"/>
        <v>2.37</v>
      </c>
      <c r="AA157" s="137">
        <f t="shared" si="41"/>
        <v>2.37</v>
      </c>
      <c r="AB157" s="137">
        <f t="shared" si="41"/>
        <v>2.37</v>
      </c>
      <c r="AC157" s="137">
        <f t="shared" si="41"/>
        <v>2.37</v>
      </c>
      <c r="AD157" s="137">
        <f t="shared" si="41"/>
        <v>2.37</v>
      </c>
      <c r="AE157" s="137">
        <f t="shared" si="41"/>
        <v>2.37</v>
      </c>
      <c r="AF157" s="137">
        <f t="shared" si="41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0"/>
        <v>1.81</v>
      </c>
      <c r="D158" s="137">
        <f t="shared" si="40"/>
        <v>1.81</v>
      </c>
      <c r="E158" s="137">
        <f t="shared" si="40"/>
        <v>1.81</v>
      </c>
      <c r="F158" s="137">
        <f t="shared" si="40"/>
        <v>1.81</v>
      </c>
      <c r="G158" s="137">
        <f t="shared" si="40"/>
        <v>1.81</v>
      </c>
      <c r="H158" s="137">
        <f t="shared" si="40"/>
        <v>1.81</v>
      </c>
      <c r="I158" s="137">
        <f t="shared" si="40"/>
        <v>1.81</v>
      </c>
      <c r="J158" s="137">
        <f t="shared" si="40"/>
        <v>1.81</v>
      </c>
      <c r="K158" s="137">
        <f t="shared" si="40"/>
        <v>1.81</v>
      </c>
      <c r="L158" s="137">
        <f t="shared" si="40"/>
        <v>1.81</v>
      </c>
      <c r="M158" s="137">
        <f t="shared" si="40"/>
        <v>1.81</v>
      </c>
      <c r="N158" s="137">
        <f t="shared" si="40"/>
        <v>1.81</v>
      </c>
      <c r="O158" s="137">
        <f t="shared" si="40"/>
        <v>1.81</v>
      </c>
      <c r="P158" s="137">
        <f t="shared" si="40"/>
        <v>1.81</v>
      </c>
      <c r="Q158" s="137">
        <f t="shared" si="40"/>
        <v>1.81</v>
      </c>
      <c r="R158" s="137">
        <f t="shared" si="40"/>
        <v>1.81</v>
      </c>
      <c r="S158" s="137">
        <f t="shared" si="41"/>
        <v>1.81</v>
      </c>
      <c r="T158" s="137">
        <f t="shared" si="41"/>
        <v>1.81</v>
      </c>
      <c r="U158" s="137">
        <f t="shared" si="41"/>
        <v>1.81</v>
      </c>
      <c r="V158" s="137">
        <f t="shared" si="41"/>
        <v>1.81</v>
      </c>
      <c r="W158" s="137">
        <f t="shared" si="41"/>
        <v>1.81</v>
      </c>
      <c r="X158" s="137">
        <f t="shared" si="41"/>
        <v>1.81</v>
      </c>
      <c r="Y158" s="137">
        <f t="shared" si="41"/>
        <v>1.81</v>
      </c>
      <c r="Z158" s="137">
        <f t="shared" si="41"/>
        <v>1.81</v>
      </c>
      <c r="AA158" s="137">
        <f t="shared" si="41"/>
        <v>1.81</v>
      </c>
      <c r="AB158" s="137">
        <f t="shared" si="41"/>
        <v>1.81</v>
      </c>
      <c r="AC158" s="137">
        <f t="shared" si="41"/>
        <v>1.81</v>
      </c>
      <c r="AD158" s="137">
        <f t="shared" si="41"/>
        <v>1.81</v>
      </c>
      <c r="AE158" s="137">
        <f t="shared" si="41"/>
        <v>1.81</v>
      </c>
      <c r="AF158" s="137">
        <f t="shared" si="41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0"/>
        <v>1.0900000000000001</v>
      </c>
      <c r="D159" s="137">
        <f t="shared" si="40"/>
        <v>1.0900000000000001</v>
      </c>
      <c r="E159" s="137">
        <f t="shared" si="40"/>
        <v>1.0900000000000001</v>
      </c>
      <c r="F159" s="137">
        <f t="shared" si="40"/>
        <v>1.0900000000000001</v>
      </c>
      <c r="G159" s="137">
        <f t="shared" si="40"/>
        <v>1.0900000000000001</v>
      </c>
      <c r="H159" s="137">
        <f t="shared" si="40"/>
        <v>1.0900000000000001</v>
      </c>
      <c r="I159" s="137">
        <f t="shared" si="40"/>
        <v>1.0900000000000001</v>
      </c>
      <c r="J159" s="137">
        <f t="shared" si="40"/>
        <v>1.0900000000000001</v>
      </c>
      <c r="K159" s="137">
        <f t="shared" si="40"/>
        <v>1.0900000000000001</v>
      </c>
      <c r="L159" s="137">
        <f t="shared" si="40"/>
        <v>1.0900000000000001</v>
      </c>
      <c r="M159" s="137">
        <f t="shared" si="40"/>
        <v>1.0900000000000001</v>
      </c>
      <c r="N159" s="137">
        <f t="shared" si="40"/>
        <v>1.0900000000000001</v>
      </c>
      <c r="O159" s="137">
        <f t="shared" si="40"/>
        <v>1.0900000000000001</v>
      </c>
      <c r="P159" s="137">
        <f t="shared" si="40"/>
        <v>1.0900000000000001</v>
      </c>
      <c r="Q159" s="137">
        <f t="shared" si="40"/>
        <v>1.0900000000000001</v>
      </c>
      <c r="R159" s="137">
        <f t="shared" si="40"/>
        <v>1.0900000000000001</v>
      </c>
      <c r="S159" s="137">
        <f t="shared" si="41"/>
        <v>1.0900000000000001</v>
      </c>
      <c r="T159" s="137">
        <f t="shared" si="41"/>
        <v>1.0900000000000001</v>
      </c>
      <c r="U159" s="137">
        <f t="shared" si="41"/>
        <v>1.0900000000000001</v>
      </c>
      <c r="V159" s="137">
        <f t="shared" si="41"/>
        <v>1.0900000000000001</v>
      </c>
      <c r="W159" s="137">
        <f t="shared" si="41"/>
        <v>1.0900000000000001</v>
      </c>
      <c r="X159" s="137">
        <f t="shared" si="41"/>
        <v>1.0900000000000001</v>
      </c>
      <c r="Y159" s="137">
        <f t="shared" si="41"/>
        <v>1.0900000000000001</v>
      </c>
      <c r="Z159" s="137">
        <f t="shared" si="41"/>
        <v>1.0900000000000001</v>
      </c>
      <c r="AA159" s="137">
        <f t="shared" si="41"/>
        <v>1.0900000000000001</v>
      </c>
      <c r="AB159" s="137">
        <f t="shared" si="41"/>
        <v>1.0900000000000001</v>
      </c>
      <c r="AC159" s="137">
        <f t="shared" si="41"/>
        <v>1.0900000000000001</v>
      </c>
      <c r="AD159" s="137">
        <f t="shared" si="41"/>
        <v>1.0900000000000001</v>
      </c>
      <c r="AE159" s="137">
        <f t="shared" si="41"/>
        <v>1.0900000000000001</v>
      </c>
      <c r="AF159" s="137">
        <f t="shared" si="41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0"/>
        <v>1.58</v>
      </c>
      <c r="D160" s="137">
        <f t="shared" si="40"/>
        <v>1.58</v>
      </c>
      <c r="E160" s="137">
        <f t="shared" si="40"/>
        <v>1.58</v>
      </c>
      <c r="F160" s="137">
        <f t="shared" si="40"/>
        <v>1.58</v>
      </c>
      <c r="G160" s="137">
        <f t="shared" si="40"/>
        <v>1.58</v>
      </c>
      <c r="H160" s="137">
        <f t="shared" si="40"/>
        <v>1.58</v>
      </c>
      <c r="I160" s="137">
        <f t="shared" si="40"/>
        <v>1.58</v>
      </c>
      <c r="J160" s="137">
        <f t="shared" si="40"/>
        <v>1.58</v>
      </c>
      <c r="K160" s="137">
        <f t="shared" si="40"/>
        <v>1.58</v>
      </c>
      <c r="L160" s="137">
        <f t="shared" si="40"/>
        <v>1.58</v>
      </c>
      <c r="M160" s="137">
        <f t="shared" si="40"/>
        <v>1.58</v>
      </c>
      <c r="N160" s="137">
        <f t="shared" si="40"/>
        <v>1.58</v>
      </c>
      <c r="O160" s="137">
        <f t="shared" si="40"/>
        <v>1.58</v>
      </c>
      <c r="P160" s="137">
        <f t="shared" si="40"/>
        <v>1.58</v>
      </c>
      <c r="Q160" s="137">
        <f t="shared" si="40"/>
        <v>1.58</v>
      </c>
      <c r="R160" s="137">
        <f t="shared" si="40"/>
        <v>1.58</v>
      </c>
      <c r="S160" s="137">
        <f t="shared" si="41"/>
        <v>1.58</v>
      </c>
      <c r="T160" s="137">
        <f t="shared" si="41"/>
        <v>1.58</v>
      </c>
      <c r="U160" s="137">
        <f t="shared" si="41"/>
        <v>1.58</v>
      </c>
      <c r="V160" s="137">
        <f t="shared" si="41"/>
        <v>1.58</v>
      </c>
      <c r="W160" s="137">
        <f t="shared" si="41"/>
        <v>1.58</v>
      </c>
      <c r="X160" s="137">
        <f t="shared" si="41"/>
        <v>1.58</v>
      </c>
      <c r="Y160" s="137">
        <f t="shared" si="41"/>
        <v>1.58</v>
      </c>
      <c r="Z160" s="137">
        <f t="shared" si="41"/>
        <v>1.58</v>
      </c>
      <c r="AA160" s="137">
        <f t="shared" si="41"/>
        <v>1.58</v>
      </c>
      <c r="AB160" s="137">
        <f t="shared" si="41"/>
        <v>1.58</v>
      </c>
      <c r="AC160" s="137">
        <f t="shared" si="41"/>
        <v>1.58</v>
      </c>
      <c r="AD160" s="137">
        <f t="shared" si="41"/>
        <v>1.58</v>
      </c>
      <c r="AE160" s="137">
        <f t="shared" si="41"/>
        <v>1.58</v>
      </c>
      <c r="AF160" s="137">
        <f t="shared" si="41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0"/>
        <v>2</v>
      </c>
      <c r="D161" s="137">
        <f t="shared" si="40"/>
        <v>2</v>
      </c>
      <c r="E161" s="137">
        <f t="shared" si="40"/>
        <v>2</v>
      </c>
      <c r="F161" s="137">
        <f t="shared" si="40"/>
        <v>2</v>
      </c>
      <c r="G161" s="137">
        <f t="shared" si="40"/>
        <v>2</v>
      </c>
      <c r="H161" s="137">
        <f t="shared" si="40"/>
        <v>2</v>
      </c>
      <c r="I161" s="137">
        <f t="shared" si="40"/>
        <v>2</v>
      </c>
      <c r="J161" s="137">
        <f t="shared" si="40"/>
        <v>2</v>
      </c>
      <c r="K161" s="137">
        <f t="shared" si="40"/>
        <v>2</v>
      </c>
      <c r="L161" s="137">
        <f t="shared" si="40"/>
        <v>2</v>
      </c>
      <c r="M161" s="137">
        <f t="shared" si="40"/>
        <v>2</v>
      </c>
      <c r="N161" s="137">
        <f t="shared" si="40"/>
        <v>2</v>
      </c>
      <c r="O161" s="137">
        <f t="shared" si="40"/>
        <v>2</v>
      </c>
      <c r="P161" s="137">
        <f t="shared" si="40"/>
        <v>2</v>
      </c>
      <c r="Q161" s="137">
        <f t="shared" si="40"/>
        <v>2</v>
      </c>
      <c r="R161" s="137">
        <f t="shared" si="40"/>
        <v>2</v>
      </c>
      <c r="S161" s="137">
        <f t="shared" si="41"/>
        <v>2</v>
      </c>
      <c r="T161" s="137">
        <f t="shared" si="41"/>
        <v>2</v>
      </c>
      <c r="U161" s="137">
        <f t="shared" si="41"/>
        <v>2</v>
      </c>
      <c r="V161" s="137">
        <f t="shared" si="41"/>
        <v>2</v>
      </c>
      <c r="W161" s="137">
        <f t="shared" si="41"/>
        <v>2</v>
      </c>
      <c r="X161" s="137">
        <f t="shared" si="41"/>
        <v>2</v>
      </c>
      <c r="Y161" s="137">
        <f t="shared" si="41"/>
        <v>2</v>
      </c>
      <c r="Z161" s="137">
        <f t="shared" si="41"/>
        <v>2</v>
      </c>
      <c r="AA161" s="137">
        <f t="shared" si="41"/>
        <v>2</v>
      </c>
      <c r="AB161" s="137">
        <f t="shared" si="41"/>
        <v>2</v>
      </c>
      <c r="AC161" s="137">
        <f t="shared" si="41"/>
        <v>2</v>
      </c>
      <c r="AD161" s="137">
        <f t="shared" si="41"/>
        <v>2</v>
      </c>
      <c r="AE161" s="137">
        <f t="shared" si="41"/>
        <v>2</v>
      </c>
      <c r="AF161" s="137">
        <f t="shared" si="41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0"/>
        <v>0.47</v>
      </c>
      <c r="D162" s="137">
        <f t="shared" si="40"/>
        <v>0.47</v>
      </c>
      <c r="E162" s="137">
        <f t="shared" si="40"/>
        <v>0.47</v>
      </c>
      <c r="F162" s="137">
        <f t="shared" si="40"/>
        <v>0.47</v>
      </c>
      <c r="G162" s="137">
        <f t="shared" si="40"/>
        <v>0.47</v>
      </c>
      <c r="H162" s="137">
        <f t="shared" si="40"/>
        <v>0.47</v>
      </c>
      <c r="I162" s="137">
        <f t="shared" si="40"/>
        <v>0.47</v>
      </c>
      <c r="J162" s="137">
        <f t="shared" si="40"/>
        <v>0.47</v>
      </c>
      <c r="K162" s="137">
        <f t="shared" si="40"/>
        <v>0.47</v>
      </c>
      <c r="L162" s="137">
        <f t="shared" si="40"/>
        <v>0.47</v>
      </c>
      <c r="M162" s="137">
        <f t="shared" si="40"/>
        <v>0.47</v>
      </c>
      <c r="N162" s="137">
        <f t="shared" si="40"/>
        <v>0.47</v>
      </c>
      <c r="O162" s="137">
        <f t="shared" si="40"/>
        <v>0.47</v>
      </c>
      <c r="P162" s="137">
        <f t="shared" si="40"/>
        <v>0.47</v>
      </c>
      <c r="Q162" s="137">
        <f t="shared" si="40"/>
        <v>0.47</v>
      </c>
      <c r="R162" s="137">
        <f t="shared" si="40"/>
        <v>0.47</v>
      </c>
      <c r="S162" s="137">
        <f t="shared" si="41"/>
        <v>0.47</v>
      </c>
      <c r="T162" s="137">
        <f t="shared" si="41"/>
        <v>0.47</v>
      </c>
      <c r="U162" s="137">
        <f t="shared" si="41"/>
        <v>0.47</v>
      </c>
      <c r="V162" s="137">
        <f t="shared" si="41"/>
        <v>0.47</v>
      </c>
      <c r="W162" s="137">
        <f t="shared" si="41"/>
        <v>0.47</v>
      </c>
      <c r="X162" s="137">
        <f t="shared" si="41"/>
        <v>0.47</v>
      </c>
      <c r="Y162" s="137">
        <f t="shared" si="41"/>
        <v>0.47</v>
      </c>
      <c r="Z162" s="137">
        <f t="shared" si="41"/>
        <v>0.47</v>
      </c>
      <c r="AA162" s="137">
        <f t="shared" si="41"/>
        <v>0.47</v>
      </c>
      <c r="AB162" s="137">
        <f t="shared" si="41"/>
        <v>0.47</v>
      </c>
      <c r="AC162" s="137">
        <f t="shared" si="41"/>
        <v>0.47</v>
      </c>
      <c r="AD162" s="137">
        <f t="shared" si="41"/>
        <v>0.47</v>
      </c>
      <c r="AE162" s="137">
        <f t="shared" si="41"/>
        <v>0.47</v>
      </c>
      <c r="AF162" s="137">
        <f t="shared" si="41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0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0"/>
        <v>0</v>
      </c>
      <c r="D164" s="137">
        <f t="shared" si="40"/>
        <v>0</v>
      </c>
      <c r="E164" s="137">
        <f t="shared" si="40"/>
        <v>0</v>
      </c>
      <c r="F164" s="137">
        <f t="shared" si="40"/>
        <v>0</v>
      </c>
      <c r="G164" s="137">
        <f t="shared" si="40"/>
        <v>0</v>
      </c>
      <c r="H164" s="137">
        <f t="shared" si="40"/>
        <v>0</v>
      </c>
      <c r="I164" s="137">
        <f t="shared" si="40"/>
        <v>0</v>
      </c>
      <c r="J164" s="137">
        <f t="shared" si="40"/>
        <v>0</v>
      </c>
      <c r="K164" s="137">
        <f t="shared" si="40"/>
        <v>0</v>
      </c>
      <c r="L164" s="137">
        <f t="shared" si="40"/>
        <v>0</v>
      </c>
      <c r="M164" s="137">
        <f t="shared" si="40"/>
        <v>0</v>
      </c>
      <c r="N164" s="137">
        <f t="shared" si="40"/>
        <v>0</v>
      </c>
      <c r="O164" s="137">
        <f t="shared" si="40"/>
        <v>0</v>
      </c>
      <c r="P164" s="137">
        <f t="shared" si="40"/>
        <v>0</v>
      </c>
      <c r="Q164" s="137">
        <f t="shared" si="40"/>
        <v>0</v>
      </c>
      <c r="R164" s="137">
        <f t="shared" si="41"/>
        <v>0</v>
      </c>
      <c r="S164" s="137">
        <f t="shared" si="41"/>
        <v>0</v>
      </c>
      <c r="T164" s="137">
        <f t="shared" si="41"/>
        <v>0</v>
      </c>
      <c r="U164" s="137">
        <f t="shared" si="41"/>
        <v>0</v>
      </c>
      <c r="V164" s="137">
        <f t="shared" si="41"/>
        <v>0</v>
      </c>
      <c r="W164" s="137">
        <f t="shared" si="41"/>
        <v>0</v>
      </c>
      <c r="X164" s="137">
        <f t="shared" si="41"/>
        <v>0</v>
      </c>
      <c r="Y164" s="137">
        <f t="shared" si="41"/>
        <v>0</v>
      </c>
      <c r="Z164" s="137">
        <f t="shared" si="41"/>
        <v>0</v>
      </c>
      <c r="AA164" s="137">
        <f t="shared" si="41"/>
        <v>0</v>
      </c>
      <c r="AB164" s="137">
        <f t="shared" si="41"/>
        <v>0</v>
      </c>
      <c r="AC164" s="137">
        <f t="shared" si="41"/>
        <v>0</v>
      </c>
      <c r="AD164" s="137">
        <f t="shared" si="41"/>
        <v>0</v>
      </c>
      <c r="AE164" s="137">
        <f t="shared" si="41"/>
        <v>0</v>
      </c>
      <c r="AF164" s="137">
        <f t="shared" si="41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0"/>
        <v>0.8</v>
      </c>
      <c r="D165" s="137">
        <f t="shared" si="40"/>
        <v>0.8</v>
      </c>
      <c r="E165" s="137">
        <f t="shared" si="40"/>
        <v>0.8</v>
      </c>
      <c r="F165" s="137">
        <f t="shared" si="40"/>
        <v>0.8</v>
      </c>
      <c r="G165" s="137">
        <f t="shared" si="40"/>
        <v>0.8</v>
      </c>
      <c r="H165" s="137">
        <f t="shared" si="40"/>
        <v>0.8</v>
      </c>
      <c r="I165" s="137">
        <f t="shared" si="40"/>
        <v>0.8</v>
      </c>
      <c r="J165" s="137">
        <f t="shared" si="40"/>
        <v>0.8</v>
      </c>
      <c r="K165" s="137">
        <f t="shared" si="40"/>
        <v>0.8</v>
      </c>
      <c r="L165" s="137">
        <f t="shared" si="40"/>
        <v>0.8</v>
      </c>
      <c r="M165" s="137">
        <f t="shared" si="40"/>
        <v>0.8</v>
      </c>
      <c r="N165" s="137">
        <f t="shared" si="40"/>
        <v>0.8</v>
      </c>
      <c r="O165" s="137">
        <f t="shared" si="40"/>
        <v>0.8</v>
      </c>
      <c r="P165" s="137">
        <f t="shared" si="40"/>
        <v>0.8</v>
      </c>
      <c r="Q165" s="137">
        <f t="shared" si="40"/>
        <v>0.8</v>
      </c>
      <c r="R165" s="137">
        <f t="shared" si="41"/>
        <v>0.8</v>
      </c>
      <c r="S165" s="137">
        <f t="shared" si="41"/>
        <v>0.8</v>
      </c>
      <c r="T165" s="137">
        <f t="shared" si="41"/>
        <v>0.8</v>
      </c>
      <c r="U165" s="137">
        <f t="shared" si="41"/>
        <v>0.8</v>
      </c>
      <c r="V165" s="137">
        <f t="shared" si="41"/>
        <v>0.8</v>
      </c>
      <c r="W165" s="137">
        <f t="shared" si="41"/>
        <v>0.8</v>
      </c>
      <c r="X165" s="137">
        <f t="shared" si="41"/>
        <v>0.8</v>
      </c>
      <c r="Y165" s="137">
        <f t="shared" si="41"/>
        <v>0.8</v>
      </c>
      <c r="Z165" s="137">
        <f t="shared" si="41"/>
        <v>0.8</v>
      </c>
      <c r="AA165" s="137">
        <f t="shared" si="41"/>
        <v>0.8</v>
      </c>
      <c r="AB165" s="137">
        <f t="shared" si="41"/>
        <v>0.8</v>
      </c>
      <c r="AC165" s="137">
        <f t="shared" si="41"/>
        <v>0.8</v>
      </c>
      <c r="AD165" s="137">
        <f t="shared" si="41"/>
        <v>0.8</v>
      </c>
      <c r="AE165" s="137">
        <f t="shared" si="41"/>
        <v>0.8</v>
      </c>
      <c r="AF165" s="137">
        <f t="shared" si="41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0"/>
        <v>1.5</v>
      </c>
      <c r="D166" s="137">
        <f t="shared" si="40"/>
        <v>1.5</v>
      </c>
      <c r="E166" s="137">
        <f t="shared" si="40"/>
        <v>1.5</v>
      </c>
      <c r="F166" s="137">
        <f t="shared" si="40"/>
        <v>1.5</v>
      </c>
      <c r="G166" s="137">
        <f t="shared" si="40"/>
        <v>1.5</v>
      </c>
      <c r="H166" s="137">
        <f t="shared" si="40"/>
        <v>1.5</v>
      </c>
      <c r="I166" s="137">
        <f t="shared" si="40"/>
        <v>1.5</v>
      </c>
      <c r="J166" s="137">
        <f t="shared" si="40"/>
        <v>1.5</v>
      </c>
      <c r="K166" s="137">
        <f t="shared" si="40"/>
        <v>1.5</v>
      </c>
      <c r="L166" s="137">
        <f t="shared" si="40"/>
        <v>1.5</v>
      </c>
      <c r="M166" s="137">
        <f t="shared" si="40"/>
        <v>1.5</v>
      </c>
      <c r="N166" s="137">
        <f t="shared" si="40"/>
        <v>1.5</v>
      </c>
      <c r="O166" s="137">
        <f t="shared" si="40"/>
        <v>1.5</v>
      </c>
      <c r="P166" s="137">
        <f t="shared" si="40"/>
        <v>1.5</v>
      </c>
      <c r="Q166" s="137">
        <f t="shared" si="40"/>
        <v>1.5</v>
      </c>
      <c r="R166" s="137">
        <f t="shared" si="41"/>
        <v>1.5</v>
      </c>
      <c r="S166" s="137">
        <f t="shared" si="41"/>
        <v>1.5</v>
      </c>
      <c r="T166" s="137">
        <f t="shared" si="41"/>
        <v>1.5</v>
      </c>
      <c r="U166" s="137">
        <f t="shared" si="41"/>
        <v>1.5</v>
      </c>
      <c r="V166" s="137">
        <f t="shared" si="41"/>
        <v>1.5</v>
      </c>
      <c r="W166" s="137">
        <f t="shared" si="41"/>
        <v>1.5</v>
      </c>
      <c r="X166" s="137">
        <f t="shared" si="41"/>
        <v>1.5</v>
      </c>
      <c r="Y166" s="137">
        <f t="shared" si="41"/>
        <v>1.5</v>
      </c>
      <c r="Z166" s="137">
        <f t="shared" si="41"/>
        <v>1.5</v>
      </c>
      <c r="AA166" s="137">
        <f t="shared" si="41"/>
        <v>1.5</v>
      </c>
      <c r="AB166" s="137">
        <f t="shared" si="41"/>
        <v>1.5</v>
      </c>
      <c r="AC166" s="137">
        <f t="shared" si="41"/>
        <v>1.5</v>
      </c>
      <c r="AD166" s="137">
        <f t="shared" si="41"/>
        <v>1.5</v>
      </c>
      <c r="AE166" s="137">
        <f t="shared" si="41"/>
        <v>1.5</v>
      </c>
      <c r="AF166" s="137">
        <f t="shared" si="41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0"/>
        <v>1</v>
      </c>
      <c r="D167" s="137">
        <f t="shared" si="40"/>
        <v>1</v>
      </c>
      <c r="E167" s="137">
        <f t="shared" si="40"/>
        <v>1</v>
      </c>
      <c r="F167" s="137">
        <f t="shared" si="40"/>
        <v>1</v>
      </c>
      <c r="G167" s="137">
        <f t="shared" si="40"/>
        <v>1</v>
      </c>
      <c r="H167" s="137">
        <f t="shared" si="40"/>
        <v>1</v>
      </c>
      <c r="I167" s="137">
        <f t="shared" si="40"/>
        <v>1</v>
      </c>
      <c r="J167" s="137">
        <f t="shared" si="40"/>
        <v>1</v>
      </c>
      <c r="K167" s="137">
        <f t="shared" si="40"/>
        <v>1</v>
      </c>
      <c r="L167" s="137">
        <f t="shared" si="40"/>
        <v>1</v>
      </c>
      <c r="M167" s="137">
        <f t="shared" si="40"/>
        <v>1</v>
      </c>
      <c r="N167" s="137">
        <f t="shared" si="40"/>
        <v>1</v>
      </c>
      <c r="O167" s="137">
        <f t="shared" si="40"/>
        <v>1</v>
      </c>
      <c r="P167" s="137">
        <f t="shared" si="40"/>
        <v>1</v>
      </c>
      <c r="Q167" s="137">
        <f t="shared" si="40"/>
        <v>1</v>
      </c>
      <c r="R167" s="137">
        <f t="shared" si="41"/>
        <v>1</v>
      </c>
      <c r="S167" s="137">
        <f t="shared" si="41"/>
        <v>1</v>
      </c>
      <c r="T167" s="137">
        <f t="shared" si="41"/>
        <v>1</v>
      </c>
      <c r="U167" s="137">
        <f t="shared" si="41"/>
        <v>1</v>
      </c>
      <c r="V167" s="137">
        <f t="shared" si="41"/>
        <v>1</v>
      </c>
      <c r="W167" s="137">
        <f t="shared" si="41"/>
        <v>1</v>
      </c>
      <c r="X167" s="137">
        <f t="shared" si="41"/>
        <v>1</v>
      </c>
      <c r="Y167" s="137">
        <f t="shared" si="41"/>
        <v>1</v>
      </c>
      <c r="Z167" s="137">
        <f t="shared" si="41"/>
        <v>1</v>
      </c>
      <c r="AA167" s="137">
        <f t="shared" si="41"/>
        <v>1</v>
      </c>
      <c r="AB167" s="137">
        <f t="shared" si="41"/>
        <v>1</v>
      </c>
      <c r="AC167" s="137">
        <f t="shared" si="41"/>
        <v>1</v>
      </c>
      <c r="AD167" s="137">
        <f t="shared" si="41"/>
        <v>1</v>
      </c>
      <c r="AE167" s="137">
        <f t="shared" si="41"/>
        <v>1</v>
      </c>
      <c r="AF167" s="137">
        <f t="shared" si="41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2">B169</f>
        <v>1</v>
      </c>
      <c r="D169" s="137">
        <f t="shared" si="42"/>
        <v>1</v>
      </c>
      <c r="E169" s="137">
        <f t="shared" si="42"/>
        <v>1</v>
      </c>
      <c r="F169" s="137">
        <f t="shared" si="42"/>
        <v>1</v>
      </c>
      <c r="G169" s="137">
        <f t="shared" si="42"/>
        <v>1</v>
      </c>
      <c r="H169" s="137">
        <f t="shared" si="42"/>
        <v>1</v>
      </c>
      <c r="I169" s="137">
        <f t="shared" si="42"/>
        <v>1</v>
      </c>
      <c r="J169" s="137">
        <f t="shared" si="42"/>
        <v>1</v>
      </c>
      <c r="K169" s="137">
        <f t="shared" si="42"/>
        <v>1</v>
      </c>
      <c r="L169" s="137">
        <f t="shared" si="42"/>
        <v>1</v>
      </c>
      <c r="M169" s="137">
        <f t="shared" si="42"/>
        <v>1</v>
      </c>
      <c r="N169" s="137">
        <f t="shared" si="42"/>
        <v>1</v>
      </c>
      <c r="O169" s="137">
        <f t="shared" si="42"/>
        <v>1</v>
      </c>
      <c r="P169" s="137">
        <f t="shared" si="42"/>
        <v>1</v>
      </c>
      <c r="Q169" s="137">
        <f t="shared" si="42"/>
        <v>1</v>
      </c>
      <c r="R169" s="137">
        <f t="shared" si="42"/>
        <v>1</v>
      </c>
      <c r="S169" s="137">
        <f t="shared" ref="R169:AF176" si="43">R169</f>
        <v>1</v>
      </c>
      <c r="T169" s="137">
        <f t="shared" si="43"/>
        <v>1</v>
      </c>
      <c r="U169" s="137">
        <f t="shared" si="43"/>
        <v>1</v>
      </c>
      <c r="V169" s="137">
        <f t="shared" si="43"/>
        <v>1</v>
      </c>
      <c r="W169" s="137">
        <f t="shared" si="43"/>
        <v>1</v>
      </c>
      <c r="X169" s="137">
        <f t="shared" si="43"/>
        <v>1</v>
      </c>
      <c r="Y169" s="137">
        <f t="shared" si="43"/>
        <v>1</v>
      </c>
      <c r="Z169" s="137">
        <f t="shared" si="43"/>
        <v>1</v>
      </c>
      <c r="AA169" s="137">
        <f t="shared" si="43"/>
        <v>1</v>
      </c>
      <c r="AB169" s="137">
        <f t="shared" si="43"/>
        <v>1</v>
      </c>
      <c r="AC169" s="137">
        <f t="shared" si="43"/>
        <v>1</v>
      </c>
      <c r="AD169" s="137">
        <f t="shared" si="43"/>
        <v>1</v>
      </c>
      <c r="AE169" s="137">
        <f t="shared" si="43"/>
        <v>1</v>
      </c>
      <c r="AF169" s="137">
        <f t="shared" si="43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2"/>
        <v>0.42</v>
      </c>
      <c r="D170" s="137">
        <f t="shared" si="42"/>
        <v>0.42</v>
      </c>
      <c r="E170" s="137">
        <f t="shared" si="42"/>
        <v>0.42</v>
      </c>
      <c r="F170" s="137">
        <f t="shared" si="42"/>
        <v>0.42</v>
      </c>
      <c r="G170" s="137">
        <f t="shared" si="42"/>
        <v>0.42</v>
      </c>
      <c r="H170" s="137">
        <f t="shared" si="42"/>
        <v>0.42</v>
      </c>
      <c r="I170" s="137">
        <f t="shared" si="42"/>
        <v>0.42</v>
      </c>
      <c r="J170" s="137">
        <f t="shared" si="42"/>
        <v>0.42</v>
      </c>
      <c r="K170" s="137">
        <f t="shared" si="42"/>
        <v>0.42</v>
      </c>
      <c r="L170" s="137">
        <f t="shared" si="42"/>
        <v>0.42</v>
      </c>
      <c r="M170" s="137">
        <f t="shared" si="42"/>
        <v>0.42</v>
      </c>
      <c r="N170" s="137">
        <f t="shared" si="42"/>
        <v>0.42</v>
      </c>
      <c r="O170" s="137">
        <f t="shared" si="42"/>
        <v>0.42</v>
      </c>
      <c r="P170" s="137">
        <f t="shared" si="42"/>
        <v>0.42</v>
      </c>
      <c r="Q170" s="137">
        <f t="shared" si="42"/>
        <v>0.42</v>
      </c>
      <c r="R170" s="137">
        <f t="shared" si="43"/>
        <v>0.42</v>
      </c>
      <c r="S170" s="137">
        <f t="shared" si="43"/>
        <v>0.42</v>
      </c>
      <c r="T170" s="137">
        <f t="shared" si="43"/>
        <v>0.42</v>
      </c>
      <c r="U170" s="137">
        <f t="shared" si="43"/>
        <v>0.42</v>
      </c>
      <c r="V170" s="137">
        <f t="shared" si="43"/>
        <v>0.42</v>
      </c>
      <c r="W170" s="137">
        <f t="shared" si="43"/>
        <v>0.42</v>
      </c>
      <c r="X170" s="137">
        <f t="shared" si="43"/>
        <v>0.42</v>
      </c>
      <c r="Y170" s="137">
        <f t="shared" si="43"/>
        <v>0.42</v>
      </c>
      <c r="Z170" s="137">
        <f t="shared" si="43"/>
        <v>0.42</v>
      </c>
      <c r="AA170" s="137">
        <f t="shared" si="43"/>
        <v>0.42</v>
      </c>
      <c r="AB170" s="137">
        <f t="shared" si="43"/>
        <v>0.42</v>
      </c>
      <c r="AC170" s="137">
        <f t="shared" si="43"/>
        <v>0.42</v>
      </c>
      <c r="AD170" s="137">
        <f t="shared" si="43"/>
        <v>0.42</v>
      </c>
      <c r="AE170" s="137">
        <f t="shared" si="43"/>
        <v>0.42</v>
      </c>
      <c r="AF170" s="137">
        <f t="shared" si="43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2"/>
        <v>0.46</v>
      </c>
      <c r="D171" s="137">
        <f t="shared" si="42"/>
        <v>0.46</v>
      </c>
      <c r="E171" s="137">
        <f t="shared" si="42"/>
        <v>0.46</v>
      </c>
      <c r="F171" s="137">
        <f t="shared" si="42"/>
        <v>0.46</v>
      </c>
      <c r="G171" s="137">
        <f t="shared" si="42"/>
        <v>0.46</v>
      </c>
      <c r="H171" s="137">
        <f t="shared" si="42"/>
        <v>0.46</v>
      </c>
      <c r="I171" s="137">
        <f t="shared" si="42"/>
        <v>0.46</v>
      </c>
      <c r="J171" s="137">
        <f t="shared" si="42"/>
        <v>0.46</v>
      </c>
      <c r="K171" s="137">
        <f t="shared" si="42"/>
        <v>0.46</v>
      </c>
      <c r="L171" s="137">
        <f t="shared" si="42"/>
        <v>0.46</v>
      </c>
      <c r="M171" s="137">
        <f t="shared" si="42"/>
        <v>0.46</v>
      </c>
      <c r="N171" s="137">
        <f t="shared" si="42"/>
        <v>0.46</v>
      </c>
      <c r="O171" s="137">
        <f t="shared" si="42"/>
        <v>0.46</v>
      </c>
      <c r="P171" s="137">
        <f t="shared" si="42"/>
        <v>0.46</v>
      </c>
      <c r="Q171" s="137">
        <f t="shared" si="42"/>
        <v>0.46</v>
      </c>
      <c r="R171" s="137">
        <f t="shared" si="43"/>
        <v>0.46</v>
      </c>
      <c r="S171" s="137">
        <f t="shared" si="43"/>
        <v>0.46</v>
      </c>
      <c r="T171" s="137">
        <f t="shared" si="43"/>
        <v>0.46</v>
      </c>
      <c r="U171" s="137">
        <f t="shared" si="43"/>
        <v>0.46</v>
      </c>
      <c r="V171" s="137">
        <f t="shared" si="43"/>
        <v>0.46</v>
      </c>
      <c r="W171" s="137">
        <f t="shared" si="43"/>
        <v>0.46</v>
      </c>
      <c r="X171" s="137">
        <f t="shared" si="43"/>
        <v>0.46</v>
      </c>
      <c r="Y171" s="137">
        <f t="shared" si="43"/>
        <v>0.46</v>
      </c>
      <c r="Z171" s="137">
        <f t="shared" si="43"/>
        <v>0.46</v>
      </c>
      <c r="AA171" s="137">
        <f t="shared" si="43"/>
        <v>0.46</v>
      </c>
      <c r="AB171" s="137">
        <f t="shared" si="43"/>
        <v>0.46</v>
      </c>
      <c r="AC171" s="137">
        <f t="shared" si="43"/>
        <v>0.46</v>
      </c>
      <c r="AD171" s="137">
        <f t="shared" si="43"/>
        <v>0.46</v>
      </c>
      <c r="AE171" s="137">
        <f t="shared" si="43"/>
        <v>0.46</v>
      </c>
      <c r="AF171" s="137">
        <f t="shared" si="43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2"/>
        <v>0.85</v>
      </c>
      <c r="D172" s="137">
        <f t="shared" si="42"/>
        <v>0.85</v>
      </c>
      <c r="E172" s="137">
        <f t="shared" si="42"/>
        <v>0.85</v>
      </c>
      <c r="F172" s="137">
        <f t="shared" si="42"/>
        <v>0.85</v>
      </c>
      <c r="G172" s="137">
        <f t="shared" si="42"/>
        <v>0.85</v>
      </c>
      <c r="H172" s="137">
        <f t="shared" si="42"/>
        <v>0.85</v>
      </c>
      <c r="I172" s="137">
        <f t="shared" si="42"/>
        <v>0.85</v>
      </c>
      <c r="J172" s="137">
        <f t="shared" si="42"/>
        <v>0.85</v>
      </c>
      <c r="K172" s="137">
        <f t="shared" si="42"/>
        <v>0.85</v>
      </c>
      <c r="L172" s="137">
        <f t="shared" si="42"/>
        <v>0.85</v>
      </c>
      <c r="M172" s="137">
        <f t="shared" si="42"/>
        <v>0.85</v>
      </c>
      <c r="N172" s="137">
        <f t="shared" si="42"/>
        <v>0.85</v>
      </c>
      <c r="O172" s="137">
        <f t="shared" si="42"/>
        <v>0.85</v>
      </c>
      <c r="P172" s="137">
        <f t="shared" si="42"/>
        <v>0.85</v>
      </c>
      <c r="Q172" s="137">
        <f t="shared" si="42"/>
        <v>0.85</v>
      </c>
      <c r="R172" s="137">
        <f t="shared" si="43"/>
        <v>0.85</v>
      </c>
      <c r="S172" s="137">
        <f t="shared" si="43"/>
        <v>0.85</v>
      </c>
      <c r="T172" s="137">
        <f t="shared" si="43"/>
        <v>0.85</v>
      </c>
      <c r="U172" s="137">
        <f t="shared" si="43"/>
        <v>0.85</v>
      </c>
      <c r="V172" s="137">
        <f t="shared" si="43"/>
        <v>0.85</v>
      </c>
      <c r="W172" s="137">
        <f t="shared" si="43"/>
        <v>0.85</v>
      </c>
      <c r="X172" s="137">
        <f t="shared" si="43"/>
        <v>0.85</v>
      </c>
      <c r="Y172" s="137">
        <f t="shared" si="43"/>
        <v>0.85</v>
      </c>
      <c r="Z172" s="137">
        <f t="shared" si="43"/>
        <v>0.85</v>
      </c>
      <c r="AA172" s="137">
        <f t="shared" si="43"/>
        <v>0.85</v>
      </c>
      <c r="AB172" s="137">
        <f t="shared" si="43"/>
        <v>0.85</v>
      </c>
      <c r="AC172" s="137">
        <f t="shared" si="43"/>
        <v>0.85</v>
      </c>
      <c r="AD172" s="137">
        <f t="shared" si="43"/>
        <v>0.85</v>
      </c>
      <c r="AE172" s="137">
        <f t="shared" si="43"/>
        <v>0.85</v>
      </c>
      <c r="AF172" s="137">
        <f t="shared" si="43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2"/>
        <v>0.9</v>
      </c>
      <c r="D173" s="137">
        <f t="shared" si="42"/>
        <v>0.9</v>
      </c>
      <c r="E173" s="137">
        <f t="shared" si="42"/>
        <v>0.9</v>
      </c>
      <c r="F173" s="137">
        <f t="shared" si="42"/>
        <v>0.9</v>
      </c>
      <c r="G173" s="137">
        <f t="shared" si="42"/>
        <v>0.9</v>
      </c>
      <c r="H173" s="137">
        <f t="shared" si="42"/>
        <v>0.9</v>
      </c>
      <c r="I173" s="137">
        <f t="shared" si="42"/>
        <v>0.9</v>
      </c>
      <c r="J173" s="137">
        <f t="shared" si="42"/>
        <v>0.9</v>
      </c>
      <c r="K173" s="137">
        <f t="shared" si="42"/>
        <v>0.9</v>
      </c>
      <c r="L173" s="137">
        <f t="shared" si="42"/>
        <v>0.9</v>
      </c>
      <c r="M173" s="137">
        <f t="shared" si="42"/>
        <v>0.9</v>
      </c>
      <c r="N173" s="137">
        <f t="shared" si="42"/>
        <v>0.9</v>
      </c>
      <c r="O173" s="137">
        <f t="shared" si="42"/>
        <v>0.9</v>
      </c>
      <c r="P173" s="137">
        <f t="shared" si="42"/>
        <v>0.9</v>
      </c>
      <c r="Q173" s="137">
        <f t="shared" si="42"/>
        <v>0.9</v>
      </c>
      <c r="R173" s="137">
        <f t="shared" si="43"/>
        <v>0.9</v>
      </c>
      <c r="S173" s="137">
        <f t="shared" si="43"/>
        <v>0.9</v>
      </c>
      <c r="T173" s="137">
        <f t="shared" si="43"/>
        <v>0.9</v>
      </c>
      <c r="U173" s="137">
        <f t="shared" si="43"/>
        <v>0.9</v>
      </c>
      <c r="V173" s="137">
        <f t="shared" si="43"/>
        <v>0.9</v>
      </c>
      <c r="W173" s="137">
        <f t="shared" si="43"/>
        <v>0.9</v>
      </c>
      <c r="X173" s="137">
        <f t="shared" si="43"/>
        <v>0.9</v>
      </c>
      <c r="Y173" s="137">
        <f t="shared" si="43"/>
        <v>0.9</v>
      </c>
      <c r="Z173" s="137">
        <f t="shared" si="43"/>
        <v>0.9</v>
      </c>
      <c r="AA173" s="137">
        <f t="shared" si="43"/>
        <v>0.9</v>
      </c>
      <c r="AB173" s="137">
        <f t="shared" si="43"/>
        <v>0.9</v>
      </c>
      <c r="AC173" s="137">
        <f t="shared" si="43"/>
        <v>0.9</v>
      </c>
      <c r="AD173" s="137">
        <f t="shared" si="43"/>
        <v>0.9</v>
      </c>
      <c r="AE173" s="137">
        <f t="shared" si="43"/>
        <v>0.9</v>
      </c>
      <c r="AF173" s="137">
        <f t="shared" si="43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2"/>
        <v>0.44</v>
      </c>
      <c r="D174" s="137">
        <f t="shared" si="42"/>
        <v>0.44</v>
      </c>
      <c r="E174" s="137">
        <f t="shared" si="42"/>
        <v>0.44</v>
      </c>
      <c r="F174" s="137">
        <f t="shared" si="42"/>
        <v>0.44</v>
      </c>
      <c r="G174" s="137">
        <f t="shared" si="42"/>
        <v>0.44</v>
      </c>
      <c r="H174" s="137">
        <f t="shared" si="42"/>
        <v>0.44</v>
      </c>
      <c r="I174" s="137">
        <f t="shared" si="42"/>
        <v>0.44</v>
      </c>
      <c r="J174" s="137">
        <f t="shared" si="42"/>
        <v>0.44</v>
      </c>
      <c r="K174" s="137">
        <f t="shared" si="42"/>
        <v>0.44</v>
      </c>
      <c r="L174" s="137">
        <f t="shared" si="42"/>
        <v>0.44</v>
      </c>
      <c r="M174" s="137">
        <f t="shared" si="42"/>
        <v>0.44</v>
      </c>
      <c r="N174" s="137">
        <f t="shared" si="42"/>
        <v>0.44</v>
      </c>
      <c r="O174" s="137">
        <f t="shared" si="42"/>
        <v>0.44</v>
      </c>
      <c r="P174" s="137">
        <f t="shared" si="42"/>
        <v>0.44</v>
      </c>
      <c r="Q174" s="137">
        <f t="shared" si="42"/>
        <v>0.44</v>
      </c>
      <c r="R174" s="137">
        <f t="shared" si="43"/>
        <v>0.44</v>
      </c>
      <c r="S174" s="137">
        <f t="shared" si="43"/>
        <v>0.44</v>
      </c>
      <c r="T174" s="137">
        <f t="shared" si="43"/>
        <v>0.44</v>
      </c>
      <c r="U174" s="137">
        <f t="shared" si="43"/>
        <v>0.44</v>
      </c>
      <c r="V174" s="137">
        <f t="shared" si="43"/>
        <v>0.44</v>
      </c>
      <c r="W174" s="137">
        <f t="shared" si="43"/>
        <v>0.44</v>
      </c>
      <c r="X174" s="137">
        <f t="shared" si="43"/>
        <v>0.44</v>
      </c>
      <c r="Y174" s="137">
        <f t="shared" si="43"/>
        <v>0.44</v>
      </c>
      <c r="Z174" s="137">
        <f t="shared" si="43"/>
        <v>0.44</v>
      </c>
      <c r="AA174" s="137">
        <f t="shared" si="43"/>
        <v>0.44</v>
      </c>
      <c r="AB174" s="137">
        <f t="shared" si="43"/>
        <v>0.44</v>
      </c>
      <c r="AC174" s="137">
        <f t="shared" si="43"/>
        <v>0.44</v>
      </c>
      <c r="AD174" s="137">
        <f t="shared" si="43"/>
        <v>0.44</v>
      </c>
      <c r="AE174" s="137">
        <f t="shared" si="43"/>
        <v>0.44</v>
      </c>
      <c r="AF174" s="137">
        <f t="shared" si="43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2"/>
        <v>2.1</v>
      </c>
      <c r="D175" s="137">
        <f t="shared" si="42"/>
        <v>2.1</v>
      </c>
      <c r="E175" s="137">
        <f t="shared" si="42"/>
        <v>2.1</v>
      </c>
      <c r="F175" s="137">
        <f t="shared" si="42"/>
        <v>2.1</v>
      </c>
      <c r="G175" s="137">
        <f t="shared" si="42"/>
        <v>2.1</v>
      </c>
      <c r="H175" s="137">
        <f t="shared" si="42"/>
        <v>2.1</v>
      </c>
      <c r="I175" s="137">
        <f t="shared" si="42"/>
        <v>2.1</v>
      </c>
      <c r="J175" s="137">
        <f t="shared" si="42"/>
        <v>2.1</v>
      </c>
      <c r="K175" s="137">
        <f t="shared" si="42"/>
        <v>2.1</v>
      </c>
      <c r="L175" s="137">
        <f t="shared" si="42"/>
        <v>2.1</v>
      </c>
      <c r="M175" s="137">
        <f t="shared" si="42"/>
        <v>2.1</v>
      </c>
      <c r="N175" s="137">
        <f t="shared" si="42"/>
        <v>2.1</v>
      </c>
      <c r="O175" s="137">
        <f t="shared" si="42"/>
        <v>2.1</v>
      </c>
      <c r="P175" s="137">
        <f t="shared" si="42"/>
        <v>2.1</v>
      </c>
      <c r="Q175" s="137">
        <f t="shared" si="42"/>
        <v>2.1</v>
      </c>
      <c r="R175" s="137">
        <f t="shared" si="43"/>
        <v>2.1</v>
      </c>
      <c r="S175" s="137">
        <f t="shared" si="43"/>
        <v>2.1</v>
      </c>
      <c r="T175" s="137">
        <f t="shared" si="43"/>
        <v>2.1</v>
      </c>
      <c r="U175" s="137">
        <f t="shared" si="43"/>
        <v>2.1</v>
      </c>
      <c r="V175" s="137">
        <f t="shared" si="43"/>
        <v>2.1</v>
      </c>
      <c r="W175" s="137">
        <f t="shared" si="43"/>
        <v>2.1</v>
      </c>
      <c r="X175" s="137">
        <f t="shared" si="43"/>
        <v>2.1</v>
      </c>
      <c r="Y175" s="137">
        <f t="shared" si="43"/>
        <v>2.1</v>
      </c>
      <c r="Z175" s="137">
        <f t="shared" si="43"/>
        <v>2.1</v>
      </c>
      <c r="AA175" s="137">
        <f t="shared" si="43"/>
        <v>2.1</v>
      </c>
      <c r="AB175" s="137">
        <f t="shared" si="43"/>
        <v>2.1</v>
      </c>
      <c r="AC175" s="137">
        <f t="shared" si="43"/>
        <v>2.1</v>
      </c>
      <c r="AD175" s="137">
        <f t="shared" si="43"/>
        <v>2.1</v>
      </c>
      <c r="AE175" s="137">
        <f t="shared" si="43"/>
        <v>2.1</v>
      </c>
      <c r="AF175" s="137">
        <f t="shared" si="43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2"/>
        <v>0.9</v>
      </c>
      <c r="D176" s="137">
        <f t="shared" si="42"/>
        <v>0.9</v>
      </c>
      <c r="E176" s="137">
        <f t="shared" si="42"/>
        <v>0.9</v>
      </c>
      <c r="F176" s="137">
        <f t="shared" si="42"/>
        <v>0.9</v>
      </c>
      <c r="G176" s="137">
        <f t="shared" si="42"/>
        <v>0.9</v>
      </c>
      <c r="H176" s="137">
        <f t="shared" si="42"/>
        <v>0.9</v>
      </c>
      <c r="I176" s="137">
        <f t="shared" si="42"/>
        <v>0.9</v>
      </c>
      <c r="J176" s="137">
        <f t="shared" si="42"/>
        <v>0.9</v>
      </c>
      <c r="K176" s="137">
        <f t="shared" si="42"/>
        <v>0.9</v>
      </c>
      <c r="L176" s="137">
        <f t="shared" si="42"/>
        <v>0.9</v>
      </c>
      <c r="M176" s="137">
        <f t="shared" si="42"/>
        <v>0.9</v>
      </c>
      <c r="N176" s="137">
        <f t="shared" si="42"/>
        <v>0.9</v>
      </c>
      <c r="O176" s="137">
        <f t="shared" si="42"/>
        <v>0.9</v>
      </c>
      <c r="P176" s="137">
        <f t="shared" si="42"/>
        <v>0.9</v>
      </c>
      <c r="Q176" s="137">
        <f t="shared" si="42"/>
        <v>0.9</v>
      </c>
      <c r="R176" s="137">
        <f t="shared" si="43"/>
        <v>0.9</v>
      </c>
      <c r="S176" s="137">
        <f t="shared" si="43"/>
        <v>0.9</v>
      </c>
      <c r="T176" s="137">
        <f t="shared" si="43"/>
        <v>0.9</v>
      </c>
      <c r="U176" s="137">
        <f t="shared" si="43"/>
        <v>0.9</v>
      </c>
      <c r="V176" s="137">
        <f t="shared" si="43"/>
        <v>0.9</v>
      </c>
      <c r="W176" s="137">
        <f t="shared" si="43"/>
        <v>0.9</v>
      </c>
      <c r="X176" s="137">
        <f t="shared" si="43"/>
        <v>0.9</v>
      </c>
      <c r="Y176" s="137">
        <f t="shared" si="43"/>
        <v>0.9</v>
      </c>
      <c r="Z176" s="137">
        <f t="shared" si="43"/>
        <v>0.9</v>
      </c>
      <c r="AA176" s="137">
        <f t="shared" si="43"/>
        <v>0.9</v>
      </c>
      <c r="AB176" s="137">
        <f t="shared" si="43"/>
        <v>0.9</v>
      </c>
      <c r="AC176" s="137">
        <f t="shared" si="43"/>
        <v>0.9</v>
      </c>
      <c r="AD176" s="137">
        <f t="shared" si="43"/>
        <v>0.9</v>
      </c>
      <c r="AE176" s="137">
        <f t="shared" si="43"/>
        <v>0.9</v>
      </c>
      <c r="AF176" s="137">
        <f t="shared" si="43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4">B178</f>
        <v>0.57999999999999996</v>
      </c>
      <c r="D178" s="137">
        <f t="shared" si="44"/>
        <v>0.57999999999999996</v>
      </c>
      <c r="E178" s="137">
        <f t="shared" si="44"/>
        <v>0.57999999999999996</v>
      </c>
      <c r="F178" s="137">
        <f t="shared" si="44"/>
        <v>0.57999999999999996</v>
      </c>
      <c r="G178" s="137">
        <f t="shared" si="44"/>
        <v>0.57999999999999996</v>
      </c>
      <c r="H178" s="137">
        <f t="shared" si="44"/>
        <v>0.57999999999999996</v>
      </c>
      <c r="I178" s="137">
        <f t="shared" si="44"/>
        <v>0.57999999999999996</v>
      </c>
      <c r="J178" s="137">
        <f t="shared" si="44"/>
        <v>0.57999999999999996</v>
      </c>
      <c r="K178" s="137">
        <f t="shared" si="44"/>
        <v>0.57999999999999996</v>
      </c>
      <c r="L178" s="137">
        <f t="shared" si="44"/>
        <v>0.57999999999999996</v>
      </c>
      <c r="M178" s="137">
        <f t="shared" si="44"/>
        <v>0.57999999999999996</v>
      </c>
      <c r="N178" s="137">
        <f t="shared" si="44"/>
        <v>0.57999999999999996</v>
      </c>
      <c r="O178" s="137">
        <f t="shared" si="44"/>
        <v>0.57999999999999996</v>
      </c>
      <c r="P178" s="137">
        <f t="shared" si="44"/>
        <v>0.57999999999999996</v>
      </c>
      <c r="Q178" s="137">
        <f t="shared" si="44"/>
        <v>0.57999999999999996</v>
      </c>
      <c r="R178" s="137">
        <f t="shared" si="44"/>
        <v>0.57999999999999996</v>
      </c>
      <c r="S178" s="137">
        <f t="shared" ref="R178:AF190" si="45">R178</f>
        <v>0.57999999999999996</v>
      </c>
      <c r="T178" s="137">
        <f t="shared" si="45"/>
        <v>0.57999999999999996</v>
      </c>
      <c r="U178" s="137">
        <f t="shared" si="45"/>
        <v>0.57999999999999996</v>
      </c>
      <c r="V178" s="137">
        <f t="shared" si="45"/>
        <v>0.57999999999999996</v>
      </c>
      <c r="W178" s="137">
        <f t="shared" si="45"/>
        <v>0.57999999999999996</v>
      </c>
      <c r="X178" s="137">
        <f t="shared" si="45"/>
        <v>0.57999999999999996</v>
      </c>
      <c r="Y178" s="137">
        <f t="shared" si="45"/>
        <v>0.57999999999999996</v>
      </c>
      <c r="Z178" s="137">
        <f t="shared" si="45"/>
        <v>0.57999999999999996</v>
      </c>
      <c r="AA178" s="137">
        <f t="shared" si="45"/>
        <v>0.57999999999999996</v>
      </c>
      <c r="AB178" s="137">
        <f t="shared" si="45"/>
        <v>0.57999999999999996</v>
      </c>
      <c r="AC178" s="137">
        <f t="shared" si="45"/>
        <v>0.57999999999999996</v>
      </c>
      <c r="AD178" s="137">
        <f t="shared" si="45"/>
        <v>0.57999999999999996</v>
      </c>
      <c r="AE178" s="137">
        <f t="shared" si="45"/>
        <v>0.57999999999999996</v>
      </c>
      <c r="AF178" s="137">
        <f t="shared" si="45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4"/>
        <v>0.8</v>
      </c>
      <c r="D179" s="137">
        <f t="shared" si="44"/>
        <v>0.8</v>
      </c>
      <c r="E179" s="137">
        <f t="shared" si="44"/>
        <v>0.8</v>
      </c>
      <c r="F179" s="137">
        <f t="shared" si="44"/>
        <v>0.8</v>
      </c>
      <c r="G179" s="137">
        <f t="shared" si="44"/>
        <v>0.8</v>
      </c>
      <c r="H179" s="137">
        <f t="shared" si="44"/>
        <v>0.8</v>
      </c>
      <c r="I179" s="137">
        <f t="shared" si="44"/>
        <v>0.8</v>
      </c>
      <c r="J179" s="137">
        <f t="shared" si="44"/>
        <v>0.8</v>
      </c>
      <c r="K179" s="137">
        <f t="shared" si="44"/>
        <v>0.8</v>
      </c>
      <c r="L179" s="137">
        <f t="shared" si="44"/>
        <v>0.8</v>
      </c>
      <c r="M179" s="137">
        <f t="shared" si="44"/>
        <v>0.8</v>
      </c>
      <c r="N179" s="137">
        <f t="shared" si="44"/>
        <v>0.8</v>
      </c>
      <c r="O179" s="137">
        <f t="shared" si="44"/>
        <v>0.8</v>
      </c>
      <c r="P179" s="137">
        <f t="shared" si="44"/>
        <v>0.8</v>
      </c>
      <c r="Q179" s="137">
        <f t="shared" si="44"/>
        <v>0.8</v>
      </c>
      <c r="R179" s="137">
        <f t="shared" si="44"/>
        <v>0.8</v>
      </c>
      <c r="S179" s="137">
        <f t="shared" si="45"/>
        <v>0.8</v>
      </c>
      <c r="T179" s="137">
        <f t="shared" si="45"/>
        <v>0.8</v>
      </c>
      <c r="U179" s="137">
        <f t="shared" si="45"/>
        <v>0.8</v>
      </c>
      <c r="V179" s="137">
        <f t="shared" si="45"/>
        <v>0.8</v>
      </c>
      <c r="W179" s="137">
        <f t="shared" si="45"/>
        <v>0.8</v>
      </c>
      <c r="X179" s="137">
        <f t="shared" si="45"/>
        <v>0.8</v>
      </c>
      <c r="Y179" s="137">
        <f t="shared" si="45"/>
        <v>0.8</v>
      </c>
      <c r="Z179" s="137">
        <f t="shared" si="45"/>
        <v>0.8</v>
      </c>
      <c r="AA179" s="137">
        <f t="shared" si="45"/>
        <v>0.8</v>
      </c>
      <c r="AB179" s="137">
        <f t="shared" si="45"/>
        <v>0.8</v>
      </c>
      <c r="AC179" s="137">
        <f t="shared" si="45"/>
        <v>0.8</v>
      </c>
      <c r="AD179" s="137">
        <f t="shared" si="45"/>
        <v>0.8</v>
      </c>
      <c r="AE179" s="137">
        <f t="shared" si="45"/>
        <v>0.8</v>
      </c>
      <c r="AF179" s="137">
        <f t="shared" si="45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4"/>
        <v>0</v>
      </c>
      <c r="D180" s="137">
        <f t="shared" si="44"/>
        <v>0</v>
      </c>
      <c r="E180" s="137">
        <f t="shared" si="44"/>
        <v>0</v>
      </c>
      <c r="F180" s="137">
        <f t="shared" si="44"/>
        <v>0</v>
      </c>
      <c r="G180" s="137">
        <f t="shared" si="44"/>
        <v>0</v>
      </c>
      <c r="H180" s="137">
        <f t="shared" si="44"/>
        <v>0</v>
      </c>
      <c r="I180" s="137">
        <f t="shared" si="44"/>
        <v>0</v>
      </c>
      <c r="J180" s="137">
        <f t="shared" si="44"/>
        <v>0</v>
      </c>
      <c r="K180" s="137">
        <f t="shared" si="44"/>
        <v>0</v>
      </c>
      <c r="L180" s="137">
        <f t="shared" si="44"/>
        <v>0</v>
      </c>
      <c r="M180" s="137">
        <f t="shared" si="44"/>
        <v>0</v>
      </c>
      <c r="N180" s="137">
        <f t="shared" si="44"/>
        <v>0</v>
      </c>
      <c r="O180" s="137">
        <f t="shared" si="44"/>
        <v>0</v>
      </c>
      <c r="P180" s="137">
        <f t="shared" si="44"/>
        <v>0</v>
      </c>
      <c r="Q180" s="137">
        <f t="shared" si="44"/>
        <v>0</v>
      </c>
      <c r="R180" s="137">
        <f t="shared" si="44"/>
        <v>0</v>
      </c>
      <c r="S180" s="137">
        <f t="shared" si="45"/>
        <v>0</v>
      </c>
      <c r="T180" s="137">
        <f t="shared" si="45"/>
        <v>0</v>
      </c>
      <c r="U180" s="137">
        <f t="shared" si="45"/>
        <v>0</v>
      </c>
      <c r="V180" s="137">
        <f t="shared" si="45"/>
        <v>0</v>
      </c>
      <c r="W180" s="137">
        <f t="shared" si="45"/>
        <v>0</v>
      </c>
      <c r="X180" s="137">
        <f t="shared" si="45"/>
        <v>0</v>
      </c>
      <c r="Y180" s="137">
        <f t="shared" si="45"/>
        <v>0</v>
      </c>
      <c r="Z180" s="137">
        <f t="shared" si="45"/>
        <v>0</v>
      </c>
      <c r="AA180" s="137">
        <f t="shared" si="45"/>
        <v>0</v>
      </c>
      <c r="AB180" s="137">
        <f t="shared" si="45"/>
        <v>0</v>
      </c>
      <c r="AC180" s="137">
        <f t="shared" si="45"/>
        <v>0</v>
      </c>
      <c r="AD180" s="137">
        <f t="shared" si="45"/>
        <v>0</v>
      </c>
      <c r="AE180" s="137">
        <f t="shared" si="45"/>
        <v>0</v>
      </c>
      <c r="AF180" s="137">
        <f t="shared" si="45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4"/>
        <v>0.6</v>
      </c>
      <c r="D182" s="137">
        <f t="shared" si="44"/>
        <v>0.6</v>
      </c>
      <c r="E182" s="137">
        <f t="shared" si="44"/>
        <v>0.6</v>
      </c>
      <c r="F182" s="137">
        <f t="shared" si="44"/>
        <v>0.6</v>
      </c>
      <c r="G182" s="137">
        <f t="shared" si="44"/>
        <v>0.6</v>
      </c>
      <c r="H182" s="137">
        <f t="shared" si="44"/>
        <v>0.6</v>
      </c>
      <c r="I182" s="137">
        <f t="shared" si="44"/>
        <v>0.6</v>
      </c>
      <c r="J182" s="137">
        <f t="shared" si="44"/>
        <v>0.6</v>
      </c>
      <c r="K182" s="137">
        <f t="shared" si="44"/>
        <v>0.6</v>
      </c>
      <c r="L182" s="137">
        <f t="shared" si="44"/>
        <v>0.6</v>
      </c>
      <c r="M182" s="137">
        <f t="shared" si="44"/>
        <v>0.6</v>
      </c>
      <c r="N182" s="137">
        <f t="shared" si="44"/>
        <v>0.6</v>
      </c>
      <c r="O182" s="137">
        <f t="shared" si="44"/>
        <v>0.6</v>
      </c>
      <c r="P182" s="137">
        <f t="shared" si="44"/>
        <v>0.6</v>
      </c>
      <c r="Q182" s="137">
        <f t="shared" si="44"/>
        <v>0.6</v>
      </c>
      <c r="R182" s="137">
        <f t="shared" si="44"/>
        <v>0.6</v>
      </c>
      <c r="S182" s="137">
        <f t="shared" si="45"/>
        <v>0.6</v>
      </c>
      <c r="T182" s="137">
        <f t="shared" si="45"/>
        <v>0.6</v>
      </c>
      <c r="U182" s="137">
        <f t="shared" si="45"/>
        <v>0.6</v>
      </c>
      <c r="V182" s="137">
        <f t="shared" si="45"/>
        <v>0.6</v>
      </c>
      <c r="W182" s="137">
        <f t="shared" si="45"/>
        <v>0.6</v>
      </c>
      <c r="X182" s="137">
        <f t="shared" si="45"/>
        <v>0.6</v>
      </c>
      <c r="Y182" s="137">
        <f t="shared" si="45"/>
        <v>0.6</v>
      </c>
      <c r="Z182" s="137">
        <f t="shared" si="45"/>
        <v>0.6</v>
      </c>
      <c r="AA182" s="137">
        <f t="shared" si="45"/>
        <v>0.6</v>
      </c>
      <c r="AB182" s="137">
        <f t="shared" si="45"/>
        <v>0.6</v>
      </c>
      <c r="AC182" s="137">
        <f t="shared" si="45"/>
        <v>0.6</v>
      </c>
      <c r="AD182" s="137">
        <f t="shared" si="45"/>
        <v>0.6</v>
      </c>
      <c r="AE182" s="137">
        <f t="shared" si="45"/>
        <v>0.6</v>
      </c>
      <c r="AF182" s="137">
        <f t="shared" si="45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4"/>
        <v>0.35</v>
      </c>
      <c r="D183" s="137">
        <f t="shared" si="44"/>
        <v>0.35</v>
      </c>
      <c r="E183" s="137">
        <f t="shared" si="44"/>
        <v>0.35</v>
      </c>
      <c r="F183" s="137">
        <f t="shared" si="44"/>
        <v>0.35</v>
      </c>
      <c r="G183" s="137">
        <f t="shared" si="44"/>
        <v>0.35</v>
      </c>
      <c r="H183" s="137">
        <f t="shared" si="44"/>
        <v>0.35</v>
      </c>
      <c r="I183" s="137">
        <f t="shared" si="44"/>
        <v>0.35</v>
      </c>
      <c r="J183" s="137">
        <f t="shared" si="44"/>
        <v>0.35</v>
      </c>
      <c r="K183" s="137">
        <f t="shared" si="44"/>
        <v>0.35</v>
      </c>
      <c r="L183" s="137">
        <f t="shared" si="44"/>
        <v>0.35</v>
      </c>
      <c r="M183" s="137">
        <f t="shared" si="44"/>
        <v>0.35</v>
      </c>
      <c r="N183" s="137">
        <f t="shared" si="44"/>
        <v>0.35</v>
      </c>
      <c r="O183" s="137">
        <f t="shared" si="44"/>
        <v>0.35</v>
      </c>
      <c r="P183" s="137">
        <f t="shared" si="44"/>
        <v>0.35</v>
      </c>
      <c r="Q183" s="137">
        <f t="shared" si="44"/>
        <v>0.35</v>
      </c>
      <c r="R183" s="137">
        <f t="shared" si="44"/>
        <v>0.35</v>
      </c>
      <c r="S183" s="137">
        <f t="shared" si="45"/>
        <v>0.35</v>
      </c>
      <c r="T183" s="137">
        <f t="shared" si="45"/>
        <v>0.35</v>
      </c>
      <c r="U183" s="137">
        <f t="shared" si="45"/>
        <v>0.35</v>
      </c>
      <c r="V183" s="137">
        <f t="shared" si="45"/>
        <v>0.35</v>
      </c>
      <c r="W183" s="137">
        <f t="shared" si="45"/>
        <v>0.35</v>
      </c>
      <c r="X183" s="137">
        <f t="shared" si="45"/>
        <v>0.35</v>
      </c>
      <c r="Y183" s="137">
        <f t="shared" si="45"/>
        <v>0.35</v>
      </c>
      <c r="Z183" s="137">
        <f t="shared" si="45"/>
        <v>0.35</v>
      </c>
      <c r="AA183" s="137">
        <f t="shared" si="45"/>
        <v>0.35</v>
      </c>
      <c r="AB183" s="137">
        <f t="shared" si="45"/>
        <v>0.35</v>
      </c>
      <c r="AC183" s="137">
        <f t="shared" si="45"/>
        <v>0.35</v>
      </c>
      <c r="AD183" s="137">
        <f t="shared" si="45"/>
        <v>0.35</v>
      </c>
      <c r="AE183" s="137">
        <f t="shared" si="45"/>
        <v>0.35</v>
      </c>
      <c r="AF183" s="137">
        <f t="shared" si="45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4"/>
        <v>0.28999999999999998</v>
      </c>
      <c r="D184" s="137">
        <f t="shared" si="44"/>
        <v>0.28999999999999998</v>
      </c>
      <c r="E184" s="137">
        <f t="shared" si="44"/>
        <v>0.28999999999999998</v>
      </c>
      <c r="F184" s="137">
        <f t="shared" si="44"/>
        <v>0.28999999999999998</v>
      </c>
      <c r="G184" s="137">
        <f t="shared" si="44"/>
        <v>0.28999999999999998</v>
      </c>
      <c r="H184" s="137">
        <f t="shared" si="44"/>
        <v>0.28999999999999998</v>
      </c>
      <c r="I184" s="137">
        <f t="shared" si="44"/>
        <v>0.28999999999999998</v>
      </c>
      <c r="J184" s="137">
        <f t="shared" si="44"/>
        <v>0.28999999999999998</v>
      </c>
      <c r="K184" s="137">
        <f t="shared" si="44"/>
        <v>0.28999999999999998</v>
      </c>
      <c r="L184" s="137">
        <f t="shared" si="44"/>
        <v>0.28999999999999998</v>
      </c>
      <c r="M184" s="137">
        <f t="shared" si="44"/>
        <v>0.28999999999999998</v>
      </c>
      <c r="N184" s="137">
        <f t="shared" si="44"/>
        <v>0.28999999999999998</v>
      </c>
      <c r="O184" s="137">
        <f t="shared" si="44"/>
        <v>0.28999999999999998</v>
      </c>
      <c r="P184" s="137">
        <f t="shared" si="44"/>
        <v>0.28999999999999998</v>
      </c>
      <c r="Q184" s="137">
        <f t="shared" si="44"/>
        <v>0.28999999999999998</v>
      </c>
      <c r="R184" s="137">
        <f t="shared" si="44"/>
        <v>0.28999999999999998</v>
      </c>
      <c r="S184" s="137">
        <f t="shared" si="45"/>
        <v>0.28999999999999998</v>
      </c>
      <c r="T184" s="137">
        <f t="shared" si="45"/>
        <v>0.28999999999999998</v>
      </c>
      <c r="U184" s="137">
        <f t="shared" si="45"/>
        <v>0.28999999999999998</v>
      </c>
      <c r="V184" s="137">
        <f t="shared" si="45"/>
        <v>0.28999999999999998</v>
      </c>
      <c r="W184" s="137">
        <f t="shared" si="45"/>
        <v>0.28999999999999998</v>
      </c>
      <c r="X184" s="137">
        <f t="shared" si="45"/>
        <v>0.28999999999999998</v>
      </c>
      <c r="Y184" s="137">
        <f t="shared" si="45"/>
        <v>0.28999999999999998</v>
      </c>
      <c r="Z184" s="137">
        <f t="shared" si="45"/>
        <v>0.28999999999999998</v>
      </c>
      <c r="AA184" s="137">
        <f t="shared" si="45"/>
        <v>0.28999999999999998</v>
      </c>
      <c r="AB184" s="137">
        <f t="shared" si="45"/>
        <v>0.28999999999999998</v>
      </c>
      <c r="AC184" s="137">
        <f t="shared" si="45"/>
        <v>0.28999999999999998</v>
      </c>
      <c r="AD184" s="137">
        <f t="shared" si="45"/>
        <v>0.28999999999999998</v>
      </c>
      <c r="AE184" s="137">
        <f t="shared" si="45"/>
        <v>0.28999999999999998</v>
      </c>
      <c r="AF184" s="137">
        <f t="shared" si="45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4"/>
        <v>0.06</v>
      </c>
      <c r="D185" s="137">
        <f t="shared" si="44"/>
        <v>0.06</v>
      </c>
      <c r="E185" s="137">
        <f t="shared" si="44"/>
        <v>0.06</v>
      </c>
      <c r="F185" s="137">
        <f t="shared" si="44"/>
        <v>0.06</v>
      </c>
      <c r="G185" s="137">
        <f t="shared" si="44"/>
        <v>0.06</v>
      </c>
      <c r="H185" s="137">
        <f t="shared" si="44"/>
        <v>0.06</v>
      </c>
      <c r="I185" s="137">
        <f t="shared" si="44"/>
        <v>0.06</v>
      </c>
      <c r="J185" s="137">
        <f t="shared" si="44"/>
        <v>0.06</v>
      </c>
      <c r="K185" s="137">
        <f t="shared" si="44"/>
        <v>0.06</v>
      </c>
      <c r="L185" s="137">
        <f t="shared" si="44"/>
        <v>0.06</v>
      </c>
      <c r="M185" s="137">
        <f t="shared" si="44"/>
        <v>0.06</v>
      </c>
      <c r="N185" s="137">
        <f t="shared" si="44"/>
        <v>0.06</v>
      </c>
      <c r="O185" s="137">
        <f t="shared" si="44"/>
        <v>0.06</v>
      </c>
      <c r="P185" s="137">
        <f t="shared" si="44"/>
        <v>0.06</v>
      </c>
      <c r="Q185" s="137">
        <f t="shared" si="44"/>
        <v>0.06</v>
      </c>
      <c r="R185" s="137">
        <f t="shared" si="44"/>
        <v>0.06</v>
      </c>
      <c r="S185" s="137">
        <f t="shared" si="45"/>
        <v>0.06</v>
      </c>
      <c r="T185" s="137">
        <f t="shared" si="45"/>
        <v>0.06</v>
      </c>
      <c r="U185" s="137">
        <f t="shared" si="45"/>
        <v>0.06</v>
      </c>
      <c r="V185" s="137">
        <f t="shared" si="45"/>
        <v>0.06</v>
      </c>
      <c r="W185" s="137">
        <f t="shared" si="45"/>
        <v>0.06</v>
      </c>
      <c r="X185" s="137">
        <f t="shared" si="45"/>
        <v>0.06</v>
      </c>
      <c r="Y185" s="137">
        <f t="shared" si="45"/>
        <v>0.06</v>
      </c>
      <c r="Z185" s="137">
        <f t="shared" si="45"/>
        <v>0.06</v>
      </c>
      <c r="AA185" s="137">
        <f t="shared" si="45"/>
        <v>0.06</v>
      </c>
      <c r="AB185" s="137">
        <f t="shared" si="45"/>
        <v>0.06</v>
      </c>
      <c r="AC185" s="137">
        <f t="shared" si="45"/>
        <v>0.06</v>
      </c>
      <c r="AD185" s="137">
        <f t="shared" si="45"/>
        <v>0.06</v>
      </c>
      <c r="AE185" s="137">
        <f t="shared" si="45"/>
        <v>0.06</v>
      </c>
      <c r="AF185" s="137">
        <f t="shared" si="45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4"/>
        <v>0.11</v>
      </c>
      <c r="D186" s="137">
        <f t="shared" si="44"/>
        <v>0.11</v>
      </c>
      <c r="E186" s="137">
        <f t="shared" si="44"/>
        <v>0.11</v>
      </c>
      <c r="F186" s="137">
        <f t="shared" si="44"/>
        <v>0.11</v>
      </c>
      <c r="G186" s="137">
        <f t="shared" si="44"/>
        <v>0.11</v>
      </c>
      <c r="H186" s="137">
        <f t="shared" si="44"/>
        <v>0.11</v>
      </c>
      <c r="I186" s="137">
        <f t="shared" si="44"/>
        <v>0.11</v>
      </c>
      <c r="J186" s="137">
        <f t="shared" si="44"/>
        <v>0.11</v>
      </c>
      <c r="K186" s="137">
        <f t="shared" si="44"/>
        <v>0.11</v>
      </c>
      <c r="L186" s="137">
        <f t="shared" si="44"/>
        <v>0.11</v>
      </c>
      <c r="M186" s="137">
        <f t="shared" si="44"/>
        <v>0.11</v>
      </c>
      <c r="N186" s="137">
        <f t="shared" si="44"/>
        <v>0.11</v>
      </c>
      <c r="O186" s="137">
        <f t="shared" si="44"/>
        <v>0.11</v>
      </c>
      <c r="P186" s="137">
        <f t="shared" si="44"/>
        <v>0.11</v>
      </c>
      <c r="Q186" s="137">
        <f t="shared" si="44"/>
        <v>0.11</v>
      </c>
      <c r="R186" s="137">
        <f t="shared" si="44"/>
        <v>0.11</v>
      </c>
      <c r="S186" s="137">
        <f t="shared" si="45"/>
        <v>0.11</v>
      </c>
      <c r="T186" s="137">
        <f t="shared" si="45"/>
        <v>0.11</v>
      </c>
      <c r="U186" s="137">
        <f t="shared" si="45"/>
        <v>0.11</v>
      </c>
      <c r="V186" s="137">
        <f t="shared" si="45"/>
        <v>0.11</v>
      </c>
      <c r="W186" s="137">
        <f t="shared" si="45"/>
        <v>0.11</v>
      </c>
      <c r="X186" s="137">
        <f t="shared" si="45"/>
        <v>0.11</v>
      </c>
      <c r="Y186" s="137">
        <f t="shared" si="45"/>
        <v>0.11</v>
      </c>
      <c r="Z186" s="137">
        <f t="shared" si="45"/>
        <v>0.11</v>
      </c>
      <c r="AA186" s="137">
        <f t="shared" si="45"/>
        <v>0.11</v>
      </c>
      <c r="AB186" s="137">
        <f t="shared" si="45"/>
        <v>0.11</v>
      </c>
      <c r="AC186" s="137">
        <f t="shared" si="45"/>
        <v>0.11</v>
      </c>
      <c r="AD186" s="137">
        <f t="shared" si="45"/>
        <v>0.11</v>
      </c>
      <c r="AE186" s="137">
        <f t="shared" si="45"/>
        <v>0.11</v>
      </c>
      <c r="AF186" s="137">
        <f t="shared" si="45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4"/>
        <v>0.1</v>
      </c>
      <c r="D187" s="137">
        <f t="shared" si="44"/>
        <v>0.1</v>
      </c>
      <c r="E187" s="137">
        <f t="shared" si="44"/>
        <v>0.1</v>
      </c>
      <c r="F187" s="137">
        <f t="shared" si="44"/>
        <v>0.1</v>
      </c>
      <c r="G187" s="137">
        <f t="shared" si="44"/>
        <v>0.1</v>
      </c>
      <c r="H187" s="137">
        <f t="shared" si="44"/>
        <v>0.1</v>
      </c>
      <c r="I187" s="137">
        <f t="shared" si="44"/>
        <v>0.1</v>
      </c>
      <c r="J187" s="137">
        <f t="shared" si="44"/>
        <v>0.1</v>
      </c>
      <c r="K187" s="137">
        <f t="shared" si="44"/>
        <v>0.1</v>
      </c>
      <c r="L187" s="137">
        <f t="shared" si="44"/>
        <v>0.1</v>
      </c>
      <c r="M187" s="137">
        <f t="shared" si="44"/>
        <v>0.1</v>
      </c>
      <c r="N187" s="137">
        <f t="shared" si="44"/>
        <v>0.1</v>
      </c>
      <c r="O187" s="137">
        <f t="shared" si="44"/>
        <v>0.1</v>
      </c>
      <c r="P187" s="137">
        <f t="shared" si="44"/>
        <v>0.1</v>
      </c>
      <c r="Q187" s="137">
        <f t="shared" si="44"/>
        <v>0.1</v>
      </c>
      <c r="R187" s="137">
        <f t="shared" si="45"/>
        <v>0.1</v>
      </c>
      <c r="S187" s="137">
        <f t="shared" si="45"/>
        <v>0.1</v>
      </c>
      <c r="T187" s="137">
        <f t="shared" si="45"/>
        <v>0.1</v>
      </c>
      <c r="U187" s="137">
        <f t="shared" si="45"/>
        <v>0.1</v>
      </c>
      <c r="V187" s="137">
        <f t="shared" si="45"/>
        <v>0.1</v>
      </c>
      <c r="W187" s="137">
        <f t="shared" si="45"/>
        <v>0.1</v>
      </c>
      <c r="X187" s="137">
        <f t="shared" si="45"/>
        <v>0.1</v>
      </c>
      <c r="Y187" s="137">
        <f t="shared" si="45"/>
        <v>0.1</v>
      </c>
      <c r="Z187" s="137">
        <f t="shared" si="45"/>
        <v>0.1</v>
      </c>
      <c r="AA187" s="137">
        <f t="shared" si="45"/>
        <v>0.1</v>
      </c>
      <c r="AB187" s="137">
        <f t="shared" si="45"/>
        <v>0.1</v>
      </c>
      <c r="AC187" s="137">
        <f t="shared" si="45"/>
        <v>0.1</v>
      </c>
      <c r="AD187" s="137">
        <f t="shared" si="45"/>
        <v>0.1</v>
      </c>
      <c r="AE187" s="137">
        <f t="shared" si="45"/>
        <v>0.1</v>
      </c>
      <c r="AF187" s="137">
        <f t="shared" si="45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4"/>
        <v>0.09</v>
      </c>
      <c r="D188" s="137">
        <f t="shared" si="44"/>
        <v>0.09</v>
      </c>
      <c r="E188" s="137">
        <f t="shared" si="44"/>
        <v>0.09</v>
      </c>
      <c r="F188" s="137">
        <f t="shared" si="44"/>
        <v>0.09</v>
      </c>
      <c r="G188" s="137">
        <f t="shared" si="44"/>
        <v>0.09</v>
      </c>
      <c r="H188" s="137">
        <f t="shared" si="44"/>
        <v>0.09</v>
      </c>
      <c r="I188" s="137">
        <f t="shared" si="44"/>
        <v>0.09</v>
      </c>
      <c r="J188" s="137">
        <f t="shared" si="44"/>
        <v>0.09</v>
      </c>
      <c r="K188" s="137">
        <f t="shared" si="44"/>
        <v>0.09</v>
      </c>
      <c r="L188" s="137">
        <f t="shared" si="44"/>
        <v>0.09</v>
      </c>
      <c r="M188" s="137">
        <f t="shared" si="44"/>
        <v>0.09</v>
      </c>
      <c r="N188" s="137">
        <f t="shared" si="44"/>
        <v>0.09</v>
      </c>
      <c r="O188" s="137">
        <f t="shared" si="44"/>
        <v>0.09</v>
      </c>
      <c r="P188" s="137">
        <f t="shared" si="44"/>
        <v>0.09</v>
      </c>
      <c r="Q188" s="137">
        <f t="shared" si="44"/>
        <v>0.09</v>
      </c>
      <c r="R188" s="137">
        <f t="shared" si="45"/>
        <v>0.09</v>
      </c>
      <c r="S188" s="137">
        <f t="shared" si="45"/>
        <v>0.09</v>
      </c>
      <c r="T188" s="137">
        <f t="shared" si="45"/>
        <v>0.09</v>
      </c>
      <c r="U188" s="137">
        <f t="shared" si="45"/>
        <v>0.09</v>
      </c>
      <c r="V188" s="137">
        <f t="shared" si="45"/>
        <v>0.09</v>
      </c>
      <c r="W188" s="137">
        <f t="shared" si="45"/>
        <v>0.09</v>
      </c>
      <c r="X188" s="137">
        <f t="shared" si="45"/>
        <v>0.09</v>
      </c>
      <c r="Y188" s="137">
        <f t="shared" si="45"/>
        <v>0.09</v>
      </c>
      <c r="Z188" s="137">
        <f t="shared" si="45"/>
        <v>0.09</v>
      </c>
      <c r="AA188" s="137">
        <f t="shared" si="45"/>
        <v>0.09</v>
      </c>
      <c r="AB188" s="137">
        <f t="shared" si="45"/>
        <v>0.09</v>
      </c>
      <c r="AC188" s="137">
        <f t="shared" si="45"/>
        <v>0.09</v>
      </c>
      <c r="AD188" s="137">
        <f t="shared" si="45"/>
        <v>0.09</v>
      </c>
      <c r="AE188" s="137">
        <f t="shared" si="45"/>
        <v>0.09</v>
      </c>
      <c r="AF188" s="137">
        <f t="shared" si="45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4"/>
        <v>0.04</v>
      </c>
      <c r="D189" s="137">
        <f t="shared" si="44"/>
        <v>0.04</v>
      </c>
      <c r="E189" s="137">
        <f t="shared" si="44"/>
        <v>0.04</v>
      </c>
      <c r="F189" s="137">
        <f t="shared" si="44"/>
        <v>0.04</v>
      </c>
      <c r="G189" s="137">
        <f t="shared" si="44"/>
        <v>0.04</v>
      </c>
      <c r="H189" s="137">
        <f t="shared" si="44"/>
        <v>0.04</v>
      </c>
      <c r="I189" s="137">
        <f t="shared" si="44"/>
        <v>0.04</v>
      </c>
      <c r="J189" s="137">
        <f t="shared" si="44"/>
        <v>0.04</v>
      </c>
      <c r="K189" s="137">
        <f t="shared" si="44"/>
        <v>0.04</v>
      </c>
      <c r="L189" s="137">
        <f t="shared" si="44"/>
        <v>0.04</v>
      </c>
      <c r="M189" s="137">
        <f t="shared" si="44"/>
        <v>0.04</v>
      </c>
      <c r="N189" s="137">
        <f t="shared" si="44"/>
        <v>0.04</v>
      </c>
      <c r="O189" s="137">
        <f t="shared" si="44"/>
        <v>0.04</v>
      </c>
      <c r="P189" s="137">
        <f t="shared" si="44"/>
        <v>0.04</v>
      </c>
      <c r="Q189" s="137">
        <f t="shared" si="44"/>
        <v>0.04</v>
      </c>
      <c r="R189" s="137">
        <f t="shared" si="45"/>
        <v>0.04</v>
      </c>
      <c r="S189" s="137">
        <f t="shared" si="45"/>
        <v>0.04</v>
      </c>
      <c r="T189" s="137">
        <f t="shared" si="45"/>
        <v>0.04</v>
      </c>
      <c r="U189" s="137">
        <f t="shared" si="45"/>
        <v>0.04</v>
      </c>
      <c r="V189" s="137">
        <f t="shared" si="45"/>
        <v>0.04</v>
      </c>
      <c r="W189" s="137">
        <f t="shared" si="45"/>
        <v>0.04</v>
      </c>
      <c r="X189" s="137">
        <f t="shared" si="45"/>
        <v>0.04</v>
      </c>
      <c r="Y189" s="137">
        <f t="shared" si="45"/>
        <v>0.04</v>
      </c>
      <c r="Z189" s="137">
        <f t="shared" si="45"/>
        <v>0.04</v>
      </c>
      <c r="AA189" s="137">
        <f t="shared" si="45"/>
        <v>0.04</v>
      </c>
      <c r="AB189" s="137">
        <f t="shared" si="45"/>
        <v>0.04</v>
      </c>
      <c r="AC189" s="137">
        <f t="shared" si="45"/>
        <v>0.04</v>
      </c>
      <c r="AD189" s="137">
        <f t="shared" si="45"/>
        <v>0.04</v>
      </c>
      <c r="AE189" s="137">
        <f t="shared" si="45"/>
        <v>0.04</v>
      </c>
      <c r="AF189" s="137">
        <f t="shared" si="45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4"/>
        <v>2.3E-2</v>
      </c>
      <c r="E190" s="137">
        <f t="shared" si="44"/>
        <v>2.3E-2</v>
      </c>
      <c r="F190" s="137">
        <f t="shared" si="44"/>
        <v>2.3E-2</v>
      </c>
      <c r="G190" s="137">
        <f t="shared" si="44"/>
        <v>2.3E-2</v>
      </c>
      <c r="H190" s="137">
        <f t="shared" si="44"/>
        <v>2.3E-2</v>
      </c>
      <c r="I190" s="137">
        <f t="shared" si="44"/>
        <v>2.3E-2</v>
      </c>
      <c r="J190" s="137">
        <f t="shared" si="44"/>
        <v>2.3E-2</v>
      </c>
      <c r="K190" s="137">
        <f t="shared" si="44"/>
        <v>2.3E-2</v>
      </c>
      <c r="L190" s="137">
        <f t="shared" si="44"/>
        <v>2.3E-2</v>
      </c>
      <c r="M190" s="137">
        <f t="shared" si="44"/>
        <v>2.3E-2</v>
      </c>
      <c r="N190" s="137">
        <f t="shared" si="44"/>
        <v>2.3E-2</v>
      </c>
      <c r="O190" s="137">
        <f t="shared" si="44"/>
        <v>2.3E-2</v>
      </c>
      <c r="P190" s="137">
        <f t="shared" si="44"/>
        <v>2.3E-2</v>
      </c>
      <c r="Q190" s="137">
        <f t="shared" si="44"/>
        <v>2.3E-2</v>
      </c>
      <c r="R190" s="137">
        <f t="shared" si="45"/>
        <v>2.3E-2</v>
      </c>
      <c r="S190" s="137">
        <f t="shared" si="45"/>
        <v>2.3E-2</v>
      </c>
      <c r="T190" s="137">
        <f t="shared" si="45"/>
        <v>2.3E-2</v>
      </c>
      <c r="U190" s="137">
        <f t="shared" si="45"/>
        <v>2.3E-2</v>
      </c>
      <c r="V190" s="137">
        <f t="shared" si="45"/>
        <v>2.3E-2</v>
      </c>
      <c r="W190" s="137">
        <f t="shared" si="45"/>
        <v>2.3E-2</v>
      </c>
      <c r="X190" s="137">
        <f t="shared" si="45"/>
        <v>2.3E-2</v>
      </c>
      <c r="Y190" s="137">
        <f t="shared" si="45"/>
        <v>2.3E-2</v>
      </c>
      <c r="Z190" s="137">
        <f t="shared" si="45"/>
        <v>2.3E-2</v>
      </c>
      <c r="AA190" s="137">
        <f t="shared" si="45"/>
        <v>2.3E-2</v>
      </c>
      <c r="AB190" s="137">
        <f t="shared" si="45"/>
        <v>2.3E-2</v>
      </c>
      <c r="AC190" s="137">
        <f t="shared" si="45"/>
        <v>2.3E-2</v>
      </c>
      <c r="AD190" s="137">
        <f t="shared" si="45"/>
        <v>2.3E-2</v>
      </c>
      <c r="AE190" s="137">
        <f t="shared" si="45"/>
        <v>2.3E-2</v>
      </c>
      <c r="AF190" s="137">
        <f t="shared" si="45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6">SUM(B101:B190)</f>
        <v>194.70600000000002</v>
      </c>
      <c r="C191" s="141">
        <f t="shared" si="46"/>
        <v>194.70600000000002</v>
      </c>
      <c r="D191" s="141">
        <f t="shared" si="46"/>
        <v>194.70600000000002</v>
      </c>
      <c r="E191" s="141">
        <f t="shared" si="46"/>
        <v>194.70600000000002</v>
      </c>
      <c r="F191" s="141">
        <f t="shared" si="46"/>
        <v>194.70600000000002</v>
      </c>
      <c r="G191" s="141">
        <f t="shared" si="46"/>
        <v>194.70600000000002</v>
      </c>
      <c r="H191" s="141">
        <f t="shared" si="46"/>
        <v>194.70600000000002</v>
      </c>
      <c r="I191" s="141">
        <f t="shared" si="46"/>
        <v>192.10600000000005</v>
      </c>
      <c r="J191" s="141">
        <f t="shared" si="46"/>
        <v>192.10600000000005</v>
      </c>
      <c r="K191" s="141">
        <f t="shared" si="46"/>
        <v>192.10600000000005</v>
      </c>
      <c r="L191" s="141">
        <f t="shared" si="46"/>
        <v>192.10600000000005</v>
      </c>
      <c r="M191" s="141">
        <f t="shared" si="46"/>
        <v>192.10600000000005</v>
      </c>
      <c r="N191" s="141">
        <f t="shared" si="46"/>
        <v>192.10600000000005</v>
      </c>
      <c r="O191" s="141">
        <f t="shared" si="46"/>
        <v>192.10600000000005</v>
      </c>
      <c r="P191" s="141">
        <f t="shared" si="46"/>
        <v>192.10600000000005</v>
      </c>
      <c r="Q191" s="141">
        <f t="shared" si="46"/>
        <v>192.10600000000005</v>
      </c>
      <c r="R191" s="141">
        <f t="shared" si="46"/>
        <v>192.10600000000005</v>
      </c>
      <c r="S191" s="141">
        <f t="shared" si="46"/>
        <v>192.10600000000005</v>
      </c>
      <c r="T191" s="141">
        <f t="shared" si="46"/>
        <v>192.10600000000005</v>
      </c>
      <c r="U191" s="141">
        <f t="shared" si="46"/>
        <v>192.10600000000005</v>
      </c>
      <c r="V191" s="141">
        <f t="shared" si="46"/>
        <v>192.10600000000005</v>
      </c>
      <c r="W191" s="141">
        <f t="shared" si="46"/>
        <v>192.10600000000005</v>
      </c>
      <c r="X191" s="141">
        <f t="shared" si="46"/>
        <v>192.10600000000005</v>
      </c>
      <c r="Y191" s="141">
        <f t="shared" si="46"/>
        <v>192.10600000000005</v>
      </c>
      <c r="Z191" s="141">
        <f t="shared" si="46"/>
        <v>192.10600000000005</v>
      </c>
      <c r="AA191" s="141">
        <f t="shared" si="46"/>
        <v>192.10600000000005</v>
      </c>
      <c r="AB191" s="141">
        <f t="shared" si="46"/>
        <v>192.10600000000005</v>
      </c>
      <c r="AC191" s="141">
        <f t="shared" si="46"/>
        <v>192.10600000000005</v>
      </c>
      <c r="AD191" s="141">
        <f t="shared" si="46"/>
        <v>192.10600000000005</v>
      </c>
      <c r="AE191" s="141">
        <f t="shared" si="46"/>
        <v>192.10600000000005</v>
      </c>
      <c r="AF191" s="141">
        <f t="shared" si="46"/>
        <v>192.10600000000005</v>
      </c>
      <c r="AG191" s="142">
        <f t="shared" si="46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7">B193</f>
        <v>0.3</v>
      </c>
      <c r="D193" s="143">
        <f t="shared" si="47"/>
        <v>0.3</v>
      </c>
      <c r="E193" s="143">
        <f t="shared" si="47"/>
        <v>0.3</v>
      </c>
      <c r="F193" s="143">
        <f t="shared" si="47"/>
        <v>0.3</v>
      </c>
      <c r="G193" s="143">
        <f t="shared" si="47"/>
        <v>0.3</v>
      </c>
      <c r="H193" s="143">
        <f t="shared" si="47"/>
        <v>0.3</v>
      </c>
      <c r="I193" s="143">
        <f t="shared" si="47"/>
        <v>0.3</v>
      </c>
      <c r="J193" s="143">
        <f t="shared" si="47"/>
        <v>0.3</v>
      </c>
      <c r="K193" s="143">
        <f t="shared" si="47"/>
        <v>0.3</v>
      </c>
      <c r="L193" s="143">
        <f t="shared" si="47"/>
        <v>0.3</v>
      </c>
      <c r="M193" s="143">
        <f t="shared" si="47"/>
        <v>0.3</v>
      </c>
      <c r="N193" s="143">
        <f t="shared" si="47"/>
        <v>0.3</v>
      </c>
      <c r="O193" s="143">
        <f t="shared" si="47"/>
        <v>0.3</v>
      </c>
      <c r="P193" s="143">
        <f t="shared" si="47"/>
        <v>0.3</v>
      </c>
      <c r="Q193" s="143">
        <f t="shared" si="47"/>
        <v>0.3</v>
      </c>
      <c r="R193" s="143">
        <f t="shared" si="47"/>
        <v>0.3</v>
      </c>
      <c r="S193" s="143">
        <f t="shared" ref="S193:AF198" si="48">R193</f>
        <v>0.3</v>
      </c>
      <c r="T193" s="143">
        <f t="shared" si="48"/>
        <v>0.3</v>
      </c>
      <c r="U193" s="143">
        <f t="shared" si="48"/>
        <v>0.3</v>
      </c>
      <c r="V193" s="143">
        <f t="shared" si="48"/>
        <v>0.3</v>
      </c>
      <c r="W193" s="143">
        <f t="shared" si="48"/>
        <v>0.3</v>
      </c>
      <c r="X193" s="143">
        <f t="shared" si="48"/>
        <v>0.3</v>
      </c>
      <c r="Y193" s="143">
        <f t="shared" si="48"/>
        <v>0.3</v>
      </c>
      <c r="Z193" s="143">
        <f t="shared" si="48"/>
        <v>0.3</v>
      </c>
      <c r="AA193" s="143">
        <f t="shared" si="48"/>
        <v>0.3</v>
      </c>
      <c r="AB193" s="143">
        <f t="shared" si="48"/>
        <v>0.3</v>
      </c>
      <c r="AC193" s="143">
        <f t="shared" si="48"/>
        <v>0.3</v>
      </c>
      <c r="AD193" s="143">
        <f t="shared" si="48"/>
        <v>0.3</v>
      </c>
      <c r="AE193" s="143">
        <f t="shared" si="48"/>
        <v>0.3</v>
      </c>
      <c r="AF193" s="143">
        <f t="shared" si="48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7"/>
        <v>0.4</v>
      </c>
      <c r="D194" s="137">
        <f t="shared" si="47"/>
        <v>0.4</v>
      </c>
      <c r="E194" s="137">
        <f t="shared" si="47"/>
        <v>0.4</v>
      </c>
      <c r="F194" s="137">
        <f t="shared" si="47"/>
        <v>0.4</v>
      </c>
      <c r="G194" s="137">
        <f t="shared" si="47"/>
        <v>0.4</v>
      </c>
      <c r="H194" s="137">
        <f t="shared" si="47"/>
        <v>0.4</v>
      </c>
      <c r="I194" s="137">
        <f t="shared" si="47"/>
        <v>0.4</v>
      </c>
      <c r="J194" s="137">
        <f t="shared" si="47"/>
        <v>0.4</v>
      </c>
      <c r="K194" s="137">
        <f t="shared" si="47"/>
        <v>0.4</v>
      </c>
      <c r="L194" s="137">
        <f t="shared" si="47"/>
        <v>0.4</v>
      </c>
      <c r="M194" s="137">
        <f t="shared" si="47"/>
        <v>0.4</v>
      </c>
      <c r="N194" s="137">
        <f t="shared" si="47"/>
        <v>0.4</v>
      </c>
      <c r="O194" s="137">
        <f t="shared" si="47"/>
        <v>0.4</v>
      </c>
      <c r="P194" s="137">
        <f t="shared" si="47"/>
        <v>0.4</v>
      </c>
      <c r="Q194" s="137">
        <f t="shared" si="47"/>
        <v>0.4</v>
      </c>
      <c r="R194" s="137">
        <f t="shared" si="47"/>
        <v>0.4</v>
      </c>
      <c r="S194" s="137">
        <f t="shared" si="48"/>
        <v>0.4</v>
      </c>
      <c r="T194" s="137">
        <f t="shared" si="48"/>
        <v>0.4</v>
      </c>
      <c r="U194" s="137">
        <f t="shared" si="48"/>
        <v>0.4</v>
      </c>
      <c r="V194" s="137">
        <f>U194</f>
        <v>0.4</v>
      </c>
      <c r="W194" s="137">
        <f>V194</f>
        <v>0.4</v>
      </c>
      <c r="X194" s="137">
        <f t="shared" si="48"/>
        <v>0.4</v>
      </c>
      <c r="Y194" s="137">
        <f t="shared" si="48"/>
        <v>0.4</v>
      </c>
      <c r="Z194" s="137">
        <f t="shared" si="48"/>
        <v>0.4</v>
      </c>
      <c r="AA194" s="137">
        <f t="shared" si="48"/>
        <v>0.4</v>
      </c>
      <c r="AB194" s="137">
        <f t="shared" si="48"/>
        <v>0.4</v>
      </c>
      <c r="AC194" s="137">
        <f t="shared" si="48"/>
        <v>0.4</v>
      </c>
      <c r="AD194" s="137">
        <f t="shared" si="48"/>
        <v>0.4</v>
      </c>
      <c r="AE194" s="137">
        <f t="shared" si="48"/>
        <v>0.4</v>
      </c>
      <c r="AF194" s="137">
        <f t="shared" si="48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7"/>
        <v>1.5</v>
      </c>
      <c r="D195" s="137">
        <f t="shared" si="47"/>
        <v>1.5</v>
      </c>
      <c r="E195" s="137">
        <f t="shared" si="47"/>
        <v>1.5</v>
      </c>
      <c r="F195" s="137">
        <f t="shared" si="47"/>
        <v>1.5</v>
      </c>
      <c r="G195" s="137">
        <f t="shared" si="47"/>
        <v>1.5</v>
      </c>
      <c r="H195" s="137">
        <f t="shared" si="47"/>
        <v>1.5</v>
      </c>
      <c r="I195" s="137">
        <f t="shared" si="47"/>
        <v>1.5</v>
      </c>
      <c r="J195" s="137">
        <f t="shared" si="47"/>
        <v>1.5</v>
      </c>
      <c r="K195" s="137">
        <f t="shared" si="47"/>
        <v>1.5</v>
      </c>
      <c r="L195" s="137">
        <f t="shared" si="47"/>
        <v>1.5</v>
      </c>
      <c r="M195" s="137">
        <f t="shared" si="47"/>
        <v>1.5</v>
      </c>
      <c r="N195" s="137">
        <f t="shared" si="47"/>
        <v>1.5</v>
      </c>
      <c r="O195" s="137">
        <f t="shared" si="47"/>
        <v>1.5</v>
      </c>
      <c r="P195" s="137">
        <f t="shared" si="47"/>
        <v>1.5</v>
      </c>
      <c r="Q195" s="137">
        <f t="shared" si="47"/>
        <v>1.5</v>
      </c>
      <c r="R195" s="137">
        <f t="shared" si="47"/>
        <v>1.5</v>
      </c>
      <c r="S195" s="137">
        <f t="shared" si="48"/>
        <v>1.5</v>
      </c>
      <c r="T195" s="137">
        <f t="shared" si="48"/>
        <v>1.5</v>
      </c>
      <c r="U195" s="137">
        <f t="shared" si="48"/>
        <v>1.5</v>
      </c>
      <c r="V195" s="137">
        <f t="shared" si="48"/>
        <v>1.5</v>
      </c>
      <c r="W195" s="137">
        <f t="shared" si="48"/>
        <v>1.5</v>
      </c>
      <c r="X195" s="137">
        <f t="shared" si="48"/>
        <v>1.5</v>
      </c>
      <c r="Y195" s="137">
        <f t="shared" si="48"/>
        <v>1.5</v>
      </c>
      <c r="Z195" s="137">
        <f t="shared" si="48"/>
        <v>1.5</v>
      </c>
      <c r="AA195" s="137">
        <f t="shared" si="48"/>
        <v>1.5</v>
      </c>
      <c r="AB195" s="137">
        <f t="shared" si="48"/>
        <v>1.5</v>
      </c>
      <c r="AC195" s="137">
        <f t="shared" si="48"/>
        <v>1.5</v>
      </c>
      <c r="AD195" s="137">
        <f t="shared" si="48"/>
        <v>1.5</v>
      </c>
      <c r="AE195" s="137">
        <f t="shared" si="48"/>
        <v>1.5</v>
      </c>
      <c r="AF195" s="137">
        <f t="shared" si="48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7"/>
        <v>0.3</v>
      </c>
      <c r="D196" s="137">
        <f t="shared" si="47"/>
        <v>0.3</v>
      </c>
      <c r="E196" s="137">
        <f t="shared" si="47"/>
        <v>0.3</v>
      </c>
      <c r="F196" s="137">
        <f t="shared" si="47"/>
        <v>0.3</v>
      </c>
      <c r="G196" s="137">
        <f t="shared" si="47"/>
        <v>0.3</v>
      </c>
      <c r="H196" s="137">
        <f t="shared" si="47"/>
        <v>0.3</v>
      </c>
      <c r="I196" s="137">
        <f t="shared" si="47"/>
        <v>0.3</v>
      </c>
      <c r="J196" s="137">
        <f t="shared" si="47"/>
        <v>0.3</v>
      </c>
      <c r="K196" s="137">
        <f t="shared" si="47"/>
        <v>0.3</v>
      </c>
      <c r="L196" s="137">
        <f t="shared" si="47"/>
        <v>0.3</v>
      </c>
      <c r="M196" s="137">
        <f t="shared" si="47"/>
        <v>0.3</v>
      </c>
      <c r="N196" s="137">
        <f t="shared" si="47"/>
        <v>0.3</v>
      </c>
      <c r="O196" s="137">
        <f t="shared" si="47"/>
        <v>0.3</v>
      </c>
      <c r="P196" s="137">
        <f t="shared" si="47"/>
        <v>0.3</v>
      </c>
      <c r="Q196" s="137">
        <f t="shared" si="47"/>
        <v>0.3</v>
      </c>
      <c r="R196" s="137">
        <f t="shared" si="47"/>
        <v>0.3</v>
      </c>
      <c r="S196" s="137">
        <f t="shared" si="48"/>
        <v>0.3</v>
      </c>
      <c r="T196" s="137">
        <f t="shared" si="48"/>
        <v>0.3</v>
      </c>
      <c r="U196" s="137">
        <f t="shared" si="48"/>
        <v>0.3</v>
      </c>
      <c r="V196" s="137">
        <f t="shared" si="48"/>
        <v>0.3</v>
      </c>
      <c r="W196" s="137">
        <f t="shared" si="48"/>
        <v>0.3</v>
      </c>
      <c r="X196" s="137">
        <f t="shared" si="48"/>
        <v>0.3</v>
      </c>
      <c r="Y196" s="137">
        <f t="shared" si="48"/>
        <v>0.3</v>
      </c>
      <c r="Z196" s="137">
        <f t="shared" si="48"/>
        <v>0.3</v>
      </c>
      <c r="AA196" s="137">
        <f t="shared" si="48"/>
        <v>0.3</v>
      </c>
      <c r="AB196" s="137">
        <f t="shared" si="48"/>
        <v>0.3</v>
      </c>
      <c r="AC196" s="137">
        <f t="shared" si="48"/>
        <v>0.3</v>
      </c>
      <c r="AD196" s="137">
        <f t="shared" si="48"/>
        <v>0.3</v>
      </c>
      <c r="AE196" s="137">
        <f t="shared" si="48"/>
        <v>0.3</v>
      </c>
      <c r="AF196" s="137">
        <f t="shared" si="48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7"/>
        <v>0.4</v>
      </c>
      <c r="D197" s="137">
        <f t="shared" si="47"/>
        <v>0.4</v>
      </c>
      <c r="E197" s="137">
        <f t="shared" si="47"/>
        <v>0.4</v>
      </c>
      <c r="F197" s="137">
        <f t="shared" si="47"/>
        <v>0.4</v>
      </c>
      <c r="G197" s="137">
        <f t="shared" si="47"/>
        <v>0.4</v>
      </c>
      <c r="H197" s="137">
        <f t="shared" si="47"/>
        <v>0.4</v>
      </c>
      <c r="I197" s="137">
        <f t="shared" si="47"/>
        <v>0.4</v>
      </c>
      <c r="J197" s="137">
        <f t="shared" si="47"/>
        <v>0.4</v>
      </c>
      <c r="K197" s="137">
        <f t="shared" si="47"/>
        <v>0.4</v>
      </c>
      <c r="L197" s="137">
        <f t="shared" si="47"/>
        <v>0.4</v>
      </c>
      <c r="M197" s="137">
        <f t="shared" si="47"/>
        <v>0.4</v>
      </c>
      <c r="N197" s="137">
        <f t="shared" si="47"/>
        <v>0.4</v>
      </c>
      <c r="O197" s="137">
        <f t="shared" si="47"/>
        <v>0.4</v>
      </c>
      <c r="P197" s="137">
        <f t="shared" si="47"/>
        <v>0.4</v>
      </c>
      <c r="Q197" s="137">
        <f t="shared" si="47"/>
        <v>0.4</v>
      </c>
      <c r="R197" s="137">
        <f t="shared" si="47"/>
        <v>0.4</v>
      </c>
      <c r="S197" s="137">
        <f t="shared" si="48"/>
        <v>0.4</v>
      </c>
      <c r="T197" s="137">
        <f t="shared" si="48"/>
        <v>0.4</v>
      </c>
      <c r="U197" s="137">
        <f t="shared" si="48"/>
        <v>0.4</v>
      </c>
      <c r="V197" s="137">
        <f t="shared" si="48"/>
        <v>0.4</v>
      </c>
      <c r="W197" s="137">
        <f t="shared" si="48"/>
        <v>0.4</v>
      </c>
      <c r="X197" s="137">
        <f t="shared" si="48"/>
        <v>0.4</v>
      </c>
      <c r="Y197" s="137">
        <f t="shared" si="48"/>
        <v>0.4</v>
      </c>
      <c r="Z197" s="137">
        <f t="shared" si="48"/>
        <v>0.4</v>
      </c>
      <c r="AA197" s="137">
        <f t="shared" si="48"/>
        <v>0.4</v>
      </c>
      <c r="AB197" s="137">
        <f t="shared" si="48"/>
        <v>0.4</v>
      </c>
      <c r="AC197" s="137">
        <f t="shared" si="48"/>
        <v>0.4</v>
      </c>
      <c r="AD197" s="137">
        <f t="shared" si="48"/>
        <v>0.4</v>
      </c>
      <c r="AE197" s="137">
        <f t="shared" si="48"/>
        <v>0.4</v>
      </c>
      <c r="AF197" s="137">
        <f t="shared" si="48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7"/>
        <v>0.64</v>
      </c>
      <c r="D198" s="146">
        <f t="shared" si="47"/>
        <v>0.64</v>
      </c>
      <c r="E198" s="146">
        <f t="shared" si="47"/>
        <v>0.64</v>
      </c>
      <c r="F198" s="146">
        <f t="shared" si="47"/>
        <v>0.64</v>
      </c>
      <c r="G198" s="146">
        <f t="shared" si="47"/>
        <v>0.64</v>
      </c>
      <c r="H198" s="146">
        <f t="shared" si="47"/>
        <v>0.64</v>
      </c>
      <c r="I198" s="146">
        <f t="shared" si="47"/>
        <v>0.64</v>
      </c>
      <c r="J198" s="146">
        <f t="shared" si="47"/>
        <v>0.64</v>
      </c>
      <c r="K198" s="146">
        <f t="shared" si="47"/>
        <v>0.64</v>
      </c>
      <c r="L198" s="146">
        <f t="shared" si="47"/>
        <v>0.64</v>
      </c>
      <c r="M198" s="146">
        <f t="shared" si="47"/>
        <v>0.64</v>
      </c>
      <c r="N198" s="146">
        <f t="shared" si="47"/>
        <v>0.64</v>
      </c>
      <c r="O198" s="146">
        <f t="shared" si="47"/>
        <v>0.64</v>
      </c>
      <c r="P198" s="146">
        <f t="shared" si="47"/>
        <v>0.64</v>
      </c>
      <c r="Q198" s="146">
        <f t="shared" si="47"/>
        <v>0.64</v>
      </c>
      <c r="R198" s="146">
        <f t="shared" si="47"/>
        <v>0.64</v>
      </c>
      <c r="S198" s="146">
        <f t="shared" si="48"/>
        <v>0.64</v>
      </c>
      <c r="T198" s="146">
        <f t="shared" si="48"/>
        <v>0.64</v>
      </c>
      <c r="U198" s="146">
        <f t="shared" si="48"/>
        <v>0.64</v>
      </c>
      <c r="V198" s="146">
        <f t="shared" si="48"/>
        <v>0.64</v>
      </c>
      <c r="W198" s="146">
        <f t="shared" si="48"/>
        <v>0.64</v>
      </c>
      <c r="X198" s="146">
        <f t="shared" si="48"/>
        <v>0.64</v>
      </c>
      <c r="Y198" s="146">
        <f t="shared" si="48"/>
        <v>0.64</v>
      </c>
      <c r="Z198" s="146">
        <f t="shared" si="48"/>
        <v>0.64</v>
      </c>
      <c r="AA198" s="146">
        <f t="shared" si="48"/>
        <v>0.64</v>
      </c>
      <c r="AB198" s="146">
        <f t="shared" si="48"/>
        <v>0.64</v>
      </c>
      <c r="AC198" s="146">
        <f t="shared" si="48"/>
        <v>0.64</v>
      </c>
      <c r="AD198" s="146">
        <f t="shared" si="48"/>
        <v>0.64</v>
      </c>
      <c r="AE198" s="146">
        <f t="shared" si="48"/>
        <v>0.64</v>
      </c>
      <c r="AF198" s="146">
        <f t="shared" si="48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49">SUM(C193:C198)</f>
        <v>3.54</v>
      </c>
      <c r="D199" s="149">
        <f t="shared" si="49"/>
        <v>3.54</v>
      </c>
      <c r="E199" s="149">
        <f t="shared" si="49"/>
        <v>3.54</v>
      </c>
      <c r="F199" s="149">
        <f t="shared" si="49"/>
        <v>3.54</v>
      </c>
      <c r="G199" s="149">
        <f t="shared" si="49"/>
        <v>3.54</v>
      </c>
      <c r="H199" s="149">
        <f t="shared" si="49"/>
        <v>3.54</v>
      </c>
      <c r="I199" s="149">
        <f t="shared" si="49"/>
        <v>3.54</v>
      </c>
      <c r="J199" s="149">
        <f t="shared" si="49"/>
        <v>3.54</v>
      </c>
      <c r="K199" s="149">
        <f t="shared" si="49"/>
        <v>3.54</v>
      </c>
      <c r="L199" s="149">
        <f>SUM(L193:L198)</f>
        <v>3.54</v>
      </c>
      <c r="M199" s="149">
        <f t="shared" ref="M199:R199" si="50">SUM(M193:M198)</f>
        <v>3.54</v>
      </c>
      <c r="N199" s="149">
        <f t="shared" si="50"/>
        <v>3.54</v>
      </c>
      <c r="O199" s="149">
        <f t="shared" si="50"/>
        <v>3.54</v>
      </c>
      <c r="P199" s="149">
        <f t="shared" si="50"/>
        <v>3.54</v>
      </c>
      <c r="Q199" s="149">
        <f t="shared" si="50"/>
        <v>3.54</v>
      </c>
      <c r="R199" s="149">
        <f t="shared" si="50"/>
        <v>3.54</v>
      </c>
      <c r="S199" s="149">
        <f>SUM(S193:S198)</f>
        <v>3.54</v>
      </c>
      <c r="T199" s="149">
        <f t="shared" ref="T199:AG199" si="51">SUM(T193:T198)</f>
        <v>3.54</v>
      </c>
      <c r="U199" s="149">
        <f t="shared" si="51"/>
        <v>3.54</v>
      </c>
      <c r="V199" s="149">
        <f t="shared" si="51"/>
        <v>3.54</v>
      </c>
      <c r="W199" s="149">
        <f t="shared" si="51"/>
        <v>3.54</v>
      </c>
      <c r="X199" s="149">
        <f t="shared" si="51"/>
        <v>3.54</v>
      </c>
      <c r="Y199" s="149">
        <f t="shared" si="51"/>
        <v>3.54</v>
      </c>
      <c r="Z199" s="149">
        <f t="shared" si="51"/>
        <v>3.54</v>
      </c>
      <c r="AA199" s="149">
        <f t="shared" si="51"/>
        <v>3.54</v>
      </c>
      <c r="AB199" s="149">
        <f t="shared" si="51"/>
        <v>3.54</v>
      </c>
      <c r="AC199" s="149">
        <f t="shared" si="51"/>
        <v>3.54</v>
      </c>
      <c r="AD199" s="149">
        <f t="shared" si="51"/>
        <v>3.54</v>
      </c>
      <c r="AE199" s="149">
        <f t="shared" si="51"/>
        <v>3.54</v>
      </c>
      <c r="AF199" s="149">
        <f t="shared" si="51"/>
        <v>3.54</v>
      </c>
      <c r="AG199" s="150">
        <f t="shared" si="51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1346.1399999999999</v>
      </c>
      <c r="C208" s="164">
        <f>INDEX(F9:M9,1,MATCH(MAX(F75:M75),F75:M75,0))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22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2078/08/22)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2078/08/22)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2">B75</f>
        <v>844.54</v>
      </c>
      <c r="U213" s="173">
        <f t="shared" si="52"/>
        <v>841.13999999999987</v>
      </c>
      <c r="V213" s="173">
        <f t="shared" si="52"/>
        <v>823.83999999999992</v>
      </c>
      <c r="W213" s="173">
        <f t="shared" si="52"/>
        <v>837.33999999999992</v>
      </c>
      <c r="X213" s="173">
        <f t="shared" si="52"/>
        <v>917.64</v>
      </c>
      <c r="Y213" s="173">
        <f t="shared" si="52"/>
        <v>998.04</v>
      </c>
      <c r="Z213" s="173">
        <f t="shared" si="52"/>
        <v>1086.6400000000001</v>
      </c>
      <c r="AA213" s="173">
        <f t="shared" si="52"/>
        <v>1183.74</v>
      </c>
      <c r="AB213" s="173">
        <f t="shared" si="52"/>
        <v>1259.24</v>
      </c>
      <c r="AC213" s="173">
        <f t="shared" si="52"/>
        <v>1346.1399999999999</v>
      </c>
      <c r="AD213" s="173">
        <f t="shared" si="52"/>
        <v>1297.2399999999998</v>
      </c>
      <c r="AE213" s="173">
        <f t="shared" si="52"/>
        <v>1280.04</v>
      </c>
      <c r="AF213" s="173">
        <f t="shared" si="52"/>
        <v>1239.44</v>
      </c>
      <c r="AG213" s="173">
        <f t="shared" si="52"/>
        <v>1165.44</v>
      </c>
      <c r="AH213" s="173">
        <f t="shared" si="52"/>
        <v>1146.8400000000001</v>
      </c>
      <c r="AI213" s="173">
        <f t="shared" si="52"/>
        <v>1071.8400000000001</v>
      </c>
      <c r="AJ213" s="173">
        <f t="shared" si="52"/>
        <v>1114.24</v>
      </c>
      <c r="AK213" s="173">
        <f t="shared" si="52"/>
        <v>1123.1400000000001</v>
      </c>
      <c r="AL213" s="173">
        <f t="shared" si="52"/>
        <v>1168.04</v>
      </c>
      <c r="AM213" s="173">
        <f t="shared" si="52"/>
        <v>1227.04</v>
      </c>
      <c r="AN213" s="173">
        <f t="shared" si="52"/>
        <v>1378.24</v>
      </c>
      <c r="AO213" s="173">
        <f t="shared" si="52"/>
        <v>1471.14</v>
      </c>
      <c r="AP213" s="173">
        <f t="shared" si="52"/>
        <v>1405.14</v>
      </c>
      <c r="AQ213" s="173">
        <f t="shared" si="52"/>
        <v>1389.2400000000002</v>
      </c>
      <c r="AR213" s="173">
        <f t="shared" si="52"/>
        <v>1281.2400000000002</v>
      </c>
      <c r="AS213" s="173">
        <f t="shared" si="52"/>
        <v>1217.8400000000001</v>
      </c>
      <c r="AT213" s="173">
        <f t="shared" si="52"/>
        <v>1121.6399999999999</v>
      </c>
      <c r="AU213" s="173">
        <f t="shared" si="52"/>
        <v>1121.3400000000001</v>
      </c>
      <c r="AV213" s="173">
        <f t="shared" si="52"/>
        <v>978.54</v>
      </c>
      <c r="AW213" s="173">
        <f t="shared" si="52"/>
        <v>910.64</v>
      </c>
      <c r="AX213" s="173">
        <f t="shared" si="52"/>
        <v>898.44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3">B198</f>
        <v>0.64</v>
      </c>
      <c r="C234" s="176">
        <f t="shared" si="53"/>
        <v>0.64</v>
      </c>
      <c r="D234" s="176">
        <f t="shared" si="53"/>
        <v>0.64</v>
      </c>
      <c r="E234" s="176">
        <f t="shared" si="53"/>
        <v>0.64</v>
      </c>
      <c r="F234" s="176">
        <f t="shared" si="53"/>
        <v>0.64</v>
      </c>
      <c r="G234" s="176">
        <f t="shared" si="53"/>
        <v>0.64</v>
      </c>
      <c r="H234" s="176">
        <f t="shared" si="53"/>
        <v>0.64</v>
      </c>
      <c r="I234" s="176">
        <f t="shared" si="53"/>
        <v>0.64</v>
      </c>
      <c r="J234" s="176">
        <f t="shared" si="53"/>
        <v>0.64</v>
      </c>
      <c r="K234" s="176">
        <f t="shared" si="53"/>
        <v>0.64</v>
      </c>
      <c r="L234" s="176">
        <f t="shared" si="53"/>
        <v>0.64</v>
      </c>
      <c r="M234" s="176">
        <f t="shared" si="53"/>
        <v>0.64</v>
      </c>
      <c r="N234" s="176">
        <f t="shared" si="53"/>
        <v>0.64</v>
      </c>
      <c r="O234" s="176">
        <f t="shared" si="53"/>
        <v>0.64</v>
      </c>
      <c r="P234" s="176">
        <f t="shared" si="53"/>
        <v>0.64</v>
      </c>
      <c r="Q234" s="176">
        <f t="shared" si="53"/>
        <v>0.64</v>
      </c>
      <c r="R234" s="176">
        <f t="shared" si="53"/>
        <v>0.64</v>
      </c>
      <c r="S234" s="176">
        <f t="shared" si="53"/>
        <v>0.64</v>
      </c>
      <c r="T234" s="176">
        <f t="shared" si="53"/>
        <v>0.64</v>
      </c>
      <c r="U234" s="176">
        <f t="shared" si="53"/>
        <v>0.64</v>
      </c>
      <c r="V234" s="176">
        <f t="shared" si="53"/>
        <v>0.64</v>
      </c>
      <c r="W234" s="176">
        <f t="shared" si="53"/>
        <v>0.64</v>
      </c>
      <c r="X234" s="176">
        <f t="shared" si="53"/>
        <v>0.64</v>
      </c>
      <c r="Y234" s="176">
        <f t="shared" si="53"/>
        <v>0.64</v>
      </c>
      <c r="Z234" s="176">
        <f t="shared" si="53"/>
        <v>0.64</v>
      </c>
      <c r="AA234" s="176">
        <f t="shared" si="53"/>
        <v>0.64</v>
      </c>
      <c r="AB234" s="176">
        <f t="shared" si="53"/>
        <v>0.64</v>
      </c>
      <c r="AC234" s="176">
        <f t="shared" si="53"/>
        <v>0.64</v>
      </c>
      <c r="AD234" s="176">
        <f t="shared" si="53"/>
        <v>0.64</v>
      </c>
      <c r="AE234" s="176">
        <f t="shared" si="53"/>
        <v>0.64</v>
      </c>
      <c r="AF234" s="176">
        <f t="shared" si="53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4">IF(C202&lt;100,"",C202-520)</f>
        <v/>
      </c>
      <c r="D235" s="120" t="str">
        <f t="shared" si="54"/>
        <v/>
      </c>
      <c r="E235" s="120" t="str">
        <f t="shared" si="54"/>
        <v/>
      </c>
      <c r="F235" s="120" t="str">
        <f t="shared" si="54"/>
        <v/>
      </c>
      <c r="G235" s="120" t="str">
        <f t="shared" si="54"/>
        <v/>
      </c>
      <c r="H235" s="120" t="str">
        <f t="shared" si="54"/>
        <v/>
      </c>
      <c r="I235" s="120" t="str">
        <f t="shared" si="54"/>
        <v/>
      </c>
      <c r="J235" s="120" t="str">
        <f t="shared" si="54"/>
        <v/>
      </c>
      <c r="K235" s="120" t="str">
        <f t="shared" si="54"/>
        <v/>
      </c>
      <c r="L235" s="120" t="str">
        <f t="shared" si="54"/>
        <v/>
      </c>
      <c r="M235" s="120" t="str">
        <f t="shared" si="54"/>
        <v/>
      </c>
      <c r="N235" s="120" t="str">
        <f t="shared" si="54"/>
        <v/>
      </c>
      <c r="O235" s="120" t="str">
        <f t="shared" si="54"/>
        <v/>
      </c>
      <c r="P235" s="120" t="str">
        <f t="shared" si="54"/>
        <v/>
      </c>
      <c r="Q235" s="120" t="str">
        <f t="shared" si="54"/>
        <v/>
      </c>
      <c r="R235" s="120" t="str">
        <f t="shared" si="54"/>
        <v/>
      </c>
      <c r="S235" s="120" t="str">
        <f t="shared" si="54"/>
        <v/>
      </c>
      <c r="T235" s="120" t="str">
        <f t="shared" si="54"/>
        <v/>
      </c>
      <c r="U235" s="120" t="str">
        <f t="shared" si="54"/>
        <v/>
      </c>
      <c r="V235" s="120" t="str">
        <f t="shared" si="54"/>
        <v/>
      </c>
      <c r="W235" s="120" t="str">
        <f t="shared" si="54"/>
        <v/>
      </c>
      <c r="X235" s="120" t="str">
        <f t="shared" si="54"/>
        <v/>
      </c>
      <c r="Y235" s="120" t="str">
        <f t="shared" si="54"/>
        <v/>
      </c>
      <c r="Z235" s="120" t="str">
        <f t="shared" si="54"/>
        <v/>
      </c>
      <c r="AA235" s="120" t="str">
        <f t="shared" si="54"/>
        <v/>
      </c>
      <c r="AB235" s="120" t="str">
        <f t="shared" si="54"/>
        <v/>
      </c>
      <c r="AC235" s="120" t="str">
        <f t="shared" si="54"/>
        <v/>
      </c>
      <c r="AD235" s="120" t="str">
        <f t="shared" si="54"/>
        <v/>
      </c>
      <c r="AE235" s="120" t="str">
        <f t="shared" si="54"/>
        <v/>
      </c>
      <c r="AF235" s="120" t="str">
        <f t="shared" si="54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5">IF(B203&lt;100,"",B203-620)</f>
        <v/>
      </c>
      <c r="C236" s="120" t="str">
        <f t="shared" si="55"/>
        <v/>
      </c>
      <c r="D236" s="120" t="str">
        <f t="shared" si="55"/>
        <v/>
      </c>
      <c r="E236" s="120" t="str">
        <f t="shared" si="55"/>
        <v/>
      </c>
      <c r="F236" s="120" t="str">
        <f t="shared" si="55"/>
        <v/>
      </c>
      <c r="G236" s="120" t="str">
        <f t="shared" si="55"/>
        <v/>
      </c>
      <c r="H236" s="120" t="str">
        <f t="shared" si="55"/>
        <v/>
      </c>
      <c r="I236" s="120" t="str">
        <f t="shared" si="55"/>
        <v/>
      </c>
      <c r="J236" s="120" t="str">
        <f t="shared" si="55"/>
        <v/>
      </c>
      <c r="K236" s="120" t="str">
        <f t="shared" si="55"/>
        <v/>
      </c>
      <c r="L236" s="120" t="str">
        <f t="shared" si="55"/>
        <v/>
      </c>
      <c r="M236" s="120" t="str">
        <f t="shared" si="55"/>
        <v/>
      </c>
      <c r="N236" s="120" t="str">
        <f t="shared" si="55"/>
        <v/>
      </c>
      <c r="O236" s="120" t="str">
        <f t="shared" si="55"/>
        <v/>
      </c>
      <c r="P236" s="120" t="str">
        <f t="shared" si="55"/>
        <v/>
      </c>
      <c r="Q236" s="120" t="str">
        <f t="shared" si="55"/>
        <v/>
      </c>
      <c r="R236" s="120" t="str">
        <f t="shared" si="55"/>
        <v/>
      </c>
      <c r="S236" s="120" t="str">
        <f t="shared" si="55"/>
        <v/>
      </c>
      <c r="T236" s="120" t="str">
        <f t="shared" si="55"/>
        <v/>
      </c>
      <c r="U236" s="120" t="str">
        <f t="shared" si="55"/>
        <v/>
      </c>
      <c r="V236" s="120" t="str">
        <f t="shared" si="55"/>
        <v/>
      </c>
      <c r="W236" s="120" t="str">
        <f t="shared" si="55"/>
        <v/>
      </c>
      <c r="X236" s="120" t="str">
        <f t="shared" si="55"/>
        <v/>
      </c>
      <c r="Y236" s="120" t="str">
        <f t="shared" si="55"/>
        <v/>
      </c>
      <c r="Z236" s="120" t="str">
        <f t="shared" si="55"/>
        <v/>
      </c>
      <c r="AA236" s="120" t="str">
        <f t="shared" si="55"/>
        <v/>
      </c>
      <c r="AB236" s="120" t="str">
        <f t="shared" si="55"/>
        <v/>
      </c>
      <c r="AC236" s="120" t="str">
        <f t="shared" si="55"/>
        <v/>
      </c>
      <c r="AD236" s="120" t="str">
        <f t="shared" si="55"/>
        <v/>
      </c>
      <c r="AE236" s="120" t="str">
        <f t="shared" si="55"/>
        <v/>
      </c>
      <c r="AF236" s="120" t="str">
        <f t="shared" si="55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6">IF(B204&lt;100,"",B204-330)</f>
        <v/>
      </c>
      <c r="C237" s="120" t="str">
        <f t="shared" si="56"/>
        <v/>
      </c>
      <c r="D237" s="120" t="str">
        <f t="shared" si="56"/>
        <v/>
      </c>
      <c r="E237" s="120" t="str">
        <f t="shared" si="56"/>
        <v/>
      </c>
      <c r="F237" s="120" t="str">
        <f t="shared" si="56"/>
        <v/>
      </c>
      <c r="G237" s="120" t="str">
        <f t="shared" si="56"/>
        <v/>
      </c>
      <c r="H237" s="120" t="str">
        <f t="shared" si="56"/>
        <v/>
      </c>
      <c r="I237" s="120" t="str">
        <f t="shared" si="56"/>
        <v/>
      </c>
      <c r="J237" s="120" t="str">
        <f t="shared" si="56"/>
        <v/>
      </c>
      <c r="K237" s="120" t="str">
        <f t="shared" si="56"/>
        <v/>
      </c>
      <c r="L237" s="120" t="str">
        <f t="shared" si="56"/>
        <v/>
      </c>
      <c r="M237" s="120" t="str">
        <f t="shared" si="56"/>
        <v/>
      </c>
      <c r="N237" s="120" t="str">
        <f t="shared" si="56"/>
        <v/>
      </c>
      <c r="O237" s="120" t="str">
        <f t="shared" si="56"/>
        <v/>
      </c>
      <c r="P237" s="120" t="str">
        <f t="shared" si="56"/>
        <v/>
      </c>
      <c r="Q237" s="120" t="str">
        <f t="shared" si="56"/>
        <v/>
      </c>
      <c r="R237" s="120" t="str">
        <f t="shared" si="56"/>
        <v/>
      </c>
      <c r="S237" s="120" t="str">
        <f t="shared" si="56"/>
        <v/>
      </c>
      <c r="T237" s="120" t="str">
        <f t="shared" si="56"/>
        <v/>
      </c>
      <c r="U237" s="120" t="str">
        <f t="shared" si="56"/>
        <v/>
      </c>
      <c r="V237" s="120" t="str">
        <f t="shared" si="56"/>
        <v/>
      </c>
      <c r="W237" s="120" t="str">
        <f t="shared" si="56"/>
        <v/>
      </c>
      <c r="X237" s="120" t="str">
        <f t="shared" si="56"/>
        <v/>
      </c>
      <c r="Y237" s="120" t="str">
        <f t="shared" si="56"/>
        <v/>
      </c>
      <c r="Z237" s="120" t="str">
        <f t="shared" si="56"/>
        <v/>
      </c>
      <c r="AA237" s="120" t="str">
        <f t="shared" si="56"/>
        <v/>
      </c>
      <c r="AB237" s="120" t="str">
        <f t="shared" si="56"/>
        <v/>
      </c>
      <c r="AC237" s="120" t="str">
        <f t="shared" si="56"/>
        <v/>
      </c>
      <c r="AD237" s="120" t="str">
        <f t="shared" si="56"/>
        <v/>
      </c>
      <c r="AE237" s="120" t="str">
        <f t="shared" si="56"/>
        <v/>
      </c>
      <c r="AF237" s="120" t="str">
        <f t="shared" si="56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7">IF(C205&lt;100,"",C205-1500)</f>
        <v/>
      </c>
      <c r="D238" s="120" t="str">
        <f t="shared" si="57"/>
        <v/>
      </c>
      <c r="E238" s="120" t="str">
        <f t="shared" si="57"/>
        <v/>
      </c>
      <c r="F238" s="120" t="str">
        <f t="shared" si="57"/>
        <v/>
      </c>
      <c r="G238" s="120" t="str">
        <f t="shared" si="57"/>
        <v/>
      </c>
      <c r="H238" s="120" t="str">
        <f t="shared" si="57"/>
        <v/>
      </c>
      <c r="I238" s="120" t="str">
        <f t="shared" si="57"/>
        <v/>
      </c>
      <c r="J238" s="120" t="str">
        <f t="shared" si="57"/>
        <v/>
      </c>
      <c r="K238" s="120" t="str">
        <f t="shared" si="57"/>
        <v/>
      </c>
      <c r="L238" s="120" t="str">
        <f t="shared" si="57"/>
        <v/>
      </c>
      <c r="M238" s="120" t="str">
        <f t="shared" si="57"/>
        <v/>
      </c>
      <c r="N238" s="120" t="str">
        <f t="shared" si="57"/>
        <v/>
      </c>
      <c r="O238" s="120" t="str">
        <f t="shared" si="57"/>
        <v/>
      </c>
      <c r="P238" s="120" t="str">
        <f t="shared" si="57"/>
        <v/>
      </c>
      <c r="Q238" s="120" t="str">
        <f t="shared" si="57"/>
        <v/>
      </c>
      <c r="R238" s="120" t="str">
        <f t="shared" si="57"/>
        <v/>
      </c>
      <c r="S238" s="120" t="str">
        <f t="shared" si="57"/>
        <v/>
      </c>
      <c r="T238" s="120" t="str">
        <f t="shared" si="57"/>
        <v/>
      </c>
      <c r="U238" s="120" t="str">
        <f t="shared" si="57"/>
        <v/>
      </c>
      <c r="V238" s="120" t="str">
        <f t="shared" si="57"/>
        <v/>
      </c>
      <c r="W238" s="120" t="str">
        <f t="shared" si="57"/>
        <v/>
      </c>
      <c r="X238" s="120" t="str">
        <f t="shared" si="57"/>
        <v/>
      </c>
      <c r="Y238" s="120" t="str">
        <f t="shared" si="57"/>
        <v/>
      </c>
      <c r="Z238" s="120" t="str">
        <f t="shared" si="57"/>
        <v/>
      </c>
      <c r="AA238" s="120" t="str">
        <f t="shared" si="57"/>
        <v/>
      </c>
      <c r="AB238" s="120" t="str">
        <f t="shared" si="57"/>
        <v/>
      </c>
      <c r="AC238" s="120" t="str">
        <f t="shared" si="57"/>
        <v/>
      </c>
      <c r="AD238" s="120" t="str">
        <f t="shared" si="57"/>
        <v/>
      </c>
      <c r="AE238" s="120" t="str">
        <f t="shared" si="57"/>
        <v/>
      </c>
      <c r="AF238" s="120" t="str">
        <f t="shared" si="57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5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655" priority="345">
      <formula>S$9&gt;=20/24</formula>
    </cfRule>
    <cfRule type="expression" dxfId="2654" priority="346">
      <formula>AND(S$9&gt;=14/24,S$9&lt;20/24)</formula>
    </cfRule>
    <cfRule type="expression" dxfId="2653" priority="347">
      <formula>AND(S$9&gt;=8/24,S$9&lt;14/24)</formula>
    </cfRule>
    <cfRule type="expression" dxfId="2652" priority="348">
      <formula>S$9&lt;8/24</formula>
    </cfRule>
  </conditionalFormatting>
  <conditionalFormatting sqref="B8:AF10 AA81:AF81 B81:Q81 B56:AF56 B82:AF82 C193:AF199 B68:AF72 M62:M67 T212:AX212 N61:N67 Q42 O60:Q67 W85:Z91 L11:AB11 B74:AF78 B80:AF80 L60:N60 L61:M61 B57:K61 B63:K67 L37:Q37 Q39 L39:P42 L12:Q14 L16:Q32 O45:Q48 Q40:W41 L58:V59 W42 L53:AF55 W18:Z18 X40:Z42 W20:Z30 AA12:AB14 AC11:AD14 AE12:AF14 AA40:AF43 AA84:AF91 AA16:AF30">
    <cfRule type="expression" dxfId="2651" priority="341">
      <formula>B$9&gt;=20/24</formula>
    </cfRule>
    <cfRule type="expression" dxfId="2650" priority="342">
      <formula>AND(B$9&gt;=14/24,B$9&lt;20/24)</formula>
    </cfRule>
    <cfRule type="expression" dxfId="2649" priority="343">
      <formula>AND(B$9&gt;=8/24,B$9&lt;14/24)</formula>
    </cfRule>
    <cfRule type="expression" dxfId="2648" priority="344">
      <formula>B$9&lt;8/24</formula>
    </cfRule>
  </conditionalFormatting>
  <conditionalFormatting sqref="B191:AF191">
    <cfRule type="expression" dxfId="2647" priority="337">
      <formula>B$9&gt;=20/24</formula>
    </cfRule>
    <cfRule type="expression" dxfId="2646" priority="338">
      <formula>AND(B$9&gt;=14/24,B$9&lt;20/24)</formula>
    </cfRule>
    <cfRule type="expression" dxfId="2645" priority="339">
      <formula>AND(B$9&gt;=8/24,B$9&lt;14/24)</formula>
    </cfRule>
    <cfRule type="expression" dxfId="2644" priority="340">
      <formula>B$9&lt;8/24</formula>
    </cfRule>
  </conditionalFormatting>
  <conditionalFormatting sqref="AL4:AL6">
    <cfRule type="iconSet" priority="336">
      <iconSet iconSet="3TrafficLights2" reverse="1">
        <cfvo type="percent" val="0"/>
        <cfvo type="num" val="1"/>
        <cfvo type="num" val="1"/>
      </iconSet>
    </cfRule>
  </conditionalFormatting>
  <conditionalFormatting sqref="L57:Q57">
    <cfRule type="expression" dxfId="2643" priority="332">
      <formula>L$9&gt;=20/24</formula>
    </cfRule>
    <cfRule type="expression" dxfId="2642" priority="333">
      <formula>AND(L$9&gt;=14/24,L$9&lt;20/24)</formula>
    </cfRule>
    <cfRule type="expression" dxfId="2641" priority="334">
      <formula>AND(L$9&gt;=8/24,L$9&lt;14/24)</formula>
    </cfRule>
    <cfRule type="expression" dxfId="2640" priority="335">
      <formula>L$9&lt;8/24</formula>
    </cfRule>
  </conditionalFormatting>
  <conditionalFormatting sqref="L43:Q43">
    <cfRule type="expression" dxfId="2639" priority="328">
      <formula>L$9&gt;=20/24</formula>
    </cfRule>
    <cfRule type="expression" dxfId="2638" priority="329">
      <formula>AND(L$9&gt;=14/24,L$9&lt;20/24)</formula>
    </cfRule>
    <cfRule type="expression" dxfId="2637" priority="330">
      <formula>AND(L$9&gt;=8/24,L$9&lt;14/24)</formula>
    </cfRule>
    <cfRule type="expression" dxfId="2636" priority="331">
      <formula>L$9&lt;8/24</formula>
    </cfRule>
  </conditionalFormatting>
  <conditionalFormatting sqref="R39:AF39">
    <cfRule type="expression" dxfId="2635" priority="320">
      <formula>R$9&gt;=20/24</formula>
    </cfRule>
    <cfRule type="expression" dxfId="2634" priority="321">
      <formula>AND(R$9&gt;=14/24,R$9&lt;20/24)</formula>
    </cfRule>
    <cfRule type="expression" dxfId="2633" priority="322">
      <formula>AND(R$9&gt;=8/24,R$9&lt;14/24)</formula>
    </cfRule>
    <cfRule type="expression" dxfId="2632" priority="323">
      <formula>R$9&lt;8/24</formula>
    </cfRule>
  </conditionalFormatting>
  <conditionalFormatting sqref="R57:AF57">
    <cfRule type="expression" dxfId="2631" priority="316">
      <formula>R$9&gt;=20/24</formula>
    </cfRule>
    <cfRule type="expression" dxfId="2630" priority="317">
      <formula>AND(R$9&gt;=14/24,R$9&lt;20/24)</formula>
    </cfRule>
    <cfRule type="expression" dxfId="2629" priority="318">
      <formula>AND(R$9&gt;=8/24,R$9&lt;14/24)</formula>
    </cfRule>
    <cfRule type="expression" dxfId="2628" priority="319">
      <formula>R$9&lt;8/24</formula>
    </cfRule>
  </conditionalFormatting>
  <conditionalFormatting sqref="R81:Z81">
    <cfRule type="expression" dxfId="2627" priority="312">
      <formula>R$9&gt;=20/24</formula>
    </cfRule>
    <cfRule type="expression" dxfId="2626" priority="313">
      <formula>AND(R$9&gt;=14/24,R$9&lt;20/24)</formula>
    </cfRule>
    <cfRule type="expression" dxfId="2625" priority="314">
      <formula>AND(R$9&gt;=8/24,R$9&lt;14/24)</formula>
    </cfRule>
    <cfRule type="expression" dxfId="2624" priority="315">
      <formula>R$9&lt;8/24</formula>
    </cfRule>
  </conditionalFormatting>
  <conditionalFormatting sqref="T84:Z84">
    <cfRule type="expression" dxfId="2623" priority="308">
      <formula>T$9&gt;=20/24</formula>
    </cfRule>
    <cfRule type="expression" dxfId="2622" priority="309">
      <formula>AND(T$9&gt;=14/24,T$9&lt;20/24)</formula>
    </cfRule>
    <cfRule type="expression" dxfId="2621" priority="310">
      <formula>AND(T$9&gt;=8/24,T$9&lt;14/24)</formula>
    </cfRule>
    <cfRule type="expression" dxfId="2620" priority="311">
      <formula>T$9&lt;8/24</formula>
    </cfRule>
  </conditionalFormatting>
  <conditionalFormatting sqref="L35:Q35">
    <cfRule type="expression" dxfId="2619" priority="304">
      <formula>L$9&gt;=20/24</formula>
    </cfRule>
    <cfRule type="expression" dxfId="2618" priority="305">
      <formula>AND(L$9&gt;=14/24,L$9&lt;20/24)</formula>
    </cfRule>
    <cfRule type="expression" dxfId="2617" priority="306">
      <formula>AND(L$9&gt;=8/24,L$9&lt;14/24)</formula>
    </cfRule>
    <cfRule type="expression" dxfId="2616" priority="307">
      <formula>L$9&lt;8/24</formula>
    </cfRule>
  </conditionalFormatting>
  <conditionalFormatting sqref="L49:V49">
    <cfRule type="expression" dxfId="2615" priority="300">
      <formula>L$9&gt;=20/24</formula>
    </cfRule>
    <cfRule type="expression" dxfId="2614" priority="301">
      <formula>AND(L$9&gt;=14/24,L$9&lt;20/24)</formula>
    </cfRule>
    <cfRule type="expression" dxfId="2613" priority="302">
      <formula>AND(L$9&gt;=8/24,L$9&lt;14/24)</formula>
    </cfRule>
    <cfRule type="expression" dxfId="2612" priority="303">
      <formula>L$9&lt;8/24</formula>
    </cfRule>
  </conditionalFormatting>
  <conditionalFormatting sqref="L50:Q50">
    <cfRule type="expression" dxfId="2611" priority="296">
      <formula>L$9&gt;=20/24</formula>
    </cfRule>
    <cfRule type="expression" dxfId="2610" priority="297">
      <formula>AND(L$9&gt;=14/24,L$9&lt;20/24)</formula>
    </cfRule>
    <cfRule type="expression" dxfId="2609" priority="298">
      <formula>AND(L$9&gt;=8/24,L$9&lt;14/24)</formula>
    </cfRule>
    <cfRule type="expression" dxfId="2608" priority="299">
      <formula>L$9&lt;8/24</formula>
    </cfRule>
  </conditionalFormatting>
  <conditionalFormatting sqref="L45:Q48">
    <cfRule type="expression" dxfId="2607" priority="292">
      <formula>L$9&gt;=20/24</formula>
    </cfRule>
    <cfRule type="expression" dxfId="2606" priority="293">
      <formula>AND(L$9&gt;=14/24,L$9&lt;20/24)</formula>
    </cfRule>
    <cfRule type="expression" dxfId="2605" priority="294">
      <formula>AND(L$9&gt;=8/24,L$9&lt;14/24)</formula>
    </cfRule>
    <cfRule type="expression" dxfId="2604" priority="295">
      <formula>L$9&lt;8/24</formula>
    </cfRule>
  </conditionalFormatting>
  <conditionalFormatting sqref="R37:AF37">
    <cfRule type="expression" dxfId="2603" priority="288">
      <formula>R$9&gt;=20/24</formula>
    </cfRule>
    <cfRule type="expression" dxfId="2602" priority="289">
      <formula>AND(R$9&gt;=14/24,R$9&lt;20/24)</formula>
    </cfRule>
    <cfRule type="expression" dxfId="2601" priority="290">
      <formula>AND(R$9&gt;=8/24,R$9&lt;14/24)</formula>
    </cfRule>
    <cfRule type="expression" dxfId="2600" priority="291">
      <formula>R$9&lt;8/24</formula>
    </cfRule>
  </conditionalFormatting>
  <conditionalFormatting sqref="W31:AF32 W35:AF35">
    <cfRule type="expression" dxfId="2599" priority="284">
      <formula>W$9&gt;=20/24</formula>
    </cfRule>
    <cfRule type="expression" dxfId="2598" priority="285">
      <formula>AND(W$9&gt;=14/24,W$9&lt;20/24)</formula>
    </cfRule>
    <cfRule type="expression" dxfId="2597" priority="286">
      <formula>AND(W$9&gt;=8/24,W$9&lt;14/24)</formula>
    </cfRule>
    <cfRule type="expression" dxfId="2596" priority="287">
      <formula>W$9&lt;8/24</formula>
    </cfRule>
  </conditionalFormatting>
  <conditionalFormatting sqref="R42:V43 W43:Z43 R45:AF48">
    <cfRule type="expression" dxfId="2595" priority="280">
      <formula>R$9&gt;=20/24</formula>
    </cfRule>
    <cfRule type="expression" dxfId="2594" priority="281">
      <formula>AND(R$9&gt;=14/24,R$9&lt;20/24)</formula>
    </cfRule>
    <cfRule type="expression" dxfId="2593" priority="282">
      <formula>AND(R$9&gt;=8/24,R$9&lt;14/24)</formula>
    </cfRule>
    <cfRule type="expression" dxfId="2592" priority="283">
      <formula>R$9&lt;8/24</formula>
    </cfRule>
  </conditionalFormatting>
  <conditionalFormatting sqref="R49:AF49">
    <cfRule type="expression" dxfId="2591" priority="276">
      <formula>R$9&gt;=20/24</formula>
    </cfRule>
    <cfRule type="expression" dxfId="2590" priority="277">
      <formula>AND(R$9&gt;=14/24,R$9&lt;20/24)</formula>
    </cfRule>
    <cfRule type="expression" dxfId="2589" priority="278">
      <formula>AND(R$9&gt;=8/24,R$9&lt;14/24)</formula>
    </cfRule>
    <cfRule type="expression" dxfId="2588" priority="279">
      <formula>R$9&lt;8/24</formula>
    </cfRule>
  </conditionalFormatting>
  <conditionalFormatting sqref="R50:AF50">
    <cfRule type="expression" dxfId="2587" priority="272">
      <formula>R$9&gt;=20/24</formula>
    </cfRule>
    <cfRule type="expression" dxfId="2586" priority="273">
      <formula>AND(R$9&gt;=14/24,R$9&lt;20/24)</formula>
    </cfRule>
    <cfRule type="expression" dxfId="2585" priority="274">
      <formula>AND(R$9&gt;=8/24,R$9&lt;14/24)</formula>
    </cfRule>
    <cfRule type="expression" dxfId="2584" priority="275">
      <formula>R$9&lt;8/24</formula>
    </cfRule>
  </conditionalFormatting>
  <conditionalFormatting sqref="R60:U67 V62:V67 W60:AF67">
    <cfRule type="expression" dxfId="2583" priority="268">
      <formula>R$9&gt;=20/24</formula>
    </cfRule>
    <cfRule type="expression" dxfId="2582" priority="269">
      <formula>AND(R$9&gt;=14/24,R$9&lt;20/24)</formula>
    </cfRule>
    <cfRule type="expression" dxfId="2581" priority="270">
      <formula>AND(R$9&gt;=8/24,R$9&lt;14/24)</formula>
    </cfRule>
    <cfRule type="expression" dxfId="2580" priority="271">
      <formula>R$9&lt;8/24</formula>
    </cfRule>
  </conditionalFormatting>
  <conditionalFormatting sqref="AA94:AF97">
    <cfRule type="expression" dxfId="2579" priority="264">
      <formula>AA$9&gt;=20/24</formula>
    </cfRule>
    <cfRule type="expression" dxfId="2578" priority="265">
      <formula>AND(AA$9&gt;=14/24,AA$9&lt;20/24)</formula>
    </cfRule>
    <cfRule type="expression" dxfId="2577" priority="266">
      <formula>AND(AA$9&gt;=8/24,AA$9&lt;14/24)</formula>
    </cfRule>
    <cfRule type="expression" dxfId="2576" priority="267">
      <formula>AA$9&lt;8/24</formula>
    </cfRule>
  </conditionalFormatting>
  <conditionalFormatting sqref="B62:K62">
    <cfRule type="expression" dxfId="2575" priority="260">
      <formula>B$9&gt;=20/24</formula>
    </cfRule>
    <cfRule type="expression" dxfId="2574" priority="261">
      <formula>AND(B$9&gt;=14/24,B$9&lt;20/24)</formula>
    </cfRule>
    <cfRule type="expression" dxfId="2573" priority="262">
      <formula>AND(B$9&gt;=8/24,B$9&lt;14/24)</formula>
    </cfRule>
    <cfRule type="expression" dxfId="2572" priority="263">
      <formula>B$9&lt;8/24</formula>
    </cfRule>
  </conditionalFormatting>
  <conditionalFormatting sqref="T94:Z97">
    <cfRule type="expression" dxfId="2571" priority="256">
      <formula>T$9&gt;=20/24</formula>
    </cfRule>
    <cfRule type="expression" dxfId="2570" priority="257">
      <formula>AND(T$9&gt;=14/24,T$9&lt;20/24)</formula>
    </cfRule>
    <cfRule type="expression" dxfId="2569" priority="258">
      <formula>AND(T$9&gt;=8/24,T$9&lt;14/24)</formula>
    </cfRule>
    <cfRule type="expression" dxfId="2568" priority="259">
      <formula>T$9&lt;8/24</formula>
    </cfRule>
  </conditionalFormatting>
  <conditionalFormatting sqref="AG51 L12:Q14 L16:Q32 L35:Q36 W18:Z18 C37:AB37 W20:Z32 W35:AB36 C11:AE11 AA12:AE14 AC35:AF37 AF11:AF14 B45:AF56 B38:AF43 AA16:AF32">
    <cfRule type="expression" dxfId="2567" priority="255">
      <formula>B11&gt;$AG11</formula>
    </cfRule>
  </conditionalFormatting>
  <conditionalFormatting sqref="A100:A156 A84:A97 A11:A14 A16:A32 A45:A72 A80:A82 A74:A78 A35:A43 A169:A200">
    <cfRule type="expression" dxfId="2566" priority="254">
      <formula>$AH11=0</formula>
    </cfRule>
  </conditionalFormatting>
  <conditionalFormatting sqref="AA98:AF98">
    <cfRule type="expression" dxfId="2565" priority="250">
      <formula>AA$9&gt;=20/24</formula>
    </cfRule>
    <cfRule type="expression" dxfId="2564" priority="251">
      <formula>AND(AA$9&gt;=14/24,AA$9&lt;20/24)</formula>
    </cfRule>
    <cfRule type="expression" dxfId="2563" priority="252">
      <formula>AND(AA$9&gt;=8/24,AA$9&lt;14/24)</formula>
    </cfRule>
    <cfRule type="expression" dxfId="2562" priority="253">
      <formula>AA$9&lt;8/24</formula>
    </cfRule>
  </conditionalFormatting>
  <conditionalFormatting sqref="T98:Z98">
    <cfRule type="expression" dxfId="2561" priority="246">
      <formula>T$9&gt;=20/24</formula>
    </cfRule>
    <cfRule type="expression" dxfId="2560" priority="247">
      <formula>AND(T$9&gt;=14/24,T$9&lt;20/24)</formula>
    </cfRule>
    <cfRule type="expression" dxfId="2559" priority="248">
      <formula>AND(T$9&gt;=8/24,T$9&lt;14/24)</formula>
    </cfRule>
    <cfRule type="expression" dxfId="2558" priority="249">
      <formula>T$9&lt;8/24</formula>
    </cfRule>
  </conditionalFormatting>
  <conditionalFormatting sqref="A98">
    <cfRule type="expression" dxfId="2557" priority="245">
      <formula>$AH98=0</formula>
    </cfRule>
  </conditionalFormatting>
  <conditionalFormatting sqref="L36:Q36 W36:AF36">
    <cfRule type="expression" dxfId="2556" priority="241">
      <formula>L$9&gt;=20/24</formula>
    </cfRule>
    <cfRule type="expression" dxfId="2555" priority="242">
      <formula>AND(L$9&gt;=14/24,L$9&lt;20/24)</formula>
    </cfRule>
    <cfRule type="expression" dxfId="2554" priority="243">
      <formula>AND(L$9&gt;=8/24,L$9&lt;14/24)</formula>
    </cfRule>
    <cfRule type="expression" dxfId="2553" priority="244">
      <formula>L$9&lt;8/24</formula>
    </cfRule>
  </conditionalFormatting>
  <conditionalFormatting sqref="W36:AF36">
    <cfRule type="expression" dxfId="2552" priority="237">
      <formula>W$9&gt;=20/24</formula>
    </cfRule>
    <cfRule type="expression" dxfId="2551" priority="238">
      <formula>AND(W$9&gt;=14/24,W$9&lt;20/24)</formula>
    </cfRule>
    <cfRule type="expression" dxfId="2550" priority="239">
      <formula>AND(W$9&gt;=8/24,W$9&lt;14/24)</formula>
    </cfRule>
    <cfRule type="expression" dxfId="2549" priority="240">
      <formula>W$9&lt;8/24</formula>
    </cfRule>
  </conditionalFormatting>
  <conditionalFormatting sqref="V60:V61">
    <cfRule type="expression" dxfId="2548" priority="165">
      <formula>V$9&gt;=20/24</formula>
    </cfRule>
    <cfRule type="expression" dxfId="2547" priority="166">
      <formula>AND(V$9&gt;=14/24,V$9&lt;20/24)</formula>
    </cfRule>
    <cfRule type="expression" dxfId="2546" priority="167">
      <formula>AND(V$9&gt;=8/24,V$9&lt;14/24)</formula>
    </cfRule>
    <cfRule type="expression" dxfId="2545" priority="168">
      <formula>V$9&lt;8/24</formula>
    </cfRule>
  </conditionalFormatting>
  <conditionalFormatting sqref="AA15:AF15">
    <cfRule type="expression" dxfId="2544" priority="201">
      <formula>AA$9&gt;=20/24</formula>
    </cfRule>
    <cfRule type="expression" dxfId="2543" priority="202">
      <formula>AND(AA$9&gt;=14/24,AA$9&lt;20/24)</formula>
    </cfRule>
    <cfRule type="expression" dxfId="2542" priority="203">
      <formula>AND(AA$9&gt;=8/24,AA$9&lt;14/24)</formula>
    </cfRule>
    <cfRule type="expression" dxfId="2541" priority="204">
      <formula>AA$9&lt;8/24</formula>
    </cfRule>
  </conditionalFormatting>
  <conditionalFormatting sqref="L62:L67">
    <cfRule type="expression" dxfId="2540" priority="225">
      <formula>L$9&gt;=20/24</formula>
    </cfRule>
    <cfRule type="expression" dxfId="2539" priority="226">
      <formula>AND(L$9&gt;=14/24,L$9&lt;20/24)</formula>
    </cfRule>
    <cfRule type="expression" dxfId="2538" priority="227">
      <formula>AND(L$9&gt;=8/24,L$9&lt;14/24)</formula>
    </cfRule>
    <cfRule type="expression" dxfId="2537" priority="228">
      <formula>L$9&lt;8/24</formula>
    </cfRule>
  </conditionalFormatting>
  <conditionalFormatting sqref="AL32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L34:Q34">
    <cfRule type="expression" dxfId="2536" priority="216">
      <formula>L$9&gt;=20/24</formula>
    </cfRule>
    <cfRule type="expression" dxfId="2535" priority="217">
      <formula>AND(L$9&gt;=14/24,L$9&lt;20/24)</formula>
    </cfRule>
    <cfRule type="expression" dxfId="2534" priority="218">
      <formula>AND(L$9&gt;=8/24,L$9&lt;14/24)</formula>
    </cfRule>
    <cfRule type="expression" dxfId="2533" priority="219">
      <formula>L$9&lt;8/24</formula>
    </cfRule>
  </conditionalFormatting>
  <conditionalFormatting sqref="W34:AF34">
    <cfRule type="expression" dxfId="2532" priority="212">
      <formula>W$9&gt;=20/24</formula>
    </cfRule>
    <cfRule type="expression" dxfId="2531" priority="213">
      <formula>AND(W$9&gt;=14/24,W$9&lt;20/24)</formula>
    </cfRule>
    <cfRule type="expression" dxfId="2530" priority="214">
      <formula>AND(W$9&gt;=8/24,W$9&lt;14/24)</formula>
    </cfRule>
    <cfRule type="expression" dxfId="2529" priority="215">
      <formula>W$9&lt;8/24</formula>
    </cfRule>
  </conditionalFormatting>
  <conditionalFormatting sqref="L34:Q34 W34:AF34">
    <cfRule type="expression" dxfId="2528" priority="211">
      <formula>L34&gt;$AG34</formula>
    </cfRule>
  </conditionalFormatting>
  <conditionalFormatting sqref="A34">
    <cfRule type="expression" dxfId="2527" priority="210">
      <formula>$AH34=0</formula>
    </cfRule>
  </conditionalFormatting>
  <conditionalFormatting sqref="B83:AF83">
    <cfRule type="expression" dxfId="2526" priority="206">
      <formula>B$9&gt;=20/24</formula>
    </cfRule>
    <cfRule type="expression" dxfId="2525" priority="207">
      <formula>AND(B$9&gt;=14/24,B$9&lt;20/24)</formula>
    </cfRule>
    <cfRule type="expression" dxfId="2524" priority="208">
      <formula>AND(B$9&gt;=8/24,B$9&lt;14/24)</formula>
    </cfRule>
    <cfRule type="expression" dxfId="2523" priority="209">
      <formula>B$9&lt;8/24</formula>
    </cfRule>
  </conditionalFormatting>
  <conditionalFormatting sqref="A83">
    <cfRule type="expression" dxfId="2522" priority="205">
      <formula>$AH83=0</formula>
    </cfRule>
  </conditionalFormatting>
  <conditionalFormatting sqref="L15:Q15">
    <cfRule type="expression" dxfId="2521" priority="197">
      <formula>L$9&gt;=20/24</formula>
    </cfRule>
    <cfRule type="expression" dxfId="2520" priority="198">
      <formula>AND(L$9&gt;=14/24,L$9&lt;20/24)</formula>
    </cfRule>
    <cfRule type="expression" dxfId="2519" priority="199">
      <formula>AND(L$9&gt;=8/24,L$9&lt;14/24)</formula>
    </cfRule>
    <cfRule type="expression" dxfId="2518" priority="200">
      <formula>L$9&lt;8/24</formula>
    </cfRule>
  </conditionalFormatting>
  <conditionalFormatting sqref="L15:Q15 AA15:AF15">
    <cfRule type="expression" dxfId="2517" priority="196">
      <formula>L15&gt;$AG15</formula>
    </cfRule>
  </conditionalFormatting>
  <conditionalFormatting sqref="A15">
    <cfRule type="expression" dxfId="2516" priority="195">
      <formula>$AH15=0</formula>
    </cfRule>
  </conditionalFormatting>
  <conditionalFormatting sqref="A163:A168">
    <cfRule type="expression" dxfId="2515" priority="194">
      <formula>$AH163=0</formula>
    </cfRule>
  </conditionalFormatting>
  <conditionalFormatting sqref="A157:A162">
    <cfRule type="expression" dxfId="2514" priority="193">
      <formula>$AH157=0</formula>
    </cfRule>
  </conditionalFormatting>
  <conditionalFormatting sqref="AA44:AF44">
    <cfRule type="expression" dxfId="2513" priority="189">
      <formula>AA$9&gt;=20/24</formula>
    </cfRule>
    <cfRule type="expression" dxfId="2512" priority="190">
      <formula>AND(AA$9&gt;=14/24,AA$9&lt;20/24)</formula>
    </cfRule>
    <cfRule type="expression" dxfId="2511" priority="191">
      <formula>AND(AA$9&gt;=8/24,AA$9&lt;14/24)</formula>
    </cfRule>
    <cfRule type="expression" dxfId="2510" priority="192">
      <formula>AA$9&lt;8/24</formula>
    </cfRule>
  </conditionalFormatting>
  <conditionalFormatting sqref="L44:Q44">
    <cfRule type="expression" dxfId="2509" priority="185">
      <formula>L$9&gt;=20/24</formula>
    </cfRule>
    <cfRule type="expression" dxfId="2508" priority="186">
      <formula>AND(L$9&gt;=14/24,L$9&lt;20/24)</formula>
    </cfRule>
    <cfRule type="expression" dxfId="2507" priority="187">
      <formula>AND(L$9&gt;=8/24,L$9&lt;14/24)</formula>
    </cfRule>
    <cfRule type="expression" dxfId="2506" priority="188">
      <formula>L$9&lt;8/24</formula>
    </cfRule>
  </conditionalFormatting>
  <conditionalFormatting sqref="R44:Z44">
    <cfRule type="expression" dxfId="2505" priority="181">
      <formula>R$9&gt;=20/24</formula>
    </cfRule>
    <cfRule type="expression" dxfId="2504" priority="182">
      <formula>AND(R$9&gt;=14/24,R$9&lt;20/24)</formula>
    </cfRule>
    <cfRule type="expression" dxfId="2503" priority="183">
      <formula>AND(R$9&gt;=8/24,R$9&lt;14/24)</formula>
    </cfRule>
    <cfRule type="expression" dxfId="2502" priority="184">
      <formula>R$9&lt;8/24</formula>
    </cfRule>
  </conditionalFormatting>
  <conditionalFormatting sqref="B44:AF44">
    <cfRule type="expression" dxfId="2501" priority="180">
      <formula>B44&gt;$AG44</formula>
    </cfRule>
  </conditionalFormatting>
  <conditionalFormatting sqref="A44">
    <cfRule type="expression" dxfId="2500" priority="179">
      <formula>$AH44=0</formula>
    </cfRule>
  </conditionalFormatting>
  <conditionalFormatting sqref="B79:AF79">
    <cfRule type="expression" dxfId="2499" priority="175">
      <formula>B$9&gt;=20/24</formula>
    </cfRule>
    <cfRule type="expression" dxfId="2498" priority="176">
      <formula>AND(B$9&gt;=14/24,B$9&lt;20/24)</formula>
    </cfRule>
    <cfRule type="expression" dxfId="2497" priority="177">
      <formula>AND(B$9&gt;=8/24,B$9&lt;14/24)</formula>
    </cfRule>
    <cfRule type="expression" dxfId="2496" priority="178">
      <formula>B$9&lt;8/24</formula>
    </cfRule>
  </conditionalFormatting>
  <conditionalFormatting sqref="A79">
    <cfRule type="expression" dxfId="2495" priority="174">
      <formula>$AH79=0</formula>
    </cfRule>
  </conditionalFormatting>
  <conditionalFormatting sqref="B73:AG73">
    <cfRule type="expression" dxfId="2494" priority="170">
      <formula>B$9&gt;=20/24</formula>
    </cfRule>
    <cfRule type="expression" dxfId="2493" priority="171">
      <formula>AND(B$9&gt;=14/24,B$9&lt;20/24)</formula>
    </cfRule>
    <cfRule type="expression" dxfId="2492" priority="172">
      <formula>AND(B$9&gt;=8/24,B$9&lt;14/24)</formula>
    </cfRule>
    <cfRule type="expression" dxfId="2491" priority="173">
      <formula>B$9&lt;8/24</formula>
    </cfRule>
  </conditionalFormatting>
  <conditionalFormatting sqref="A73">
    <cfRule type="expression" dxfId="2490" priority="169">
      <formula>$AH73=0</formula>
    </cfRule>
  </conditionalFormatting>
  <conditionalFormatting sqref="AL34:AL35 AL7:AL31">
    <cfRule type="iconSet" priority="351">
      <iconSet iconSet="3TrafficLights2" reverse="1">
        <cfvo type="percent" val="0"/>
        <cfvo type="num" val="1"/>
        <cfvo type="num" val="1"/>
      </iconSet>
    </cfRule>
  </conditionalFormatting>
  <conditionalFormatting sqref="T85:V91">
    <cfRule type="expression" dxfId="2489" priority="161">
      <formula>T$9&gt;=20/24</formula>
    </cfRule>
    <cfRule type="expression" dxfId="2488" priority="162">
      <formula>AND(T$9&gt;=14/24,T$9&lt;20/24)</formula>
    </cfRule>
    <cfRule type="expression" dxfId="2487" priority="163">
      <formula>AND(T$9&gt;=8/24,T$9&lt;14/24)</formula>
    </cfRule>
    <cfRule type="expression" dxfId="2486" priority="164">
      <formula>T$9&lt;8/24</formula>
    </cfRule>
  </conditionalFormatting>
  <conditionalFormatting sqref="R85:S91 B84:Q91">
    <cfRule type="expression" dxfId="2485" priority="157">
      <formula>B$9&gt;=20/24</formula>
    </cfRule>
    <cfRule type="expression" dxfId="2484" priority="158">
      <formula>AND(B$9&gt;=14/24,B$9&lt;20/24)</formula>
    </cfRule>
    <cfRule type="expression" dxfId="2483" priority="159">
      <formula>AND(B$9&gt;=8/24,B$9&lt;14/24)</formula>
    </cfRule>
    <cfRule type="expression" dxfId="2482" priority="160">
      <formula>B$9&lt;8/24</formula>
    </cfRule>
  </conditionalFormatting>
  <conditionalFormatting sqref="R84:S84">
    <cfRule type="expression" dxfId="2481" priority="153">
      <formula>R$9&gt;=20/24</formula>
    </cfRule>
    <cfRule type="expression" dxfId="2480" priority="154">
      <formula>AND(R$9&gt;=14/24,R$9&lt;20/24)</formula>
    </cfRule>
    <cfRule type="expression" dxfId="2479" priority="155">
      <formula>AND(R$9&gt;=8/24,R$9&lt;14/24)</formula>
    </cfRule>
    <cfRule type="expression" dxfId="2478" priority="156">
      <formula>R$9&lt;8/24</formula>
    </cfRule>
  </conditionalFormatting>
  <conditionalFormatting sqref="B95:L97 B94:E94">
    <cfRule type="expression" dxfId="2477" priority="149">
      <formula>B$9&gt;=20/24</formula>
    </cfRule>
    <cfRule type="expression" dxfId="2476" priority="150">
      <formula>AND(B$9&gt;=14/24,B$9&lt;20/24)</formula>
    </cfRule>
    <cfRule type="expression" dxfId="2475" priority="151">
      <formula>AND(B$9&gt;=8/24,B$9&lt;14/24)</formula>
    </cfRule>
    <cfRule type="expression" dxfId="2474" priority="152">
      <formula>B$9&lt;8/24</formula>
    </cfRule>
  </conditionalFormatting>
  <conditionalFormatting sqref="M95:O97 N94:O94 P94:Q97">
    <cfRule type="expression" dxfId="2473" priority="145">
      <formula>M$9&gt;=20/24</formula>
    </cfRule>
    <cfRule type="expression" dxfId="2472" priority="146">
      <formula>AND(M$9&gt;=14/24,M$9&lt;20/24)</formula>
    </cfRule>
    <cfRule type="expression" dxfId="2471" priority="147">
      <formula>AND(M$9&gt;=8/24,M$9&lt;14/24)</formula>
    </cfRule>
    <cfRule type="expression" dxfId="2470" priority="148">
      <formula>M$9&lt;8/24</formula>
    </cfRule>
  </conditionalFormatting>
  <conditionalFormatting sqref="R94:S97">
    <cfRule type="expression" dxfId="2469" priority="141">
      <formula>R$9&gt;=20/24</formula>
    </cfRule>
    <cfRule type="expression" dxfId="2468" priority="142">
      <formula>AND(R$9&gt;=14/24,R$9&lt;20/24)</formula>
    </cfRule>
    <cfRule type="expression" dxfId="2467" priority="143">
      <formula>AND(R$9&gt;=8/24,R$9&lt;14/24)</formula>
    </cfRule>
    <cfRule type="expression" dxfId="2466" priority="144">
      <formula>R$9&lt;8/24</formula>
    </cfRule>
  </conditionalFormatting>
  <conditionalFormatting sqref="B98:L98">
    <cfRule type="expression" dxfId="2465" priority="137">
      <formula>B$9&gt;=20/24</formula>
    </cfRule>
    <cfRule type="expression" dxfId="2464" priority="138">
      <formula>AND(B$9&gt;=14/24,B$9&lt;20/24)</formula>
    </cfRule>
    <cfRule type="expression" dxfId="2463" priority="139">
      <formula>AND(B$9&gt;=8/24,B$9&lt;14/24)</formula>
    </cfRule>
    <cfRule type="expression" dxfId="2462" priority="140">
      <formula>B$9&lt;8/24</formula>
    </cfRule>
  </conditionalFormatting>
  <conditionalFormatting sqref="M98:Q98">
    <cfRule type="expression" dxfId="2461" priority="133">
      <formula>M$9&gt;=20/24</formula>
    </cfRule>
    <cfRule type="expression" dxfId="2460" priority="134">
      <formula>AND(M$9&gt;=14/24,M$9&lt;20/24)</formula>
    </cfRule>
    <cfRule type="expression" dxfId="2459" priority="135">
      <formula>AND(M$9&gt;=8/24,M$9&lt;14/24)</formula>
    </cfRule>
    <cfRule type="expression" dxfId="2458" priority="136">
      <formula>M$9&lt;8/24</formula>
    </cfRule>
  </conditionalFormatting>
  <conditionalFormatting sqref="R98:S98">
    <cfRule type="expression" dxfId="2457" priority="129">
      <formula>R$9&gt;=20/24</formula>
    </cfRule>
    <cfRule type="expression" dxfId="2456" priority="130">
      <formula>AND(R$9&gt;=14/24,R$9&lt;20/24)</formula>
    </cfRule>
    <cfRule type="expression" dxfId="2455" priority="131">
      <formula>AND(R$9&gt;=8/24,R$9&lt;14/24)</formula>
    </cfRule>
    <cfRule type="expression" dxfId="2454" priority="132">
      <formula>R$9&lt;8/24</formula>
    </cfRule>
  </conditionalFormatting>
  <conditionalFormatting sqref="L94:M94">
    <cfRule type="expression" dxfId="2453" priority="125">
      <formula>L$9&gt;=20/24</formula>
    </cfRule>
    <cfRule type="expression" dxfId="2452" priority="126">
      <formula>AND(L$9&gt;=14/24,L$9&lt;20/24)</formula>
    </cfRule>
    <cfRule type="expression" dxfId="2451" priority="127">
      <formula>AND(L$9&gt;=8/24,L$9&lt;14/24)</formula>
    </cfRule>
    <cfRule type="expression" dxfId="2450" priority="128">
      <formula>L$9&lt;8/24</formula>
    </cfRule>
  </conditionalFormatting>
  <conditionalFormatting sqref="F94:K94">
    <cfRule type="expression" dxfId="2449" priority="121">
      <formula>F$9&gt;=20/24</formula>
    </cfRule>
    <cfRule type="expression" dxfId="2448" priority="122">
      <formula>AND(F$9&gt;=14/24,F$9&lt;20/24)</formula>
    </cfRule>
    <cfRule type="expression" dxfId="2447" priority="123">
      <formula>AND(F$9&gt;=8/24,F$9&lt;14/24)</formula>
    </cfRule>
    <cfRule type="expression" dxfId="2446" priority="124">
      <formula>F$9&lt;8/24</formula>
    </cfRule>
  </conditionalFormatting>
  <conditionalFormatting sqref="T94:V94">
    <cfRule type="expression" dxfId="2445" priority="117">
      <formula>T$9&gt;=20/24</formula>
    </cfRule>
    <cfRule type="expression" dxfId="2444" priority="118">
      <formula>AND(T$9&gt;=14/24,T$9&lt;20/24)</formula>
    </cfRule>
    <cfRule type="expression" dxfId="2443" priority="119">
      <formula>AND(T$9&gt;=8/24,T$9&lt;14/24)</formula>
    </cfRule>
    <cfRule type="expression" dxfId="2442" priority="120">
      <formula>T$9&lt;8/24</formula>
    </cfRule>
  </conditionalFormatting>
  <conditionalFormatting sqref="M94:S94">
    <cfRule type="expression" dxfId="2441" priority="113">
      <formula>M$9&gt;=20/24</formula>
    </cfRule>
    <cfRule type="expression" dxfId="2440" priority="114">
      <formula>AND(M$9&gt;=14/24,M$9&lt;20/24)</formula>
    </cfRule>
    <cfRule type="expression" dxfId="2439" priority="115">
      <formula>AND(M$9&gt;=8/24,M$9&lt;14/24)</formula>
    </cfRule>
    <cfRule type="expression" dxfId="2438" priority="116">
      <formula>M$9&lt;8/24</formula>
    </cfRule>
  </conditionalFormatting>
  <conditionalFormatting sqref="AA99:AF99">
    <cfRule type="expression" dxfId="2437" priority="109">
      <formula>AA$9&gt;=20/24</formula>
    </cfRule>
    <cfRule type="expression" dxfId="2436" priority="110">
      <formula>AND(AA$9&gt;=14/24,AA$9&lt;20/24)</formula>
    </cfRule>
    <cfRule type="expression" dxfId="2435" priority="111">
      <formula>AND(AA$9&gt;=8/24,AA$9&lt;14/24)</formula>
    </cfRule>
    <cfRule type="expression" dxfId="2434" priority="112">
      <formula>AA$9&lt;8/24</formula>
    </cfRule>
  </conditionalFormatting>
  <conditionalFormatting sqref="T99:Z99">
    <cfRule type="expression" dxfId="2433" priority="105">
      <formula>T$9&gt;=20/24</formula>
    </cfRule>
    <cfRule type="expression" dxfId="2432" priority="106">
      <formula>AND(T$9&gt;=14/24,T$9&lt;20/24)</formula>
    </cfRule>
    <cfRule type="expression" dxfId="2431" priority="107">
      <formula>AND(T$9&gt;=8/24,T$9&lt;14/24)</formula>
    </cfRule>
    <cfRule type="expression" dxfId="2430" priority="108">
      <formula>T$9&lt;8/24</formula>
    </cfRule>
  </conditionalFormatting>
  <conditionalFormatting sqref="A99">
    <cfRule type="expression" dxfId="2429" priority="104">
      <formula>$AH99=0</formula>
    </cfRule>
  </conditionalFormatting>
  <conditionalFormatting sqref="B99:L99">
    <cfRule type="expression" dxfId="2428" priority="100">
      <formula>B$9&gt;=20/24</formula>
    </cfRule>
    <cfRule type="expression" dxfId="2427" priority="101">
      <formula>AND(B$9&gt;=14/24,B$9&lt;20/24)</formula>
    </cfRule>
    <cfRule type="expression" dxfId="2426" priority="102">
      <formula>AND(B$9&gt;=8/24,B$9&lt;14/24)</formula>
    </cfRule>
    <cfRule type="expression" dxfId="2425" priority="103">
      <formula>B$9&lt;8/24</formula>
    </cfRule>
  </conditionalFormatting>
  <conditionalFormatting sqref="M99:Q99">
    <cfRule type="expression" dxfId="2424" priority="96">
      <formula>M$9&gt;=20/24</formula>
    </cfRule>
    <cfRule type="expression" dxfId="2423" priority="97">
      <formula>AND(M$9&gt;=14/24,M$9&lt;20/24)</formula>
    </cfRule>
    <cfRule type="expression" dxfId="2422" priority="98">
      <formula>AND(M$9&gt;=8/24,M$9&lt;14/24)</formula>
    </cfRule>
    <cfRule type="expression" dxfId="2421" priority="99">
      <formula>M$9&lt;8/24</formula>
    </cfRule>
  </conditionalFormatting>
  <conditionalFormatting sqref="R99:S99">
    <cfRule type="expression" dxfId="2420" priority="92">
      <formula>R$9&gt;=20/24</formula>
    </cfRule>
    <cfRule type="expression" dxfId="2419" priority="93">
      <formula>AND(R$9&gt;=14/24,R$9&lt;20/24)</formula>
    </cfRule>
    <cfRule type="expression" dxfId="2418" priority="94">
      <formula>AND(R$9&gt;=8/24,R$9&lt;14/24)</formula>
    </cfRule>
    <cfRule type="expression" dxfId="2417" priority="95">
      <formula>R$9&lt;8/24</formula>
    </cfRule>
  </conditionalFormatting>
  <conditionalFormatting sqref="T16:V16 W12:Z16">
    <cfRule type="expression" dxfId="2416" priority="88">
      <formula>T$9&gt;=20/24</formula>
    </cfRule>
    <cfRule type="expression" dxfId="2415" priority="89">
      <formula>AND(T$9&gt;=14/24,T$9&lt;20/24)</formula>
    </cfRule>
    <cfRule type="expression" dxfId="2414" priority="90">
      <formula>AND(T$9&gt;=8/24,T$9&lt;14/24)</formula>
    </cfRule>
    <cfRule type="expression" dxfId="2413" priority="91">
      <formula>T$9&lt;8/24</formula>
    </cfRule>
  </conditionalFormatting>
  <conditionalFormatting sqref="W17:Z17">
    <cfRule type="expression" dxfId="2412" priority="84">
      <formula>W$9&gt;=20/24</formula>
    </cfRule>
    <cfRule type="expression" dxfId="2411" priority="85">
      <formula>AND(W$9&gt;=14/24,W$9&lt;20/24)</formula>
    </cfRule>
    <cfRule type="expression" dxfId="2410" priority="86">
      <formula>AND(W$9&gt;=8/24,W$9&lt;14/24)</formula>
    </cfRule>
    <cfRule type="expression" dxfId="2409" priority="87">
      <formula>W$9&lt;8/24</formula>
    </cfRule>
  </conditionalFormatting>
  <conditionalFormatting sqref="W12:Z13">
    <cfRule type="expression" dxfId="2408" priority="80">
      <formula>W$9&gt;=20/24</formula>
    </cfRule>
    <cfRule type="expression" dxfId="2407" priority="81">
      <formula>AND(W$9&gt;=14/24,W$9&lt;20/24)</formula>
    </cfRule>
    <cfRule type="expression" dxfId="2406" priority="82">
      <formula>AND(W$9&gt;=8/24,W$9&lt;14/24)</formula>
    </cfRule>
    <cfRule type="expression" dxfId="2405" priority="83">
      <formula>W$9&lt;8/24</formula>
    </cfRule>
  </conditionalFormatting>
  <conditionalFormatting sqref="AA58:AF59">
    <cfRule type="expression" dxfId="2404" priority="76">
      <formula>AA$9&gt;=20/24</formula>
    </cfRule>
    <cfRule type="expression" dxfId="2403" priority="77">
      <formula>AND(AA$9&gt;=14/24,AA$9&lt;20/24)</formula>
    </cfRule>
    <cfRule type="expression" dxfId="2402" priority="78">
      <formula>AND(AA$9&gt;=8/24,AA$9&lt;14/24)</formula>
    </cfRule>
    <cfRule type="expression" dxfId="2401" priority="79">
      <formula>AA$9&lt;8/24</formula>
    </cfRule>
  </conditionalFormatting>
  <conditionalFormatting sqref="AL3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B18:K30">
    <cfRule type="expression" dxfId="2400" priority="65">
      <formula>B$9&gt;=20/24</formula>
    </cfRule>
    <cfRule type="expression" dxfId="2399" priority="66">
      <formula>AND(B$9&gt;=14/24,B$9&lt;20/24)</formula>
    </cfRule>
    <cfRule type="expression" dxfId="2398" priority="67">
      <formula>AND(B$9&gt;=8/24,B$9&lt;14/24)</formula>
    </cfRule>
    <cfRule type="expression" dxfId="2397" priority="68">
      <formula>B$9&lt;8/24</formula>
    </cfRule>
  </conditionalFormatting>
  <conditionalFormatting sqref="B31:K32 B35:K35">
    <cfRule type="expression" dxfId="2396" priority="61">
      <formula>B$9&gt;=20/24</formula>
    </cfRule>
    <cfRule type="expression" dxfId="2395" priority="62">
      <formula>AND(B$9&gt;=14/24,B$9&lt;20/24)</formula>
    </cfRule>
    <cfRule type="expression" dxfId="2394" priority="63">
      <formula>AND(B$9&gt;=8/24,B$9&lt;14/24)</formula>
    </cfRule>
    <cfRule type="expression" dxfId="2393" priority="64">
      <formula>B$9&lt;8/24</formula>
    </cfRule>
  </conditionalFormatting>
  <conditionalFormatting sqref="B35:B37 B11:B12 B18:K32 C35:K36 C12:K12">
    <cfRule type="expression" dxfId="2392" priority="60">
      <formula>B11&gt;$AG11</formula>
    </cfRule>
  </conditionalFormatting>
  <conditionalFormatting sqref="B36:K36">
    <cfRule type="expression" dxfId="2391" priority="56">
      <formula>B$9&gt;=20/24</formula>
    </cfRule>
    <cfRule type="expression" dxfId="2390" priority="57">
      <formula>AND(B$9&gt;=14/24,B$9&lt;20/24)</formula>
    </cfRule>
    <cfRule type="expression" dxfId="2389" priority="58">
      <formula>AND(B$9&gt;=8/24,B$9&lt;14/24)</formula>
    </cfRule>
    <cfRule type="expression" dxfId="2388" priority="59">
      <formula>B$9&lt;8/24</formula>
    </cfRule>
  </conditionalFormatting>
  <conditionalFormatting sqref="B36:K36">
    <cfRule type="expression" dxfId="2387" priority="52">
      <formula>B$9&gt;=20/24</formula>
    </cfRule>
    <cfRule type="expression" dxfId="2386" priority="53">
      <formula>AND(B$9&gt;=14/24,B$9&lt;20/24)</formula>
    </cfRule>
    <cfRule type="expression" dxfId="2385" priority="54">
      <formula>AND(B$9&gt;=8/24,B$9&lt;14/24)</formula>
    </cfRule>
    <cfRule type="expression" dxfId="2384" priority="55">
      <formula>B$9&lt;8/24</formula>
    </cfRule>
  </conditionalFormatting>
  <conditionalFormatting sqref="B34:K34">
    <cfRule type="expression" dxfId="2383" priority="48">
      <formula>B$9&gt;=20/24</formula>
    </cfRule>
    <cfRule type="expression" dxfId="2382" priority="49">
      <formula>AND(B$9&gt;=14/24,B$9&lt;20/24)</formula>
    </cfRule>
    <cfRule type="expression" dxfId="2381" priority="50">
      <formula>AND(B$9&gt;=8/24,B$9&lt;14/24)</formula>
    </cfRule>
    <cfRule type="expression" dxfId="2380" priority="51">
      <formula>B$9&lt;8/24</formula>
    </cfRule>
  </conditionalFormatting>
  <conditionalFormatting sqref="B34:K34">
    <cfRule type="expression" dxfId="2379" priority="47">
      <formula>B34&gt;$AG34</formula>
    </cfRule>
  </conditionalFormatting>
  <conditionalFormatting sqref="B13:K16">
    <cfRule type="expression" dxfId="2378" priority="43">
      <formula>B$9&gt;=20/24</formula>
    </cfRule>
    <cfRule type="expression" dxfId="2377" priority="44">
      <formula>AND(B$9&gt;=14/24,B$9&lt;20/24)</formula>
    </cfRule>
    <cfRule type="expression" dxfId="2376" priority="45">
      <formula>AND(B$9&gt;=8/24,B$9&lt;14/24)</formula>
    </cfRule>
    <cfRule type="expression" dxfId="2375" priority="46">
      <formula>B$9&lt;8/24</formula>
    </cfRule>
  </conditionalFormatting>
  <conditionalFormatting sqref="B17:K17">
    <cfRule type="expression" dxfId="2374" priority="39">
      <formula>B$9&gt;=20/24</formula>
    </cfRule>
    <cfRule type="expression" dxfId="2373" priority="40">
      <formula>AND(B$9&gt;=14/24,B$9&lt;20/24)</formula>
    </cfRule>
    <cfRule type="expression" dxfId="2372" priority="41">
      <formula>AND(B$9&gt;=8/24,B$9&lt;14/24)</formula>
    </cfRule>
    <cfRule type="expression" dxfId="2371" priority="42">
      <formula>B$9&lt;8/24</formula>
    </cfRule>
  </conditionalFormatting>
  <conditionalFormatting sqref="B13:K13">
    <cfRule type="expression" dxfId="2370" priority="35">
      <formula>B$9&gt;=20/24</formula>
    </cfRule>
    <cfRule type="expression" dxfId="2369" priority="36">
      <formula>AND(B$9&gt;=14/24,B$9&lt;20/24)</formula>
    </cfRule>
    <cfRule type="expression" dxfId="2368" priority="37">
      <formula>AND(B$9&gt;=8/24,B$9&lt;14/24)</formula>
    </cfRule>
    <cfRule type="expression" dxfId="2367" priority="38">
      <formula>B$9&lt;8/24</formula>
    </cfRule>
  </conditionalFormatting>
  <conditionalFormatting sqref="R16:S18 R12:V14 T17:V18 R20:V32 R19:Z19">
    <cfRule type="expression" dxfId="2366" priority="25">
      <formula>R$9&gt;=20/24</formula>
    </cfRule>
    <cfRule type="expression" dxfId="2365" priority="26">
      <formula>AND(R$9&gt;=14/24,R$9&lt;20/24)</formula>
    </cfRule>
    <cfRule type="expression" dxfId="2364" priority="27">
      <formula>AND(R$9&gt;=8/24,R$9&lt;14/24)</formula>
    </cfRule>
    <cfRule type="expression" dxfId="2363" priority="28">
      <formula>R$9&lt;8/24</formula>
    </cfRule>
  </conditionalFormatting>
  <conditionalFormatting sqref="R35:V35">
    <cfRule type="expression" dxfId="2362" priority="21">
      <formula>R$9&gt;=20/24</formula>
    </cfRule>
    <cfRule type="expression" dxfId="2361" priority="22">
      <formula>AND(R$9&gt;=14/24,R$9&lt;20/24)</formula>
    </cfRule>
    <cfRule type="expression" dxfId="2360" priority="23">
      <formula>AND(R$9&gt;=8/24,R$9&lt;14/24)</formula>
    </cfRule>
    <cfRule type="expression" dxfId="2359" priority="24">
      <formula>R$9&lt;8/24</formula>
    </cfRule>
  </conditionalFormatting>
  <conditionalFormatting sqref="R16:S18 R12:V14 T17:V18 R35:V36 R20:V32 R19:Z19">
    <cfRule type="expression" dxfId="2358" priority="20">
      <formula>R12&gt;$AG12</formula>
    </cfRule>
  </conditionalFormatting>
  <conditionalFormatting sqref="R36:V36">
    <cfRule type="expression" dxfId="2357" priority="16">
      <formula>R$9&gt;=20/24</formula>
    </cfRule>
    <cfRule type="expression" dxfId="2356" priority="17">
      <formula>AND(R$9&gt;=14/24,R$9&lt;20/24)</formula>
    </cfRule>
    <cfRule type="expression" dxfId="2355" priority="18">
      <formula>AND(R$9&gt;=8/24,R$9&lt;14/24)</formula>
    </cfRule>
    <cfRule type="expression" dxfId="2354" priority="19">
      <formula>R$9&lt;8/24</formula>
    </cfRule>
  </conditionalFormatting>
  <conditionalFormatting sqref="R34:V34">
    <cfRule type="expression" dxfId="2353" priority="12">
      <formula>R$9&gt;=20/24</formula>
    </cfRule>
    <cfRule type="expression" dxfId="2352" priority="13">
      <formula>AND(R$9&gt;=14/24,R$9&lt;20/24)</formula>
    </cfRule>
    <cfRule type="expression" dxfId="2351" priority="14">
      <formula>AND(R$9&gt;=8/24,R$9&lt;14/24)</formula>
    </cfRule>
    <cfRule type="expression" dxfId="2350" priority="15">
      <formula>R$9&lt;8/24</formula>
    </cfRule>
  </conditionalFormatting>
  <conditionalFormatting sqref="R34:V34">
    <cfRule type="expression" dxfId="2349" priority="11">
      <formula>R34&gt;$AG34</formula>
    </cfRule>
  </conditionalFormatting>
  <conditionalFormatting sqref="R15:V15">
    <cfRule type="expression" dxfId="2348" priority="7">
      <formula>R$9&gt;=20/24</formula>
    </cfRule>
    <cfRule type="expression" dxfId="2347" priority="8">
      <formula>AND(R$9&gt;=14/24,R$9&lt;20/24)</formula>
    </cfRule>
    <cfRule type="expression" dxfId="2346" priority="9">
      <formula>AND(R$9&gt;=8/24,R$9&lt;14/24)</formula>
    </cfRule>
    <cfRule type="expression" dxfId="2345" priority="10">
      <formula>R$9&lt;8/24</formula>
    </cfRule>
  </conditionalFormatting>
  <conditionalFormatting sqref="R15:V15">
    <cfRule type="expression" dxfId="2344" priority="6">
      <formula>R15&gt;$AG15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2" id="{762277DF-76BE-47E9-82EE-50DD2AD8AF4C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3" id="{122CDC2A-2A8F-4FEF-8F4B-158238858CE3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4" id="{2D854AF9-8436-4738-98FB-56CF500065B7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5" id="{BD4F9884-9D88-4236-81B4-765CF705DB59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71" id="{C3766949-01D0-4842-8470-AFD07006489D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70" id="{9931E41D-3FDC-47F5-8CC2-64937BA862D9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59" activePane="bottomRight" state="frozen"/>
      <selection activeCell="AF88" sqref="AF88"/>
      <selection pane="topRight" activeCell="AF88" sqref="AF88"/>
      <selection pane="bottomLeft" activeCell="AF88" sqref="AF88"/>
      <selection pane="bottomRight" activeCell="U57" sqref="U5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179"/>
      <c r="L3" s="179"/>
      <c r="M3" s="179"/>
      <c r="N3" s="179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2078/08/23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4.8</v>
      </c>
      <c r="C5" s="32">
        <f t="shared" ref="C5:AF5" si="0">C68</f>
        <v>-5.6</v>
      </c>
      <c r="D5" s="32">
        <f t="shared" si="0"/>
        <v>-1.2</v>
      </c>
      <c r="E5" s="32">
        <f t="shared" si="0"/>
        <v>12.1</v>
      </c>
      <c r="F5" s="32">
        <f t="shared" si="0"/>
        <v>21</v>
      </c>
      <c r="G5" s="32">
        <f t="shared" si="0"/>
        <v>12</v>
      </c>
      <c r="H5" s="32">
        <f t="shared" si="0"/>
        <v>17</v>
      </c>
      <c r="I5" s="32">
        <f t="shared" si="0"/>
        <v>8</v>
      </c>
      <c r="J5" s="32">
        <f t="shared" si="0"/>
        <v>25</v>
      </c>
      <c r="K5" s="32">
        <f t="shared" si="0"/>
        <v>82.2</v>
      </c>
      <c r="L5" s="32">
        <f t="shared" si="0"/>
        <v>90.2</v>
      </c>
      <c r="M5" s="32">
        <f t="shared" si="0"/>
        <v>142</v>
      </c>
      <c r="N5" s="32">
        <f t="shared" si="0"/>
        <v>265.89999999999998</v>
      </c>
      <c r="O5" s="32">
        <f t="shared" si="0"/>
        <v>205</v>
      </c>
      <c r="P5" s="32">
        <f t="shared" si="0"/>
        <v>96</v>
      </c>
      <c r="Q5" s="32">
        <f t="shared" si="0"/>
        <v>123.6</v>
      </c>
      <c r="R5" s="32">
        <f t="shared" si="0"/>
        <v>123.6</v>
      </c>
      <c r="S5" s="32">
        <f t="shared" si="0"/>
        <v>121</v>
      </c>
      <c r="T5" s="32">
        <f t="shared" si="0"/>
        <v>13.7</v>
      </c>
      <c r="U5" s="32">
        <f t="shared" si="0"/>
        <v>-4.4000000000000004</v>
      </c>
      <c r="V5" s="32">
        <f t="shared" si="0"/>
        <v>9.1</v>
      </c>
      <c r="W5" s="32">
        <f t="shared" si="0"/>
        <v>150.4</v>
      </c>
      <c r="X5" s="32">
        <f t="shared" si="0"/>
        <v>90.4</v>
      </c>
      <c r="Y5" s="32">
        <f t="shared" si="0"/>
        <v>76.8</v>
      </c>
      <c r="Z5" s="32">
        <f t="shared" si="0"/>
        <v>72</v>
      </c>
      <c r="AA5" s="32">
        <f t="shared" si="0"/>
        <v>16.3</v>
      </c>
      <c r="AB5" s="32">
        <f t="shared" si="0"/>
        <v>42.1</v>
      </c>
      <c r="AC5" s="32">
        <f t="shared" si="0"/>
        <v>1.9</v>
      </c>
      <c r="AD5" s="32">
        <f t="shared" si="0"/>
        <v>-14.1</v>
      </c>
      <c r="AE5" s="32">
        <f t="shared" si="0"/>
        <v>23</v>
      </c>
      <c r="AF5" s="32">
        <f t="shared" si="0"/>
        <v>31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1349MW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Load=858</v>
      </c>
      <c r="B7" s="37">
        <f t="shared" ref="B7:AF7" si="1">B75</f>
        <v>862.94</v>
      </c>
      <c r="C7" s="37">
        <f t="shared" si="1"/>
        <v>857.54</v>
      </c>
      <c r="D7" s="37">
        <f t="shared" si="1"/>
        <v>862.54</v>
      </c>
      <c r="E7" s="37">
        <f t="shared" si="1"/>
        <v>865.84000000000015</v>
      </c>
      <c r="F7" s="37">
        <f t="shared" si="1"/>
        <v>918.34000000000015</v>
      </c>
      <c r="G7" s="37">
        <f t="shared" si="1"/>
        <v>1003.04</v>
      </c>
      <c r="H7" s="37">
        <f t="shared" si="1"/>
        <v>1133.04</v>
      </c>
      <c r="I7" s="37">
        <f t="shared" si="1"/>
        <v>1195.6399999999999</v>
      </c>
      <c r="J7" s="37">
        <f t="shared" si="1"/>
        <v>1263.8399999999999</v>
      </c>
      <c r="K7" s="37">
        <f t="shared" si="1"/>
        <v>1333.44</v>
      </c>
      <c r="L7" s="37">
        <f>L75</f>
        <v>1349.24</v>
      </c>
      <c r="M7" s="37">
        <f t="shared" si="1"/>
        <v>1292.04</v>
      </c>
      <c r="N7" s="37">
        <f t="shared" si="1"/>
        <v>1238.24</v>
      </c>
      <c r="O7" s="37">
        <f t="shared" si="1"/>
        <v>1272.6399999999999</v>
      </c>
      <c r="P7" s="37">
        <f t="shared" si="1"/>
        <v>1178.6399999999999</v>
      </c>
      <c r="Q7" s="37">
        <f t="shared" si="1"/>
        <v>1177.24</v>
      </c>
      <c r="R7" s="37">
        <f t="shared" si="1"/>
        <v>1187.3400000000001</v>
      </c>
      <c r="S7" s="37">
        <f t="shared" si="1"/>
        <v>1179.6400000000001</v>
      </c>
      <c r="T7" s="37">
        <f t="shared" si="1"/>
        <v>1177.8400000000001</v>
      </c>
      <c r="U7" s="37">
        <f t="shared" si="1"/>
        <v>1159.6399999999999</v>
      </c>
      <c r="V7" s="37">
        <f t="shared" si="1"/>
        <v>1260.24</v>
      </c>
      <c r="W7" s="37">
        <f t="shared" si="1"/>
        <v>1455.8400000000001</v>
      </c>
      <c r="X7" s="37">
        <f t="shared" si="1"/>
        <v>1495.8400000000001</v>
      </c>
      <c r="Y7" s="37">
        <f t="shared" si="1"/>
        <v>1354.6399999999999</v>
      </c>
      <c r="Z7" s="37">
        <f t="shared" si="1"/>
        <v>1346.3400000000001</v>
      </c>
      <c r="AA7" s="37">
        <f t="shared" si="1"/>
        <v>1239.1399999999999</v>
      </c>
      <c r="AB7" s="37">
        <f t="shared" si="1"/>
        <v>1190.24</v>
      </c>
      <c r="AC7" s="37">
        <f t="shared" si="1"/>
        <v>1106.54</v>
      </c>
      <c r="AD7" s="37">
        <f t="shared" si="1"/>
        <v>992.24</v>
      </c>
      <c r="AE7" s="37">
        <f t="shared" si="1"/>
        <v>945.94</v>
      </c>
      <c r="AF7" s="37">
        <f t="shared" si="1"/>
        <v>907.84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50</v>
      </c>
      <c r="C11" s="50">
        <v>60</v>
      </c>
      <c r="D11" s="50">
        <v>60</v>
      </c>
      <c r="E11" s="50">
        <v>49.5</v>
      </c>
      <c r="F11" s="50">
        <v>90</v>
      </c>
      <c r="G11" s="50">
        <v>150</v>
      </c>
      <c r="H11" s="50">
        <v>220</v>
      </c>
      <c r="I11" s="50">
        <v>290</v>
      </c>
      <c r="J11" s="50">
        <v>340</v>
      </c>
      <c r="K11" s="50">
        <v>350</v>
      </c>
      <c r="L11" s="51">
        <v>360</v>
      </c>
      <c r="M11" s="51">
        <v>200</v>
      </c>
      <c r="N11" s="51">
        <v>102</v>
      </c>
      <c r="O11" s="51">
        <v>102</v>
      </c>
      <c r="P11" s="51">
        <v>102</v>
      </c>
      <c r="Q11" s="52">
        <v>110</v>
      </c>
      <c r="R11" s="53">
        <v>102</v>
      </c>
      <c r="S11" s="53">
        <v>129</v>
      </c>
      <c r="T11" s="53">
        <v>177</v>
      </c>
      <c r="U11" s="53">
        <v>270</v>
      </c>
      <c r="V11" s="53">
        <v>270</v>
      </c>
      <c r="W11" s="53">
        <v>330</v>
      </c>
      <c r="X11" s="53">
        <v>380</v>
      </c>
      <c r="Y11" s="54">
        <v>330</v>
      </c>
      <c r="Z11" s="49">
        <v>330</v>
      </c>
      <c r="AA11" s="49">
        <v>300</v>
      </c>
      <c r="AB11" s="49">
        <v>270</v>
      </c>
      <c r="AC11" s="49">
        <v>230</v>
      </c>
      <c r="AD11" s="49">
        <v>150</v>
      </c>
      <c r="AE11" s="50">
        <v>90</v>
      </c>
      <c r="AF11" s="50">
        <v>60</v>
      </c>
      <c r="AG11" s="55">
        <v>456</v>
      </c>
      <c r="AH11" s="56">
        <f>MAX(B11:AF11)</f>
        <v>380</v>
      </c>
      <c r="AI11" s="57">
        <f>MIN(B11:AF11)</f>
        <v>49.5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1">
        <v>55</v>
      </c>
      <c r="C12" s="50">
        <v>55</v>
      </c>
      <c r="D12" s="50">
        <v>55</v>
      </c>
      <c r="E12" s="50">
        <v>55</v>
      </c>
      <c r="F12" s="50">
        <v>55</v>
      </c>
      <c r="G12" s="50">
        <v>55</v>
      </c>
      <c r="H12" s="50">
        <v>55</v>
      </c>
      <c r="I12" s="50">
        <v>55</v>
      </c>
      <c r="J12" s="50">
        <v>55</v>
      </c>
      <c r="K12" s="50">
        <v>56</v>
      </c>
      <c r="L12" s="50">
        <v>56</v>
      </c>
      <c r="M12" s="50">
        <v>56</v>
      </c>
      <c r="N12" s="50">
        <v>56</v>
      </c>
      <c r="O12" s="50">
        <v>56</v>
      </c>
      <c r="P12" s="50">
        <v>56</v>
      </c>
      <c r="Q12" s="50">
        <v>56</v>
      </c>
      <c r="R12" s="50">
        <v>56</v>
      </c>
      <c r="S12" s="50">
        <v>56</v>
      </c>
      <c r="T12" s="50">
        <v>56</v>
      </c>
      <c r="U12" s="50">
        <v>56</v>
      </c>
      <c r="V12" s="50">
        <v>56</v>
      </c>
      <c r="W12" s="60">
        <v>56</v>
      </c>
      <c r="X12" s="60">
        <v>56</v>
      </c>
      <c r="Y12" s="60">
        <v>56</v>
      </c>
      <c r="Z12" s="60">
        <v>56</v>
      </c>
      <c r="AA12" s="51">
        <v>56</v>
      </c>
      <c r="AB12" s="51">
        <v>56</v>
      </c>
      <c r="AC12" s="51">
        <v>56</v>
      </c>
      <c r="AD12" s="51">
        <v>56</v>
      </c>
      <c r="AE12" s="51">
        <v>56</v>
      </c>
      <c r="AF12" s="51">
        <v>56</v>
      </c>
      <c r="AG12" s="61">
        <v>60</v>
      </c>
      <c r="AH12" s="56">
        <f t="shared" ref="AH12:AH78" si="2">MAX(B12:AF12)</f>
        <v>56</v>
      </c>
      <c r="AI12" s="57">
        <f t="shared" ref="AI12:AI78" si="3">MIN(B12:AF12)</f>
        <v>55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1">
        <v>31.5</v>
      </c>
      <c r="C13" s="51">
        <v>31.5</v>
      </c>
      <c r="D13" s="50">
        <v>31.5</v>
      </c>
      <c r="E13" s="50">
        <v>31.5</v>
      </c>
      <c r="F13" s="50">
        <v>31.5</v>
      </c>
      <c r="G13" s="50">
        <v>31.5</v>
      </c>
      <c r="H13" s="50">
        <v>31.5</v>
      </c>
      <c r="I13" s="50">
        <v>31.5</v>
      </c>
      <c r="J13" s="50">
        <v>31.5</v>
      </c>
      <c r="K13" s="50">
        <v>31.5</v>
      </c>
      <c r="L13" s="50">
        <v>31.5</v>
      </c>
      <c r="M13" s="50">
        <v>31.5</v>
      </c>
      <c r="N13" s="50">
        <v>31.5</v>
      </c>
      <c r="O13" s="50">
        <v>31.5</v>
      </c>
      <c r="P13" s="50">
        <v>31.5</v>
      </c>
      <c r="Q13" s="50">
        <v>31.5</v>
      </c>
      <c r="R13" s="50">
        <v>31.5</v>
      </c>
      <c r="S13" s="50">
        <v>31.5</v>
      </c>
      <c r="T13" s="50">
        <v>31.5</v>
      </c>
      <c r="U13" s="50">
        <v>31.5</v>
      </c>
      <c r="V13" s="50">
        <v>31.5</v>
      </c>
      <c r="W13" s="60">
        <v>31.5</v>
      </c>
      <c r="X13" s="60">
        <v>31.5</v>
      </c>
      <c r="Y13" s="60">
        <v>31.5</v>
      </c>
      <c r="Z13" s="60">
        <v>31.5</v>
      </c>
      <c r="AA13" s="51">
        <v>31.5</v>
      </c>
      <c r="AB13" s="51">
        <v>31.5</v>
      </c>
      <c r="AC13" s="51">
        <v>31.5</v>
      </c>
      <c r="AD13" s="51">
        <v>31.5</v>
      </c>
      <c r="AE13" s="51">
        <v>31.5</v>
      </c>
      <c r="AF13" s="51">
        <v>31.5</v>
      </c>
      <c r="AG13" s="61">
        <v>52.4</v>
      </c>
      <c r="AH13" s="56">
        <f>MAX(B13:AF13)</f>
        <v>31.5</v>
      </c>
      <c r="AI13" s="57">
        <f>MIN(B13:AF13)</f>
        <v>31.5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1">
        <v>25.2</v>
      </c>
      <c r="C14" s="51">
        <v>25.2</v>
      </c>
      <c r="D14" s="50">
        <v>25.2</v>
      </c>
      <c r="E14" s="50">
        <v>25.2</v>
      </c>
      <c r="F14" s="50">
        <v>25.2</v>
      </c>
      <c r="G14" s="50">
        <v>25.2</v>
      </c>
      <c r="H14" s="50">
        <v>25.2</v>
      </c>
      <c r="I14" s="50">
        <v>25.2</v>
      </c>
      <c r="J14" s="50">
        <v>25.2</v>
      </c>
      <c r="K14" s="50">
        <v>25.2</v>
      </c>
      <c r="L14" s="51">
        <v>25.2</v>
      </c>
      <c r="M14" s="51">
        <v>25.2</v>
      </c>
      <c r="N14" s="51">
        <v>0</v>
      </c>
      <c r="O14" s="51">
        <v>50</v>
      </c>
      <c r="P14" s="51">
        <v>50</v>
      </c>
      <c r="Q14" s="51">
        <v>50</v>
      </c>
      <c r="R14" s="51">
        <v>50</v>
      </c>
      <c r="S14" s="51">
        <v>50</v>
      </c>
      <c r="T14" s="51">
        <v>50</v>
      </c>
      <c r="U14" s="51">
        <v>50</v>
      </c>
      <c r="V14" s="51">
        <v>50</v>
      </c>
      <c r="W14" s="51">
        <v>50</v>
      </c>
      <c r="X14" s="51">
        <v>50</v>
      </c>
      <c r="Y14" s="51">
        <v>50</v>
      </c>
      <c r="Z14" s="51">
        <v>50</v>
      </c>
      <c r="AA14" s="51">
        <v>50</v>
      </c>
      <c r="AB14" s="51">
        <v>50</v>
      </c>
      <c r="AC14" s="51">
        <v>50</v>
      </c>
      <c r="AD14" s="51">
        <v>50</v>
      </c>
      <c r="AE14" s="51">
        <v>50</v>
      </c>
      <c r="AF14" s="51">
        <v>50</v>
      </c>
      <c r="AG14" s="61">
        <v>50</v>
      </c>
      <c r="AH14" s="56">
        <f t="shared" si="2"/>
        <v>50</v>
      </c>
      <c r="AI14" s="57">
        <f t="shared" si="3"/>
        <v>0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51">
        <v>31</v>
      </c>
      <c r="C15" s="51">
        <v>31</v>
      </c>
      <c r="D15" s="63">
        <v>29.9</v>
      </c>
      <c r="E15" s="63">
        <v>29.9</v>
      </c>
      <c r="F15" s="63">
        <v>29.9</v>
      </c>
      <c r="G15" s="63">
        <v>29.9</v>
      </c>
      <c r="H15" s="63">
        <v>29.9</v>
      </c>
      <c r="I15" s="63">
        <v>29.9</v>
      </c>
      <c r="J15" s="63">
        <v>29.9</v>
      </c>
      <c r="K15" s="63">
        <v>29.9</v>
      </c>
      <c r="L15" s="51">
        <v>29.9</v>
      </c>
      <c r="M15" s="51">
        <v>29.9</v>
      </c>
      <c r="N15" s="51">
        <v>29.9</v>
      </c>
      <c r="O15" s="51">
        <v>29.9</v>
      </c>
      <c r="P15" s="51">
        <v>29.9</v>
      </c>
      <c r="Q15" s="51">
        <v>29.9</v>
      </c>
      <c r="R15" s="51">
        <v>29.9</v>
      </c>
      <c r="S15" s="51">
        <v>29.9</v>
      </c>
      <c r="T15" s="51">
        <v>29.9</v>
      </c>
      <c r="U15" s="51">
        <v>29.9</v>
      </c>
      <c r="V15" s="51">
        <v>29.9</v>
      </c>
      <c r="W15" s="62">
        <v>29.9</v>
      </c>
      <c r="X15" s="62">
        <v>29.9</v>
      </c>
      <c r="Y15" s="62">
        <v>29.9</v>
      </c>
      <c r="Z15" s="62">
        <v>29.9</v>
      </c>
      <c r="AA15" s="51">
        <v>29.9</v>
      </c>
      <c r="AB15" s="51">
        <v>29.9</v>
      </c>
      <c r="AC15" s="51">
        <v>29.9</v>
      </c>
      <c r="AD15" s="51">
        <v>29.9</v>
      </c>
      <c r="AE15" s="51">
        <v>29.9</v>
      </c>
      <c r="AF15" s="51">
        <v>29.9</v>
      </c>
      <c r="AG15" s="64">
        <v>45</v>
      </c>
      <c r="AH15" s="56">
        <f t="shared" si="2"/>
        <v>31</v>
      </c>
      <c r="AI15" s="57">
        <f t="shared" si="3"/>
        <v>29.9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1">
        <v>18</v>
      </c>
      <c r="C16" s="50">
        <v>17</v>
      </c>
      <c r="D16" s="50">
        <v>17</v>
      </c>
      <c r="E16" s="50">
        <v>17</v>
      </c>
      <c r="F16" s="50">
        <v>17</v>
      </c>
      <c r="G16" s="50">
        <v>17</v>
      </c>
      <c r="H16" s="50">
        <v>17</v>
      </c>
      <c r="I16" s="50">
        <v>17</v>
      </c>
      <c r="J16" s="50">
        <v>17</v>
      </c>
      <c r="K16" s="50">
        <v>17</v>
      </c>
      <c r="L16" s="51">
        <v>17</v>
      </c>
      <c r="M16" s="51">
        <v>17</v>
      </c>
      <c r="N16" s="51">
        <v>17</v>
      </c>
      <c r="O16" s="51">
        <v>17</v>
      </c>
      <c r="P16" s="51">
        <v>17</v>
      </c>
      <c r="Q16" s="51">
        <v>17</v>
      </c>
      <c r="R16" s="51">
        <v>17</v>
      </c>
      <c r="S16" s="51">
        <v>17</v>
      </c>
      <c r="T16" s="51">
        <v>17</v>
      </c>
      <c r="U16" s="51">
        <v>17</v>
      </c>
      <c r="V16" s="51">
        <v>17</v>
      </c>
      <c r="W16" s="65">
        <v>17</v>
      </c>
      <c r="X16" s="65">
        <v>17</v>
      </c>
      <c r="Y16" s="65">
        <v>17</v>
      </c>
      <c r="Z16" s="65">
        <v>17</v>
      </c>
      <c r="AA16" s="51">
        <v>17</v>
      </c>
      <c r="AB16" s="51">
        <v>17</v>
      </c>
      <c r="AC16" s="51">
        <v>17</v>
      </c>
      <c r="AD16" s="51">
        <v>17</v>
      </c>
      <c r="AE16" s="51">
        <v>17</v>
      </c>
      <c r="AF16" s="51">
        <v>17</v>
      </c>
      <c r="AG16" s="61">
        <v>45</v>
      </c>
      <c r="AH16" s="56">
        <f t="shared" si="2"/>
        <v>18</v>
      </c>
      <c r="AI16" s="57">
        <f t="shared" si="3"/>
        <v>17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1">
        <v>0</v>
      </c>
      <c r="C17" s="51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62">
        <v>0</v>
      </c>
      <c r="X17" s="62">
        <v>0</v>
      </c>
      <c r="Y17" s="62">
        <v>0</v>
      </c>
      <c r="Z17" s="62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61">
        <v>42</v>
      </c>
      <c r="AH17" s="56">
        <f t="shared" si="2"/>
        <v>0</v>
      </c>
      <c r="AI17" s="57">
        <f t="shared" si="3"/>
        <v>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1">
        <v>13.2</v>
      </c>
      <c r="C18" s="51">
        <v>13.2</v>
      </c>
      <c r="D18" s="50">
        <v>13.2</v>
      </c>
      <c r="E18" s="50">
        <v>13.2</v>
      </c>
      <c r="F18" s="50">
        <v>13.2</v>
      </c>
      <c r="G18" s="50">
        <v>13.2</v>
      </c>
      <c r="H18" s="50">
        <v>13.2</v>
      </c>
      <c r="I18" s="50">
        <v>13.2</v>
      </c>
      <c r="J18" s="50">
        <v>13.2</v>
      </c>
      <c r="K18" s="50">
        <v>13.2</v>
      </c>
      <c r="L18" s="51">
        <v>13.2</v>
      </c>
      <c r="M18" s="51">
        <v>13.2</v>
      </c>
      <c r="N18" s="51">
        <v>13.2</v>
      </c>
      <c r="O18" s="51">
        <v>13.2</v>
      </c>
      <c r="P18" s="51">
        <v>13.2</v>
      </c>
      <c r="Q18" s="51">
        <v>13.2</v>
      </c>
      <c r="R18" s="51">
        <v>13.2</v>
      </c>
      <c r="S18" s="51">
        <v>13.2</v>
      </c>
      <c r="T18" s="51">
        <v>13.2</v>
      </c>
      <c r="U18" s="51">
        <v>13.2</v>
      </c>
      <c r="V18" s="51">
        <v>13.2</v>
      </c>
      <c r="W18" s="51">
        <v>13.2</v>
      </c>
      <c r="X18" s="51">
        <v>13.2</v>
      </c>
      <c r="Y18" s="51">
        <v>13.2</v>
      </c>
      <c r="Z18" s="51">
        <v>13.2</v>
      </c>
      <c r="AA18" s="51">
        <v>13.2</v>
      </c>
      <c r="AB18" s="51">
        <v>13.2</v>
      </c>
      <c r="AC18" s="51">
        <v>13.2</v>
      </c>
      <c r="AD18" s="51">
        <v>13.2</v>
      </c>
      <c r="AE18" s="51">
        <v>13.2</v>
      </c>
      <c r="AF18" s="51">
        <v>13.2</v>
      </c>
      <c r="AG18" s="61">
        <v>36</v>
      </c>
      <c r="AH18" s="56">
        <f t="shared" si="2"/>
        <v>13.2</v>
      </c>
      <c r="AI18" s="57">
        <f t="shared" si="3"/>
        <v>13.2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1">
        <v>13.3</v>
      </c>
      <c r="C19" s="51">
        <v>13.3</v>
      </c>
      <c r="D19" s="50">
        <v>13.3</v>
      </c>
      <c r="E19" s="50">
        <v>13.3</v>
      </c>
      <c r="F19" s="50">
        <v>13.3</v>
      </c>
      <c r="G19" s="50">
        <v>13.3</v>
      </c>
      <c r="H19" s="50">
        <v>13.3</v>
      </c>
      <c r="I19" s="50">
        <v>13.3</v>
      </c>
      <c r="J19" s="50">
        <v>13.3</v>
      </c>
      <c r="K19" s="50">
        <v>13.3</v>
      </c>
      <c r="L19" s="51">
        <v>13.3</v>
      </c>
      <c r="M19" s="51">
        <v>13.3</v>
      </c>
      <c r="N19" s="51">
        <v>13.3</v>
      </c>
      <c r="O19" s="51">
        <v>13.3</v>
      </c>
      <c r="P19" s="51">
        <v>13.3</v>
      </c>
      <c r="Q19" s="51">
        <v>13.3</v>
      </c>
      <c r="R19" s="51">
        <v>13.3</v>
      </c>
      <c r="S19" s="51">
        <v>13.3</v>
      </c>
      <c r="T19" s="51">
        <v>13.3</v>
      </c>
      <c r="U19" s="51">
        <v>13.3</v>
      </c>
      <c r="V19" s="51">
        <v>13.3</v>
      </c>
      <c r="W19" s="51">
        <v>13.3</v>
      </c>
      <c r="X19" s="51">
        <v>13.3</v>
      </c>
      <c r="Y19" s="51">
        <v>13.3</v>
      </c>
      <c r="Z19" s="51">
        <v>13.3</v>
      </c>
      <c r="AA19" s="51">
        <v>13.3</v>
      </c>
      <c r="AB19" s="51">
        <v>13.3</v>
      </c>
      <c r="AC19" s="51">
        <v>13.3</v>
      </c>
      <c r="AD19" s="51">
        <v>13.3</v>
      </c>
      <c r="AE19" s="51">
        <v>13.3</v>
      </c>
      <c r="AF19" s="51">
        <v>13.3</v>
      </c>
      <c r="AG19" s="61">
        <v>30</v>
      </c>
      <c r="AH19" s="56">
        <f t="shared" si="2"/>
        <v>13.3</v>
      </c>
      <c r="AI19" s="57">
        <f t="shared" si="3"/>
        <v>13.3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1">
        <v>6.2</v>
      </c>
      <c r="C20" s="51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1">
        <v>8.5</v>
      </c>
      <c r="C21" s="51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1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1">
        <v>21</v>
      </c>
      <c r="C22" s="51">
        <v>21</v>
      </c>
      <c r="D22" s="50">
        <v>19.399999999999999</v>
      </c>
      <c r="E22" s="50">
        <v>19.399999999999999</v>
      </c>
      <c r="F22" s="50">
        <v>19.399999999999999</v>
      </c>
      <c r="G22" s="50">
        <v>19.399999999999999</v>
      </c>
      <c r="H22" s="50">
        <v>19.399999999999999</v>
      </c>
      <c r="I22" s="50">
        <v>19.399999999999999</v>
      </c>
      <c r="J22" s="50">
        <v>19.399999999999999</v>
      </c>
      <c r="K22" s="50">
        <v>19.399999999999999</v>
      </c>
      <c r="L22" s="51">
        <v>19.399999999999999</v>
      </c>
      <c r="M22" s="51">
        <v>19.399999999999999</v>
      </c>
      <c r="N22" s="51">
        <v>19.399999999999999</v>
      </c>
      <c r="O22" s="51">
        <v>19.399999999999999</v>
      </c>
      <c r="P22" s="51">
        <v>19.399999999999999</v>
      </c>
      <c r="Q22" s="51">
        <v>19.399999999999999</v>
      </c>
      <c r="R22" s="51">
        <v>19.399999999999999</v>
      </c>
      <c r="S22" s="51">
        <v>19.399999999999999</v>
      </c>
      <c r="T22" s="51">
        <v>19.399999999999999</v>
      </c>
      <c r="U22" s="51">
        <v>19.399999999999999</v>
      </c>
      <c r="V22" s="51">
        <v>19.399999999999999</v>
      </c>
      <c r="W22" s="51">
        <v>19.399999999999999</v>
      </c>
      <c r="X22" s="51">
        <v>19.399999999999999</v>
      </c>
      <c r="Y22" s="51">
        <v>19.399999999999999</v>
      </c>
      <c r="Z22" s="51">
        <v>19.399999999999999</v>
      </c>
      <c r="AA22" s="51">
        <v>19.399999999999999</v>
      </c>
      <c r="AB22" s="51">
        <v>19.399999999999999</v>
      </c>
      <c r="AC22" s="51">
        <v>19.399999999999999</v>
      </c>
      <c r="AD22" s="51">
        <v>19.399999999999999</v>
      </c>
      <c r="AE22" s="51">
        <v>19.399999999999999</v>
      </c>
      <c r="AF22" s="51">
        <v>19.399999999999999</v>
      </c>
      <c r="AG22" s="61">
        <v>25</v>
      </c>
      <c r="AH22" s="56">
        <f t="shared" si="2"/>
        <v>21</v>
      </c>
      <c r="AI22" s="57">
        <f t="shared" si="3"/>
        <v>19.399999999999999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1">
        <v>9</v>
      </c>
      <c r="C23" s="51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1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1">
        <v>13</v>
      </c>
      <c r="C24" s="51">
        <v>13</v>
      </c>
      <c r="D24" s="50">
        <v>13</v>
      </c>
      <c r="E24" s="50">
        <v>13</v>
      </c>
      <c r="F24" s="50">
        <v>13</v>
      </c>
      <c r="G24" s="50">
        <v>13</v>
      </c>
      <c r="H24" s="50">
        <v>13</v>
      </c>
      <c r="I24" s="50">
        <v>13</v>
      </c>
      <c r="J24" s="50">
        <v>13</v>
      </c>
      <c r="K24" s="50">
        <v>13</v>
      </c>
      <c r="L24" s="51">
        <v>13</v>
      </c>
      <c r="M24" s="51">
        <v>13</v>
      </c>
      <c r="N24" s="51">
        <v>13</v>
      </c>
      <c r="O24" s="51">
        <v>13</v>
      </c>
      <c r="P24" s="51">
        <v>13</v>
      </c>
      <c r="Q24" s="51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13</v>
      </c>
      <c r="X24" s="51">
        <v>13</v>
      </c>
      <c r="Y24" s="51">
        <v>13</v>
      </c>
      <c r="Z24" s="51">
        <v>13</v>
      </c>
      <c r="AA24" s="51">
        <v>13</v>
      </c>
      <c r="AB24" s="51">
        <v>13</v>
      </c>
      <c r="AC24" s="51">
        <v>13</v>
      </c>
      <c r="AD24" s="51">
        <v>13</v>
      </c>
      <c r="AE24" s="51">
        <v>13</v>
      </c>
      <c r="AF24" s="51">
        <v>13</v>
      </c>
      <c r="AG24" s="61">
        <v>25</v>
      </c>
      <c r="AH24" s="56">
        <f t="shared" si="2"/>
        <v>13</v>
      </c>
      <c r="AI24" s="57">
        <f t="shared" si="3"/>
        <v>13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1">
        <v>13</v>
      </c>
      <c r="C25" s="51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1">
        <v>13</v>
      </c>
      <c r="M25" s="51">
        <v>13</v>
      </c>
      <c r="N25" s="51">
        <v>13</v>
      </c>
      <c r="O25" s="51">
        <v>13</v>
      </c>
      <c r="P25" s="51">
        <v>13</v>
      </c>
      <c r="Q25" s="51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1">
        <v>11</v>
      </c>
      <c r="C26" s="51">
        <v>11</v>
      </c>
      <c r="D26" s="50">
        <v>11</v>
      </c>
      <c r="E26" s="50">
        <v>11</v>
      </c>
      <c r="F26" s="50">
        <v>11</v>
      </c>
      <c r="G26" s="50">
        <v>11</v>
      </c>
      <c r="H26" s="50">
        <v>11</v>
      </c>
      <c r="I26" s="50">
        <v>11</v>
      </c>
      <c r="J26" s="50">
        <v>11</v>
      </c>
      <c r="K26" s="50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11</v>
      </c>
      <c r="AD26" s="51">
        <v>11</v>
      </c>
      <c r="AE26" s="51">
        <v>11</v>
      </c>
      <c r="AF26" s="51">
        <v>11</v>
      </c>
      <c r="AG26" s="61">
        <v>20</v>
      </c>
      <c r="AH26" s="56">
        <f>MAX(B26:AF26)</f>
        <v>11</v>
      </c>
      <c r="AI26" s="57">
        <f>MIN(B26:AF26)</f>
        <v>11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1">
        <v>4</v>
      </c>
      <c r="C27" s="51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1">
        <v>5</v>
      </c>
      <c r="C28" s="51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1">
        <v>6</v>
      </c>
      <c r="C29" s="51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1">
        <v>12</v>
      </c>
      <c r="C30" s="51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51">
        <v>0</v>
      </c>
      <c r="C31" s="51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51">
        <v>0</v>
      </c>
      <c r="C32" s="51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1">
        <v>6.5</v>
      </c>
      <c r="C34" s="51">
        <v>6.5</v>
      </c>
      <c r="D34" s="63">
        <v>6.5</v>
      </c>
      <c r="E34" s="63">
        <v>6.5</v>
      </c>
      <c r="F34" s="63">
        <v>6.5</v>
      </c>
      <c r="G34" s="63">
        <v>6.5</v>
      </c>
      <c r="H34" s="63">
        <v>6.5</v>
      </c>
      <c r="I34" s="63">
        <v>6.5</v>
      </c>
      <c r="J34" s="63">
        <v>6.5</v>
      </c>
      <c r="K34" s="63">
        <v>6.5</v>
      </c>
      <c r="L34" s="51">
        <v>6.5</v>
      </c>
      <c r="M34" s="51">
        <v>6.5</v>
      </c>
      <c r="N34" s="51">
        <v>6.5</v>
      </c>
      <c r="O34" s="51">
        <v>6.5</v>
      </c>
      <c r="P34" s="51">
        <v>6.5</v>
      </c>
      <c r="Q34" s="51">
        <v>6.5</v>
      </c>
      <c r="R34" s="51">
        <v>6.5</v>
      </c>
      <c r="S34" s="51">
        <v>6.5</v>
      </c>
      <c r="T34" s="51">
        <v>6.5</v>
      </c>
      <c r="U34" s="51">
        <v>6.5</v>
      </c>
      <c r="V34" s="51">
        <v>6.5</v>
      </c>
      <c r="W34" s="51">
        <v>6.5</v>
      </c>
      <c r="X34" s="51">
        <v>6.5</v>
      </c>
      <c r="Y34" s="51">
        <v>6.5</v>
      </c>
      <c r="Z34" s="51">
        <v>6.5</v>
      </c>
      <c r="AA34" s="51">
        <v>6.5</v>
      </c>
      <c r="AB34" s="51">
        <v>6.5</v>
      </c>
      <c r="AC34" s="51">
        <v>6.5</v>
      </c>
      <c r="AD34" s="51">
        <v>6.5</v>
      </c>
      <c r="AE34" s="51">
        <v>6.5</v>
      </c>
      <c r="AF34" s="51">
        <v>6.5</v>
      </c>
      <c r="AG34" s="69">
        <v>20</v>
      </c>
      <c r="AH34" s="56">
        <f t="shared" si="2"/>
        <v>6.5</v>
      </c>
      <c r="AI34" s="57">
        <f t="shared" si="3"/>
        <v>6.5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51">
        <v>0</v>
      </c>
      <c r="C35" s="51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170</v>
      </c>
      <c r="C36" s="63">
        <v>170</v>
      </c>
      <c r="D36" s="63">
        <v>170</v>
      </c>
      <c r="E36" s="63">
        <v>170</v>
      </c>
      <c r="F36" s="63">
        <v>170</v>
      </c>
      <c r="G36" s="63">
        <v>170</v>
      </c>
      <c r="H36" s="63">
        <v>170</v>
      </c>
      <c r="I36" s="63">
        <v>170</v>
      </c>
      <c r="J36" s="63">
        <v>170</v>
      </c>
      <c r="K36" s="63">
        <v>170</v>
      </c>
      <c r="L36" s="63">
        <v>170</v>
      </c>
      <c r="M36" s="63">
        <v>170</v>
      </c>
      <c r="N36" s="63">
        <v>170</v>
      </c>
      <c r="O36" s="63">
        <v>170</v>
      </c>
      <c r="P36" s="63">
        <v>170</v>
      </c>
      <c r="Q36" s="63">
        <v>170</v>
      </c>
      <c r="R36" s="63">
        <v>170</v>
      </c>
      <c r="S36" s="63">
        <v>170</v>
      </c>
      <c r="T36" s="63">
        <v>170</v>
      </c>
      <c r="U36" s="63">
        <v>170</v>
      </c>
      <c r="V36" s="63">
        <v>170</v>
      </c>
      <c r="W36" s="63">
        <v>170</v>
      </c>
      <c r="X36" s="63">
        <v>170</v>
      </c>
      <c r="Y36" s="63">
        <v>170</v>
      </c>
      <c r="Z36" s="63">
        <v>170</v>
      </c>
      <c r="AA36" s="63">
        <v>170</v>
      </c>
      <c r="AB36" s="63">
        <v>170</v>
      </c>
      <c r="AC36" s="63">
        <v>170</v>
      </c>
      <c r="AD36" s="63">
        <v>170</v>
      </c>
      <c r="AE36" s="63">
        <v>170</v>
      </c>
      <c r="AF36" s="63">
        <v>170</v>
      </c>
      <c r="AG36" s="69">
        <v>85</v>
      </c>
      <c r="AH36" s="56">
        <f t="shared" si="2"/>
        <v>170</v>
      </c>
      <c r="AI36" s="57">
        <f t="shared" si="3"/>
        <v>170</v>
      </c>
      <c r="AK36" s="58"/>
    </row>
    <row r="37" spans="1:88" ht="15.75" thickBot="1" x14ac:dyDescent="0.3">
      <c r="A37" s="71" t="s">
        <v>44</v>
      </c>
      <c r="B37" s="72">
        <f>21.4+32.5</f>
        <v>53.9</v>
      </c>
      <c r="C37" s="72">
        <f>21.3+32.6</f>
        <v>53.900000000000006</v>
      </c>
      <c r="D37" s="63">
        <f>21.4+32.5</f>
        <v>53.9</v>
      </c>
      <c r="E37" s="63">
        <f>21.4+32.8</f>
        <v>54.199999999999996</v>
      </c>
      <c r="F37" s="63">
        <f>21.4+32.8</f>
        <v>54.199999999999996</v>
      </c>
      <c r="G37" s="63">
        <f>21+31</f>
        <v>52</v>
      </c>
      <c r="H37" s="63">
        <f>21+30.2</f>
        <v>51.2</v>
      </c>
      <c r="I37" s="63">
        <f>21+30.2</f>
        <v>51.2</v>
      </c>
      <c r="J37" s="63">
        <f>21+30.4</f>
        <v>51.4</v>
      </c>
      <c r="K37" s="63">
        <f>20.8+30.3</f>
        <v>51.1</v>
      </c>
      <c r="L37" s="72">
        <f>20.6+30.4</f>
        <v>51</v>
      </c>
      <c r="M37" s="72">
        <v>51.6</v>
      </c>
      <c r="N37" s="72">
        <f>21.3+30.6</f>
        <v>51.900000000000006</v>
      </c>
      <c r="O37" s="72">
        <f>21.3+30.6</f>
        <v>51.900000000000006</v>
      </c>
      <c r="P37" s="72">
        <f t="shared" ref="P37:R37" si="4">21.3+30.6</f>
        <v>51.900000000000006</v>
      </c>
      <c r="Q37" s="72">
        <f t="shared" si="4"/>
        <v>51.900000000000006</v>
      </c>
      <c r="R37" s="72">
        <f t="shared" si="4"/>
        <v>51.900000000000006</v>
      </c>
      <c r="S37" s="72">
        <f>20.8+33</f>
        <v>53.8</v>
      </c>
      <c r="T37" s="72">
        <f>20.8+33</f>
        <v>53.8</v>
      </c>
      <c r="U37" s="72">
        <f>20.8+33</f>
        <v>53.8</v>
      </c>
      <c r="V37" s="72">
        <f>20.8+33</f>
        <v>53.8</v>
      </c>
      <c r="W37" s="72">
        <v>46.2</v>
      </c>
      <c r="X37" s="72">
        <v>46.2</v>
      </c>
      <c r="Y37" s="72">
        <v>46.2</v>
      </c>
      <c r="Z37" s="72">
        <v>46.2</v>
      </c>
      <c r="AA37" s="72">
        <v>46.2</v>
      </c>
      <c r="AB37" s="72">
        <f>19.2+29.4</f>
        <v>48.599999999999994</v>
      </c>
      <c r="AC37" s="72">
        <f>19.7+30.1</f>
        <v>49.8</v>
      </c>
      <c r="AD37" s="72">
        <f>20.6+31.4</f>
        <v>52</v>
      </c>
      <c r="AE37" s="63">
        <f>20.6+32.3</f>
        <v>52.9</v>
      </c>
      <c r="AF37" s="63">
        <f>20.9+32.6</f>
        <v>53.5</v>
      </c>
      <c r="AG37" s="69">
        <v>240</v>
      </c>
      <c r="AH37" s="56">
        <f t="shared" si="2"/>
        <v>54.199999999999996</v>
      </c>
      <c r="AI37" s="57">
        <f t="shared" si="3"/>
        <v>46.2</v>
      </c>
      <c r="AK37" s="58"/>
    </row>
    <row r="38" spans="1:88" ht="15.75" thickBot="1" x14ac:dyDescent="0.3">
      <c r="A38" s="73" t="s">
        <v>45</v>
      </c>
      <c r="B38" s="74">
        <f t="shared" ref="B38:AF38" si="5">SUM(B11:B36)</f>
        <v>522.4</v>
      </c>
      <c r="C38" s="74">
        <f t="shared" si="5"/>
        <v>531.4</v>
      </c>
      <c r="D38" s="74">
        <f t="shared" si="5"/>
        <v>528.69999999999993</v>
      </c>
      <c r="E38" s="74">
        <f t="shared" si="5"/>
        <v>518.20000000000005</v>
      </c>
      <c r="F38" s="74">
        <f t="shared" si="5"/>
        <v>558.70000000000005</v>
      </c>
      <c r="G38" s="74">
        <f t="shared" si="5"/>
        <v>618.69999999999993</v>
      </c>
      <c r="H38" s="74">
        <f t="shared" si="5"/>
        <v>688.69999999999993</v>
      </c>
      <c r="I38" s="74">
        <f t="shared" si="5"/>
        <v>758.69999999999993</v>
      </c>
      <c r="J38" s="74">
        <f t="shared" si="5"/>
        <v>808.69999999999993</v>
      </c>
      <c r="K38" s="74">
        <f t="shared" si="5"/>
        <v>819.69999999999993</v>
      </c>
      <c r="L38" s="74">
        <f t="shared" si="5"/>
        <v>829.69999999999993</v>
      </c>
      <c r="M38" s="74">
        <f t="shared" si="5"/>
        <v>669.69999999999993</v>
      </c>
      <c r="N38" s="74">
        <f t="shared" si="5"/>
        <v>546.5</v>
      </c>
      <c r="O38" s="74">
        <f t="shared" si="5"/>
        <v>596.5</v>
      </c>
      <c r="P38" s="74">
        <f t="shared" si="5"/>
        <v>596.5</v>
      </c>
      <c r="Q38" s="74">
        <f t="shared" si="5"/>
        <v>604.5</v>
      </c>
      <c r="R38" s="74">
        <f t="shared" si="5"/>
        <v>596.5</v>
      </c>
      <c r="S38" s="74">
        <f t="shared" si="5"/>
        <v>623.5</v>
      </c>
      <c r="T38" s="74">
        <f t="shared" si="5"/>
        <v>671.5</v>
      </c>
      <c r="U38" s="74">
        <f t="shared" si="5"/>
        <v>764.5</v>
      </c>
      <c r="V38" s="74">
        <f t="shared" si="5"/>
        <v>764.5</v>
      </c>
      <c r="W38" s="74">
        <v>774.5</v>
      </c>
      <c r="X38" s="74">
        <f t="shared" si="5"/>
        <v>874.5</v>
      </c>
      <c r="Y38" s="74">
        <f t="shared" si="5"/>
        <v>824.5</v>
      </c>
      <c r="Z38" s="74">
        <f t="shared" si="5"/>
        <v>824.5</v>
      </c>
      <c r="AA38" s="74">
        <f t="shared" si="5"/>
        <v>794.5</v>
      </c>
      <c r="AB38" s="74">
        <f t="shared" si="5"/>
        <v>764.5</v>
      </c>
      <c r="AC38" s="74">
        <f t="shared" si="5"/>
        <v>724.5</v>
      </c>
      <c r="AD38" s="74">
        <f t="shared" si="5"/>
        <v>644.5</v>
      </c>
      <c r="AE38" s="74">
        <f t="shared" si="5"/>
        <v>584.5</v>
      </c>
      <c r="AF38" s="74">
        <f t="shared" si="5"/>
        <v>554.5</v>
      </c>
      <c r="AG38" s="69">
        <f>SUM(AG11:AG37)</f>
        <v>1492.8299999999997</v>
      </c>
      <c r="AH38" s="56">
        <f t="shared" si="2"/>
        <v>874.5</v>
      </c>
      <c r="AI38" s="57">
        <f t="shared" si="3"/>
        <v>518.20000000000005</v>
      </c>
      <c r="AK38" s="58"/>
    </row>
    <row r="39" spans="1:88" x14ac:dyDescent="0.25">
      <c r="A39" s="59" t="s">
        <v>46</v>
      </c>
      <c r="B39" s="63">
        <v>91</v>
      </c>
      <c r="C39" s="63">
        <v>91</v>
      </c>
      <c r="D39" s="63">
        <v>90.9</v>
      </c>
      <c r="E39" s="63">
        <v>90.9</v>
      </c>
      <c r="F39" s="63">
        <v>90.9</v>
      </c>
      <c r="G39" s="63">
        <v>110</v>
      </c>
      <c r="H39" s="63">
        <v>140.9</v>
      </c>
      <c r="I39" s="63">
        <v>142.69999999999999</v>
      </c>
      <c r="J39" s="63">
        <v>142.6</v>
      </c>
      <c r="K39" s="63">
        <v>142.69999999999999</v>
      </c>
      <c r="L39" s="51">
        <v>142.5</v>
      </c>
      <c r="M39" s="51">
        <v>142.5</v>
      </c>
      <c r="N39" s="51">
        <v>142.6</v>
      </c>
      <c r="O39" s="51">
        <v>142.6</v>
      </c>
      <c r="P39" s="51">
        <v>142.6</v>
      </c>
      <c r="Q39" s="51">
        <v>142.6</v>
      </c>
      <c r="R39" s="51">
        <v>142.6</v>
      </c>
      <c r="S39" s="51">
        <v>111.7</v>
      </c>
      <c r="T39" s="51">
        <v>131</v>
      </c>
      <c r="U39" s="51">
        <v>111</v>
      </c>
      <c r="V39" s="51">
        <v>145</v>
      </c>
      <c r="W39" s="51">
        <v>145.5</v>
      </c>
      <c r="X39" s="51">
        <v>145.5</v>
      </c>
      <c r="Y39" s="51">
        <v>145.5</v>
      </c>
      <c r="Z39" s="51">
        <v>145.5</v>
      </c>
      <c r="AA39" s="51">
        <v>145.5</v>
      </c>
      <c r="AB39" s="51">
        <v>131.9</v>
      </c>
      <c r="AC39" s="51">
        <v>127.1</v>
      </c>
      <c r="AD39" s="51">
        <v>110</v>
      </c>
      <c r="AE39" s="50">
        <v>90.8</v>
      </c>
      <c r="AF39" s="50">
        <v>80.8</v>
      </c>
      <c r="AG39" s="64">
        <v>144</v>
      </c>
      <c r="AH39" s="56">
        <f t="shared" si="2"/>
        <v>145.5</v>
      </c>
      <c r="AI39" s="57">
        <f t="shared" si="3"/>
        <v>80.8</v>
      </c>
      <c r="AK39" s="58"/>
    </row>
    <row r="40" spans="1:88" x14ac:dyDescent="0.25">
      <c r="A40" s="68" t="s">
        <v>47</v>
      </c>
      <c r="B40" s="63">
        <v>50</v>
      </c>
      <c r="C40" s="63">
        <v>45.6</v>
      </c>
      <c r="D40" s="63">
        <v>45.3</v>
      </c>
      <c r="E40" s="63">
        <v>45</v>
      </c>
      <c r="F40" s="63">
        <v>44.9</v>
      </c>
      <c r="G40" s="63">
        <v>59.1</v>
      </c>
      <c r="H40" s="63">
        <v>69</v>
      </c>
      <c r="I40" s="63">
        <v>68.3</v>
      </c>
      <c r="J40" s="63">
        <v>69.599999999999994</v>
      </c>
      <c r="K40" s="63">
        <v>71</v>
      </c>
      <c r="L40" s="53">
        <v>69.3</v>
      </c>
      <c r="M40" s="53">
        <v>69.3</v>
      </c>
      <c r="N40" s="53">
        <v>35</v>
      </c>
      <c r="O40" s="53">
        <v>60</v>
      </c>
      <c r="P40" s="53">
        <v>60</v>
      </c>
      <c r="Q40" s="53">
        <v>60</v>
      </c>
      <c r="R40" s="53">
        <v>71</v>
      </c>
      <c r="S40" s="53">
        <v>70.400000000000006</v>
      </c>
      <c r="T40" s="53">
        <v>70.900000000000006</v>
      </c>
      <c r="U40" s="53">
        <v>45.3</v>
      </c>
      <c r="V40" s="53">
        <v>54.6</v>
      </c>
      <c r="W40" s="53">
        <v>70.099999999999994</v>
      </c>
      <c r="X40" s="53">
        <v>70.099999999999994</v>
      </c>
      <c r="Y40" s="53">
        <v>70.099999999999994</v>
      </c>
      <c r="Z40" s="53">
        <v>70.099999999999994</v>
      </c>
      <c r="AA40" s="53">
        <v>70.8</v>
      </c>
      <c r="AB40" s="53">
        <v>48.8</v>
      </c>
      <c r="AC40" s="53">
        <v>50.2</v>
      </c>
      <c r="AD40" s="53">
        <v>49</v>
      </c>
      <c r="AE40" s="63">
        <v>44.7</v>
      </c>
      <c r="AF40" s="63">
        <v>42.8</v>
      </c>
      <c r="AG40" s="69">
        <v>70</v>
      </c>
      <c r="AH40" s="56">
        <f t="shared" si="2"/>
        <v>71</v>
      </c>
      <c r="AI40" s="57">
        <f t="shared" si="3"/>
        <v>35</v>
      </c>
      <c r="AK40" s="58"/>
    </row>
    <row r="41" spans="1:88" x14ac:dyDescent="0.25">
      <c r="A41" s="68" t="s">
        <v>48</v>
      </c>
      <c r="B41" s="63">
        <v>60</v>
      </c>
      <c r="C41" s="63">
        <v>65</v>
      </c>
      <c r="D41" s="63">
        <v>68.599999999999994</v>
      </c>
      <c r="E41" s="63">
        <v>69.099999999999994</v>
      </c>
      <c r="F41" s="63">
        <v>68.599999999999994</v>
      </c>
      <c r="G41" s="63">
        <v>69</v>
      </c>
      <c r="H41" s="63">
        <v>68.5</v>
      </c>
      <c r="I41" s="63">
        <v>68.7</v>
      </c>
      <c r="J41" s="63">
        <v>68.7</v>
      </c>
      <c r="K41" s="63">
        <v>68.400000000000006</v>
      </c>
      <c r="L41" s="53">
        <v>68.3</v>
      </c>
      <c r="M41" s="53">
        <v>68.3</v>
      </c>
      <c r="N41" s="53">
        <v>68.3</v>
      </c>
      <c r="O41" s="53">
        <v>68.3</v>
      </c>
      <c r="P41" s="53">
        <v>68.3</v>
      </c>
      <c r="Q41" s="53">
        <v>68.3</v>
      </c>
      <c r="R41" s="53">
        <v>68.5</v>
      </c>
      <c r="S41" s="53">
        <v>67.900000000000006</v>
      </c>
      <c r="T41" s="53">
        <v>67.900000000000006</v>
      </c>
      <c r="U41" s="53">
        <v>52.7</v>
      </c>
      <c r="V41" s="53">
        <v>52.4</v>
      </c>
      <c r="W41" s="53">
        <v>68.2</v>
      </c>
      <c r="X41" s="53">
        <v>68.2</v>
      </c>
      <c r="Y41" s="53">
        <v>68.2</v>
      </c>
      <c r="Z41" s="53">
        <v>68.2</v>
      </c>
      <c r="AA41" s="53">
        <v>68.2</v>
      </c>
      <c r="AB41" s="53">
        <v>68.099999999999994</v>
      </c>
      <c r="AC41" s="53">
        <v>68.099999999999994</v>
      </c>
      <c r="AD41" s="53">
        <v>67.900000000000006</v>
      </c>
      <c r="AE41" s="63">
        <v>67.8</v>
      </c>
      <c r="AF41" s="63">
        <v>68.7</v>
      </c>
      <c r="AG41" s="69">
        <v>69</v>
      </c>
      <c r="AH41" s="56">
        <f t="shared" si="2"/>
        <v>69.099999999999994</v>
      </c>
      <c r="AI41" s="57">
        <f t="shared" si="3"/>
        <v>52.4</v>
      </c>
      <c r="AK41" s="58"/>
    </row>
    <row r="42" spans="1:88" x14ac:dyDescent="0.25">
      <c r="A42" s="68" t="s">
        <v>49</v>
      </c>
      <c r="B42" s="63">
        <v>60.7</v>
      </c>
      <c r="C42" s="63">
        <v>60.7</v>
      </c>
      <c r="D42" s="63">
        <v>60.7</v>
      </c>
      <c r="E42" s="63">
        <v>60.7</v>
      </c>
      <c r="F42" s="63">
        <v>60.7</v>
      </c>
      <c r="G42" s="63">
        <v>60.7</v>
      </c>
      <c r="H42" s="63">
        <v>60.7</v>
      </c>
      <c r="I42" s="63">
        <v>60.7</v>
      </c>
      <c r="J42" s="63">
        <v>60.7</v>
      </c>
      <c r="K42" s="63">
        <v>60.7</v>
      </c>
      <c r="L42" s="53">
        <v>60.7</v>
      </c>
      <c r="M42" s="53">
        <v>60.7</v>
      </c>
      <c r="N42" s="53">
        <v>60.7</v>
      </c>
      <c r="O42" s="53">
        <v>60.7</v>
      </c>
      <c r="P42" s="53">
        <v>60.7</v>
      </c>
      <c r="Q42" s="53">
        <v>60.7</v>
      </c>
      <c r="R42" s="53">
        <v>60.7</v>
      </c>
      <c r="S42" s="53">
        <v>60.7</v>
      </c>
      <c r="T42" s="53">
        <v>60.7</v>
      </c>
      <c r="U42" s="53">
        <v>60.7</v>
      </c>
      <c r="V42" s="53">
        <v>60.7</v>
      </c>
      <c r="W42" s="53">
        <v>60.7</v>
      </c>
      <c r="X42" s="53">
        <v>60.7</v>
      </c>
      <c r="Y42" s="53">
        <v>60.7</v>
      </c>
      <c r="Z42" s="53">
        <v>60.7</v>
      </c>
      <c r="AA42" s="53">
        <v>60.7</v>
      </c>
      <c r="AB42" s="53">
        <v>60.7</v>
      </c>
      <c r="AC42" s="53">
        <v>60.7</v>
      </c>
      <c r="AD42" s="53">
        <v>60.7</v>
      </c>
      <c r="AE42" s="63">
        <v>60.7</v>
      </c>
      <c r="AF42" s="63">
        <v>60.7</v>
      </c>
      <c r="AG42" s="69">
        <v>60</v>
      </c>
      <c r="AH42" s="56">
        <f t="shared" si="2"/>
        <v>60.7</v>
      </c>
      <c r="AI42" s="57">
        <f t="shared" si="3"/>
        <v>60.7</v>
      </c>
      <c r="AK42" s="58"/>
    </row>
    <row r="43" spans="1:88" x14ac:dyDescent="0.25">
      <c r="A43" s="68" t="s">
        <v>50</v>
      </c>
      <c r="B43" s="63">
        <v>14.8</v>
      </c>
      <c r="C43" s="63">
        <v>10.199999999999999</v>
      </c>
      <c r="D43" s="63">
        <v>10.3</v>
      </c>
      <c r="E43" s="63">
        <v>10.6</v>
      </c>
      <c r="F43" s="63">
        <v>14.3</v>
      </c>
      <c r="G43" s="63">
        <v>14.3</v>
      </c>
      <c r="H43" s="63">
        <v>29</v>
      </c>
      <c r="I43" s="63">
        <v>29.3</v>
      </c>
      <c r="J43" s="63">
        <v>29.3</v>
      </c>
      <c r="K43" s="63">
        <v>29.5</v>
      </c>
      <c r="L43" s="51">
        <v>29.3</v>
      </c>
      <c r="M43" s="51">
        <v>29.3</v>
      </c>
      <c r="N43" s="51">
        <v>29.3</v>
      </c>
      <c r="O43" s="51">
        <v>29.3</v>
      </c>
      <c r="P43" s="51">
        <v>29.3</v>
      </c>
      <c r="Q43" s="51">
        <v>29.3</v>
      </c>
      <c r="R43" s="51">
        <v>14</v>
      </c>
      <c r="S43" s="51">
        <v>14</v>
      </c>
      <c r="T43" s="51">
        <v>14</v>
      </c>
      <c r="U43" s="51">
        <v>14.8</v>
      </c>
      <c r="V43" s="51">
        <v>14.8</v>
      </c>
      <c r="W43" s="51">
        <v>29.1</v>
      </c>
      <c r="X43" s="51">
        <v>29.1</v>
      </c>
      <c r="Y43" s="51">
        <v>29.1</v>
      </c>
      <c r="Z43" s="51">
        <v>29.1</v>
      </c>
      <c r="AA43" s="51">
        <v>23.9</v>
      </c>
      <c r="AB43" s="53">
        <v>14.9</v>
      </c>
      <c r="AC43" s="53">
        <v>14.8</v>
      </c>
      <c r="AD43" s="53">
        <v>15</v>
      </c>
      <c r="AE43" s="63">
        <v>15.2</v>
      </c>
      <c r="AF43" s="63">
        <v>10.1</v>
      </c>
      <c r="AG43" s="69">
        <v>30</v>
      </c>
      <c r="AH43" s="56">
        <f t="shared" si="2"/>
        <v>29.5</v>
      </c>
      <c r="AI43" s="57">
        <f t="shared" si="3"/>
        <v>10.1</v>
      </c>
      <c r="AK43" s="58"/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63">
        <v>0</v>
      </c>
      <c r="AF44" s="63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75">
        <v>18</v>
      </c>
      <c r="C45" s="75">
        <v>18</v>
      </c>
      <c r="D45" s="75">
        <v>18</v>
      </c>
      <c r="E45" s="75">
        <v>18</v>
      </c>
      <c r="F45" s="75">
        <v>18</v>
      </c>
      <c r="G45" s="75">
        <v>18</v>
      </c>
      <c r="H45" s="75">
        <v>18</v>
      </c>
      <c r="I45" s="75">
        <v>18</v>
      </c>
      <c r="J45" s="75">
        <v>18</v>
      </c>
      <c r="K45" s="75">
        <v>18</v>
      </c>
      <c r="L45" s="51">
        <v>18</v>
      </c>
      <c r="M45" s="51">
        <v>18</v>
      </c>
      <c r="N45" s="51">
        <v>18</v>
      </c>
      <c r="O45" s="51">
        <v>18</v>
      </c>
      <c r="P45" s="51">
        <v>18</v>
      </c>
      <c r="Q45" s="51">
        <v>18</v>
      </c>
      <c r="R45" s="51">
        <v>18</v>
      </c>
      <c r="S45" s="51">
        <v>18</v>
      </c>
      <c r="T45" s="51">
        <v>18</v>
      </c>
      <c r="U45" s="51">
        <v>18</v>
      </c>
      <c r="V45" s="51">
        <v>18</v>
      </c>
      <c r="W45" s="51">
        <v>18</v>
      </c>
      <c r="X45" s="51">
        <v>18</v>
      </c>
      <c r="Y45" s="51">
        <v>18</v>
      </c>
      <c r="Z45" s="51">
        <v>18</v>
      </c>
      <c r="AA45" s="51">
        <v>18</v>
      </c>
      <c r="AB45" s="51">
        <v>18</v>
      </c>
      <c r="AC45" s="51">
        <v>18</v>
      </c>
      <c r="AD45" s="51">
        <v>18</v>
      </c>
      <c r="AE45" s="51">
        <v>18</v>
      </c>
      <c r="AF45" s="63">
        <v>18</v>
      </c>
      <c r="AG45" s="69">
        <v>24</v>
      </c>
      <c r="AH45" s="56">
        <f t="shared" si="2"/>
        <v>18</v>
      </c>
      <c r="AI45" s="57">
        <f t="shared" si="3"/>
        <v>18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63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14</v>
      </c>
      <c r="C47" s="63">
        <v>14</v>
      </c>
      <c r="D47" s="63">
        <v>14</v>
      </c>
      <c r="E47" s="63">
        <v>14</v>
      </c>
      <c r="F47" s="63">
        <v>14</v>
      </c>
      <c r="G47" s="63">
        <v>14</v>
      </c>
      <c r="H47" s="63">
        <v>14</v>
      </c>
      <c r="I47" s="63">
        <v>14</v>
      </c>
      <c r="J47" s="63">
        <v>14</v>
      </c>
      <c r="K47" s="63">
        <v>14</v>
      </c>
      <c r="L47" s="51">
        <v>14</v>
      </c>
      <c r="M47" s="51">
        <v>14</v>
      </c>
      <c r="N47" s="51">
        <v>14</v>
      </c>
      <c r="O47" s="51">
        <v>14</v>
      </c>
      <c r="P47" s="51">
        <v>14</v>
      </c>
      <c r="Q47" s="51">
        <v>14</v>
      </c>
      <c r="R47" s="51">
        <v>14</v>
      </c>
      <c r="S47" s="51">
        <v>14</v>
      </c>
      <c r="T47" s="51">
        <v>14</v>
      </c>
      <c r="U47" s="51">
        <v>14</v>
      </c>
      <c r="V47" s="51">
        <v>14</v>
      </c>
      <c r="W47" s="51">
        <v>14</v>
      </c>
      <c r="X47" s="51">
        <v>14</v>
      </c>
      <c r="Y47" s="51">
        <v>14</v>
      </c>
      <c r="Z47" s="51">
        <v>14</v>
      </c>
      <c r="AA47" s="51">
        <v>14</v>
      </c>
      <c r="AB47" s="51">
        <v>14</v>
      </c>
      <c r="AC47" s="51">
        <v>14</v>
      </c>
      <c r="AD47" s="51">
        <v>14</v>
      </c>
      <c r="AE47" s="51">
        <v>14</v>
      </c>
      <c r="AF47" s="63">
        <v>14</v>
      </c>
      <c r="AG47" s="69">
        <v>14.1</v>
      </c>
      <c r="AH47" s="56">
        <f t="shared" si="2"/>
        <v>14</v>
      </c>
      <c r="AI47" s="57">
        <f t="shared" si="3"/>
        <v>14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75">
        <v>8.5</v>
      </c>
      <c r="C48" s="75">
        <v>8.5</v>
      </c>
      <c r="D48" s="75">
        <v>8.5</v>
      </c>
      <c r="E48" s="75">
        <v>8.5</v>
      </c>
      <c r="F48" s="75">
        <v>8.5</v>
      </c>
      <c r="G48" s="75">
        <v>8.5</v>
      </c>
      <c r="H48" s="75">
        <v>8.5</v>
      </c>
      <c r="I48" s="75">
        <v>8.5</v>
      </c>
      <c r="J48" s="75">
        <v>8.5</v>
      </c>
      <c r="K48" s="75">
        <v>8.5</v>
      </c>
      <c r="L48" s="51">
        <v>8.5</v>
      </c>
      <c r="M48" s="51">
        <v>8.5</v>
      </c>
      <c r="N48" s="51">
        <v>8.5</v>
      </c>
      <c r="O48" s="51">
        <v>8.5</v>
      </c>
      <c r="P48" s="51">
        <v>8.5</v>
      </c>
      <c r="Q48" s="51">
        <v>8.5</v>
      </c>
      <c r="R48" s="51">
        <v>8.5</v>
      </c>
      <c r="S48" s="51">
        <v>8.5</v>
      </c>
      <c r="T48" s="51">
        <v>8.5</v>
      </c>
      <c r="U48" s="51">
        <v>8.5</v>
      </c>
      <c r="V48" s="51">
        <v>8.5</v>
      </c>
      <c r="W48" s="51">
        <v>8.5</v>
      </c>
      <c r="X48" s="51">
        <v>8.5</v>
      </c>
      <c r="Y48" s="51">
        <v>8.5</v>
      </c>
      <c r="Z48" s="51">
        <v>8.5</v>
      </c>
      <c r="AA48" s="51">
        <v>8.5</v>
      </c>
      <c r="AB48" s="51">
        <v>8.5</v>
      </c>
      <c r="AC48" s="51">
        <v>8.5</v>
      </c>
      <c r="AD48" s="51">
        <v>8.5</v>
      </c>
      <c r="AE48" s="51">
        <v>8.5</v>
      </c>
      <c r="AF48" s="63">
        <v>8.5</v>
      </c>
      <c r="AG48" s="69">
        <v>14</v>
      </c>
      <c r="AH48" s="56">
        <f t="shared" si="2"/>
        <v>8.5</v>
      </c>
      <c r="AI48" s="57">
        <f t="shared" si="3"/>
        <v>8.5</v>
      </c>
      <c r="AK48" s="58"/>
    </row>
    <row r="49" spans="1:37" x14ac:dyDescent="0.25">
      <c r="A49" s="68" t="s">
        <v>56</v>
      </c>
      <c r="B49" s="63">
        <v>9</v>
      </c>
      <c r="C49" s="63">
        <v>9</v>
      </c>
      <c r="D49" s="63">
        <v>9</v>
      </c>
      <c r="E49" s="63">
        <v>9</v>
      </c>
      <c r="F49" s="63">
        <v>9</v>
      </c>
      <c r="G49" s="63">
        <v>9</v>
      </c>
      <c r="H49" s="63">
        <v>9</v>
      </c>
      <c r="I49" s="63">
        <v>9</v>
      </c>
      <c r="J49" s="63">
        <v>9</v>
      </c>
      <c r="K49" s="63">
        <v>9</v>
      </c>
      <c r="L49" s="51">
        <v>9</v>
      </c>
      <c r="M49" s="51">
        <v>9</v>
      </c>
      <c r="N49" s="51">
        <v>9</v>
      </c>
      <c r="O49" s="51">
        <v>9</v>
      </c>
      <c r="P49" s="51">
        <v>9</v>
      </c>
      <c r="Q49" s="51">
        <v>9</v>
      </c>
      <c r="R49" s="51">
        <v>9</v>
      </c>
      <c r="S49" s="51">
        <v>9</v>
      </c>
      <c r="T49" s="51">
        <v>9</v>
      </c>
      <c r="U49" s="51">
        <v>9</v>
      </c>
      <c r="V49" s="51">
        <v>9</v>
      </c>
      <c r="W49" s="51">
        <v>9</v>
      </c>
      <c r="X49" s="51">
        <v>9</v>
      </c>
      <c r="Y49" s="51">
        <v>9</v>
      </c>
      <c r="Z49" s="51">
        <v>9</v>
      </c>
      <c r="AA49" s="51">
        <v>9</v>
      </c>
      <c r="AB49" s="51">
        <v>9</v>
      </c>
      <c r="AC49" s="51">
        <v>9</v>
      </c>
      <c r="AD49" s="51">
        <v>9</v>
      </c>
      <c r="AE49" s="51">
        <v>9</v>
      </c>
      <c r="AF49" s="63">
        <v>9</v>
      </c>
      <c r="AG49" s="69">
        <v>10.050000000000001</v>
      </c>
      <c r="AH49" s="56">
        <f t="shared" si="2"/>
        <v>9</v>
      </c>
      <c r="AI49" s="57">
        <f t="shared" si="3"/>
        <v>9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63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6">T199</f>
        <v>3.54</v>
      </c>
      <c r="U51" s="78">
        <f t="shared" si="6"/>
        <v>3.54</v>
      </c>
      <c r="V51" s="78">
        <f t="shared" si="6"/>
        <v>3.54</v>
      </c>
      <c r="W51" s="78">
        <v>3.54</v>
      </c>
      <c r="X51" s="78">
        <f t="shared" si="6"/>
        <v>3.54</v>
      </c>
      <c r="Y51" s="78">
        <v>3.54</v>
      </c>
      <c r="Z51" s="78">
        <f t="shared" si="6"/>
        <v>3.54</v>
      </c>
      <c r="AA51" s="78">
        <f t="shared" si="6"/>
        <v>3.54</v>
      </c>
      <c r="AB51" s="78">
        <f t="shared" si="6"/>
        <v>3.54</v>
      </c>
      <c r="AC51" s="78">
        <f t="shared" si="6"/>
        <v>3.54</v>
      </c>
      <c r="AD51" s="78">
        <f t="shared" si="6"/>
        <v>3.54</v>
      </c>
      <c r="AE51" s="78">
        <f t="shared" si="6"/>
        <v>3.54</v>
      </c>
      <c r="AF51" s="78">
        <f t="shared" si="6"/>
        <v>3.54</v>
      </c>
      <c r="AG51" s="78">
        <f t="shared" si="6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7">SUM(B39:B51)</f>
        <v>335.74</v>
      </c>
      <c r="C52" s="74">
        <f t="shared" si="7"/>
        <v>331.74</v>
      </c>
      <c r="D52" s="74">
        <f t="shared" si="7"/>
        <v>335.04</v>
      </c>
      <c r="E52" s="74">
        <f t="shared" si="7"/>
        <v>335.54</v>
      </c>
      <c r="F52" s="74">
        <f t="shared" si="7"/>
        <v>338.64000000000004</v>
      </c>
      <c r="G52" s="74">
        <f t="shared" si="7"/>
        <v>372.34000000000003</v>
      </c>
      <c r="H52" s="74">
        <f t="shared" si="7"/>
        <v>427.34</v>
      </c>
      <c r="I52" s="74">
        <f t="shared" si="7"/>
        <v>428.94</v>
      </c>
      <c r="J52" s="74">
        <f t="shared" si="7"/>
        <v>430.14</v>
      </c>
      <c r="K52" s="74">
        <f t="shared" si="7"/>
        <v>431.54</v>
      </c>
      <c r="L52" s="74">
        <f t="shared" si="7"/>
        <v>429.34000000000003</v>
      </c>
      <c r="M52" s="74">
        <f t="shared" si="7"/>
        <v>429.34000000000003</v>
      </c>
      <c r="N52" s="74">
        <f t="shared" si="7"/>
        <v>395.14</v>
      </c>
      <c r="O52" s="74">
        <f t="shared" si="7"/>
        <v>420.14</v>
      </c>
      <c r="P52" s="74">
        <f t="shared" si="7"/>
        <v>420.14</v>
      </c>
      <c r="Q52" s="74">
        <f t="shared" si="7"/>
        <v>420.14</v>
      </c>
      <c r="R52" s="74">
        <f t="shared" si="7"/>
        <v>416.04</v>
      </c>
      <c r="S52" s="74">
        <f t="shared" si="7"/>
        <v>383.94000000000005</v>
      </c>
      <c r="T52" s="74">
        <f t="shared" si="7"/>
        <v>403.74</v>
      </c>
      <c r="U52" s="74">
        <f t="shared" si="7"/>
        <v>343.74</v>
      </c>
      <c r="V52" s="74">
        <f t="shared" si="7"/>
        <v>386.74</v>
      </c>
      <c r="W52" s="74">
        <v>432.84000000000003</v>
      </c>
      <c r="X52" s="74">
        <f t="shared" si="7"/>
        <v>432.84000000000003</v>
      </c>
      <c r="Y52" s="74">
        <f t="shared" si="7"/>
        <v>432.84000000000003</v>
      </c>
      <c r="Z52" s="74">
        <f t="shared" si="7"/>
        <v>432.84000000000003</v>
      </c>
      <c r="AA52" s="74">
        <f t="shared" si="7"/>
        <v>428.34</v>
      </c>
      <c r="AB52" s="74">
        <f t="shared" si="7"/>
        <v>383.64</v>
      </c>
      <c r="AC52" s="74">
        <f t="shared" si="7"/>
        <v>380.14000000000004</v>
      </c>
      <c r="AD52" s="74">
        <f t="shared" si="7"/>
        <v>361.84000000000003</v>
      </c>
      <c r="AE52" s="74">
        <f t="shared" si="7"/>
        <v>338.44</v>
      </c>
      <c r="AF52" s="74">
        <f t="shared" si="7"/>
        <v>322.34000000000003</v>
      </c>
      <c r="AG52" s="79">
        <f>SUM(AG39:AG51)</f>
        <v>489.91</v>
      </c>
      <c r="AH52" s="56">
        <f t="shared" si="2"/>
        <v>432.84000000000003</v>
      </c>
      <c r="AI52" s="57">
        <f t="shared" si="3"/>
        <v>322.34000000000003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0</v>
      </c>
      <c r="M53" s="80">
        <v>30</v>
      </c>
      <c r="N53" s="80">
        <v>19</v>
      </c>
      <c r="O53" s="80">
        <v>30</v>
      </c>
      <c r="P53" s="51">
        <v>45</v>
      </c>
      <c r="Q53" s="51">
        <v>20</v>
      </c>
      <c r="R53" s="51">
        <v>30.1</v>
      </c>
      <c r="S53" s="51">
        <v>30.1</v>
      </c>
      <c r="T53" s="51">
        <v>60.4</v>
      </c>
      <c r="U53" s="51">
        <v>33.6</v>
      </c>
      <c r="V53" s="51">
        <v>60</v>
      </c>
      <c r="W53" s="51">
        <v>59.3</v>
      </c>
      <c r="X53" s="51">
        <v>59.3</v>
      </c>
      <c r="Y53" s="51">
        <v>11.1</v>
      </c>
      <c r="Z53" s="51">
        <v>10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60.4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80">
        <v>0</v>
      </c>
      <c r="M54" s="80">
        <v>15</v>
      </c>
      <c r="N54" s="80">
        <v>8.6</v>
      </c>
      <c r="O54" s="80">
        <v>15</v>
      </c>
      <c r="P54" s="80">
        <v>15</v>
      </c>
      <c r="Q54" s="53">
        <v>6.6</v>
      </c>
      <c r="R54" s="51">
        <v>15.5</v>
      </c>
      <c r="S54" s="51">
        <v>15.5</v>
      </c>
      <c r="T54" s="51">
        <v>20.9</v>
      </c>
      <c r="U54" s="53">
        <v>16.3</v>
      </c>
      <c r="V54" s="53">
        <v>29.2</v>
      </c>
      <c r="W54" s="53">
        <v>28.4</v>
      </c>
      <c r="X54" s="53">
        <v>28.4</v>
      </c>
      <c r="Y54" s="53">
        <v>6.9</v>
      </c>
      <c r="Z54" s="53">
        <v>5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29.2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82">
        <v>0</v>
      </c>
      <c r="M55" s="82">
        <v>6</v>
      </c>
      <c r="N55" s="82">
        <v>3.1</v>
      </c>
      <c r="O55" s="82">
        <v>6</v>
      </c>
      <c r="P55" s="82">
        <v>6</v>
      </c>
      <c r="Q55" s="81">
        <v>2.4</v>
      </c>
      <c r="R55" s="51">
        <v>5.6</v>
      </c>
      <c r="S55" s="51">
        <v>5.6</v>
      </c>
      <c r="T55" s="51">
        <v>7.6</v>
      </c>
      <c r="U55" s="81">
        <v>5.9</v>
      </c>
      <c r="V55" s="81">
        <v>10.7</v>
      </c>
      <c r="W55" s="81">
        <v>10.4</v>
      </c>
      <c r="X55" s="81">
        <v>10.4</v>
      </c>
      <c r="Y55" s="81">
        <v>2.5</v>
      </c>
      <c r="Z55" s="81">
        <v>2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10.7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8">SUM(C53:C55)</f>
        <v>0</v>
      </c>
      <c r="D56" s="74">
        <f t="shared" si="8"/>
        <v>0</v>
      </c>
      <c r="E56" s="74">
        <f t="shared" si="8"/>
        <v>0</v>
      </c>
      <c r="F56" s="74">
        <f t="shared" si="8"/>
        <v>0</v>
      </c>
      <c r="G56" s="74">
        <f t="shared" si="8"/>
        <v>0</v>
      </c>
      <c r="H56" s="74">
        <f t="shared" si="8"/>
        <v>0</v>
      </c>
      <c r="I56" s="74">
        <f t="shared" si="8"/>
        <v>0</v>
      </c>
      <c r="J56" s="74">
        <f t="shared" si="8"/>
        <v>0</v>
      </c>
      <c r="K56" s="74">
        <f t="shared" si="8"/>
        <v>0</v>
      </c>
      <c r="L56" s="74">
        <f t="shared" si="8"/>
        <v>0</v>
      </c>
      <c r="M56" s="74">
        <f t="shared" si="8"/>
        <v>51</v>
      </c>
      <c r="N56" s="74">
        <f t="shared" si="8"/>
        <v>30.700000000000003</v>
      </c>
      <c r="O56" s="74">
        <f t="shared" si="8"/>
        <v>51</v>
      </c>
      <c r="P56" s="74">
        <f t="shared" si="8"/>
        <v>66</v>
      </c>
      <c r="Q56" s="74">
        <f t="shared" si="8"/>
        <v>29</v>
      </c>
      <c r="R56" s="74">
        <f t="shared" si="8"/>
        <v>51.2</v>
      </c>
      <c r="S56" s="74">
        <f t="shared" si="8"/>
        <v>51.2</v>
      </c>
      <c r="T56" s="74">
        <f t="shared" si="8"/>
        <v>88.899999999999991</v>
      </c>
      <c r="U56" s="74">
        <f t="shared" si="8"/>
        <v>55.800000000000004</v>
      </c>
      <c r="V56" s="74">
        <f t="shared" si="8"/>
        <v>99.9</v>
      </c>
      <c r="W56" s="74">
        <v>98.1</v>
      </c>
      <c r="X56" s="74">
        <f t="shared" si="8"/>
        <v>98.1</v>
      </c>
      <c r="Y56" s="74">
        <f t="shared" si="8"/>
        <v>20.5</v>
      </c>
      <c r="Z56" s="74">
        <f t="shared" si="8"/>
        <v>17</v>
      </c>
      <c r="AA56" s="74">
        <f t="shared" si="8"/>
        <v>0</v>
      </c>
      <c r="AB56" s="74">
        <f t="shared" si="8"/>
        <v>0</v>
      </c>
      <c r="AC56" s="74">
        <f t="shared" si="8"/>
        <v>0</v>
      </c>
      <c r="AD56" s="74">
        <f t="shared" si="8"/>
        <v>0</v>
      </c>
      <c r="AE56" s="74">
        <f t="shared" si="8"/>
        <v>0</v>
      </c>
      <c r="AF56" s="74">
        <f t="shared" si="8"/>
        <v>0</v>
      </c>
      <c r="AG56" s="79">
        <f>SUM(AG53:AG55)</f>
        <v>106</v>
      </c>
      <c r="AH56" s="56">
        <f t="shared" si="2"/>
        <v>99.9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11.7</v>
      </c>
      <c r="L57" s="51">
        <v>6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11.7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63</v>
      </c>
      <c r="N58" s="51">
        <v>62</v>
      </c>
      <c r="O58" s="51">
        <v>54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84">
        <v>69</v>
      </c>
      <c r="X58" s="84">
        <v>0</v>
      </c>
      <c r="Y58" s="84">
        <v>0</v>
      </c>
      <c r="Z58" s="84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69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4.8</v>
      </c>
      <c r="C59" s="53">
        <v>-5.6</v>
      </c>
      <c r="D59" s="53">
        <v>-1.2</v>
      </c>
      <c r="E59" s="53">
        <v>12.1</v>
      </c>
      <c r="F59" s="53">
        <v>21</v>
      </c>
      <c r="G59" s="51">
        <v>12</v>
      </c>
      <c r="H59" s="51">
        <v>17</v>
      </c>
      <c r="I59" s="51">
        <v>8</v>
      </c>
      <c r="J59" s="51">
        <v>25</v>
      </c>
      <c r="K59" s="51">
        <v>25.5</v>
      </c>
      <c r="L59" s="53">
        <v>39.200000000000003</v>
      </c>
      <c r="M59" s="53">
        <v>-2</v>
      </c>
      <c r="N59" s="53">
        <v>95</v>
      </c>
      <c r="O59" s="53">
        <v>96</v>
      </c>
      <c r="P59" s="53">
        <v>96</v>
      </c>
      <c r="Q59" s="53">
        <v>123.6</v>
      </c>
      <c r="R59" s="53">
        <v>123.6</v>
      </c>
      <c r="S59" s="53">
        <v>121</v>
      </c>
      <c r="T59" s="53">
        <v>13.7</v>
      </c>
      <c r="U59" s="53">
        <v>-4.4000000000000004</v>
      </c>
      <c r="V59" s="53">
        <v>9.1</v>
      </c>
      <c r="W59" s="85">
        <v>-9</v>
      </c>
      <c r="X59" s="85">
        <v>9</v>
      </c>
      <c r="Y59" s="85">
        <v>2</v>
      </c>
      <c r="Z59" s="85">
        <v>0</v>
      </c>
      <c r="AA59" s="53">
        <v>-36.4</v>
      </c>
      <c r="AB59" s="53">
        <v>20.100000000000001</v>
      </c>
      <c r="AC59" s="53">
        <v>1.9</v>
      </c>
      <c r="AD59" s="53">
        <v>-14.1</v>
      </c>
      <c r="AE59" s="53">
        <v>23</v>
      </c>
      <c r="AF59" s="53">
        <v>31</v>
      </c>
      <c r="AG59" s="86"/>
      <c r="AH59" s="56">
        <f t="shared" si="2"/>
        <v>123.6</v>
      </c>
      <c r="AI59" s="57">
        <f t="shared" si="3"/>
        <v>-36.4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45</v>
      </c>
      <c r="L60" s="53">
        <v>45</v>
      </c>
      <c r="M60" s="53">
        <v>26</v>
      </c>
      <c r="N60" s="53">
        <v>37</v>
      </c>
      <c r="O60" s="53">
        <v>20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21</v>
      </c>
      <c r="X60" s="53">
        <v>21</v>
      </c>
      <c r="Y60" s="53">
        <v>21</v>
      </c>
      <c r="Z60" s="53">
        <v>20</v>
      </c>
      <c r="AA60" s="53">
        <v>22</v>
      </c>
      <c r="AB60" s="53">
        <v>22</v>
      </c>
      <c r="AC60" s="53">
        <v>0</v>
      </c>
      <c r="AD60" s="53">
        <v>0</v>
      </c>
      <c r="AE60" s="60">
        <v>0</v>
      </c>
      <c r="AF60" s="60">
        <v>0</v>
      </c>
      <c r="AG60" s="86"/>
      <c r="AH60" s="56">
        <f t="shared" si="2"/>
        <v>45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1">
        <v>0</v>
      </c>
      <c r="M61" s="51">
        <v>55</v>
      </c>
      <c r="N61" s="51">
        <v>71.900000000000006</v>
      </c>
      <c r="O61" s="51">
        <v>35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60.4</v>
      </c>
      <c r="X61" s="51">
        <v>60.4</v>
      </c>
      <c r="Y61" s="51">
        <v>53.8</v>
      </c>
      <c r="Z61" s="51">
        <v>52</v>
      </c>
      <c r="AA61" s="51">
        <v>30.7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71.900000000000006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  <c r="V63" s="51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4.8</v>
      </c>
      <c r="C68" s="74">
        <f t="shared" ref="C68:AF68" si="9">SUM(C57:C67)</f>
        <v>-5.6</v>
      </c>
      <c r="D68" s="74">
        <f t="shared" si="9"/>
        <v>-1.2</v>
      </c>
      <c r="E68" s="74">
        <f t="shared" si="9"/>
        <v>12.1</v>
      </c>
      <c r="F68" s="74">
        <f t="shared" si="9"/>
        <v>21</v>
      </c>
      <c r="G68" s="74">
        <f t="shared" si="9"/>
        <v>12</v>
      </c>
      <c r="H68" s="74">
        <f t="shared" si="9"/>
        <v>17</v>
      </c>
      <c r="I68" s="74">
        <f t="shared" si="9"/>
        <v>8</v>
      </c>
      <c r="J68" s="74">
        <f t="shared" si="9"/>
        <v>25</v>
      </c>
      <c r="K68" s="74">
        <f t="shared" si="9"/>
        <v>82.2</v>
      </c>
      <c r="L68" s="74">
        <f t="shared" si="9"/>
        <v>90.2</v>
      </c>
      <c r="M68" s="74">
        <f t="shared" si="9"/>
        <v>142</v>
      </c>
      <c r="N68" s="74">
        <f t="shared" si="9"/>
        <v>265.89999999999998</v>
      </c>
      <c r="O68" s="74">
        <f t="shared" si="9"/>
        <v>205</v>
      </c>
      <c r="P68" s="74">
        <f t="shared" si="9"/>
        <v>96</v>
      </c>
      <c r="Q68" s="74">
        <f t="shared" si="9"/>
        <v>123.6</v>
      </c>
      <c r="R68" s="74">
        <f t="shared" si="9"/>
        <v>123.6</v>
      </c>
      <c r="S68" s="74">
        <f t="shared" si="9"/>
        <v>121</v>
      </c>
      <c r="T68" s="74">
        <f t="shared" si="9"/>
        <v>13.7</v>
      </c>
      <c r="U68" s="74">
        <f t="shared" si="9"/>
        <v>-4.4000000000000004</v>
      </c>
      <c r="V68" s="74">
        <f t="shared" si="9"/>
        <v>9.1</v>
      </c>
      <c r="W68" s="74">
        <v>150.4</v>
      </c>
      <c r="X68" s="74">
        <f t="shared" si="9"/>
        <v>90.4</v>
      </c>
      <c r="Y68" s="74">
        <f t="shared" si="9"/>
        <v>76.8</v>
      </c>
      <c r="Z68" s="74">
        <f t="shared" si="9"/>
        <v>72</v>
      </c>
      <c r="AA68" s="74">
        <f t="shared" si="9"/>
        <v>16.3</v>
      </c>
      <c r="AB68" s="74">
        <f t="shared" si="9"/>
        <v>42.1</v>
      </c>
      <c r="AC68" s="74">
        <f t="shared" si="9"/>
        <v>1.9</v>
      </c>
      <c r="AD68" s="74">
        <f t="shared" si="9"/>
        <v>-14.1</v>
      </c>
      <c r="AE68" s="74">
        <f t="shared" si="9"/>
        <v>23</v>
      </c>
      <c r="AF68" s="74">
        <f t="shared" si="9"/>
        <v>31</v>
      </c>
      <c r="AG68" s="79">
        <f>SUM(AG57:AG67)</f>
        <v>0</v>
      </c>
      <c r="AH68" s="56">
        <f t="shared" si="2"/>
        <v>265.89999999999998</v>
      </c>
      <c r="AI68" s="57">
        <f t="shared" si="3"/>
        <v>-14.1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10">SUM(C69:C71)</f>
        <v>0</v>
      </c>
      <c r="D72" s="74">
        <f t="shared" si="10"/>
        <v>0</v>
      </c>
      <c r="E72" s="74">
        <f t="shared" si="10"/>
        <v>0</v>
      </c>
      <c r="F72" s="74">
        <f t="shared" si="10"/>
        <v>0</v>
      </c>
      <c r="G72" s="74">
        <f t="shared" si="10"/>
        <v>0</v>
      </c>
      <c r="H72" s="74">
        <f t="shared" si="10"/>
        <v>0</v>
      </c>
      <c r="I72" s="74">
        <f t="shared" si="10"/>
        <v>0</v>
      </c>
      <c r="J72" s="74">
        <f t="shared" si="10"/>
        <v>0</v>
      </c>
      <c r="K72" s="74">
        <f t="shared" si="10"/>
        <v>0</v>
      </c>
      <c r="L72" s="74">
        <f t="shared" si="10"/>
        <v>0</v>
      </c>
      <c r="M72" s="74">
        <f t="shared" si="10"/>
        <v>0</v>
      </c>
      <c r="N72" s="74">
        <f t="shared" si="10"/>
        <v>0</v>
      </c>
      <c r="O72" s="74">
        <f t="shared" si="10"/>
        <v>0</v>
      </c>
      <c r="P72" s="74">
        <f t="shared" si="10"/>
        <v>0</v>
      </c>
      <c r="Q72" s="74">
        <f t="shared" si="10"/>
        <v>0</v>
      </c>
      <c r="R72" s="74">
        <f t="shared" si="10"/>
        <v>0</v>
      </c>
      <c r="S72" s="74">
        <f t="shared" si="10"/>
        <v>0</v>
      </c>
      <c r="T72" s="74">
        <f t="shared" si="10"/>
        <v>0</v>
      </c>
      <c r="U72" s="74">
        <f t="shared" si="10"/>
        <v>0</v>
      </c>
      <c r="V72" s="74">
        <f t="shared" si="10"/>
        <v>0</v>
      </c>
      <c r="W72" s="74">
        <f t="shared" si="10"/>
        <v>0</v>
      </c>
      <c r="X72" s="74">
        <f t="shared" si="10"/>
        <v>0</v>
      </c>
      <c r="Y72" s="74">
        <f t="shared" si="10"/>
        <v>0</v>
      </c>
      <c r="Z72" s="74">
        <f t="shared" si="10"/>
        <v>0</v>
      </c>
      <c r="AA72" s="74">
        <f t="shared" si="10"/>
        <v>0</v>
      </c>
      <c r="AB72" s="74">
        <f t="shared" si="10"/>
        <v>0</v>
      </c>
      <c r="AC72" s="74">
        <f t="shared" si="10"/>
        <v>0</v>
      </c>
      <c r="AD72" s="74">
        <f t="shared" si="10"/>
        <v>0</v>
      </c>
      <c r="AE72" s="74">
        <f t="shared" si="10"/>
        <v>0</v>
      </c>
      <c r="AF72" s="74">
        <f t="shared" si="10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862.94</v>
      </c>
      <c r="C73" s="90">
        <f t="shared" ref="C73:AG73" si="11">C68+C56+C52+C38+C72</f>
        <v>857.54</v>
      </c>
      <c r="D73" s="90">
        <f t="shared" si="11"/>
        <v>862.54</v>
      </c>
      <c r="E73" s="90">
        <f t="shared" si="11"/>
        <v>865.84000000000015</v>
      </c>
      <c r="F73" s="90">
        <f t="shared" si="11"/>
        <v>918.34000000000015</v>
      </c>
      <c r="G73" s="90">
        <f t="shared" si="11"/>
        <v>1003.04</v>
      </c>
      <c r="H73" s="90">
        <f t="shared" si="11"/>
        <v>1133.04</v>
      </c>
      <c r="I73" s="90">
        <f t="shared" si="11"/>
        <v>1195.6399999999999</v>
      </c>
      <c r="J73" s="90">
        <f t="shared" si="11"/>
        <v>1263.8399999999999</v>
      </c>
      <c r="K73" s="90">
        <f t="shared" si="11"/>
        <v>1333.44</v>
      </c>
      <c r="L73" s="90">
        <f t="shared" si="11"/>
        <v>1349.24</v>
      </c>
      <c r="M73" s="90">
        <f t="shared" si="11"/>
        <v>1292.04</v>
      </c>
      <c r="N73" s="90">
        <f t="shared" si="11"/>
        <v>1238.24</v>
      </c>
      <c r="O73" s="90">
        <f t="shared" si="11"/>
        <v>1272.6399999999999</v>
      </c>
      <c r="P73" s="90">
        <f t="shared" si="11"/>
        <v>1178.6399999999999</v>
      </c>
      <c r="Q73" s="90">
        <f t="shared" si="11"/>
        <v>1177.24</v>
      </c>
      <c r="R73" s="90">
        <f t="shared" si="11"/>
        <v>1187.3400000000001</v>
      </c>
      <c r="S73" s="90">
        <f t="shared" si="11"/>
        <v>1179.6400000000001</v>
      </c>
      <c r="T73" s="90">
        <f t="shared" si="11"/>
        <v>1177.8400000000001</v>
      </c>
      <c r="U73" s="90">
        <f t="shared" si="11"/>
        <v>1159.6399999999999</v>
      </c>
      <c r="V73" s="90">
        <f t="shared" si="11"/>
        <v>1260.24</v>
      </c>
      <c r="W73" s="90">
        <f t="shared" si="11"/>
        <v>1455.8400000000001</v>
      </c>
      <c r="X73" s="90">
        <f t="shared" si="11"/>
        <v>1495.8400000000001</v>
      </c>
      <c r="Y73" s="90">
        <f t="shared" si="11"/>
        <v>1354.6399999999999</v>
      </c>
      <c r="Z73" s="90">
        <f t="shared" si="11"/>
        <v>1346.3400000000001</v>
      </c>
      <c r="AA73" s="90">
        <f t="shared" si="11"/>
        <v>1239.1399999999999</v>
      </c>
      <c r="AB73" s="90">
        <f t="shared" si="11"/>
        <v>1190.24</v>
      </c>
      <c r="AC73" s="90">
        <f t="shared" si="11"/>
        <v>1106.54</v>
      </c>
      <c r="AD73" s="90">
        <f t="shared" si="11"/>
        <v>992.24</v>
      </c>
      <c r="AE73" s="90">
        <f t="shared" si="11"/>
        <v>945.94</v>
      </c>
      <c r="AF73" s="90">
        <f t="shared" si="11"/>
        <v>907.84</v>
      </c>
      <c r="AG73" s="90">
        <f t="shared" si="11"/>
        <v>2144.14</v>
      </c>
      <c r="AH73" s="56">
        <f t="shared" si="2"/>
        <v>1495.8400000000001</v>
      </c>
      <c r="AI73" s="57">
        <f t="shared" si="3"/>
        <v>857.54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862.94</v>
      </c>
      <c r="C75" s="90">
        <f t="shared" ref="C75:AF75" si="12">C72+C68+C56+C52+C38+C74</f>
        <v>857.54</v>
      </c>
      <c r="D75" s="90">
        <f t="shared" si="12"/>
        <v>862.54</v>
      </c>
      <c r="E75" s="90">
        <f t="shared" si="12"/>
        <v>865.84000000000015</v>
      </c>
      <c r="F75" s="90">
        <f t="shared" si="12"/>
        <v>918.34000000000015</v>
      </c>
      <c r="G75" s="90">
        <f t="shared" si="12"/>
        <v>1003.04</v>
      </c>
      <c r="H75" s="90">
        <f t="shared" si="12"/>
        <v>1133.04</v>
      </c>
      <c r="I75" s="90">
        <f t="shared" si="12"/>
        <v>1195.6399999999999</v>
      </c>
      <c r="J75" s="90">
        <f t="shared" si="12"/>
        <v>1263.8399999999999</v>
      </c>
      <c r="K75" s="90">
        <f t="shared" si="12"/>
        <v>1333.44</v>
      </c>
      <c r="L75" s="90">
        <f t="shared" si="12"/>
        <v>1349.24</v>
      </c>
      <c r="M75" s="90">
        <f t="shared" si="12"/>
        <v>1292.04</v>
      </c>
      <c r="N75" s="90">
        <f t="shared" si="12"/>
        <v>1238.24</v>
      </c>
      <c r="O75" s="90">
        <f t="shared" si="12"/>
        <v>1272.6399999999999</v>
      </c>
      <c r="P75" s="90">
        <f t="shared" si="12"/>
        <v>1178.6399999999999</v>
      </c>
      <c r="Q75" s="90">
        <f t="shared" si="12"/>
        <v>1177.24</v>
      </c>
      <c r="R75" s="90">
        <f t="shared" si="12"/>
        <v>1187.3400000000001</v>
      </c>
      <c r="S75" s="90">
        <f t="shared" si="12"/>
        <v>1179.6400000000001</v>
      </c>
      <c r="T75" s="90">
        <f t="shared" si="12"/>
        <v>1177.8400000000001</v>
      </c>
      <c r="U75" s="90">
        <f t="shared" si="12"/>
        <v>1159.6399999999999</v>
      </c>
      <c r="V75" s="90">
        <f t="shared" si="12"/>
        <v>1260.24</v>
      </c>
      <c r="W75" s="90">
        <f t="shared" si="12"/>
        <v>1455.8400000000001</v>
      </c>
      <c r="X75" s="90">
        <f t="shared" si="12"/>
        <v>1495.8400000000001</v>
      </c>
      <c r="Y75" s="90">
        <f t="shared" si="12"/>
        <v>1354.6399999999999</v>
      </c>
      <c r="Z75" s="90">
        <f t="shared" si="12"/>
        <v>1346.3400000000001</v>
      </c>
      <c r="AA75" s="90">
        <f t="shared" si="12"/>
        <v>1239.1399999999999</v>
      </c>
      <c r="AB75" s="90">
        <f t="shared" si="12"/>
        <v>1190.24</v>
      </c>
      <c r="AC75" s="90">
        <f t="shared" si="12"/>
        <v>1106.54</v>
      </c>
      <c r="AD75" s="90">
        <f t="shared" si="12"/>
        <v>992.24</v>
      </c>
      <c r="AE75" s="90">
        <f t="shared" si="12"/>
        <v>945.94</v>
      </c>
      <c r="AF75" s="90">
        <f t="shared" si="12"/>
        <v>907.84</v>
      </c>
      <c r="AG75" s="79">
        <f>AG72+AG68+AG56+AG52+AG38+AG74</f>
        <v>2144.14</v>
      </c>
      <c r="AH75" s="56">
        <f t="shared" si="2"/>
        <v>1495.8400000000001</v>
      </c>
      <c r="AI75" s="57">
        <f t="shared" si="3"/>
        <v>857.54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3">IF(C60&lt;0,C60*-1,0)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4">IF(C58&lt;0,C58*-1,0)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5">IF(C61&lt;0,C61*-1,0)</f>
        <v>0</v>
      </c>
      <c r="D78" s="60">
        <f t="shared" si="15"/>
        <v>0</v>
      </c>
      <c r="E78" s="60">
        <f t="shared" si="15"/>
        <v>0</v>
      </c>
      <c r="F78" s="60">
        <f t="shared" si="15"/>
        <v>0</v>
      </c>
      <c r="G78" s="60">
        <f t="shared" si="15"/>
        <v>0</v>
      </c>
      <c r="H78" s="60">
        <f t="shared" si="15"/>
        <v>0</v>
      </c>
      <c r="I78" s="60">
        <f t="shared" si="15"/>
        <v>0</v>
      </c>
      <c r="J78" s="60">
        <f t="shared" si="15"/>
        <v>0</v>
      </c>
      <c r="K78" s="60">
        <f t="shared" si="15"/>
        <v>0</v>
      </c>
      <c r="L78" s="60">
        <f t="shared" si="15"/>
        <v>0</v>
      </c>
      <c r="M78" s="60">
        <f t="shared" si="15"/>
        <v>0</v>
      </c>
      <c r="N78" s="60">
        <f t="shared" si="15"/>
        <v>0</v>
      </c>
      <c r="O78" s="60">
        <f t="shared" si="15"/>
        <v>0</v>
      </c>
      <c r="P78" s="60">
        <f t="shared" si="15"/>
        <v>0</v>
      </c>
      <c r="Q78" s="60">
        <f t="shared" si="15"/>
        <v>0</v>
      </c>
      <c r="R78" s="60">
        <f t="shared" si="15"/>
        <v>0</v>
      </c>
      <c r="S78" s="60">
        <f t="shared" si="15"/>
        <v>0</v>
      </c>
      <c r="T78" s="60">
        <f t="shared" si="15"/>
        <v>0</v>
      </c>
      <c r="U78" s="60">
        <f t="shared" si="15"/>
        <v>0</v>
      </c>
      <c r="V78" s="60">
        <f t="shared" si="15"/>
        <v>0</v>
      </c>
      <c r="W78" s="60">
        <f t="shared" si="15"/>
        <v>0</v>
      </c>
      <c r="X78" s="60">
        <f t="shared" si="15"/>
        <v>0</v>
      </c>
      <c r="Y78" s="60">
        <f t="shared" si="15"/>
        <v>0</v>
      </c>
      <c r="Z78" s="60">
        <f t="shared" si="15"/>
        <v>0</v>
      </c>
      <c r="AA78" s="60">
        <f t="shared" si="15"/>
        <v>0</v>
      </c>
      <c r="AB78" s="60">
        <f t="shared" si="15"/>
        <v>0</v>
      </c>
      <c r="AC78" s="60">
        <f t="shared" si="15"/>
        <v>0</v>
      </c>
      <c r="AD78" s="60">
        <f t="shared" si="15"/>
        <v>0</v>
      </c>
      <c r="AE78" s="60">
        <f t="shared" si="15"/>
        <v>0</v>
      </c>
      <c r="AF78" s="60">
        <f t="shared" si="15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0</v>
      </c>
      <c r="C79" s="60">
        <f t="shared" ref="C79:AF79" si="16">IF(C59&lt;0,C59*-1,0)</f>
        <v>5.6</v>
      </c>
      <c r="D79" s="60">
        <f t="shared" si="16"/>
        <v>1.2</v>
      </c>
      <c r="E79" s="60">
        <f t="shared" si="16"/>
        <v>0</v>
      </c>
      <c r="F79" s="60">
        <f t="shared" si="16"/>
        <v>0</v>
      </c>
      <c r="G79" s="60">
        <f t="shared" si="16"/>
        <v>0</v>
      </c>
      <c r="H79" s="60">
        <f t="shared" si="16"/>
        <v>0</v>
      </c>
      <c r="I79" s="60">
        <f t="shared" si="16"/>
        <v>0</v>
      </c>
      <c r="J79" s="60">
        <f t="shared" si="16"/>
        <v>0</v>
      </c>
      <c r="K79" s="60">
        <f t="shared" si="16"/>
        <v>0</v>
      </c>
      <c r="L79" s="60">
        <f t="shared" si="16"/>
        <v>0</v>
      </c>
      <c r="M79" s="60">
        <f t="shared" si="16"/>
        <v>2</v>
      </c>
      <c r="N79" s="60">
        <f t="shared" si="16"/>
        <v>0</v>
      </c>
      <c r="O79" s="60">
        <f t="shared" si="16"/>
        <v>0</v>
      </c>
      <c r="P79" s="60">
        <f t="shared" si="16"/>
        <v>0</v>
      </c>
      <c r="Q79" s="60">
        <f t="shared" si="16"/>
        <v>0</v>
      </c>
      <c r="R79" s="60">
        <f t="shared" si="16"/>
        <v>0</v>
      </c>
      <c r="S79" s="60">
        <f t="shared" si="16"/>
        <v>0</v>
      </c>
      <c r="T79" s="60">
        <f t="shared" si="16"/>
        <v>0</v>
      </c>
      <c r="U79" s="60">
        <f t="shared" si="16"/>
        <v>4.4000000000000004</v>
      </c>
      <c r="V79" s="60">
        <f t="shared" si="16"/>
        <v>0</v>
      </c>
      <c r="W79" s="60">
        <f t="shared" si="16"/>
        <v>9</v>
      </c>
      <c r="X79" s="60">
        <f t="shared" si="16"/>
        <v>0</v>
      </c>
      <c r="Y79" s="60">
        <f t="shared" si="16"/>
        <v>0</v>
      </c>
      <c r="Z79" s="60">
        <f t="shared" si="16"/>
        <v>0</v>
      </c>
      <c r="AA79" s="60">
        <f t="shared" si="16"/>
        <v>36.4</v>
      </c>
      <c r="AB79" s="60">
        <f t="shared" si="16"/>
        <v>0</v>
      </c>
      <c r="AC79" s="60">
        <f t="shared" si="16"/>
        <v>0</v>
      </c>
      <c r="AD79" s="60">
        <f t="shared" si="16"/>
        <v>14.1</v>
      </c>
      <c r="AE79" s="60">
        <f t="shared" si="16"/>
        <v>0</v>
      </c>
      <c r="AF79" s="60">
        <f t="shared" si="16"/>
        <v>0</v>
      </c>
      <c r="AG79" s="93"/>
      <c r="AH79" s="56">
        <f t="shared" ref="AH79:AH91" si="17">MAX(B79:AF79)</f>
        <v>36.4</v>
      </c>
      <c r="AI79" s="57">
        <f t="shared" ref="AI79:AI91" si="18">MIN(B79:AF79)</f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19">IF(C57&lt;0,C57*-1,0)</f>
        <v>0</v>
      </c>
      <c r="D80" s="60">
        <f t="shared" si="19"/>
        <v>0</v>
      </c>
      <c r="E80" s="60">
        <f t="shared" si="19"/>
        <v>0</v>
      </c>
      <c r="F80" s="60">
        <f t="shared" si="19"/>
        <v>0</v>
      </c>
      <c r="G80" s="60">
        <f t="shared" si="19"/>
        <v>0</v>
      </c>
      <c r="H80" s="60">
        <f t="shared" si="19"/>
        <v>0</v>
      </c>
      <c r="I80" s="60">
        <f t="shared" si="19"/>
        <v>0</v>
      </c>
      <c r="J80" s="60">
        <f t="shared" si="19"/>
        <v>0</v>
      </c>
      <c r="K80" s="60">
        <f t="shared" si="19"/>
        <v>0</v>
      </c>
      <c r="L80" s="60">
        <f t="shared" si="19"/>
        <v>0</v>
      </c>
      <c r="M80" s="60">
        <f t="shared" si="19"/>
        <v>0</v>
      </c>
      <c r="N80" s="60">
        <f t="shared" si="19"/>
        <v>0</v>
      </c>
      <c r="O80" s="60">
        <f t="shared" si="19"/>
        <v>0</v>
      </c>
      <c r="P80" s="60">
        <f t="shared" si="19"/>
        <v>0</v>
      </c>
      <c r="Q80" s="60">
        <f t="shared" si="19"/>
        <v>0</v>
      </c>
      <c r="R80" s="60">
        <f t="shared" si="19"/>
        <v>0</v>
      </c>
      <c r="S80" s="60">
        <f t="shared" si="19"/>
        <v>0</v>
      </c>
      <c r="T80" s="60">
        <f t="shared" si="19"/>
        <v>0</v>
      </c>
      <c r="U80" s="60">
        <f t="shared" si="19"/>
        <v>0</v>
      </c>
      <c r="V80" s="60">
        <f t="shared" si="19"/>
        <v>0</v>
      </c>
      <c r="W80" s="60">
        <f t="shared" si="19"/>
        <v>0</v>
      </c>
      <c r="X80" s="60">
        <f t="shared" si="19"/>
        <v>0</v>
      </c>
      <c r="Y80" s="60">
        <f t="shared" si="19"/>
        <v>0</v>
      </c>
      <c r="Z80" s="60">
        <f t="shared" si="19"/>
        <v>0</v>
      </c>
      <c r="AA80" s="60">
        <f t="shared" si="19"/>
        <v>0</v>
      </c>
      <c r="AB80" s="60">
        <f t="shared" si="19"/>
        <v>0</v>
      </c>
      <c r="AC80" s="60">
        <f t="shared" si="19"/>
        <v>0</v>
      </c>
      <c r="AD80" s="60">
        <f t="shared" si="19"/>
        <v>0</v>
      </c>
      <c r="AE80" s="60">
        <f t="shared" si="19"/>
        <v>0</v>
      </c>
      <c r="AF80" s="60">
        <f t="shared" si="19"/>
        <v>0</v>
      </c>
      <c r="AG80" s="93"/>
      <c r="AH80" s="56">
        <f t="shared" si="17"/>
        <v>0</v>
      </c>
      <c r="AI80" s="57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7"/>
        <v>0</v>
      </c>
      <c r="AI81" s="57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20">SUM(B76:B81)</f>
        <v>0</v>
      </c>
      <c r="C82" s="74">
        <f t="shared" si="20"/>
        <v>5.6</v>
      </c>
      <c r="D82" s="74">
        <f t="shared" si="20"/>
        <v>1.2</v>
      </c>
      <c r="E82" s="74">
        <f t="shared" si="20"/>
        <v>0</v>
      </c>
      <c r="F82" s="74">
        <f t="shared" si="20"/>
        <v>0</v>
      </c>
      <c r="G82" s="74">
        <f t="shared" si="20"/>
        <v>0</v>
      </c>
      <c r="H82" s="74">
        <f t="shared" si="20"/>
        <v>0</v>
      </c>
      <c r="I82" s="74">
        <f t="shared" si="20"/>
        <v>0</v>
      </c>
      <c r="J82" s="74">
        <f t="shared" si="20"/>
        <v>0</v>
      </c>
      <c r="K82" s="74">
        <f t="shared" si="20"/>
        <v>0</v>
      </c>
      <c r="L82" s="74">
        <f t="shared" si="20"/>
        <v>0</v>
      </c>
      <c r="M82" s="74">
        <f t="shared" si="20"/>
        <v>2</v>
      </c>
      <c r="N82" s="74">
        <f t="shared" si="20"/>
        <v>0</v>
      </c>
      <c r="O82" s="74">
        <f t="shared" si="20"/>
        <v>0</v>
      </c>
      <c r="P82" s="74">
        <f t="shared" si="20"/>
        <v>0</v>
      </c>
      <c r="Q82" s="74">
        <f t="shared" si="20"/>
        <v>0</v>
      </c>
      <c r="R82" s="74">
        <f t="shared" si="20"/>
        <v>0</v>
      </c>
      <c r="S82" s="74">
        <f t="shared" si="20"/>
        <v>0</v>
      </c>
      <c r="T82" s="74">
        <f t="shared" si="20"/>
        <v>0</v>
      </c>
      <c r="U82" s="74">
        <f t="shared" si="20"/>
        <v>4.4000000000000004</v>
      </c>
      <c r="V82" s="74">
        <f t="shared" si="20"/>
        <v>0</v>
      </c>
      <c r="W82" s="74">
        <f t="shared" si="20"/>
        <v>9</v>
      </c>
      <c r="X82" s="74">
        <f t="shared" si="20"/>
        <v>0</v>
      </c>
      <c r="Y82" s="74">
        <f t="shared" si="20"/>
        <v>0</v>
      </c>
      <c r="Z82" s="74">
        <f t="shared" si="20"/>
        <v>0</v>
      </c>
      <c r="AA82" s="74">
        <f t="shared" si="20"/>
        <v>36.4</v>
      </c>
      <c r="AB82" s="74">
        <f t="shared" si="20"/>
        <v>0</v>
      </c>
      <c r="AC82" s="74">
        <f t="shared" si="20"/>
        <v>0</v>
      </c>
      <c r="AD82" s="74">
        <f t="shared" si="20"/>
        <v>14.1</v>
      </c>
      <c r="AE82" s="74">
        <f t="shared" si="20"/>
        <v>0</v>
      </c>
      <c r="AF82" s="74">
        <f t="shared" si="20"/>
        <v>0</v>
      </c>
      <c r="AG82" s="79">
        <f t="shared" si="20"/>
        <v>0</v>
      </c>
      <c r="AH82" s="56">
        <f t="shared" si="17"/>
        <v>36.4</v>
      </c>
      <c r="AI82" s="57">
        <f t="shared" si="18"/>
        <v>0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1">SUM(B70:B82)</f>
        <v>1725.88</v>
      </c>
      <c r="C83" s="74">
        <f t="shared" si="21"/>
        <v>1726.2799999999997</v>
      </c>
      <c r="D83" s="74">
        <f t="shared" si="21"/>
        <v>1727.48</v>
      </c>
      <c r="E83" s="74">
        <f t="shared" si="21"/>
        <v>1731.6800000000003</v>
      </c>
      <c r="F83" s="74">
        <f t="shared" si="21"/>
        <v>1836.6800000000003</v>
      </c>
      <c r="G83" s="74">
        <f t="shared" si="21"/>
        <v>2006.08</v>
      </c>
      <c r="H83" s="74">
        <f t="shared" si="21"/>
        <v>2266.08</v>
      </c>
      <c r="I83" s="74">
        <f t="shared" si="21"/>
        <v>2391.2799999999997</v>
      </c>
      <c r="J83" s="74">
        <f t="shared" si="21"/>
        <v>2527.6799999999998</v>
      </c>
      <c r="K83" s="74">
        <f t="shared" si="21"/>
        <v>2666.88</v>
      </c>
      <c r="L83" s="74">
        <f t="shared" si="21"/>
        <v>2698.48</v>
      </c>
      <c r="M83" s="74">
        <f t="shared" si="21"/>
        <v>2588.08</v>
      </c>
      <c r="N83" s="74">
        <f t="shared" si="21"/>
        <v>2476.48</v>
      </c>
      <c r="O83" s="74">
        <f t="shared" si="21"/>
        <v>2545.2799999999997</v>
      </c>
      <c r="P83" s="74">
        <f t="shared" si="21"/>
        <v>2357.2799999999997</v>
      </c>
      <c r="Q83" s="74">
        <f t="shared" si="21"/>
        <v>2354.48</v>
      </c>
      <c r="R83" s="74">
        <f t="shared" si="21"/>
        <v>2374.6800000000003</v>
      </c>
      <c r="S83" s="74">
        <f t="shared" si="21"/>
        <v>2359.2800000000002</v>
      </c>
      <c r="T83" s="74">
        <f t="shared" si="21"/>
        <v>2355.6800000000003</v>
      </c>
      <c r="U83" s="74">
        <f t="shared" si="21"/>
        <v>2328.08</v>
      </c>
      <c r="V83" s="74">
        <f t="shared" si="21"/>
        <v>2520.48</v>
      </c>
      <c r="W83" s="74">
        <f t="shared" si="21"/>
        <v>2929.6800000000003</v>
      </c>
      <c r="X83" s="74">
        <f t="shared" si="21"/>
        <v>2991.6800000000003</v>
      </c>
      <c r="Y83" s="74">
        <f t="shared" si="21"/>
        <v>2709.2799999999997</v>
      </c>
      <c r="Z83" s="74">
        <f t="shared" si="21"/>
        <v>2692.6800000000003</v>
      </c>
      <c r="AA83" s="74">
        <f t="shared" si="21"/>
        <v>2551.08</v>
      </c>
      <c r="AB83" s="74">
        <f t="shared" si="21"/>
        <v>2380.48</v>
      </c>
      <c r="AC83" s="74">
        <f t="shared" si="21"/>
        <v>2213.08</v>
      </c>
      <c r="AD83" s="74">
        <f t="shared" si="21"/>
        <v>2012.6799999999998</v>
      </c>
      <c r="AE83" s="74">
        <f t="shared" si="21"/>
        <v>1891.88</v>
      </c>
      <c r="AF83" s="74">
        <f t="shared" si="21"/>
        <v>1815.68</v>
      </c>
      <c r="AG83" s="79">
        <f t="shared" si="21"/>
        <v>4360.08</v>
      </c>
      <c r="AH83" s="56">
        <f t="shared" si="17"/>
        <v>2991.6800000000003</v>
      </c>
      <c r="AI83" s="57">
        <f t="shared" si="18"/>
        <v>1725.88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50</v>
      </c>
      <c r="C84" s="97">
        <v>49.96</v>
      </c>
      <c r="D84" s="97">
        <v>49.968000000000004</v>
      </c>
      <c r="E84" s="97">
        <v>50.008000000000003</v>
      </c>
      <c r="F84" s="97">
        <v>50.045000000000002</v>
      </c>
      <c r="G84" s="97">
        <v>50.012</v>
      </c>
      <c r="H84" s="97">
        <v>50.021000000000001</v>
      </c>
      <c r="I84" s="97">
        <v>50.106000000000002</v>
      </c>
      <c r="J84" s="97">
        <v>50.106000000000002</v>
      </c>
      <c r="K84" s="97">
        <v>49.872</v>
      </c>
      <c r="L84" s="97">
        <v>49.902999999999999</v>
      </c>
      <c r="M84" s="97">
        <v>50.008000000000003</v>
      </c>
      <c r="N84" s="97">
        <v>49.926000000000002</v>
      </c>
      <c r="O84" s="97">
        <v>49.923999999999999</v>
      </c>
      <c r="P84" s="97">
        <v>49.988</v>
      </c>
      <c r="Q84" s="97">
        <v>49.951000000000001</v>
      </c>
      <c r="R84" s="97">
        <v>50.034999999999997</v>
      </c>
      <c r="S84" s="97">
        <v>50.055</v>
      </c>
      <c r="T84" s="97">
        <v>49.988</v>
      </c>
      <c r="U84" s="97">
        <v>49.917999999999999</v>
      </c>
      <c r="V84" s="97">
        <v>49.997</v>
      </c>
      <c r="W84" s="97">
        <v>50.033999999999999</v>
      </c>
      <c r="X84" s="97">
        <v>49.988</v>
      </c>
      <c r="Y84" s="97">
        <v>50.039000000000001</v>
      </c>
      <c r="Z84" s="97">
        <v>50.04</v>
      </c>
      <c r="AA84" s="97">
        <v>50.026000000000003</v>
      </c>
      <c r="AB84" s="97">
        <v>50.048000000000002</v>
      </c>
      <c r="AC84" s="97">
        <v>49.951999999999998</v>
      </c>
      <c r="AD84" s="97">
        <v>50.103000000000002</v>
      </c>
      <c r="AE84" s="97">
        <v>49.976999999999997</v>
      </c>
      <c r="AF84" s="96">
        <v>50.052999999999997</v>
      </c>
      <c r="AG84" s="98"/>
      <c r="AH84" s="56">
        <f t="shared" si="17"/>
        <v>50.106000000000002</v>
      </c>
      <c r="AI84" s="57">
        <f t="shared" si="18"/>
        <v>49.872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127.6</v>
      </c>
      <c r="C85" s="53">
        <v>127.9</v>
      </c>
      <c r="D85" s="53">
        <v>128.4</v>
      </c>
      <c r="E85" s="53">
        <v>126.3</v>
      </c>
      <c r="F85" s="53">
        <v>126.3</v>
      </c>
      <c r="G85" s="53">
        <v>125.9</v>
      </c>
      <c r="H85" s="53">
        <v>125.2</v>
      </c>
      <c r="I85" s="53">
        <v>124.2</v>
      </c>
      <c r="J85" s="53">
        <v>124.2</v>
      </c>
      <c r="K85" s="53">
        <v>122.7</v>
      </c>
      <c r="L85" s="53">
        <v>122.6</v>
      </c>
      <c r="M85" s="53">
        <v>127.1</v>
      </c>
      <c r="N85" s="53">
        <v>124.7</v>
      </c>
      <c r="O85" s="53">
        <v>125.3</v>
      </c>
      <c r="P85" s="53">
        <v>124.7</v>
      </c>
      <c r="Q85" s="53">
        <v>124.1</v>
      </c>
      <c r="R85" s="53">
        <v>125.1</v>
      </c>
      <c r="S85" s="53">
        <v>124.4</v>
      </c>
      <c r="T85" s="101">
        <v>126.1</v>
      </c>
      <c r="U85" s="101">
        <v>125.5</v>
      </c>
      <c r="V85" s="101">
        <v>125.3</v>
      </c>
      <c r="W85" s="101">
        <v>125.2</v>
      </c>
      <c r="X85" s="101">
        <v>126.6</v>
      </c>
      <c r="Y85" s="101">
        <v>126.4</v>
      </c>
      <c r="Z85" s="101">
        <v>125</v>
      </c>
      <c r="AA85" s="53">
        <v>126.9</v>
      </c>
      <c r="AB85" s="53">
        <v>126.3</v>
      </c>
      <c r="AC85" s="53">
        <v>127</v>
      </c>
      <c r="AD85" s="53">
        <v>126.8</v>
      </c>
      <c r="AE85" s="53">
        <v>126.2</v>
      </c>
      <c r="AF85" s="100">
        <v>125.6</v>
      </c>
      <c r="AG85" s="102"/>
      <c r="AH85" s="56">
        <f t="shared" si="17"/>
        <v>128.4</v>
      </c>
      <c r="AI85" s="57">
        <f t="shared" si="18"/>
        <v>122.6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131.6</v>
      </c>
      <c r="C86" s="53">
        <v>131.69999999999999</v>
      </c>
      <c r="D86" s="53">
        <v>132.1</v>
      </c>
      <c r="E86" s="53">
        <v>130.6</v>
      </c>
      <c r="F86" s="53">
        <v>130.30000000000001</v>
      </c>
      <c r="G86" s="53">
        <v>129.6</v>
      </c>
      <c r="H86" s="53">
        <v>128.6</v>
      </c>
      <c r="I86" s="53">
        <v>127.6</v>
      </c>
      <c r="J86" s="53">
        <v>127.6</v>
      </c>
      <c r="K86" s="53">
        <v>125.8</v>
      </c>
      <c r="L86" s="53">
        <v>125.7</v>
      </c>
      <c r="M86" s="53">
        <v>129</v>
      </c>
      <c r="N86" s="53">
        <v>127.3</v>
      </c>
      <c r="O86" s="53">
        <v>128.1</v>
      </c>
      <c r="P86" s="53">
        <v>127.6</v>
      </c>
      <c r="Q86" s="53">
        <v>127.1</v>
      </c>
      <c r="R86" s="53">
        <v>128</v>
      </c>
      <c r="S86" s="53">
        <v>127.5</v>
      </c>
      <c r="T86" s="101">
        <v>128.6</v>
      </c>
      <c r="U86" s="101">
        <v>127.6</v>
      </c>
      <c r="V86" s="101">
        <v>127.3</v>
      </c>
      <c r="W86" s="101">
        <v>126.8</v>
      </c>
      <c r="X86" s="101">
        <v>128.69999999999999</v>
      </c>
      <c r="Y86" s="101">
        <v>128.19999999999999</v>
      </c>
      <c r="Z86" s="101">
        <v>127</v>
      </c>
      <c r="AA86" s="53">
        <v>128.80000000000001</v>
      </c>
      <c r="AB86" s="53">
        <v>128.69999999999999</v>
      </c>
      <c r="AC86" s="53">
        <v>129.5</v>
      </c>
      <c r="AD86" s="53">
        <v>129.69999999999999</v>
      </c>
      <c r="AE86" s="53">
        <v>129.6</v>
      </c>
      <c r="AF86" s="100">
        <v>129.69999999999999</v>
      </c>
      <c r="AG86" s="102"/>
      <c r="AH86" s="56">
        <f t="shared" si="17"/>
        <v>132.1</v>
      </c>
      <c r="AI86" s="57">
        <f t="shared" si="18"/>
        <v>125.7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1284</v>
      </c>
      <c r="C87" s="53">
        <v>128.6</v>
      </c>
      <c r="D87" s="53">
        <v>129</v>
      </c>
      <c r="E87" s="53">
        <v>127.3</v>
      </c>
      <c r="F87" s="53">
        <v>128.1</v>
      </c>
      <c r="G87" s="53">
        <v>127</v>
      </c>
      <c r="H87" s="53">
        <v>126.5</v>
      </c>
      <c r="I87" s="53">
        <v>129.4</v>
      </c>
      <c r="J87" s="53">
        <v>129.4</v>
      </c>
      <c r="K87" s="53">
        <v>126.6</v>
      </c>
      <c r="L87" s="53">
        <v>127.5</v>
      </c>
      <c r="M87" s="53">
        <v>130.69999999999999</v>
      </c>
      <c r="N87" s="53">
        <v>128.5</v>
      </c>
      <c r="O87" s="53">
        <v>128.5</v>
      </c>
      <c r="P87" s="53">
        <v>131.19999999999999</v>
      </c>
      <c r="Q87" s="53">
        <v>129.1</v>
      </c>
      <c r="R87" s="53">
        <v>128.4</v>
      </c>
      <c r="S87" s="53">
        <v>127.9</v>
      </c>
      <c r="T87" s="53">
        <v>126.5</v>
      </c>
      <c r="U87" s="53">
        <v>129.30000000000001</v>
      </c>
      <c r="V87" s="53">
        <v>127.9</v>
      </c>
      <c r="W87" s="101">
        <v>130.6</v>
      </c>
      <c r="X87" s="101">
        <v>127.5</v>
      </c>
      <c r="Y87" s="101">
        <v>130</v>
      </c>
      <c r="Z87" s="101">
        <v>130</v>
      </c>
      <c r="AA87" s="53">
        <v>128.80000000000001</v>
      </c>
      <c r="AB87" s="53">
        <v>128.69999999999999</v>
      </c>
      <c r="AC87" s="53">
        <v>129.1</v>
      </c>
      <c r="AD87" s="53">
        <v>130.6</v>
      </c>
      <c r="AE87" s="53">
        <v>128.9</v>
      </c>
      <c r="AF87" s="100">
        <v>130.9</v>
      </c>
      <c r="AG87" s="102"/>
      <c r="AH87" s="56">
        <f t="shared" si="17"/>
        <v>1284</v>
      </c>
      <c r="AI87" s="57">
        <f t="shared" si="18"/>
        <v>126.5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131.4</v>
      </c>
      <c r="C88" s="53">
        <v>131.9</v>
      </c>
      <c r="D88" s="53">
        <v>132.19999999999999</v>
      </c>
      <c r="E88" s="53">
        <v>130.30000000000001</v>
      </c>
      <c r="F88" s="53">
        <v>130.80000000000001</v>
      </c>
      <c r="G88" s="53">
        <v>129.19999999999999</v>
      </c>
      <c r="H88" s="53">
        <v>130.19999999999999</v>
      </c>
      <c r="I88" s="53">
        <v>132.1</v>
      </c>
      <c r="J88" s="53">
        <v>132.1</v>
      </c>
      <c r="K88" s="53">
        <v>129.9</v>
      </c>
      <c r="L88" s="53">
        <v>130.19999999999999</v>
      </c>
      <c r="M88" s="53">
        <v>133.30000000000001</v>
      </c>
      <c r="N88" s="53">
        <v>130.9</v>
      </c>
      <c r="O88" s="53">
        <v>131.1</v>
      </c>
      <c r="P88" s="53">
        <v>134.1</v>
      </c>
      <c r="Q88" s="53">
        <v>132.9</v>
      </c>
      <c r="R88" s="53">
        <v>131.80000000000001</v>
      </c>
      <c r="S88" s="53">
        <v>130.6</v>
      </c>
      <c r="T88" s="53">
        <v>129.30000000000001</v>
      </c>
      <c r="U88" s="53">
        <v>131.9</v>
      </c>
      <c r="V88" s="53">
        <v>130.6</v>
      </c>
      <c r="W88" s="101">
        <v>133.5</v>
      </c>
      <c r="X88" s="101">
        <v>132.1</v>
      </c>
      <c r="Y88" s="101">
        <v>134.69999999999999</v>
      </c>
      <c r="Z88" s="101">
        <v>135</v>
      </c>
      <c r="AA88" s="53">
        <v>133.6</v>
      </c>
      <c r="AB88" s="53">
        <v>133.9</v>
      </c>
      <c r="AC88" s="53">
        <v>132.4</v>
      </c>
      <c r="AD88" s="53">
        <v>133.80000000000001</v>
      </c>
      <c r="AE88" s="53">
        <v>132.6</v>
      </c>
      <c r="AF88" s="100">
        <v>134.4</v>
      </c>
      <c r="AG88" s="102"/>
      <c r="AH88" s="56">
        <f t="shared" si="17"/>
        <v>135</v>
      </c>
      <c r="AI88" s="57">
        <f t="shared" si="18"/>
        <v>129.19999999999999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133.80000000000001</v>
      </c>
      <c r="C89" s="105">
        <v>133.80000000000001</v>
      </c>
      <c r="D89" s="105">
        <v>134.9</v>
      </c>
      <c r="E89" s="105">
        <v>133.5</v>
      </c>
      <c r="F89" s="105">
        <v>132.1</v>
      </c>
      <c r="G89" s="105">
        <v>131.30000000000001</v>
      </c>
      <c r="H89" s="105">
        <v>134.1</v>
      </c>
      <c r="I89" s="105">
        <v>132.4</v>
      </c>
      <c r="J89" s="105">
        <v>132.4</v>
      </c>
      <c r="K89" s="105">
        <v>131.4</v>
      </c>
      <c r="L89" s="105">
        <v>133.5</v>
      </c>
      <c r="M89" s="105">
        <v>136</v>
      </c>
      <c r="N89" s="105">
        <v>134.4</v>
      </c>
      <c r="O89" s="105">
        <v>134.1</v>
      </c>
      <c r="P89" s="105">
        <v>134.80000000000001</v>
      </c>
      <c r="Q89" s="105">
        <v>132</v>
      </c>
      <c r="R89" s="105">
        <v>133.5</v>
      </c>
      <c r="S89" s="105">
        <v>129.6</v>
      </c>
      <c r="T89" s="105">
        <v>133.4</v>
      </c>
      <c r="U89" s="105">
        <v>134</v>
      </c>
      <c r="V89" s="105">
        <v>134</v>
      </c>
      <c r="W89" s="101">
        <v>129.9</v>
      </c>
      <c r="X89" s="101">
        <v>136.19999999999999</v>
      </c>
      <c r="Y89" s="101">
        <v>135.80000000000001</v>
      </c>
      <c r="Z89" s="101">
        <v>135.19999999999999</v>
      </c>
      <c r="AA89" s="105">
        <v>137.9</v>
      </c>
      <c r="AB89" s="105">
        <v>134.30000000000001</v>
      </c>
      <c r="AC89" s="105">
        <v>132.80000000000001</v>
      </c>
      <c r="AD89" s="105">
        <v>132.4</v>
      </c>
      <c r="AE89" s="105">
        <v>128.5</v>
      </c>
      <c r="AF89" s="104">
        <v>129.19999999999999</v>
      </c>
      <c r="AG89" s="106"/>
      <c r="AH89" s="56">
        <f t="shared" si="17"/>
        <v>137.9</v>
      </c>
      <c r="AI89" s="57">
        <f t="shared" si="18"/>
        <v>128.5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134</v>
      </c>
      <c r="C90" s="53">
        <v>134.6</v>
      </c>
      <c r="D90" s="53">
        <v>135.1</v>
      </c>
      <c r="E90" s="53">
        <v>134.30000000000001</v>
      </c>
      <c r="F90" s="53">
        <v>132.30000000000001</v>
      </c>
      <c r="G90" s="53">
        <v>130</v>
      </c>
      <c r="H90" s="53">
        <v>131</v>
      </c>
      <c r="I90" s="53">
        <v>129.69999999999999</v>
      </c>
      <c r="J90" s="53">
        <v>129.69999999999999</v>
      </c>
      <c r="K90" s="53">
        <v>127</v>
      </c>
      <c r="L90" s="53">
        <v>130</v>
      </c>
      <c r="M90" s="53">
        <v>133.1</v>
      </c>
      <c r="N90" s="53">
        <v>132.9</v>
      </c>
      <c r="O90" s="53">
        <v>131.1</v>
      </c>
      <c r="P90" s="53">
        <v>132</v>
      </c>
      <c r="Q90" s="53">
        <v>129.69999999999999</v>
      </c>
      <c r="R90" s="53">
        <v>131.80000000000001</v>
      </c>
      <c r="S90" s="53">
        <v>126.5</v>
      </c>
      <c r="T90" s="53">
        <v>132.1</v>
      </c>
      <c r="U90" s="53">
        <v>132.5</v>
      </c>
      <c r="V90" s="53">
        <v>130.69999999999999</v>
      </c>
      <c r="W90" s="101">
        <v>123</v>
      </c>
      <c r="X90" s="101">
        <v>135.5</v>
      </c>
      <c r="Y90" s="101">
        <v>133.5</v>
      </c>
      <c r="Z90" s="101">
        <v>134.5</v>
      </c>
      <c r="AA90" s="53">
        <v>134.4</v>
      </c>
      <c r="AB90" s="53">
        <v>132.4</v>
      </c>
      <c r="AC90" s="53">
        <v>131.4</v>
      </c>
      <c r="AD90" s="53">
        <v>132.1</v>
      </c>
      <c r="AE90" s="53">
        <v>129.19999999999999</v>
      </c>
      <c r="AF90" s="100">
        <v>130.4</v>
      </c>
      <c r="AG90" s="102"/>
      <c r="AH90" s="56">
        <f t="shared" si="17"/>
        <v>135.5</v>
      </c>
      <c r="AI90" s="57">
        <f t="shared" si="18"/>
        <v>123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66.8</v>
      </c>
      <c r="C91" s="108">
        <v>66.900000000000006</v>
      </c>
      <c r="D91" s="108">
        <v>67.2</v>
      </c>
      <c r="E91" s="108">
        <v>66.400000000000006</v>
      </c>
      <c r="F91" s="108">
        <v>66.2</v>
      </c>
      <c r="G91" s="108">
        <v>66</v>
      </c>
      <c r="H91" s="108">
        <v>65.2</v>
      </c>
      <c r="I91" s="108">
        <v>64.8</v>
      </c>
      <c r="J91" s="108">
        <v>64.8</v>
      </c>
      <c r="K91" s="108">
        <v>64.099999999999994</v>
      </c>
      <c r="L91" s="108">
        <v>64.099999999999994</v>
      </c>
      <c r="M91" s="108">
        <v>65.7</v>
      </c>
      <c r="N91" s="108">
        <v>65</v>
      </c>
      <c r="O91" s="108">
        <v>65.3</v>
      </c>
      <c r="P91" s="108">
        <v>65</v>
      </c>
      <c r="Q91" s="108">
        <v>64.8</v>
      </c>
      <c r="R91" s="108">
        <v>65.2</v>
      </c>
      <c r="S91" s="108">
        <v>65.099999999999994</v>
      </c>
      <c r="T91" s="108">
        <v>65.5</v>
      </c>
      <c r="U91" s="108">
        <v>64.900000000000006</v>
      </c>
      <c r="V91" s="108">
        <v>64.5</v>
      </c>
      <c r="W91" s="108">
        <v>64.3</v>
      </c>
      <c r="X91" s="108">
        <v>65.3</v>
      </c>
      <c r="Y91" s="108">
        <v>65.099999999999994</v>
      </c>
      <c r="Z91" s="108">
        <v>64.2</v>
      </c>
      <c r="AA91" s="108">
        <v>64.7</v>
      </c>
      <c r="AB91" s="108">
        <v>65.3</v>
      </c>
      <c r="AC91" s="108">
        <v>65.400000000000006</v>
      </c>
      <c r="AD91" s="108">
        <v>65.8</v>
      </c>
      <c r="AE91" s="108">
        <v>65.8</v>
      </c>
      <c r="AF91" s="107">
        <v>65.900000000000006</v>
      </c>
      <c r="AG91" s="109"/>
      <c r="AH91" s="56">
        <f t="shared" si="17"/>
        <v>67.2</v>
      </c>
      <c r="AI91" s="57">
        <f t="shared" si="18"/>
        <v>64.099999999999994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165.34</v>
      </c>
      <c r="C93" s="114">
        <f t="shared" ref="C93:AF93" si="22">SUM(C15,C18,C21:C22,C42,C44:C45,C47,C49,C94:C97,C102,C108,C114,C123,C125,C137,C144,C147:C148,C155,C157,C159,C163:C165,C167:C169,C174,C180:C181,C183:C185,C193,C198)</f>
        <v>164.23999999999998</v>
      </c>
      <c r="D93" s="114">
        <f t="shared" si="22"/>
        <v>162.13999999999999</v>
      </c>
      <c r="E93" s="114">
        <f t="shared" si="22"/>
        <v>166.53999999999996</v>
      </c>
      <c r="F93" s="115">
        <f t="shared" si="22"/>
        <v>199.43999999999997</v>
      </c>
      <c r="G93" s="115">
        <f t="shared" si="22"/>
        <v>223.23999999999998</v>
      </c>
      <c r="H93" s="115">
        <f t="shared" si="22"/>
        <v>268.04000000000002</v>
      </c>
      <c r="I93" s="115">
        <f t="shared" si="22"/>
        <v>307.74</v>
      </c>
      <c r="J93" s="115">
        <f t="shared" si="22"/>
        <v>366.14</v>
      </c>
      <c r="K93" s="115">
        <f t="shared" si="22"/>
        <v>375.64000000000004</v>
      </c>
      <c r="L93" s="115">
        <f t="shared" si="22"/>
        <v>381.84000000000003</v>
      </c>
      <c r="M93" s="115">
        <f t="shared" si="22"/>
        <v>356.64</v>
      </c>
      <c r="N93" s="115">
        <f t="shared" si="22"/>
        <v>347.84000000000003</v>
      </c>
      <c r="O93" s="115">
        <f t="shared" si="22"/>
        <v>321.14</v>
      </c>
      <c r="P93" s="115">
        <f t="shared" si="22"/>
        <v>351.64</v>
      </c>
      <c r="Q93" s="115">
        <f t="shared" si="22"/>
        <v>309.54000000000002</v>
      </c>
      <c r="R93" s="115">
        <f t="shared" si="22"/>
        <v>305.04000000000002</v>
      </c>
      <c r="S93" s="115">
        <f t="shared" si="22"/>
        <v>373.74</v>
      </c>
      <c r="T93" s="115">
        <f t="shared" si="22"/>
        <v>314.84000000000003</v>
      </c>
      <c r="U93" s="115">
        <f t="shared" si="22"/>
        <v>347.53999999999996</v>
      </c>
      <c r="V93" s="115">
        <f t="shared" si="22"/>
        <v>312.54000000000002</v>
      </c>
      <c r="W93" s="115">
        <f t="shared" si="22"/>
        <v>420.64</v>
      </c>
      <c r="X93" s="115">
        <f t="shared" si="22"/>
        <v>399.24</v>
      </c>
      <c r="Y93" s="115">
        <f t="shared" si="22"/>
        <v>386.14</v>
      </c>
      <c r="Z93" s="115">
        <f t="shared" si="22"/>
        <v>376.54</v>
      </c>
      <c r="AA93" s="115">
        <f t="shared" si="22"/>
        <v>363.24</v>
      </c>
      <c r="AB93" s="115">
        <f t="shared" si="22"/>
        <v>332.94000000000005</v>
      </c>
      <c r="AC93" s="115">
        <f t="shared" si="22"/>
        <v>304.54000000000002</v>
      </c>
      <c r="AD93" s="115">
        <f t="shared" si="22"/>
        <v>238.14</v>
      </c>
      <c r="AE93" s="115">
        <f t="shared" si="22"/>
        <v>188.23999999999995</v>
      </c>
      <c r="AF93" s="115">
        <f t="shared" si="22"/>
        <v>167.13999999999996</v>
      </c>
      <c r="AG93" s="116"/>
      <c r="AH93" s="56">
        <f>MAX(B93:AF93)</f>
        <v>420.64</v>
      </c>
      <c r="AI93" s="57">
        <f>MIN(B93:AF93)</f>
        <v>162.13999999999999</v>
      </c>
    </row>
    <row r="94" spans="1:88" x14ac:dyDescent="0.25">
      <c r="A94" s="117" t="s">
        <v>97</v>
      </c>
      <c r="B94" s="119">
        <v>45.7</v>
      </c>
      <c r="C94" s="60">
        <v>47.4</v>
      </c>
      <c r="D94" s="60">
        <v>48.6</v>
      </c>
      <c r="E94" s="60">
        <v>43.6</v>
      </c>
      <c r="F94" s="60">
        <v>35.799999999999997</v>
      </c>
      <c r="G94" s="118">
        <v>39.299999999999997</v>
      </c>
      <c r="H94" s="118">
        <v>45.9</v>
      </c>
      <c r="I94" s="118">
        <v>38.200000000000003</v>
      </c>
      <c r="J94" s="118">
        <v>43.4</v>
      </c>
      <c r="K94" s="118">
        <v>46.4</v>
      </c>
      <c r="L94" s="118">
        <v>50</v>
      </c>
      <c r="M94" s="118">
        <v>48</v>
      </c>
      <c r="N94" s="118">
        <v>60.4</v>
      </c>
      <c r="O94" s="118">
        <v>55</v>
      </c>
      <c r="P94" s="118">
        <v>54.7</v>
      </c>
      <c r="Q94" s="118">
        <v>53.7</v>
      </c>
      <c r="R94" s="118">
        <v>62.9</v>
      </c>
      <c r="S94" s="118">
        <v>47.5</v>
      </c>
      <c r="T94" s="49">
        <v>45.9</v>
      </c>
      <c r="U94" s="49">
        <v>23.1</v>
      </c>
      <c r="V94" s="49">
        <v>31</v>
      </c>
      <c r="W94" s="118">
        <v>26.5</v>
      </c>
      <c r="X94" s="118">
        <v>43.8</v>
      </c>
      <c r="Y94" s="118">
        <v>61.2</v>
      </c>
      <c r="Z94" s="118">
        <v>63</v>
      </c>
      <c r="AA94" s="49">
        <v>80.3</v>
      </c>
      <c r="AB94" s="49">
        <v>67.900000000000006</v>
      </c>
      <c r="AC94" s="49">
        <v>57.9</v>
      </c>
      <c r="AD94" s="49">
        <v>54.9</v>
      </c>
      <c r="AE94" s="49">
        <v>51.8</v>
      </c>
      <c r="AF94" s="119">
        <v>44.1</v>
      </c>
      <c r="AG94" s="120">
        <v>75</v>
      </c>
      <c r="AH94" s="56">
        <f t="shared" ref="AH94:AH99" si="23">IF(ABS(MAX(B94:AF94))&gt;ABS(MIN(B94:AF94)),MAX(B94:AF94),MIN(B94:AF94))</f>
        <v>80.3</v>
      </c>
      <c r="AI94" s="121">
        <f t="shared" ref="AI94:AI99" si="24">INDEX($B$9:$AF$9,1,MATCH(AH94,B94:AF94,0))</f>
        <v>0.83333333333333337</v>
      </c>
    </row>
    <row r="95" spans="1:88" x14ac:dyDescent="0.25">
      <c r="A95" s="122" t="s">
        <v>98</v>
      </c>
      <c r="B95" s="123">
        <f>-38.6-45.8</f>
        <v>-84.4</v>
      </c>
      <c r="C95" s="62">
        <f>-38.3-45.7</f>
        <v>-84</v>
      </c>
      <c r="D95" s="62">
        <v>-83.8</v>
      </c>
      <c r="E95" s="62">
        <v>-84</v>
      </c>
      <c r="F95" s="62">
        <v>-68</v>
      </c>
      <c r="G95" s="62">
        <v>-63</v>
      </c>
      <c r="H95" s="62">
        <v>-51.3</v>
      </c>
      <c r="I95" s="62">
        <v>-35</v>
      </c>
      <c r="J95" s="62">
        <f>-3.8-9.6</f>
        <v>-13.399999999999999</v>
      </c>
      <c r="K95" s="62">
        <v>-11.3</v>
      </c>
      <c r="L95" s="62">
        <v>-10.4</v>
      </c>
      <c r="M95" s="62">
        <v>-4.5</v>
      </c>
      <c r="N95" s="62">
        <v>-6.1</v>
      </c>
      <c r="O95" s="62">
        <v>-31</v>
      </c>
      <c r="P95" s="62">
        <v>27</v>
      </c>
      <c r="Q95" s="62">
        <v>-35.700000000000003</v>
      </c>
      <c r="R95" s="62">
        <v>-36</v>
      </c>
      <c r="S95" s="62">
        <v>33</v>
      </c>
      <c r="T95" s="62">
        <v>-31</v>
      </c>
      <c r="U95" s="62">
        <v>-3.4</v>
      </c>
      <c r="V95" s="62">
        <v>15</v>
      </c>
      <c r="W95" s="62">
        <v>27</v>
      </c>
      <c r="X95" s="62">
        <v>9</v>
      </c>
      <c r="Y95" s="62">
        <v>1.7</v>
      </c>
      <c r="Z95" s="62">
        <v>0</v>
      </c>
      <c r="AA95" s="53">
        <v>-19.399999999999999</v>
      </c>
      <c r="AB95" s="53">
        <v>-24.1</v>
      </c>
      <c r="AC95" s="53">
        <v>-29</v>
      </c>
      <c r="AD95" s="53">
        <v>-55.5</v>
      </c>
      <c r="AE95" s="53">
        <v>-76.900000000000006</v>
      </c>
      <c r="AF95" s="123">
        <v>-79.099999999999994</v>
      </c>
      <c r="AG95" s="120">
        <v>240</v>
      </c>
      <c r="AH95" s="56">
        <f t="shared" si="23"/>
        <v>-84.4</v>
      </c>
      <c r="AI95" s="121">
        <f t="shared" si="24"/>
        <v>4.1666666666666664E-2</v>
      </c>
    </row>
    <row r="96" spans="1:88" x14ac:dyDescent="0.25">
      <c r="A96" s="122" t="s">
        <v>99</v>
      </c>
      <c r="B96" s="123">
        <v>-14</v>
      </c>
      <c r="C96" s="62">
        <v>-14.2</v>
      </c>
      <c r="D96" s="62">
        <v>-8.4</v>
      </c>
      <c r="E96" s="62">
        <v>-13.1</v>
      </c>
      <c r="F96" s="62">
        <v>-8</v>
      </c>
      <c r="G96" s="62">
        <v>-0.6</v>
      </c>
      <c r="H96" s="62">
        <v>3</v>
      </c>
      <c r="I96" s="62">
        <v>2.4</v>
      </c>
      <c r="J96" s="62">
        <v>25.6</v>
      </c>
      <c r="K96" s="62">
        <v>28.3</v>
      </c>
      <c r="L96" s="62">
        <v>24.7</v>
      </c>
      <c r="M96" s="62">
        <v>31.6</v>
      </c>
      <c r="N96" s="62">
        <v>19.3</v>
      </c>
      <c r="O96" s="62">
        <v>32.6</v>
      </c>
      <c r="P96" s="62">
        <v>5.7</v>
      </c>
      <c r="Q96" s="62">
        <v>19.7</v>
      </c>
      <c r="R96" s="62">
        <v>22.2</v>
      </c>
      <c r="S96" s="62">
        <v>22</v>
      </c>
      <c r="T96" s="62">
        <v>39.1</v>
      </c>
      <c r="U96" s="62">
        <v>30.2</v>
      </c>
      <c r="V96" s="62">
        <v>15</v>
      </c>
      <c r="W96" s="62">
        <v>53.4</v>
      </c>
      <c r="X96" s="62">
        <v>49.7</v>
      </c>
      <c r="Y96" s="62">
        <v>22.6</v>
      </c>
      <c r="Z96" s="62">
        <v>13</v>
      </c>
      <c r="AA96" s="53">
        <v>10.6</v>
      </c>
      <c r="AB96" s="53">
        <v>9.4</v>
      </c>
      <c r="AC96" s="53">
        <v>7</v>
      </c>
      <c r="AD96" s="53">
        <v>-2</v>
      </c>
      <c r="AE96" s="53">
        <v>-6.9</v>
      </c>
      <c r="AF96" s="123">
        <v>-9.6</v>
      </c>
      <c r="AG96" s="120">
        <v>60</v>
      </c>
      <c r="AH96" s="56">
        <f t="shared" si="23"/>
        <v>53.4</v>
      </c>
      <c r="AI96" s="121">
        <f t="shared" si="24"/>
        <v>0.75</v>
      </c>
    </row>
    <row r="97" spans="1:37" x14ac:dyDescent="0.25">
      <c r="A97" s="124" t="s">
        <v>100</v>
      </c>
      <c r="B97" s="126">
        <v>7.8</v>
      </c>
      <c r="C97" s="65">
        <v>4.8</v>
      </c>
      <c r="D97" s="65">
        <v>-1.8</v>
      </c>
      <c r="E97" s="65">
        <v>12.5</v>
      </c>
      <c r="F97" s="65">
        <v>32.1</v>
      </c>
      <c r="G97" s="65">
        <v>40</v>
      </c>
      <c r="H97" s="65">
        <v>62.9</v>
      </c>
      <c r="I97" s="65">
        <v>94.6</v>
      </c>
      <c r="J97" s="65">
        <v>103</v>
      </c>
      <c r="K97" s="65">
        <v>104.7</v>
      </c>
      <c r="L97" s="65">
        <v>110</v>
      </c>
      <c r="M97" s="65">
        <v>74</v>
      </c>
      <c r="N97" s="65">
        <v>66.7</v>
      </c>
      <c r="O97" s="65">
        <v>57</v>
      </c>
      <c r="P97" s="65">
        <v>56.7</v>
      </c>
      <c r="Q97" s="65">
        <v>64.3</v>
      </c>
      <c r="R97" s="65">
        <v>48.4</v>
      </c>
      <c r="S97" s="65">
        <v>63.7</v>
      </c>
      <c r="T97" s="65">
        <v>53.3</v>
      </c>
      <c r="U97" s="65">
        <v>90.1</v>
      </c>
      <c r="V97" s="65">
        <v>44</v>
      </c>
      <c r="W97" s="65">
        <v>106.2</v>
      </c>
      <c r="X97" s="65">
        <v>89.2</v>
      </c>
      <c r="Y97" s="65">
        <v>93.1</v>
      </c>
      <c r="Z97" s="65">
        <v>93</v>
      </c>
      <c r="AA97" s="125">
        <v>84.2</v>
      </c>
      <c r="AB97" s="125">
        <v>72.2</v>
      </c>
      <c r="AC97" s="125">
        <v>61.1</v>
      </c>
      <c r="AD97" s="125">
        <v>33.200000000000003</v>
      </c>
      <c r="AE97" s="125">
        <v>12.7</v>
      </c>
      <c r="AF97" s="126">
        <v>4.2</v>
      </c>
      <c r="AG97" s="127">
        <v>120</v>
      </c>
      <c r="AH97" s="56">
        <f t="shared" si="23"/>
        <v>110</v>
      </c>
      <c r="AI97" s="121">
        <f t="shared" si="24"/>
        <v>0.33333333333333331</v>
      </c>
    </row>
    <row r="98" spans="1:37" x14ac:dyDescent="0.25">
      <c r="A98" s="124" t="s">
        <v>101</v>
      </c>
      <c r="B98" s="126">
        <v>24.5</v>
      </c>
      <c r="C98" s="65">
        <v>18.899999999999999</v>
      </c>
      <c r="D98" s="65">
        <v>12.7</v>
      </c>
      <c r="E98" s="65">
        <v>28.3</v>
      </c>
      <c r="F98" s="65">
        <v>38.9</v>
      </c>
      <c r="G98" s="65">
        <v>42.8</v>
      </c>
      <c r="H98" s="65">
        <v>55.5</v>
      </c>
      <c r="I98" s="65">
        <v>78</v>
      </c>
      <c r="J98" s="65">
        <v>81.8</v>
      </c>
      <c r="K98" s="65">
        <v>80.3</v>
      </c>
      <c r="L98" s="65">
        <v>83.4</v>
      </c>
      <c r="M98" s="65">
        <v>54</v>
      </c>
      <c r="N98" s="65">
        <v>52.4</v>
      </c>
      <c r="O98" s="65">
        <v>54</v>
      </c>
      <c r="P98" s="65">
        <v>45.1</v>
      </c>
      <c r="Q98" s="65">
        <v>64</v>
      </c>
      <c r="R98" s="65">
        <v>48.6</v>
      </c>
      <c r="S98" s="65">
        <v>62.9</v>
      </c>
      <c r="T98" s="65">
        <v>30.9</v>
      </c>
      <c r="U98" s="65">
        <v>67.599999999999994</v>
      </c>
      <c r="V98" s="65">
        <v>66.2</v>
      </c>
      <c r="W98" s="65">
        <v>74.900000000000006</v>
      </c>
      <c r="X98" s="65">
        <v>57.8</v>
      </c>
      <c r="Y98" s="65">
        <v>62.4</v>
      </c>
      <c r="Z98" s="65">
        <v>63</v>
      </c>
      <c r="AA98" s="125">
        <v>64.7</v>
      </c>
      <c r="AB98" s="125">
        <v>56.5</v>
      </c>
      <c r="AC98" s="125">
        <v>48.3</v>
      </c>
      <c r="AD98" s="125">
        <v>35.1</v>
      </c>
      <c r="AE98" s="125">
        <v>24.2</v>
      </c>
      <c r="AF98" s="126">
        <v>20.6</v>
      </c>
      <c r="AG98" s="127"/>
      <c r="AH98" s="56">
        <f t="shared" si="23"/>
        <v>83.4</v>
      </c>
      <c r="AI98" s="121">
        <f t="shared" si="24"/>
        <v>0.33333333333333331</v>
      </c>
    </row>
    <row r="99" spans="1:37" ht="15.75" thickBot="1" x14ac:dyDescent="0.3">
      <c r="A99" s="124" t="s">
        <v>254</v>
      </c>
      <c r="B99" s="126">
        <v>53.1</v>
      </c>
      <c r="C99" s="65">
        <v>53.6</v>
      </c>
      <c r="D99" s="65">
        <v>53</v>
      </c>
      <c r="E99" s="65">
        <v>46.1</v>
      </c>
      <c r="F99" s="65">
        <v>33.5</v>
      </c>
      <c r="G99" s="65">
        <v>36.299999999999997</v>
      </c>
      <c r="H99" s="65">
        <v>43.4</v>
      </c>
      <c r="I99" s="65">
        <v>26.6</v>
      </c>
      <c r="J99" s="65">
        <v>28.9</v>
      </c>
      <c r="K99" s="65">
        <v>317</v>
      </c>
      <c r="L99" s="65">
        <v>35.299999999999997</v>
      </c>
      <c r="M99" s="65">
        <v>47.4</v>
      </c>
      <c r="N99" s="65">
        <v>37.4</v>
      </c>
      <c r="O99" s="65">
        <v>57</v>
      </c>
      <c r="P99" s="65">
        <v>43.6</v>
      </c>
      <c r="Q99" s="65">
        <v>40</v>
      </c>
      <c r="R99" s="65">
        <v>51.2</v>
      </c>
      <c r="S99" s="65">
        <v>29.5</v>
      </c>
      <c r="T99" s="65">
        <v>31.4</v>
      </c>
      <c r="U99" s="65">
        <v>0</v>
      </c>
      <c r="V99" s="65">
        <v>9.6</v>
      </c>
      <c r="W99" s="65">
        <v>79.900000000000006</v>
      </c>
      <c r="X99" s="65">
        <v>19</v>
      </c>
      <c r="Y99" s="65">
        <v>39.1</v>
      </c>
      <c r="Z99" s="65">
        <v>46</v>
      </c>
      <c r="AA99" s="125">
        <v>53.3</v>
      </c>
      <c r="AB99" s="125">
        <v>60</v>
      </c>
      <c r="AC99" s="125">
        <v>47.2</v>
      </c>
      <c r="AD99" s="125">
        <v>51.3</v>
      </c>
      <c r="AE99" s="125">
        <v>52.1</v>
      </c>
      <c r="AF99" s="126">
        <v>45.6</v>
      </c>
      <c r="AG99" s="128"/>
      <c r="AH99" s="56">
        <f t="shared" si="23"/>
        <v>317</v>
      </c>
      <c r="AI99" s="121">
        <f t="shared" si="24"/>
        <v>0.3125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5">B101</f>
        <v>9.9</v>
      </c>
      <c r="D101" s="134">
        <f t="shared" si="25"/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ref="S101:AF106" si="26">R101</f>
        <v>9.9</v>
      </c>
      <c r="T101" s="134">
        <f t="shared" si="26"/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5"/>
        <v>9.6</v>
      </c>
      <c r="D102" s="137">
        <f t="shared" si="25"/>
        <v>9.6</v>
      </c>
      <c r="E102" s="137">
        <f t="shared" si="25"/>
        <v>9.6</v>
      </c>
      <c r="F102" s="137">
        <f t="shared" si="25"/>
        <v>9.6</v>
      </c>
      <c r="G102" s="137">
        <f t="shared" si="25"/>
        <v>9.6</v>
      </c>
      <c r="H102" s="137">
        <f t="shared" si="25"/>
        <v>9.6</v>
      </c>
      <c r="I102" s="137">
        <f t="shared" si="25"/>
        <v>9.6</v>
      </c>
      <c r="J102" s="137">
        <f t="shared" si="25"/>
        <v>9.6</v>
      </c>
      <c r="K102" s="137">
        <f t="shared" si="25"/>
        <v>9.6</v>
      </c>
      <c r="L102" s="137">
        <f t="shared" si="25"/>
        <v>9.6</v>
      </c>
      <c r="M102" s="137">
        <f t="shared" si="25"/>
        <v>9.6</v>
      </c>
      <c r="N102" s="137">
        <f t="shared" si="25"/>
        <v>9.6</v>
      </c>
      <c r="O102" s="137">
        <f t="shared" si="25"/>
        <v>9.6</v>
      </c>
      <c r="P102" s="137">
        <f t="shared" si="25"/>
        <v>9.6</v>
      </c>
      <c r="Q102" s="137">
        <f t="shared" si="25"/>
        <v>9.6</v>
      </c>
      <c r="R102" s="137">
        <f t="shared" si="25"/>
        <v>9.6</v>
      </c>
      <c r="S102" s="137">
        <f t="shared" si="26"/>
        <v>9.6</v>
      </c>
      <c r="T102" s="137">
        <f t="shared" si="26"/>
        <v>9.6</v>
      </c>
      <c r="U102" s="137">
        <f t="shared" si="26"/>
        <v>9.6</v>
      </c>
      <c r="V102" s="137">
        <f t="shared" si="26"/>
        <v>9.6</v>
      </c>
      <c r="W102" s="137">
        <f t="shared" si="26"/>
        <v>9.6</v>
      </c>
      <c r="X102" s="137">
        <f t="shared" si="26"/>
        <v>9.6</v>
      </c>
      <c r="Y102" s="137">
        <f t="shared" si="26"/>
        <v>9.6</v>
      </c>
      <c r="Z102" s="137">
        <f t="shared" si="26"/>
        <v>9.6</v>
      </c>
      <c r="AA102" s="137">
        <f t="shared" si="26"/>
        <v>9.6</v>
      </c>
      <c r="AB102" s="137">
        <f t="shared" si="26"/>
        <v>9.6</v>
      </c>
      <c r="AC102" s="137">
        <f t="shared" si="26"/>
        <v>9.6</v>
      </c>
      <c r="AD102" s="137">
        <f t="shared" si="26"/>
        <v>9.6</v>
      </c>
      <c r="AE102" s="137">
        <f t="shared" si="26"/>
        <v>9.6</v>
      </c>
      <c r="AF102" s="137">
        <f t="shared" si="26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5"/>
        <v>9.98</v>
      </c>
      <c r="D103" s="137">
        <f t="shared" si="25"/>
        <v>9.98</v>
      </c>
      <c r="E103" s="137">
        <f t="shared" si="25"/>
        <v>9.98</v>
      </c>
      <c r="F103" s="137">
        <f t="shared" si="25"/>
        <v>9.98</v>
      </c>
      <c r="G103" s="137">
        <f t="shared" si="25"/>
        <v>9.98</v>
      </c>
      <c r="H103" s="137">
        <f t="shared" si="25"/>
        <v>9.98</v>
      </c>
      <c r="I103" s="137">
        <f t="shared" si="25"/>
        <v>9.98</v>
      </c>
      <c r="J103" s="137">
        <f t="shared" si="25"/>
        <v>9.98</v>
      </c>
      <c r="K103" s="137">
        <f t="shared" si="25"/>
        <v>9.98</v>
      </c>
      <c r="L103" s="137">
        <f t="shared" si="25"/>
        <v>9.98</v>
      </c>
      <c r="M103" s="137">
        <f t="shared" si="25"/>
        <v>9.98</v>
      </c>
      <c r="N103" s="137">
        <f t="shared" si="25"/>
        <v>9.98</v>
      </c>
      <c r="O103" s="137">
        <f t="shared" si="25"/>
        <v>9.98</v>
      </c>
      <c r="P103" s="137">
        <f t="shared" si="25"/>
        <v>9.98</v>
      </c>
      <c r="Q103" s="137">
        <f t="shared" si="25"/>
        <v>9.98</v>
      </c>
      <c r="R103" s="137">
        <f t="shared" si="25"/>
        <v>9.98</v>
      </c>
      <c r="S103" s="137">
        <f t="shared" si="26"/>
        <v>9.98</v>
      </c>
      <c r="T103" s="137">
        <f t="shared" si="26"/>
        <v>9.98</v>
      </c>
      <c r="U103" s="137">
        <f t="shared" si="26"/>
        <v>9.98</v>
      </c>
      <c r="V103" s="137">
        <f t="shared" si="26"/>
        <v>9.98</v>
      </c>
      <c r="W103" s="137">
        <f t="shared" si="26"/>
        <v>9.98</v>
      </c>
      <c r="X103" s="137">
        <f t="shared" si="26"/>
        <v>9.98</v>
      </c>
      <c r="Y103" s="137">
        <f t="shared" si="26"/>
        <v>9.98</v>
      </c>
      <c r="Z103" s="137">
        <f t="shared" si="26"/>
        <v>9.98</v>
      </c>
      <c r="AA103" s="137">
        <f t="shared" si="26"/>
        <v>9.98</v>
      </c>
      <c r="AB103" s="137">
        <f t="shared" si="26"/>
        <v>9.98</v>
      </c>
      <c r="AC103" s="137">
        <f t="shared" si="26"/>
        <v>9.98</v>
      </c>
      <c r="AD103" s="137">
        <f t="shared" si="26"/>
        <v>9.98</v>
      </c>
      <c r="AE103" s="137">
        <f t="shared" si="26"/>
        <v>9.98</v>
      </c>
      <c r="AF103" s="137">
        <f t="shared" si="26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5"/>
        <v>9.1</v>
      </c>
      <c r="D104" s="137">
        <f t="shared" si="25"/>
        <v>9.1</v>
      </c>
      <c r="E104" s="137">
        <f t="shared" si="25"/>
        <v>9.1</v>
      </c>
      <c r="F104" s="137">
        <f t="shared" si="25"/>
        <v>9.1</v>
      </c>
      <c r="G104" s="137">
        <f t="shared" si="25"/>
        <v>9.1</v>
      </c>
      <c r="H104" s="137">
        <f t="shared" si="25"/>
        <v>9.1</v>
      </c>
      <c r="I104" s="137">
        <f t="shared" si="25"/>
        <v>9.1</v>
      </c>
      <c r="J104" s="137">
        <f t="shared" si="25"/>
        <v>9.1</v>
      </c>
      <c r="K104" s="137">
        <f t="shared" si="25"/>
        <v>9.1</v>
      </c>
      <c r="L104" s="137">
        <f t="shared" si="25"/>
        <v>9.1</v>
      </c>
      <c r="M104" s="137">
        <f t="shared" si="25"/>
        <v>9.1</v>
      </c>
      <c r="N104" s="137">
        <f t="shared" si="25"/>
        <v>9.1</v>
      </c>
      <c r="O104" s="137">
        <f t="shared" si="25"/>
        <v>9.1</v>
      </c>
      <c r="P104" s="137">
        <f t="shared" si="25"/>
        <v>9.1</v>
      </c>
      <c r="Q104" s="137">
        <f t="shared" si="25"/>
        <v>9.1</v>
      </c>
      <c r="R104" s="137">
        <f t="shared" si="25"/>
        <v>9.1</v>
      </c>
      <c r="S104" s="137">
        <f t="shared" si="26"/>
        <v>9.1</v>
      </c>
      <c r="T104" s="137">
        <f t="shared" si="26"/>
        <v>9.1</v>
      </c>
      <c r="U104" s="137">
        <f t="shared" si="26"/>
        <v>9.1</v>
      </c>
      <c r="V104" s="137">
        <f t="shared" si="26"/>
        <v>9.1</v>
      </c>
      <c r="W104" s="137">
        <f t="shared" si="26"/>
        <v>9.1</v>
      </c>
      <c r="X104" s="137">
        <f t="shared" si="26"/>
        <v>9.1</v>
      </c>
      <c r="Y104" s="137">
        <f t="shared" si="26"/>
        <v>9.1</v>
      </c>
      <c r="Z104" s="137">
        <f t="shared" si="26"/>
        <v>9.1</v>
      </c>
      <c r="AA104" s="137">
        <f t="shared" si="26"/>
        <v>9.1</v>
      </c>
      <c r="AB104" s="137">
        <f t="shared" si="26"/>
        <v>9.1</v>
      </c>
      <c r="AC104" s="137">
        <f t="shared" si="26"/>
        <v>9.1</v>
      </c>
      <c r="AD104" s="137">
        <f t="shared" si="26"/>
        <v>9.1</v>
      </c>
      <c r="AE104" s="137">
        <f t="shared" si="26"/>
        <v>9.1</v>
      </c>
      <c r="AF104" s="137">
        <f t="shared" si="26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5"/>
        <v>9.18</v>
      </c>
      <c r="D105" s="137">
        <f t="shared" si="25"/>
        <v>9.18</v>
      </c>
      <c r="E105" s="137">
        <f t="shared" si="25"/>
        <v>9.18</v>
      </c>
      <c r="F105" s="137">
        <f t="shared" si="25"/>
        <v>9.18</v>
      </c>
      <c r="G105" s="137">
        <f t="shared" si="25"/>
        <v>9.18</v>
      </c>
      <c r="H105" s="137">
        <f t="shared" si="25"/>
        <v>9.18</v>
      </c>
      <c r="I105" s="137">
        <f t="shared" si="25"/>
        <v>9.18</v>
      </c>
      <c r="J105" s="137">
        <f t="shared" si="25"/>
        <v>9.18</v>
      </c>
      <c r="K105" s="137">
        <f t="shared" si="25"/>
        <v>9.18</v>
      </c>
      <c r="L105" s="137">
        <f t="shared" si="25"/>
        <v>9.18</v>
      </c>
      <c r="M105" s="137">
        <f t="shared" si="25"/>
        <v>9.18</v>
      </c>
      <c r="N105" s="137">
        <f t="shared" si="25"/>
        <v>9.18</v>
      </c>
      <c r="O105" s="137">
        <f t="shared" si="25"/>
        <v>9.18</v>
      </c>
      <c r="P105" s="137">
        <f t="shared" si="25"/>
        <v>9.18</v>
      </c>
      <c r="Q105" s="137">
        <f t="shared" si="25"/>
        <v>9.18</v>
      </c>
      <c r="R105" s="137">
        <f t="shared" si="25"/>
        <v>9.18</v>
      </c>
      <c r="S105" s="137">
        <f t="shared" si="26"/>
        <v>9.18</v>
      </c>
      <c r="T105" s="137">
        <f t="shared" si="26"/>
        <v>9.18</v>
      </c>
      <c r="U105" s="137">
        <f t="shared" si="26"/>
        <v>9.18</v>
      </c>
      <c r="V105" s="137">
        <f t="shared" si="26"/>
        <v>9.18</v>
      </c>
      <c r="W105" s="137">
        <f t="shared" si="26"/>
        <v>9.18</v>
      </c>
      <c r="X105" s="137">
        <f t="shared" si="26"/>
        <v>9.18</v>
      </c>
      <c r="Y105" s="137">
        <f t="shared" si="26"/>
        <v>9.18</v>
      </c>
      <c r="Z105" s="137">
        <f t="shared" si="26"/>
        <v>9.18</v>
      </c>
      <c r="AA105" s="137">
        <f t="shared" si="26"/>
        <v>9.18</v>
      </c>
      <c r="AB105" s="137">
        <f t="shared" si="26"/>
        <v>9.18</v>
      </c>
      <c r="AC105" s="137">
        <f t="shared" si="26"/>
        <v>9.18</v>
      </c>
      <c r="AD105" s="137">
        <f t="shared" si="26"/>
        <v>9.18</v>
      </c>
      <c r="AE105" s="137">
        <f t="shared" si="26"/>
        <v>9.18</v>
      </c>
      <c r="AF105" s="137">
        <f t="shared" si="26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5"/>
        <v>7</v>
      </c>
      <c r="D106" s="137">
        <f t="shared" si="25"/>
        <v>7</v>
      </c>
      <c r="E106" s="137">
        <f t="shared" si="25"/>
        <v>7</v>
      </c>
      <c r="F106" s="137">
        <f t="shared" si="25"/>
        <v>7</v>
      </c>
      <c r="G106" s="137">
        <f t="shared" si="25"/>
        <v>7</v>
      </c>
      <c r="H106" s="137">
        <f t="shared" si="25"/>
        <v>7</v>
      </c>
      <c r="I106" s="137">
        <f t="shared" si="25"/>
        <v>7</v>
      </c>
      <c r="J106" s="137">
        <f t="shared" si="25"/>
        <v>7</v>
      </c>
      <c r="K106" s="137">
        <f t="shared" si="25"/>
        <v>7</v>
      </c>
      <c r="L106" s="137">
        <f t="shared" si="25"/>
        <v>7</v>
      </c>
      <c r="M106" s="137">
        <f t="shared" si="25"/>
        <v>7</v>
      </c>
      <c r="N106" s="137">
        <f t="shared" si="25"/>
        <v>7</v>
      </c>
      <c r="O106" s="137">
        <f t="shared" si="25"/>
        <v>7</v>
      </c>
      <c r="P106" s="137">
        <f t="shared" si="25"/>
        <v>7</v>
      </c>
      <c r="Q106" s="137">
        <f t="shared" si="25"/>
        <v>7</v>
      </c>
      <c r="R106" s="137">
        <f t="shared" si="25"/>
        <v>7</v>
      </c>
      <c r="S106" s="137">
        <f t="shared" si="26"/>
        <v>7</v>
      </c>
      <c r="T106" s="137">
        <f t="shared" si="26"/>
        <v>7</v>
      </c>
      <c r="U106" s="137">
        <f t="shared" si="26"/>
        <v>7</v>
      </c>
      <c r="V106" s="137">
        <f t="shared" si="26"/>
        <v>7</v>
      </c>
      <c r="W106" s="137">
        <f t="shared" si="26"/>
        <v>7</v>
      </c>
      <c r="X106" s="137">
        <f t="shared" si="26"/>
        <v>7</v>
      </c>
      <c r="Y106" s="137">
        <f t="shared" si="26"/>
        <v>7</v>
      </c>
      <c r="Z106" s="137">
        <f t="shared" si="26"/>
        <v>7</v>
      </c>
      <c r="AA106" s="137">
        <f t="shared" si="26"/>
        <v>7</v>
      </c>
      <c r="AB106" s="137">
        <f t="shared" si="26"/>
        <v>7</v>
      </c>
      <c r="AC106" s="137">
        <f t="shared" si="26"/>
        <v>7</v>
      </c>
      <c r="AD106" s="137">
        <f t="shared" si="26"/>
        <v>7</v>
      </c>
      <c r="AE106" s="137">
        <f t="shared" si="26"/>
        <v>7</v>
      </c>
      <c r="AF106" s="137">
        <f t="shared" si="26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7">B108</f>
        <v>2.25</v>
      </c>
      <c r="D108" s="137">
        <f t="shared" si="27"/>
        <v>2.25</v>
      </c>
      <c r="E108" s="137">
        <f t="shared" si="27"/>
        <v>2.25</v>
      </c>
      <c r="F108" s="137">
        <f t="shared" si="27"/>
        <v>2.25</v>
      </c>
      <c r="G108" s="137">
        <f t="shared" si="27"/>
        <v>2.25</v>
      </c>
      <c r="H108" s="137">
        <f t="shared" si="27"/>
        <v>2.25</v>
      </c>
      <c r="I108" s="137">
        <f t="shared" si="27"/>
        <v>2.25</v>
      </c>
      <c r="J108" s="137">
        <f t="shared" si="27"/>
        <v>2.25</v>
      </c>
      <c r="K108" s="137">
        <f t="shared" si="27"/>
        <v>2.25</v>
      </c>
      <c r="L108" s="137">
        <f t="shared" si="27"/>
        <v>2.25</v>
      </c>
      <c r="M108" s="137">
        <f t="shared" si="27"/>
        <v>2.25</v>
      </c>
      <c r="N108" s="137">
        <f t="shared" si="27"/>
        <v>2.25</v>
      </c>
      <c r="O108" s="137">
        <f t="shared" si="27"/>
        <v>2.25</v>
      </c>
      <c r="P108" s="137">
        <f t="shared" si="27"/>
        <v>2.25</v>
      </c>
      <c r="Q108" s="137">
        <f t="shared" si="27"/>
        <v>2.25</v>
      </c>
      <c r="R108" s="137">
        <f t="shared" si="27"/>
        <v>2.25</v>
      </c>
      <c r="S108" s="137">
        <f t="shared" ref="S108:AF109" si="28">R108</f>
        <v>2.25</v>
      </c>
      <c r="T108" s="137">
        <f t="shared" si="28"/>
        <v>2.25</v>
      </c>
      <c r="U108" s="137">
        <f t="shared" si="28"/>
        <v>2.25</v>
      </c>
      <c r="V108" s="137">
        <f t="shared" si="28"/>
        <v>2.25</v>
      </c>
      <c r="W108" s="137">
        <f t="shared" si="28"/>
        <v>2.25</v>
      </c>
      <c r="X108" s="137">
        <f t="shared" si="28"/>
        <v>2.25</v>
      </c>
      <c r="Y108" s="137">
        <f t="shared" si="28"/>
        <v>2.25</v>
      </c>
      <c r="Z108" s="137">
        <f t="shared" si="28"/>
        <v>2.25</v>
      </c>
      <c r="AA108" s="137">
        <f t="shared" si="28"/>
        <v>2.25</v>
      </c>
      <c r="AB108" s="137">
        <f t="shared" si="28"/>
        <v>2.25</v>
      </c>
      <c r="AC108" s="137">
        <f t="shared" si="28"/>
        <v>2.25</v>
      </c>
      <c r="AD108" s="137">
        <f t="shared" si="28"/>
        <v>2.25</v>
      </c>
      <c r="AE108" s="137">
        <f t="shared" si="28"/>
        <v>2.25</v>
      </c>
      <c r="AF108" s="137">
        <f t="shared" si="28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7"/>
        <v>1.64</v>
      </c>
      <c r="D109" s="137">
        <f t="shared" si="27"/>
        <v>1.64</v>
      </c>
      <c r="E109" s="137">
        <f t="shared" si="27"/>
        <v>1.64</v>
      </c>
      <c r="F109" s="137">
        <f t="shared" si="27"/>
        <v>1.64</v>
      </c>
      <c r="G109" s="137">
        <f t="shared" si="27"/>
        <v>1.64</v>
      </c>
      <c r="H109" s="137">
        <f t="shared" si="27"/>
        <v>1.64</v>
      </c>
      <c r="I109" s="137">
        <f t="shared" si="27"/>
        <v>1.64</v>
      </c>
      <c r="J109" s="137">
        <f t="shared" si="27"/>
        <v>1.64</v>
      </c>
      <c r="K109" s="137">
        <f t="shared" si="27"/>
        <v>1.64</v>
      </c>
      <c r="L109" s="137">
        <f t="shared" si="27"/>
        <v>1.64</v>
      </c>
      <c r="M109" s="137">
        <f t="shared" si="27"/>
        <v>1.64</v>
      </c>
      <c r="N109" s="137">
        <f t="shared" si="27"/>
        <v>1.64</v>
      </c>
      <c r="O109" s="137">
        <f t="shared" si="27"/>
        <v>1.64</v>
      </c>
      <c r="P109" s="137">
        <f t="shared" si="27"/>
        <v>1.64</v>
      </c>
      <c r="Q109" s="137">
        <f t="shared" si="27"/>
        <v>1.64</v>
      </c>
      <c r="R109" s="137">
        <f t="shared" si="27"/>
        <v>1.64</v>
      </c>
      <c r="S109" s="137">
        <f t="shared" si="28"/>
        <v>1.64</v>
      </c>
      <c r="T109" s="137">
        <f t="shared" si="28"/>
        <v>1.64</v>
      </c>
      <c r="U109" s="137">
        <f t="shared" si="28"/>
        <v>1.64</v>
      </c>
      <c r="V109" s="137">
        <f t="shared" si="28"/>
        <v>1.64</v>
      </c>
      <c r="W109" s="137">
        <f t="shared" si="28"/>
        <v>1.64</v>
      </c>
      <c r="X109" s="137">
        <f t="shared" si="28"/>
        <v>1.64</v>
      </c>
      <c r="Y109" s="137">
        <f t="shared" si="28"/>
        <v>1.64</v>
      </c>
      <c r="Z109" s="137">
        <f t="shared" si="28"/>
        <v>1.64</v>
      </c>
      <c r="AA109" s="137">
        <f t="shared" si="28"/>
        <v>1.64</v>
      </c>
      <c r="AB109" s="137">
        <f t="shared" si="28"/>
        <v>1.64</v>
      </c>
      <c r="AC109" s="137">
        <f t="shared" si="28"/>
        <v>1.64</v>
      </c>
      <c r="AD109" s="137">
        <f t="shared" si="28"/>
        <v>1.64</v>
      </c>
      <c r="AE109" s="137">
        <f t="shared" si="28"/>
        <v>1.64</v>
      </c>
      <c r="AF109" s="137">
        <f t="shared" si="28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29">B111</f>
        <v>1.62</v>
      </c>
      <c r="D111" s="137">
        <f t="shared" si="29"/>
        <v>1.62</v>
      </c>
      <c r="E111" s="137">
        <f t="shared" si="29"/>
        <v>1.62</v>
      </c>
      <c r="F111" s="137">
        <f t="shared" si="29"/>
        <v>1.62</v>
      </c>
      <c r="G111" s="137">
        <f t="shared" si="29"/>
        <v>1.62</v>
      </c>
      <c r="H111" s="137">
        <f t="shared" si="29"/>
        <v>1.62</v>
      </c>
      <c r="I111" s="137">
        <f t="shared" si="29"/>
        <v>1.62</v>
      </c>
      <c r="J111" s="137">
        <f t="shared" si="29"/>
        <v>1.62</v>
      </c>
      <c r="K111" s="137">
        <f t="shared" si="29"/>
        <v>1.62</v>
      </c>
      <c r="L111" s="137">
        <f t="shared" si="29"/>
        <v>1.62</v>
      </c>
      <c r="M111" s="137">
        <f t="shared" si="29"/>
        <v>1.62</v>
      </c>
      <c r="N111" s="137">
        <f t="shared" si="29"/>
        <v>1.62</v>
      </c>
      <c r="O111" s="137">
        <f t="shared" si="29"/>
        <v>1.62</v>
      </c>
      <c r="P111" s="137">
        <f t="shared" si="29"/>
        <v>1.62</v>
      </c>
      <c r="Q111" s="137">
        <f t="shared" si="29"/>
        <v>1.62</v>
      </c>
      <c r="R111" s="137">
        <f t="shared" si="29"/>
        <v>1.62</v>
      </c>
      <c r="S111" s="137">
        <f t="shared" ref="S111:AF126" si="30">R111</f>
        <v>1.62</v>
      </c>
      <c r="T111" s="137">
        <f t="shared" si="30"/>
        <v>1.62</v>
      </c>
      <c r="U111" s="137">
        <f t="shared" si="30"/>
        <v>1.62</v>
      </c>
      <c r="V111" s="137">
        <f t="shared" si="30"/>
        <v>1.62</v>
      </c>
      <c r="W111" s="137">
        <f t="shared" si="30"/>
        <v>1.62</v>
      </c>
      <c r="X111" s="137">
        <f t="shared" si="30"/>
        <v>1.62</v>
      </c>
      <c r="Y111" s="137">
        <f t="shared" si="30"/>
        <v>1.62</v>
      </c>
      <c r="Z111" s="137">
        <f t="shared" si="30"/>
        <v>1.62</v>
      </c>
      <c r="AA111" s="137">
        <f t="shared" si="30"/>
        <v>1.62</v>
      </c>
      <c r="AB111" s="137">
        <f t="shared" si="30"/>
        <v>1.62</v>
      </c>
      <c r="AC111" s="137">
        <f t="shared" si="30"/>
        <v>1.62</v>
      </c>
      <c r="AD111" s="137">
        <f t="shared" si="30"/>
        <v>1.62</v>
      </c>
      <c r="AE111" s="137">
        <f t="shared" si="30"/>
        <v>1.62</v>
      </c>
      <c r="AF111" s="137">
        <f t="shared" si="30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29"/>
        <v>8.36</v>
      </c>
      <c r="D112" s="137">
        <f t="shared" si="29"/>
        <v>8.36</v>
      </c>
      <c r="E112" s="137">
        <f t="shared" si="29"/>
        <v>8.36</v>
      </c>
      <c r="F112" s="137">
        <f t="shared" si="29"/>
        <v>8.36</v>
      </c>
      <c r="G112" s="137">
        <f t="shared" si="29"/>
        <v>8.36</v>
      </c>
      <c r="H112" s="137">
        <f t="shared" si="29"/>
        <v>8.36</v>
      </c>
      <c r="I112" s="137">
        <f t="shared" si="29"/>
        <v>8.36</v>
      </c>
      <c r="J112" s="137">
        <f t="shared" si="29"/>
        <v>8.36</v>
      </c>
      <c r="K112" s="137">
        <f t="shared" si="29"/>
        <v>8.36</v>
      </c>
      <c r="L112" s="137">
        <f t="shared" si="29"/>
        <v>8.36</v>
      </c>
      <c r="M112" s="137">
        <f t="shared" si="29"/>
        <v>8.36</v>
      </c>
      <c r="N112" s="137">
        <f t="shared" si="29"/>
        <v>8.36</v>
      </c>
      <c r="O112" s="137">
        <f t="shared" si="29"/>
        <v>8.36</v>
      </c>
      <c r="P112" s="137">
        <f t="shared" si="29"/>
        <v>8.36</v>
      </c>
      <c r="Q112" s="137">
        <f t="shared" si="29"/>
        <v>8.36</v>
      </c>
      <c r="R112" s="137">
        <f t="shared" si="29"/>
        <v>8.36</v>
      </c>
      <c r="S112" s="137">
        <f t="shared" si="30"/>
        <v>8.36</v>
      </c>
      <c r="T112" s="137">
        <f t="shared" si="30"/>
        <v>8.36</v>
      </c>
      <c r="U112" s="137">
        <f t="shared" si="30"/>
        <v>8.36</v>
      </c>
      <c r="V112" s="137">
        <f t="shared" si="30"/>
        <v>8.36</v>
      </c>
      <c r="W112" s="137">
        <f t="shared" si="30"/>
        <v>8.36</v>
      </c>
      <c r="X112" s="137">
        <f t="shared" si="30"/>
        <v>8.36</v>
      </c>
      <c r="Y112" s="137">
        <f t="shared" si="30"/>
        <v>8.36</v>
      </c>
      <c r="Z112" s="137">
        <f t="shared" si="30"/>
        <v>8.36</v>
      </c>
      <c r="AA112" s="137">
        <f t="shared" si="30"/>
        <v>8.36</v>
      </c>
      <c r="AB112" s="137">
        <f t="shared" si="30"/>
        <v>8.36</v>
      </c>
      <c r="AC112" s="137">
        <f t="shared" si="30"/>
        <v>8.36</v>
      </c>
      <c r="AD112" s="137">
        <f t="shared" si="30"/>
        <v>8.36</v>
      </c>
      <c r="AE112" s="137">
        <f t="shared" si="30"/>
        <v>8.36</v>
      </c>
      <c r="AF112" s="137">
        <f t="shared" si="30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29"/>
        <v>8</v>
      </c>
      <c r="D113" s="137">
        <f t="shared" si="29"/>
        <v>8</v>
      </c>
      <c r="E113" s="137">
        <f t="shared" si="29"/>
        <v>8</v>
      </c>
      <c r="F113" s="137">
        <f t="shared" si="29"/>
        <v>8</v>
      </c>
      <c r="G113" s="137">
        <f t="shared" si="29"/>
        <v>8</v>
      </c>
      <c r="H113" s="137">
        <f t="shared" si="29"/>
        <v>8</v>
      </c>
      <c r="I113" s="137">
        <v>5.4</v>
      </c>
      <c r="J113" s="137">
        <f t="shared" si="29"/>
        <v>5.4</v>
      </c>
      <c r="K113" s="137">
        <f t="shared" si="29"/>
        <v>5.4</v>
      </c>
      <c r="L113" s="137">
        <f t="shared" si="29"/>
        <v>5.4</v>
      </c>
      <c r="M113" s="137">
        <f t="shared" si="29"/>
        <v>5.4</v>
      </c>
      <c r="N113" s="137">
        <f t="shared" si="29"/>
        <v>5.4</v>
      </c>
      <c r="O113" s="137">
        <f t="shared" si="29"/>
        <v>5.4</v>
      </c>
      <c r="P113" s="137">
        <f t="shared" si="29"/>
        <v>5.4</v>
      </c>
      <c r="Q113" s="137">
        <f t="shared" si="29"/>
        <v>5.4</v>
      </c>
      <c r="R113" s="137">
        <f t="shared" si="29"/>
        <v>5.4</v>
      </c>
      <c r="S113" s="137">
        <f t="shared" si="30"/>
        <v>5.4</v>
      </c>
      <c r="T113" s="137">
        <f t="shared" si="30"/>
        <v>5.4</v>
      </c>
      <c r="U113" s="137">
        <f t="shared" si="30"/>
        <v>5.4</v>
      </c>
      <c r="V113" s="137">
        <f t="shared" si="30"/>
        <v>5.4</v>
      </c>
      <c r="W113" s="137">
        <f t="shared" si="30"/>
        <v>5.4</v>
      </c>
      <c r="X113" s="137">
        <f t="shared" si="30"/>
        <v>5.4</v>
      </c>
      <c r="Y113" s="137">
        <f t="shared" si="30"/>
        <v>5.4</v>
      </c>
      <c r="Z113" s="137">
        <f t="shared" si="30"/>
        <v>5.4</v>
      </c>
      <c r="AA113" s="137">
        <f t="shared" si="30"/>
        <v>5.4</v>
      </c>
      <c r="AB113" s="137">
        <f t="shared" si="30"/>
        <v>5.4</v>
      </c>
      <c r="AC113" s="137">
        <f t="shared" si="30"/>
        <v>5.4</v>
      </c>
      <c r="AD113" s="137">
        <f t="shared" si="30"/>
        <v>5.4</v>
      </c>
      <c r="AE113" s="137">
        <f t="shared" si="30"/>
        <v>5.4</v>
      </c>
      <c r="AF113" s="137">
        <f t="shared" si="30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29"/>
        <v>6.57</v>
      </c>
      <c r="D114" s="137">
        <f t="shared" si="29"/>
        <v>6.57</v>
      </c>
      <c r="E114" s="137">
        <f t="shared" si="29"/>
        <v>6.57</v>
      </c>
      <c r="F114" s="137">
        <f t="shared" si="29"/>
        <v>6.57</v>
      </c>
      <c r="G114" s="137">
        <f t="shared" si="29"/>
        <v>6.57</v>
      </c>
      <c r="H114" s="137">
        <f t="shared" si="29"/>
        <v>6.57</v>
      </c>
      <c r="I114" s="137">
        <f t="shared" si="29"/>
        <v>6.57</v>
      </c>
      <c r="J114" s="137">
        <f t="shared" si="29"/>
        <v>6.57</v>
      </c>
      <c r="K114" s="137">
        <f t="shared" si="29"/>
        <v>6.57</v>
      </c>
      <c r="L114" s="137">
        <f t="shared" si="29"/>
        <v>6.57</v>
      </c>
      <c r="M114" s="137">
        <f t="shared" si="29"/>
        <v>6.57</v>
      </c>
      <c r="N114" s="137">
        <f t="shared" si="29"/>
        <v>6.57</v>
      </c>
      <c r="O114" s="137">
        <f t="shared" si="29"/>
        <v>6.57</v>
      </c>
      <c r="P114" s="137">
        <f t="shared" si="29"/>
        <v>6.57</v>
      </c>
      <c r="Q114" s="137">
        <f t="shared" si="29"/>
        <v>6.57</v>
      </c>
      <c r="R114" s="137">
        <f t="shared" si="29"/>
        <v>6.57</v>
      </c>
      <c r="S114" s="137">
        <f t="shared" si="30"/>
        <v>6.57</v>
      </c>
      <c r="T114" s="137">
        <f t="shared" si="30"/>
        <v>6.57</v>
      </c>
      <c r="U114" s="137">
        <f t="shared" si="30"/>
        <v>6.57</v>
      </c>
      <c r="V114" s="137">
        <f t="shared" si="30"/>
        <v>6.57</v>
      </c>
      <c r="W114" s="137">
        <f t="shared" si="30"/>
        <v>6.57</v>
      </c>
      <c r="X114" s="137">
        <f t="shared" si="30"/>
        <v>6.57</v>
      </c>
      <c r="Y114" s="137">
        <f t="shared" si="30"/>
        <v>6.57</v>
      </c>
      <c r="Z114" s="137">
        <f t="shared" si="30"/>
        <v>6.57</v>
      </c>
      <c r="AA114" s="137">
        <f t="shared" si="30"/>
        <v>6.57</v>
      </c>
      <c r="AB114" s="137">
        <f t="shared" si="30"/>
        <v>6.57</v>
      </c>
      <c r="AC114" s="137">
        <f t="shared" si="30"/>
        <v>6.57</v>
      </c>
      <c r="AD114" s="137">
        <f t="shared" si="30"/>
        <v>6.57</v>
      </c>
      <c r="AE114" s="137">
        <f t="shared" si="30"/>
        <v>6.57</v>
      </c>
      <c r="AF114" s="137">
        <f t="shared" si="30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29"/>
        <v>3.43</v>
      </c>
      <c r="D115" s="137">
        <f t="shared" si="29"/>
        <v>3.43</v>
      </c>
      <c r="E115" s="137">
        <f t="shared" si="29"/>
        <v>3.43</v>
      </c>
      <c r="F115" s="137">
        <f t="shared" si="29"/>
        <v>3.43</v>
      </c>
      <c r="G115" s="137">
        <f t="shared" si="29"/>
        <v>3.43</v>
      </c>
      <c r="H115" s="137">
        <f t="shared" si="29"/>
        <v>3.43</v>
      </c>
      <c r="I115" s="137">
        <f t="shared" si="29"/>
        <v>3.43</v>
      </c>
      <c r="J115" s="137">
        <f t="shared" si="29"/>
        <v>3.43</v>
      </c>
      <c r="K115" s="137">
        <f t="shared" si="29"/>
        <v>3.43</v>
      </c>
      <c r="L115" s="137">
        <f t="shared" si="29"/>
        <v>3.43</v>
      </c>
      <c r="M115" s="137">
        <f t="shared" si="29"/>
        <v>3.43</v>
      </c>
      <c r="N115" s="137">
        <f t="shared" si="29"/>
        <v>3.43</v>
      </c>
      <c r="O115" s="137">
        <f t="shared" si="29"/>
        <v>3.43</v>
      </c>
      <c r="P115" s="137">
        <f t="shared" si="29"/>
        <v>3.43</v>
      </c>
      <c r="Q115" s="137">
        <f t="shared" si="29"/>
        <v>3.43</v>
      </c>
      <c r="R115" s="137">
        <f t="shared" si="29"/>
        <v>3.43</v>
      </c>
      <c r="S115" s="137">
        <f t="shared" si="30"/>
        <v>3.43</v>
      </c>
      <c r="T115" s="137">
        <f t="shared" si="30"/>
        <v>3.43</v>
      </c>
      <c r="U115" s="137">
        <f t="shared" si="30"/>
        <v>3.43</v>
      </c>
      <c r="V115" s="137">
        <f t="shared" si="30"/>
        <v>3.43</v>
      </c>
      <c r="W115" s="137">
        <f t="shared" si="30"/>
        <v>3.43</v>
      </c>
      <c r="X115" s="137">
        <f t="shared" si="30"/>
        <v>3.43</v>
      </c>
      <c r="Y115" s="137">
        <f t="shared" si="30"/>
        <v>3.43</v>
      </c>
      <c r="Z115" s="137">
        <f t="shared" si="30"/>
        <v>3.43</v>
      </c>
      <c r="AA115" s="137">
        <f t="shared" si="30"/>
        <v>3.43</v>
      </c>
      <c r="AB115" s="137">
        <f t="shared" si="30"/>
        <v>3.43</v>
      </c>
      <c r="AC115" s="137">
        <f t="shared" si="30"/>
        <v>3.43</v>
      </c>
      <c r="AD115" s="137">
        <f t="shared" si="30"/>
        <v>3.43</v>
      </c>
      <c r="AE115" s="137">
        <f t="shared" si="30"/>
        <v>3.43</v>
      </c>
      <c r="AF115" s="137">
        <f t="shared" si="30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29"/>
        <v>2.96</v>
      </c>
      <c r="D116" s="137">
        <f t="shared" si="29"/>
        <v>2.96</v>
      </c>
      <c r="E116" s="137">
        <f t="shared" si="29"/>
        <v>2.96</v>
      </c>
      <c r="F116" s="137">
        <f t="shared" si="29"/>
        <v>2.96</v>
      </c>
      <c r="G116" s="137">
        <f t="shared" si="29"/>
        <v>2.96</v>
      </c>
      <c r="H116" s="137">
        <f t="shared" si="29"/>
        <v>2.96</v>
      </c>
      <c r="I116" s="137">
        <f t="shared" si="29"/>
        <v>2.96</v>
      </c>
      <c r="J116" s="137">
        <f t="shared" si="29"/>
        <v>2.96</v>
      </c>
      <c r="K116" s="137">
        <f t="shared" si="29"/>
        <v>2.96</v>
      </c>
      <c r="L116" s="137">
        <f t="shared" si="29"/>
        <v>2.96</v>
      </c>
      <c r="M116" s="137">
        <f t="shared" si="29"/>
        <v>2.96</v>
      </c>
      <c r="N116" s="137">
        <f t="shared" si="29"/>
        <v>2.96</v>
      </c>
      <c r="O116" s="137">
        <f t="shared" si="29"/>
        <v>2.96</v>
      </c>
      <c r="P116" s="137">
        <f t="shared" si="29"/>
        <v>2.96</v>
      </c>
      <c r="Q116" s="137">
        <f t="shared" si="29"/>
        <v>2.96</v>
      </c>
      <c r="R116" s="137">
        <f t="shared" si="29"/>
        <v>2.96</v>
      </c>
      <c r="S116" s="137">
        <f t="shared" si="30"/>
        <v>2.96</v>
      </c>
      <c r="T116" s="137">
        <f t="shared" si="30"/>
        <v>2.96</v>
      </c>
      <c r="U116" s="137">
        <f t="shared" si="30"/>
        <v>2.96</v>
      </c>
      <c r="V116" s="137">
        <f t="shared" si="30"/>
        <v>2.96</v>
      </c>
      <c r="W116" s="137">
        <f t="shared" si="30"/>
        <v>2.96</v>
      </c>
      <c r="X116" s="137">
        <f t="shared" si="30"/>
        <v>2.96</v>
      </c>
      <c r="Y116" s="137">
        <f t="shared" si="30"/>
        <v>2.96</v>
      </c>
      <c r="Z116" s="137">
        <f t="shared" si="30"/>
        <v>2.96</v>
      </c>
      <c r="AA116" s="137">
        <f t="shared" si="30"/>
        <v>2.96</v>
      </c>
      <c r="AB116" s="137">
        <f t="shared" si="30"/>
        <v>2.96</v>
      </c>
      <c r="AC116" s="137">
        <f t="shared" si="30"/>
        <v>2.96</v>
      </c>
      <c r="AD116" s="137">
        <f t="shared" si="30"/>
        <v>2.96</v>
      </c>
      <c r="AE116" s="137">
        <f t="shared" si="30"/>
        <v>2.96</v>
      </c>
      <c r="AF116" s="137">
        <f t="shared" si="30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29"/>
        <v>8</v>
      </c>
      <c r="D117" s="137">
        <f t="shared" si="29"/>
        <v>8</v>
      </c>
      <c r="E117" s="137">
        <f t="shared" si="29"/>
        <v>8</v>
      </c>
      <c r="F117" s="137">
        <f t="shared" si="29"/>
        <v>8</v>
      </c>
      <c r="G117" s="137">
        <f t="shared" si="29"/>
        <v>8</v>
      </c>
      <c r="H117" s="137">
        <f t="shared" si="29"/>
        <v>8</v>
      </c>
      <c r="I117" s="137">
        <f t="shared" si="29"/>
        <v>8</v>
      </c>
      <c r="J117" s="137">
        <f t="shared" si="29"/>
        <v>8</v>
      </c>
      <c r="K117" s="137">
        <f t="shared" si="29"/>
        <v>8</v>
      </c>
      <c r="L117" s="137">
        <f t="shared" si="29"/>
        <v>8</v>
      </c>
      <c r="M117" s="137">
        <f t="shared" si="29"/>
        <v>8</v>
      </c>
      <c r="N117" s="137">
        <f t="shared" si="29"/>
        <v>8</v>
      </c>
      <c r="O117" s="137">
        <f t="shared" si="29"/>
        <v>8</v>
      </c>
      <c r="P117" s="137">
        <f t="shared" si="29"/>
        <v>8</v>
      </c>
      <c r="Q117" s="137">
        <f t="shared" si="29"/>
        <v>8</v>
      </c>
      <c r="R117" s="137">
        <f t="shared" si="29"/>
        <v>8</v>
      </c>
      <c r="S117" s="137">
        <f t="shared" si="30"/>
        <v>8</v>
      </c>
      <c r="T117" s="137">
        <f t="shared" si="30"/>
        <v>8</v>
      </c>
      <c r="U117" s="137">
        <f t="shared" si="30"/>
        <v>8</v>
      </c>
      <c r="V117" s="137">
        <f t="shared" si="30"/>
        <v>8</v>
      </c>
      <c r="W117" s="137">
        <f t="shared" si="30"/>
        <v>8</v>
      </c>
      <c r="X117" s="137">
        <f t="shared" si="30"/>
        <v>8</v>
      </c>
      <c r="Y117" s="137">
        <f t="shared" si="30"/>
        <v>8</v>
      </c>
      <c r="Z117" s="137">
        <f t="shared" si="30"/>
        <v>8</v>
      </c>
      <c r="AA117" s="137">
        <f t="shared" si="30"/>
        <v>8</v>
      </c>
      <c r="AB117" s="137">
        <f t="shared" si="30"/>
        <v>8</v>
      </c>
      <c r="AC117" s="137">
        <f t="shared" si="30"/>
        <v>8</v>
      </c>
      <c r="AD117" s="137">
        <f t="shared" si="30"/>
        <v>8</v>
      </c>
      <c r="AE117" s="137">
        <f t="shared" si="30"/>
        <v>8</v>
      </c>
      <c r="AF117" s="137">
        <f t="shared" si="30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29"/>
        <v>7</v>
      </c>
      <c r="E118" s="137">
        <f t="shared" si="29"/>
        <v>7</v>
      </c>
      <c r="F118" s="137">
        <f t="shared" si="29"/>
        <v>7</v>
      </c>
      <c r="G118" s="137">
        <f t="shared" si="29"/>
        <v>7</v>
      </c>
      <c r="H118" s="137">
        <f t="shared" si="29"/>
        <v>7</v>
      </c>
      <c r="I118" s="137">
        <f t="shared" si="29"/>
        <v>7</v>
      </c>
      <c r="J118" s="137">
        <f t="shared" si="29"/>
        <v>7</v>
      </c>
      <c r="K118" s="137">
        <f t="shared" si="29"/>
        <v>7</v>
      </c>
      <c r="L118" s="137">
        <f t="shared" si="29"/>
        <v>7</v>
      </c>
      <c r="M118" s="137">
        <f t="shared" si="29"/>
        <v>7</v>
      </c>
      <c r="N118" s="137">
        <f t="shared" si="29"/>
        <v>7</v>
      </c>
      <c r="O118" s="137">
        <f t="shared" si="29"/>
        <v>7</v>
      </c>
      <c r="P118" s="137">
        <f t="shared" si="29"/>
        <v>7</v>
      </c>
      <c r="Q118" s="137">
        <f t="shared" si="29"/>
        <v>7</v>
      </c>
      <c r="R118" s="137">
        <f t="shared" si="29"/>
        <v>7</v>
      </c>
      <c r="S118" s="137">
        <f t="shared" si="30"/>
        <v>7</v>
      </c>
      <c r="T118" s="137">
        <f t="shared" si="30"/>
        <v>7</v>
      </c>
      <c r="U118" s="137">
        <f t="shared" si="30"/>
        <v>7</v>
      </c>
      <c r="V118" s="137">
        <f t="shared" si="30"/>
        <v>7</v>
      </c>
      <c r="W118" s="137">
        <f t="shared" si="30"/>
        <v>7</v>
      </c>
      <c r="X118" s="137">
        <f t="shared" si="30"/>
        <v>7</v>
      </c>
      <c r="Y118" s="137">
        <f t="shared" si="30"/>
        <v>7</v>
      </c>
      <c r="Z118" s="137">
        <f t="shared" si="30"/>
        <v>7</v>
      </c>
      <c r="AA118" s="137">
        <f t="shared" si="30"/>
        <v>7</v>
      </c>
      <c r="AB118" s="137">
        <f t="shared" si="30"/>
        <v>7</v>
      </c>
      <c r="AC118" s="137">
        <f t="shared" si="30"/>
        <v>7</v>
      </c>
      <c r="AD118" s="137">
        <f t="shared" si="30"/>
        <v>7</v>
      </c>
      <c r="AE118" s="137">
        <f t="shared" si="30"/>
        <v>7</v>
      </c>
      <c r="AF118" s="137">
        <f t="shared" si="30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1">B119</f>
        <v>3.47</v>
      </c>
      <c r="D119" s="137">
        <f t="shared" si="31"/>
        <v>3.47</v>
      </c>
      <c r="E119" s="137">
        <f t="shared" si="31"/>
        <v>3.47</v>
      </c>
      <c r="F119" s="137">
        <f t="shared" si="31"/>
        <v>3.47</v>
      </c>
      <c r="G119" s="137">
        <f t="shared" si="31"/>
        <v>3.47</v>
      </c>
      <c r="H119" s="137">
        <f t="shared" si="31"/>
        <v>3.47</v>
      </c>
      <c r="I119" s="137">
        <f t="shared" si="31"/>
        <v>3.47</v>
      </c>
      <c r="J119" s="137">
        <f t="shared" si="31"/>
        <v>3.47</v>
      </c>
      <c r="K119" s="137">
        <f t="shared" si="31"/>
        <v>3.47</v>
      </c>
      <c r="L119" s="137">
        <f t="shared" si="31"/>
        <v>3.47</v>
      </c>
      <c r="M119" s="137">
        <f t="shared" si="31"/>
        <v>3.47</v>
      </c>
      <c r="N119" s="137">
        <f t="shared" si="31"/>
        <v>3.47</v>
      </c>
      <c r="O119" s="137">
        <f t="shared" si="31"/>
        <v>3.47</v>
      </c>
      <c r="P119" s="137">
        <f t="shared" si="31"/>
        <v>3.47</v>
      </c>
      <c r="Q119" s="137">
        <f t="shared" si="31"/>
        <v>3.47</v>
      </c>
      <c r="R119" s="137">
        <f t="shared" si="31"/>
        <v>3.47</v>
      </c>
      <c r="S119" s="137">
        <f t="shared" si="30"/>
        <v>3.47</v>
      </c>
      <c r="T119" s="137">
        <f t="shared" si="30"/>
        <v>3.47</v>
      </c>
      <c r="U119" s="137">
        <f t="shared" si="30"/>
        <v>3.47</v>
      </c>
      <c r="V119" s="137">
        <f t="shared" si="30"/>
        <v>3.47</v>
      </c>
      <c r="W119" s="137">
        <f t="shared" si="30"/>
        <v>3.47</v>
      </c>
      <c r="X119" s="137">
        <f t="shared" si="30"/>
        <v>3.47</v>
      </c>
      <c r="Y119" s="137">
        <f t="shared" si="30"/>
        <v>3.47</v>
      </c>
      <c r="Z119" s="137">
        <f t="shared" si="30"/>
        <v>3.47</v>
      </c>
      <c r="AA119" s="137">
        <f t="shared" si="30"/>
        <v>3.47</v>
      </c>
      <c r="AB119" s="137">
        <f t="shared" si="30"/>
        <v>3.47</v>
      </c>
      <c r="AC119" s="137">
        <f t="shared" si="30"/>
        <v>3.47</v>
      </c>
      <c r="AD119" s="137">
        <f t="shared" si="30"/>
        <v>3.47</v>
      </c>
      <c r="AE119" s="137">
        <f t="shared" si="30"/>
        <v>3.47</v>
      </c>
      <c r="AF119" s="137">
        <f t="shared" si="30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1"/>
        <v>2.1</v>
      </c>
      <c r="D120" s="137">
        <f t="shared" si="31"/>
        <v>2.1</v>
      </c>
      <c r="E120" s="137">
        <f t="shared" si="31"/>
        <v>2.1</v>
      </c>
      <c r="F120" s="137">
        <f t="shared" si="31"/>
        <v>2.1</v>
      </c>
      <c r="G120" s="137">
        <f t="shared" si="31"/>
        <v>2.1</v>
      </c>
      <c r="H120" s="137">
        <f t="shared" si="31"/>
        <v>2.1</v>
      </c>
      <c r="I120" s="137">
        <f t="shared" si="31"/>
        <v>2.1</v>
      </c>
      <c r="J120" s="137">
        <f t="shared" si="31"/>
        <v>2.1</v>
      </c>
      <c r="K120" s="137">
        <f t="shared" si="31"/>
        <v>2.1</v>
      </c>
      <c r="L120" s="137">
        <f t="shared" si="31"/>
        <v>2.1</v>
      </c>
      <c r="M120" s="137">
        <f t="shared" si="31"/>
        <v>2.1</v>
      </c>
      <c r="N120" s="137">
        <f t="shared" si="31"/>
        <v>2.1</v>
      </c>
      <c r="O120" s="137">
        <f t="shared" si="31"/>
        <v>2.1</v>
      </c>
      <c r="P120" s="137">
        <f t="shared" si="31"/>
        <v>2.1</v>
      </c>
      <c r="Q120" s="137">
        <f t="shared" si="31"/>
        <v>2.1</v>
      </c>
      <c r="R120" s="137">
        <f t="shared" si="31"/>
        <v>2.1</v>
      </c>
      <c r="S120" s="137">
        <f t="shared" si="30"/>
        <v>2.1</v>
      </c>
      <c r="T120" s="137">
        <f t="shared" si="30"/>
        <v>2.1</v>
      </c>
      <c r="U120" s="137">
        <f t="shared" si="30"/>
        <v>2.1</v>
      </c>
      <c r="V120" s="137">
        <f t="shared" si="30"/>
        <v>2.1</v>
      </c>
      <c r="W120" s="137">
        <f t="shared" si="30"/>
        <v>2.1</v>
      </c>
      <c r="X120" s="137">
        <f t="shared" si="30"/>
        <v>2.1</v>
      </c>
      <c r="Y120" s="137">
        <f t="shared" si="30"/>
        <v>2.1</v>
      </c>
      <c r="Z120" s="137">
        <f t="shared" si="30"/>
        <v>2.1</v>
      </c>
      <c r="AA120" s="137">
        <f t="shared" si="30"/>
        <v>2.1</v>
      </c>
      <c r="AB120" s="137">
        <f t="shared" si="30"/>
        <v>2.1</v>
      </c>
      <c r="AC120" s="137">
        <f t="shared" si="30"/>
        <v>2.1</v>
      </c>
      <c r="AD120" s="137">
        <f t="shared" si="30"/>
        <v>2.1</v>
      </c>
      <c r="AE120" s="137">
        <f t="shared" si="30"/>
        <v>2.1</v>
      </c>
      <c r="AF120" s="137">
        <f t="shared" si="30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1"/>
        <v>9.3000000000000007</v>
      </c>
      <c r="D121" s="137">
        <f t="shared" si="31"/>
        <v>9.3000000000000007</v>
      </c>
      <c r="E121" s="137">
        <f t="shared" si="31"/>
        <v>9.3000000000000007</v>
      </c>
      <c r="F121" s="137">
        <f t="shared" si="31"/>
        <v>9.3000000000000007</v>
      </c>
      <c r="G121" s="137">
        <f t="shared" si="31"/>
        <v>9.3000000000000007</v>
      </c>
      <c r="H121" s="137">
        <f t="shared" si="31"/>
        <v>9.3000000000000007</v>
      </c>
      <c r="I121" s="137">
        <f t="shared" si="31"/>
        <v>9.3000000000000007</v>
      </c>
      <c r="J121" s="137">
        <f t="shared" si="31"/>
        <v>9.3000000000000007</v>
      </c>
      <c r="K121" s="137">
        <f t="shared" si="31"/>
        <v>9.3000000000000007</v>
      </c>
      <c r="L121" s="137">
        <f t="shared" si="31"/>
        <v>9.3000000000000007</v>
      </c>
      <c r="M121" s="137">
        <f t="shared" si="31"/>
        <v>9.3000000000000007</v>
      </c>
      <c r="N121" s="137">
        <f t="shared" si="31"/>
        <v>9.3000000000000007</v>
      </c>
      <c r="O121" s="137">
        <f t="shared" si="31"/>
        <v>9.3000000000000007</v>
      </c>
      <c r="P121" s="137">
        <f t="shared" si="31"/>
        <v>9.3000000000000007</v>
      </c>
      <c r="Q121" s="137">
        <f t="shared" si="31"/>
        <v>9.3000000000000007</v>
      </c>
      <c r="R121" s="137">
        <f t="shared" si="31"/>
        <v>9.3000000000000007</v>
      </c>
      <c r="S121" s="137">
        <f t="shared" si="30"/>
        <v>9.3000000000000007</v>
      </c>
      <c r="T121" s="137">
        <f t="shared" si="30"/>
        <v>9.3000000000000007</v>
      </c>
      <c r="U121" s="137">
        <f t="shared" si="30"/>
        <v>9.3000000000000007</v>
      </c>
      <c r="V121" s="137">
        <f t="shared" si="30"/>
        <v>9.3000000000000007</v>
      </c>
      <c r="W121" s="137">
        <f t="shared" si="30"/>
        <v>9.3000000000000007</v>
      </c>
      <c r="X121" s="137">
        <f t="shared" si="30"/>
        <v>9.3000000000000007</v>
      </c>
      <c r="Y121" s="137">
        <f t="shared" si="30"/>
        <v>9.3000000000000007</v>
      </c>
      <c r="Z121" s="137">
        <f t="shared" si="30"/>
        <v>9.3000000000000007</v>
      </c>
      <c r="AA121" s="137">
        <f t="shared" si="30"/>
        <v>9.3000000000000007</v>
      </c>
      <c r="AB121" s="137">
        <f t="shared" si="30"/>
        <v>9.3000000000000007</v>
      </c>
      <c r="AC121" s="137">
        <f t="shared" si="30"/>
        <v>9.3000000000000007</v>
      </c>
      <c r="AD121" s="137">
        <f t="shared" si="30"/>
        <v>9.3000000000000007</v>
      </c>
      <c r="AE121" s="137">
        <f t="shared" si="30"/>
        <v>9.3000000000000007</v>
      </c>
      <c r="AF121" s="137">
        <f t="shared" si="30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1"/>
        <v>0</v>
      </c>
      <c r="D122" s="137">
        <f t="shared" si="31"/>
        <v>0</v>
      </c>
      <c r="E122" s="137">
        <f t="shared" si="31"/>
        <v>0</v>
      </c>
      <c r="F122" s="137">
        <f t="shared" si="31"/>
        <v>0</v>
      </c>
      <c r="G122" s="137">
        <f t="shared" si="31"/>
        <v>0</v>
      </c>
      <c r="H122" s="137">
        <f t="shared" si="31"/>
        <v>0</v>
      </c>
      <c r="I122" s="137">
        <f t="shared" si="31"/>
        <v>0</v>
      </c>
      <c r="J122" s="137">
        <f t="shared" si="31"/>
        <v>0</v>
      </c>
      <c r="K122" s="137">
        <f t="shared" si="31"/>
        <v>0</v>
      </c>
      <c r="L122" s="137">
        <f t="shared" si="31"/>
        <v>0</v>
      </c>
      <c r="M122" s="137">
        <f t="shared" si="31"/>
        <v>0</v>
      </c>
      <c r="N122" s="137">
        <f t="shared" si="31"/>
        <v>0</v>
      </c>
      <c r="O122" s="137">
        <f t="shared" si="31"/>
        <v>0</v>
      </c>
      <c r="P122" s="137">
        <f t="shared" si="31"/>
        <v>0</v>
      </c>
      <c r="Q122" s="137">
        <f t="shared" si="31"/>
        <v>0</v>
      </c>
      <c r="R122" s="137">
        <f t="shared" si="31"/>
        <v>0</v>
      </c>
      <c r="S122" s="137">
        <f t="shared" si="30"/>
        <v>0</v>
      </c>
      <c r="T122" s="137">
        <f t="shared" si="30"/>
        <v>0</v>
      </c>
      <c r="U122" s="137">
        <f t="shared" si="30"/>
        <v>0</v>
      </c>
      <c r="V122" s="137">
        <f t="shared" si="30"/>
        <v>0</v>
      </c>
      <c r="W122" s="137">
        <f t="shared" si="30"/>
        <v>0</v>
      </c>
      <c r="X122" s="137">
        <f t="shared" si="30"/>
        <v>0</v>
      </c>
      <c r="Y122" s="137">
        <f t="shared" si="30"/>
        <v>0</v>
      </c>
      <c r="Z122" s="137">
        <f t="shared" si="30"/>
        <v>0</v>
      </c>
      <c r="AA122" s="137">
        <f t="shared" si="30"/>
        <v>0</v>
      </c>
      <c r="AB122" s="137">
        <f t="shared" si="30"/>
        <v>0</v>
      </c>
      <c r="AC122" s="137">
        <f t="shared" si="30"/>
        <v>0</v>
      </c>
      <c r="AD122" s="137">
        <f t="shared" si="30"/>
        <v>0</v>
      </c>
      <c r="AE122" s="137">
        <f t="shared" si="30"/>
        <v>0</v>
      </c>
      <c r="AF122" s="137">
        <f t="shared" si="30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1"/>
        <v>0</v>
      </c>
      <c r="D123" s="137">
        <f t="shared" si="31"/>
        <v>0</v>
      </c>
      <c r="E123" s="137">
        <f t="shared" si="31"/>
        <v>0</v>
      </c>
      <c r="F123" s="137">
        <f t="shared" si="31"/>
        <v>0</v>
      </c>
      <c r="G123" s="137">
        <f t="shared" si="31"/>
        <v>0</v>
      </c>
      <c r="H123" s="137">
        <f t="shared" si="31"/>
        <v>0</v>
      </c>
      <c r="I123" s="137">
        <f t="shared" si="31"/>
        <v>0</v>
      </c>
      <c r="J123" s="137">
        <f t="shared" si="31"/>
        <v>0</v>
      </c>
      <c r="K123" s="137">
        <f t="shared" si="31"/>
        <v>0</v>
      </c>
      <c r="L123" s="137">
        <f t="shared" si="31"/>
        <v>0</v>
      </c>
      <c r="M123" s="137">
        <f t="shared" si="31"/>
        <v>0</v>
      </c>
      <c r="N123" s="137">
        <f t="shared" si="31"/>
        <v>0</v>
      </c>
      <c r="O123" s="137">
        <f t="shared" si="31"/>
        <v>0</v>
      </c>
      <c r="P123" s="137">
        <f t="shared" si="31"/>
        <v>0</v>
      </c>
      <c r="Q123" s="137">
        <f t="shared" si="31"/>
        <v>0</v>
      </c>
      <c r="R123" s="137">
        <f t="shared" si="31"/>
        <v>0</v>
      </c>
      <c r="S123" s="137">
        <f t="shared" si="30"/>
        <v>0</v>
      </c>
      <c r="T123" s="137">
        <f t="shared" si="30"/>
        <v>0</v>
      </c>
      <c r="U123" s="137">
        <f t="shared" si="30"/>
        <v>0</v>
      </c>
      <c r="V123" s="137">
        <f t="shared" si="30"/>
        <v>0</v>
      </c>
      <c r="W123" s="137">
        <f t="shared" si="30"/>
        <v>0</v>
      </c>
      <c r="X123" s="137">
        <f t="shared" si="30"/>
        <v>0</v>
      </c>
      <c r="Y123" s="137">
        <f t="shared" si="30"/>
        <v>0</v>
      </c>
      <c r="Z123" s="137">
        <f t="shared" si="30"/>
        <v>0</v>
      </c>
      <c r="AA123" s="137">
        <f t="shared" si="30"/>
        <v>0</v>
      </c>
      <c r="AB123" s="137">
        <f t="shared" si="30"/>
        <v>0</v>
      </c>
      <c r="AC123" s="137">
        <f t="shared" si="30"/>
        <v>0</v>
      </c>
      <c r="AD123" s="137">
        <f t="shared" si="30"/>
        <v>0</v>
      </c>
      <c r="AE123" s="137">
        <f t="shared" si="30"/>
        <v>0</v>
      </c>
      <c r="AF123" s="137">
        <f t="shared" si="30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1"/>
        <v>5</v>
      </c>
      <c r="D124" s="137">
        <f t="shared" si="31"/>
        <v>5</v>
      </c>
      <c r="E124" s="137">
        <f t="shared" si="31"/>
        <v>5</v>
      </c>
      <c r="F124" s="137">
        <f t="shared" si="31"/>
        <v>5</v>
      </c>
      <c r="G124" s="137">
        <f t="shared" si="31"/>
        <v>5</v>
      </c>
      <c r="H124" s="137">
        <f t="shared" si="31"/>
        <v>5</v>
      </c>
      <c r="I124" s="137">
        <f t="shared" si="31"/>
        <v>5</v>
      </c>
      <c r="J124" s="137">
        <f t="shared" si="31"/>
        <v>5</v>
      </c>
      <c r="K124" s="137">
        <f t="shared" si="31"/>
        <v>5</v>
      </c>
      <c r="L124" s="137">
        <f t="shared" si="31"/>
        <v>5</v>
      </c>
      <c r="M124" s="137">
        <f t="shared" si="31"/>
        <v>5</v>
      </c>
      <c r="N124" s="137">
        <f t="shared" si="31"/>
        <v>5</v>
      </c>
      <c r="O124" s="137">
        <f t="shared" si="31"/>
        <v>5</v>
      </c>
      <c r="P124" s="137">
        <f t="shared" si="31"/>
        <v>5</v>
      </c>
      <c r="Q124" s="137">
        <f t="shared" si="31"/>
        <v>5</v>
      </c>
      <c r="R124" s="137">
        <f t="shared" si="31"/>
        <v>5</v>
      </c>
      <c r="S124" s="137">
        <f t="shared" si="30"/>
        <v>5</v>
      </c>
      <c r="T124" s="137">
        <f t="shared" si="30"/>
        <v>5</v>
      </c>
      <c r="U124" s="137">
        <f t="shared" si="30"/>
        <v>5</v>
      </c>
      <c r="V124" s="137">
        <f t="shared" si="30"/>
        <v>5</v>
      </c>
      <c r="W124" s="137">
        <f t="shared" si="30"/>
        <v>5</v>
      </c>
      <c r="X124" s="137">
        <f t="shared" si="30"/>
        <v>5</v>
      </c>
      <c r="Y124" s="137">
        <f t="shared" si="30"/>
        <v>5</v>
      </c>
      <c r="Z124" s="137">
        <f t="shared" si="30"/>
        <v>5</v>
      </c>
      <c r="AA124" s="137">
        <f t="shared" si="30"/>
        <v>5</v>
      </c>
      <c r="AB124" s="137">
        <f t="shared" si="30"/>
        <v>5</v>
      </c>
      <c r="AC124" s="137">
        <f t="shared" si="30"/>
        <v>5</v>
      </c>
      <c r="AD124" s="137">
        <f t="shared" si="30"/>
        <v>5</v>
      </c>
      <c r="AE124" s="137">
        <f t="shared" si="30"/>
        <v>5</v>
      </c>
      <c r="AF124" s="137">
        <f t="shared" si="30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1"/>
        <v>1</v>
      </c>
      <c r="D125" s="137">
        <f t="shared" si="31"/>
        <v>1</v>
      </c>
      <c r="E125" s="137">
        <f t="shared" si="31"/>
        <v>1</v>
      </c>
      <c r="F125" s="137">
        <f t="shared" si="31"/>
        <v>1</v>
      </c>
      <c r="G125" s="137">
        <f t="shared" si="31"/>
        <v>1</v>
      </c>
      <c r="H125" s="137">
        <f t="shared" si="31"/>
        <v>1</v>
      </c>
      <c r="I125" s="137">
        <f t="shared" si="31"/>
        <v>1</v>
      </c>
      <c r="J125" s="137">
        <f t="shared" si="31"/>
        <v>1</v>
      </c>
      <c r="K125" s="137">
        <f t="shared" si="31"/>
        <v>1</v>
      </c>
      <c r="L125" s="137">
        <f t="shared" si="31"/>
        <v>1</v>
      </c>
      <c r="M125" s="137">
        <f t="shared" si="31"/>
        <v>1</v>
      </c>
      <c r="N125" s="137">
        <f t="shared" si="31"/>
        <v>1</v>
      </c>
      <c r="O125" s="137">
        <f t="shared" si="31"/>
        <v>1</v>
      </c>
      <c r="P125" s="137">
        <f t="shared" si="31"/>
        <v>1</v>
      </c>
      <c r="Q125" s="137">
        <f t="shared" si="31"/>
        <v>1</v>
      </c>
      <c r="R125" s="137">
        <f t="shared" si="31"/>
        <v>1</v>
      </c>
      <c r="S125" s="137">
        <f t="shared" si="30"/>
        <v>1</v>
      </c>
      <c r="T125" s="137">
        <f t="shared" si="30"/>
        <v>1</v>
      </c>
      <c r="U125" s="137">
        <f t="shared" si="30"/>
        <v>1</v>
      </c>
      <c r="V125" s="137">
        <f t="shared" si="30"/>
        <v>1</v>
      </c>
      <c r="W125" s="137">
        <f t="shared" si="30"/>
        <v>1</v>
      </c>
      <c r="X125" s="137">
        <f t="shared" si="30"/>
        <v>1</v>
      </c>
      <c r="Y125" s="137">
        <f t="shared" si="30"/>
        <v>1</v>
      </c>
      <c r="Z125" s="137">
        <f t="shared" si="30"/>
        <v>1</v>
      </c>
      <c r="AA125" s="137">
        <f t="shared" si="30"/>
        <v>1</v>
      </c>
      <c r="AB125" s="137">
        <f t="shared" si="30"/>
        <v>1</v>
      </c>
      <c r="AC125" s="137">
        <f t="shared" si="30"/>
        <v>1</v>
      </c>
      <c r="AD125" s="137">
        <f t="shared" si="30"/>
        <v>1</v>
      </c>
      <c r="AE125" s="137">
        <f t="shared" si="30"/>
        <v>1</v>
      </c>
      <c r="AF125" s="137">
        <f t="shared" si="30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1"/>
        <v>1.58</v>
      </c>
      <c r="D126" s="137">
        <f t="shared" si="31"/>
        <v>1.58</v>
      </c>
      <c r="E126" s="137">
        <f t="shared" si="31"/>
        <v>1.58</v>
      </c>
      <c r="F126" s="137">
        <f t="shared" si="31"/>
        <v>1.58</v>
      </c>
      <c r="G126" s="137">
        <f t="shared" si="31"/>
        <v>1.58</v>
      </c>
      <c r="H126" s="137">
        <f t="shared" si="31"/>
        <v>1.58</v>
      </c>
      <c r="I126" s="137">
        <f t="shared" si="31"/>
        <v>1.58</v>
      </c>
      <c r="J126" s="137">
        <f t="shared" si="31"/>
        <v>1.58</v>
      </c>
      <c r="K126" s="137">
        <f t="shared" si="31"/>
        <v>1.58</v>
      </c>
      <c r="L126" s="137">
        <f t="shared" si="31"/>
        <v>1.58</v>
      </c>
      <c r="M126" s="137">
        <f t="shared" si="31"/>
        <v>1.58</v>
      </c>
      <c r="N126" s="137">
        <f t="shared" si="31"/>
        <v>1.58</v>
      </c>
      <c r="O126" s="137">
        <f t="shared" si="31"/>
        <v>1.58</v>
      </c>
      <c r="P126" s="137">
        <f t="shared" si="31"/>
        <v>1.58</v>
      </c>
      <c r="Q126" s="137">
        <f t="shared" si="31"/>
        <v>1.58</v>
      </c>
      <c r="R126" s="137">
        <f t="shared" si="31"/>
        <v>1.58</v>
      </c>
      <c r="S126" s="137">
        <f t="shared" si="30"/>
        <v>1.58</v>
      </c>
      <c r="T126" s="137">
        <f t="shared" si="30"/>
        <v>1.58</v>
      </c>
      <c r="U126" s="137">
        <f t="shared" si="30"/>
        <v>1.58</v>
      </c>
      <c r="V126" s="137">
        <f t="shared" si="30"/>
        <v>1.58</v>
      </c>
      <c r="W126" s="137">
        <f t="shared" si="30"/>
        <v>1.58</v>
      </c>
      <c r="X126" s="137">
        <f t="shared" si="30"/>
        <v>1.58</v>
      </c>
      <c r="Y126" s="137">
        <f t="shared" si="30"/>
        <v>1.58</v>
      </c>
      <c r="Z126" s="137">
        <f t="shared" si="30"/>
        <v>1.58</v>
      </c>
      <c r="AA126" s="137">
        <f t="shared" si="30"/>
        <v>1.58</v>
      </c>
      <c r="AB126" s="137">
        <f t="shared" si="30"/>
        <v>1.58</v>
      </c>
      <c r="AC126" s="137">
        <f t="shared" si="30"/>
        <v>1.58</v>
      </c>
      <c r="AD126" s="137">
        <f t="shared" si="30"/>
        <v>1.58</v>
      </c>
      <c r="AE126" s="137">
        <f t="shared" si="30"/>
        <v>1.58</v>
      </c>
      <c r="AF126" s="137">
        <f t="shared" si="30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1"/>
        <v>1.46</v>
      </c>
      <c r="D127" s="137">
        <f t="shared" si="31"/>
        <v>1.46</v>
      </c>
      <c r="E127" s="137">
        <f t="shared" si="31"/>
        <v>1.46</v>
      </c>
      <c r="F127" s="137">
        <f t="shared" si="31"/>
        <v>1.46</v>
      </c>
      <c r="G127" s="137">
        <f t="shared" si="31"/>
        <v>1.46</v>
      </c>
      <c r="H127" s="137">
        <f t="shared" si="31"/>
        <v>1.46</v>
      </c>
      <c r="I127" s="137">
        <f t="shared" si="31"/>
        <v>1.46</v>
      </c>
      <c r="J127" s="137">
        <f t="shared" si="31"/>
        <v>1.46</v>
      </c>
      <c r="K127" s="137">
        <f t="shared" si="31"/>
        <v>1.46</v>
      </c>
      <c r="L127" s="137">
        <f t="shared" si="31"/>
        <v>1.46</v>
      </c>
      <c r="M127" s="137">
        <f t="shared" si="31"/>
        <v>1.46</v>
      </c>
      <c r="N127" s="137">
        <f t="shared" si="31"/>
        <v>1.46</v>
      </c>
      <c r="O127" s="137">
        <f t="shared" si="31"/>
        <v>1.46</v>
      </c>
      <c r="P127" s="137">
        <f t="shared" si="31"/>
        <v>1.46</v>
      </c>
      <c r="Q127" s="137">
        <f t="shared" si="31"/>
        <v>1.46</v>
      </c>
      <c r="R127" s="137">
        <f t="shared" si="31"/>
        <v>1.46</v>
      </c>
      <c r="S127" s="137">
        <f t="shared" ref="S127:AF128" si="32">R127</f>
        <v>1.46</v>
      </c>
      <c r="T127" s="137">
        <f t="shared" si="32"/>
        <v>1.46</v>
      </c>
      <c r="U127" s="137">
        <f t="shared" si="32"/>
        <v>1.46</v>
      </c>
      <c r="V127" s="137">
        <f t="shared" si="32"/>
        <v>1.46</v>
      </c>
      <c r="W127" s="137">
        <f t="shared" si="32"/>
        <v>1.46</v>
      </c>
      <c r="X127" s="137">
        <f t="shared" si="32"/>
        <v>1.46</v>
      </c>
      <c r="Y127" s="137">
        <f t="shared" si="32"/>
        <v>1.46</v>
      </c>
      <c r="Z127" s="137">
        <f t="shared" si="32"/>
        <v>1.46</v>
      </c>
      <c r="AA127" s="137">
        <f t="shared" si="32"/>
        <v>1.46</v>
      </c>
      <c r="AB127" s="137">
        <f t="shared" si="32"/>
        <v>1.46</v>
      </c>
      <c r="AC127" s="137">
        <f t="shared" si="32"/>
        <v>1.46</v>
      </c>
      <c r="AD127" s="137">
        <f t="shared" si="32"/>
        <v>1.46</v>
      </c>
      <c r="AE127" s="137">
        <f t="shared" si="32"/>
        <v>1.46</v>
      </c>
      <c r="AF127" s="137">
        <f t="shared" si="32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1"/>
        <v>1.48</v>
      </c>
      <c r="D128" s="137">
        <f t="shared" si="31"/>
        <v>1.48</v>
      </c>
      <c r="E128" s="137">
        <f t="shared" si="31"/>
        <v>1.48</v>
      </c>
      <c r="F128" s="137">
        <f t="shared" si="31"/>
        <v>1.48</v>
      </c>
      <c r="G128" s="137">
        <f t="shared" si="31"/>
        <v>1.48</v>
      </c>
      <c r="H128" s="137">
        <f t="shared" si="31"/>
        <v>1.48</v>
      </c>
      <c r="I128" s="137">
        <f t="shared" si="31"/>
        <v>1.48</v>
      </c>
      <c r="J128" s="137">
        <f t="shared" si="31"/>
        <v>1.48</v>
      </c>
      <c r="K128" s="137">
        <f t="shared" si="31"/>
        <v>1.48</v>
      </c>
      <c r="L128" s="137">
        <f t="shared" si="31"/>
        <v>1.48</v>
      </c>
      <c r="M128" s="137">
        <f t="shared" si="31"/>
        <v>1.48</v>
      </c>
      <c r="N128" s="137">
        <f t="shared" si="31"/>
        <v>1.48</v>
      </c>
      <c r="O128" s="137">
        <f t="shared" si="31"/>
        <v>1.48</v>
      </c>
      <c r="P128" s="137">
        <f t="shared" si="31"/>
        <v>1.48</v>
      </c>
      <c r="Q128" s="137">
        <f t="shared" si="31"/>
        <v>1.48</v>
      </c>
      <c r="R128" s="137">
        <f t="shared" si="31"/>
        <v>1.48</v>
      </c>
      <c r="S128" s="137">
        <f t="shared" si="32"/>
        <v>1.48</v>
      </c>
      <c r="T128" s="137">
        <f t="shared" si="32"/>
        <v>1.48</v>
      </c>
      <c r="U128" s="137">
        <f t="shared" si="32"/>
        <v>1.48</v>
      </c>
      <c r="V128" s="137">
        <f t="shared" si="32"/>
        <v>1.48</v>
      </c>
      <c r="W128" s="137">
        <f t="shared" si="32"/>
        <v>1.48</v>
      </c>
      <c r="X128" s="137">
        <f t="shared" si="32"/>
        <v>1.48</v>
      </c>
      <c r="Y128" s="137">
        <f t="shared" si="32"/>
        <v>1.48</v>
      </c>
      <c r="Z128" s="137">
        <f t="shared" si="32"/>
        <v>1.48</v>
      </c>
      <c r="AA128" s="137">
        <f t="shared" si="32"/>
        <v>1.48</v>
      </c>
      <c r="AB128" s="137">
        <f t="shared" si="32"/>
        <v>1.48</v>
      </c>
      <c r="AC128" s="137">
        <f t="shared" si="32"/>
        <v>1.48</v>
      </c>
      <c r="AD128" s="137">
        <f t="shared" si="32"/>
        <v>1.48</v>
      </c>
      <c r="AE128" s="137">
        <f t="shared" si="32"/>
        <v>1.48</v>
      </c>
      <c r="AF128" s="137">
        <f t="shared" si="32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3">B130</f>
        <v>2.2000000000000002</v>
      </c>
      <c r="D130" s="137">
        <f t="shared" si="33"/>
        <v>2.2000000000000002</v>
      </c>
      <c r="E130" s="137">
        <f t="shared" si="33"/>
        <v>2.2000000000000002</v>
      </c>
      <c r="F130" s="137">
        <f t="shared" si="33"/>
        <v>2.2000000000000002</v>
      </c>
      <c r="G130" s="137">
        <f t="shared" si="33"/>
        <v>2.2000000000000002</v>
      </c>
      <c r="H130" s="137">
        <f t="shared" si="33"/>
        <v>2.2000000000000002</v>
      </c>
      <c r="I130" s="137">
        <f t="shared" si="33"/>
        <v>2.2000000000000002</v>
      </c>
      <c r="J130" s="137">
        <f t="shared" si="33"/>
        <v>2.2000000000000002</v>
      </c>
      <c r="K130" s="137">
        <f t="shared" si="33"/>
        <v>2.2000000000000002</v>
      </c>
      <c r="L130" s="137">
        <f t="shared" si="33"/>
        <v>2.2000000000000002</v>
      </c>
      <c r="M130" s="137">
        <f t="shared" si="33"/>
        <v>2.2000000000000002</v>
      </c>
      <c r="N130" s="137">
        <f t="shared" si="33"/>
        <v>2.2000000000000002</v>
      </c>
      <c r="O130" s="137">
        <f t="shared" si="33"/>
        <v>2.2000000000000002</v>
      </c>
      <c r="P130" s="137">
        <f t="shared" si="33"/>
        <v>2.2000000000000002</v>
      </c>
      <c r="Q130" s="137">
        <f t="shared" si="33"/>
        <v>2.2000000000000002</v>
      </c>
      <c r="R130" s="137">
        <f t="shared" si="33"/>
        <v>2.2000000000000002</v>
      </c>
      <c r="S130" s="137">
        <f t="shared" ref="S130:AF137" si="34">R130</f>
        <v>2.2000000000000002</v>
      </c>
      <c r="T130" s="137">
        <f t="shared" si="34"/>
        <v>2.2000000000000002</v>
      </c>
      <c r="U130" s="137">
        <f t="shared" si="34"/>
        <v>2.2000000000000002</v>
      </c>
      <c r="V130" s="137">
        <f t="shared" si="34"/>
        <v>2.2000000000000002</v>
      </c>
      <c r="W130" s="137">
        <f t="shared" si="34"/>
        <v>2.2000000000000002</v>
      </c>
      <c r="X130" s="137">
        <f t="shared" si="34"/>
        <v>2.2000000000000002</v>
      </c>
      <c r="Y130" s="137">
        <f t="shared" si="34"/>
        <v>2.2000000000000002</v>
      </c>
      <c r="Z130" s="137">
        <f t="shared" si="34"/>
        <v>2.2000000000000002</v>
      </c>
      <c r="AA130" s="137">
        <f t="shared" si="34"/>
        <v>2.2000000000000002</v>
      </c>
      <c r="AB130" s="137">
        <f t="shared" si="34"/>
        <v>2.2000000000000002</v>
      </c>
      <c r="AC130" s="137">
        <f t="shared" si="34"/>
        <v>2.2000000000000002</v>
      </c>
      <c r="AD130" s="137">
        <f t="shared" si="34"/>
        <v>2.2000000000000002</v>
      </c>
      <c r="AE130" s="137">
        <f t="shared" si="34"/>
        <v>2.2000000000000002</v>
      </c>
      <c r="AF130" s="137">
        <f t="shared" si="34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3"/>
        <v>2</v>
      </c>
      <c r="D131" s="137">
        <f t="shared" si="33"/>
        <v>2</v>
      </c>
      <c r="E131" s="137">
        <f t="shared" si="33"/>
        <v>2</v>
      </c>
      <c r="F131" s="137">
        <f t="shared" si="33"/>
        <v>2</v>
      </c>
      <c r="G131" s="137">
        <f t="shared" si="33"/>
        <v>2</v>
      </c>
      <c r="H131" s="137">
        <f t="shared" si="33"/>
        <v>2</v>
      </c>
      <c r="I131" s="137">
        <f t="shared" si="33"/>
        <v>2</v>
      </c>
      <c r="J131" s="137">
        <f t="shared" si="33"/>
        <v>2</v>
      </c>
      <c r="K131" s="137">
        <f t="shared" si="33"/>
        <v>2</v>
      </c>
      <c r="L131" s="137">
        <f t="shared" si="33"/>
        <v>2</v>
      </c>
      <c r="M131" s="137">
        <f t="shared" si="33"/>
        <v>2</v>
      </c>
      <c r="N131" s="137">
        <f t="shared" si="33"/>
        <v>2</v>
      </c>
      <c r="O131" s="137">
        <f t="shared" si="33"/>
        <v>2</v>
      </c>
      <c r="P131" s="137">
        <f t="shared" si="33"/>
        <v>2</v>
      </c>
      <c r="Q131" s="137">
        <f t="shared" si="33"/>
        <v>2</v>
      </c>
      <c r="R131" s="137">
        <f t="shared" si="33"/>
        <v>2</v>
      </c>
      <c r="S131" s="137">
        <f t="shared" si="34"/>
        <v>2</v>
      </c>
      <c r="T131" s="137">
        <f t="shared" si="34"/>
        <v>2</v>
      </c>
      <c r="U131" s="137">
        <f t="shared" si="34"/>
        <v>2</v>
      </c>
      <c r="V131" s="137">
        <f t="shared" si="34"/>
        <v>2</v>
      </c>
      <c r="W131" s="137">
        <f t="shared" si="34"/>
        <v>2</v>
      </c>
      <c r="X131" s="137">
        <f t="shared" si="34"/>
        <v>2</v>
      </c>
      <c r="Y131" s="137">
        <f t="shared" si="34"/>
        <v>2</v>
      </c>
      <c r="Z131" s="137">
        <f t="shared" si="34"/>
        <v>2</v>
      </c>
      <c r="AA131" s="137">
        <f t="shared" si="34"/>
        <v>2</v>
      </c>
      <c r="AB131" s="137">
        <f t="shared" si="34"/>
        <v>2</v>
      </c>
      <c r="AC131" s="137">
        <f t="shared" si="34"/>
        <v>2</v>
      </c>
      <c r="AD131" s="137">
        <f t="shared" si="34"/>
        <v>2</v>
      </c>
      <c r="AE131" s="137">
        <f t="shared" si="34"/>
        <v>2</v>
      </c>
      <c r="AF131" s="137">
        <f t="shared" si="34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3"/>
        <v>1.25</v>
      </c>
      <c r="D132" s="137">
        <f t="shared" si="33"/>
        <v>1.25</v>
      </c>
      <c r="E132" s="137">
        <f t="shared" si="33"/>
        <v>1.25</v>
      </c>
      <c r="F132" s="137">
        <f t="shared" si="33"/>
        <v>1.25</v>
      </c>
      <c r="G132" s="137">
        <f t="shared" si="33"/>
        <v>1.25</v>
      </c>
      <c r="H132" s="137">
        <f t="shared" si="33"/>
        <v>1.25</v>
      </c>
      <c r="I132" s="137">
        <f t="shared" si="33"/>
        <v>1.25</v>
      </c>
      <c r="J132" s="137">
        <f t="shared" si="33"/>
        <v>1.25</v>
      </c>
      <c r="K132" s="137">
        <f t="shared" si="33"/>
        <v>1.25</v>
      </c>
      <c r="L132" s="137">
        <f t="shared" si="33"/>
        <v>1.25</v>
      </c>
      <c r="M132" s="137">
        <f t="shared" si="33"/>
        <v>1.25</v>
      </c>
      <c r="N132" s="137">
        <f t="shared" si="33"/>
        <v>1.25</v>
      </c>
      <c r="O132" s="137">
        <f t="shared" si="33"/>
        <v>1.25</v>
      </c>
      <c r="P132" s="137">
        <f t="shared" si="33"/>
        <v>1.25</v>
      </c>
      <c r="Q132" s="137">
        <f t="shared" si="33"/>
        <v>1.25</v>
      </c>
      <c r="R132" s="137">
        <f t="shared" si="33"/>
        <v>1.25</v>
      </c>
      <c r="S132" s="137">
        <f t="shared" si="34"/>
        <v>1.25</v>
      </c>
      <c r="T132" s="137">
        <f t="shared" si="34"/>
        <v>1.25</v>
      </c>
      <c r="U132" s="137">
        <f t="shared" si="34"/>
        <v>1.25</v>
      </c>
      <c r="V132" s="137">
        <f t="shared" si="34"/>
        <v>1.25</v>
      </c>
      <c r="W132" s="137">
        <f t="shared" si="34"/>
        <v>1.25</v>
      </c>
      <c r="X132" s="137">
        <f t="shared" si="34"/>
        <v>1.25</v>
      </c>
      <c r="Y132" s="137">
        <f t="shared" si="34"/>
        <v>1.25</v>
      </c>
      <c r="Z132" s="137">
        <f t="shared" si="34"/>
        <v>1.25</v>
      </c>
      <c r="AA132" s="137">
        <f t="shared" si="34"/>
        <v>1.25</v>
      </c>
      <c r="AB132" s="137">
        <f t="shared" si="34"/>
        <v>1.25</v>
      </c>
      <c r="AC132" s="137">
        <f t="shared" si="34"/>
        <v>1.25</v>
      </c>
      <c r="AD132" s="137">
        <f t="shared" si="34"/>
        <v>1.25</v>
      </c>
      <c r="AE132" s="137">
        <f t="shared" si="34"/>
        <v>1.25</v>
      </c>
      <c r="AF132" s="137">
        <f t="shared" si="34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3"/>
        <v>1.1499999999999999</v>
      </c>
      <c r="D133" s="137">
        <f t="shared" si="33"/>
        <v>1.1499999999999999</v>
      </c>
      <c r="E133" s="137">
        <f t="shared" si="33"/>
        <v>1.1499999999999999</v>
      </c>
      <c r="F133" s="137">
        <f t="shared" si="33"/>
        <v>1.1499999999999999</v>
      </c>
      <c r="G133" s="137">
        <f t="shared" si="33"/>
        <v>1.1499999999999999</v>
      </c>
      <c r="H133" s="137">
        <f t="shared" si="33"/>
        <v>1.1499999999999999</v>
      </c>
      <c r="I133" s="137">
        <f t="shared" si="33"/>
        <v>1.1499999999999999</v>
      </c>
      <c r="J133" s="137">
        <f t="shared" si="33"/>
        <v>1.1499999999999999</v>
      </c>
      <c r="K133" s="137">
        <f t="shared" si="33"/>
        <v>1.1499999999999999</v>
      </c>
      <c r="L133" s="137">
        <f t="shared" si="33"/>
        <v>1.1499999999999999</v>
      </c>
      <c r="M133" s="137">
        <f t="shared" si="33"/>
        <v>1.1499999999999999</v>
      </c>
      <c r="N133" s="137">
        <f t="shared" si="33"/>
        <v>1.1499999999999999</v>
      </c>
      <c r="O133" s="137">
        <f t="shared" si="33"/>
        <v>1.1499999999999999</v>
      </c>
      <c r="P133" s="137">
        <f t="shared" si="33"/>
        <v>1.1499999999999999</v>
      </c>
      <c r="Q133" s="137">
        <f t="shared" si="33"/>
        <v>1.1499999999999999</v>
      </c>
      <c r="R133" s="137">
        <f t="shared" si="33"/>
        <v>1.1499999999999999</v>
      </c>
      <c r="S133" s="137">
        <f t="shared" si="34"/>
        <v>1.1499999999999999</v>
      </c>
      <c r="T133" s="137">
        <f t="shared" si="34"/>
        <v>1.1499999999999999</v>
      </c>
      <c r="U133" s="137">
        <f t="shared" si="34"/>
        <v>1.1499999999999999</v>
      </c>
      <c r="V133" s="137">
        <f t="shared" si="34"/>
        <v>1.1499999999999999</v>
      </c>
      <c r="W133" s="137">
        <f t="shared" si="34"/>
        <v>1.1499999999999999</v>
      </c>
      <c r="X133" s="137">
        <f t="shared" si="34"/>
        <v>1.1499999999999999</v>
      </c>
      <c r="Y133" s="137">
        <f t="shared" si="34"/>
        <v>1.1499999999999999</v>
      </c>
      <c r="Z133" s="137">
        <f t="shared" si="34"/>
        <v>1.1499999999999999</v>
      </c>
      <c r="AA133" s="137">
        <f t="shared" si="34"/>
        <v>1.1499999999999999</v>
      </c>
      <c r="AB133" s="137">
        <f t="shared" si="34"/>
        <v>1.1499999999999999</v>
      </c>
      <c r="AC133" s="137">
        <f t="shared" si="34"/>
        <v>1.1499999999999999</v>
      </c>
      <c r="AD133" s="137">
        <f t="shared" si="34"/>
        <v>1.1499999999999999</v>
      </c>
      <c r="AE133" s="137">
        <f t="shared" si="34"/>
        <v>1.1499999999999999</v>
      </c>
      <c r="AF133" s="137">
        <f t="shared" si="34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3"/>
        <v>2.133</v>
      </c>
      <c r="D134" s="137">
        <f t="shared" si="33"/>
        <v>2.133</v>
      </c>
      <c r="E134" s="137">
        <f t="shared" si="33"/>
        <v>2.133</v>
      </c>
      <c r="F134" s="137">
        <f t="shared" si="33"/>
        <v>2.133</v>
      </c>
      <c r="G134" s="137">
        <f t="shared" si="33"/>
        <v>2.133</v>
      </c>
      <c r="H134" s="137">
        <f t="shared" si="33"/>
        <v>2.133</v>
      </c>
      <c r="I134" s="137">
        <f t="shared" si="33"/>
        <v>2.133</v>
      </c>
      <c r="J134" s="137">
        <f t="shared" si="33"/>
        <v>2.133</v>
      </c>
      <c r="K134" s="137">
        <f t="shared" si="33"/>
        <v>2.133</v>
      </c>
      <c r="L134" s="137">
        <f t="shared" si="33"/>
        <v>2.133</v>
      </c>
      <c r="M134" s="137">
        <f t="shared" si="33"/>
        <v>2.133</v>
      </c>
      <c r="N134" s="137">
        <f t="shared" si="33"/>
        <v>2.133</v>
      </c>
      <c r="O134" s="137">
        <f t="shared" si="33"/>
        <v>2.133</v>
      </c>
      <c r="P134" s="137">
        <f t="shared" si="33"/>
        <v>2.133</v>
      </c>
      <c r="Q134" s="137">
        <f t="shared" si="33"/>
        <v>2.133</v>
      </c>
      <c r="R134" s="137">
        <f t="shared" si="33"/>
        <v>2.133</v>
      </c>
      <c r="S134" s="137">
        <f t="shared" si="34"/>
        <v>2.133</v>
      </c>
      <c r="T134" s="137">
        <f t="shared" si="34"/>
        <v>2.133</v>
      </c>
      <c r="U134" s="137">
        <f t="shared" si="34"/>
        <v>2.133</v>
      </c>
      <c r="V134" s="137">
        <f t="shared" si="34"/>
        <v>2.133</v>
      </c>
      <c r="W134" s="137">
        <f t="shared" si="34"/>
        <v>2.133</v>
      </c>
      <c r="X134" s="137">
        <f t="shared" si="34"/>
        <v>2.133</v>
      </c>
      <c r="Y134" s="137">
        <f t="shared" si="34"/>
        <v>2.133</v>
      </c>
      <c r="Z134" s="137">
        <f t="shared" si="34"/>
        <v>2.133</v>
      </c>
      <c r="AA134" s="137">
        <f t="shared" si="34"/>
        <v>2.133</v>
      </c>
      <c r="AB134" s="137">
        <f t="shared" si="34"/>
        <v>2.133</v>
      </c>
      <c r="AC134" s="137">
        <f t="shared" si="34"/>
        <v>2.133</v>
      </c>
      <c r="AD134" s="137">
        <f t="shared" si="34"/>
        <v>2.133</v>
      </c>
      <c r="AE134" s="137">
        <f t="shared" si="34"/>
        <v>2.133</v>
      </c>
      <c r="AF134" s="137">
        <f t="shared" si="34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3"/>
        <v>2.09</v>
      </c>
      <c r="D135" s="137">
        <f t="shared" si="33"/>
        <v>2.09</v>
      </c>
      <c r="E135" s="137">
        <f t="shared" si="33"/>
        <v>2.09</v>
      </c>
      <c r="F135" s="137">
        <f t="shared" si="33"/>
        <v>2.09</v>
      </c>
      <c r="G135" s="137">
        <f t="shared" si="33"/>
        <v>2.09</v>
      </c>
      <c r="H135" s="137">
        <f t="shared" si="33"/>
        <v>2.09</v>
      </c>
      <c r="I135" s="137">
        <f t="shared" si="33"/>
        <v>2.09</v>
      </c>
      <c r="J135" s="137">
        <f t="shared" si="33"/>
        <v>2.09</v>
      </c>
      <c r="K135" s="137">
        <f t="shared" si="33"/>
        <v>2.09</v>
      </c>
      <c r="L135" s="137">
        <f t="shared" si="33"/>
        <v>2.09</v>
      </c>
      <c r="M135" s="137">
        <f t="shared" si="33"/>
        <v>2.09</v>
      </c>
      <c r="N135" s="137">
        <f t="shared" si="33"/>
        <v>2.09</v>
      </c>
      <c r="O135" s="137">
        <f t="shared" si="33"/>
        <v>2.09</v>
      </c>
      <c r="P135" s="137">
        <f t="shared" si="33"/>
        <v>2.09</v>
      </c>
      <c r="Q135" s="137">
        <f t="shared" si="33"/>
        <v>2.09</v>
      </c>
      <c r="R135" s="137">
        <f t="shared" si="33"/>
        <v>2.09</v>
      </c>
      <c r="S135" s="137">
        <f t="shared" si="34"/>
        <v>2.09</v>
      </c>
      <c r="T135" s="137">
        <f t="shared" si="34"/>
        <v>2.09</v>
      </c>
      <c r="U135" s="137">
        <f t="shared" si="34"/>
        <v>2.09</v>
      </c>
      <c r="V135" s="137">
        <f t="shared" si="34"/>
        <v>2.09</v>
      </c>
      <c r="W135" s="137">
        <f t="shared" si="34"/>
        <v>2.09</v>
      </c>
      <c r="X135" s="137">
        <f t="shared" si="34"/>
        <v>2.09</v>
      </c>
      <c r="Y135" s="137">
        <f t="shared" si="34"/>
        <v>2.09</v>
      </c>
      <c r="Z135" s="137">
        <f t="shared" si="34"/>
        <v>2.09</v>
      </c>
      <c r="AA135" s="137">
        <f t="shared" si="34"/>
        <v>2.09</v>
      </c>
      <c r="AB135" s="137">
        <f t="shared" si="34"/>
        <v>2.09</v>
      </c>
      <c r="AC135" s="137">
        <f t="shared" si="34"/>
        <v>2.09</v>
      </c>
      <c r="AD135" s="137">
        <f t="shared" si="34"/>
        <v>2.09</v>
      </c>
      <c r="AE135" s="137">
        <f t="shared" si="34"/>
        <v>2.09</v>
      </c>
      <c r="AF135" s="137">
        <f t="shared" si="34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3"/>
        <v>1.1399999999999999</v>
      </c>
      <c r="D136" s="137">
        <f t="shared" si="33"/>
        <v>1.1399999999999999</v>
      </c>
      <c r="E136" s="137">
        <f t="shared" si="33"/>
        <v>1.1399999999999999</v>
      </c>
      <c r="F136" s="137">
        <f t="shared" si="33"/>
        <v>1.1399999999999999</v>
      </c>
      <c r="G136" s="137">
        <f t="shared" si="33"/>
        <v>1.1399999999999999</v>
      </c>
      <c r="H136" s="137">
        <f t="shared" si="33"/>
        <v>1.1399999999999999</v>
      </c>
      <c r="I136" s="137">
        <f t="shared" si="33"/>
        <v>1.1399999999999999</v>
      </c>
      <c r="J136" s="137">
        <f t="shared" si="33"/>
        <v>1.1399999999999999</v>
      </c>
      <c r="K136" s="137">
        <f t="shared" si="33"/>
        <v>1.1399999999999999</v>
      </c>
      <c r="L136" s="137">
        <f t="shared" si="33"/>
        <v>1.1399999999999999</v>
      </c>
      <c r="M136" s="137">
        <f t="shared" si="33"/>
        <v>1.1399999999999999</v>
      </c>
      <c r="N136" s="137">
        <f t="shared" si="33"/>
        <v>1.1399999999999999</v>
      </c>
      <c r="O136" s="137">
        <f t="shared" si="33"/>
        <v>1.1399999999999999</v>
      </c>
      <c r="P136" s="137">
        <f t="shared" si="33"/>
        <v>1.1399999999999999</v>
      </c>
      <c r="Q136" s="137">
        <f t="shared" si="33"/>
        <v>1.1399999999999999</v>
      </c>
      <c r="R136" s="137">
        <f t="shared" si="33"/>
        <v>1.1399999999999999</v>
      </c>
      <c r="S136" s="137">
        <f t="shared" si="34"/>
        <v>1.1399999999999999</v>
      </c>
      <c r="T136" s="137">
        <f t="shared" si="34"/>
        <v>1.1399999999999999</v>
      </c>
      <c r="U136" s="137">
        <f t="shared" si="34"/>
        <v>1.1399999999999999</v>
      </c>
      <c r="V136" s="137">
        <f t="shared" si="34"/>
        <v>1.1399999999999999</v>
      </c>
      <c r="W136" s="137">
        <f t="shared" si="34"/>
        <v>1.1399999999999999</v>
      </c>
      <c r="X136" s="137">
        <f t="shared" si="34"/>
        <v>1.1399999999999999</v>
      </c>
      <c r="Y136" s="137">
        <f t="shared" si="34"/>
        <v>1.1399999999999999</v>
      </c>
      <c r="Z136" s="137">
        <f t="shared" si="34"/>
        <v>1.1399999999999999</v>
      </c>
      <c r="AA136" s="137">
        <f t="shared" si="34"/>
        <v>1.1399999999999999</v>
      </c>
      <c r="AB136" s="137">
        <f t="shared" si="34"/>
        <v>1.1399999999999999</v>
      </c>
      <c r="AC136" s="137">
        <f t="shared" si="34"/>
        <v>1.1399999999999999</v>
      </c>
      <c r="AD136" s="137">
        <f t="shared" si="34"/>
        <v>1.1399999999999999</v>
      </c>
      <c r="AE136" s="137">
        <f t="shared" si="34"/>
        <v>1.1399999999999999</v>
      </c>
      <c r="AF136" s="137">
        <f t="shared" si="34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3"/>
        <v>0.82</v>
      </c>
      <c r="D137" s="137">
        <f t="shared" si="33"/>
        <v>0.82</v>
      </c>
      <c r="E137" s="137">
        <f t="shared" si="33"/>
        <v>0.82</v>
      </c>
      <c r="F137" s="137">
        <f t="shared" si="33"/>
        <v>0.82</v>
      </c>
      <c r="G137" s="137">
        <f t="shared" si="33"/>
        <v>0.82</v>
      </c>
      <c r="H137" s="137">
        <f t="shared" si="33"/>
        <v>0.82</v>
      </c>
      <c r="I137" s="137">
        <f t="shared" si="33"/>
        <v>0.82</v>
      </c>
      <c r="J137" s="137">
        <f t="shared" si="33"/>
        <v>0.82</v>
      </c>
      <c r="K137" s="137">
        <f t="shared" si="33"/>
        <v>0.82</v>
      </c>
      <c r="L137" s="137">
        <f t="shared" si="33"/>
        <v>0.82</v>
      </c>
      <c r="M137" s="137">
        <f t="shared" si="33"/>
        <v>0.82</v>
      </c>
      <c r="N137" s="137">
        <f t="shared" si="33"/>
        <v>0.82</v>
      </c>
      <c r="O137" s="137">
        <f t="shared" si="33"/>
        <v>0.82</v>
      </c>
      <c r="P137" s="137">
        <f t="shared" si="33"/>
        <v>0.82</v>
      </c>
      <c r="Q137" s="137">
        <f t="shared" si="33"/>
        <v>0.82</v>
      </c>
      <c r="R137" s="137">
        <f t="shared" si="33"/>
        <v>0.82</v>
      </c>
      <c r="S137" s="137">
        <f t="shared" si="34"/>
        <v>0.82</v>
      </c>
      <c r="T137" s="137">
        <f t="shared" si="34"/>
        <v>0.82</v>
      </c>
      <c r="U137" s="137">
        <f t="shared" si="34"/>
        <v>0.82</v>
      </c>
      <c r="V137" s="137">
        <f t="shared" si="34"/>
        <v>0.82</v>
      </c>
      <c r="W137" s="137">
        <f t="shared" si="34"/>
        <v>0.82</v>
      </c>
      <c r="X137" s="137">
        <f t="shared" si="34"/>
        <v>0.82</v>
      </c>
      <c r="Y137" s="137">
        <f t="shared" si="34"/>
        <v>0.82</v>
      </c>
      <c r="Z137" s="137">
        <f t="shared" si="34"/>
        <v>0.82</v>
      </c>
      <c r="AA137" s="137">
        <f t="shared" si="34"/>
        <v>0.82</v>
      </c>
      <c r="AB137" s="137">
        <f t="shared" si="34"/>
        <v>0.82</v>
      </c>
      <c r="AC137" s="137">
        <f t="shared" si="34"/>
        <v>0.82</v>
      </c>
      <c r="AD137" s="137">
        <f t="shared" si="34"/>
        <v>0.82</v>
      </c>
      <c r="AE137" s="137">
        <f t="shared" si="34"/>
        <v>0.82</v>
      </c>
      <c r="AF137" s="137">
        <f t="shared" si="34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5">B139</f>
        <v>2</v>
      </c>
      <c r="D139" s="137">
        <f t="shared" si="35"/>
        <v>2</v>
      </c>
      <c r="E139" s="137">
        <f t="shared" si="35"/>
        <v>2</v>
      </c>
      <c r="F139" s="137">
        <f t="shared" si="35"/>
        <v>2</v>
      </c>
      <c r="G139" s="137">
        <f t="shared" si="35"/>
        <v>2</v>
      </c>
      <c r="H139" s="137">
        <f t="shared" si="35"/>
        <v>2</v>
      </c>
      <c r="I139" s="137">
        <f t="shared" si="35"/>
        <v>2</v>
      </c>
      <c r="J139" s="137">
        <f t="shared" si="35"/>
        <v>2</v>
      </c>
      <c r="K139" s="137">
        <f t="shared" si="35"/>
        <v>2</v>
      </c>
      <c r="L139" s="137">
        <f t="shared" si="35"/>
        <v>2</v>
      </c>
      <c r="M139" s="137">
        <f t="shared" si="35"/>
        <v>2</v>
      </c>
      <c r="N139" s="137">
        <f t="shared" si="35"/>
        <v>2</v>
      </c>
      <c r="O139" s="137">
        <f t="shared" si="35"/>
        <v>2</v>
      </c>
      <c r="P139" s="137">
        <f t="shared" si="35"/>
        <v>2</v>
      </c>
      <c r="Q139" s="137">
        <f t="shared" si="35"/>
        <v>2</v>
      </c>
      <c r="R139" s="137">
        <f t="shared" si="35"/>
        <v>2</v>
      </c>
      <c r="S139" s="137">
        <f t="shared" ref="S139:AF145" si="36">R139</f>
        <v>2</v>
      </c>
      <c r="T139" s="137">
        <f t="shared" si="36"/>
        <v>2</v>
      </c>
      <c r="U139" s="137">
        <f t="shared" si="36"/>
        <v>2</v>
      </c>
      <c r="V139" s="137">
        <f t="shared" si="36"/>
        <v>2</v>
      </c>
      <c r="W139" s="137">
        <f t="shared" si="36"/>
        <v>2</v>
      </c>
      <c r="X139" s="137">
        <f t="shared" si="36"/>
        <v>2</v>
      </c>
      <c r="Y139" s="137">
        <f t="shared" si="36"/>
        <v>2</v>
      </c>
      <c r="Z139" s="137">
        <f t="shared" si="36"/>
        <v>2</v>
      </c>
      <c r="AA139" s="137">
        <f t="shared" si="36"/>
        <v>2</v>
      </c>
      <c r="AB139" s="137">
        <f t="shared" si="36"/>
        <v>2</v>
      </c>
      <c r="AC139" s="137">
        <f t="shared" si="36"/>
        <v>2</v>
      </c>
      <c r="AD139" s="137">
        <f t="shared" si="36"/>
        <v>2</v>
      </c>
      <c r="AE139" s="137">
        <f t="shared" si="36"/>
        <v>2</v>
      </c>
      <c r="AF139" s="137">
        <f t="shared" si="36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5"/>
        <v>5.61</v>
      </c>
      <c r="D140" s="137">
        <f t="shared" si="35"/>
        <v>5.61</v>
      </c>
      <c r="E140" s="137">
        <f t="shared" si="35"/>
        <v>5.61</v>
      </c>
      <c r="F140" s="137">
        <f t="shared" si="35"/>
        <v>5.61</v>
      </c>
      <c r="G140" s="137">
        <f t="shared" si="35"/>
        <v>5.61</v>
      </c>
      <c r="H140" s="137">
        <f t="shared" si="35"/>
        <v>5.61</v>
      </c>
      <c r="I140" s="137">
        <f t="shared" si="35"/>
        <v>5.61</v>
      </c>
      <c r="J140" s="137">
        <f t="shared" si="35"/>
        <v>5.61</v>
      </c>
      <c r="K140" s="137">
        <f t="shared" si="35"/>
        <v>5.61</v>
      </c>
      <c r="L140" s="137">
        <f t="shared" si="35"/>
        <v>5.61</v>
      </c>
      <c r="M140" s="137">
        <f t="shared" si="35"/>
        <v>5.61</v>
      </c>
      <c r="N140" s="137">
        <f t="shared" si="35"/>
        <v>5.61</v>
      </c>
      <c r="O140" s="137">
        <f t="shared" si="35"/>
        <v>5.61</v>
      </c>
      <c r="P140" s="137">
        <f t="shared" si="35"/>
        <v>5.61</v>
      </c>
      <c r="Q140" s="137">
        <f t="shared" si="35"/>
        <v>5.61</v>
      </c>
      <c r="R140" s="137">
        <f t="shared" si="35"/>
        <v>5.61</v>
      </c>
      <c r="S140" s="137">
        <f t="shared" si="36"/>
        <v>5.61</v>
      </c>
      <c r="T140" s="137">
        <f t="shared" si="36"/>
        <v>5.61</v>
      </c>
      <c r="U140" s="137">
        <f t="shared" si="36"/>
        <v>5.61</v>
      </c>
      <c r="V140" s="137">
        <f t="shared" si="36"/>
        <v>5.61</v>
      </c>
      <c r="W140" s="137">
        <f t="shared" si="36"/>
        <v>5.61</v>
      </c>
      <c r="X140" s="137">
        <f t="shared" si="36"/>
        <v>5.61</v>
      </c>
      <c r="Y140" s="137">
        <f t="shared" si="36"/>
        <v>5.61</v>
      </c>
      <c r="Z140" s="137">
        <f t="shared" si="36"/>
        <v>5.61</v>
      </c>
      <c r="AA140" s="137">
        <f t="shared" si="36"/>
        <v>5.61</v>
      </c>
      <c r="AB140" s="137">
        <f t="shared" si="36"/>
        <v>5.61</v>
      </c>
      <c r="AC140" s="137">
        <f t="shared" si="36"/>
        <v>5.61</v>
      </c>
      <c r="AD140" s="137">
        <f t="shared" si="36"/>
        <v>5.61</v>
      </c>
      <c r="AE140" s="137">
        <f t="shared" si="36"/>
        <v>5.61</v>
      </c>
      <c r="AF140" s="137">
        <f t="shared" si="36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5"/>
        <v>1.25</v>
      </c>
      <c r="D141" s="137">
        <f t="shared" si="35"/>
        <v>1.25</v>
      </c>
      <c r="E141" s="137">
        <f t="shared" si="35"/>
        <v>1.25</v>
      </c>
      <c r="F141" s="137">
        <f t="shared" si="35"/>
        <v>1.25</v>
      </c>
      <c r="G141" s="137">
        <f t="shared" si="35"/>
        <v>1.25</v>
      </c>
      <c r="H141" s="137">
        <f t="shared" si="35"/>
        <v>1.25</v>
      </c>
      <c r="I141" s="137">
        <f t="shared" si="35"/>
        <v>1.25</v>
      </c>
      <c r="J141" s="137">
        <f t="shared" si="35"/>
        <v>1.25</v>
      </c>
      <c r="K141" s="137">
        <f t="shared" si="35"/>
        <v>1.25</v>
      </c>
      <c r="L141" s="137">
        <f t="shared" si="35"/>
        <v>1.25</v>
      </c>
      <c r="M141" s="137">
        <f t="shared" si="35"/>
        <v>1.25</v>
      </c>
      <c r="N141" s="137">
        <f t="shared" si="35"/>
        <v>1.25</v>
      </c>
      <c r="O141" s="137">
        <f t="shared" si="35"/>
        <v>1.25</v>
      </c>
      <c r="P141" s="137">
        <f t="shared" si="35"/>
        <v>1.25</v>
      </c>
      <c r="Q141" s="137">
        <f t="shared" si="35"/>
        <v>1.25</v>
      </c>
      <c r="R141" s="137">
        <f t="shared" si="35"/>
        <v>1.25</v>
      </c>
      <c r="S141" s="137">
        <f t="shared" si="36"/>
        <v>1.25</v>
      </c>
      <c r="T141" s="137">
        <f t="shared" si="36"/>
        <v>1.25</v>
      </c>
      <c r="U141" s="137">
        <f t="shared" si="36"/>
        <v>1.25</v>
      </c>
      <c r="V141" s="137">
        <f t="shared" si="36"/>
        <v>1.25</v>
      </c>
      <c r="W141" s="137">
        <f t="shared" si="36"/>
        <v>1.25</v>
      </c>
      <c r="X141" s="137">
        <f t="shared" si="36"/>
        <v>1.25</v>
      </c>
      <c r="Y141" s="137">
        <f t="shared" si="36"/>
        <v>1.25</v>
      </c>
      <c r="Z141" s="137">
        <f t="shared" si="36"/>
        <v>1.25</v>
      </c>
      <c r="AA141" s="137">
        <f t="shared" si="36"/>
        <v>1.25</v>
      </c>
      <c r="AB141" s="137">
        <f t="shared" si="36"/>
        <v>1.25</v>
      </c>
      <c r="AC141" s="137">
        <f t="shared" si="36"/>
        <v>1.25</v>
      </c>
      <c r="AD141" s="137">
        <f t="shared" si="36"/>
        <v>1.25</v>
      </c>
      <c r="AE141" s="137">
        <f t="shared" si="36"/>
        <v>1.25</v>
      </c>
      <c r="AF141" s="137">
        <f t="shared" si="36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5"/>
        <v>1.25</v>
      </c>
      <c r="D142" s="137">
        <f t="shared" si="35"/>
        <v>1.25</v>
      </c>
      <c r="E142" s="137">
        <f t="shared" si="35"/>
        <v>1.25</v>
      </c>
      <c r="F142" s="137">
        <f t="shared" si="35"/>
        <v>1.25</v>
      </c>
      <c r="G142" s="137">
        <f t="shared" si="35"/>
        <v>1.25</v>
      </c>
      <c r="H142" s="137">
        <f t="shared" si="35"/>
        <v>1.25</v>
      </c>
      <c r="I142" s="137">
        <f t="shared" si="35"/>
        <v>1.25</v>
      </c>
      <c r="J142" s="137">
        <f t="shared" si="35"/>
        <v>1.25</v>
      </c>
      <c r="K142" s="137">
        <f t="shared" si="35"/>
        <v>1.25</v>
      </c>
      <c r="L142" s="137">
        <f t="shared" si="35"/>
        <v>1.25</v>
      </c>
      <c r="M142" s="137">
        <f t="shared" si="35"/>
        <v>1.25</v>
      </c>
      <c r="N142" s="137">
        <f t="shared" si="35"/>
        <v>1.25</v>
      </c>
      <c r="O142" s="137">
        <f t="shared" si="35"/>
        <v>1.25</v>
      </c>
      <c r="P142" s="137">
        <f t="shared" si="35"/>
        <v>1.25</v>
      </c>
      <c r="Q142" s="137">
        <f t="shared" si="35"/>
        <v>1.25</v>
      </c>
      <c r="R142" s="137">
        <f t="shared" si="35"/>
        <v>1.25</v>
      </c>
      <c r="S142" s="137">
        <f t="shared" si="36"/>
        <v>1.25</v>
      </c>
      <c r="T142" s="137">
        <f t="shared" si="36"/>
        <v>1.25</v>
      </c>
      <c r="U142" s="137">
        <f t="shared" si="36"/>
        <v>1.25</v>
      </c>
      <c r="V142" s="137">
        <f t="shared" si="36"/>
        <v>1.25</v>
      </c>
      <c r="W142" s="137">
        <f t="shared" si="36"/>
        <v>1.25</v>
      </c>
      <c r="X142" s="137">
        <f t="shared" si="36"/>
        <v>1.25</v>
      </c>
      <c r="Y142" s="137">
        <f t="shared" si="36"/>
        <v>1.25</v>
      </c>
      <c r="Z142" s="137">
        <f t="shared" si="36"/>
        <v>1.25</v>
      </c>
      <c r="AA142" s="137">
        <f t="shared" si="36"/>
        <v>1.25</v>
      </c>
      <c r="AB142" s="137">
        <f t="shared" si="36"/>
        <v>1.25</v>
      </c>
      <c r="AC142" s="137">
        <f t="shared" si="36"/>
        <v>1.25</v>
      </c>
      <c r="AD142" s="137">
        <f t="shared" si="36"/>
        <v>1.25</v>
      </c>
      <c r="AE142" s="137">
        <f t="shared" si="36"/>
        <v>1.25</v>
      </c>
      <c r="AF142" s="137">
        <f t="shared" si="36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5"/>
        <v>1.46</v>
      </c>
      <c r="D143" s="137">
        <f t="shared" si="35"/>
        <v>1.46</v>
      </c>
      <c r="E143" s="137">
        <f t="shared" si="35"/>
        <v>1.46</v>
      </c>
      <c r="F143" s="137">
        <f t="shared" si="35"/>
        <v>1.46</v>
      </c>
      <c r="G143" s="137">
        <f t="shared" si="35"/>
        <v>1.46</v>
      </c>
      <c r="H143" s="137">
        <f t="shared" si="35"/>
        <v>1.46</v>
      </c>
      <c r="I143" s="137">
        <f t="shared" si="35"/>
        <v>1.46</v>
      </c>
      <c r="J143" s="137">
        <f t="shared" si="35"/>
        <v>1.46</v>
      </c>
      <c r="K143" s="137">
        <f t="shared" si="35"/>
        <v>1.46</v>
      </c>
      <c r="L143" s="137">
        <f t="shared" si="35"/>
        <v>1.46</v>
      </c>
      <c r="M143" s="137">
        <f t="shared" si="35"/>
        <v>1.46</v>
      </c>
      <c r="N143" s="137">
        <f t="shared" si="35"/>
        <v>1.46</v>
      </c>
      <c r="O143" s="137">
        <f t="shared" si="35"/>
        <v>1.46</v>
      </c>
      <c r="P143" s="137">
        <f t="shared" si="35"/>
        <v>1.46</v>
      </c>
      <c r="Q143" s="137">
        <f t="shared" si="35"/>
        <v>1.46</v>
      </c>
      <c r="R143" s="137">
        <f t="shared" si="35"/>
        <v>1.46</v>
      </c>
      <c r="S143" s="137">
        <f t="shared" si="36"/>
        <v>1.46</v>
      </c>
      <c r="T143" s="137">
        <f t="shared" si="36"/>
        <v>1.46</v>
      </c>
      <c r="U143" s="137">
        <f t="shared" si="36"/>
        <v>1.46</v>
      </c>
      <c r="V143" s="137">
        <f t="shared" si="36"/>
        <v>1.46</v>
      </c>
      <c r="W143" s="137">
        <f t="shared" si="36"/>
        <v>1.46</v>
      </c>
      <c r="X143" s="137">
        <f t="shared" si="36"/>
        <v>1.46</v>
      </c>
      <c r="Y143" s="137">
        <f t="shared" si="36"/>
        <v>1.46</v>
      </c>
      <c r="Z143" s="137">
        <f t="shared" si="36"/>
        <v>1.46</v>
      </c>
      <c r="AA143" s="137">
        <f t="shared" si="36"/>
        <v>1.46</v>
      </c>
      <c r="AB143" s="137">
        <f t="shared" si="36"/>
        <v>1.46</v>
      </c>
      <c r="AC143" s="137">
        <f t="shared" si="36"/>
        <v>1.46</v>
      </c>
      <c r="AD143" s="137">
        <f t="shared" si="36"/>
        <v>1.46</v>
      </c>
      <c r="AE143" s="137">
        <f t="shared" si="36"/>
        <v>1.46</v>
      </c>
      <c r="AF143" s="137">
        <f t="shared" si="36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5"/>
        <v>3</v>
      </c>
      <c r="D144" s="137">
        <f t="shared" si="35"/>
        <v>3</v>
      </c>
      <c r="E144" s="137">
        <f t="shared" si="35"/>
        <v>3</v>
      </c>
      <c r="F144" s="137">
        <f t="shared" si="35"/>
        <v>3</v>
      </c>
      <c r="G144" s="137">
        <f t="shared" si="35"/>
        <v>3</v>
      </c>
      <c r="H144" s="137">
        <f t="shared" si="35"/>
        <v>3</v>
      </c>
      <c r="I144" s="137">
        <f t="shared" si="35"/>
        <v>3</v>
      </c>
      <c r="J144" s="137">
        <f t="shared" si="35"/>
        <v>3</v>
      </c>
      <c r="K144" s="137">
        <f t="shared" si="35"/>
        <v>3</v>
      </c>
      <c r="L144" s="137">
        <f t="shared" si="35"/>
        <v>3</v>
      </c>
      <c r="M144" s="137">
        <f t="shared" si="35"/>
        <v>3</v>
      </c>
      <c r="N144" s="137">
        <f t="shared" si="35"/>
        <v>3</v>
      </c>
      <c r="O144" s="137">
        <f t="shared" si="35"/>
        <v>3</v>
      </c>
      <c r="P144" s="137">
        <f t="shared" si="35"/>
        <v>3</v>
      </c>
      <c r="Q144" s="137">
        <f t="shared" si="35"/>
        <v>3</v>
      </c>
      <c r="R144" s="137">
        <f t="shared" si="35"/>
        <v>3</v>
      </c>
      <c r="S144" s="137">
        <f t="shared" si="36"/>
        <v>3</v>
      </c>
      <c r="T144" s="137">
        <f t="shared" si="36"/>
        <v>3</v>
      </c>
      <c r="U144" s="137">
        <f t="shared" si="36"/>
        <v>3</v>
      </c>
      <c r="V144" s="137">
        <f t="shared" si="36"/>
        <v>3</v>
      </c>
      <c r="W144" s="137">
        <f t="shared" si="36"/>
        <v>3</v>
      </c>
      <c r="X144" s="137">
        <f t="shared" si="36"/>
        <v>3</v>
      </c>
      <c r="Y144" s="137">
        <f t="shared" si="36"/>
        <v>3</v>
      </c>
      <c r="Z144" s="137">
        <f t="shared" si="36"/>
        <v>3</v>
      </c>
      <c r="AA144" s="137">
        <f t="shared" si="36"/>
        <v>3</v>
      </c>
      <c r="AB144" s="137">
        <f t="shared" si="36"/>
        <v>3</v>
      </c>
      <c r="AC144" s="137">
        <f t="shared" si="36"/>
        <v>3</v>
      </c>
      <c r="AD144" s="137">
        <f t="shared" si="36"/>
        <v>3</v>
      </c>
      <c r="AE144" s="137">
        <f t="shared" si="36"/>
        <v>3</v>
      </c>
      <c r="AF144" s="137">
        <f t="shared" si="36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5"/>
        <v>3.3</v>
      </c>
      <c r="D145" s="137">
        <f t="shared" si="35"/>
        <v>3.3</v>
      </c>
      <c r="E145" s="137">
        <f t="shared" si="35"/>
        <v>3.3</v>
      </c>
      <c r="F145" s="137">
        <f t="shared" si="35"/>
        <v>3.3</v>
      </c>
      <c r="G145" s="137">
        <f t="shared" si="35"/>
        <v>3.3</v>
      </c>
      <c r="H145" s="137">
        <f t="shared" si="35"/>
        <v>3.3</v>
      </c>
      <c r="I145" s="137">
        <f t="shared" si="35"/>
        <v>3.3</v>
      </c>
      <c r="J145" s="137">
        <f t="shared" si="35"/>
        <v>3.3</v>
      </c>
      <c r="K145" s="137">
        <f t="shared" si="35"/>
        <v>3.3</v>
      </c>
      <c r="L145" s="137">
        <f t="shared" si="35"/>
        <v>3.3</v>
      </c>
      <c r="M145" s="137">
        <f t="shared" si="35"/>
        <v>3.3</v>
      </c>
      <c r="N145" s="137">
        <f t="shared" si="35"/>
        <v>3.3</v>
      </c>
      <c r="O145" s="137">
        <f t="shared" si="35"/>
        <v>3.3</v>
      </c>
      <c r="P145" s="137">
        <f t="shared" si="35"/>
        <v>3.3</v>
      </c>
      <c r="Q145" s="137">
        <f t="shared" si="35"/>
        <v>3.3</v>
      </c>
      <c r="R145" s="137">
        <f t="shared" si="35"/>
        <v>3.3</v>
      </c>
      <c r="S145" s="137">
        <f t="shared" si="36"/>
        <v>3.3</v>
      </c>
      <c r="T145" s="137">
        <f t="shared" si="36"/>
        <v>3.3</v>
      </c>
      <c r="U145" s="137">
        <f t="shared" si="36"/>
        <v>3.3</v>
      </c>
      <c r="V145" s="137">
        <f t="shared" si="36"/>
        <v>3.3</v>
      </c>
      <c r="W145" s="137">
        <f t="shared" si="36"/>
        <v>3.3</v>
      </c>
      <c r="X145" s="137">
        <f t="shared" si="36"/>
        <v>3.3</v>
      </c>
      <c r="Y145" s="137">
        <f t="shared" si="36"/>
        <v>3.3</v>
      </c>
      <c r="Z145" s="137">
        <f t="shared" si="36"/>
        <v>3.3</v>
      </c>
      <c r="AA145" s="137">
        <f t="shared" si="36"/>
        <v>3.3</v>
      </c>
      <c r="AB145" s="137">
        <f t="shared" si="36"/>
        <v>3.3</v>
      </c>
      <c r="AC145" s="137">
        <f t="shared" si="36"/>
        <v>3.3</v>
      </c>
      <c r="AD145" s="137">
        <f t="shared" si="36"/>
        <v>3.3</v>
      </c>
      <c r="AE145" s="137">
        <f t="shared" si="36"/>
        <v>3.3</v>
      </c>
      <c r="AF145" s="137">
        <f t="shared" si="36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7">B147</f>
        <v>1.76</v>
      </c>
      <c r="D147" s="137">
        <f t="shared" si="37"/>
        <v>1.76</v>
      </c>
      <c r="E147" s="137">
        <f t="shared" si="37"/>
        <v>1.76</v>
      </c>
      <c r="F147" s="137">
        <f t="shared" si="37"/>
        <v>1.76</v>
      </c>
      <c r="G147" s="137">
        <f t="shared" si="37"/>
        <v>1.76</v>
      </c>
      <c r="H147" s="137">
        <f t="shared" si="37"/>
        <v>1.76</v>
      </c>
      <c r="I147" s="137">
        <f t="shared" si="37"/>
        <v>1.76</v>
      </c>
      <c r="J147" s="137">
        <f t="shared" si="37"/>
        <v>1.76</v>
      </c>
      <c r="K147" s="137">
        <f t="shared" si="37"/>
        <v>1.76</v>
      </c>
      <c r="L147" s="137">
        <f t="shared" si="37"/>
        <v>1.76</v>
      </c>
      <c r="M147" s="137">
        <f t="shared" si="37"/>
        <v>1.76</v>
      </c>
      <c r="N147" s="137">
        <f t="shared" si="37"/>
        <v>1.76</v>
      </c>
      <c r="O147" s="137">
        <f t="shared" si="37"/>
        <v>1.76</v>
      </c>
      <c r="P147" s="137">
        <f t="shared" si="37"/>
        <v>1.76</v>
      </c>
      <c r="Q147" s="137">
        <f t="shared" si="37"/>
        <v>1.76</v>
      </c>
      <c r="R147" s="137">
        <f t="shared" si="37"/>
        <v>1.76</v>
      </c>
      <c r="S147" s="137">
        <f t="shared" ref="S147:AF148" si="38">R147</f>
        <v>1.76</v>
      </c>
      <c r="T147" s="137">
        <f t="shared" si="38"/>
        <v>1.76</v>
      </c>
      <c r="U147" s="137">
        <f t="shared" si="38"/>
        <v>1.76</v>
      </c>
      <c r="V147" s="137">
        <f t="shared" si="38"/>
        <v>1.76</v>
      </c>
      <c r="W147" s="137">
        <f t="shared" si="38"/>
        <v>1.76</v>
      </c>
      <c r="X147" s="137">
        <f t="shared" si="38"/>
        <v>1.76</v>
      </c>
      <c r="Y147" s="137">
        <f t="shared" si="38"/>
        <v>1.76</v>
      </c>
      <c r="Z147" s="137">
        <f t="shared" si="38"/>
        <v>1.76</v>
      </c>
      <c r="AA147" s="137">
        <f t="shared" si="38"/>
        <v>1.76</v>
      </c>
      <c r="AB147" s="137">
        <f t="shared" si="38"/>
        <v>1.76</v>
      </c>
      <c r="AC147" s="137">
        <f t="shared" si="38"/>
        <v>1.76</v>
      </c>
      <c r="AD147" s="137">
        <f t="shared" si="38"/>
        <v>1.76</v>
      </c>
      <c r="AE147" s="137">
        <f t="shared" si="38"/>
        <v>1.76</v>
      </c>
      <c r="AF147" s="137">
        <f t="shared" si="38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7"/>
        <v>0</v>
      </c>
      <c r="D148" s="137">
        <f t="shared" si="37"/>
        <v>0</v>
      </c>
      <c r="E148" s="137">
        <f t="shared" si="37"/>
        <v>0</v>
      </c>
      <c r="F148" s="137">
        <f t="shared" si="37"/>
        <v>0</v>
      </c>
      <c r="G148" s="137">
        <f t="shared" si="37"/>
        <v>0</v>
      </c>
      <c r="H148" s="137">
        <f t="shared" si="37"/>
        <v>0</v>
      </c>
      <c r="I148" s="137">
        <f t="shared" si="37"/>
        <v>0</v>
      </c>
      <c r="J148" s="137">
        <f t="shared" si="37"/>
        <v>0</v>
      </c>
      <c r="K148" s="137">
        <f t="shared" si="37"/>
        <v>0</v>
      </c>
      <c r="L148" s="137">
        <f t="shared" si="37"/>
        <v>0</v>
      </c>
      <c r="M148" s="137">
        <f t="shared" si="37"/>
        <v>0</v>
      </c>
      <c r="N148" s="137">
        <f t="shared" si="37"/>
        <v>0</v>
      </c>
      <c r="O148" s="137">
        <f t="shared" si="37"/>
        <v>0</v>
      </c>
      <c r="P148" s="137">
        <f t="shared" si="37"/>
        <v>0</v>
      </c>
      <c r="Q148" s="137">
        <f t="shared" si="37"/>
        <v>0</v>
      </c>
      <c r="R148" s="137">
        <f t="shared" si="37"/>
        <v>0</v>
      </c>
      <c r="S148" s="137">
        <f t="shared" si="38"/>
        <v>0</v>
      </c>
      <c r="T148" s="137">
        <f t="shared" si="38"/>
        <v>0</v>
      </c>
      <c r="U148" s="137">
        <f t="shared" si="38"/>
        <v>0</v>
      </c>
      <c r="V148" s="137">
        <f t="shared" si="38"/>
        <v>0</v>
      </c>
      <c r="W148" s="137">
        <f t="shared" si="38"/>
        <v>0</v>
      </c>
      <c r="X148" s="137">
        <f t="shared" si="38"/>
        <v>0</v>
      </c>
      <c r="Y148" s="137">
        <f t="shared" si="38"/>
        <v>0</v>
      </c>
      <c r="Z148" s="137">
        <f t="shared" si="38"/>
        <v>0</v>
      </c>
      <c r="AA148" s="137">
        <f t="shared" si="38"/>
        <v>0</v>
      </c>
      <c r="AB148" s="137">
        <f t="shared" si="38"/>
        <v>0</v>
      </c>
      <c r="AC148" s="137">
        <f t="shared" si="38"/>
        <v>0</v>
      </c>
      <c r="AD148" s="137">
        <f t="shared" si="38"/>
        <v>0</v>
      </c>
      <c r="AE148" s="137">
        <f t="shared" si="38"/>
        <v>0</v>
      </c>
      <c r="AF148" s="137">
        <f t="shared" si="38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39">B150</f>
        <v>0.1</v>
      </c>
      <c r="D150" s="137">
        <f t="shared" si="39"/>
        <v>0.1</v>
      </c>
      <c r="E150" s="137">
        <f t="shared" si="39"/>
        <v>0.1</v>
      </c>
      <c r="F150" s="137">
        <f t="shared" si="39"/>
        <v>0.1</v>
      </c>
      <c r="G150" s="137">
        <f t="shared" si="39"/>
        <v>0.1</v>
      </c>
      <c r="H150" s="137">
        <f t="shared" si="39"/>
        <v>0.1</v>
      </c>
      <c r="I150" s="137">
        <f t="shared" si="39"/>
        <v>0.1</v>
      </c>
      <c r="J150" s="137">
        <f t="shared" si="39"/>
        <v>0.1</v>
      </c>
      <c r="K150" s="137">
        <f t="shared" si="39"/>
        <v>0.1</v>
      </c>
      <c r="L150" s="137">
        <f t="shared" si="39"/>
        <v>0.1</v>
      </c>
      <c r="M150" s="137">
        <f t="shared" si="39"/>
        <v>0.1</v>
      </c>
      <c r="N150" s="137">
        <f t="shared" si="39"/>
        <v>0.1</v>
      </c>
      <c r="O150" s="137">
        <f t="shared" si="39"/>
        <v>0.1</v>
      </c>
      <c r="P150" s="137">
        <f t="shared" si="39"/>
        <v>0.1</v>
      </c>
      <c r="Q150" s="137">
        <f t="shared" si="39"/>
        <v>0.1</v>
      </c>
      <c r="R150" s="137">
        <f t="shared" si="39"/>
        <v>0.1</v>
      </c>
      <c r="S150" s="137">
        <f t="shared" ref="S150:AF153" si="40">R150</f>
        <v>0.1</v>
      </c>
      <c r="T150" s="137">
        <f t="shared" si="40"/>
        <v>0.1</v>
      </c>
      <c r="U150" s="137">
        <f t="shared" si="40"/>
        <v>0.1</v>
      </c>
      <c r="V150" s="137">
        <f t="shared" si="40"/>
        <v>0.1</v>
      </c>
      <c r="W150" s="137">
        <f t="shared" si="40"/>
        <v>0.1</v>
      </c>
      <c r="X150" s="137">
        <f t="shared" si="40"/>
        <v>0.1</v>
      </c>
      <c r="Y150" s="137">
        <f t="shared" si="40"/>
        <v>0.1</v>
      </c>
      <c r="Z150" s="137">
        <f t="shared" si="40"/>
        <v>0.1</v>
      </c>
      <c r="AA150" s="137">
        <f t="shared" si="40"/>
        <v>0.1</v>
      </c>
      <c r="AB150" s="137">
        <f t="shared" si="40"/>
        <v>0.1</v>
      </c>
      <c r="AC150" s="137">
        <f t="shared" si="40"/>
        <v>0.1</v>
      </c>
      <c r="AD150" s="137">
        <f t="shared" si="40"/>
        <v>0.1</v>
      </c>
      <c r="AE150" s="137">
        <f t="shared" si="40"/>
        <v>0.1</v>
      </c>
      <c r="AF150" s="137">
        <f t="shared" si="40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39"/>
        <v>2.0499999999999998</v>
      </c>
      <c r="D151" s="137">
        <f t="shared" si="39"/>
        <v>2.0499999999999998</v>
      </c>
      <c r="E151" s="137">
        <f t="shared" si="39"/>
        <v>2.0499999999999998</v>
      </c>
      <c r="F151" s="137">
        <f t="shared" si="39"/>
        <v>2.0499999999999998</v>
      </c>
      <c r="G151" s="137">
        <f t="shared" si="39"/>
        <v>2.0499999999999998</v>
      </c>
      <c r="H151" s="137">
        <f t="shared" si="39"/>
        <v>2.0499999999999998</v>
      </c>
      <c r="I151" s="137">
        <f t="shared" si="39"/>
        <v>2.0499999999999998</v>
      </c>
      <c r="J151" s="137">
        <f t="shared" si="39"/>
        <v>2.0499999999999998</v>
      </c>
      <c r="K151" s="137">
        <f t="shared" si="39"/>
        <v>2.0499999999999998</v>
      </c>
      <c r="L151" s="137">
        <f t="shared" si="39"/>
        <v>2.0499999999999998</v>
      </c>
      <c r="M151" s="137">
        <f t="shared" si="39"/>
        <v>2.0499999999999998</v>
      </c>
      <c r="N151" s="137">
        <f t="shared" si="39"/>
        <v>2.0499999999999998</v>
      </c>
      <c r="O151" s="137">
        <f t="shared" si="39"/>
        <v>2.0499999999999998</v>
      </c>
      <c r="P151" s="137">
        <f t="shared" si="39"/>
        <v>2.0499999999999998</v>
      </c>
      <c r="Q151" s="137">
        <f t="shared" si="39"/>
        <v>2.0499999999999998</v>
      </c>
      <c r="R151" s="137">
        <f t="shared" si="39"/>
        <v>2.0499999999999998</v>
      </c>
      <c r="S151" s="137">
        <f t="shared" si="40"/>
        <v>2.0499999999999998</v>
      </c>
      <c r="T151" s="137">
        <f t="shared" si="40"/>
        <v>2.0499999999999998</v>
      </c>
      <c r="U151" s="137">
        <f t="shared" si="40"/>
        <v>2.0499999999999998</v>
      </c>
      <c r="V151" s="137">
        <f t="shared" si="40"/>
        <v>2.0499999999999998</v>
      </c>
      <c r="W151" s="137">
        <f t="shared" si="40"/>
        <v>2.0499999999999998</v>
      </c>
      <c r="X151" s="137">
        <f t="shared" si="40"/>
        <v>2.0499999999999998</v>
      </c>
      <c r="Y151" s="137">
        <f t="shared" si="40"/>
        <v>2.0499999999999998</v>
      </c>
      <c r="Z151" s="137">
        <f t="shared" si="40"/>
        <v>2.0499999999999998</v>
      </c>
      <c r="AA151" s="137">
        <f t="shared" si="40"/>
        <v>2.0499999999999998</v>
      </c>
      <c r="AB151" s="137">
        <f t="shared" si="40"/>
        <v>2.0499999999999998</v>
      </c>
      <c r="AC151" s="137">
        <f t="shared" si="40"/>
        <v>2.0499999999999998</v>
      </c>
      <c r="AD151" s="137">
        <f t="shared" si="40"/>
        <v>2.0499999999999998</v>
      </c>
      <c r="AE151" s="137">
        <f t="shared" si="40"/>
        <v>2.0499999999999998</v>
      </c>
      <c r="AF151" s="137">
        <f t="shared" si="40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39"/>
        <v>2.7</v>
      </c>
      <c r="D152" s="137">
        <f t="shared" si="39"/>
        <v>2.7</v>
      </c>
      <c r="E152" s="137">
        <f t="shared" si="39"/>
        <v>2.7</v>
      </c>
      <c r="F152" s="137">
        <f t="shared" si="39"/>
        <v>2.7</v>
      </c>
      <c r="G152" s="137">
        <f t="shared" si="39"/>
        <v>2.7</v>
      </c>
      <c r="H152" s="137">
        <f t="shared" si="39"/>
        <v>2.7</v>
      </c>
      <c r="I152" s="137">
        <f t="shared" si="39"/>
        <v>2.7</v>
      </c>
      <c r="J152" s="137">
        <f t="shared" si="39"/>
        <v>2.7</v>
      </c>
      <c r="K152" s="137">
        <f t="shared" si="39"/>
        <v>2.7</v>
      </c>
      <c r="L152" s="137">
        <f t="shared" si="39"/>
        <v>2.7</v>
      </c>
      <c r="M152" s="137">
        <f t="shared" si="39"/>
        <v>2.7</v>
      </c>
      <c r="N152" s="137">
        <f t="shared" si="39"/>
        <v>2.7</v>
      </c>
      <c r="O152" s="137">
        <f t="shared" si="39"/>
        <v>2.7</v>
      </c>
      <c r="P152" s="137">
        <f t="shared" si="39"/>
        <v>2.7</v>
      </c>
      <c r="Q152" s="137">
        <f t="shared" si="39"/>
        <v>2.7</v>
      </c>
      <c r="R152" s="137">
        <f t="shared" si="39"/>
        <v>2.7</v>
      </c>
      <c r="S152" s="137">
        <f t="shared" si="40"/>
        <v>2.7</v>
      </c>
      <c r="T152" s="137">
        <f t="shared" si="40"/>
        <v>2.7</v>
      </c>
      <c r="U152" s="137">
        <f t="shared" si="40"/>
        <v>2.7</v>
      </c>
      <c r="V152" s="137">
        <f t="shared" si="40"/>
        <v>2.7</v>
      </c>
      <c r="W152" s="137">
        <f t="shared" si="40"/>
        <v>2.7</v>
      </c>
      <c r="X152" s="137">
        <f t="shared" si="40"/>
        <v>2.7</v>
      </c>
      <c r="Y152" s="137">
        <f t="shared" si="40"/>
        <v>2.7</v>
      </c>
      <c r="Z152" s="137">
        <f t="shared" si="40"/>
        <v>2.7</v>
      </c>
      <c r="AA152" s="137">
        <f t="shared" si="40"/>
        <v>2.7</v>
      </c>
      <c r="AB152" s="137">
        <f t="shared" si="40"/>
        <v>2.7</v>
      </c>
      <c r="AC152" s="137">
        <f t="shared" si="40"/>
        <v>2.7</v>
      </c>
      <c r="AD152" s="137">
        <f t="shared" si="40"/>
        <v>2.7</v>
      </c>
      <c r="AE152" s="137">
        <f t="shared" si="40"/>
        <v>2.7</v>
      </c>
      <c r="AF152" s="137">
        <f t="shared" si="40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39"/>
        <v>2.15</v>
      </c>
      <c r="D153" s="137">
        <f t="shared" si="39"/>
        <v>2.15</v>
      </c>
      <c r="E153" s="137">
        <f t="shared" si="39"/>
        <v>2.15</v>
      </c>
      <c r="F153" s="137">
        <f t="shared" si="39"/>
        <v>2.15</v>
      </c>
      <c r="G153" s="137">
        <f t="shared" si="39"/>
        <v>2.15</v>
      </c>
      <c r="H153" s="137">
        <f t="shared" si="39"/>
        <v>2.15</v>
      </c>
      <c r="I153" s="137">
        <f t="shared" si="39"/>
        <v>2.15</v>
      </c>
      <c r="J153" s="137">
        <f t="shared" si="39"/>
        <v>2.15</v>
      </c>
      <c r="K153" s="137">
        <f t="shared" si="39"/>
        <v>2.15</v>
      </c>
      <c r="L153" s="137">
        <f t="shared" si="39"/>
        <v>2.15</v>
      </c>
      <c r="M153" s="137">
        <f t="shared" si="39"/>
        <v>2.15</v>
      </c>
      <c r="N153" s="137">
        <f t="shared" si="39"/>
        <v>2.15</v>
      </c>
      <c r="O153" s="137">
        <f t="shared" si="39"/>
        <v>2.15</v>
      </c>
      <c r="P153" s="137">
        <f t="shared" si="39"/>
        <v>2.15</v>
      </c>
      <c r="Q153" s="137">
        <f t="shared" si="39"/>
        <v>2.15</v>
      </c>
      <c r="R153" s="137">
        <f t="shared" si="39"/>
        <v>2.15</v>
      </c>
      <c r="S153" s="137">
        <f t="shared" si="40"/>
        <v>2.15</v>
      </c>
      <c r="T153" s="137">
        <f t="shared" si="40"/>
        <v>2.15</v>
      </c>
      <c r="U153" s="137">
        <f t="shared" si="40"/>
        <v>2.15</v>
      </c>
      <c r="V153" s="137">
        <f t="shared" si="40"/>
        <v>2.15</v>
      </c>
      <c r="W153" s="137">
        <f t="shared" si="40"/>
        <v>2.15</v>
      </c>
      <c r="X153" s="137">
        <f t="shared" si="40"/>
        <v>2.15</v>
      </c>
      <c r="Y153" s="137">
        <f t="shared" si="40"/>
        <v>2.15</v>
      </c>
      <c r="Z153" s="137">
        <f t="shared" si="40"/>
        <v>2.15</v>
      </c>
      <c r="AA153" s="137">
        <f t="shared" si="40"/>
        <v>2.15</v>
      </c>
      <c r="AB153" s="137">
        <f t="shared" si="40"/>
        <v>2.15</v>
      </c>
      <c r="AC153" s="137">
        <f t="shared" si="40"/>
        <v>2.15</v>
      </c>
      <c r="AD153" s="137">
        <f t="shared" si="40"/>
        <v>2.15</v>
      </c>
      <c r="AE153" s="137">
        <f t="shared" si="40"/>
        <v>2.15</v>
      </c>
      <c r="AF153" s="137">
        <f t="shared" si="40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1">B155</f>
        <v>0.9</v>
      </c>
      <c r="D155" s="137">
        <f t="shared" si="41"/>
        <v>0.9</v>
      </c>
      <c r="E155" s="137">
        <f t="shared" si="41"/>
        <v>0.9</v>
      </c>
      <c r="F155" s="137">
        <f t="shared" si="41"/>
        <v>0.9</v>
      </c>
      <c r="G155" s="137">
        <f t="shared" si="41"/>
        <v>0.9</v>
      </c>
      <c r="H155" s="137">
        <f t="shared" si="41"/>
        <v>0.9</v>
      </c>
      <c r="I155" s="137">
        <f t="shared" si="41"/>
        <v>0.9</v>
      </c>
      <c r="J155" s="137">
        <f t="shared" si="41"/>
        <v>0.9</v>
      </c>
      <c r="K155" s="137">
        <f t="shared" si="41"/>
        <v>0.9</v>
      </c>
      <c r="L155" s="137">
        <f t="shared" si="41"/>
        <v>0.9</v>
      </c>
      <c r="M155" s="137">
        <f t="shared" si="41"/>
        <v>0.9</v>
      </c>
      <c r="N155" s="137">
        <f t="shared" si="41"/>
        <v>0.9</v>
      </c>
      <c r="O155" s="137">
        <f t="shared" si="41"/>
        <v>0.9</v>
      </c>
      <c r="P155" s="137">
        <f t="shared" si="41"/>
        <v>0.9</v>
      </c>
      <c r="Q155" s="137">
        <f t="shared" si="41"/>
        <v>0.9</v>
      </c>
      <c r="R155" s="137">
        <f t="shared" si="41"/>
        <v>0.9</v>
      </c>
      <c r="S155" s="137">
        <f t="shared" ref="R155:AF167" si="42">R155</f>
        <v>0.9</v>
      </c>
      <c r="T155" s="137">
        <f t="shared" si="42"/>
        <v>0.9</v>
      </c>
      <c r="U155" s="137">
        <f t="shared" si="42"/>
        <v>0.9</v>
      </c>
      <c r="V155" s="137">
        <f t="shared" si="42"/>
        <v>0.9</v>
      </c>
      <c r="W155" s="137">
        <f t="shared" si="42"/>
        <v>0.9</v>
      </c>
      <c r="X155" s="137">
        <f t="shared" si="42"/>
        <v>0.9</v>
      </c>
      <c r="Y155" s="137">
        <f t="shared" si="42"/>
        <v>0.9</v>
      </c>
      <c r="Z155" s="137">
        <f t="shared" si="42"/>
        <v>0.9</v>
      </c>
      <c r="AA155" s="137">
        <f t="shared" si="42"/>
        <v>0.9</v>
      </c>
      <c r="AB155" s="137">
        <f t="shared" si="42"/>
        <v>0.9</v>
      </c>
      <c r="AC155" s="137">
        <f t="shared" si="42"/>
        <v>0.9</v>
      </c>
      <c r="AD155" s="137">
        <f t="shared" si="42"/>
        <v>0.9</v>
      </c>
      <c r="AE155" s="137">
        <f t="shared" si="42"/>
        <v>0.9</v>
      </c>
      <c r="AF155" s="137">
        <f t="shared" si="42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1"/>
        <v>1.08</v>
      </c>
      <c r="D156" s="137">
        <f t="shared" si="41"/>
        <v>1.08</v>
      </c>
      <c r="E156" s="137">
        <f t="shared" si="41"/>
        <v>1.08</v>
      </c>
      <c r="F156" s="137">
        <f t="shared" si="41"/>
        <v>1.08</v>
      </c>
      <c r="G156" s="137">
        <f t="shared" si="41"/>
        <v>1.08</v>
      </c>
      <c r="H156" s="137">
        <f t="shared" si="41"/>
        <v>1.08</v>
      </c>
      <c r="I156" s="137">
        <f t="shared" si="41"/>
        <v>1.08</v>
      </c>
      <c r="J156" s="137">
        <f t="shared" si="41"/>
        <v>1.08</v>
      </c>
      <c r="K156" s="137">
        <f t="shared" si="41"/>
        <v>1.08</v>
      </c>
      <c r="L156" s="137">
        <f t="shared" si="41"/>
        <v>1.08</v>
      </c>
      <c r="M156" s="137">
        <f t="shared" si="41"/>
        <v>1.08</v>
      </c>
      <c r="N156" s="137">
        <f t="shared" si="41"/>
        <v>1.08</v>
      </c>
      <c r="O156" s="137">
        <f t="shared" si="41"/>
        <v>1.08</v>
      </c>
      <c r="P156" s="137">
        <f t="shared" si="41"/>
        <v>1.08</v>
      </c>
      <c r="Q156" s="137">
        <f t="shared" si="41"/>
        <v>1.08</v>
      </c>
      <c r="R156" s="137">
        <f t="shared" si="41"/>
        <v>1.08</v>
      </c>
      <c r="S156" s="137">
        <f t="shared" si="42"/>
        <v>1.08</v>
      </c>
      <c r="T156" s="137">
        <f t="shared" si="42"/>
        <v>1.08</v>
      </c>
      <c r="U156" s="137">
        <f t="shared" si="42"/>
        <v>1.08</v>
      </c>
      <c r="V156" s="137">
        <f t="shared" si="42"/>
        <v>1.08</v>
      </c>
      <c r="W156" s="137">
        <f t="shared" si="42"/>
        <v>1.08</v>
      </c>
      <c r="X156" s="137">
        <f t="shared" si="42"/>
        <v>1.08</v>
      </c>
      <c r="Y156" s="137">
        <f t="shared" si="42"/>
        <v>1.08</v>
      </c>
      <c r="Z156" s="137">
        <f t="shared" si="42"/>
        <v>1.08</v>
      </c>
      <c r="AA156" s="137">
        <f t="shared" si="42"/>
        <v>1.08</v>
      </c>
      <c r="AB156" s="137">
        <f t="shared" si="42"/>
        <v>1.08</v>
      </c>
      <c r="AC156" s="137">
        <f t="shared" si="42"/>
        <v>1.08</v>
      </c>
      <c r="AD156" s="137">
        <f t="shared" si="42"/>
        <v>1.08</v>
      </c>
      <c r="AE156" s="137">
        <f t="shared" si="42"/>
        <v>1.08</v>
      </c>
      <c r="AF156" s="137">
        <f t="shared" si="42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1"/>
        <v>2.37</v>
      </c>
      <c r="D157" s="137">
        <f t="shared" si="41"/>
        <v>2.37</v>
      </c>
      <c r="E157" s="137">
        <f t="shared" si="41"/>
        <v>2.37</v>
      </c>
      <c r="F157" s="137">
        <f t="shared" si="41"/>
        <v>2.37</v>
      </c>
      <c r="G157" s="137">
        <f t="shared" si="41"/>
        <v>2.37</v>
      </c>
      <c r="H157" s="137">
        <f t="shared" si="41"/>
        <v>2.37</v>
      </c>
      <c r="I157" s="137">
        <f t="shared" si="41"/>
        <v>2.37</v>
      </c>
      <c r="J157" s="137">
        <f t="shared" si="41"/>
        <v>2.37</v>
      </c>
      <c r="K157" s="137">
        <f t="shared" si="41"/>
        <v>2.37</v>
      </c>
      <c r="L157" s="137">
        <f t="shared" si="41"/>
        <v>2.37</v>
      </c>
      <c r="M157" s="137">
        <f t="shared" si="41"/>
        <v>2.37</v>
      </c>
      <c r="N157" s="137">
        <f t="shared" si="41"/>
        <v>2.37</v>
      </c>
      <c r="O157" s="137">
        <f t="shared" si="41"/>
        <v>2.37</v>
      </c>
      <c r="P157" s="137">
        <f t="shared" si="41"/>
        <v>2.37</v>
      </c>
      <c r="Q157" s="137">
        <f t="shared" si="41"/>
        <v>2.37</v>
      </c>
      <c r="R157" s="137">
        <f t="shared" si="41"/>
        <v>2.37</v>
      </c>
      <c r="S157" s="137">
        <f t="shared" si="42"/>
        <v>2.37</v>
      </c>
      <c r="T157" s="137">
        <f t="shared" si="42"/>
        <v>2.37</v>
      </c>
      <c r="U157" s="137">
        <f t="shared" si="42"/>
        <v>2.37</v>
      </c>
      <c r="V157" s="137">
        <f t="shared" si="42"/>
        <v>2.37</v>
      </c>
      <c r="W157" s="137">
        <f t="shared" si="42"/>
        <v>2.37</v>
      </c>
      <c r="X157" s="137">
        <f t="shared" si="42"/>
        <v>2.37</v>
      </c>
      <c r="Y157" s="137">
        <f t="shared" si="42"/>
        <v>2.37</v>
      </c>
      <c r="Z157" s="137">
        <f t="shared" si="42"/>
        <v>2.37</v>
      </c>
      <c r="AA157" s="137">
        <f t="shared" si="42"/>
        <v>2.37</v>
      </c>
      <c r="AB157" s="137">
        <f t="shared" si="42"/>
        <v>2.37</v>
      </c>
      <c r="AC157" s="137">
        <f t="shared" si="42"/>
        <v>2.37</v>
      </c>
      <c r="AD157" s="137">
        <f t="shared" si="42"/>
        <v>2.37</v>
      </c>
      <c r="AE157" s="137">
        <f t="shared" si="42"/>
        <v>2.37</v>
      </c>
      <c r="AF157" s="137">
        <f t="shared" si="42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1"/>
        <v>1.81</v>
      </c>
      <c r="D158" s="137">
        <f t="shared" si="41"/>
        <v>1.81</v>
      </c>
      <c r="E158" s="137">
        <f t="shared" si="41"/>
        <v>1.81</v>
      </c>
      <c r="F158" s="137">
        <f t="shared" si="41"/>
        <v>1.81</v>
      </c>
      <c r="G158" s="137">
        <f t="shared" si="41"/>
        <v>1.81</v>
      </c>
      <c r="H158" s="137">
        <f t="shared" si="41"/>
        <v>1.81</v>
      </c>
      <c r="I158" s="137">
        <f t="shared" si="41"/>
        <v>1.81</v>
      </c>
      <c r="J158" s="137">
        <f t="shared" si="41"/>
        <v>1.81</v>
      </c>
      <c r="K158" s="137">
        <f t="shared" si="41"/>
        <v>1.81</v>
      </c>
      <c r="L158" s="137">
        <f t="shared" si="41"/>
        <v>1.81</v>
      </c>
      <c r="M158" s="137">
        <f t="shared" si="41"/>
        <v>1.81</v>
      </c>
      <c r="N158" s="137">
        <f t="shared" si="41"/>
        <v>1.81</v>
      </c>
      <c r="O158" s="137">
        <f t="shared" si="41"/>
        <v>1.81</v>
      </c>
      <c r="P158" s="137">
        <f t="shared" si="41"/>
        <v>1.81</v>
      </c>
      <c r="Q158" s="137">
        <f t="shared" si="41"/>
        <v>1.81</v>
      </c>
      <c r="R158" s="137">
        <f t="shared" si="41"/>
        <v>1.81</v>
      </c>
      <c r="S158" s="137">
        <f t="shared" si="42"/>
        <v>1.81</v>
      </c>
      <c r="T158" s="137">
        <f t="shared" si="42"/>
        <v>1.81</v>
      </c>
      <c r="U158" s="137">
        <f t="shared" si="42"/>
        <v>1.81</v>
      </c>
      <c r="V158" s="137">
        <f t="shared" si="42"/>
        <v>1.81</v>
      </c>
      <c r="W158" s="137">
        <f t="shared" si="42"/>
        <v>1.81</v>
      </c>
      <c r="X158" s="137">
        <f t="shared" si="42"/>
        <v>1.81</v>
      </c>
      <c r="Y158" s="137">
        <f t="shared" si="42"/>
        <v>1.81</v>
      </c>
      <c r="Z158" s="137">
        <f t="shared" si="42"/>
        <v>1.81</v>
      </c>
      <c r="AA158" s="137">
        <f t="shared" si="42"/>
        <v>1.81</v>
      </c>
      <c r="AB158" s="137">
        <f t="shared" si="42"/>
        <v>1.81</v>
      </c>
      <c r="AC158" s="137">
        <f t="shared" si="42"/>
        <v>1.81</v>
      </c>
      <c r="AD158" s="137">
        <f t="shared" si="42"/>
        <v>1.81</v>
      </c>
      <c r="AE158" s="137">
        <f t="shared" si="42"/>
        <v>1.81</v>
      </c>
      <c r="AF158" s="137">
        <f t="shared" si="42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1"/>
        <v>1.0900000000000001</v>
      </c>
      <c r="D159" s="137">
        <f t="shared" si="41"/>
        <v>1.0900000000000001</v>
      </c>
      <c r="E159" s="137">
        <f t="shared" si="41"/>
        <v>1.0900000000000001</v>
      </c>
      <c r="F159" s="137">
        <f t="shared" si="41"/>
        <v>1.0900000000000001</v>
      </c>
      <c r="G159" s="137">
        <f t="shared" si="41"/>
        <v>1.0900000000000001</v>
      </c>
      <c r="H159" s="137">
        <f t="shared" si="41"/>
        <v>1.0900000000000001</v>
      </c>
      <c r="I159" s="137">
        <f t="shared" si="41"/>
        <v>1.0900000000000001</v>
      </c>
      <c r="J159" s="137">
        <f t="shared" si="41"/>
        <v>1.0900000000000001</v>
      </c>
      <c r="K159" s="137">
        <f t="shared" si="41"/>
        <v>1.0900000000000001</v>
      </c>
      <c r="L159" s="137">
        <f t="shared" si="41"/>
        <v>1.0900000000000001</v>
      </c>
      <c r="M159" s="137">
        <f t="shared" si="41"/>
        <v>1.0900000000000001</v>
      </c>
      <c r="N159" s="137">
        <f t="shared" si="41"/>
        <v>1.0900000000000001</v>
      </c>
      <c r="O159" s="137">
        <f t="shared" si="41"/>
        <v>1.0900000000000001</v>
      </c>
      <c r="P159" s="137">
        <f t="shared" si="41"/>
        <v>1.0900000000000001</v>
      </c>
      <c r="Q159" s="137">
        <f t="shared" si="41"/>
        <v>1.0900000000000001</v>
      </c>
      <c r="R159" s="137">
        <f t="shared" si="41"/>
        <v>1.0900000000000001</v>
      </c>
      <c r="S159" s="137">
        <f t="shared" si="42"/>
        <v>1.0900000000000001</v>
      </c>
      <c r="T159" s="137">
        <f t="shared" si="42"/>
        <v>1.0900000000000001</v>
      </c>
      <c r="U159" s="137">
        <f t="shared" si="42"/>
        <v>1.0900000000000001</v>
      </c>
      <c r="V159" s="137">
        <f t="shared" si="42"/>
        <v>1.0900000000000001</v>
      </c>
      <c r="W159" s="137">
        <f t="shared" si="42"/>
        <v>1.0900000000000001</v>
      </c>
      <c r="X159" s="137">
        <f t="shared" si="42"/>
        <v>1.0900000000000001</v>
      </c>
      <c r="Y159" s="137">
        <f t="shared" si="42"/>
        <v>1.0900000000000001</v>
      </c>
      <c r="Z159" s="137">
        <f t="shared" si="42"/>
        <v>1.0900000000000001</v>
      </c>
      <c r="AA159" s="137">
        <f t="shared" si="42"/>
        <v>1.0900000000000001</v>
      </c>
      <c r="AB159" s="137">
        <f t="shared" si="42"/>
        <v>1.0900000000000001</v>
      </c>
      <c r="AC159" s="137">
        <f t="shared" si="42"/>
        <v>1.0900000000000001</v>
      </c>
      <c r="AD159" s="137">
        <f t="shared" si="42"/>
        <v>1.0900000000000001</v>
      </c>
      <c r="AE159" s="137">
        <f t="shared" si="42"/>
        <v>1.0900000000000001</v>
      </c>
      <c r="AF159" s="137">
        <f t="shared" si="42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1"/>
        <v>1.58</v>
      </c>
      <c r="D160" s="137">
        <f t="shared" si="41"/>
        <v>1.58</v>
      </c>
      <c r="E160" s="137">
        <f t="shared" si="41"/>
        <v>1.58</v>
      </c>
      <c r="F160" s="137">
        <f t="shared" si="41"/>
        <v>1.58</v>
      </c>
      <c r="G160" s="137">
        <f t="shared" si="41"/>
        <v>1.58</v>
      </c>
      <c r="H160" s="137">
        <f t="shared" si="41"/>
        <v>1.58</v>
      </c>
      <c r="I160" s="137">
        <f t="shared" si="41"/>
        <v>1.58</v>
      </c>
      <c r="J160" s="137">
        <f t="shared" si="41"/>
        <v>1.58</v>
      </c>
      <c r="K160" s="137">
        <f t="shared" si="41"/>
        <v>1.58</v>
      </c>
      <c r="L160" s="137">
        <f t="shared" si="41"/>
        <v>1.58</v>
      </c>
      <c r="M160" s="137">
        <f t="shared" si="41"/>
        <v>1.58</v>
      </c>
      <c r="N160" s="137">
        <f t="shared" si="41"/>
        <v>1.58</v>
      </c>
      <c r="O160" s="137">
        <f t="shared" si="41"/>
        <v>1.58</v>
      </c>
      <c r="P160" s="137">
        <f t="shared" si="41"/>
        <v>1.58</v>
      </c>
      <c r="Q160" s="137">
        <f t="shared" si="41"/>
        <v>1.58</v>
      </c>
      <c r="R160" s="137">
        <f t="shared" si="41"/>
        <v>1.58</v>
      </c>
      <c r="S160" s="137">
        <f t="shared" si="42"/>
        <v>1.58</v>
      </c>
      <c r="T160" s="137">
        <f t="shared" si="42"/>
        <v>1.58</v>
      </c>
      <c r="U160" s="137">
        <f t="shared" si="42"/>
        <v>1.58</v>
      </c>
      <c r="V160" s="137">
        <f t="shared" si="42"/>
        <v>1.58</v>
      </c>
      <c r="W160" s="137">
        <f t="shared" si="42"/>
        <v>1.58</v>
      </c>
      <c r="X160" s="137">
        <f t="shared" si="42"/>
        <v>1.58</v>
      </c>
      <c r="Y160" s="137">
        <f t="shared" si="42"/>
        <v>1.58</v>
      </c>
      <c r="Z160" s="137">
        <f t="shared" si="42"/>
        <v>1.58</v>
      </c>
      <c r="AA160" s="137">
        <f t="shared" si="42"/>
        <v>1.58</v>
      </c>
      <c r="AB160" s="137">
        <f t="shared" si="42"/>
        <v>1.58</v>
      </c>
      <c r="AC160" s="137">
        <f t="shared" si="42"/>
        <v>1.58</v>
      </c>
      <c r="AD160" s="137">
        <f t="shared" si="42"/>
        <v>1.58</v>
      </c>
      <c r="AE160" s="137">
        <f t="shared" si="42"/>
        <v>1.58</v>
      </c>
      <c r="AF160" s="137">
        <f t="shared" si="42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1"/>
        <v>2</v>
      </c>
      <c r="D161" s="137">
        <f t="shared" si="41"/>
        <v>2</v>
      </c>
      <c r="E161" s="137">
        <f t="shared" si="41"/>
        <v>2</v>
      </c>
      <c r="F161" s="137">
        <f t="shared" si="41"/>
        <v>2</v>
      </c>
      <c r="G161" s="137">
        <f t="shared" si="41"/>
        <v>2</v>
      </c>
      <c r="H161" s="137">
        <f t="shared" si="41"/>
        <v>2</v>
      </c>
      <c r="I161" s="137">
        <f t="shared" si="41"/>
        <v>2</v>
      </c>
      <c r="J161" s="137">
        <f t="shared" si="41"/>
        <v>2</v>
      </c>
      <c r="K161" s="137">
        <f t="shared" si="41"/>
        <v>2</v>
      </c>
      <c r="L161" s="137">
        <f t="shared" si="41"/>
        <v>2</v>
      </c>
      <c r="M161" s="137">
        <f t="shared" si="41"/>
        <v>2</v>
      </c>
      <c r="N161" s="137">
        <f t="shared" si="41"/>
        <v>2</v>
      </c>
      <c r="O161" s="137">
        <f t="shared" si="41"/>
        <v>2</v>
      </c>
      <c r="P161" s="137">
        <f t="shared" si="41"/>
        <v>2</v>
      </c>
      <c r="Q161" s="137">
        <f t="shared" si="41"/>
        <v>2</v>
      </c>
      <c r="R161" s="137">
        <f t="shared" si="41"/>
        <v>2</v>
      </c>
      <c r="S161" s="137">
        <f t="shared" si="42"/>
        <v>2</v>
      </c>
      <c r="T161" s="137">
        <f t="shared" si="42"/>
        <v>2</v>
      </c>
      <c r="U161" s="137">
        <f t="shared" si="42"/>
        <v>2</v>
      </c>
      <c r="V161" s="137">
        <f t="shared" si="42"/>
        <v>2</v>
      </c>
      <c r="W161" s="137">
        <f t="shared" si="42"/>
        <v>2</v>
      </c>
      <c r="X161" s="137">
        <f t="shared" si="42"/>
        <v>2</v>
      </c>
      <c r="Y161" s="137">
        <f t="shared" si="42"/>
        <v>2</v>
      </c>
      <c r="Z161" s="137">
        <f t="shared" si="42"/>
        <v>2</v>
      </c>
      <c r="AA161" s="137">
        <f t="shared" si="42"/>
        <v>2</v>
      </c>
      <c r="AB161" s="137">
        <f t="shared" si="42"/>
        <v>2</v>
      </c>
      <c r="AC161" s="137">
        <f t="shared" si="42"/>
        <v>2</v>
      </c>
      <c r="AD161" s="137">
        <f t="shared" si="42"/>
        <v>2</v>
      </c>
      <c r="AE161" s="137">
        <f t="shared" si="42"/>
        <v>2</v>
      </c>
      <c r="AF161" s="137">
        <f t="shared" si="42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1"/>
        <v>0.47</v>
      </c>
      <c r="D162" s="137">
        <f t="shared" si="41"/>
        <v>0.47</v>
      </c>
      <c r="E162" s="137">
        <f t="shared" si="41"/>
        <v>0.47</v>
      </c>
      <c r="F162" s="137">
        <f t="shared" si="41"/>
        <v>0.47</v>
      </c>
      <c r="G162" s="137">
        <f t="shared" si="41"/>
        <v>0.47</v>
      </c>
      <c r="H162" s="137">
        <f t="shared" si="41"/>
        <v>0.47</v>
      </c>
      <c r="I162" s="137">
        <f t="shared" si="41"/>
        <v>0.47</v>
      </c>
      <c r="J162" s="137">
        <f t="shared" si="41"/>
        <v>0.47</v>
      </c>
      <c r="K162" s="137">
        <f t="shared" si="41"/>
        <v>0.47</v>
      </c>
      <c r="L162" s="137">
        <f t="shared" si="41"/>
        <v>0.47</v>
      </c>
      <c r="M162" s="137">
        <f t="shared" si="41"/>
        <v>0.47</v>
      </c>
      <c r="N162" s="137">
        <f t="shared" si="41"/>
        <v>0.47</v>
      </c>
      <c r="O162" s="137">
        <f t="shared" si="41"/>
        <v>0.47</v>
      </c>
      <c r="P162" s="137">
        <f t="shared" si="41"/>
        <v>0.47</v>
      </c>
      <c r="Q162" s="137">
        <f t="shared" si="41"/>
        <v>0.47</v>
      </c>
      <c r="R162" s="137">
        <f t="shared" si="41"/>
        <v>0.47</v>
      </c>
      <c r="S162" s="137">
        <f t="shared" si="42"/>
        <v>0.47</v>
      </c>
      <c r="T162" s="137">
        <f t="shared" si="42"/>
        <v>0.47</v>
      </c>
      <c r="U162" s="137">
        <f t="shared" si="42"/>
        <v>0.47</v>
      </c>
      <c r="V162" s="137">
        <f t="shared" si="42"/>
        <v>0.47</v>
      </c>
      <c r="W162" s="137">
        <f t="shared" si="42"/>
        <v>0.47</v>
      </c>
      <c r="X162" s="137">
        <f t="shared" si="42"/>
        <v>0.47</v>
      </c>
      <c r="Y162" s="137">
        <f t="shared" si="42"/>
        <v>0.47</v>
      </c>
      <c r="Z162" s="137">
        <f t="shared" si="42"/>
        <v>0.47</v>
      </c>
      <c r="AA162" s="137">
        <f t="shared" si="42"/>
        <v>0.47</v>
      </c>
      <c r="AB162" s="137">
        <f t="shared" si="42"/>
        <v>0.47</v>
      </c>
      <c r="AC162" s="137">
        <f t="shared" si="42"/>
        <v>0.47</v>
      </c>
      <c r="AD162" s="137">
        <f t="shared" si="42"/>
        <v>0.47</v>
      </c>
      <c r="AE162" s="137">
        <f t="shared" si="42"/>
        <v>0.47</v>
      </c>
      <c r="AF162" s="137">
        <f t="shared" si="42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1"/>
        <v>0</v>
      </c>
      <c r="D163" s="137">
        <f t="shared" si="41"/>
        <v>0</v>
      </c>
      <c r="E163" s="137">
        <f t="shared" si="41"/>
        <v>0</v>
      </c>
      <c r="F163" s="137">
        <f t="shared" si="41"/>
        <v>0</v>
      </c>
      <c r="G163" s="137">
        <f t="shared" si="41"/>
        <v>0</v>
      </c>
      <c r="H163" s="137">
        <f t="shared" si="41"/>
        <v>0</v>
      </c>
      <c r="I163" s="137">
        <f t="shared" si="41"/>
        <v>0</v>
      </c>
      <c r="J163" s="137">
        <f t="shared" si="41"/>
        <v>0</v>
      </c>
      <c r="K163" s="137">
        <f t="shared" si="41"/>
        <v>0</v>
      </c>
      <c r="L163" s="137">
        <f t="shared" si="41"/>
        <v>0</v>
      </c>
      <c r="M163" s="137">
        <f t="shared" si="41"/>
        <v>0</v>
      </c>
      <c r="N163" s="137">
        <f t="shared" si="41"/>
        <v>0</v>
      </c>
      <c r="O163" s="137">
        <f t="shared" si="41"/>
        <v>0</v>
      </c>
      <c r="P163" s="137">
        <f t="shared" si="41"/>
        <v>0</v>
      </c>
      <c r="Q163" s="137">
        <f t="shared" si="41"/>
        <v>0</v>
      </c>
      <c r="R163" s="137">
        <f t="shared" si="41"/>
        <v>0</v>
      </c>
      <c r="S163" s="137">
        <f t="shared" si="42"/>
        <v>0</v>
      </c>
      <c r="T163" s="137">
        <f t="shared" si="42"/>
        <v>0</v>
      </c>
      <c r="U163" s="137">
        <f t="shared" si="42"/>
        <v>0</v>
      </c>
      <c r="V163" s="137">
        <f t="shared" si="42"/>
        <v>0</v>
      </c>
      <c r="W163" s="137">
        <f t="shared" si="42"/>
        <v>0</v>
      </c>
      <c r="X163" s="137">
        <f t="shared" si="42"/>
        <v>0</v>
      </c>
      <c r="Y163" s="137">
        <f t="shared" si="42"/>
        <v>0</v>
      </c>
      <c r="Z163" s="137">
        <f t="shared" si="42"/>
        <v>0</v>
      </c>
      <c r="AA163" s="137">
        <f t="shared" si="42"/>
        <v>0</v>
      </c>
      <c r="AB163" s="137">
        <f t="shared" si="42"/>
        <v>0</v>
      </c>
      <c r="AC163" s="137">
        <f t="shared" si="42"/>
        <v>0</v>
      </c>
      <c r="AD163" s="137">
        <f t="shared" si="42"/>
        <v>0</v>
      </c>
      <c r="AE163" s="137">
        <f t="shared" si="42"/>
        <v>0</v>
      </c>
      <c r="AF163" s="137">
        <f t="shared" si="42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1"/>
        <v>0</v>
      </c>
      <c r="D164" s="137">
        <f t="shared" si="41"/>
        <v>0</v>
      </c>
      <c r="E164" s="137">
        <f t="shared" si="41"/>
        <v>0</v>
      </c>
      <c r="F164" s="137">
        <f t="shared" si="41"/>
        <v>0</v>
      </c>
      <c r="G164" s="137">
        <f t="shared" si="41"/>
        <v>0</v>
      </c>
      <c r="H164" s="137">
        <f t="shared" si="41"/>
        <v>0</v>
      </c>
      <c r="I164" s="137">
        <f t="shared" si="41"/>
        <v>0</v>
      </c>
      <c r="J164" s="137">
        <f t="shared" si="41"/>
        <v>0</v>
      </c>
      <c r="K164" s="137">
        <f t="shared" si="41"/>
        <v>0</v>
      </c>
      <c r="L164" s="137">
        <f t="shared" si="41"/>
        <v>0</v>
      </c>
      <c r="M164" s="137">
        <f t="shared" si="41"/>
        <v>0</v>
      </c>
      <c r="N164" s="137">
        <f t="shared" si="41"/>
        <v>0</v>
      </c>
      <c r="O164" s="137">
        <f t="shared" si="41"/>
        <v>0</v>
      </c>
      <c r="P164" s="137">
        <f t="shared" si="41"/>
        <v>0</v>
      </c>
      <c r="Q164" s="137">
        <f t="shared" si="41"/>
        <v>0</v>
      </c>
      <c r="R164" s="137">
        <f t="shared" si="42"/>
        <v>0</v>
      </c>
      <c r="S164" s="137">
        <f t="shared" si="42"/>
        <v>0</v>
      </c>
      <c r="T164" s="137">
        <f t="shared" si="42"/>
        <v>0</v>
      </c>
      <c r="U164" s="137">
        <f t="shared" si="42"/>
        <v>0</v>
      </c>
      <c r="V164" s="137">
        <f t="shared" si="42"/>
        <v>0</v>
      </c>
      <c r="W164" s="137">
        <f t="shared" si="42"/>
        <v>0</v>
      </c>
      <c r="X164" s="137">
        <f t="shared" si="42"/>
        <v>0</v>
      </c>
      <c r="Y164" s="137">
        <f t="shared" si="42"/>
        <v>0</v>
      </c>
      <c r="Z164" s="137">
        <f t="shared" si="42"/>
        <v>0</v>
      </c>
      <c r="AA164" s="137">
        <f t="shared" si="42"/>
        <v>0</v>
      </c>
      <c r="AB164" s="137">
        <f t="shared" si="42"/>
        <v>0</v>
      </c>
      <c r="AC164" s="137">
        <f t="shared" si="42"/>
        <v>0</v>
      </c>
      <c r="AD164" s="137">
        <f t="shared" si="42"/>
        <v>0</v>
      </c>
      <c r="AE164" s="137">
        <f t="shared" si="42"/>
        <v>0</v>
      </c>
      <c r="AF164" s="137">
        <f t="shared" si="42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1"/>
        <v>0.8</v>
      </c>
      <c r="D165" s="137">
        <f t="shared" si="41"/>
        <v>0.8</v>
      </c>
      <c r="E165" s="137">
        <f t="shared" si="41"/>
        <v>0.8</v>
      </c>
      <c r="F165" s="137">
        <f t="shared" si="41"/>
        <v>0.8</v>
      </c>
      <c r="G165" s="137">
        <f t="shared" si="41"/>
        <v>0.8</v>
      </c>
      <c r="H165" s="137">
        <f t="shared" si="41"/>
        <v>0.8</v>
      </c>
      <c r="I165" s="137">
        <f t="shared" si="41"/>
        <v>0.8</v>
      </c>
      <c r="J165" s="137">
        <f t="shared" si="41"/>
        <v>0.8</v>
      </c>
      <c r="K165" s="137">
        <f t="shared" si="41"/>
        <v>0.8</v>
      </c>
      <c r="L165" s="137">
        <f t="shared" si="41"/>
        <v>0.8</v>
      </c>
      <c r="M165" s="137">
        <f t="shared" si="41"/>
        <v>0.8</v>
      </c>
      <c r="N165" s="137">
        <f t="shared" si="41"/>
        <v>0.8</v>
      </c>
      <c r="O165" s="137">
        <f t="shared" si="41"/>
        <v>0.8</v>
      </c>
      <c r="P165" s="137">
        <f t="shared" si="41"/>
        <v>0.8</v>
      </c>
      <c r="Q165" s="137">
        <f t="shared" si="41"/>
        <v>0.8</v>
      </c>
      <c r="R165" s="137">
        <f t="shared" si="42"/>
        <v>0.8</v>
      </c>
      <c r="S165" s="137">
        <f t="shared" si="42"/>
        <v>0.8</v>
      </c>
      <c r="T165" s="137">
        <f t="shared" si="42"/>
        <v>0.8</v>
      </c>
      <c r="U165" s="137">
        <f t="shared" si="42"/>
        <v>0.8</v>
      </c>
      <c r="V165" s="137">
        <f t="shared" si="42"/>
        <v>0.8</v>
      </c>
      <c r="W165" s="137">
        <f t="shared" si="42"/>
        <v>0.8</v>
      </c>
      <c r="X165" s="137">
        <f t="shared" si="42"/>
        <v>0.8</v>
      </c>
      <c r="Y165" s="137">
        <f t="shared" si="42"/>
        <v>0.8</v>
      </c>
      <c r="Z165" s="137">
        <f t="shared" si="42"/>
        <v>0.8</v>
      </c>
      <c r="AA165" s="137">
        <f t="shared" si="42"/>
        <v>0.8</v>
      </c>
      <c r="AB165" s="137">
        <f t="shared" si="42"/>
        <v>0.8</v>
      </c>
      <c r="AC165" s="137">
        <f t="shared" si="42"/>
        <v>0.8</v>
      </c>
      <c r="AD165" s="137">
        <f t="shared" si="42"/>
        <v>0.8</v>
      </c>
      <c r="AE165" s="137">
        <f t="shared" si="42"/>
        <v>0.8</v>
      </c>
      <c r="AF165" s="137">
        <f t="shared" si="42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1"/>
        <v>1.5</v>
      </c>
      <c r="D166" s="137">
        <f t="shared" si="41"/>
        <v>1.5</v>
      </c>
      <c r="E166" s="137">
        <f t="shared" si="41"/>
        <v>1.5</v>
      </c>
      <c r="F166" s="137">
        <f t="shared" si="41"/>
        <v>1.5</v>
      </c>
      <c r="G166" s="137">
        <f t="shared" si="41"/>
        <v>1.5</v>
      </c>
      <c r="H166" s="137">
        <f t="shared" si="41"/>
        <v>1.5</v>
      </c>
      <c r="I166" s="137">
        <f t="shared" si="41"/>
        <v>1.5</v>
      </c>
      <c r="J166" s="137">
        <f t="shared" si="41"/>
        <v>1.5</v>
      </c>
      <c r="K166" s="137">
        <f t="shared" si="41"/>
        <v>1.5</v>
      </c>
      <c r="L166" s="137">
        <f t="shared" si="41"/>
        <v>1.5</v>
      </c>
      <c r="M166" s="137">
        <f t="shared" si="41"/>
        <v>1.5</v>
      </c>
      <c r="N166" s="137">
        <f t="shared" si="41"/>
        <v>1.5</v>
      </c>
      <c r="O166" s="137">
        <f t="shared" si="41"/>
        <v>1.5</v>
      </c>
      <c r="P166" s="137">
        <f t="shared" si="41"/>
        <v>1.5</v>
      </c>
      <c r="Q166" s="137">
        <f t="shared" si="41"/>
        <v>1.5</v>
      </c>
      <c r="R166" s="137">
        <f t="shared" si="42"/>
        <v>1.5</v>
      </c>
      <c r="S166" s="137">
        <f t="shared" si="42"/>
        <v>1.5</v>
      </c>
      <c r="T166" s="137">
        <f t="shared" si="42"/>
        <v>1.5</v>
      </c>
      <c r="U166" s="137">
        <f t="shared" si="42"/>
        <v>1.5</v>
      </c>
      <c r="V166" s="137">
        <f t="shared" si="42"/>
        <v>1.5</v>
      </c>
      <c r="W166" s="137">
        <f t="shared" si="42"/>
        <v>1.5</v>
      </c>
      <c r="X166" s="137">
        <f t="shared" si="42"/>
        <v>1.5</v>
      </c>
      <c r="Y166" s="137">
        <f t="shared" si="42"/>
        <v>1.5</v>
      </c>
      <c r="Z166" s="137">
        <f t="shared" si="42"/>
        <v>1.5</v>
      </c>
      <c r="AA166" s="137">
        <f t="shared" si="42"/>
        <v>1.5</v>
      </c>
      <c r="AB166" s="137">
        <f t="shared" si="42"/>
        <v>1.5</v>
      </c>
      <c r="AC166" s="137">
        <f t="shared" si="42"/>
        <v>1.5</v>
      </c>
      <c r="AD166" s="137">
        <f t="shared" si="42"/>
        <v>1.5</v>
      </c>
      <c r="AE166" s="137">
        <f t="shared" si="42"/>
        <v>1.5</v>
      </c>
      <c r="AF166" s="137">
        <f t="shared" si="42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1"/>
        <v>1</v>
      </c>
      <c r="D167" s="137">
        <f t="shared" si="41"/>
        <v>1</v>
      </c>
      <c r="E167" s="137">
        <f t="shared" si="41"/>
        <v>1</v>
      </c>
      <c r="F167" s="137">
        <f t="shared" si="41"/>
        <v>1</v>
      </c>
      <c r="G167" s="137">
        <f t="shared" si="41"/>
        <v>1</v>
      </c>
      <c r="H167" s="137">
        <f t="shared" si="41"/>
        <v>1</v>
      </c>
      <c r="I167" s="137">
        <f t="shared" si="41"/>
        <v>1</v>
      </c>
      <c r="J167" s="137">
        <f t="shared" si="41"/>
        <v>1</v>
      </c>
      <c r="K167" s="137">
        <f t="shared" si="41"/>
        <v>1</v>
      </c>
      <c r="L167" s="137">
        <f t="shared" si="41"/>
        <v>1</v>
      </c>
      <c r="M167" s="137">
        <f t="shared" si="41"/>
        <v>1</v>
      </c>
      <c r="N167" s="137">
        <f t="shared" si="41"/>
        <v>1</v>
      </c>
      <c r="O167" s="137">
        <f t="shared" si="41"/>
        <v>1</v>
      </c>
      <c r="P167" s="137">
        <f t="shared" si="41"/>
        <v>1</v>
      </c>
      <c r="Q167" s="137">
        <f t="shared" si="41"/>
        <v>1</v>
      </c>
      <c r="R167" s="137">
        <f t="shared" si="42"/>
        <v>1</v>
      </c>
      <c r="S167" s="137">
        <f t="shared" si="42"/>
        <v>1</v>
      </c>
      <c r="T167" s="137">
        <f t="shared" si="42"/>
        <v>1</v>
      </c>
      <c r="U167" s="137">
        <f t="shared" si="42"/>
        <v>1</v>
      </c>
      <c r="V167" s="137">
        <f t="shared" si="42"/>
        <v>1</v>
      </c>
      <c r="W167" s="137">
        <f t="shared" si="42"/>
        <v>1</v>
      </c>
      <c r="X167" s="137">
        <f t="shared" si="42"/>
        <v>1</v>
      </c>
      <c r="Y167" s="137">
        <f t="shared" si="42"/>
        <v>1</v>
      </c>
      <c r="Z167" s="137">
        <f t="shared" si="42"/>
        <v>1</v>
      </c>
      <c r="AA167" s="137">
        <f t="shared" si="42"/>
        <v>1</v>
      </c>
      <c r="AB167" s="137">
        <f t="shared" si="42"/>
        <v>1</v>
      </c>
      <c r="AC167" s="137">
        <f t="shared" si="42"/>
        <v>1</v>
      </c>
      <c r="AD167" s="137">
        <f t="shared" si="42"/>
        <v>1</v>
      </c>
      <c r="AE167" s="137">
        <f t="shared" si="42"/>
        <v>1</v>
      </c>
      <c r="AF167" s="137">
        <f t="shared" si="42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3">B169</f>
        <v>1</v>
      </c>
      <c r="D169" s="137">
        <f t="shared" si="43"/>
        <v>1</v>
      </c>
      <c r="E169" s="137">
        <f t="shared" si="43"/>
        <v>1</v>
      </c>
      <c r="F169" s="137">
        <f t="shared" si="43"/>
        <v>1</v>
      </c>
      <c r="G169" s="137">
        <f t="shared" si="43"/>
        <v>1</v>
      </c>
      <c r="H169" s="137">
        <f t="shared" si="43"/>
        <v>1</v>
      </c>
      <c r="I169" s="137">
        <f t="shared" si="43"/>
        <v>1</v>
      </c>
      <c r="J169" s="137">
        <f t="shared" si="43"/>
        <v>1</v>
      </c>
      <c r="K169" s="137">
        <f t="shared" si="43"/>
        <v>1</v>
      </c>
      <c r="L169" s="137">
        <f t="shared" si="43"/>
        <v>1</v>
      </c>
      <c r="M169" s="137">
        <f t="shared" si="43"/>
        <v>1</v>
      </c>
      <c r="N169" s="137">
        <f t="shared" si="43"/>
        <v>1</v>
      </c>
      <c r="O169" s="137">
        <f t="shared" si="43"/>
        <v>1</v>
      </c>
      <c r="P169" s="137">
        <f t="shared" si="43"/>
        <v>1</v>
      </c>
      <c r="Q169" s="137">
        <f t="shared" si="43"/>
        <v>1</v>
      </c>
      <c r="R169" s="137">
        <f t="shared" si="43"/>
        <v>1</v>
      </c>
      <c r="S169" s="137">
        <f t="shared" ref="R169:AF176" si="44">R169</f>
        <v>1</v>
      </c>
      <c r="T169" s="137">
        <f t="shared" si="44"/>
        <v>1</v>
      </c>
      <c r="U169" s="137">
        <f t="shared" si="44"/>
        <v>1</v>
      </c>
      <c r="V169" s="137">
        <f t="shared" si="44"/>
        <v>1</v>
      </c>
      <c r="W169" s="137">
        <f t="shared" si="44"/>
        <v>1</v>
      </c>
      <c r="X169" s="137">
        <f t="shared" si="44"/>
        <v>1</v>
      </c>
      <c r="Y169" s="137">
        <f t="shared" si="44"/>
        <v>1</v>
      </c>
      <c r="Z169" s="137">
        <f t="shared" si="44"/>
        <v>1</v>
      </c>
      <c r="AA169" s="137">
        <f t="shared" si="44"/>
        <v>1</v>
      </c>
      <c r="AB169" s="137">
        <f t="shared" si="44"/>
        <v>1</v>
      </c>
      <c r="AC169" s="137">
        <f t="shared" si="44"/>
        <v>1</v>
      </c>
      <c r="AD169" s="137">
        <f t="shared" si="44"/>
        <v>1</v>
      </c>
      <c r="AE169" s="137">
        <f t="shared" si="44"/>
        <v>1</v>
      </c>
      <c r="AF169" s="137">
        <f t="shared" si="44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3"/>
        <v>0.42</v>
      </c>
      <c r="D170" s="137">
        <f t="shared" si="43"/>
        <v>0.42</v>
      </c>
      <c r="E170" s="137">
        <f t="shared" si="43"/>
        <v>0.42</v>
      </c>
      <c r="F170" s="137">
        <f t="shared" si="43"/>
        <v>0.42</v>
      </c>
      <c r="G170" s="137">
        <f t="shared" si="43"/>
        <v>0.42</v>
      </c>
      <c r="H170" s="137">
        <f t="shared" si="43"/>
        <v>0.42</v>
      </c>
      <c r="I170" s="137">
        <f t="shared" si="43"/>
        <v>0.42</v>
      </c>
      <c r="J170" s="137">
        <f t="shared" si="43"/>
        <v>0.42</v>
      </c>
      <c r="K170" s="137">
        <f t="shared" si="43"/>
        <v>0.42</v>
      </c>
      <c r="L170" s="137">
        <f t="shared" si="43"/>
        <v>0.42</v>
      </c>
      <c r="M170" s="137">
        <f t="shared" si="43"/>
        <v>0.42</v>
      </c>
      <c r="N170" s="137">
        <f t="shared" si="43"/>
        <v>0.42</v>
      </c>
      <c r="O170" s="137">
        <f t="shared" si="43"/>
        <v>0.42</v>
      </c>
      <c r="P170" s="137">
        <f t="shared" si="43"/>
        <v>0.42</v>
      </c>
      <c r="Q170" s="137">
        <f t="shared" si="43"/>
        <v>0.42</v>
      </c>
      <c r="R170" s="137">
        <f t="shared" si="44"/>
        <v>0.42</v>
      </c>
      <c r="S170" s="137">
        <f t="shared" si="44"/>
        <v>0.42</v>
      </c>
      <c r="T170" s="137">
        <f t="shared" si="44"/>
        <v>0.42</v>
      </c>
      <c r="U170" s="137">
        <f t="shared" si="44"/>
        <v>0.42</v>
      </c>
      <c r="V170" s="137">
        <f t="shared" si="44"/>
        <v>0.42</v>
      </c>
      <c r="W170" s="137">
        <f t="shared" si="44"/>
        <v>0.42</v>
      </c>
      <c r="X170" s="137">
        <f t="shared" si="44"/>
        <v>0.42</v>
      </c>
      <c r="Y170" s="137">
        <f t="shared" si="44"/>
        <v>0.42</v>
      </c>
      <c r="Z170" s="137">
        <f t="shared" si="44"/>
        <v>0.42</v>
      </c>
      <c r="AA170" s="137">
        <f t="shared" si="44"/>
        <v>0.42</v>
      </c>
      <c r="AB170" s="137">
        <f t="shared" si="44"/>
        <v>0.42</v>
      </c>
      <c r="AC170" s="137">
        <f t="shared" si="44"/>
        <v>0.42</v>
      </c>
      <c r="AD170" s="137">
        <f t="shared" si="44"/>
        <v>0.42</v>
      </c>
      <c r="AE170" s="137">
        <f t="shared" si="44"/>
        <v>0.42</v>
      </c>
      <c r="AF170" s="137">
        <f t="shared" si="44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3"/>
        <v>0.46</v>
      </c>
      <c r="D171" s="137">
        <f t="shared" si="43"/>
        <v>0.46</v>
      </c>
      <c r="E171" s="137">
        <f t="shared" si="43"/>
        <v>0.46</v>
      </c>
      <c r="F171" s="137">
        <f t="shared" si="43"/>
        <v>0.46</v>
      </c>
      <c r="G171" s="137">
        <f t="shared" si="43"/>
        <v>0.46</v>
      </c>
      <c r="H171" s="137">
        <f t="shared" si="43"/>
        <v>0.46</v>
      </c>
      <c r="I171" s="137">
        <f t="shared" si="43"/>
        <v>0.46</v>
      </c>
      <c r="J171" s="137">
        <f t="shared" si="43"/>
        <v>0.46</v>
      </c>
      <c r="K171" s="137">
        <f t="shared" si="43"/>
        <v>0.46</v>
      </c>
      <c r="L171" s="137">
        <f t="shared" si="43"/>
        <v>0.46</v>
      </c>
      <c r="M171" s="137">
        <f t="shared" si="43"/>
        <v>0.46</v>
      </c>
      <c r="N171" s="137">
        <f t="shared" si="43"/>
        <v>0.46</v>
      </c>
      <c r="O171" s="137">
        <f t="shared" si="43"/>
        <v>0.46</v>
      </c>
      <c r="P171" s="137">
        <f t="shared" si="43"/>
        <v>0.46</v>
      </c>
      <c r="Q171" s="137">
        <f t="shared" si="43"/>
        <v>0.46</v>
      </c>
      <c r="R171" s="137">
        <f t="shared" si="44"/>
        <v>0.46</v>
      </c>
      <c r="S171" s="137">
        <f t="shared" si="44"/>
        <v>0.46</v>
      </c>
      <c r="T171" s="137">
        <f t="shared" si="44"/>
        <v>0.46</v>
      </c>
      <c r="U171" s="137">
        <f t="shared" si="44"/>
        <v>0.46</v>
      </c>
      <c r="V171" s="137">
        <f t="shared" si="44"/>
        <v>0.46</v>
      </c>
      <c r="W171" s="137">
        <f t="shared" si="44"/>
        <v>0.46</v>
      </c>
      <c r="X171" s="137">
        <f t="shared" si="44"/>
        <v>0.46</v>
      </c>
      <c r="Y171" s="137">
        <f t="shared" si="44"/>
        <v>0.46</v>
      </c>
      <c r="Z171" s="137">
        <f t="shared" si="44"/>
        <v>0.46</v>
      </c>
      <c r="AA171" s="137">
        <f t="shared" si="44"/>
        <v>0.46</v>
      </c>
      <c r="AB171" s="137">
        <f t="shared" si="44"/>
        <v>0.46</v>
      </c>
      <c r="AC171" s="137">
        <f t="shared" si="44"/>
        <v>0.46</v>
      </c>
      <c r="AD171" s="137">
        <f t="shared" si="44"/>
        <v>0.46</v>
      </c>
      <c r="AE171" s="137">
        <f t="shared" si="44"/>
        <v>0.46</v>
      </c>
      <c r="AF171" s="137">
        <f t="shared" si="44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3"/>
        <v>0.85</v>
      </c>
      <c r="D172" s="137">
        <f t="shared" si="43"/>
        <v>0.85</v>
      </c>
      <c r="E172" s="137">
        <f t="shared" si="43"/>
        <v>0.85</v>
      </c>
      <c r="F172" s="137">
        <f t="shared" si="43"/>
        <v>0.85</v>
      </c>
      <c r="G172" s="137">
        <f t="shared" si="43"/>
        <v>0.85</v>
      </c>
      <c r="H172" s="137">
        <f t="shared" si="43"/>
        <v>0.85</v>
      </c>
      <c r="I172" s="137">
        <f t="shared" si="43"/>
        <v>0.85</v>
      </c>
      <c r="J172" s="137">
        <f t="shared" si="43"/>
        <v>0.85</v>
      </c>
      <c r="K172" s="137">
        <f t="shared" si="43"/>
        <v>0.85</v>
      </c>
      <c r="L172" s="137">
        <f t="shared" si="43"/>
        <v>0.85</v>
      </c>
      <c r="M172" s="137">
        <f t="shared" si="43"/>
        <v>0.85</v>
      </c>
      <c r="N172" s="137">
        <f t="shared" si="43"/>
        <v>0.85</v>
      </c>
      <c r="O172" s="137">
        <f t="shared" si="43"/>
        <v>0.85</v>
      </c>
      <c r="P172" s="137">
        <f t="shared" si="43"/>
        <v>0.85</v>
      </c>
      <c r="Q172" s="137">
        <f t="shared" si="43"/>
        <v>0.85</v>
      </c>
      <c r="R172" s="137">
        <f t="shared" si="44"/>
        <v>0.85</v>
      </c>
      <c r="S172" s="137">
        <f t="shared" si="44"/>
        <v>0.85</v>
      </c>
      <c r="T172" s="137">
        <f t="shared" si="44"/>
        <v>0.85</v>
      </c>
      <c r="U172" s="137">
        <f t="shared" si="44"/>
        <v>0.85</v>
      </c>
      <c r="V172" s="137">
        <f t="shared" si="44"/>
        <v>0.85</v>
      </c>
      <c r="W172" s="137">
        <f t="shared" si="44"/>
        <v>0.85</v>
      </c>
      <c r="X172" s="137">
        <f t="shared" si="44"/>
        <v>0.85</v>
      </c>
      <c r="Y172" s="137">
        <f t="shared" si="44"/>
        <v>0.85</v>
      </c>
      <c r="Z172" s="137">
        <f t="shared" si="44"/>
        <v>0.85</v>
      </c>
      <c r="AA172" s="137">
        <f t="shared" si="44"/>
        <v>0.85</v>
      </c>
      <c r="AB172" s="137">
        <f t="shared" si="44"/>
        <v>0.85</v>
      </c>
      <c r="AC172" s="137">
        <f t="shared" si="44"/>
        <v>0.85</v>
      </c>
      <c r="AD172" s="137">
        <f t="shared" si="44"/>
        <v>0.85</v>
      </c>
      <c r="AE172" s="137">
        <f t="shared" si="44"/>
        <v>0.85</v>
      </c>
      <c r="AF172" s="137">
        <f t="shared" si="44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3"/>
        <v>0.9</v>
      </c>
      <c r="D173" s="137">
        <f t="shared" si="43"/>
        <v>0.9</v>
      </c>
      <c r="E173" s="137">
        <f t="shared" si="43"/>
        <v>0.9</v>
      </c>
      <c r="F173" s="137">
        <f t="shared" si="43"/>
        <v>0.9</v>
      </c>
      <c r="G173" s="137">
        <f t="shared" si="43"/>
        <v>0.9</v>
      </c>
      <c r="H173" s="137">
        <f t="shared" si="43"/>
        <v>0.9</v>
      </c>
      <c r="I173" s="137">
        <f t="shared" si="43"/>
        <v>0.9</v>
      </c>
      <c r="J173" s="137">
        <f t="shared" si="43"/>
        <v>0.9</v>
      </c>
      <c r="K173" s="137">
        <f t="shared" si="43"/>
        <v>0.9</v>
      </c>
      <c r="L173" s="137">
        <f t="shared" si="43"/>
        <v>0.9</v>
      </c>
      <c r="M173" s="137">
        <f t="shared" si="43"/>
        <v>0.9</v>
      </c>
      <c r="N173" s="137">
        <f t="shared" si="43"/>
        <v>0.9</v>
      </c>
      <c r="O173" s="137">
        <f t="shared" si="43"/>
        <v>0.9</v>
      </c>
      <c r="P173" s="137">
        <f t="shared" si="43"/>
        <v>0.9</v>
      </c>
      <c r="Q173" s="137">
        <f t="shared" si="43"/>
        <v>0.9</v>
      </c>
      <c r="R173" s="137">
        <f t="shared" si="44"/>
        <v>0.9</v>
      </c>
      <c r="S173" s="137">
        <f t="shared" si="44"/>
        <v>0.9</v>
      </c>
      <c r="T173" s="137">
        <f t="shared" si="44"/>
        <v>0.9</v>
      </c>
      <c r="U173" s="137">
        <f t="shared" si="44"/>
        <v>0.9</v>
      </c>
      <c r="V173" s="137">
        <f t="shared" si="44"/>
        <v>0.9</v>
      </c>
      <c r="W173" s="137">
        <f t="shared" si="44"/>
        <v>0.9</v>
      </c>
      <c r="X173" s="137">
        <f t="shared" si="44"/>
        <v>0.9</v>
      </c>
      <c r="Y173" s="137">
        <f t="shared" si="44"/>
        <v>0.9</v>
      </c>
      <c r="Z173" s="137">
        <f t="shared" si="44"/>
        <v>0.9</v>
      </c>
      <c r="AA173" s="137">
        <f t="shared" si="44"/>
        <v>0.9</v>
      </c>
      <c r="AB173" s="137">
        <f t="shared" si="44"/>
        <v>0.9</v>
      </c>
      <c r="AC173" s="137">
        <f t="shared" si="44"/>
        <v>0.9</v>
      </c>
      <c r="AD173" s="137">
        <f t="shared" si="44"/>
        <v>0.9</v>
      </c>
      <c r="AE173" s="137">
        <f t="shared" si="44"/>
        <v>0.9</v>
      </c>
      <c r="AF173" s="137">
        <f t="shared" si="44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3"/>
        <v>0.44</v>
      </c>
      <c r="D174" s="137">
        <f t="shared" si="43"/>
        <v>0.44</v>
      </c>
      <c r="E174" s="137">
        <f t="shared" si="43"/>
        <v>0.44</v>
      </c>
      <c r="F174" s="137">
        <f t="shared" si="43"/>
        <v>0.44</v>
      </c>
      <c r="G174" s="137">
        <f t="shared" si="43"/>
        <v>0.44</v>
      </c>
      <c r="H174" s="137">
        <f t="shared" si="43"/>
        <v>0.44</v>
      </c>
      <c r="I174" s="137">
        <f t="shared" si="43"/>
        <v>0.44</v>
      </c>
      <c r="J174" s="137">
        <f t="shared" si="43"/>
        <v>0.44</v>
      </c>
      <c r="K174" s="137">
        <f t="shared" si="43"/>
        <v>0.44</v>
      </c>
      <c r="L174" s="137">
        <f t="shared" si="43"/>
        <v>0.44</v>
      </c>
      <c r="M174" s="137">
        <f t="shared" si="43"/>
        <v>0.44</v>
      </c>
      <c r="N174" s="137">
        <f t="shared" si="43"/>
        <v>0.44</v>
      </c>
      <c r="O174" s="137">
        <f t="shared" si="43"/>
        <v>0.44</v>
      </c>
      <c r="P174" s="137">
        <f t="shared" si="43"/>
        <v>0.44</v>
      </c>
      <c r="Q174" s="137">
        <f t="shared" si="43"/>
        <v>0.44</v>
      </c>
      <c r="R174" s="137">
        <f t="shared" si="44"/>
        <v>0.44</v>
      </c>
      <c r="S174" s="137">
        <f t="shared" si="44"/>
        <v>0.44</v>
      </c>
      <c r="T174" s="137">
        <f t="shared" si="44"/>
        <v>0.44</v>
      </c>
      <c r="U174" s="137">
        <f t="shared" si="44"/>
        <v>0.44</v>
      </c>
      <c r="V174" s="137">
        <f t="shared" si="44"/>
        <v>0.44</v>
      </c>
      <c r="W174" s="137">
        <f t="shared" si="44"/>
        <v>0.44</v>
      </c>
      <c r="X174" s="137">
        <f t="shared" si="44"/>
        <v>0.44</v>
      </c>
      <c r="Y174" s="137">
        <f t="shared" si="44"/>
        <v>0.44</v>
      </c>
      <c r="Z174" s="137">
        <f t="shared" si="44"/>
        <v>0.44</v>
      </c>
      <c r="AA174" s="137">
        <f t="shared" si="44"/>
        <v>0.44</v>
      </c>
      <c r="AB174" s="137">
        <f t="shared" si="44"/>
        <v>0.44</v>
      </c>
      <c r="AC174" s="137">
        <f t="shared" si="44"/>
        <v>0.44</v>
      </c>
      <c r="AD174" s="137">
        <f t="shared" si="44"/>
        <v>0.44</v>
      </c>
      <c r="AE174" s="137">
        <f t="shared" si="44"/>
        <v>0.44</v>
      </c>
      <c r="AF174" s="137">
        <f t="shared" si="44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3"/>
        <v>2.1</v>
      </c>
      <c r="D175" s="137">
        <f t="shared" si="43"/>
        <v>2.1</v>
      </c>
      <c r="E175" s="137">
        <f t="shared" si="43"/>
        <v>2.1</v>
      </c>
      <c r="F175" s="137">
        <f t="shared" si="43"/>
        <v>2.1</v>
      </c>
      <c r="G175" s="137">
        <f t="shared" si="43"/>
        <v>2.1</v>
      </c>
      <c r="H175" s="137">
        <f t="shared" si="43"/>
        <v>2.1</v>
      </c>
      <c r="I175" s="137">
        <f t="shared" si="43"/>
        <v>2.1</v>
      </c>
      <c r="J175" s="137">
        <f t="shared" si="43"/>
        <v>2.1</v>
      </c>
      <c r="K175" s="137">
        <f t="shared" si="43"/>
        <v>2.1</v>
      </c>
      <c r="L175" s="137">
        <f t="shared" si="43"/>
        <v>2.1</v>
      </c>
      <c r="M175" s="137">
        <f t="shared" si="43"/>
        <v>2.1</v>
      </c>
      <c r="N175" s="137">
        <f t="shared" si="43"/>
        <v>2.1</v>
      </c>
      <c r="O175" s="137">
        <f t="shared" si="43"/>
        <v>2.1</v>
      </c>
      <c r="P175" s="137">
        <f t="shared" si="43"/>
        <v>2.1</v>
      </c>
      <c r="Q175" s="137">
        <f t="shared" si="43"/>
        <v>2.1</v>
      </c>
      <c r="R175" s="137">
        <f t="shared" si="44"/>
        <v>2.1</v>
      </c>
      <c r="S175" s="137">
        <f t="shared" si="44"/>
        <v>2.1</v>
      </c>
      <c r="T175" s="137">
        <f t="shared" si="44"/>
        <v>2.1</v>
      </c>
      <c r="U175" s="137">
        <f t="shared" si="44"/>
        <v>2.1</v>
      </c>
      <c r="V175" s="137">
        <f t="shared" si="44"/>
        <v>2.1</v>
      </c>
      <c r="W175" s="137">
        <f t="shared" si="44"/>
        <v>2.1</v>
      </c>
      <c r="X175" s="137">
        <f t="shared" si="44"/>
        <v>2.1</v>
      </c>
      <c r="Y175" s="137">
        <f t="shared" si="44"/>
        <v>2.1</v>
      </c>
      <c r="Z175" s="137">
        <f t="shared" si="44"/>
        <v>2.1</v>
      </c>
      <c r="AA175" s="137">
        <f t="shared" si="44"/>
        <v>2.1</v>
      </c>
      <c r="AB175" s="137">
        <f t="shared" si="44"/>
        <v>2.1</v>
      </c>
      <c r="AC175" s="137">
        <f t="shared" si="44"/>
        <v>2.1</v>
      </c>
      <c r="AD175" s="137">
        <f t="shared" si="44"/>
        <v>2.1</v>
      </c>
      <c r="AE175" s="137">
        <f t="shared" si="44"/>
        <v>2.1</v>
      </c>
      <c r="AF175" s="137">
        <f t="shared" si="44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3"/>
        <v>0.9</v>
      </c>
      <c r="D176" s="137">
        <f t="shared" si="43"/>
        <v>0.9</v>
      </c>
      <c r="E176" s="137">
        <f t="shared" si="43"/>
        <v>0.9</v>
      </c>
      <c r="F176" s="137">
        <f t="shared" si="43"/>
        <v>0.9</v>
      </c>
      <c r="G176" s="137">
        <f t="shared" si="43"/>
        <v>0.9</v>
      </c>
      <c r="H176" s="137">
        <f t="shared" si="43"/>
        <v>0.9</v>
      </c>
      <c r="I176" s="137">
        <f t="shared" si="43"/>
        <v>0.9</v>
      </c>
      <c r="J176" s="137">
        <f t="shared" si="43"/>
        <v>0.9</v>
      </c>
      <c r="K176" s="137">
        <f t="shared" si="43"/>
        <v>0.9</v>
      </c>
      <c r="L176" s="137">
        <f t="shared" si="43"/>
        <v>0.9</v>
      </c>
      <c r="M176" s="137">
        <f t="shared" si="43"/>
        <v>0.9</v>
      </c>
      <c r="N176" s="137">
        <f t="shared" si="43"/>
        <v>0.9</v>
      </c>
      <c r="O176" s="137">
        <f t="shared" si="43"/>
        <v>0.9</v>
      </c>
      <c r="P176" s="137">
        <f t="shared" si="43"/>
        <v>0.9</v>
      </c>
      <c r="Q176" s="137">
        <f t="shared" si="43"/>
        <v>0.9</v>
      </c>
      <c r="R176" s="137">
        <f t="shared" si="44"/>
        <v>0.9</v>
      </c>
      <c r="S176" s="137">
        <f t="shared" si="44"/>
        <v>0.9</v>
      </c>
      <c r="T176" s="137">
        <f t="shared" si="44"/>
        <v>0.9</v>
      </c>
      <c r="U176" s="137">
        <f t="shared" si="44"/>
        <v>0.9</v>
      </c>
      <c r="V176" s="137">
        <f t="shared" si="44"/>
        <v>0.9</v>
      </c>
      <c r="W176" s="137">
        <f t="shared" si="44"/>
        <v>0.9</v>
      </c>
      <c r="X176" s="137">
        <f t="shared" si="44"/>
        <v>0.9</v>
      </c>
      <c r="Y176" s="137">
        <f t="shared" si="44"/>
        <v>0.9</v>
      </c>
      <c r="Z176" s="137">
        <f t="shared" si="44"/>
        <v>0.9</v>
      </c>
      <c r="AA176" s="137">
        <f t="shared" si="44"/>
        <v>0.9</v>
      </c>
      <c r="AB176" s="137">
        <f t="shared" si="44"/>
        <v>0.9</v>
      </c>
      <c r="AC176" s="137">
        <f t="shared" si="44"/>
        <v>0.9</v>
      </c>
      <c r="AD176" s="137">
        <f t="shared" si="44"/>
        <v>0.9</v>
      </c>
      <c r="AE176" s="137">
        <f t="shared" si="44"/>
        <v>0.9</v>
      </c>
      <c r="AF176" s="137">
        <f t="shared" si="44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5">B178</f>
        <v>0.57999999999999996</v>
      </c>
      <c r="D178" s="137">
        <f t="shared" si="45"/>
        <v>0.57999999999999996</v>
      </c>
      <c r="E178" s="137">
        <f t="shared" si="45"/>
        <v>0.57999999999999996</v>
      </c>
      <c r="F178" s="137">
        <f t="shared" si="45"/>
        <v>0.57999999999999996</v>
      </c>
      <c r="G178" s="137">
        <f t="shared" si="45"/>
        <v>0.57999999999999996</v>
      </c>
      <c r="H178" s="137">
        <f t="shared" si="45"/>
        <v>0.57999999999999996</v>
      </c>
      <c r="I178" s="137">
        <f t="shared" si="45"/>
        <v>0.57999999999999996</v>
      </c>
      <c r="J178" s="137">
        <f t="shared" si="45"/>
        <v>0.57999999999999996</v>
      </c>
      <c r="K178" s="137">
        <f t="shared" si="45"/>
        <v>0.57999999999999996</v>
      </c>
      <c r="L178" s="137">
        <f t="shared" si="45"/>
        <v>0.57999999999999996</v>
      </c>
      <c r="M178" s="137">
        <f t="shared" si="45"/>
        <v>0.57999999999999996</v>
      </c>
      <c r="N178" s="137">
        <f t="shared" si="45"/>
        <v>0.57999999999999996</v>
      </c>
      <c r="O178" s="137">
        <f t="shared" si="45"/>
        <v>0.57999999999999996</v>
      </c>
      <c r="P178" s="137">
        <f t="shared" si="45"/>
        <v>0.57999999999999996</v>
      </c>
      <c r="Q178" s="137">
        <f t="shared" si="45"/>
        <v>0.57999999999999996</v>
      </c>
      <c r="R178" s="137">
        <f t="shared" si="45"/>
        <v>0.57999999999999996</v>
      </c>
      <c r="S178" s="137">
        <f t="shared" ref="R178:AF190" si="46">R178</f>
        <v>0.57999999999999996</v>
      </c>
      <c r="T178" s="137">
        <f t="shared" si="46"/>
        <v>0.57999999999999996</v>
      </c>
      <c r="U178" s="137">
        <f t="shared" si="46"/>
        <v>0.57999999999999996</v>
      </c>
      <c r="V178" s="137">
        <f t="shared" si="46"/>
        <v>0.57999999999999996</v>
      </c>
      <c r="W178" s="137">
        <f t="shared" si="46"/>
        <v>0.57999999999999996</v>
      </c>
      <c r="X178" s="137">
        <f t="shared" si="46"/>
        <v>0.57999999999999996</v>
      </c>
      <c r="Y178" s="137">
        <f t="shared" si="46"/>
        <v>0.57999999999999996</v>
      </c>
      <c r="Z178" s="137">
        <f t="shared" si="46"/>
        <v>0.57999999999999996</v>
      </c>
      <c r="AA178" s="137">
        <f t="shared" si="46"/>
        <v>0.57999999999999996</v>
      </c>
      <c r="AB178" s="137">
        <f t="shared" si="46"/>
        <v>0.57999999999999996</v>
      </c>
      <c r="AC178" s="137">
        <f t="shared" si="46"/>
        <v>0.57999999999999996</v>
      </c>
      <c r="AD178" s="137">
        <f t="shared" si="46"/>
        <v>0.57999999999999996</v>
      </c>
      <c r="AE178" s="137">
        <f t="shared" si="46"/>
        <v>0.57999999999999996</v>
      </c>
      <c r="AF178" s="137">
        <f t="shared" si="46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5"/>
        <v>0.8</v>
      </c>
      <c r="D179" s="137">
        <f t="shared" si="45"/>
        <v>0.8</v>
      </c>
      <c r="E179" s="137">
        <f t="shared" si="45"/>
        <v>0.8</v>
      </c>
      <c r="F179" s="137">
        <f t="shared" si="45"/>
        <v>0.8</v>
      </c>
      <c r="G179" s="137">
        <f t="shared" si="45"/>
        <v>0.8</v>
      </c>
      <c r="H179" s="137">
        <f t="shared" si="45"/>
        <v>0.8</v>
      </c>
      <c r="I179" s="137">
        <f t="shared" si="45"/>
        <v>0.8</v>
      </c>
      <c r="J179" s="137">
        <f t="shared" si="45"/>
        <v>0.8</v>
      </c>
      <c r="K179" s="137">
        <f t="shared" si="45"/>
        <v>0.8</v>
      </c>
      <c r="L179" s="137">
        <f t="shared" si="45"/>
        <v>0.8</v>
      </c>
      <c r="M179" s="137">
        <f t="shared" si="45"/>
        <v>0.8</v>
      </c>
      <c r="N179" s="137">
        <f t="shared" si="45"/>
        <v>0.8</v>
      </c>
      <c r="O179" s="137">
        <f t="shared" si="45"/>
        <v>0.8</v>
      </c>
      <c r="P179" s="137">
        <f t="shared" si="45"/>
        <v>0.8</v>
      </c>
      <c r="Q179" s="137">
        <f t="shared" si="45"/>
        <v>0.8</v>
      </c>
      <c r="R179" s="137">
        <f t="shared" si="45"/>
        <v>0.8</v>
      </c>
      <c r="S179" s="137">
        <f t="shared" si="46"/>
        <v>0.8</v>
      </c>
      <c r="T179" s="137">
        <f t="shared" si="46"/>
        <v>0.8</v>
      </c>
      <c r="U179" s="137">
        <f t="shared" si="46"/>
        <v>0.8</v>
      </c>
      <c r="V179" s="137">
        <f t="shared" si="46"/>
        <v>0.8</v>
      </c>
      <c r="W179" s="137">
        <f t="shared" si="46"/>
        <v>0.8</v>
      </c>
      <c r="X179" s="137">
        <f t="shared" si="46"/>
        <v>0.8</v>
      </c>
      <c r="Y179" s="137">
        <f t="shared" si="46"/>
        <v>0.8</v>
      </c>
      <c r="Z179" s="137">
        <f t="shared" si="46"/>
        <v>0.8</v>
      </c>
      <c r="AA179" s="137">
        <f t="shared" si="46"/>
        <v>0.8</v>
      </c>
      <c r="AB179" s="137">
        <f t="shared" si="46"/>
        <v>0.8</v>
      </c>
      <c r="AC179" s="137">
        <f t="shared" si="46"/>
        <v>0.8</v>
      </c>
      <c r="AD179" s="137">
        <f t="shared" si="46"/>
        <v>0.8</v>
      </c>
      <c r="AE179" s="137">
        <f t="shared" si="46"/>
        <v>0.8</v>
      </c>
      <c r="AF179" s="137">
        <f t="shared" si="46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5"/>
        <v>0</v>
      </c>
      <c r="D180" s="137">
        <f t="shared" si="45"/>
        <v>0</v>
      </c>
      <c r="E180" s="137">
        <f t="shared" si="45"/>
        <v>0</v>
      </c>
      <c r="F180" s="137">
        <f t="shared" si="45"/>
        <v>0</v>
      </c>
      <c r="G180" s="137">
        <f t="shared" si="45"/>
        <v>0</v>
      </c>
      <c r="H180" s="137">
        <f t="shared" si="45"/>
        <v>0</v>
      </c>
      <c r="I180" s="137">
        <f t="shared" si="45"/>
        <v>0</v>
      </c>
      <c r="J180" s="137">
        <f t="shared" si="45"/>
        <v>0</v>
      </c>
      <c r="K180" s="137">
        <f t="shared" si="45"/>
        <v>0</v>
      </c>
      <c r="L180" s="137">
        <f t="shared" si="45"/>
        <v>0</v>
      </c>
      <c r="M180" s="137">
        <f t="shared" si="45"/>
        <v>0</v>
      </c>
      <c r="N180" s="137">
        <f t="shared" si="45"/>
        <v>0</v>
      </c>
      <c r="O180" s="137">
        <f t="shared" si="45"/>
        <v>0</v>
      </c>
      <c r="P180" s="137">
        <f t="shared" si="45"/>
        <v>0</v>
      </c>
      <c r="Q180" s="137">
        <f t="shared" si="45"/>
        <v>0</v>
      </c>
      <c r="R180" s="137">
        <f t="shared" si="45"/>
        <v>0</v>
      </c>
      <c r="S180" s="137">
        <f t="shared" si="46"/>
        <v>0</v>
      </c>
      <c r="T180" s="137">
        <f t="shared" si="46"/>
        <v>0</v>
      </c>
      <c r="U180" s="137">
        <f t="shared" si="46"/>
        <v>0</v>
      </c>
      <c r="V180" s="137">
        <f t="shared" si="46"/>
        <v>0</v>
      </c>
      <c r="W180" s="137">
        <f t="shared" si="46"/>
        <v>0</v>
      </c>
      <c r="X180" s="137">
        <f t="shared" si="46"/>
        <v>0</v>
      </c>
      <c r="Y180" s="137">
        <f t="shared" si="46"/>
        <v>0</v>
      </c>
      <c r="Z180" s="137">
        <f t="shared" si="46"/>
        <v>0</v>
      </c>
      <c r="AA180" s="137">
        <f t="shared" si="46"/>
        <v>0</v>
      </c>
      <c r="AB180" s="137">
        <f t="shared" si="46"/>
        <v>0</v>
      </c>
      <c r="AC180" s="137">
        <f t="shared" si="46"/>
        <v>0</v>
      </c>
      <c r="AD180" s="137">
        <f t="shared" si="46"/>
        <v>0</v>
      </c>
      <c r="AE180" s="137">
        <f t="shared" si="46"/>
        <v>0</v>
      </c>
      <c r="AF180" s="137">
        <f t="shared" si="46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5"/>
        <v>0.6</v>
      </c>
      <c r="D181" s="137">
        <f t="shared" si="45"/>
        <v>0.6</v>
      </c>
      <c r="E181" s="137">
        <f t="shared" si="45"/>
        <v>0.6</v>
      </c>
      <c r="F181" s="137">
        <f t="shared" si="45"/>
        <v>0.6</v>
      </c>
      <c r="G181" s="137">
        <f t="shared" si="45"/>
        <v>0.6</v>
      </c>
      <c r="H181" s="137">
        <f t="shared" si="45"/>
        <v>0.6</v>
      </c>
      <c r="I181" s="137">
        <f t="shared" si="45"/>
        <v>0.6</v>
      </c>
      <c r="J181" s="137">
        <f t="shared" si="45"/>
        <v>0.6</v>
      </c>
      <c r="K181" s="137">
        <f t="shared" si="45"/>
        <v>0.6</v>
      </c>
      <c r="L181" s="137">
        <f t="shared" si="45"/>
        <v>0.6</v>
      </c>
      <c r="M181" s="137">
        <f t="shared" si="45"/>
        <v>0.6</v>
      </c>
      <c r="N181" s="137">
        <f t="shared" si="45"/>
        <v>0.6</v>
      </c>
      <c r="O181" s="137">
        <f t="shared" si="45"/>
        <v>0.6</v>
      </c>
      <c r="P181" s="137">
        <f t="shared" si="45"/>
        <v>0.6</v>
      </c>
      <c r="Q181" s="137">
        <f t="shared" si="45"/>
        <v>0.6</v>
      </c>
      <c r="R181" s="137">
        <f t="shared" si="45"/>
        <v>0.6</v>
      </c>
      <c r="S181" s="137">
        <f t="shared" si="46"/>
        <v>0.6</v>
      </c>
      <c r="T181" s="137">
        <f t="shared" si="46"/>
        <v>0.6</v>
      </c>
      <c r="U181" s="137">
        <f t="shared" si="46"/>
        <v>0.6</v>
      </c>
      <c r="V181" s="137">
        <f t="shared" si="46"/>
        <v>0.6</v>
      </c>
      <c r="W181" s="137">
        <f t="shared" si="46"/>
        <v>0.6</v>
      </c>
      <c r="X181" s="137">
        <f t="shared" si="46"/>
        <v>0.6</v>
      </c>
      <c r="Y181" s="137">
        <f t="shared" si="46"/>
        <v>0.6</v>
      </c>
      <c r="Z181" s="137">
        <f t="shared" si="46"/>
        <v>0.6</v>
      </c>
      <c r="AA181" s="137">
        <f t="shared" si="46"/>
        <v>0.6</v>
      </c>
      <c r="AB181" s="137">
        <f t="shared" si="46"/>
        <v>0.6</v>
      </c>
      <c r="AC181" s="137">
        <f t="shared" si="46"/>
        <v>0.6</v>
      </c>
      <c r="AD181" s="137">
        <f t="shared" si="46"/>
        <v>0.6</v>
      </c>
      <c r="AE181" s="137">
        <f t="shared" si="46"/>
        <v>0.6</v>
      </c>
      <c r="AF181" s="137">
        <f t="shared" si="46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5"/>
        <v>0.6</v>
      </c>
      <c r="D182" s="137">
        <f t="shared" si="45"/>
        <v>0.6</v>
      </c>
      <c r="E182" s="137">
        <f t="shared" si="45"/>
        <v>0.6</v>
      </c>
      <c r="F182" s="137">
        <f t="shared" si="45"/>
        <v>0.6</v>
      </c>
      <c r="G182" s="137">
        <f t="shared" si="45"/>
        <v>0.6</v>
      </c>
      <c r="H182" s="137">
        <f t="shared" si="45"/>
        <v>0.6</v>
      </c>
      <c r="I182" s="137">
        <f t="shared" si="45"/>
        <v>0.6</v>
      </c>
      <c r="J182" s="137">
        <f t="shared" si="45"/>
        <v>0.6</v>
      </c>
      <c r="K182" s="137">
        <f t="shared" si="45"/>
        <v>0.6</v>
      </c>
      <c r="L182" s="137">
        <f t="shared" si="45"/>
        <v>0.6</v>
      </c>
      <c r="M182" s="137">
        <f t="shared" si="45"/>
        <v>0.6</v>
      </c>
      <c r="N182" s="137">
        <f t="shared" si="45"/>
        <v>0.6</v>
      </c>
      <c r="O182" s="137">
        <f t="shared" si="45"/>
        <v>0.6</v>
      </c>
      <c r="P182" s="137">
        <f t="shared" si="45"/>
        <v>0.6</v>
      </c>
      <c r="Q182" s="137">
        <f t="shared" si="45"/>
        <v>0.6</v>
      </c>
      <c r="R182" s="137">
        <f t="shared" si="45"/>
        <v>0.6</v>
      </c>
      <c r="S182" s="137">
        <f t="shared" si="46"/>
        <v>0.6</v>
      </c>
      <c r="T182" s="137">
        <f t="shared" si="46"/>
        <v>0.6</v>
      </c>
      <c r="U182" s="137">
        <f t="shared" si="46"/>
        <v>0.6</v>
      </c>
      <c r="V182" s="137">
        <f t="shared" si="46"/>
        <v>0.6</v>
      </c>
      <c r="W182" s="137">
        <f t="shared" si="46"/>
        <v>0.6</v>
      </c>
      <c r="X182" s="137">
        <f t="shared" si="46"/>
        <v>0.6</v>
      </c>
      <c r="Y182" s="137">
        <f t="shared" si="46"/>
        <v>0.6</v>
      </c>
      <c r="Z182" s="137">
        <f t="shared" si="46"/>
        <v>0.6</v>
      </c>
      <c r="AA182" s="137">
        <f t="shared" si="46"/>
        <v>0.6</v>
      </c>
      <c r="AB182" s="137">
        <f t="shared" si="46"/>
        <v>0.6</v>
      </c>
      <c r="AC182" s="137">
        <f t="shared" si="46"/>
        <v>0.6</v>
      </c>
      <c r="AD182" s="137">
        <f t="shared" si="46"/>
        <v>0.6</v>
      </c>
      <c r="AE182" s="137">
        <f t="shared" si="46"/>
        <v>0.6</v>
      </c>
      <c r="AF182" s="137">
        <f t="shared" si="46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5"/>
        <v>0.35</v>
      </c>
      <c r="D183" s="137">
        <f t="shared" si="45"/>
        <v>0.35</v>
      </c>
      <c r="E183" s="137">
        <f t="shared" si="45"/>
        <v>0.35</v>
      </c>
      <c r="F183" s="137">
        <f t="shared" si="45"/>
        <v>0.35</v>
      </c>
      <c r="G183" s="137">
        <f t="shared" si="45"/>
        <v>0.35</v>
      </c>
      <c r="H183" s="137">
        <f t="shared" si="45"/>
        <v>0.35</v>
      </c>
      <c r="I183" s="137">
        <f t="shared" si="45"/>
        <v>0.35</v>
      </c>
      <c r="J183" s="137">
        <f t="shared" si="45"/>
        <v>0.35</v>
      </c>
      <c r="K183" s="137">
        <f t="shared" si="45"/>
        <v>0.35</v>
      </c>
      <c r="L183" s="137">
        <f t="shared" si="45"/>
        <v>0.35</v>
      </c>
      <c r="M183" s="137">
        <f t="shared" si="45"/>
        <v>0.35</v>
      </c>
      <c r="N183" s="137">
        <f t="shared" si="45"/>
        <v>0.35</v>
      </c>
      <c r="O183" s="137">
        <f t="shared" si="45"/>
        <v>0.35</v>
      </c>
      <c r="P183" s="137">
        <f t="shared" si="45"/>
        <v>0.35</v>
      </c>
      <c r="Q183" s="137">
        <f t="shared" si="45"/>
        <v>0.35</v>
      </c>
      <c r="R183" s="137">
        <f t="shared" si="45"/>
        <v>0.35</v>
      </c>
      <c r="S183" s="137">
        <f t="shared" si="46"/>
        <v>0.35</v>
      </c>
      <c r="T183" s="137">
        <f t="shared" si="46"/>
        <v>0.35</v>
      </c>
      <c r="U183" s="137">
        <f t="shared" si="46"/>
        <v>0.35</v>
      </c>
      <c r="V183" s="137">
        <f t="shared" si="46"/>
        <v>0.35</v>
      </c>
      <c r="W183" s="137">
        <f t="shared" si="46"/>
        <v>0.35</v>
      </c>
      <c r="X183" s="137">
        <f t="shared" si="46"/>
        <v>0.35</v>
      </c>
      <c r="Y183" s="137">
        <f t="shared" si="46"/>
        <v>0.35</v>
      </c>
      <c r="Z183" s="137">
        <f t="shared" si="46"/>
        <v>0.35</v>
      </c>
      <c r="AA183" s="137">
        <f t="shared" si="46"/>
        <v>0.35</v>
      </c>
      <c r="AB183" s="137">
        <f t="shared" si="46"/>
        <v>0.35</v>
      </c>
      <c r="AC183" s="137">
        <f t="shared" si="46"/>
        <v>0.35</v>
      </c>
      <c r="AD183" s="137">
        <f t="shared" si="46"/>
        <v>0.35</v>
      </c>
      <c r="AE183" s="137">
        <f t="shared" si="46"/>
        <v>0.35</v>
      </c>
      <c r="AF183" s="137">
        <f t="shared" si="46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5"/>
        <v>0.28999999999999998</v>
      </c>
      <c r="D184" s="137">
        <f t="shared" si="45"/>
        <v>0.28999999999999998</v>
      </c>
      <c r="E184" s="137">
        <f t="shared" si="45"/>
        <v>0.28999999999999998</v>
      </c>
      <c r="F184" s="137">
        <f t="shared" si="45"/>
        <v>0.28999999999999998</v>
      </c>
      <c r="G184" s="137">
        <f t="shared" si="45"/>
        <v>0.28999999999999998</v>
      </c>
      <c r="H184" s="137">
        <f t="shared" si="45"/>
        <v>0.28999999999999998</v>
      </c>
      <c r="I184" s="137">
        <f t="shared" si="45"/>
        <v>0.28999999999999998</v>
      </c>
      <c r="J184" s="137">
        <f t="shared" si="45"/>
        <v>0.28999999999999998</v>
      </c>
      <c r="K184" s="137">
        <f t="shared" si="45"/>
        <v>0.28999999999999998</v>
      </c>
      <c r="L184" s="137">
        <f t="shared" si="45"/>
        <v>0.28999999999999998</v>
      </c>
      <c r="M184" s="137">
        <f t="shared" si="45"/>
        <v>0.28999999999999998</v>
      </c>
      <c r="N184" s="137">
        <f t="shared" si="45"/>
        <v>0.28999999999999998</v>
      </c>
      <c r="O184" s="137">
        <f t="shared" si="45"/>
        <v>0.28999999999999998</v>
      </c>
      <c r="P184" s="137">
        <f t="shared" si="45"/>
        <v>0.28999999999999998</v>
      </c>
      <c r="Q184" s="137">
        <f t="shared" si="45"/>
        <v>0.28999999999999998</v>
      </c>
      <c r="R184" s="137">
        <f t="shared" si="45"/>
        <v>0.28999999999999998</v>
      </c>
      <c r="S184" s="137">
        <f t="shared" si="46"/>
        <v>0.28999999999999998</v>
      </c>
      <c r="T184" s="137">
        <f t="shared" si="46"/>
        <v>0.28999999999999998</v>
      </c>
      <c r="U184" s="137">
        <f t="shared" si="46"/>
        <v>0.28999999999999998</v>
      </c>
      <c r="V184" s="137">
        <f t="shared" si="46"/>
        <v>0.28999999999999998</v>
      </c>
      <c r="W184" s="137">
        <f t="shared" si="46"/>
        <v>0.28999999999999998</v>
      </c>
      <c r="X184" s="137">
        <f t="shared" si="46"/>
        <v>0.28999999999999998</v>
      </c>
      <c r="Y184" s="137">
        <f t="shared" si="46"/>
        <v>0.28999999999999998</v>
      </c>
      <c r="Z184" s="137">
        <f t="shared" si="46"/>
        <v>0.28999999999999998</v>
      </c>
      <c r="AA184" s="137">
        <f t="shared" si="46"/>
        <v>0.28999999999999998</v>
      </c>
      <c r="AB184" s="137">
        <f t="shared" si="46"/>
        <v>0.28999999999999998</v>
      </c>
      <c r="AC184" s="137">
        <f t="shared" si="46"/>
        <v>0.28999999999999998</v>
      </c>
      <c r="AD184" s="137">
        <f t="shared" si="46"/>
        <v>0.28999999999999998</v>
      </c>
      <c r="AE184" s="137">
        <f t="shared" si="46"/>
        <v>0.28999999999999998</v>
      </c>
      <c r="AF184" s="137">
        <f t="shared" si="46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5"/>
        <v>0.06</v>
      </c>
      <c r="D185" s="137">
        <f t="shared" si="45"/>
        <v>0.06</v>
      </c>
      <c r="E185" s="137">
        <f t="shared" si="45"/>
        <v>0.06</v>
      </c>
      <c r="F185" s="137">
        <f t="shared" si="45"/>
        <v>0.06</v>
      </c>
      <c r="G185" s="137">
        <f t="shared" si="45"/>
        <v>0.06</v>
      </c>
      <c r="H185" s="137">
        <f t="shared" si="45"/>
        <v>0.06</v>
      </c>
      <c r="I185" s="137">
        <f t="shared" si="45"/>
        <v>0.06</v>
      </c>
      <c r="J185" s="137">
        <f t="shared" si="45"/>
        <v>0.06</v>
      </c>
      <c r="K185" s="137">
        <f t="shared" si="45"/>
        <v>0.06</v>
      </c>
      <c r="L185" s="137">
        <f t="shared" si="45"/>
        <v>0.06</v>
      </c>
      <c r="M185" s="137">
        <f t="shared" si="45"/>
        <v>0.06</v>
      </c>
      <c r="N185" s="137">
        <f t="shared" si="45"/>
        <v>0.06</v>
      </c>
      <c r="O185" s="137">
        <f t="shared" si="45"/>
        <v>0.06</v>
      </c>
      <c r="P185" s="137">
        <f t="shared" si="45"/>
        <v>0.06</v>
      </c>
      <c r="Q185" s="137">
        <f t="shared" si="45"/>
        <v>0.06</v>
      </c>
      <c r="R185" s="137">
        <f t="shared" si="45"/>
        <v>0.06</v>
      </c>
      <c r="S185" s="137">
        <f t="shared" si="46"/>
        <v>0.06</v>
      </c>
      <c r="T185" s="137">
        <f t="shared" si="46"/>
        <v>0.06</v>
      </c>
      <c r="U185" s="137">
        <f t="shared" si="46"/>
        <v>0.06</v>
      </c>
      <c r="V185" s="137">
        <f t="shared" si="46"/>
        <v>0.06</v>
      </c>
      <c r="W185" s="137">
        <f t="shared" si="46"/>
        <v>0.06</v>
      </c>
      <c r="X185" s="137">
        <f t="shared" si="46"/>
        <v>0.06</v>
      </c>
      <c r="Y185" s="137">
        <f t="shared" si="46"/>
        <v>0.06</v>
      </c>
      <c r="Z185" s="137">
        <f t="shared" si="46"/>
        <v>0.06</v>
      </c>
      <c r="AA185" s="137">
        <f t="shared" si="46"/>
        <v>0.06</v>
      </c>
      <c r="AB185" s="137">
        <f t="shared" si="46"/>
        <v>0.06</v>
      </c>
      <c r="AC185" s="137">
        <f t="shared" si="46"/>
        <v>0.06</v>
      </c>
      <c r="AD185" s="137">
        <f t="shared" si="46"/>
        <v>0.06</v>
      </c>
      <c r="AE185" s="137">
        <f t="shared" si="46"/>
        <v>0.06</v>
      </c>
      <c r="AF185" s="137">
        <f t="shared" si="46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5"/>
        <v>0.11</v>
      </c>
      <c r="D186" s="137">
        <f t="shared" si="45"/>
        <v>0.11</v>
      </c>
      <c r="E186" s="137">
        <f t="shared" si="45"/>
        <v>0.11</v>
      </c>
      <c r="F186" s="137">
        <f t="shared" si="45"/>
        <v>0.11</v>
      </c>
      <c r="G186" s="137">
        <f t="shared" si="45"/>
        <v>0.11</v>
      </c>
      <c r="H186" s="137">
        <f t="shared" si="45"/>
        <v>0.11</v>
      </c>
      <c r="I186" s="137">
        <f t="shared" si="45"/>
        <v>0.11</v>
      </c>
      <c r="J186" s="137">
        <f t="shared" si="45"/>
        <v>0.11</v>
      </c>
      <c r="K186" s="137">
        <f t="shared" si="45"/>
        <v>0.11</v>
      </c>
      <c r="L186" s="137">
        <f t="shared" si="45"/>
        <v>0.11</v>
      </c>
      <c r="M186" s="137">
        <f t="shared" si="45"/>
        <v>0.11</v>
      </c>
      <c r="N186" s="137">
        <f t="shared" si="45"/>
        <v>0.11</v>
      </c>
      <c r="O186" s="137">
        <f t="shared" si="45"/>
        <v>0.11</v>
      </c>
      <c r="P186" s="137">
        <f t="shared" si="45"/>
        <v>0.11</v>
      </c>
      <c r="Q186" s="137">
        <f t="shared" si="45"/>
        <v>0.11</v>
      </c>
      <c r="R186" s="137">
        <f t="shared" si="45"/>
        <v>0.11</v>
      </c>
      <c r="S186" s="137">
        <f t="shared" si="46"/>
        <v>0.11</v>
      </c>
      <c r="T186" s="137">
        <f t="shared" si="46"/>
        <v>0.11</v>
      </c>
      <c r="U186" s="137">
        <f t="shared" si="46"/>
        <v>0.11</v>
      </c>
      <c r="V186" s="137">
        <f t="shared" si="46"/>
        <v>0.11</v>
      </c>
      <c r="W186" s="137">
        <f t="shared" si="46"/>
        <v>0.11</v>
      </c>
      <c r="X186" s="137">
        <f t="shared" si="46"/>
        <v>0.11</v>
      </c>
      <c r="Y186" s="137">
        <f t="shared" si="46"/>
        <v>0.11</v>
      </c>
      <c r="Z186" s="137">
        <f t="shared" si="46"/>
        <v>0.11</v>
      </c>
      <c r="AA186" s="137">
        <f t="shared" si="46"/>
        <v>0.11</v>
      </c>
      <c r="AB186" s="137">
        <f t="shared" si="46"/>
        <v>0.11</v>
      </c>
      <c r="AC186" s="137">
        <f t="shared" si="46"/>
        <v>0.11</v>
      </c>
      <c r="AD186" s="137">
        <f t="shared" si="46"/>
        <v>0.11</v>
      </c>
      <c r="AE186" s="137">
        <f t="shared" si="46"/>
        <v>0.11</v>
      </c>
      <c r="AF186" s="137">
        <f t="shared" si="46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5"/>
        <v>0.1</v>
      </c>
      <c r="D187" s="137">
        <f t="shared" si="45"/>
        <v>0.1</v>
      </c>
      <c r="E187" s="137">
        <f t="shared" si="45"/>
        <v>0.1</v>
      </c>
      <c r="F187" s="137">
        <f t="shared" si="45"/>
        <v>0.1</v>
      </c>
      <c r="G187" s="137">
        <f t="shared" si="45"/>
        <v>0.1</v>
      </c>
      <c r="H187" s="137">
        <f t="shared" si="45"/>
        <v>0.1</v>
      </c>
      <c r="I187" s="137">
        <f t="shared" si="45"/>
        <v>0.1</v>
      </c>
      <c r="J187" s="137">
        <f t="shared" si="45"/>
        <v>0.1</v>
      </c>
      <c r="K187" s="137">
        <f t="shared" si="45"/>
        <v>0.1</v>
      </c>
      <c r="L187" s="137">
        <f t="shared" si="45"/>
        <v>0.1</v>
      </c>
      <c r="M187" s="137">
        <f t="shared" si="45"/>
        <v>0.1</v>
      </c>
      <c r="N187" s="137">
        <f t="shared" si="45"/>
        <v>0.1</v>
      </c>
      <c r="O187" s="137">
        <f t="shared" si="45"/>
        <v>0.1</v>
      </c>
      <c r="P187" s="137">
        <f t="shared" si="45"/>
        <v>0.1</v>
      </c>
      <c r="Q187" s="137">
        <f t="shared" si="45"/>
        <v>0.1</v>
      </c>
      <c r="R187" s="137">
        <f t="shared" si="46"/>
        <v>0.1</v>
      </c>
      <c r="S187" s="137">
        <f t="shared" si="46"/>
        <v>0.1</v>
      </c>
      <c r="T187" s="137">
        <f t="shared" si="46"/>
        <v>0.1</v>
      </c>
      <c r="U187" s="137">
        <f t="shared" si="46"/>
        <v>0.1</v>
      </c>
      <c r="V187" s="137">
        <f t="shared" si="46"/>
        <v>0.1</v>
      </c>
      <c r="W187" s="137">
        <f t="shared" si="46"/>
        <v>0.1</v>
      </c>
      <c r="X187" s="137">
        <f t="shared" si="46"/>
        <v>0.1</v>
      </c>
      <c r="Y187" s="137">
        <f t="shared" si="46"/>
        <v>0.1</v>
      </c>
      <c r="Z187" s="137">
        <f t="shared" si="46"/>
        <v>0.1</v>
      </c>
      <c r="AA187" s="137">
        <f t="shared" si="46"/>
        <v>0.1</v>
      </c>
      <c r="AB187" s="137">
        <f t="shared" si="46"/>
        <v>0.1</v>
      </c>
      <c r="AC187" s="137">
        <f t="shared" si="46"/>
        <v>0.1</v>
      </c>
      <c r="AD187" s="137">
        <f t="shared" si="46"/>
        <v>0.1</v>
      </c>
      <c r="AE187" s="137">
        <f t="shared" si="46"/>
        <v>0.1</v>
      </c>
      <c r="AF187" s="137">
        <f t="shared" si="46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5"/>
        <v>0.09</v>
      </c>
      <c r="D188" s="137">
        <f t="shared" si="45"/>
        <v>0.09</v>
      </c>
      <c r="E188" s="137">
        <f t="shared" si="45"/>
        <v>0.09</v>
      </c>
      <c r="F188" s="137">
        <f t="shared" si="45"/>
        <v>0.09</v>
      </c>
      <c r="G188" s="137">
        <f t="shared" si="45"/>
        <v>0.09</v>
      </c>
      <c r="H188" s="137">
        <f t="shared" si="45"/>
        <v>0.09</v>
      </c>
      <c r="I188" s="137">
        <f t="shared" si="45"/>
        <v>0.09</v>
      </c>
      <c r="J188" s="137">
        <f t="shared" si="45"/>
        <v>0.09</v>
      </c>
      <c r="K188" s="137">
        <f t="shared" si="45"/>
        <v>0.09</v>
      </c>
      <c r="L188" s="137">
        <f t="shared" si="45"/>
        <v>0.09</v>
      </c>
      <c r="M188" s="137">
        <f t="shared" si="45"/>
        <v>0.09</v>
      </c>
      <c r="N188" s="137">
        <f t="shared" si="45"/>
        <v>0.09</v>
      </c>
      <c r="O188" s="137">
        <f t="shared" si="45"/>
        <v>0.09</v>
      </c>
      <c r="P188" s="137">
        <f t="shared" si="45"/>
        <v>0.09</v>
      </c>
      <c r="Q188" s="137">
        <f t="shared" si="45"/>
        <v>0.09</v>
      </c>
      <c r="R188" s="137">
        <f t="shared" si="46"/>
        <v>0.09</v>
      </c>
      <c r="S188" s="137">
        <f t="shared" si="46"/>
        <v>0.09</v>
      </c>
      <c r="T188" s="137">
        <f t="shared" si="46"/>
        <v>0.09</v>
      </c>
      <c r="U188" s="137">
        <f t="shared" si="46"/>
        <v>0.09</v>
      </c>
      <c r="V188" s="137">
        <f t="shared" si="46"/>
        <v>0.09</v>
      </c>
      <c r="W188" s="137">
        <f t="shared" si="46"/>
        <v>0.09</v>
      </c>
      <c r="X188" s="137">
        <f t="shared" si="46"/>
        <v>0.09</v>
      </c>
      <c r="Y188" s="137">
        <f t="shared" si="46"/>
        <v>0.09</v>
      </c>
      <c r="Z188" s="137">
        <f t="shared" si="46"/>
        <v>0.09</v>
      </c>
      <c r="AA188" s="137">
        <f t="shared" si="46"/>
        <v>0.09</v>
      </c>
      <c r="AB188" s="137">
        <f t="shared" si="46"/>
        <v>0.09</v>
      </c>
      <c r="AC188" s="137">
        <f t="shared" si="46"/>
        <v>0.09</v>
      </c>
      <c r="AD188" s="137">
        <f t="shared" si="46"/>
        <v>0.09</v>
      </c>
      <c r="AE188" s="137">
        <f t="shared" si="46"/>
        <v>0.09</v>
      </c>
      <c r="AF188" s="137">
        <f t="shared" si="46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5"/>
        <v>0.04</v>
      </c>
      <c r="D189" s="137">
        <f t="shared" si="45"/>
        <v>0.04</v>
      </c>
      <c r="E189" s="137">
        <f t="shared" si="45"/>
        <v>0.04</v>
      </c>
      <c r="F189" s="137">
        <f t="shared" si="45"/>
        <v>0.04</v>
      </c>
      <c r="G189" s="137">
        <f t="shared" si="45"/>
        <v>0.04</v>
      </c>
      <c r="H189" s="137">
        <f t="shared" si="45"/>
        <v>0.04</v>
      </c>
      <c r="I189" s="137">
        <f t="shared" si="45"/>
        <v>0.04</v>
      </c>
      <c r="J189" s="137">
        <f t="shared" si="45"/>
        <v>0.04</v>
      </c>
      <c r="K189" s="137">
        <f t="shared" si="45"/>
        <v>0.04</v>
      </c>
      <c r="L189" s="137">
        <f t="shared" si="45"/>
        <v>0.04</v>
      </c>
      <c r="M189" s="137">
        <f t="shared" si="45"/>
        <v>0.04</v>
      </c>
      <c r="N189" s="137">
        <f t="shared" si="45"/>
        <v>0.04</v>
      </c>
      <c r="O189" s="137">
        <f t="shared" si="45"/>
        <v>0.04</v>
      </c>
      <c r="P189" s="137">
        <f t="shared" si="45"/>
        <v>0.04</v>
      </c>
      <c r="Q189" s="137">
        <f t="shared" si="45"/>
        <v>0.04</v>
      </c>
      <c r="R189" s="137">
        <f t="shared" si="46"/>
        <v>0.04</v>
      </c>
      <c r="S189" s="137">
        <f t="shared" si="46"/>
        <v>0.04</v>
      </c>
      <c r="T189" s="137">
        <f t="shared" si="46"/>
        <v>0.04</v>
      </c>
      <c r="U189" s="137">
        <f t="shared" si="46"/>
        <v>0.04</v>
      </c>
      <c r="V189" s="137">
        <f t="shared" si="46"/>
        <v>0.04</v>
      </c>
      <c r="W189" s="137">
        <f t="shared" si="46"/>
        <v>0.04</v>
      </c>
      <c r="X189" s="137">
        <f t="shared" si="46"/>
        <v>0.04</v>
      </c>
      <c r="Y189" s="137">
        <f t="shared" si="46"/>
        <v>0.04</v>
      </c>
      <c r="Z189" s="137">
        <f t="shared" si="46"/>
        <v>0.04</v>
      </c>
      <c r="AA189" s="137">
        <f t="shared" si="46"/>
        <v>0.04</v>
      </c>
      <c r="AB189" s="137">
        <f t="shared" si="46"/>
        <v>0.04</v>
      </c>
      <c r="AC189" s="137">
        <f t="shared" si="46"/>
        <v>0.04</v>
      </c>
      <c r="AD189" s="137">
        <f t="shared" si="46"/>
        <v>0.04</v>
      </c>
      <c r="AE189" s="137">
        <f t="shared" si="46"/>
        <v>0.04</v>
      </c>
      <c r="AF189" s="137">
        <f t="shared" si="46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5"/>
        <v>2.3E-2</v>
      </c>
      <c r="E190" s="137">
        <f t="shared" si="45"/>
        <v>2.3E-2</v>
      </c>
      <c r="F190" s="137">
        <f t="shared" si="45"/>
        <v>2.3E-2</v>
      </c>
      <c r="G190" s="137">
        <f t="shared" si="45"/>
        <v>2.3E-2</v>
      </c>
      <c r="H190" s="137">
        <f t="shared" si="45"/>
        <v>2.3E-2</v>
      </c>
      <c r="I190" s="137">
        <f t="shared" si="45"/>
        <v>2.3E-2</v>
      </c>
      <c r="J190" s="137">
        <f t="shared" si="45"/>
        <v>2.3E-2</v>
      </c>
      <c r="K190" s="137">
        <f t="shared" si="45"/>
        <v>2.3E-2</v>
      </c>
      <c r="L190" s="137">
        <f t="shared" si="45"/>
        <v>2.3E-2</v>
      </c>
      <c r="M190" s="137">
        <f t="shared" si="45"/>
        <v>2.3E-2</v>
      </c>
      <c r="N190" s="137">
        <f t="shared" si="45"/>
        <v>2.3E-2</v>
      </c>
      <c r="O190" s="137">
        <f t="shared" si="45"/>
        <v>2.3E-2</v>
      </c>
      <c r="P190" s="137">
        <f t="shared" si="45"/>
        <v>2.3E-2</v>
      </c>
      <c r="Q190" s="137">
        <f t="shared" si="45"/>
        <v>2.3E-2</v>
      </c>
      <c r="R190" s="137">
        <f t="shared" si="46"/>
        <v>2.3E-2</v>
      </c>
      <c r="S190" s="137">
        <f t="shared" si="46"/>
        <v>2.3E-2</v>
      </c>
      <c r="T190" s="137">
        <f t="shared" si="46"/>
        <v>2.3E-2</v>
      </c>
      <c r="U190" s="137">
        <f t="shared" si="46"/>
        <v>2.3E-2</v>
      </c>
      <c r="V190" s="137">
        <f t="shared" si="46"/>
        <v>2.3E-2</v>
      </c>
      <c r="W190" s="137">
        <f t="shared" si="46"/>
        <v>2.3E-2</v>
      </c>
      <c r="X190" s="137">
        <f t="shared" si="46"/>
        <v>2.3E-2</v>
      </c>
      <c r="Y190" s="137">
        <f t="shared" si="46"/>
        <v>2.3E-2</v>
      </c>
      <c r="Z190" s="137">
        <f t="shared" si="46"/>
        <v>2.3E-2</v>
      </c>
      <c r="AA190" s="137">
        <f t="shared" si="46"/>
        <v>2.3E-2</v>
      </c>
      <c r="AB190" s="137">
        <f t="shared" si="46"/>
        <v>2.3E-2</v>
      </c>
      <c r="AC190" s="137">
        <f t="shared" si="46"/>
        <v>2.3E-2</v>
      </c>
      <c r="AD190" s="137">
        <f t="shared" si="46"/>
        <v>2.3E-2</v>
      </c>
      <c r="AE190" s="137">
        <f t="shared" si="46"/>
        <v>2.3E-2</v>
      </c>
      <c r="AF190" s="137">
        <f t="shared" si="46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7">SUM(B101:B190)</f>
        <v>194.70600000000002</v>
      </c>
      <c r="C191" s="141">
        <f t="shared" si="47"/>
        <v>194.70600000000002</v>
      </c>
      <c r="D191" s="141">
        <f t="shared" si="47"/>
        <v>194.70600000000002</v>
      </c>
      <c r="E191" s="141">
        <f t="shared" si="47"/>
        <v>194.70600000000002</v>
      </c>
      <c r="F191" s="141">
        <f t="shared" si="47"/>
        <v>194.70600000000002</v>
      </c>
      <c r="G191" s="141">
        <f t="shared" si="47"/>
        <v>194.70600000000002</v>
      </c>
      <c r="H191" s="141">
        <f t="shared" si="47"/>
        <v>194.70600000000002</v>
      </c>
      <c r="I191" s="141">
        <f t="shared" si="47"/>
        <v>192.10600000000005</v>
      </c>
      <c r="J191" s="141">
        <f t="shared" si="47"/>
        <v>192.10600000000005</v>
      </c>
      <c r="K191" s="141">
        <f t="shared" si="47"/>
        <v>192.10600000000005</v>
      </c>
      <c r="L191" s="141">
        <f t="shared" si="47"/>
        <v>192.10600000000005</v>
      </c>
      <c r="M191" s="141">
        <f t="shared" si="47"/>
        <v>192.10600000000005</v>
      </c>
      <c r="N191" s="141">
        <f t="shared" si="47"/>
        <v>192.10600000000005</v>
      </c>
      <c r="O191" s="141">
        <f t="shared" si="47"/>
        <v>192.10600000000005</v>
      </c>
      <c r="P191" s="141">
        <f t="shared" si="47"/>
        <v>192.10600000000005</v>
      </c>
      <c r="Q191" s="141">
        <f t="shared" si="47"/>
        <v>192.10600000000005</v>
      </c>
      <c r="R191" s="141">
        <f t="shared" si="47"/>
        <v>192.10600000000005</v>
      </c>
      <c r="S191" s="141">
        <f t="shared" si="47"/>
        <v>192.10600000000005</v>
      </c>
      <c r="T191" s="141">
        <f t="shared" si="47"/>
        <v>192.10600000000005</v>
      </c>
      <c r="U191" s="141">
        <f t="shared" si="47"/>
        <v>192.10600000000005</v>
      </c>
      <c r="V191" s="141">
        <f t="shared" si="47"/>
        <v>192.10600000000005</v>
      </c>
      <c r="W191" s="141">
        <f t="shared" si="47"/>
        <v>192.10600000000005</v>
      </c>
      <c r="X191" s="141">
        <f t="shared" si="47"/>
        <v>192.10600000000005</v>
      </c>
      <c r="Y191" s="141">
        <f t="shared" si="47"/>
        <v>192.10600000000005</v>
      </c>
      <c r="Z191" s="141">
        <f t="shared" si="47"/>
        <v>192.10600000000005</v>
      </c>
      <c r="AA191" s="141">
        <f t="shared" si="47"/>
        <v>192.10600000000005</v>
      </c>
      <c r="AB191" s="141">
        <f t="shared" si="47"/>
        <v>192.10600000000005</v>
      </c>
      <c r="AC191" s="141">
        <f t="shared" si="47"/>
        <v>192.10600000000005</v>
      </c>
      <c r="AD191" s="141">
        <f t="shared" si="47"/>
        <v>192.10600000000005</v>
      </c>
      <c r="AE191" s="141">
        <f t="shared" si="47"/>
        <v>192.10600000000005</v>
      </c>
      <c r="AF191" s="141">
        <f t="shared" si="47"/>
        <v>192.10600000000005</v>
      </c>
      <c r="AG191" s="142">
        <f t="shared" si="47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8">B193</f>
        <v>0.3</v>
      </c>
      <c r="D193" s="143">
        <f t="shared" si="48"/>
        <v>0.3</v>
      </c>
      <c r="E193" s="143">
        <f t="shared" si="48"/>
        <v>0.3</v>
      </c>
      <c r="F193" s="143">
        <f t="shared" si="48"/>
        <v>0.3</v>
      </c>
      <c r="G193" s="143">
        <f t="shared" si="48"/>
        <v>0.3</v>
      </c>
      <c r="H193" s="143">
        <f t="shared" si="48"/>
        <v>0.3</v>
      </c>
      <c r="I193" s="143">
        <f t="shared" si="48"/>
        <v>0.3</v>
      </c>
      <c r="J193" s="143">
        <f t="shared" si="48"/>
        <v>0.3</v>
      </c>
      <c r="K193" s="143">
        <f t="shared" si="48"/>
        <v>0.3</v>
      </c>
      <c r="L193" s="143">
        <f t="shared" si="48"/>
        <v>0.3</v>
      </c>
      <c r="M193" s="143">
        <f t="shared" si="48"/>
        <v>0.3</v>
      </c>
      <c r="N193" s="143">
        <f t="shared" si="48"/>
        <v>0.3</v>
      </c>
      <c r="O193" s="143">
        <f t="shared" si="48"/>
        <v>0.3</v>
      </c>
      <c r="P193" s="143">
        <f t="shared" si="48"/>
        <v>0.3</v>
      </c>
      <c r="Q193" s="143">
        <f t="shared" si="48"/>
        <v>0.3</v>
      </c>
      <c r="R193" s="143">
        <f t="shared" si="48"/>
        <v>0.3</v>
      </c>
      <c r="S193" s="143">
        <f t="shared" ref="S193:AF198" si="49">R193</f>
        <v>0.3</v>
      </c>
      <c r="T193" s="143">
        <f t="shared" si="49"/>
        <v>0.3</v>
      </c>
      <c r="U193" s="143">
        <f t="shared" si="49"/>
        <v>0.3</v>
      </c>
      <c r="V193" s="143">
        <f t="shared" si="49"/>
        <v>0.3</v>
      </c>
      <c r="W193" s="143">
        <f t="shared" si="49"/>
        <v>0.3</v>
      </c>
      <c r="X193" s="143">
        <f t="shared" si="49"/>
        <v>0.3</v>
      </c>
      <c r="Y193" s="143">
        <f t="shared" si="49"/>
        <v>0.3</v>
      </c>
      <c r="Z193" s="143">
        <f t="shared" si="49"/>
        <v>0.3</v>
      </c>
      <c r="AA193" s="143">
        <f t="shared" si="49"/>
        <v>0.3</v>
      </c>
      <c r="AB193" s="143">
        <f t="shared" si="49"/>
        <v>0.3</v>
      </c>
      <c r="AC193" s="143">
        <f t="shared" si="49"/>
        <v>0.3</v>
      </c>
      <c r="AD193" s="143">
        <f t="shared" si="49"/>
        <v>0.3</v>
      </c>
      <c r="AE193" s="143">
        <f t="shared" si="49"/>
        <v>0.3</v>
      </c>
      <c r="AF193" s="143">
        <f t="shared" si="49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8"/>
        <v>0.4</v>
      </c>
      <c r="D194" s="137">
        <f t="shared" si="48"/>
        <v>0.4</v>
      </c>
      <c r="E194" s="137">
        <f t="shared" si="48"/>
        <v>0.4</v>
      </c>
      <c r="F194" s="137">
        <f t="shared" si="48"/>
        <v>0.4</v>
      </c>
      <c r="G194" s="137">
        <f t="shared" si="48"/>
        <v>0.4</v>
      </c>
      <c r="H194" s="137">
        <f t="shared" si="48"/>
        <v>0.4</v>
      </c>
      <c r="I194" s="137">
        <f t="shared" si="48"/>
        <v>0.4</v>
      </c>
      <c r="J194" s="137">
        <f t="shared" si="48"/>
        <v>0.4</v>
      </c>
      <c r="K194" s="137">
        <f t="shared" si="48"/>
        <v>0.4</v>
      </c>
      <c r="L194" s="137">
        <f t="shared" si="48"/>
        <v>0.4</v>
      </c>
      <c r="M194" s="137">
        <f t="shared" si="48"/>
        <v>0.4</v>
      </c>
      <c r="N194" s="137">
        <f t="shared" si="48"/>
        <v>0.4</v>
      </c>
      <c r="O194" s="137">
        <f t="shared" si="48"/>
        <v>0.4</v>
      </c>
      <c r="P194" s="137">
        <f t="shared" si="48"/>
        <v>0.4</v>
      </c>
      <c r="Q194" s="137">
        <f t="shared" si="48"/>
        <v>0.4</v>
      </c>
      <c r="R194" s="137">
        <f t="shared" si="48"/>
        <v>0.4</v>
      </c>
      <c r="S194" s="137">
        <f t="shared" si="49"/>
        <v>0.4</v>
      </c>
      <c r="T194" s="137">
        <f t="shared" si="49"/>
        <v>0.4</v>
      </c>
      <c r="U194" s="137">
        <f t="shared" si="49"/>
        <v>0.4</v>
      </c>
      <c r="V194" s="137">
        <f>U194</f>
        <v>0.4</v>
      </c>
      <c r="W194" s="137">
        <f>V194</f>
        <v>0.4</v>
      </c>
      <c r="X194" s="137">
        <f t="shared" si="49"/>
        <v>0.4</v>
      </c>
      <c r="Y194" s="137">
        <f t="shared" si="49"/>
        <v>0.4</v>
      </c>
      <c r="Z194" s="137">
        <f t="shared" si="49"/>
        <v>0.4</v>
      </c>
      <c r="AA194" s="137">
        <f t="shared" si="49"/>
        <v>0.4</v>
      </c>
      <c r="AB194" s="137">
        <f t="shared" si="49"/>
        <v>0.4</v>
      </c>
      <c r="AC194" s="137">
        <f t="shared" si="49"/>
        <v>0.4</v>
      </c>
      <c r="AD194" s="137">
        <f t="shared" si="49"/>
        <v>0.4</v>
      </c>
      <c r="AE194" s="137">
        <f t="shared" si="49"/>
        <v>0.4</v>
      </c>
      <c r="AF194" s="137">
        <f t="shared" si="49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8"/>
        <v>1.5</v>
      </c>
      <c r="D195" s="137">
        <f t="shared" si="48"/>
        <v>1.5</v>
      </c>
      <c r="E195" s="137">
        <f t="shared" si="48"/>
        <v>1.5</v>
      </c>
      <c r="F195" s="137">
        <f t="shared" si="48"/>
        <v>1.5</v>
      </c>
      <c r="G195" s="137">
        <f t="shared" si="48"/>
        <v>1.5</v>
      </c>
      <c r="H195" s="137">
        <f t="shared" si="48"/>
        <v>1.5</v>
      </c>
      <c r="I195" s="137">
        <f t="shared" si="48"/>
        <v>1.5</v>
      </c>
      <c r="J195" s="137">
        <f t="shared" si="48"/>
        <v>1.5</v>
      </c>
      <c r="K195" s="137">
        <f t="shared" si="48"/>
        <v>1.5</v>
      </c>
      <c r="L195" s="137">
        <f t="shared" si="48"/>
        <v>1.5</v>
      </c>
      <c r="M195" s="137">
        <f t="shared" si="48"/>
        <v>1.5</v>
      </c>
      <c r="N195" s="137">
        <f t="shared" si="48"/>
        <v>1.5</v>
      </c>
      <c r="O195" s="137">
        <f t="shared" si="48"/>
        <v>1.5</v>
      </c>
      <c r="P195" s="137">
        <f t="shared" si="48"/>
        <v>1.5</v>
      </c>
      <c r="Q195" s="137">
        <f t="shared" si="48"/>
        <v>1.5</v>
      </c>
      <c r="R195" s="137">
        <f t="shared" si="48"/>
        <v>1.5</v>
      </c>
      <c r="S195" s="137">
        <f t="shared" si="49"/>
        <v>1.5</v>
      </c>
      <c r="T195" s="137">
        <f t="shared" si="49"/>
        <v>1.5</v>
      </c>
      <c r="U195" s="137">
        <f t="shared" si="49"/>
        <v>1.5</v>
      </c>
      <c r="V195" s="137">
        <f t="shared" si="49"/>
        <v>1.5</v>
      </c>
      <c r="W195" s="137">
        <f t="shared" si="49"/>
        <v>1.5</v>
      </c>
      <c r="X195" s="137">
        <f t="shared" si="49"/>
        <v>1.5</v>
      </c>
      <c r="Y195" s="137">
        <f t="shared" si="49"/>
        <v>1.5</v>
      </c>
      <c r="Z195" s="137">
        <f t="shared" si="49"/>
        <v>1.5</v>
      </c>
      <c r="AA195" s="137">
        <f t="shared" si="49"/>
        <v>1.5</v>
      </c>
      <c r="AB195" s="137">
        <f t="shared" si="49"/>
        <v>1.5</v>
      </c>
      <c r="AC195" s="137">
        <f t="shared" si="49"/>
        <v>1.5</v>
      </c>
      <c r="AD195" s="137">
        <f t="shared" si="49"/>
        <v>1.5</v>
      </c>
      <c r="AE195" s="137">
        <f t="shared" si="49"/>
        <v>1.5</v>
      </c>
      <c r="AF195" s="137">
        <f t="shared" si="49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8"/>
        <v>0.3</v>
      </c>
      <c r="D196" s="137">
        <f t="shared" si="48"/>
        <v>0.3</v>
      </c>
      <c r="E196" s="137">
        <f t="shared" si="48"/>
        <v>0.3</v>
      </c>
      <c r="F196" s="137">
        <f t="shared" si="48"/>
        <v>0.3</v>
      </c>
      <c r="G196" s="137">
        <f t="shared" si="48"/>
        <v>0.3</v>
      </c>
      <c r="H196" s="137">
        <f t="shared" si="48"/>
        <v>0.3</v>
      </c>
      <c r="I196" s="137">
        <f t="shared" si="48"/>
        <v>0.3</v>
      </c>
      <c r="J196" s="137">
        <f t="shared" si="48"/>
        <v>0.3</v>
      </c>
      <c r="K196" s="137">
        <f t="shared" si="48"/>
        <v>0.3</v>
      </c>
      <c r="L196" s="137">
        <f t="shared" si="48"/>
        <v>0.3</v>
      </c>
      <c r="M196" s="137">
        <f t="shared" si="48"/>
        <v>0.3</v>
      </c>
      <c r="N196" s="137">
        <f t="shared" si="48"/>
        <v>0.3</v>
      </c>
      <c r="O196" s="137">
        <f t="shared" si="48"/>
        <v>0.3</v>
      </c>
      <c r="P196" s="137">
        <f t="shared" si="48"/>
        <v>0.3</v>
      </c>
      <c r="Q196" s="137">
        <f t="shared" si="48"/>
        <v>0.3</v>
      </c>
      <c r="R196" s="137">
        <f t="shared" si="48"/>
        <v>0.3</v>
      </c>
      <c r="S196" s="137">
        <f t="shared" si="49"/>
        <v>0.3</v>
      </c>
      <c r="T196" s="137">
        <f t="shared" si="49"/>
        <v>0.3</v>
      </c>
      <c r="U196" s="137">
        <f t="shared" si="49"/>
        <v>0.3</v>
      </c>
      <c r="V196" s="137">
        <f t="shared" si="49"/>
        <v>0.3</v>
      </c>
      <c r="W196" s="137">
        <f t="shared" si="49"/>
        <v>0.3</v>
      </c>
      <c r="X196" s="137">
        <f t="shared" si="49"/>
        <v>0.3</v>
      </c>
      <c r="Y196" s="137">
        <f t="shared" si="49"/>
        <v>0.3</v>
      </c>
      <c r="Z196" s="137">
        <f t="shared" si="49"/>
        <v>0.3</v>
      </c>
      <c r="AA196" s="137">
        <f t="shared" si="49"/>
        <v>0.3</v>
      </c>
      <c r="AB196" s="137">
        <f t="shared" si="49"/>
        <v>0.3</v>
      </c>
      <c r="AC196" s="137">
        <f t="shared" si="49"/>
        <v>0.3</v>
      </c>
      <c r="AD196" s="137">
        <f t="shared" si="49"/>
        <v>0.3</v>
      </c>
      <c r="AE196" s="137">
        <f t="shared" si="49"/>
        <v>0.3</v>
      </c>
      <c r="AF196" s="137">
        <f t="shared" si="49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8"/>
        <v>0.4</v>
      </c>
      <c r="D197" s="137">
        <f t="shared" si="48"/>
        <v>0.4</v>
      </c>
      <c r="E197" s="137">
        <f t="shared" si="48"/>
        <v>0.4</v>
      </c>
      <c r="F197" s="137">
        <f t="shared" si="48"/>
        <v>0.4</v>
      </c>
      <c r="G197" s="137">
        <f t="shared" si="48"/>
        <v>0.4</v>
      </c>
      <c r="H197" s="137">
        <f t="shared" si="48"/>
        <v>0.4</v>
      </c>
      <c r="I197" s="137">
        <f t="shared" si="48"/>
        <v>0.4</v>
      </c>
      <c r="J197" s="137">
        <f t="shared" si="48"/>
        <v>0.4</v>
      </c>
      <c r="K197" s="137">
        <f t="shared" si="48"/>
        <v>0.4</v>
      </c>
      <c r="L197" s="137">
        <f t="shared" si="48"/>
        <v>0.4</v>
      </c>
      <c r="M197" s="137">
        <f t="shared" si="48"/>
        <v>0.4</v>
      </c>
      <c r="N197" s="137">
        <f t="shared" si="48"/>
        <v>0.4</v>
      </c>
      <c r="O197" s="137">
        <f t="shared" si="48"/>
        <v>0.4</v>
      </c>
      <c r="P197" s="137">
        <f t="shared" si="48"/>
        <v>0.4</v>
      </c>
      <c r="Q197" s="137">
        <f t="shared" si="48"/>
        <v>0.4</v>
      </c>
      <c r="R197" s="137">
        <f t="shared" si="48"/>
        <v>0.4</v>
      </c>
      <c r="S197" s="137">
        <f t="shared" si="49"/>
        <v>0.4</v>
      </c>
      <c r="T197" s="137">
        <f t="shared" si="49"/>
        <v>0.4</v>
      </c>
      <c r="U197" s="137">
        <f t="shared" si="49"/>
        <v>0.4</v>
      </c>
      <c r="V197" s="137">
        <f t="shared" si="49"/>
        <v>0.4</v>
      </c>
      <c r="W197" s="137">
        <f t="shared" si="49"/>
        <v>0.4</v>
      </c>
      <c r="X197" s="137">
        <f t="shared" si="49"/>
        <v>0.4</v>
      </c>
      <c r="Y197" s="137">
        <f t="shared" si="49"/>
        <v>0.4</v>
      </c>
      <c r="Z197" s="137">
        <f t="shared" si="49"/>
        <v>0.4</v>
      </c>
      <c r="AA197" s="137">
        <f t="shared" si="49"/>
        <v>0.4</v>
      </c>
      <c r="AB197" s="137">
        <f t="shared" si="49"/>
        <v>0.4</v>
      </c>
      <c r="AC197" s="137">
        <f t="shared" si="49"/>
        <v>0.4</v>
      </c>
      <c r="AD197" s="137">
        <f t="shared" si="49"/>
        <v>0.4</v>
      </c>
      <c r="AE197" s="137">
        <f t="shared" si="49"/>
        <v>0.4</v>
      </c>
      <c r="AF197" s="137">
        <f t="shared" si="49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8"/>
        <v>0.64</v>
      </c>
      <c r="D198" s="146">
        <f t="shared" si="48"/>
        <v>0.64</v>
      </c>
      <c r="E198" s="146">
        <f t="shared" si="48"/>
        <v>0.64</v>
      </c>
      <c r="F198" s="146">
        <f t="shared" si="48"/>
        <v>0.64</v>
      </c>
      <c r="G198" s="146">
        <f t="shared" si="48"/>
        <v>0.64</v>
      </c>
      <c r="H198" s="146">
        <f t="shared" si="48"/>
        <v>0.64</v>
      </c>
      <c r="I198" s="146">
        <f t="shared" si="48"/>
        <v>0.64</v>
      </c>
      <c r="J198" s="146">
        <f t="shared" si="48"/>
        <v>0.64</v>
      </c>
      <c r="K198" s="146">
        <f t="shared" si="48"/>
        <v>0.64</v>
      </c>
      <c r="L198" s="146">
        <f t="shared" si="48"/>
        <v>0.64</v>
      </c>
      <c r="M198" s="146">
        <f t="shared" si="48"/>
        <v>0.64</v>
      </c>
      <c r="N198" s="146">
        <f t="shared" si="48"/>
        <v>0.64</v>
      </c>
      <c r="O198" s="146">
        <f t="shared" si="48"/>
        <v>0.64</v>
      </c>
      <c r="P198" s="146">
        <f t="shared" si="48"/>
        <v>0.64</v>
      </c>
      <c r="Q198" s="146">
        <f t="shared" si="48"/>
        <v>0.64</v>
      </c>
      <c r="R198" s="146">
        <f t="shared" si="48"/>
        <v>0.64</v>
      </c>
      <c r="S198" s="146">
        <f t="shared" si="49"/>
        <v>0.64</v>
      </c>
      <c r="T198" s="146">
        <f t="shared" si="49"/>
        <v>0.64</v>
      </c>
      <c r="U198" s="146">
        <f t="shared" si="49"/>
        <v>0.64</v>
      </c>
      <c r="V198" s="146">
        <f t="shared" si="49"/>
        <v>0.64</v>
      </c>
      <c r="W198" s="146">
        <f t="shared" si="49"/>
        <v>0.64</v>
      </c>
      <c r="X198" s="146">
        <f t="shared" si="49"/>
        <v>0.64</v>
      </c>
      <c r="Y198" s="146">
        <f t="shared" si="49"/>
        <v>0.64</v>
      </c>
      <c r="Z198" s="146">
        <f t="shared" si="49"/>
        <v>0.64</v>
      </c>
      <c r="AA198" s="146">
        <f t="shared" si="49"/>
        <v>0.64</v>
      </c>
      <c r="AB198" s="146">
        <f t="shared" si="49"/>
        <v>0.64</v>
      </c>
      <c r="AC198" s="146">
        <f t="shared" si="49"/>
        <v>0.64</v>
      </c>
      <c r="AD198" s="146">
        <f t="shared" si="49"/>
        <v>0.64</v>
      </c>
      <c r="AE198" s="146">
        <f t="shared" si="49"/>
        <v>0.64</v>
      </c>
      <c r="AF198" s="146">
        <f t="shared" si="49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50">SUM(C193:C198)</f>
        <v>3.54</v>
      </c>
      <c r="D199" s="149">
        <f t="shared" si="50"/>
        <v>3.54</v>
      </c>
      <c r="E199" s="149">
        <f t="shared" si="50"/>
        <v>3.54</v>
      </c>
      <c r="F199" s="149">
        <f t="shared" si="50"/>
        <v>3.54</v>
      </c>
      <c r="G199" s="149">
        <f t="shared" si="50"/>
        <v>3.54</v>
      </c>
      <c r="H199" s="149">
        <f t="shared" si="50"/>
        <v>3.54</v>
      </c>
      <c r="I199" s="149">
        <f t="shared" si="50"/>
        <v>3.54</v>
      </c>
      <c r="J199" s="149">
        <f t="shared" si="50"/>
        <v>3.54</v>
      </c>
      <c r="K199" s="149">
        <f t="shared" si="50"/>
        <v>3.54</v>
      </c>
      <c r="L199" s="149">
        <f>SUM(L193:L198)</f>
        <v>3.54</v>
      </c>
      <c r="M199" s="149">
        <f t="shared" ref="M199:R199" si="51">SUM(M193:M198)</f>
        <v>3.54</v>
      </c>
      <c r="N199" s="149">
        <f t="shared" si="51"/>
        <v>3.54</v>
      </c>
      <c r="O199" s="149">
        <f t="shared" si="51"/>
        <v>3.54</v>
      </c>
      <c r="P199" s="149">
        <f t="shared" si="51"/>
        <v>3.54</v>
      </c>
      <c r="Q199" s="149">
        <f t="shared" si="51"/>
        <v>3.54</v>
      </c>
      <c r="R199" s="149">
        <f t="shared" si="51"/>
        <v>3.54</v>
      </c>
      <c r="S199" s="149">
        <f>SUM(S193:S198)</f>
        <v>3.54</v>
      </c>
      <c r="T199" s="149">
        <f t="shared" ref="T199:AG199" si="52">SUM(T193:T198)</f>
        <v>3.54</v>
      </c>
      <c r="U199" s="149">
        <f t="shared" si="52"/>
        <v>3.54</v>
      </c>
      <c r="V199" s="149">
        <f t="shared" si="52"/>
        <v>3.54</v>
      </c>
      <c r="W199" s="149">
        <f t="shared" si="52"/>
        <v>3.54</v>
      </c>
      <c r="X199" s="149">
        <f t="shared" si="52"/>
        <v>3.54</v>
      </c>
      <c r="Y199" s="149">
        <f t="shared" si="52"/>
        <v>3.54</v>
      </c>
      <c r="Z199" s="149">
        <f t="shared" si="52"/>
        <v>3.54</v>
      </c>
      <c r="AA199" s="149">
        <f t="shared" si="52"/>
        <v>3.54</v>
      </c>
      <c r="AB199" s="149">
        <f t="shared" si="52"/>
        <v>3.54</v>
      </c>
      <c r="AC199" s="149">
        <f t="shared" si="52"/>
        <v>3.54</v>
      </c>
      <c r="AD199" s="149">
        <f t="shared" si="52"/>
        <v>3.54</v>
      </c>
      <c r="AE199" s="149">
        <f t="shared" si="52"/>
        <v>3.54</v>
      </c>
      <c r="AF199" s="149">
        <f t="shared" si="52"/>
        <v>3.54</v>
      </c>
      <c r="AG199" s="150">
        <f t="shared" si="52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1349.24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23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2078/08/23)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2078/08/23)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3">B75</f>
        <v>862.94</v>
      </c>
      <c r="U213" s="173">
        <f t="shared" si="53"/>
        <v>857.54</v>
      </c>
      <c r="V213" s="173">
        <f t="shared" si="53"/>
        <v>862.54</v>
      </c>
      <c r="W213" s="173">
        <f t="shared" si="53"/>
        <v>865.84000000000015</v>
      </c>
      <c r="X213" s="173">
        <f t="shared" si="53"/>
        <v>918.34000000000015</v>
      </c>
      <c r="Y213" s="173">
        <f t="shared" si="53"/>
        <v>1003.04</v>
      </c>
      <c r="Z213" s="173">
        <f t="shared" si="53"/>
        <v>1133.04</v>
      </c>
      <c r="AA213" s="173">
        <f t="shared" si="53"/>
        <v>1195.6399999999999</v>
      </c>
      <c r="AB213" s="173">
        <f t="shared" si="53"/>
        <v>1263.8399999999999</v>
      </c>
      <c r="AC213" s="173">
        <f t="shared" si="53"/>
        <v>1333.44</v>
      </c>
      <c r="AD213" s="173">
        <f t="shared" si="53"/>
        <v>1349.24</v>
      </c>
      <c r="AE213" s="173">
        <f t="shared" si="53"/>
        <v>1292.04</v>
      </c>
      <c r="AF213" s="173">
        <f t="shared" si="53"/>
        <v>1238.24</v>
      </c>
      <c r="AG213" s="173">
        <f t="shared" si="53"/>
        <v>1272.6399999999999</v>
      </c>
      <c r="AH213" s="173">
        <f t="shared" si="53"/>
        <v>1178.6399999999999</v>
      </c>
      <c r="AI213" s="173">
        <f t="shared" si="53"/>
        <v>1177.24</v>
      </c>
      <c r="AJ213" s="173">
        <f t="shared" si="53"/>
        <v>1187.3400000000001</v>
      </c>
      <c r="AK213" s="173">
        <f t="shared" si="53"/>
        <v>1179.6400000000001</v>
      </c>
      <c r="AL213" s="173">
        <f t="shared" si="53"/>
        <v>1177.8400000000001</v>
      </c>
      <c r="AM213" s="173">
        <f t="shared" si="53"/>
        <v>1159.6399999999999</v>
      </c>
      <c r="AN213" s="173">
        <f t="shared" si="53"/>
        <v>1260.24</v>
      </c>
      <c r="AO213" s="173">
        <f t="shared" si="53"/>
        <v>1455.8400000000001</v>
      </c>
      <c r="AP213" s="173">
        <f t="shared" si="53"/>
        <v>1495.8400000000001</v>
      </c>
      <c r="AQ213" s="173">
        <f t="shared" si="53"/>
        <v>1354.6399999999999</v>
      </c>
      <c r="AR213" s="173">
        <f t="shared" si="53"/>
        <v>1346.3400000000001</v>
      </c>
      <c r="AS213" s="173">
        <f t="shared" si="53"/>
        <v>1239.1399999999999</v>
      </c>
      <c r="AT213" s="173">
        <f t="shared" si="53"/>
        <v>1190.24</v>
      </c>
      <c r="AU213" s="173">
        <f t="shared" si="53"/>
        <v>1106.54</v>
      </c>
      <c r="AV213" s="173">
        <f t="shared" si="53"/>
        <v>992.24</v>
      </c>
      <c r="AW213" s="173">
        <f t="shared" si="53"/>
        <v>945.94</v>
      </c>
      <c r="AX213" s="173">
        <f t="shared" si="53"/>
        <v>907.84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4">B198</f>
        <v>0.64</v>
      </c>
      <c r="C234" s="176">
        <f t="shared" si="54"/>
        <v>0.64</v>
      </c>
      <c r="D234" s="176">
        <f t="shared" si="54"/>
        <v>0.64</v>
      </c>
      <c r="E234" s="176">
        <f t="shared" si="54"/>
        <v>0.64</v>
      </c>
      <c r="F234" s="176">
        <f t="shared" si="54"/>
        <v>0.64</v>
      </c>
      <c r="G234" s="176">
        <f t="shared" si="54"/>
        <v>0.64</v>
      </c>
      <c r="H234" s="176">
        <f t="shared" si="54"/>
        <v>0.64</v>
      </c>
      <c r="I234" s="176">
        <f t="shared" si="54"/>
        <v>0.64</v>
      </c>
      <c r="J234" s="176">
        <f t="shared" si="54"/>
        <v>0.64</v>
      </c>
      <c r="K234" s="176">
        <f t="shared" si="54"/>
        <v>0.64</v>
      </c>
      <c r="L234" s="176">
        <f t="shared" si="54"/>
        <v>0.64</v>
      </c>
      <c r="M234" s="176">
        <f t="shared" si="54"/>
        <v>0.64</v>
      </c>
      <c r="N234" s="176">
        <f t="shared" si="54"/>
        <v>0.64</v>
      </c>
      <c r="O234" s="176">
        <f t="shared" si="54"/>
        <v>0.64</v>
      </c>
      <c r="P234" s="176">
        <f t="shared" si="54"/>
        <v>0.64</v>
      </c>
      <c r="Q234" s="176">
        <f t="shared" si="54"/>
        <v>0.64</v>
      </c>
      <c r="R234" s="176">
        <f t="shared" si="54"/>
        <v>0.64</v>
      </c>
      <c r="S234" s="176">
        <f t="shared" si="54"/>
        <v>0.64</v>
      </c>
      <c r="T234" s="176">
        <f t="shared" si="54"/>
        <v>0.64</v>
      </c>
      <c r="U234" s="176">
        <f t="shared" si="54"/>
        <v>0.64</v>
      </c>
      <c r="V234" s="176">
        <f t="shared" si="54"/>
        <v>0.64</v>
      </c>
      <c r="W234" s="176">
        <f t="shared" si="54"/>
        <v>0.64</v>
      </c>
      <c r="X234" s="176">
        <f t="shared" si="54"/>
        <v>0.64</v>
      </c>
      <c r="Y234" s="176">
        <f t="shared" si="54"/>
        <v>0.64</v>
      </c>
      <c r="Z234" s="176">
        <f t="shared" si="54"/>
        <v>0.64</v>
      </c>
      <c r="AA234" s="176">
        <f t="shared" si="54"/>
        <v>0.64</v>
      </c>
      <c r="AB234" s="176">
        <f t="shared" si="54"/>
        <v>0.64</v>
      </c>
      <c r="AC234" s="176">
        <f t="shared" si="54"/>
        <v>0.64</v>
      </c>
      <c r="AD234" s="176">
        <f t="shared" si="54"/>
        <v>0.64</v>
      </c>
      <c r="AE234" s="176">
        <f t="shared" si="54"/>
        <v>0.64</v>
      </c>
      <c r="AF234" s="176">
        <f t="shared" si="54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5">IF(C202&lt;100,"",C202-520)</f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6">IF(B203&lt;100,"",B203-620)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7">IF(B204&lt;100,"",B204-330)</f>
        <v/>
      </c>
      <c r="C237" s="120" t="str">
        <f t="shared" si="57"/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8">IF(C205&lt;100,"",C205-1500)</f>
        <v/>
      </c>
      <c r="D238" s="120" t="str">
        <f t="shared" si="58"/>
        <v/>
      </c>
      <c r="E238" s="120" t="str">
        <f t="shared" si="58"/>
        <v/>
      </c>
      <c r="F238" s="120" t="str">
        <f t="shared" si="58"/>
        <v/>
      </c>
      <c r="G238" s="120" t="str">
        <f t="shared" si="58"/>
        <v/>
      </c>
      <c r="H238" s="120" t="str">
        <f t="shared" si="58"/>
        <v/>
      </c>
      <c r="I238" s="120" t="str">
        <f t="shared" si="58"/>
        <v/>
      </c>
      <c r="J238" s="120" t="str">
        <f t="shared" si="58"/>
        <v/>
      </c>
      <c r="K238" s="120" t="str">
        <f t="shared" si="58"/>
        <v/>
      </c>
      <c r="L238" s="120" t="str">
        <f t="shared" si="58"/>
        <v/>
      </c>
      <c r="M238" s="120" t="str">
        <f t="shared" si="58"/>
        <v/>
      </c>
      <c r="N238" s="120" t="str">
        <f t="shared" si="58"/>
        <v/>
      </c>
      <c r="O238" s="120" t="str">
        <f t="shared" si="58"/>
        <v/>
      </c>
      <c r="P238" s="120" t="str">
        <f t="shared" si="58"/>
        <v/>
      </c>
      <c r="Q238" s="120" t="str">
        <f t="shared" si="58"/>
        <v/>
      </c>
      <c r="R238" s="120" t="str">
        <f t="shared" si="58"/>
        <v/>
      </c>
      <c r="S238" s="120" t="str">
        <f t="shared" si="58"/>
        <v/>
      </c>
      <c r="T238" s="120" t="str">
        <f t="shared" si="58"/>
        <v/>
      </c>
      <c r="U238" s="120" t="str">
        <f t="shared" si="58"/>
        <v/>
      </c>
      <c r="V238" s="120" t="str">
        <f t="shared" si="58"/>
        <v/>
      </c>
      <c r="W238" s="120" t="str">
        <f t="shared" si="58"/>
        <v/>
      </c>
      <c r="X238" s="120" t="str">
        <f t="shared" si="58"/>
        <v/>
      </c>
      <c r="Y238" s="120" t="str">
        <f t="shared" si="58"/>
        <v/>
      </c>
      <c r="Z238" s="120" t="str">
        <f t="shared" si="58"/>
        <v/>
      </c>
      <c r="AA238" s="120" t="str">
        <f t="shared" si="58"/>
        <v/>
      </c>
      <c r="AB238" s="120" t="str">
        <f t="shared" si="58"/>
        <v/>
      </c>
      <c r="AC238" s="120" t="str">
        <f t="shared" si="58"/>
        <v/>
      </c>
      <c r="AD238" s="120" t="str">
        <f t="shared" si="58"/>
        <v/>
      </c>
      <c r="AE238" s="120" t="str">
        <f t="shared" si="58"/>
        <v/>
      </c>
      <c r="AF238" s="120" t="str">
        <f t="shared" si="5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3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337" priority="427">
      <formula>S$9&gt;=20/24</formula>
    </cfRule>
    <cfRule type="expression" dxfId="2336" priority="428">
      <formula>AND(S$9&gt;=14/24,S$9&lt;20/24)</formula>
    </cfRule>
    <cfRule type="expression" dxfId="2335" priority="429">
      <formula>AND(S$9&gt;=8/24,S$9&lt;14/24)</formula>
    </cfRule>
    <cfRule type="expression" dxfId="2334" priority="430">
      <formula>S$9&lt;8/24</formula>
    </cfRule>
  </conditionalFormatting>
  <conditionalFormatting sqref="B8:AF10 AA81:AF81 B81:Q81 B56:AF56 B82:AF82 C193:AF199 AE57:AF60 B68:AF72 T212:AX212 L58:L59 W85:Z91 AB40:AD43 B74:AF78 B80:AF80 B63:C67 K57:K59 K60:L61 B57:J61 L11:AD11 L39:Q42 L37:V37 M58:V61 L53:AF55 W18:Z30 R40:Z42 AA84:AF91 AA16:AF26 AA28:AF31 AA12:AF14">
    <cfRule type="expression" dxfId="2333" priority="423">
      <formula>B$9&gt;=20/24</formula>
    </cfRule>
    <cfRule type="expression" dxfId="2332" priority="424">
      <formula>AND(B$9&gt;=14/24,B$9&lt;20/24)</formula>
    </cfRule>
    <cfRule type="expression" dxfId="2331" priority="425">
      <formula>AND(B$9&gt;=8/24,B$9&lt;14/24)</formula>
    </cfRule>
    <cfRule type="expression" dxfId="2330" priority="426">
      <formula>B$9&lt;8/24</formula>
    </cfRule>
  </conditionalFormatting>
  <conditionalFormatting sqref="B191:AF191">
    <cfRule type="expression" dxfId="2329" priority="419">
      <formula>B$9&gt;=20/24</formula>
    </cfRule>
    <cfRule type="expression" dxfId="2328" priority="420">
      <formula>AND(B$9&gt;=14/24,B$9&lt;20/24)</formula>
    </cfRule>
    <cfRule type="expression" dxfId="2327" priority="421">
      <formula>AND(B$9&gt;=8/24,B$9&lt;14/24)</formula>
    </cfRule>
    <cfRule type="expression" dxfId="2326" priority="422">
      <formula>B$9&lt;8/24</formula>
    </cfRule>
  </conditionalFormatting>
  <conditionalFormatting sqref="AL4:AL6">
    <cfRule type="iconSet" priority="418">
      <iconSet iconSet="3TrafficLights2" reverse="1">
        <cfvo type="percent" val="0"/>
        <cfvo type="num" val="1"/>
        <cfvo type="num" val="1"/>
      </iconSet>
    </cfRule>
  </conditionalFormatting>
  <conditionalFormatting sqref="L57:V57">
    <cfRule type="expression" dxfId="2325" priority="414">
      <formula>L$9&gt;=20/24</formula>
    </cfRule>
    <cfRule type="expression" dxfId="2324" priority="415">
      <formula>AND(L$9&gt;=14/24,L$9&lt;20/24)</formula>
    </cfRule>
    <cfRule type="expression" dxfId="2323" priority="416">
      <formula>AND(L$9&gt;=8/24,L$9&lt;14/24)</formula>
    </cfRule>
    <cfRule type="expression" dxfId="2322" priority="417">
      <formula>L$9&lt;8/24</formula>
    </cfRule>
  </conditionalFormatting>
  <conditionalFormatting sqref="L43:T43">
    <cfRule type="expression" dxfId="2321" priority="410">
      <formula>L$9&gt;=20/24</formula>
    </cfRule>
    <cfRule type="expression" dxfId="2320" priority="411">
      <formula>AND(L$9&gt;=14/24,L$9&lt;20/24)</formula>
    </cfRule>
    <cfRule type="expression" dxfId="2319" priority="412">
      <formula>AND(L$9&gt;=8/24,L$9&lt;14/24)</formula>
    </cfRule>
    <cfRule type="expression" dxfId="2318" priority="413">
      <formula>L$9&lt;8/24</formula>
    </cfRule>
  </conditionalFormatting>
  <conditionalFormatting sqref="AA32:AF32">
    <cfRule type="expression" dxfId="2317" priority="406">
      <formula>AA$9&gt;=20/24</formula>
    </cfRule>
    <cfRule type="expression" dxfId="2316" priority="407">
      <formula>AND(AA$9&gt;=14/24,AA$9&lt;20/24)</formula>
    </cfRule>
    <cfRule type="expression" dxfId="2315" priority="408">
      <formula>AND(AA$9&gt;=8/24,AA$9&lt;14/24)</formula>
    </cfRule>
    <cfRule type="expression" dxfId="2314" priority="409">
      <formula>AA$9&lt;8/24</formula>
    </cfRule>
  </conditionalFormatting>
  <conditionalFormatting sqref="R39:Z39 AB39:AD39">
    <cfRule type="expression" dxfId="2313" priority="402">
      <formula>R$9&gt;=20/24</formula>
    </cfRule>
    <cfRule type="expression" dxfId="2312" priority="403">
      <formula>AND(R$9&gt;=14/24,R$9&lt;20/24)</formula>
    </cfRule>
    <cfRule type="expression" dxfId="2311" priority="404">
      <formula>AND(R$9&gt;=8/24,R$9&lt;14/24)</formula>
    </cfRule>
    <cfRule type="expression" dxfId="2310" priority="405">
      <formula>R$9&lt;8/24</formula>
    </cfRule>
  </conditionalFormatting>
  <conditionalFormatting sqref="W57:AD57">
    <cfRule type="expression" dxfId="2309" priority="398">
      <formula>W$9&gt;=20/24</formula>
    </cfRule>
    <cfRule type="expression" dxfId="2308" priority="399">
      <formula>AND(W$9&gt;=14/24,W$9&lt;20/24)</formula>
    </cfRule>
    <cfRule type="expression" dxfId="2307" priority="400">
      <formula>AND(W$9&gt;=8/24,W$9&lt;14/24)</formula>
    </cfRule>
    <cfRule type="expression" dxfId="2306" priority="401">
      <formula>W$9&lt;8/24</formula>
    </cfRule>
  </conditionalFormatting>
  <conditionalFormatting sqref="R81:Z81">
    <cfRule type="expression" dxfId="2305" priority="394">
      <formula>R$9&gt;=20/24</formula>
    </cfRule>
    <cfRule type="expression" dxfId="2304" priority="395">
      <formula>AND(R$9&gt;=14/24,R$9&lt;20/24)</formula>
    </cfRule>
    <cfRule type="expression" dxfId="2303" priority="396">
      <formula>AND(R$9&gt;=8/24,R$9&lt;14/24)</formula>
    </cfRule>
    <cfRule type="expression" dxfId="2302" priority="397">
      <formula>R$9&lt;8/24</formula>
    </cfRule>
  </conditionalFormatting>
  <conditionalFormatting sqref="T84:Z84">
    <cfRule type="expression" dxfId="2301" priority="390">
      <formula>T$9&gt;=20/24</formula>
    </cfRule>
    <cfRule type="expression" dxfId="2300" priority="391">
      <formula>AND(T$9&gt;=14/24,T$9&lt;20/24)</formula>
    </cfRule>
    <cfRule type="expression" dxfId="2299" priority="392">
      <formula>AND(T$9&gt;=8/24,T$9&lt;14/24)</formula>
    </cfRule>
    <cfRule type="expression" dxfId="2298" priority="393">
      <formula>T$9&lt;8/24</formula>
    </cfRule>
  </conditionalFormatting>
  <conditionalFormatting sqref="L49:V49">
    <cfRule type="expression" dxfId="2297" priority="382">
      <formula>L$9&gt;=20/24</formula>
    </cfRule>
    <cfRule type="expression" dxfId="2296" priority="383">
      <formula>AND(L$9&gt;=14/24,L$9&lt;20/24)</formula>
    </cfRule>
    <cfRule type="expression" dxfId="2295" priority="384">
      <formula>AND(L$9&gt;=8/24,L$9&lt;14/24)</formula>
    </cfRule>
    <cfRule type="expression" dxfId="2294" priority="385">
      <formula>L$9&lt;8/24</formula>
    </cfRule>
  </conditionalFormatting>
  <conditionalFormatting sqref="L50:V50">
    <cfRule type="expression" dxfId="2293" priority="378">
      <formula>L$9&gt;=20/24</formula>
    </cfRule>
    <cfRule type="expression" dxfId="2292" priority="379">
      <formula>AND(L$9&gt;=14/24,L$9&lt;20/24)</formula>
    </cfRule>
    <cfRule type="expression" dxfId="2291" priority="380">
      <formula>AND(L$9&gt;=8/24,L$9&lt;14/24)</formula>
    </cfRule>
    <cfRule type="expression" dxfId="2290" priority="381">
      <formula>L$9&lt;8/24</formula>
    </cfRule>
  </conditionalFormatting>
  <conditionalFormatting sqref="L45:V48">
    <cfRule type="expression" dxfId="2289" priority="374">
      <formula>L$9&gt;=20/24</formula>
    </cfRule>
    <cfRule type="expression" dxfId="2288" priority="375">
      <formula>AND(L$9&gt;=14/24,L$9&lt;20/24)</formula>
    </cfRule>
    <cfRule type="expression" dxfId="2287" priority="376">
      <formula>AND(L$9&gt;=8/24,L$9&lt;14/24)</formula>
    </cfRule>
    <cfRule type="expression" dxfId="2286" priority="377">
      <formula>L$9&lt;8/24</formula>
    </cfRule>
  </conditionalFormatting>
  <conditionalFormatting sqref="W37:AD37">
    <cfRule type="expression" dxfId="2285" priority="370">
      <formula>W$9&gt;=20/24</formula>
    </cfRule>
    <cfRule type="expression" dxfId="2284" priority="371">
      <formula>AND(W$9&gt;=14/24,W$9&lt;20/24)</formula>
    </cfRule>
    <cfRule type="expression" dxfId="2283" priority="372">
      <formula>AND(W$9&gt;=8/24,W$9&lt;14/24)</formula>
    </cfRule>
    <cfRule type="expression" dxfId="2282" priority="373">
      <formula>W$9&lt;8/24</formula>
    </cfRule>
  </conditionalFormatting>
  <conditionalFormatting sqref="W31:Z32 W35:AF35">
    <cfRule type="expression" dxfId="2281" priority="366">
      <formula>W$9&gt;=20/24</formula>
    </cfRule>
    <cfRule type="expression" dxfId="2280" priority="367">
      <formula>AND(W$9&gt;=14/24,W$9&lt;20/24)</formula>
    </cfRule>
    <cfRule type="expression" dxfId="2279" priority="368">
      <formula>AND(W$9&gt;=8/24,W$9&lt;14/24)</formula>
    </cfRule>
    <cfRule type="expression" dxfId="2278" priority="369">
      <formula>W$9&lt;8/24</formula>
    </cfRule>
  </conditionalFormatting>
  <conditionalFormatting sqref="U43:Z43 U45:Z48 AB45:AE48">
    <cfRule type="expression" dxfId="2277" priority="362">
      <formula>U$9&gt;=20/24</formula>
    </cfRule>
    <cfRule type="expression" dxfId="2276" priority="363">
      <formula>AND(U$9&gt;=14/24,U$9&lt;20/24)</formula>
    </cfRule>
    <cfRule type="expression" dxfId="2275" priority="364">
      <formula>AND(U$9&gt;=8/24,U$9&lt;14/24)</formula>
    </cfRule>
    <cfRule type="expression" dxfId="2274" priority="365">
      <formula>U$9&lt;8/24</formula>
    </cfRule>
  </conditionalFormatting>
  <conditionalFormatting sqref="U49:Z49 AB49:AE49">
    <cfRule type="expression" dxfId="2273" priority="358">
      <formula>U$9&gt;=20/24</formula>
    </cfRule>
    <cfRule type="expression" dxfId="2272" priority="359">
      <formula>AND(U$9&gt;=14/24,U$9&lt;20/24)</formula>
    </cfRule>
    <cfRule type="expression" dxfId="2271" priority="360">
      <formula>AND(U$9&gt;=8/24,U$9&lt;14/24)</formula>
    </cfRule>
    <cfRule type="expression" dxfId="2270" priority="361">
      <formula>U$9&lt;8/24</formula>
    </cfRule>
  </conditionalFormatting>
  <conditionalFormatting sqref="U50:Z50 AB50:AE50">
    <cfRule type="expression" dxfId="2269" priority="354">
      <formula>U$9&gt;=20/24</formula>
    </cfRule>
    <cfRule type="expression" dxfId="2268" priority="355">
      <formula>AND(U$9&gt;=14/24,U$9&lt;20/24)</formula>
    </cfRule>
    <cfRule type="expression" dxfId="2267" priority="356">
      <formula>AND(U$9&gt;=8/24,U$9&lt;14/24)</formula>
    </cfRule>
    <cfRule type="expression" dxfId="2266" priority="357">
      <formula>U$9&lt;8/24</formula>
    </cfRule>
  </conditionalFormatting>
  <conditionalFormatting sqref="AE61:AF67 W60:AD67">
    <cfRule type="expression" dxfId="2265" priority="350">
      <formula>W$9&gt;=20/24</formula>
    </cfRule>
    <cfRule type="expression" dxfId="2264" priority="351">
      <formula>AND(W$9&gt;=14/24,W$9&lt;20/24)</formula>
    </cfRule>
    <cfRule type="expression" dxfId="2263" priority="352">
      <formula>AND(W$9&gt;=8/24,W$9&lt;14/24)</formula>
    </cfRule>
    <cfRule type="expression" dxfId="2262" priority="353">
      <formula>W$9&lt;8/24</formula>
    </cfRule>
  </conditionalFormatting>
  <conditionalFormatting sqref="AA94:AF97">
    <cfRule type="expression" dxfId="2261" priority="346">
      <formula>AA$9&gt;=20/24</formula>
    </cfRule>
    <cfRule type="expression" dxfId="2260" priority="347">
      <formula>AND(AA$9&gt;=14/24,AA$9&lt;20/24)</formula>
    </cfRule>
    <cfRule type="expression" dxfId="2259" priority="348">
      <formula>AND(AA$9&gt;=8/24,AA$9&lt;14/24)</formula>
    </cfRule>
    <cfRule type="expression" dxfId="2258" priority="349">
      <formula>AA$9&lt;8/24</formula>
    </cfRule>
  </conditionalFormatting>
  <conditionalFormatting sqref="H63:H67 B62:H62 I62:K67">
    <cfRule type="expression" dxfId="2257" priority="342">
      <formula>B$9&gt;=20/24</formula>
    </cfRule>
    <cfRule type="expression" dxfId="2256" priority="343">
      <formula>AND(B$9&gt;=14/24,B$9&lt;20/24)</formula>
    </cfRule>
    <cfRule type="expression" dxfId="2255" priority="344">
      <formula>AND(B$9&gt;=8/24,B$9&lt;14/24)</formula>
    </cfRule>
    <cfRule type="expression" dxfId="2254" priority="345">
      <formula>B$9&lt;8/24</formula>
    </cfRule>
  </conditionalFormatting>
  <conditionalFormatting sqref="T94:Z97">
    <cfRule type="expression" dxfId="2253" priority="338">
      <formula>T$9&gt;=20/24</formula>
    </cfRule>
    <cfRule type="expression" dxfId="2252" priority="339">
      <formula>AND(T$9&gt;=14/24,T$9&lt;20/24)</formula>
    </cfRule>
    <cfRule type="expression" dxfId="2251" priority="340">
      <formula>AND(T$9&gt;=8/24,T$9&lt;14/24)</formula>
    </cfRule>
    <cfRule type="expression" dxfId="2250" priority="341">
      <formula>T$9&lt;8/24</formula>
    </cfRule>
  </conditionalFormatting>
  <conditionalFormatting sqref="AG51 C16:D16 C11:I11 D17:D32 C12:H12 D13:H14 I12:I14 J11:J14 E16:K32 K12:K14 D35:K36 K11:AF11 W18:Z32 D37:AE37 B38:AF38 B51:AF56 B45:Z50 B39:Z43 AB39:AF43 W35:AE36 AB45:AF50 AA16:AF32 AF35:AF37 AA12:AF14">
    <cfRule type="expression" dxfId="2249" priority="337">
      <formula>B11&gt;$AG11</formula>
    </cfRule>
  </conditionalFormatting>
  <conditionalFormatting sqref="A100:A156 A84:A97 A11:A14 A16:A32 A45:A72 A80:A82 A74:A78 A35:A43 A169:A200">
    <cfRule type="expression" dxfId="2248" priority="336">
      <formula>$AH11=0</formula>
    </cfRule>
  </conditionalFormatting>
  <conditionalFormatting sqref="AA98:AF98">
    <cfRule type="expression" dxfId="2247" priority="332">
      <formula>AA$9&gt;=20/24</formula>
    </cfRule>
    <cfRule type="expression" dxfId="2246" priority="333">
      <formula>AND(AA$9&gt;=14/24,AA$9&lt;20/24)</formula>
    </cfRule>
    <cfRule type="expression" dxfId="2245" priority="334">
      <formula>AND(AA$9&gt;=8/24,AA$9&lt;14/24)</formula>
    </cfRule>
    <cfRule type="expression" dxfId="2244" priority="335">
      <formula>AA$9&lt;8/24</formula>
    </cfRule>
  </conditionalFormatting>
  <conditionalFormatting sqref="T98:Z98">
    <cfRule type="expression" dxfId="2243" priority="328">
      <formula>T$9&gt;=20/24</formula>
    </cfRule>
    <cfRule type="expression" dxfId="2242" priority="329">
      <formula>AND(T$9&gt;=14/24,T$9&lt;20/24)</formula>
    </cfRule>
    <cfRule type="expression" dxfId="2241" priority="330">
      <formula>AND(T$9&gt;=8/24,T$9&lt;14/24)</formula>
    </cfRule>
    <cfRule type="expression" dxfId="2240" priority="331">
      <formula>T$9&lt;8/24</formula>
    </cfRule>
  </conditionalFormatting>
  <conditionalFormatting sqref="A98">
    <cfRule type="expression" dxfId="2239" priority="327">
      <formula>$AH98=0</formula>
    </cfRule>
  </conditionalFormatting>
  <conditionalFormatting sqref="D36:K36 W36:AF36">
    <cfRule type="expression" dxfId="2238" priority="323">
      <formula>D$9&gt;=20/24</formula>
    </cfRule>
    <cfRule type="expression" dxfId="2237" priority="324">
      <formula>AND(D$9&gt;=14/24,D$9&lt;20/24)</formula>
    </cfRule>
    <cfRule type="expression" dxfId="2236" priority="325">
      <formula>AND(D$9&gt;=8/24,D$9&lt;14/24)</formula>
    </cfRule>
    <cfRule type="expression" dxfId="2235" priority="326">
      <formula>D$9&lt;8/24</formula>
    </cfRule>
  </conditionalFormatting>
  <conditionalFormatting sqref="W36:AF36">
    <cfRule type="expression" dxfId="2234" priority="319">
      <formula>W$9&gt;=20/24</formula>
    </cfRule>
    <cfRule type="expression" dxfId="2233" priority="320">
      <formula>AND(W$9&gt;=14/24,W$9&lt;20/24)</formula>
    </cfRule>
    <cfRule type="expression" dxfId="2232" priority="321">
      <formula>AND(W$9&gt;=8/24,W$9&lt;14/24)</formula>
    </cfRule>
    <cfRule type="expression" dxfId="2231" priority="322">
      <formula>W$9&lt;8/24</formula>
    </cfRule>
  </conditionalFormatting>
  <conditionalFormatting sqref="D63:G67">
    <cfRule type="expression" dxfId="2230" priority="311">
      <formula>D$9&gt;=20/24</formula>
    </cfRule>
    <cfRule type="expression" dxfId="2229" priority="312">
      <formula>AND(D$9&gt;=14/24,D$9&lt;20/24)</formula>
    </cfRule>
    <cfRule type="expression" dxfId="2228" priority="313">
      <formula>AND(D$9&gt;=8/24,D$9&lt;14/24)</formula>
    </cfRule>
    <cfRule type="expression" dxfId="2227" priority="314">
      <formula>D$9&lt;8/24</formula>
    </cfRule>
  </conditionalFormatting>
  <conditionalFormatting sqref="L62:V67">
    <cfRule type="expression" dxfId="2226" priority="307">
      <formula>L$9&gt;=20/24</formula>
    </cfRule>
    <cfRule type="expression" dxfId="2225" priority="308">
      <formula>AND(L$9&gt;=14/24,L$9&lt;20/24)</formula>
    </cfRule>
    <cfRule type="expression" dxfId="2224" priority="309">
      <formula>AND(L$9&gt;=8/24,L$9&lt;14/24)</formula>
    </cfRule>
    <cfRule type="expression" dxfId="2223" priority="310">
      <formula>L$9&lt;8/24</formula>
    </cfRule>
  </conditionalFormatting>
  <conditionalFormatting sqref="AL32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AA34:AF34">
    <cfRule type="expression" dxfId="2222" priority="302">
      <formula>AA$9&gt;=20/24</formula>
    </cfRule>
    <cfRule type="expression" dxfId="2221" priority="303">
      <formula>AND(AA$9&gt;=14/24,AA$9&lt;20/24)</formula>
    </cfRule>
    <cfRule type="expression" dxfId="2220" priority="304">
      <formula>AND(AA$9&gt;=8/24,AA$9&lt;14/24)</formula>
    </cfRule>
    <cfRule type="expression" dxfId="2219" priority="305">
      <formula>AA$9&lt;8/24</formula>
    </cfRule>
  </conditionalFormatting>
  <conditionalFormatting sqref="W34:Z34">
    <cfRule type="expression" dxfId="2218" priority="294">
      <formula>W$9&gt;=20/24</formula>
    </cfRule>
    <cfRule type="expression" dxfId="2217" priority="295">
      <formula>AND(W$9&gt;=14/24,W$9&lt;20/24)</formula>
    </cfRule>
    <cfRule type="expression" dxfId="2216" priority="296">
      <formula>AND(W$9&gt;=8/24,W$9&lt;14/24)</formula>
    </cfRule>
    <cfRule type="expression" dxfId="2215" priority="297">
      <formula>W$9&lt;8/24</formula>
    </cfRule>
  </conditionalFormatting>
  <conditionalFormatting sqref="D34:K34 W34:AF34">
    <cfRule type="expression" dxfId="2214" priority="293">
      <formula>D34&gt;$AG34</formula>
    </cfRule>
  </conditionalFormatting>
  <conditionalFormatting sqref="A34">
    <cfRule type="expression" dxfId="2213" priority="292">
      <formula>$AH34=0</formula>
    </cfRule>
  </conditionalFormatting>
  <conditionalFormatting sqref="B83:AF83">
    <cfRule type="expression" dxfId="2212" priority="288">
      <formula>B$9&gt;=20/24</formula>
    </cfRule>
    <cfRule type="expression" dxfId="2211" priority="289">
      <formula>AND(B$9&gt;=14/24,B$9&lt;20/24)</formula>
    </cfRule>
    <cfRule type="expression" dxfId="2210" priority="290">
      <formula>AND(B$9&gt;=8/24,B$9&lt;14/24)</formula>
    </cfRule>
    <cfRule type="expression" dxfId="2209" priority="291">
      <formula>B$9&lt;8/24</formula>
    </cfRule>
  </conditionalFormatting>
  <conditionalFormatting sqref="A83">
    <cfRule type="expression" dxfId="2208" priority="287">
      <formula>$AH83=0</formula>
    </cfRule>
  </conditionalFormatting>
  <conditionalFormatting sqref="AA15:AF15">
    <cfRule type="expression" dxfId="2207" priority="283">
      <formula>AA$9&gt;=20/24</formula>
    </cfRule>
    <cfRule type="expression" dxfId="2206" priority="284">
      <formula>AND(AA$9&gt;=14/24,AA$9&lt;20/24)</formula>
    </cfRule>
    <cfRule type="expression" dxfId="2205" priority="285">
      <formula>AND(AA$9&gt;=8/24,AA$9&lt;14/24)</formula>
    </cfRule>
    <cfRule type="expression" dxfId="2204" priority="286">
      <formula>AA$9&lt;8/24</formula>
    </cfRule>
  </conditionalFormatting>
  <conditionalFormatting sqref="D15:K15 AA15:AF15">
    <cfRule type="expression" dxfId="2203" priority="278">
      <formula>D15&gt;$AG15</formula>
    </cfRule>
  </conditionalFormatting>
  <conditionalFormatting sqref="A15">
    <cfRule type="expression" dxfId="2202" priority="277">
      <formula>$AH15=0</formula>
    </cfRule>
  </conditionalFormatting>
  <conditionalFormatting sqref="A163:A168">
    <cfRule type="expression" dxfId="2201" priority="276">
      <formula>$AH163=0</formula>
    </cfRule>
  </conditionalFormatting>
  <conditionalFormatting sqref="A157:A162">
    <cfRule type="expression" dxfId="2200" priority="275">
      <formula>$AH157=0</formula>
    </cfRule>
  </conditionalFormatting>
  <conditionalFormatting sqref="AB44:AD44">
    <cfRule type="expression" dxfId="2199" priority="271">
      <formula>AB$9&gt;=20/24</formula>
    </cfRule>
    <cfRule type="expression" dxfId="2198" priority="272">
      <formula>AND(AB$9&gt;=14/24,AB$9&lt;20/24)</formula>
    </cfRule>
    <cfRule type="expression" dxfId="2197" priority="273">
      <formula>AND(AB$9&gt;=8/24,AB$9&lt;14/24)</formula>
    </cfRule>
    <cfRule type="expression" dxfId="2196" priority="274">
      <formula>AB$9&lt;8/24</formula>
    </cfRule>
  </conditionalFormatting>
  <conditionalFormatting sqref="L44:T44">
    <cfRule type="expression" dxfId="2195" priority="267">
      <formula>L$9&gt;=20/24</formula>
    </cfRule>
    <cfRule type="expression" dxfId="2194" priority="268">
      <formula>AND(L$9&gt;=14/24,L$9&lt;20/24)</formula>
    </cfRule>
    <cfRule type="expression" dxfId="2193" priority="269">
      <formula>AND(L$9&gt;=8/24,L$9&lt;14/24)</formula>
    </cfRule>
    <cfRule type="expression" dxfId="2192" priority="270">
      <formula>L$9&lt;8/24</formula>
    </cfRule>
  </conditionalFormatting>
  <conditionalFormatting sqref="U44:Z44">
    <cfRule type="expression" dxfId="2191" priority="263">
      <formula>U$9&gt;=20/24</formula>
    </cfRule>
    <cfRule type="expression" dxfId="2190" priority="264">
      <formula>AND(U$9&gt;=14/24,U$9&lt;20/24)</formula>
    </cfRule>
    <cfRule type="expression" dxfId="2189" priority="265">
      <formula>AND(U$9&gt;=8/24,U$9&lt;14/24)</formula>
    </cfRule>
    <cfRule type="expression" dxfId="2188" priority="266">
      <formula>U$9&lt;8/24</formula>
    </cfRule>
  </conditionalFormatting>
  <conditionalFormatting sqref="B44:Z44 AB44:AF44">
    <cfRule type="expression" dxfId="2187" priority="262">
      <formula>B44&gt;$AG44</formula>
    </cfRule>
  </conditionalFormatting>
  <conditionalFormatting sqref="A44">
    <cfRule type="expression" dxfId="2186" priority="261">
      <formula>$AH44=0</formula>
    </cfRule>
  </conditionalFormatting>
  <conditionalFormatting sqref="B79:AF79">
    <cfRule type="expression" dxfId="2185" priority="257">
      <formula>B$9&gt;=20/24</formula>
    </cfRule>
    <cfRule type="expression" dxfId="2184" priority="258">
      <formula>AND(B$9&gt;=14/24,B$9&lt;20/24)</formula>
    </cfRule>
    <cfRule type="expression" dxfId="2183" priority="259">
      <formula>AND(B$9&gt;=8/24,B$9&lt;14/24)</formula>
    </cfRule>
    <cfRule type="expression" dxfId="2182" priority="260">
      <formula>B$9&lt;8/24</formula>
    </cfRule>
  </conditionalFormatting>
  <conditionalFormatting sqref="A79">
    <cfRule type="expression" dxfId="2181" priority="256">
      <formula>$AH79=0</formula>
    </cfRule>
  </conditionalFormatting>
  <conditionalFormatting sqref="B73:AG73">
    <cfRule type="expression" dxfId="2180" priority="252">
      <formula>B$9&gt;=20/24</formula>
    </cfRule>
    <cfRule type="expression" dxfId="2179" priority="253">
      <formula>AND(B$9&gt;=14/24,B$9&lt;20/24)</formula>
    </cfRule>
    <cfRule type="expression" dxfId="2178" priority="254">
      <formula>AND(B$9&gt;=8/24,B$9&lt;14/24)</formula>
    </cfRule>
    <cfRule type="expression" dxfId="2177" priority="255">
      <formula>B$9&lt;8/24</formula>
    </cfRule>
  </conditionalFormatting>
  <conditionalFormatting sqref="A73">
    <cfRule type="expression" dxfId="2176" priority="251">
      <formula>$AH73=0</formula>
    </cfRule>
  </conditionalFormatting>
  <conditionalFormatting sqref="AL34:AL35 AL7:AL31">
    <cfRule type="iconSet" priority="433">
      <iconSet iconSet="3TrafficLights2" reverse="1">
        <cfvo type="percent" val="0"/>
        <cfvo type="num" val="1"/>
        <cfvo type="num" val="1"/>
      </iconSet>
    </cfRule>
  </conditionalFormatting>
  <conditionalFormatting sqref="T85:V91">
    <cfRule type="expression" dxfId="2175" priority="243">
      <formula>T$9&gt;=20/24</formula>
    </cfRule>
    <cfRule type="expression" dxfId="2174" priority="244">
      <formula>AND(T$9&gt;=14/24,T$9&lt;20/24)</formula>
    </cfRule>
    <cfRule type="expression" dxfId="2173" priority="245">
      <formula>AND(T$9&gt;=8/24,T$9&lt;14/24)</formula>
    </cfRule>
    <cfRule type="expression" dxfId="2172" priority="246">
      <formula>T$9&lt;8/24</formula>
    </cfRule>
  </conditionalFormatting>
  <conditionalFormatting sqref="C84:E84 D85:E91 F84:K91 M85:S91 M84:Q84">
    <cfRule type="expression" dxfId="2171" priority="239">
      <formula>C$9&gt;=20/24</formula>
    </cfRule>
    <cfRule type="expression" dxfId="2170" priority="240">
      <formula>AND(C$9&gt;=14/24,C$9&lt;20/24)</formula>
    </cfRule>
    <cfRule type="expression" dxfId="2169" priority="241">
      <formula>AND(C$9&gt;=8/24,C$9&lt;14/24)</formula>
    </cfRule>
    <cfRule type="expression" dxfId="2168" priority="242">
      <formula>C$9&lt;8/24</formula>
    </cfRule>
  </conditionalFormatting>
  <conditionalFormatting sqref="R84:S84">
    <cfRule type="expression" dxfId="2167" priority="235">
      <formula>R$9&gt;=20/24</formula>
    </cfRule>
    <cfRule type="expression" dxfId="2166" priority="236">
      <formula>AND(R$9&gt;=14/24,R$9&lt;20/24)</formula>
    </cfRule>
    <cfRule type="expression" dxfId="2165" priority="237">
      <formula>AND(R$9&gt;=8/24,R$9&lt;14/24)</formula>
    </cfRule>
    <cfRule type="expression" dxfId="2164" priority="238">
      <formula>R$9&lt;8/24</formula>
    </cfRule>
  </conditionalFormatting>
  <conditionalFormatting sqref="C94:F97 G95:K97">
    <cfRule type="expression" dxfId="2163" priority="231">
      <formula>C$9&gt;=20/24</formula>
    </cfRule>
    <cfRule type="expression" dxfId="2162" priority="232">
      <formula>AND(C$9&gt;=14/24,C$9&lt;20/24)</formula>
    </cfRule>
    <cfRule type="expression" dxfId="2161" priority="233">
      <formula>AND(C$9&gt;=8/24,C$9&lt;14/24)</formula>
    </cfRule>
    <cfRule type="expression" dxfId="2160" priority="234">
      <formula>C$9&lt;8/24</formula>
    </cfRule>
  </conditionalFormatting>
  <conditionalFormatting sqref="M95:O97 N94:O94 Q94:Q97">
    <cfRule type="expression" dxfId="2159" priority="227">
      <formula>M$9&gt;=20/24</formula>
    </cfRule>
    <cfRule type="expression" dxfId="2158" priority="228">
      <formula>AND(M$9&gt;=14/24,M$9&lt;20/24)</formula>
    </cfRule>
    <cfRule type="expression" dxfId="2157" priority="229">
      <formula>AND(M$9&gt;=8/24,M$9&lt;14/24)</formula>
    </cfRule>
    <cfRule type="expression" dxfId="2156" priority="230">
      <formula>M$9&lt;8/24</formula>
    </cfRule>
  </conditionalFormatting>
  <conditionalFormatting sqref="R94:S97">
    <cfRule type="expression" dxfId="2155" priority="223">
      <formula>R$9&gt;=20/24</formula>
    </cfRule>
    <cfRule type="expression" dxfId="2154" priority="224">
      <formula>AND(R$9&gt;=14/24,R$9&lt;20/24)</formula>
    </cfRule>
    <cfRule type="expression" dxfId="2153" priority="225">
      <formula>AND(R$9&gt;=8/24,R$9&lt;14/24)</formula>
    </cfRule>
    <cfRule type="expression" dxfId="2152" priority="226">
      <formula>R$9&lt;8/24</formula>
    </cfRule>
  </conditionalFormatting>
  <conditionalFormatting sqref="C98:K98">
    <cfRule type="expression" dxfId="2151" priority="219">
      <formula>C$9&gt;=20/24</formula>
    </cfRule>
    <cfRule type="expression" dxfId="2150" priority="220">
      <formula>AND(C$9&gt;=14/24,C$9&lt;20/24)</formula>
    </cfRule>
    <cfRule type="expression" dxfId="2149" priority="221">
      <formula>AND(C$9&gt;=8/24,C$9&lt;14/24)</formula>
    </cfRule>
    <cfRule type="expression" dxfId="2148" priority="222">
      <formula>C$9&lt;8/24</formula>
    </cfRule>
  </conditionalFormatting>
  <conditionalFormatting sqref="M98:O98 Q98">
    <cfRule type="expression" dxfId="2147" priority="215">
      <formula>M$9&gt;=20/24</formula>
    </cfRule>
    <cfRule type="expression" dxfId="2146" priority="216">
      <formula>AND(M$9&gt;=14/24,M$9&lt;20/24)</formula>
    </cfRule>
    <cfRule type="expression" dxfId="2145" priority="217">
      <formula>AND(M$9&gt;=8/24,M$9&lt;14/24)</formula>
    </cfRule>
    <cfRule type="expression" dxfId="2144" priority="218">
      <formula>M$9&lt;8/24</formula>
    </cfRule>
  </conditionalFormatting>
  <conditionalFormatting sqref="R98:S98">
    <cfRule type="expression" dxfId="2143" priority="211">
      <formula>R$9&gt;=20/24</formula>
    </cfRule>
    <cfRule type="expression" dxfId="2142" priority="212">
      <formula>AND(R$9&gt;=14/24,R$9&lt;20/24)</formula>
    </cfRule>
    <cfRule type="expression" dxfId="2141" priority="213">
      <formula>AND(R$9&gt;=8/24,R$9&lt;14/24)</formula>
    </cfRule>
    <cfRule type="expression" dxfId="2140" priority="214">
      <formula>R$9&lt;8/24</formula>
    </cfRule>
  </conditionalFormatting>
  <conditionalFormatting sqref="M94">
    <cfRule type="expression" dxfId="2139" priority="207">
      <formula>M$9&gt;=20/24</formula>
    </cfRule>
    <cfRule type="expression" dxfId="2138" priority="208">
      <formula>AND(M$9&gt;=14/24,M$9&lt;20/24)</formula>
    </cfRule>
    <cfRule type="expression" dxfId="2137" priority="209">
      <formula>AND(M$9&gt;=8/24,M$9&lt;14/24)</formula>
    </cfRule>
    <cfRule type="expression" dxfId="2136" priority="210">
      <formula>M$9&lt;8/24</formula>
    </cfRule>
  </conditionalFormatting>
  <conditionalFormatting sqref="G94:K94">
    <cfRule type="expression" dxfId="2135" priority="203">
      <formula>G$9&gt;=20/24</formula>
    </cfRule>
    <cfRule type="expression" dxfId="2134" priority="204">
      <formula>AND(G$9&gt;=14/24,G$9&lt;20/24)</formula>
    </cfRule>
    <cfRule type="expression" dxfId="2133" priority="205">
      <formula>AND(G$9&gt;=8/24,G$9&lt;14/24)</formula>
    </cfRule>
    <cfRule type="expression" dxfId="2132" priority="206">
      <formula>G$9&lt;8/24</formula>
    </cfRule>
  </conditionalFormatting>
  <conditionalFormatting sqref="T94:V94">
    <cfRule type="expression" dxfId="2131" priority="199">
      <formula>T$9&gt;=20/24</formula>
    </cfRule>
    <cfRule type="expression" dxfId="2130" priority="200">
      <formula>AND(T$9&gt;=14/24,T$9&lt;20/24)</formula>
    </cfRule>
    <cfRule type="expression" dxfId="2129" priority="201">
      <formula>AND(T$9&gt;=8/24,T$9&lt;14/24)</formula>
    </cfRule>
    <cfRule type="expression" dxfId="2128" priority="202">
      <formula>T$9&lt;8/24</formula>
    </cfRule>
  </conditionalFormatting>
  <conditionalFormatting sqref="M94:O94 Q94:S94">
    <cfRule type="expression" dxfId="2127" priority="195">
      <formula>M$9&gt;=20/24</formula>
    </cfRule>
    <cfRule type="expression" dxfId="2126" priority="196">
      <formula>AND(M$9&gt;=14/24,M$9&lt;20/24)</formula>
    </cfRule>
    <cfRule type="expression" dxfId="2125" priority="197">
      <formula>AND(M$9&gt;=8/24,M$9&lt;14/24)</formula>
    </cfRule>
    <cfRule type="expression" dxfId="2124" priority="198">
      <formula>M$9&lt;8/24</formula>
    </cfRule>
  </conditionalFormatting>
  <conditionalFormatting sqref="AA99:AF99">
    <cfRule type="expression" dxfId="2123" priority="191">
      <formula>AA$9&gt;=20/24</formula>
    </cfRule>
    <cfRule type="expression" dxfId="2122" priority="192">
      <formula>AND(AA$9&gt;=14/24,AA$9&lt;20/24)</formula>
    </cfRule>
    <cfRule type="expression" dxfId="2121" priority="193">
      <formula>AND(AA$9&gt;=8/24,AA$9&lt;14/24)</formula>
    </cfRule>
    <cfRule type="expression" dxfId="2120" priority="194">
      <formula>AA$9&lt;8/24</formula>
    </cfRule>
  </conditionalFormatting>
  <conditionalFormatting sqref="T99:Z99">
    <cfRule type="expression" dxfId="2119" priority="187">
      <formula>T$9&gt;=20/24</formula>
    </cfRule>
    <cfRule type="expression" dxfId="2118" priority="188">
      <formula>AND(T$9&gt;=14/24,T$9&lt;20/24)</formula>
    </cfRule>
    <cfRule type="expression" dxfId="2117" priority="189">
      <formula>AND(T$9&gt;=8/24,T$9&lt;14/24)</formula>
    </cfRule>
    <cfRule type="expression" dxfId="2116" priority="190">
      <formula>T$9&lt;8/24</formula>
    </cfRule>
  </conditionalFormatting>
  <conditionalFormatting sqref="A99">
    <cfRule type="expression" dxfId="2115" priority="186">
      <formula>$AH99=0</formula>
    </cfRule>
  </conditionalFormatting>
  <conditionalFormatting sqref="C99:K99">
    <cfRule type="expression" dxfId="2114" priority="182">
      <formula>C$9&gt;=20/24</formula>
    </cfRule>
    <cfRule type="expression" dxfId="2113" priority="183">
      <formula>AND(C$9&gt;=14/24,C$9&lt;20/24)</formula>
    </cfRule>
    <cfRule type="expression" dxfId="2112" priority="184">
      <formula>AND(C$9&gt;=8/24,C$9&lt;14/24)</formula>
    </cfRule>
    <cfRule type="expression" dxfId="2111" priority="185">
      <formula>C$9&lt;8/24</formula>
    </cfRule>
  </conditionalFormatting>
  <conditionalFormatting sqref="M99:O99 Q99">
    <cfRule type="expression" dxfId="2110" priority="178">
      <formula>M$9&gt;=20/24</formula>
    </cfRule>
    <cfRule type="expression" dxfId="2109" priority="179">
      <formula>AND(M$9&gt;=14/24,M$9&lt;20/24)</formula>
    </cfRule>
    <cfRule type="expression" dxfId="2108" priority="180">
      <formula>AND(M$9&gt;=8/24,M$9&lt;14/24)</formula>
    </cfRule>
    <cfRule type="expression" dxfId="2107" priority="181">
      <formula>M$9&lt;8/24</formula>
    </cfRule>
  </conditionalFormatting>
  <conditionalFormatting sqref="R99:S99">
    <cfRule type="expression" dxfId="2106" priority="174">
      <formula>R$9&gt;=20/24</formula>
    </cfRule>
    <cfRule type="expression" dxfId="2105" priority="175">
      <formula>AND(R$9&gt;=14/24,R$9&lt;20/24)</formula>
    </cfRule>
    <cfRule type="expression" dxfId="2104" priority="176">
      <formula>AND(R$9&gt;=8/24,R$9&lt;14/24)</formula>
    </cfRule>
    <cfRule type="expression" dxfId="2103" priority="177">
      <formula>R$9&lt;8/24</formula>
    </cfRule>
  </conditionalFormatting>
  <conditionalFormatting sqref="W12:Z13 W15:Z16">
    <cfRule type="expression" dxfId="2102" priority="170">
      <formula>W$9&gt;=20/24</formula>
    </cfRule>
    <cfRule type="expression" dxfId="2101" priority="171">
      <formula>AND(W$9&gt;=14/24,W$9&lt;20/24)</formula>
    </cfRule>
    <cfRule type="expression" dxfId="2100" priority="172">
      <formula>AND(W$9&gt;=8/24,W$9&lt;14/24)</formula>
    </cfRule>
    <cfRule type="expression" dxfId="2099" priority="173">
      <formula>W$9&lt;8/24</formula>
    </cfRule>
  </conditionalFormatting>
  <conditionalFormatting sqref="W17:Z17">
    <cfRule type="expression" dxfId="2098" priority="166">
      <formula>W$9&gt;=20/24</formula>
    </cfRule>
    <cfRule type="expression" dxfId="2097" priority="167">
      <formula>AND(W$9&gt;=14/24,W$9&lt;20/24)</formula>
    </cfRule>
    <cfRule type="expression" dxfId="2096" priority="168">
      <formula>AND(W$9&gt;=8/24,W$9&lt;14/24)</formula>
    </cfRule>
    <cfRule type="expression" dxfId="2095" priority="169">
      <formula>W$9&lt;8/24</formula>
    </cfRule>
  </conditionalFormatting>
  <conditionalFormatting sqref="W12:Z13">
    <cfRule type="expression" dxfId="2094" priority="162">
      <formula>W$9&gt;=20/24</formula>
    </cfRule>
    <cfRule type="expression" dxfId="2093" priority="163">
      <formula>AND(W$9&gt;=14/24,W$9&lt;20/24)</formula>
    </cfRule>
    <cfRule type="expression" dxfId="2092" priority="164">
      <formula>AND(W$9&gt;=8/24,W$9&lt;14/24)</formula>
    </cfRule>
    <cfRule type="expression" dxfId="2091" priority="165">
      <formula>W$9&lt;8/24</formula>
    </cfRule>
  </conditionalFormatting>
  <conditionalFormatting sqref="AA58:AD59">
    <cfRule type="expression" dxfId="2090" priority="158">
      <formula>AA$9&gt;=20/24</formula>
    </cfRule>
    <cfRule type="expression" dxfId="2089" priority="159">
      <formula>AND(AA$9&gt;=14/24,AA$9&lt;20/24)</formula>
    </cfRule>
    <cfRule type="expression" dxfId="2088" priority="160">
      <formula>AND(AA$9&gt;=8/24,AA$9&lt;14/24)</formula>
    </cfRule>
    <cfRule type="expression" dxfId="2087" priority="161">
      <formula>AA$9&lt;8/24</formula>
    </cfRule>
  </conditionalFormatting>
  <conditionalFormatting sqref="AL33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B12:B14 B16:B30 C13:C14 C17:C30">
    <cfRule type="expression" dxfId="2086" priority="147">
      <formula>B$9&gt;=20/24</formula>
    </cfRule>
    <cfRule type="expression" dxfId="2085" priority="148">
      <formula>AND(B$9&gt;=14/24,B$9&lt;20/24)</formula>
    </cfRule>
    <cfRule type="expression" dxfId="2084" priority="149">
      <formula>AND(B$9&gt;=8/24,B$9&lt;14/24)</formula>
    </cfRule>
    <cfRule type="expression" dxfId="2083" priority="150">
      <formula>B$9&lt;8/24</formula>
    </cfRule>
  </conditionalFormatting>
  <conditionalFormatting sqref="B37:C37">
    <cfRule type="expression" dxfId="2082" priority="143">
      <formula>B$9&gt;=20/24</formula>
    </cfRule>
    <cfRule type="expression" dxfId="2081" priority="144">
      <formula>AND(B$9&gt;=14/24,B$9&lt;20/24)</formula>
    </cfRule>
    <cfRule type="expression" dxfId="2080" priority="145">
      <formula>AND(B$9&gt;=8/24,B$9&lt;14/24)</formula>
    </cfRule>
    <cfRule type="expression" dxfId="2079" priority="146">
      <formula>B$9&lt;8/24</formula>
    </cfRule>
  </conditionalFormatting>
  <conditionalFormatting sqref="B31:C32 B35:C35">
    <cfRule type="expression" dxfId="2078" priority="139">
      <formula>B$9&gt;=20/24</formula>
    </cfRule>
    <cfRule type="expression" dxfId="2077" priority="140">
      <formula>AND(B$9&gt;=14/24,B$9&lt;20/24)</formula>
    </cfRule>
    <cfRule type="expression" dxfId="2076" priority="141">
      <formula>AND(B$9&gt;=8/24,B$9&lt;14/24)</formula>
    </cfRule>
    <cfRule type="expression" dxfId="2075" priority="142">
      <formula>B$9&lt;8/24</formula>
    </cfRule>
  </conditionalFormatting>
  <conditionalFormatting sqref="B16:B32 B11:B14 C13:C14 C17:C32 B35:C37">
    <cfRule type="expression" dxfId="2074" priority="138">
      <formula>B11&gt;$AG11</formula>
    </cfRule>
  </conditionalFormatting>
  <conditionalFormatting sqref="B36:C36">
    <cfRule type="expression" dxfId="2073" priority="134">
      <formula>B$9&gt;=20/24</formula>
    </cfRule>
    <cfRule type="expression" dxfId="2072" priority="135">
      <formula>AND(B$9&gt;=14/24,B$9&lt;20/24)</formula>
    </cfRule>
    <cfRule type="expression" dxfId="2071" priority="136">
      <formula>AND(B$9&gt;=8/24,B$9&lt;14/24)</formula>
    </cfRule>
    <cfRule type="expression" dxfId="2070" priority="137">
      <formula>B$9&lt;8/24</formula>
    </cfRule>
  </conditionalFormatting>
  <conditionalFormatting sqref="B36:C36">
    <cfRule type="expression" dxfId="2069" priority="130">
      <formula>B$9&gt;=20/24</formula>
    </cfRule>
    <cfRule type="expression" dxfId="2068" priority="131">
      <formula>AND(B$9&gt;=14/24,B$9&lt;20/24)</formula>
    </cfRule>
    <cfRule type="expression" dxfId="2067" priority="132">
      <formula>AND(B$9&gt;=8/24,B$9&lt;14/24)</formula>
    </cfRule>
    <cfRule type="expression" dxfId="2066" priority="133">
      <formula>B$9&lt;8/24</formula>
    </cfRule>
  </conditionalFormatting>
  <conditionalFormatting sqref="B34:C34">
    <cfRule type="expression" dxfId="2065" priority="126">
      <formula>B$9&gt;=20/24</formula>
    </cfRule>
    <cfRule type="expression" dxfId="2064" priority="127">
      <formula>AND(B$9&gt;=14/24,B$9&lt;20/24)</formula>
    </cfRule>
    <cfRule type="expression" dxfId="2063" priority="128">
      <formula>AND(B$9&gt;=8/24,B$9&lt;14/24)</formula>
    </cfRule>
    <cfRule type="expression" dxfId="2062" priority="129">
      <formula>B$9&lt;8/24</formula>
    </cfRule>
  </conditionalFormatting>
  <conditionalFormatting sqref="B34:C34">
    <cfRule type="expression" dxfId="2061" priority="125">
      <formula>B34&gt;$AG34</formula>
    </cfRule>
  </conditionalFormatting>
  <conditionalFormatting sqref="B15:C15">
    <cfRule type="expression" dxfId="2060" priority="121">
      <formula>B$9&gt;=20/24</formula>
    </cfRule>
    <cfRule type="expression" dxfId="2059" priority="122">
      <formula>AND(B$9&gt;=14/24,B$9&lt;20/24)</formula>
    </cfRule>
    <cfRule type="expression" dxfId="2058" priority="123">
      <formula>AND(B$9&gt;=8/24,B$9&lt;14/24)</formula>
    </cfRule>
    <cfRule type="expression" dxfId="2057" priority="124">
      <formula>B$9&lt;8/24</formula>
    </cfRule>
  </conditionalFormatting>
  <conditionalFormatting sqref="B15:C15">
    <cfRule type="expression" dxfId="2056" priority="120">
      <formula>B15&gt;$AG15</formula>
    </cfRule>
  </conditionalFormatting>
  <conditionalFormatting sqref="AA44">
    <cfRule type="expression" dxfId="2055" priority="1">
      <formula>AA44&gt;$AG44</formula>
    </cfRule>
  </conditionalFormatting>
  <conditionalFormatting sqref="B84:B91 C85:C91">
    <cfRule type="expression" dxfId="2054" priority="111">
      <formula>B$9&gt;=20/24</formula>
    </cfRule>
    <cfRule type="expression" dxfId="2053" priority="112">
      <formula>AND(B$9&gt;=14/24,B$9&lt;20/24)</formula>
    </cfRule>
    <cfRule type="expression" dxfId="2052" priority="113">
      <formula>AND(B$9&gt;=8/24,B$9&lt;14/24)</formula>
    </cfRule>
    <cfRule type="expression" dxfId="2051" priority="114">
      <formula>B$9&lt;8/24</formula>
    </cfRule>
  </conditionalFormatting>
  <conditionalFormatting sqref="B94:B97">
    <cfRule type="expression" dxfId="2050" priority="107">
      <formula>B$9&gt;=20/24</formula>
    </cfRule>
    <cfRule type="expression" dxfId="2049" priority="108">
      <formula>AND(B$9&gt;=14/24,B$9&lt;20/24)</formula>
    </cfRule>
    <cfRule type="expression" dxfId="2048" priority="109">
      <formula>AND(B$9&gt;=8/24,B$9&lt;14/24)</formula>
    </cfRule>
    <cfRule type="expression" dxfId="2047" priority="110">
      <formula>B$9&lt;8/24</formula>
    </cfRule>
  </conditionalFormatting>
  <conditionalFormatting sqref="B98">
    <cfRule type="expression" dxfId="2046" priority="103">
      <formula>B$9&gt;=20/24</formula>
    </cfRule>
    <cfRule type="expression" dxfId="2045" priority="104">
      <formula>AND(B$9&gt;=14/24,B$9&lt;20/24)</formula>
    </cfRule>
    <cfRule type="expression" dxfId="2044" priority="105">
      <formula>AND(B$9&gt;=8/24,B$9&lt;14/24)</formula>
    </cfRule>
    <cfRule type="expression" dxfId="2043" priority="106">
      <formula>B$9&lt;8/24</formula>
    </cfRule>
  </conditionalFormatting>
  <conditionalFormatting sqref="B99">
    <cfRule type="expression" dxfId="2042" priority="99">
      <formula>B$9&gt;=20/24</formula>
    </cfRule>
    <cfRule type="expression" dxfId="2041" priority="100">
      <formula>AND(B$9&gt;=14/24,B$9&lt;20/24)</formula>
    </cfRule>
    <cfRule type="expression" dxfId="2040" priority="101">
      <formula>AND(B$9&gt;=8/24,B$9&lt;14/24)</formula>
    </cfRule>
    <cfRule type="expression" dxfId="2039" priority="102">
      <formula>B$9&lt;8/24</formula>
    </cfRule>
  </conditionalFormatting>
  <conditionalFormatting sqref="L36:V36">
    <cfRule type="expression" dxfId="2038" priority="98">
      <formula>L36&gt;$AG36</formula>
    </cfRule>
  </conditionalFormatting>
  <conditionalFormatting sqref="L36:V36">
    <cfRule type="expression" dxfId="2037" priority="94">
      <formula>L$9&gt;=20/24</formula>
    </cfRule>
    <cfRule type="expression" dxfId="2036" priority="95">
      <formula>AND(L$9&gt;=14/24,L$9&lt;20/24)</formula>
    </cfRule>
    <cfRule type="expression" dxfId="2035" priority="96">
      <formula>AND(L$9&gt;=8/24,L$9&lt;14/24)</formula>
    </cfRule>
    <cfRule type="expression" dxfId="2034" priority="97">
      <formula>L$9&lt;8/24</formula>
    </cfRule>
  </conditionalFormatting>
  <conditionalFormatting sqref="AA45:AA50 AA39:AA43">
    <cfRule type="expression" dxfId="2033" priority="6">
      <formula>AA39&gt;$AG39</formula>
    </cfRule>
  </conditionalFormatting>
  <conditionalFormatting sqref="L12:V13 L16:V32 L14:Z14">
    <cfRule type="expression" dxfId="2032" priority="83">
      <formula>L$9&gt;=20/24</formula>
    </cfRule>
    <cfRule type="expression" dxfId="2031" priority="84">
      <formula>AND(L$9&gt;=14/24,L$9&lt;20/24)</formula>
    </cfRule>
    <cfRule type="expression" dxfId="2030" priority="85">
      <formula>AND(L$9&gt;=8/24,L$9&lt;14/24)</formula>
    </cfRule>
    <cfRule type="expression" dxfId="2029" priority="86">
      <formula>L$9&lt;8/24</formula>
    </cfRule>
  </conditionalFormatting>
  <conditionalFormatting sqref="L35:V35">
    <cfRule type="expression" dxfId="2028" priority="79">
      <formula>L$9&gt;=20/24</formula>
    </cfRule>
    <cfRule type="expression" dxfId="2027" priority="80">
      <formula>AND(L$9&gt;=14/24,L$9&lt;20/24)</formula>
    </cfRule>
    <cfRule type="expression" dxfId="2026" priority="81">
      <formula>AND(L$9&gt;=8/24,L$9&lt;14/24)</formula>
    </cfRule>
    <cfRule type="expression" dxfId="2025" priority="82">
      <formula>L$9&lt;8/24</formula>
    </cfRule>
  </conditionalFormatting>
  <conditionalFormatting sqref="L16:V32 L35:V35 L12:V13 L14:Z14">
    <cfRule type="expression" dxfId="2024" priority="78">
      <formula>L12&gt;$AG12</formula>
    </cfRule>
  </conditionalFormatting>
  <conditionalFormatting sqref="L34:V34">
    <cfRule type="expression" dxfId="2023" priority="74">
      <formula>L$9&gt;=20/24</formula>
    </cfRule>
    <cfRule type="expression" dxfId="2022" priority="75">
      <formula>AND(L$9&gt;=14/24,L$9&lt;20/24)</formula>
    </cfRule>
    <cfRule type="expression" dxfId="2021" priority="76">
      <formula>AND(L$9&gt;=8/24,L$9&lt;14/24)</formula>
    </cfRule>
    <cfRule type="expression" dxfId="2020" priority="77">
      <formula>L$9&lt;8/24</formula>
    </cfRule>
  </conditionalFormatting>
  <conditionalFormatting sqref="L34:V34">
    <cfRule type="expression" dxfId="2019" priority="73">
      <formula>L34&gt;$AG34</formula>
    </cfRule>
  </conditionalFormatting>
  <conditionalFormatting sqref="L15:V15">
    <cfRule type="expression" dxfId="2018" priority="69">
      <formula>L$9&gt;=20/24</formula>
    </cfRule>
    <cfRule type="expression" dxfId="2017" priority="70">
      <formula>AND(L$9&gt;=14/24,L$9&lt;20/24)</formula>
    </cfRule>
    <cfRule type="expression" dxfId="2016" priority="71">
      <formula>AND(L$9&gt;=8/24,L$9&lt;14/24)</formula>
    </cfRule>
    <cfRule type="expression" dxfId="2015" priority="72">
      <formula>L$9&lt;8/24</formula>
    </cfRule>
  </conditionalFormatting>
  <conditionalFormatting sqref="L15:V15">
    <cfRule type="expression" dxfId="2014" priority="68">
      <formula>L15&gt;$AG15</formula>
    </cfRule>
  </conditionalFormatting>
  <conditionalFormatting sqref="L84:L91">
    <cfRule type="expression" dxfId="2013" priority="59">
      <formula>L$9&gt;=20/24</formula>
    </cfRule>
    <cfRule type="expression" dxfId="2012" priority="60">
      <formula>AND(L$9&gt;=14/24,L$9&lt;20/24)</formula>
    </cfRule>
    <cfRule type="expression" dxfId="2011" priority="61">
      <formula>AND(L$9&gt;=8/24,L$9&lt;14/24)</formula>
    </cfRule>
    <cfRule type="expression" dxfId="2010" priority="62">
      <formula>L$9&lt;8/24</formula>
    </cfRule>
  </conditionalFormatting>
  <conditionalFormatting sqref="L95:L97">
    <cfRule type="expression" dxfId="2009" priority="55">
      <formula>L$9&gt;=20/24</formula>
    </cfRule>
    <cfRule type="expression" dxfId="2008" priority="56">
      <formula>AND(L$9&gt;=14/24,L$9&lt;20/24)</formula>
    </cfRule>
    <cfRule type="expression" dxfId="2007" priority="57">
      <formula>AND(L$9&gt;=8/24,L$9&lt;14/24)</formula>
    </cfRule>
    <cfRule type="expression" dxfId="2006" priority="58">
      <formula>L$9&lt;8/24</formula>
    </cfRule>
  </conditionalFormatting>
  <conditionalFormatting sqref="L98">
    <cfRule type="expression" dxfId="2005" priority="51">
      <formula>L$9&gt;=20/24</formula>
    </cfRule>
    <cfRule type="expression" dxfId="2004" priority="52">
      <formula>AND(L$9&gt;=14/24,L$9&lt;20/24)</formula>
    </cfRule>
    <cfRule type="expression" dxfId="2003" priority="53">
      <formula>AND(L$9&gt;=8/24,L$9&lt;14/24)</formula>
    </cfRule>
    <cfRule type="expression" dxfId="2002" priority="54">
      <formula>L$9&lt;8/24</formula>
    </cfRule>
  </conditionalFormatting>
  <conditionalFormatting sqref="L94">
    <cfRule type="expression" dxfId="2001" priority="47">
      <formula>L$9&gt;=20/24</formula>
    </cfRule>
    <cfRule type="expression" dxfId="2000" priority="48">
      <formula>AND(L$9&gt;=14/24,L$9&lt;20/24)</formula>
    </cfRule>
    <cfRule type="expression" dxfId="1999" priority="49">
      <formula>AND(L$9&gt;=8/24,L$9&lt;14/24)</formula>
    </cfRule>
    <cfRule type="expression" dxfId="1998" priority="50">
      <formula>L$9&lt;8/24</formula>
    </cfRule>
  </conditionalFormatting>
  <conditionalFormatting sqref="L99">
    <cfRule type="expression" dxfId="1997" priority="43">
      <formula>L$9&gt;=20/24</formula>
    </cfRule>
    <cfRule type="expression" dxfId="1996" priority="44">
      <formula>AND(L$9&gt;=14/24,L$9&lt;20/24)</formula>
    </cfRule>
    <cfRule type="expression" dxfId="1995" priority="45">
      <formula>AND(L$9&gt;=8/24,L$9&lt;14/24)</formula>
    </cfRule>
    <cfRule type="expression" dxfId="1994" priority="46">
      <formula>L$9&lt;8/24</formula>
    </cfRule>
  </conditionalFormatting>
  <conditionalFormatting sqref="P94:P97">
    <cfRule type="expression" dxfId="1993" priority="39">
      <formula>P$9&gt;=20/24</formula>
    </cfRule>
    <cfRule type="expression" dxfId="1992" priority="40">
      <formula>AND(P$9&gt;=14/24,P$9&lt;20/24)</formula>
    </cfRule>
    <cfRule type="expression" dxfId="1991" priority="41">
      <formula>AND(P$9&gt;=8/24,P$9&lt;14/24)</formula>
    </cfRule>
    <cfRule type="expression" dxfId="1990" priority="42">
      <formula>P$9&lt;8/24</formula>
    </cfRule>
  </conditionalFormatting>
  <conditionalFormatting sqref="P98">
    <cfRule type="expression" dxfId="1989" priority="35">
      <formula>P$9&gt;=20/24</formula>
    </cfRule>
    <cfRule type="expression" dxfId="1988" priority="36">
      <formula>AND(P$9&gt;=14/24,P$9&lt;20/24)</formula>
    </cfRule>
    <cfRule type="expression" dxfId="1987" priority="37">
      <formula>AND(P$9&gt;=8/24,P$9&lt;14/24)</formula>
    </cfRule>
    <cfRule type="expression" dxfId="1986" priority="38">
      <formula>P$9&lt;8/24</formula>
    </cfRule>
  </conditionalFormatting>
  <conditionalFormatting sqref="P94">
    <cfRule type="expression" dxfId="1985" priority="31">
      <formula>P$9&gt;=20/24</formula>
    </cfRule>
    <cfRule type="expression" dxfId="1984" priority="32">
      <formula>AND(P$9&gt;=14/24,P$9&lt;20/24)</formula>
    </cfRule>
    <cfRule type="expression" dxfId="1983" priority="33">
      <formula>AND(P$9&gt;=8/24,P$9&lt;14/24)</formula>
    </cfRule>
    <cfRule type="expression" dxfId="1982" priority="34">
      <formula>P$9&lt;8/24</formula>
    </cfRule>
  </conditionalFormatting>
  <conditionalFormatting sqref="P99">
    <cfRule type="expression" dxfId="1981" priority="27">
      <formula>P$9&gt;=20/24</formula>
    </cfRule>
    <cfRule type="expression" dxfId="1980" priority="28">
      <formula>AND(P$9&gt;=14/24,P$9&lt;20/24)</formula>
    </cfRule>
    <cfRule type="expression" dxfId="1979" priority="29">
      <formula>AND(P$9&gt;=8/24,P$9&lt;14/24)</formula>
    </cfRule>
    <cfRule type="expression" dxfId="1978" priority="30">
      <formula>P$9&lt;8/24</formula>
    </cfRule>
  </conditionalFormatting>
  <conditionalFormatting sqref="AA40:AA42">
    <cfRule type="expression" dxfId="1977" priority="23">
      <formula>AA$9&gt;=20/24</formula>
    </cfRule>
    <cfRule type="expression" dxfId="1976" priority="24">
      <formula>AND(AA$9&gt;=14/24,AA$9&lt;20/24)</formula>
    </cfRule>
    <cfRule type="expression" dxfId="1975" priority="25">
      <formula>AND(AA$9&gt;=8/24,AA$9&lt;14/24)</formula>
    </cfRule>
    <cfRule type="expression" dxfId="1974" priority="26">
      <formula>AA$9&lt;8/24</formula>
    </cfRule>
  </conditionalFormatting>
  <conditionalFormatting sqref="AA39">
    <cfRule type="expression" dxfId="1973" priority="19">
      <formula>AA$9&gt;=20/24</formula>
    </cfRule>
    <cfRule type="expression" dxfId="1972" priority="20">
      <formula>AND(AA$9&gt;=14/24,AA$9&lt;20/24)</formula>
    </cfRule>
    <cfRule type="expression" dxfId="1971" priority="21">
      <formula>AND(AA$9&gt;=8/24,AA$9&lt;14/24)</formula>
    </cfRule>
    <cfRule type="expression" dxfId="1970" priority="22">
      <formula>AA$9&lt;8/24</formula>
    </cfRule>
  </conditionalFormatting>
  <conditionalFormatting sqref="AA43 AA45:AA48">
    <cfRule type="expression" dxfId="1969" priority="15">
      <formula>AA$9&gt;=20/24</formula>
    </cfRule>
    <cfRule type="expression" dxfId="1968" priority="16">
      <formula>AND(AA$9&gt;=14/24,AA$9&lt;20/24)</formula>
    </cfRule>
    <cfRule type="expression" dxfId="1967" priority="17">
      <formula>AND(AA$9&gt;=8/24,AA$9&lt;14/24)</formula>
    </cfRule>
    <cfRule type="expression" dxfId="1966" priority="18">
      <formula>AA$9&lt;8/24</formula>
    </cfRule>
  </conditionalFormatting>
  <conditionalFormatting sqref="AA49">
    <cfRule type="expression" dxfId="1965" priority="11">
      <formula>AA$9&gt;=20/24</formula>
    </cfRule>
    <cfRule type="expression" dxfId="1964" priority="12">
      <formula>AND(AA$9&gt;=14/24,AA$9&lt;20/24)</formula>
    </cfRule>
    <cfRule type="expression" dxfId="1963" priority="13">
      <formula>AND(AA$9&gt;=8/24,AA$9&lt;14/24)</formula>
    </cfRule>
    <cfRule type="expression" dxfId="1962" priority="14">
      <formula>AA$9&lt;8/24</formula>
    </cfRule>
  </conditionalFormatting>
  <conditionalFormatting sqref="AA50">
    <cfRule type="expression" dxfId="1961" priority="7">
      <formula>AA$9&gt;=20/24</formula>
    </cfRule>
    <cfRule type="expression" dxfId="1960" priority="8">
      <formula>AND(AA$9&gt;=14/24,AA$9&lt;20/24)</formula>
    </cfRule>
    <cfRule type="expression" dxfId="1959" priority="9">
      <formula>AND(AA$9&gt;=8/24,AA$9&lt;14/24)</formula>
    </cfRule>
    <cfRule type="expression" dxfId="1958" priority="10">
      <formula>AA$9&lt;8/24</formula>
    </cfRule>
  </conditionalFormatting>
  <conditionalFormatting sqref="AA44">
    <cfRule type="expression" dxfId="1957" priority="2">
      <formula>AA$9&gt;=20/24</formula>
    </cfRule>
    <cfRule type="expression" dxfId="1956" priority="3">
      <formula>AND(AA$9&gt;=14/24,AA$9&lt;20/24)</formula>
    </cfRule>
    <cfRule type="expression" dxfId="1955" priority="4">
      <formula>AND(AA$9&gt;=8/24,AA$9&lt;14/24)</formula>
    </cfRule>
    <cfRule type="expression" dxfId="1954" priority="5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4" id="{79998C75-61ED-42A2-ACD4-50109B7B4641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5" id="{A0E6513E-D9E7-4A0A-89B8-0A7E8A569777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6" id="{CD0A63E0-A700-430D-8C7A-EE402ABB12C2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57" id="{FA0CCAE9-794B-47BA-9C66-9CD598218749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153" id="{2BCA3713-BC30-4C78-ABF9-8C5CEA8FEFFD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152" id="{FD3CC5AB-4F8F-4E22-AACE-B29F2AB4ACBA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K53" sqref="K5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179"/>
      <c r="L3" s="179"/>
      <c r="M3" s="179"/>
      <c r="N3" s="179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2078/08/24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79</v>
      </c>
      <c r="C5" s="32">
        <f t="shared" ref="C5:AF5" si="0">C68</f>
        <v>65</v>
      </c>
      <c r="D5" s="32">
        <f t="shared" si="0"/>
        <v>85</v>
      </c>
      <c r="E5" s="32">
        <f t="shared" si="0"/>
        <v>79</v>
      </c>
      <c r="F5" s="32">
        <f t="shared" si="0"/>
        <v>126</v>
      </c>
      <c r="G5" s="32">
        <f t="shared" si="0"/>
        <v>97.8</v>
      </c>
      <c r="H5" s="32">
        <f t="shared" si="0"/>
        <v>120</v>
      </c>
      <c r="I5" s="32">
        <f t="shared" si="0"/>
        <v>38</v>
      </c>
      <c r="J5" s="32">
        <f t="shared" si="0"/>
        <v>102</v>
      </c>
      <c r="K5" s="32">
        <f t="shared" si="0"/>
        <v>156</v>
      </c>
      <c r="L5" s="32">
        <f t="shared" si="0"/>
        <v>94.1</v>
      </c>
      <c r="M5" s="32">
        <f t="shared" si="0"/>
        <v>67</v>
      </c>
      <c r="N5" s="32">
        <f t="shared" si="0"/>
        <v>177</v>
      </c>
      <c r="O5" s="32">
        <f t="shared" si="0"/>
        <v>236</v>
      </c>
      <c r="P5" s="32">
        <f t="shared" si="0"/>
        <v>245</v>
      </c>
      <c r="Q5" s="32">
        <f t="shared" si="0"/>
        <v>204</v>
      </c>
      <c r="R5" s="32">
        <f t="shared" si="0"/>
        <v>214.29999999999998</v>
      </c>
      <c r="S5" s="32">
        <f t="shared" si="0"/>
        <v>240.1</v>
      </c>
      <c r="T5" s="32">
        <f t="shared" si="0"/>
        <v>247.1</v>
      </c>
      <c r="U5" s="32">
        <f t="shared" si="0"/>
        <v>178</v>
      </c>
      <c r="V5" s="32">
        <f t="shared" si="0"/>
        <v>132.29999999999998</v>
      </c>
      <c r="W5" s="32">
        <f t="shared" si="0"/>
        <v>137.6</v>
      </c>
      <c r="X5" s="32">
        <f t="shared" si="0"/>
        <v>112.9</v>
      </c>
      <c r="Y5" s="32">
        <f t="shared" si="0"/>
        <v>54.7</v>
      </c>
      <c r="Z5" s="32">
        <f t="shared" si="0"/>
        <v>60.5</v>
      </c>
      <c r="AA5" s="32">
        <f t="shared" si="0"/>
        <v>50.6</v>
      </c>
      <c r="AB5" s="32">
        <f t="shared" si="0"/>
        <v>49</v>
      </c>
      <c r="AC5" s="32">
        <f t="shared" si="0"/>
        <v>20</v>
      </c>
      <c r="AD5" s="32">
        <f t="shared" si="0"/>
        <v>0</v>
      </c>
      <c r="AE5" s="32">
        <f t="shared" si="0"/>
        <v>0</v>
      </c>
      <c r="AF5" s="32">
        <f t="shared" si="0"/>
        <v>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1402MW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Load=857</v>
      </c>
      <c r="B7" s="37">
        <f t="shared" ref="B7:AF7" si="1">B75</f>
        <v>877.14</v>
      </c>
      <c r="C7" s="37">
        <f t="shared" si="1"/>
        <v>873.44</v>
      </c>
      <c r="D7" s="37">
        <f t="shared" si="1"/>
        <v>873.94</v>
      </c>
      <c r="E7" s="37">
        <f t="shared" si="1"/>
        <v>856.94</v>
      </c>
      <c r="F7" s="37">
        <f t="shared" si="1"/>
        <v>945.64</v>
      </c>
      <c r="G7" s="37">
        <f t="shared" si="1"/>
        <v>1014.0400000000001</v>
      </c>
      <c r="H7" s="37">
        <f t="shared" si="1"/>
        <v>1104.6399999999999</v>
      </c>
      <c r="I7" s="37">
        <f t="shared" si="1"/>
        <v>1215.3400000000001</v>
      </c>
      <c r="J7" s="37">
        <f t="shared" si="1"/>
        <v>1332.3400000000001</v>
      </c>
      <c r="K7" s="37">
        <f t="shared" si="1"/>
        <v>1391.04</v>
      </c>
      <c r="L7" s="37">
        <f>L75</f>
        <v>1402.24</v>
      </c>
      <c r="M7" s="37">
        <f t="shared" si="1"/>
        <v>1370.34</v>
      </c>
      <c r="N7" s="37">
        <f t="shared" si="1"/>
        <v>1309.94</v>
      </c>
      <c r="O7" s="37">
        <f t="shared" si="1"/>
        <v>1284.44</v>
      </c>
      <c r="P7" s="37">
        <f t="shared" si="1"/>
        <v>1228.44</v>
      </c>
      <c r="Q7" s="37">
        <f t="shared" si="1"/>
        <v>1159.74</v>
      </c>
      <c r="R7" s="37">
        <f t="shared" si="1"/>
        <v>1159.74</v>
      </c>
      <c r="S7" s="37">
        <f t="shared" si="1"/>
        <v>1185.74</v>
      </c>
      <c r="T7" s="37">
        <f t="shared" si="1"/>
        <v>1233.94</v>
      </c>
      <c r="U7" s="37">
        <f t="shared" si="1"/>
        <v>1266.8399999999999</v>
      </c>
      <c r="V7" s="37">
        <f t="shared" si="1"/>
        <v>1406.74</v>
      </c>
      <c r="W7" s="37">
        <f t="shared" si="1"/>
        <v>1503.44</v>
      </c>
      <c r="X7" s="37">
        <f t="shared" si="1"/>
        <v>1459.44</v>
      </c>
      <c r="Y7" s="37">
        <f t="shared" si="1"/>
        <v>1380.84</v>
      </c>
      <c r="Z7" s="37">
        <f t="shared" si="1"/>
        <v>1343.9399999999998</v>
      </c>
      <c r="AA7" s="37">
        <f t="shared" si="1"/>
        <v>1235.04</v>
      </c>
      <c r="AB7" s="37">
        <f t="shared" si="1"/>
        <v>1176.6399999999999</v>
      </c>
      <c r="AC7" s="37">
        <f t="shared" si="1"/>
        <v>1130.6399999999999</v>
      </c>
      <c r="AD7" s="37">
        <f t="shared" si="1"/>
        <v>996.63999999999987</v>
      </c>
      <c r="AE7" s="37">
        <f t="shared" si="1"/>
        <v>926.63999999999987</v>
      </c>
      <c r="AF7" s="37">
        <f t="shared" si="1"/>
        <v>925.63999999999987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0</v>
      </c>
      <c r="C11" s="50">
        <v>0</v>
      </c>
      <c r="D11" s="50">
        <v>0</v>
      </c>
      <c r="E11" s="50">
        <v>25</v>
      </c>
      <c r="F11" s="50">
        <v>75</v>
      </c>
      <c r="G11" s="50">
        <v>100</v>
      </c>
      <c r="H11" s="50">
        <v>130</v>
      </c>
      <c r="I11" s="50">
        <v>300</v>
      </c>
      <c r="J11" s="50">
        <v>355</v>
      </c>
      <c r="K11" s="50">
        <v>360</v>
      </c>
      <c r="L11" s="51">
        <v>360</v>
      </c>
      <c r="M11" s="51">
        <v>380</v>
      </c>
      <c r="N11" s="51">
        <v>210</v>
      </c>
      <c r="O11" s="51">
        <v>140</v>
      </c>
      <c r="P11" s="51">
        <v>75</v>
      </c>
      <c r="Q11" s="51">
        <v>75</v>
      </c>
      <c r="R11" s="53">
        <v>77.900000000000006</v>
      </c>
      <c r="S11" s="53">
        <v>77.099999999999994</v>
      </c>
      <c r="T11" s="53">
        <v>53</v>
      </c>
      <c r="U11" s="53">
        <v>150</v>
      </c>
      <c r="V11" s="53">
        <v>310</v>
      </c>
      <c r="W11" s="53">
        <v>345</v>
      </c>
      <c r="X11" s="53">
        <v>375</v>
      </c>
      <c r="Y11" s="54">
        <v>320</v>
      </c>
      <c r="Z11" s="49">
        <v>321</v>
      </c>
      <c r="AA11" s="49">
        <v>260</v>
      </c>
      <c r="AB11" s="49">
        <v>213</v>
      </c>
      <c r="AC11" s="49">
        <v>195</v>
      </c>
      <c r="AD11" s="49">
        <v>130</v>
      </c>
      <c r="AE11" s="50">
        <v>60</v>
      </c>
      <c r="AF11" s="50">
        <v>55</v>
      </c>
      <c r="AG11" s="55">
        <v>456</v>
      </c>
      <c r="AH11" s="56">
        <f>MAX(B11:AF11)</f>
        <v>380</v>
      </c>
      <c r="AI11" s="57">
        <f>MIN(B11:AF11)</f>
        <v>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56</v>
      </c>
      <c r="C12" s="50">
        <v>56</v>
      </c>
      <c r="D12" s="50">
        <v>56</v>
      </c>
      <c r="E12" s="50">
        <v>56</v>
      </c>
      <c r="F12" s="50">
        <v>56</v>
      </c>
      <c r="G12" s="50">
        <v>56</v>
      </c>
      <c r="H12" s="50">
        <v>56</v>
      </c>
      <c r="I12" s="50">
        <v>56</v>
      </c>
      <c r="J12" s="50">
        <v>56</v>
      </c>
      <c r="K12" s="50">
        <v>56</v>
      </c>
      <c r="L12" s="50">
        <v>56</v>
      </c>
      <c r="M12" s="50">
        <v>56</v>
      </c>
      <c r="N12" s="50">
        <v>56</v>
      </c>
      <c r="O12" s="50">
        <v>56</v>
      </c>
      <c r="P12" s="50">
        <v>56</v>
      </c>
      <c r="Q12" s="50">
        <v>56</v>
      </c>
      <c r="R12" s="50">
        <v>56</v>
      </c>
      <c r="S12" s="60">
        <v>56</v>
      </c>
      <c r="T12" s="60">
        <v>56</v>
      </c>
      <c r="U12" s="60">
        <v>56</v>
      </c>
      <c r="V12" s="60">
        <v>56</v>
      </c>
      <c r="W12" s="60">
        <v>56</v>
      </c>
      <c r="X12" s="60">
        <v>56</v>
      </c>
      <c r="Y12" s="60">
        <v>56</v>
      </c>
      <c r="Z12" s="60">
        <v>56</v>
      </c>
      <c r="AA12" s="60">
        <v>56</v>
      </c>
      <c r="AB12" s="60">
        <v>56</v>
      </c>
      <c r="AC12" s="60">
        <v>56</v>
      </c>
      <c r="AD12" s="60">
        <v>56</v>
      </c>
      <c r="AE12" s="60">
        <v>56</v>
      </c>
      <c r="AF12" s="60">
        <v>56</v>
      </c>
      <c r="AG12" s="61">
        <v>60</v>
      </c>
      <c r="AH12" s="56">
        <f t="shared" ref="AH12:AH78" si="2">MAX(B12:AF12)</f>
        <v>56</v>
      </c>
      <c r="AI12" s="57">
        <f t="shared" ref="AI12:AI78" si="3">MIN(B12:AF12)</f>
        <v>56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29</v>
      </c>
      <c r="C13" s="50">
        <v>29</v>
      </c>
      <c r="D13" s="50">
        <v>29</v>
      </c>
      <c r="E13" s="50">
        <v>29</v>
      </c>
      <c r="F13" s="50">
        <v>29</v>
      </c>
      <c r="G13" s="50">
        <v>29</v>
      </c>
      <c r="H13" s="50">
        <v>29</v>
      </c>
      <c r="I13" s="50">
        <v>29</v>
      </c>
      <c r="J13" s="50">
        <v>29</v>
      </c>
      <c r="K13" s="50">
        <v>29</v>
      </c>
      <c r="L13" s="50">
        <v>29</v>
      </c>
      <c r="M13" s="50">
        <v>29</v>
      </c>
      <c r="N13" s="50">
        <v>29</v>
      </c>
      <c r="O13" s="50">
        <v>29</v>
      </c>
      <c r="P13" s="50">
        <v>29</v>
      </c>
      <c r="Q13" s="50">
        <v>29</v>
      </c>
      <c r="R13" s="50">
        <v>29</v>
      </c>
      <c r="S13" s="50">
        <v>29</v>
      </c>
      <c r="T13" s="50">
        <v>29</v>
      </c>
      <c r="U13" s="50">
        <v>29</v>
      </c>
      <c r="V13" s="50">
        <v>29</v>
      </c>
      <c r="W13" s="60">
        <v>29</v>
      </c>
      <c r="X13" s="60">
        <v>29</v>
      </c>
      <c r="Y13" s="60">
        <v>29</v>
      </c>
      <c r="Z13" s="60">
        <v>29</v>
      </c>
      <c r="AA13" s="60">
        <v>29</v>
      </c>
      <c r="AB13" s="60">
        <v>29</v>
      </c>
      <c r="AC13" s="60">
        <v>29</v>
      </c>
      <c r="AD13" s="60">
        <v>29</v>
      </c>
      <c r="AE13" s="60">
        <v>29</v>
      </c>
      <c r="AF13" s="60">
        <v>29</v>
      </c>
      <c r="AG13" s="61">
        <v>52.4</v>
      </c>
      <c r="AH13" s="56">
        <f>MAX(B13:AF13)</f>
        <v>29</v>
      </c>
      <c r="AI13" s="57">
        <f>MIN(B13:AF13)</f>
        <v>29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50.5</v>
      </c>
      <c r="C14" s="50">
        <v>51.4</v>
      </c>
      <c r="D14" s="50">
        <v>51.4</v>
      </c>
      <c r="E14" s="50">
        <v>51.4</v>
      </c>
      <c r="F14" s="50">
        <v>51.4</v>
      </c>
      <c r="G14" s="50">
        <v>50.5</v>
      </c>
      <c r="H14" s="50">
        <v>50.4</v>
      </c>
      <c r="I14" s="50">
        <v>50.4</v>
      </c>
      <c r="J14" s="50">
        <v>50.4</v>
      </c>
      <c r="K14" s="50">
        <v>50.4</v>
      </c>
      <c r="L14" s="51">
        <v>50.4</v>
      </c>
      <c r="M14" s="51">
        <v>50.4</v>
      </c>
      <c r="N14" s="51">
        <v>50.4</v>
      </c>
      <c r="O14" s="51">
        <v>50.4</v>
      </c>
      <c r="P14" s="51">
        <v>50.4</v>
      </c>
      <c r="Q14" s="51">
        <v>50.4</v>
      </c>
      <c r="R14" s="51">
        <v>50.4</v>
      </c>
      <c r="S14" s="51">
        <v>50.4</v>
      </c>
      <c r="T14" s="51">
        <v>50.4</v>
      </c>
      <c r="U14" s="51">
        <v>50.4</v>
      </c>
      <c r="V14" s="51">
        <v>50.4</v>
      </c>
      <c r="W14" s="62">
        <v>50.4</v>
      </c>
      <c r="X14" s="62">
        <v>50.4</v>
      </c>
      <c r="Y14" s="62">
        <v>50.4</v>
      </c>
      <c r="Z14" s="62">
        <v>50.4</v>
      </c>
      <c r="AA14" s="62">
        <v>50.4</v>
      </c>
      <c r="AB14" s="62">
        <v>50.4</v>
      </c>
      <c r="AC14" s="62">
        <v>50.4</v>
      </c>
      <c r="AD14" s="62">
        <v>50.4</v>
      </c>
      <c r="AE14" s="62">
        <v>50.4</v>
      </c>
      <c r="AF14" s="62">
        <v>50.4</v>
      </c>
      <c r="AG14" s="61">
        <v>50</v>
      </c>
      <c r="AH14" s="56">
        <f t="shared" si="2"/>
        <v>51.4</v>
      </c>
      <c r="AI14" s="57">
        <f t="shared" si="3"/>
        <v>50.4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29.4</v>
      </c>
      <c r="C15" s="63">
        <v>29.1</v>
      </c>
      <c r="D15" s="63">
        <v>29.1</v>
      </c>
      <c r="E15" s="63">
        <v>29.1</v>
      </c>
      <c r="F15" s="63">
        <v>29.1</v>
      </c>
      <c r="G15" s="63">
        <v>29.1</v>
      </c>
      <c r="H15" s="63">
        <v>29.1</v>
      </c>
      <c r="I15" s="63">
        <v>29.1</v>
      </c>
      <c r="J15" s="63">
        <v>29.1</v>
      </c>
      <c r="K15" s="63">
        <v>29.1</v>
      </c>
      <c r="L15" s="51">
        <v>29.1</v>
      </c>
      <c r="M15" s="51">
        <v>29.1</v>
      </c>
      <c r="N15" s="51">
        <v>29.1</v>
      </c>
      <c r="O15" s="51">
        <v>29.1</v>
      </c>
      <c r="P15" s="51">
        <v>29.1</v>
      </c>
      <c r="Q15" s="51">
        <v>29.1</v>
      </c>
      <c r="R15" s="51">
        <v>32.200000000000003</v>
      </c>
      <c r="S15" s="51">
        <v>32.200000000000003</v>
      </c>
      <c r="T15" s="51">
        <v>32.200000000000003</v>
      </c>
      <c r="U15" s="51">
        <v>32.200000000000003</v>
      </c>
      <c r="V15" s="51">
        <v>32.200000000000003</v>
      </c>
      <c r="W15" s="62">
        <v>32.200000000000003</v>
      </c>
      <c r="X15" s="62">
        <v>32.200000000000003</v>
      </c>
      <c r="Y15" s="62">
        <v>32.200000000000003</v>
      </c>
      <c r="Z15" s="62">
        <v>32.200000000000003</v>
      </c>
      <c r="AA15" s="62">
        <v>32.200000000000003</v>
      </c>
      <c r="AB15" s="62">
        <v>32.200000000000003</v>
      </c>
      <c r="AC15" s="62">
        <v>32.200000000000003</v>
      </c>
      <c r="AD15" s="62">
        <v>32.200000000000003</v>
      </c>
      <c r="AE15" s="62">
        <v>32.200000000000003</v>
      </c>
      <c r="AF15" s="62">
        <v>32.200000000000003</v>
      </c>
      <c r="AG15" s="64">
        <v>45</v>
      </c>
      <c r="AH15" s="56">
        <f t="shared" si="2"/>
        <v>32.200000000000003</v>
      </c>
      <c r="AI15" s="57">
        <f t="shared" si="3"/>
        <v>29.1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17</v>
      </c>
      <c r="C16" s="50">
        <v>16</v>
      </c>
      <c r="D16" s="50">
        <v>16</v>
      </c>
      <c r="E16" s="50">
        <v>16</v>
      </c>
      <c r="F16" s="50">
        <v>16</v>
      </c>
      <c r="G16" s="50">
        <v>16</v>
      </c>
      <c r="H16" s="50">
        <v>16</v>
      </c>
      <c r="I16" s="50">
        <v>16</v>
      </c>
      <c r="J16" s="50">
        <v>16</v>
      </c>
      <c r="K16" s="50">
        <v>16</v>
      </c>
      <c r="L16" s="51">
        <v>16</v>
      </c>
      <c r="M16" s="51">
        <v>16</v>
      </c>
      <c r="N16" s="51">
        <v>16</v>
      </c>
      <c r="O16" s="51">
        <v>16</v>
      </c>
      <c r="P16" s="51">
        <v>16</v>
      </c>
      <c r="Q16" s="51">
        <v>16</v>
      </c>
      <c r="R16" s="51">
        <v>16</v>
      </c>
      <c r="S16" s="51">
        <v>16</v>
      </c>
      <c r="T16" s="51">
        <v>16</v>
      </c>
      <c r="U16" s="51">
        <v>16</v>
      </c>
      <c r="V16" s="51">
        <v>16</v>
      </c>
      <c r="W16" s="65">
        <v>16</v>
      </c>
      <c r="X16" s="65">
        <v>16</v>
      </c>
      <c r="Y16" s="65">
        <v>16</v>
      </c>
      <c r="Z16" s="65">
        <v>16</v>
      </c>
      <c r="AA16" s="65">
        <v>16</v>
      </c>
      <c r="AB16" s="65">
        <v>16</v>
      </c>
      <c r="AC16" s="65">
        <v>16</v>
      </c>
      <c r="AD16" s="65">
        <v>16</v>
      </c>
      <c r="AE16" s="65">
        <v>16</v>
      </c>
      <c r="AF16" s="65">
        <v>16</v>
      </c>
      <c r="AG16" s="61">
        <v>45</v>
      </c>
      <c r="AH16" s="56">
        <f t="shared" si="2"/>
        <v>17</v>
      </c>
      <c r="AI16" s="57">
        <f t="shared" si="3"/>
        <v>16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62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62">
        <v>0</v>
      </c>
      <c r="AF17" s="62">
        <v>0</v>
      </c>
      <c r="AG17" s="61">
        <v>42</v>
      </c>
      <c r="AH17" s="56">
        <f t="shared" si="2"/>
        <v>0</v>
      </c>
      <c r="AI17" s="57">
        <f t="shared" si="3"/>
        <v>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13.2</v>
      </c>
      <c r="C18" s="50">
        <v>13.2</v>
      </c>
      <c r="D18" s="50">
        <v>13.2</v>
      </c>
      <c r="E18" s="50">
        <v>13.2</v>
      </c>
      <c r="F18" s="50">
        <v>13.2</v>
      </c>
      <c r="G18" s="50">
        <v>13.2</v>
      </c>
      <c r="H18" s="50">
        <v>13.2</v>
      </c>
      <c r="I18" s="50">
        <v>13.2</v>
      </c>
      <c r="J18" s="50">
        <v>13.2</v>
      </c>
      <c r="K18" s="50">
        <v>13.2</v>
      </c>
      <c r="L18" s="51">
        <v>13.2</v>
      </c>
      <c r="M18" s="51">
        <v>13.2</v>
      </c>
      <c r="N18" s="51">
        <v>13.2</v>
      </c>
      <c r="O18" s="51">
        <v>13.2</v>
      </c>
      <c r="P18" s="51">
        <v>13.2</v>
      </c>
      <c r="Q18" s="51">
        <v>13.2</v>
      </c>
      <c r="R18" s="51">
        <v>13.2</v>
      </c>
      <c r="S18" s="51">
        <v>13.2</v>
      </c>
      <c r="T18" s="51">
        <v>13.2</v>
      </c>
      <c r="U18" s="51">
        <v>13.2</v>
      </c>
      <c r="V18" s="51">
        <v>13.2</v>
      </c>
      <c r="W18" s="51">
        <v>13.2</v>
      </c>
      <c r="X18" s="51">
        <v>13.2</v>
      </c>
      <c r="Y18" s="51">
        <v>13.2</v>
      </c>
      <c r="Z18" s="51">
        <v>13.2</v>
      </c>
      <c r="AA18" s="51">
        <v>13.2</v>
      </c>
      <c r="AB18" s="51">
        <v>13.2</v>
      </c>
      <c r="AC18" s="51">
        <v>13.2</v>
      </c>
      <c r="AD18" s="51">
        <v>13.2</v>
      </c>
      <c r="AE18" s="51">
        <v>13.2</v>
      </c>
      <c r="AF18" s="51">
        <v>13.2</v>
      </c>
      <c r="AG18" s="61">
        <v>36</v>
      </c>
      <c r="AH18" s="56">
        <f t="shared" si="2"/>
        <v>13.2</v>
      </c>
      <c r="AI18" s="57">
        <f t="shared" si="3"/>
        <v>13.2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13.3</v>
      </c>
      <c r="C19" s="50">
        <v>13.3</v>
      </c>
      <c r="D19" s="50">
        <v>13.3</v>
      </c>
      <c r="E19" s="50">
        <v>13.3</v>
      </c>
      <c r="F19" s="50">
        <v>13.3</v>
      </c>
      <c r="G19" s="50">
        <v>13.3</v>
      </c>
      <c r="H19" s="50">
        <v>13.3</v>
      </c>
      <c r="I19" s="50">
        <v>13.3</v>
      </c>
      <c r="J19" s="50">
        <v>13.3</v>
      </c>
      <c r="K19" s="50">
        <v>13.3</v>
      </c>
      <c r="L19" s="51">
        <v>13.3</v>
      </c>
      <c r="M19" s="51">
        <v>13.3</v>
      </c>
      <c r="N19" s="51">
        <v>13.3</v>
      </c>
      <c r="O19" s="51">
        <v>13.3</v>
      </c>
      <c r="P19" s="51">
        <v>13.3</v>
      </c>
      <c r="Q19" s="51">
        <v>13.3</v>
      </c>
      <c r="R19" s="51">
        <v>13.3</v>
      </c>
      <c r="S19" s="51">
        <v>13.3</v>
      </c>
      <c r="T19" s="51">
        <v>13.3</v>
      </c>
      <c r="U19" s="51">
        <v>13.3</v>
      </c>
      <c r="V19" s="51">
        <v>13.3</v>
      </c>
      <c r="W19" s="51">
        <v>13.3</v>
      </c>
      <c r="X19" s="51">
        <v>13.3</v>
      </c>
      <c r="Y19" s="51">
        <v>13.3</v>
      </c>
      <c r="Z19" s="51">
        <v>13.3</v>
      </c>
      <c r="AA19" s="51">
        <v>13.3</v>
      </c>
      <c r="AB19" s="51">
        <v>13.3</v>
      </c>
      <c r="AC19" s="51">
        <v>13.3</v>
      </c>
      <c r="AD19" s="51">
        <v>13.3</v>
      </c>
      <c r="AE19" s="51">
        <v>13.3</v>
      </c>
      <c r="AF19" s="51">
        <v>13.3</v>
      </c>
      <c r="AG19" s="61">
        <v>30</v>
      </c>
      <c r="AH19" s="56">
        <f t="shared" si="2"/>
        <v>13.3</v>
      </c>
      <c r="AI19" s="57">
        <f t="shared" si="3"/>
        <v>13.3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1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19.3</v>
      </c>
      <c r="C22" s="50">
        <v>19.3</v>
      </c>
      <c r="D22" s="50">
        <v>19.3</v>
      </c>
      <c r="E22" s="50">
        <v>19.3</v>
      </c>
      <c r="F22" s="50">
        <v>19.3</v>
      </c>
      <c r="G22" s="50">
        <v>19.3</v>
      </c>
      <c r="H22" s="50">
        <v>19.3</v>
      </c>
      <c r="I22" s="50">
        <v>19.3</v>
      </c>
      <c r="J22" s="50">
        <v>19.3</v>
      </c>
      <c r="K22" s="50">
        <v>19.3</v>
      </c>
      <c r="L22" s="51">
        <v>19.3</v>
      </c>
      <c r="M22" s="51">
        <v>19.3</v>
      </c>
      <c r="N22" s="51">
        <v>19.3</v>
      </c>
      <c r="O22" s="51">
        <v>19.3</v>
      </c>
      <c r="P22" s="51">
        <v>19.3</v>
      </c>
      <c r="Q22" s="51">
        <v>19.3</v>
      </c>
      <c r="R22" s="51">
        <v>17</v>
      </c>
      <c r="S22" s="51">
        <v>17</v>
      </c>
      <c r="T22" s="51">
        <v>17</v>
      </c>
      <c r="U22" s="51">
        <v>17</v>
      </c>
      <c r="V22" s="51">
        <v>17</v>
      </c>
      <c r="W22" s="51">
        <v>17</v>
      </c>
      <c r="X22" s="51">
        <v>17</v>
      </c>
      <c r="Y22" s="51">
        <v>17</v>
      </c>
      <c r="Z22" s="51">
        <v>17</v>
      </c>
      <c r="AA22" s="51">
        <v>17</v>
      </c>
      <c r="AB22" s="51">
        <v>17</v>
      </c>
      <c r="AC22" s="51">
        <v>17</v>
      </c>
      <c r="AD22" s="51">
        <v>17</v>
      </c>
      <c r="AE22" s="51">
        <v>17</v>
      </c>
      <c r="AF22" s="51">
        <v>17</v>
      </c>
      <c r="AG22" s="61">
        <v>25</v>
      </c>
      <c r="AH22" s="56">
        <f t="shared" si="2"/>
        <v>19.3</v>
      </c>
      <c r="AI22" s="57">
        <f t="shared" si="3"/>
        <v>17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1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13</v>
      </c>
      <c r="C24" s="50">
        <v>13</v>
      </c>
      <c r="D24" s="50">
        <v>13</v>
      </c>
      <c r="E24" s="50">
        <v>13</v>
      </c>
      <c r="F24" s="50">
        <v>13</v>
      </c>
      <c r="G24" s="50">
        <v>13</v>
      </c>
      <c r="H24" s="50">
        <v>13</v>
      </c>
      <c r="I24" s="50">
        <v>13</v>
      </c>
      <c r="J24" s="50">
        <v>13</v>
      </c>
      <c r="K24" s="50">
        <v>13</v>
      </c>
      <c r="L24" s="51">
        <v>13</v>
      </c>
      <c r="M24" s="51">
        <v>13</v>
      </c>
      <c r="N24" s="51">
        <v>13</v>
      </c>
      <c r="O24" s="51">
        <v>13</v>
      </c>
      <c r="P24" s="51">
        <v>13</v>
      </c>
      <c r="Q24" s="51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13</v>
      </c>
      <c r="X24" s="51">
        <v>13</v>
      </c>
      <c r="Y24" s="51">
        <v>13</v>
      </c>
      <c r="Z24" s="51">
        <v>13</v>
      </c>
      <c r="AA24" s="51">
        <v>13</v>
      </c>
      <c r="AB24" s="51">
        <v>13</v>
      </c>
      <c r="AC24" s="51">
        <v>13</v>
      </c>
      <c r="AD24" s="51">
        <v>13</v>
      </c>
      <c r="AE24" s="51">
        <v>13</v>
      </c>
      <c r="AF24" s="51">
        <v>13</v>
      </c>
      <c r="AG24" s="61">
        <v>25</v>
      </c>
      <c r="AH24" s="56">
        <f t="shared" si="2"/>
        <v>13</v>
      </c>
      <c r="AI24" s="57">
        <f t="shared" si="3"/>
        <v>13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1">
        <v>13</v>
      </c>
      <c r="M25" s="51">
        <v>13</v>
      </c>
      <c r="N25" s="51">
        <v>13</v>
      </c>
      <c r="O25" s="51">
        <v>13</v>
      </c>
      <c r="P25" s="51">
        <v>13</v>
      </c>
      <c r="Q25" s="51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11</v>
      </c>
      <c r="C26" s="50">
        <v>11</v>
      </c>
      <c r="D26" s="50">
        <v>11</v>
      </c>
      <c r="E26" s="50">
        <v>11</v>
      </c>
      <c r="F26" s="50">
        <v>11</v>
      </c>
      <c r="G26" s="50">
        <v>11</v>
      </c>
      <c r="H26" s="50">
        <v>11</v>
      </c>
      <c r="I26" s="50">
        <v>11</v>
      </c>
      <c r="J26" s="50">
        <v>11</v>
      </c>
      <c r="K26" s="50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11</v>
      </c>
      <c r="AD26" s="51">
        <v>11</v>
      </c>
      <c r="AE26" s="51">
        <v>11</v>
      </c>
      <c r="AF26" s="51">
        <v>11</v>
      </c>
      <c r="AG26" s="61">
        <v>20</v>
      </c>
      <c r="AH26" s="56">
        <f>MAX(B26:AF26)</f>
        <v>11</v>
      </c>
      <c r="AI26" s="57">
        <f>MIN(B26:AF26)</f>
        <v>11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6.5</v>
      </c>
      <c r="C34" s="63">
        <v>6.5</v>
      </c>
      <c r="D34" s="63">
        <v>6.5</v>
      </c>
      <c r="E34" s="63">
        <v>6.5</v>
      </c>
      <c r="F34" s="63">
        <v>6.5</v>
      </c>
      <c r="G34" s="63">
        <v>6.5</v>
      </c>
      <c r="H34" s="63">
        <v>6.5</v>
      </c>
      <c r="I34" s="63">
        <v>6.5</v>
      </c>
      <c r="J34" s="63">
        <v>6.5</v>
      </c>
      <c r="K34" s="63">
        <v>6.5</v>
      </c>
      <c r="L34" s="51">
        <v>6.5</v>
      </c>
      <c r="M34" s="51">
        <v>6.5</v>
      </c>
      <c r="N34" s="51">
        <v>6.5</v>
      </c>
      <c r="O34" s="51">
        <v>6.5</v>
      </c>
      <c r="P34" s="51">
        <v>6.5</v>
      </c>
      <c r="Q34" s="51">
        <v>6.5</v>
      </c>
      <c r="R34" s="51">
        <v>6.5</v>
      </c>
      <c r="S34" s="51">
        <v>6.5</v>
      </c>
      <c r="T34" s="51">
        <v>6.5</v>
      </c>
      <c r="U34" s="51">
        <v>6.5</v>
      </c>
      <c r="V34" s="51">
        <v>6.5</v>
      </c>
      <c r="W34" s="51">
        <v>6.5</v>
      </c>
      <c r="X34" s="51">
        <v>6.5</v>
      </c>
      <c r="Y34" s="51">
        <v>6.5</v>
      </c>
      <c r="Z34" s="51">
        <v>6.5</v>
      </c>
      <c r="AA34" s="51">
        <v>6.5</v>
      </c>
      <c r="AB34" s="51">
        <v>6.5</v>
      </c>
      <c r="AC34" s="51">
        <v>6.5</v>
      </c>
      <c r="AD34" s="51">
        <v>6.5</v>
      </c>
      <c r="AE34" s="51">
        <v>6.5</v>
      </c>
      <c r="AF34" s="51">
        <v>6.5</v>
      </c>
      <c r="AG34" s="69">
        <v>20</v>
      </c>
      <c r="AH34" s="56">
        <f t="shared" si="2"/>
        <v>6.5</v>
      </c>
      <c r="AI34" s="57">
        <f t="shared" si="3"/>
        <v>6.5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170</v>
      </c>
      <c r="C36" s="63">
        <v>170</v>
      </c>
      <c r="D36" s="63">
        <v>170</v>
      </c>
      <c r="E36" s="63">
        <v>170</v>
      </c>
      <c r="F36" s="63">
        <v>170</v>
      </c>
      <c r="G36" s="63">
        <v>170</v>
      </c>
      <c r="H36" s="63">
        <v>170</v>
      </c>
      <c r="I36" s="63">
        <v>170</v>
      </c>
      <c r="J36" s="63">
        <v>170</v>
      </c>
      <c r="K36" s="63">
        <v>170</v>
      </c>
      <c r="L36" s="63">
        <v>170</v>
      </c>
      <c r="M36" s="63">
        <v>170</v>
      </c>
      <c r="N36" s="63">
        <v>170</v>
      </c>
      <c r="O36" s="63">
        <v>170</v>
      </c>
      <c r="P36" s="63">
        <v>170</v>
      </c>
      <c r="Q36" s="63">
        <v>170</v>
      </c>
      <c r="R36" s="63">
        <v>170</v>
      </c>
      <c r="S36" s="63">
        <v>170</v>
      </c>
      <c r="T36" s="63">
        <v>170</v>
      </c>
      <c r="U36" s="63">
        <v>170</v>
      </c>
      <c r="V36" s="63">
        <v>170</v>
      </c>
      <c r="W36" s="63">
        <v>170</v>
      </c>
      <c r="X36" s="63">
        <v>170</v>
      </c>
      <c r="Y36" s="63">
        <v>170</v>
      </c>
      <c r="Z36" s="63">
        <v>170</v>
      </c>
      <c r="AA36" s="63">
        <v>170</v>
      </c>
      <c r="AB36" s="63">
        <v>170</v>
      </c>
      <c r="AC36" s="63">
        <v>170</v>
      </c>
      <c r="AD36" s="63">
        <v>170</v>
      </c>
      <c r="AE36" s="63">
        <v>170</v>
      </c>
      <c r="AF36" s="63">
        <v>170</v>
      </c>
      <c r="AG36" s="69">
        <v>85</v>
      </c>
      <c r="AH36" s="56">
        <f t="shared" si="2"/>
        <v>170</v>
      </c>
      <c r="AI36" s="57">
        <f t="shared" si="3"/>
        <v>170</v>
      </c>
      <c r="AK36" s="58"/>
    </row>
    <row r="37" spans="1:88" ht="15.75" thickBot="1" x14ac:dyDescent="0.3">
      <c r="A37" s="71" t="s">
        <v>44</v>
      </c>
      <c r="B37" s="63">
        <f>21+32.8</f>
        <v>53.8</v>
      </c>
      <c r="C37" s="63">
        <f>20.7+33</f>
        <v>53.7</v>
      </c>
      <c r="D37" s="63">
        <f t="shared" ref="D37:E37" si="4">20.7+33</f>
        <v>53.7</v>
      </c>
      <c r="E37" s="63">
        <f t="shared" si="4"/>
        <v>53.7</v>
      </c>
      <c r="F37" s="63">
        <v>52</v>
      </c>
      <c r="G37" s="63">
        <v>51.9</v>
      </c>
      <c r="H37" s="63">
        <v>52</v>
      </c>
      <c r="I37" s="63">
        <v>52</v>
      </c>
      <c r="J37" s="63">
        <v>52</v>
      </c>
      <c r="K37" s="63">
        <v>52</v>
      </c>
      <c r="L37" s="72">
        <f>19.9+30.8</f>
        <v>50.7</v>
      </c>
      <c r="M37" s="72">
        <f>19.9+30.8</f>
        <v>50.7</v>
      </c>
      <c r="N37" s="72">
        <v>51.8</v>
      </c>
      <c r="O37" s="72">
        <v>51.8</v>
      </c>
      <c r="P37" s="72">
        <v>53</v>
      </c>
      <c r="Q37" s="72">
        <v>53</v>
      </c>
      <c r="R37" s="72">
        <f>20.5+32.1</f>
        <v>52.6</v>
      </c>
      <c r="S37" s="72">
        <v>52.3</v>
      </c>
      <c r="T37" s="72">
        <v>51.7</v>
      </c>
      <c r="U37" s="72">
        <v>50.3</v>
      </c>
      <c r="V37" s="72">
        <v>46.9</v>
      </c>
      <c r="W37" s="72">
        <v>46.9</v>
      </c>
      <c r="X37" s="72">
        <v>46.2</v>
      </c>
      <c r="Y37" s="72">
        <v>47.9</v>
      </c>
      <c r="Z37" s="72">
        <v>49</v>
      </c>
      <c r="AA37" s="72">
        <v>49</v>
      </c>
      <c r="AB37" s="72">
        <v>49</v>
      </c>
      <c r="AC37" s="72">
        <v>49</v>
      </c>
      <c r="AD37" s="72">
        <v>51</v>
      </c>
      <c r="AE37" s="72">
        <v>51</v>
      </c>
      <c r="AF37" s="72">
        <v>51</v>
      </c>
      <c r="AG37" s="69">
        <v>240</v>
      </c>
      <c r="AH37" s="56">
        <f t="shared" si="2"/>
        <v>53.8</v>
      </c>
      <c r="AI37" s="57">
        <f t="shared" si="3"/>
        <v>46.2</v>
      </c>
      <c r="AK37" s="58"/>
    </row>
    <row r="38" spans="1:88" ht="15.75" thickBot="1" x14ac:dyDescent="0.3">
      <c r="A38" s="73" t="s">
        <v>45</v>
      </c>
      <c r="B38" s="74">
        <f t="shared" ref="B38:AF38" si="5">SUM(B11:B36)</f>
        <v>491.9</v>
      </c>
      <c r="C38" s="74">
        <f t="shared" si="5"/>
        <v>491.5</v>
      </c>
      <c r="D38" s="74">
        <f t="shared" si="5"/>
        <v>491.5</v>
      </c>
      <c r="E38" s="74">
        <f t="shared" si="5"/>
        <v>516.5</v>
      </c>
      <c r="F38" s="74">
        <f t="shared" si="5"/>
        <v>566.5</v>
      </c>
      <c r="G38" s="74">
        <f t="shared" si="5"/>
        <v>590.6</v>
      </c>
      <c r="H38" s="74">
        <f t="shared" si="5"/>
        <v>620.5</v>
      </c>
      <c r="I38" s="74">
        <f t="shared" si="5"/>
        <v>790.5</v>
      </c>
      <c r="J38" s="74">
        <f t="shared" si="5"/>
        <v>845.5</v>
      </c>
      <c r="K38" s="74">
        <f t="shared" si="5"/>
        <v>850.5</v>
      </c>
      <c r="L38" s="74">
        <f t="shared" si="5"/>
        <v>850.5</v>
      </c>
      <c r="M38" s="74">
        <f t="shared" si="5"/>
        <v>870.5</v>
      </c>
      <c r="N38" s="74">
        <f t="shared" si="5"/>
        <v>700.5</v>
      </c>
      <c r="O38" s="74">
        <f t="shared" si="5"/>
        <v>630.5</v>
      </c>
      <c r="P38" s="74">
        <f t="shared" si="5"/>
        <v>565.5</v>
      </c>
      <c r="Q38" s="74">
        <f t="shared" si="5"/>
        <v>565.5</v>
      </c>
      <c r="R38" s="74">
        <f t="shared" si="5"/>
        <v>569.20000000000005</v>
      </c>
      <c r="S38" s="74">
        <f t="shared" si="5"/>
        <v>568.4</v>
      </c>
      <c r="T38" s="74">
        <f t="shared" si="5"/>
        <v>544.29999999999995</v>
      </c>
      <c r="U38" s="74">
        <f t="shared" si="5"/>
        <v>641.29999999999995</v>
      </c>
      <c r="V38" s="74">
        <f t="shared" si="5"/>
        <v>801.3</v>
      </c>
      <c r="W38" s="74">
        <f t="shared" si="5"/>
        <v>836.30000000000007</v>
      </c>
      <c r="X38" s="74">
        <f t="shared" si="5"/>
        <v>866.30000000000007</v>
      </c>
      <c r="Y38" s="74">
        <f t="shared" si="5"/>
        <v>811.3</v>
      </c>
      <c r="Z38" s="74">
        <f t="shared" si="5"/>
        <v>812.3</v>
      </c>
      <c r="AA38" s="74">
        <f t="shared" si="5"/>
        <v>751.3</v>
      </c>
      <c r="AB38" s="74">
        <f t="shared" si="5"/>
        <v>704.3</v>
      </c>
      <c r="AC38" s="74">
        <f t="shared" si="5"/>
        <v>686.3</v>
      </c>
      <c r="AD38" s="74">
        <f t="shared" si="5"/>
        <v>621.29999999999995</v>
      </c>
      <c r="AE38" s="74">
        <f t="shared" si="5"/>
        <v>551.29999999999995</v>
      </c>
      <c r="AF38" s="74">
        <f t="shared" si="5"/>
        <v>546.29999999999995</v>
      </c>
      <c r="AG38" s="69">
        <f>SUM(AG11:AG37)</f>
        <v>1492.8299999999997</v>
      </c>
      <c r="AH38" s="56">
        <f t="shared" si="2"/>
        <v>870.5</v>
      </c>
      <c r="AI38" s="57">
        <f t="shared" si="3"/>
        <v>491.5</v>
      </c>
      <c r="AK38" s="58"/>
    </row>
    <row r="39" spans="1:88" x14ac:dyDescent="0.25">
      <c r="A39" s="59" t="s">
        <v>46</v>
      </c>
      <c r="B39" s="63">
        <v>70.7</v>
      </c>
      <c r="C39" s="63">
        <v>81.5</v>
      </c>
      <c r="D39" s="63">
        <v>70</v>
      </c>
      <c r="E39" s="63">
        <v>45.8</v>
      </c>
      <c r="F39" s="63">
        <v>45.5</v>
      </c>
      <c r="G39" s="63">
        <v>98</v>
      </c>
      <c r="H39" s="63">
        <v>97.8</v>
      </c>
      <c r="I39" s="63">
        <v>120</v>
      </c>
      <c r="J39" s="63">
        <v>96</v>
      </c>
      <c r="K39" s="63">
        <v>96</v>
      </c>
      <c r="L39" s="51">
        <v>145.5</v>
      </c>
      <c r="M39" s="51">
        <v>145.5</v>
      </c>
      <c r="N39" s="51">
        <v>145.5</v>
      </c>
      <c r="O39" s="51">
        <v>145.5</v>
      </c>
      <c r="P39" s="51">
        <v>145.5</v>
      </c>
      <c r="Q39" s="51">
        <v>145.5</v>
      </c>
      <c r="R39" s="51">
        <v>145.6</v>
      </c>
      <c r="S39" s="51">
        <v>145.5</v>
      </c>
      <c r="T39" s="51">
        <v>145.5</v>
      </c>
      <c r="U39" s="51">
        <v>145.5</v>
      </c>
      <c r="V39" s="51">
        <v>145.5</v>
      </c>
      <c r="W39" s="51">
        <v>145.5</v>
      </c>
      <c r="X39" s="51">
        <v>96.2</v>
      </c>
      <c r="Y39" s="51">
        <v>147.1</v>
      </c>
      <c r="Z39" s="51">
        <v>145.6</v>
      </c>
      <c r="AA39" s="51">
        <v>145.6</v>
      </c>
      <c r="AB39" s="51">
        <v>136</v>
      </c>
      <c r="AC39" s="51">
        <v>137</v>
      </c>
      <c r="AD39" s="51">
        <v>111</v>
      </c>
      <c r="AE39" s="51">
        <v>111</v>
      </c>
      <c r="AF39" s="51">
        <v>111</v>
      </c>
      <c r="AG39" s="64">
        <v>144</v>
      </c>
      <c r="AH39" s="56">
        <f t="shared" si="2"/>
        <v>147.1</v>
      </c>
      <c r="AI39" s="57">
        <f t="shared" si="3"/>
        <v>45.5</v>
      </c>
      <c r="AK39" s="58"/>
    </row>
    <row r="40" spans="1:88" x14ac:dyDescent="0.25">
      <c r="A40" s="68" t="s">
        <v>47</v>
      </c>
      <c r="B40" s="63">
        <v>43.3</v>
      </c>
      <c r="C40" s="63">
        <v>43</v>
      </c>
      <c r="D40" s="63">
        <v>35</v>
      </c>
      <c r="E40" s="63">
        <v>25</v>
      </c>
      <c r="F40" s="63">
        <v>24.5</v>
      </c>
      <c r="G40" s="63">
        <v>45</v>
      </c>
      <c r="H40" s="63">
        <v>70</v>
      </c>
      <c r="I40" s="63">
        <v>70</v>
      </c>
      <c r="J40" s="63">
        <v>70</v>
      </c>
      <c r="K40" s="63">
        <v>70</v>
      </c>
      <c r="L40" s="53">
        <v>70</v>
      </c>
      <c r="M40" s="53">
        <v>70</v>
      </c>
      <c r="N40" s="53">
        <v>70.5</v>
      </c>
      <c r="O40" s="53">
        <v>70.5</v>
      </c>
      <c r="P40" s="53">
        <v>70.5</v>
      </c>
      <c r="Q40" s="53">
        <v>68.8</v>
      </c>
      <c r="R40" s="53">
        <v>63.9</v>
      </c>
      <c r="S40" s="53">
        <v>65.5</v>
      </c>
      <c r="T40" s="53">
        <v>65.5</v>
      </c>
      <c r="U40" s="53">
        <v>65.5</v>
      </c>
      <c r="V40" s="53">
        <v>65.5</v>
      </c>
      <c r="W40" s="53">
        <v>70.099999999999994</v>
      </c>
      <c r="X40" s="53">
        <v>70.099999999999994</v>
      </c>
      <c r="Y40" s="53">
        <v>70.099999999999994</v>
      </c>
      <c r="Z40" s="53">
        <v>69.599999999999994</v>
      </c>
      <c r="AA40" s="53">
        <v>69.599999999999994</v>
      </c>
      <c r="AB40" s="53">
        <v>70</v>
      </c>
      <c r="AC40" s="53">
        <v>70</v>
      </c>
      <c r="AD40" s="53">
        <v>46</v>
      </c>
      <c r="AE40" s="53">
        <v>46</v>
      </c>
      <c r="AF40" s="53">
        <v>46</v>
      </c>
      <c r="AG40" s="69">
        <v>70</v>
      </c>
      <c r="AH40" s="56">
        <f t="shared" si="2"/>
        <v>70.5</v>
      </c>
      <c r="AI40" s="57">
        <f t="shared" si="3"/>
        <v>24.5</v>
      </c>
      <c r="AK40" s="58"/>
    </row>
    <row r="41" spans="1:88" x14ac:dyDescent="0.25">
      <c r="A41" s="68" t="s">
        <v>48</v>
      </c>
      <c r="B41" s="63">
        <v>62.2</v>
      </c>
      <c r="C41" s="63">
        <v>62</v>
      </c>
      <c r="D41" s="63">
        <v>62</v>
      </c>
      <c r="E41" s="63">
        <v>60</v>
      </c>
      <c r="F41" s="63">
        <v>53.1</v>
      </c>
      <c r="G41" s="63">
        <v>52.6</v>
      </c>
      <c r="H41" s="63">
        <v>52.6</v>
      </c>
      <c r="I41" s="63">
        <v>53</v>
      </c>
      <c r="J41" s="63">
        <v>70</v>
      </c>
      <c r="K41" s="63">
        <v>70</v>
      </c>
      <c r="L41" s="53">
        <v>67.900000000000006</v>
      </c>
      <c r="M41" s="53">
        <v>67.900000000000006</v>
      </c>
      <c r="N41" s="53">
        <v>67</v>
      </c>
      <c r="O41" s="53">
        <v>67</v>
      </c>
      <c r="P41" s="53">
        <v>67</v>
      </c>
      <c r="Q41" s="53">
        <v>41</v>
      </c>
      <c r="R41" s="53">
        <v>46.8</v>
      </c>
      <c r="S41" s="53">
        <v>46.3</v>
      </c>
      <c r="T41" s="53">
        <v>46.3</v>
      </c>
      <c r="U41" s="53">
        <v>46.3</v>
      </c>
      <c r="V41" s="53">
        <v>46.3</v>
      </c>
      <c r="W41" s="53">
        <v>69</v>
      </c>
      <c r="X41" s="53">
        <v>69</v>
      </c>
      <c r="Y41" s="53">
        <v>68.400000000000006</v>
      </c>
      <c r="Z41" s="53">
        <v>68.599999999999994</v>
      </c>
      <c r="AA41" s="53">
        <v>68.599999999999994</v>
      </c>
      <c r="AB41" s="53">
        <v>68</v>
      </c>
      <c r="AC41" s="53">
        <v>68</v>
      </c>
      <c r="AD41" s="53">
        <v>69</v>
      </c>
      <c r="AE41" s="53">
        <v>69</v>
      </c>
      <c r="AF41" s="53">
        <v>69</v>
      </c>
      <c r="AG41" s="69">
        <v>69</v>
      </c>
      <c r="AH41" s="56">
        <f t="shared" si="2"/>
        <v>70</v>
      </c>
      <c r="AI41" s="57">
        <f t="shared" si="3"/>
        <v>41</v>
      </c>
      <c r="AK41" s="58"/>
    </row>
    <row r="42" spans="1:88" x14ac:dyDescent="0.25">
      <c r="A42" s="68" t="s">
        <v>49</v>
      </c>
      <c r="B42" s="63">
        <v>60.7</v>
      </c>
      <c r="C42" s="63">
        <v>60.7</v>
      </c>
      <c r="D42" s="63">
        <v>60.7</v>
      </c>
      <c r="E42" s="63">
        <v>60.9</v>
      </c>
      <c r="F42" s="63">
        <v>60.5</v>
      </c>
      <c r="G42" s="63">
        <v>60.5</v>
      </c>
      <c r="H42" s="63">
        <v>60.5</v>
      </c>
      <c r="I42" s="63">
        <v>60.6</v>
      </c>
      <c r="J42" s="63">
        <v>60.6</v>
      </c>
      <c r="K42" s="63">
        <v>60.3</v>
      </c>
      <c r="L42" s="53">
        <v>60.7</v>
      </c>
      <c r="M42" s="53">
        <v>60.7</v>
      </c>
      <c r="N42" s="53">
        <v>60.7</v>
      </c>
      <c r="O42" s="53">
        <v>60.7</v>
      </c>
      <c r="P42" s="53">
        <v>60.7</v>
      </c>
      <c r="Q42" s="53">
        <v>60.7</v>
      </c>
      <c r="R42" s="53">
        <v>60.7</v>
      </c>
      <c r="S42" s="53">
        <v>60.7</v>
      </c>
      <c r="T42" s="53">
        <v>60.7</v>
      </c>
      <c r="U42" s="53">
        <v>60.7</v>
      </c>
      <c r="V42" s="53">
        <v>60.7</v>
      </c>
      <c r="W42" s="53">
        <v>60.7</v>
      </c>
      <c r="X42" s="53">
        <v>60.7</v>
      </c>
      <c r="Y42" s="53">
        <v>60.7</v>
      </c>
      <c r="Z42" s="53">
        <v>60.7</v>
      </c>
      <c r="AA42" s="53">
        <v>60.7</v>
      </c>
      <c r="AB42" s="53">
        <v>60.7</v>
      </c>
      <c r="AC42" s="53">
        <v>60.7</v>
      </c>
      <c r="AD42" s="53">
        <v>60.7</v>
      </c>
      <c r="AE42" s="53">
        <v>60.7</v>
      </c>
      <c r="AF42" s="53">
        <v>60.7</v>
      </c>
      <c r="AG42" s="69">
        <v>60</v>
      </c>
      <c r="AH42" s="56">
        <f t="shared" si="2"/>
        <v>60.9</v>
      </c>
      <c r="AI42" s="57">
        <f t="shared" si="3"/>
        <v>60.3</v>
      </c>
      <c r="AK42" s="58"/>
    </row>
    <row r="43" spans="1:88" x14ac:dyDescent="0.25">
      <c r="A43" s="68" t="s">
        <v>50</v>
      </c>
      <c r="B43" s="63">
        <v>10.1</v>
      </c>
      <c r="C43" s="63">
        <v>10.5</v>
      </c>
      <c r="D43" s="63">
        <v>10.5</v>
      </c>
      <c r="E43" s="63">
        <v>10.5</v>
      </c>
      <c r="F43" s="63">
        <v>10.3</v>
      </c>
      <c r="G43" s="63">
        <v>10.3</v>
      </c>
      <c r="H43" s="63">
        <v>24</v>
      </c>
      <c r="I43" s="63">
        <v>24</v>
      </c>
      <c r="J43" s="63">
        <v>29</v>
      </c>
      <c r="K43" s="63">
        <v>29</v>
      </c>
      <c r="L43" s="51">
        <v>29.5</v>
      </c>
      <c r="M43" s="51">
        <v>29.5</v>
      </c>
      <c r="N43" s="51">
        <v>29.5</v>
      </c>
      <c r="O43" s="51">
        <v>15</v>
      </c>
      <c r="P43" s="51">
        <v>15</v>
      </c>
      <c r="Q43" s="51">
        <v>15</v>
      </c>
      <c r="R43" s="51">
        <v>0</v>
      </c>
      <c r="S43" s="51">
        <v>0</v>
      </c>
      <c r="T43" s="51">
        <v>15</v>
      </c>
      <c r="U43" s="51">
        <v>15</v>
      </c>
      <c r="V43" s="51">
        <v>29.2</v>
      </c>
      <c r="W43" s="51">
        <v>29.2</v>
      </c>
      <c r="X43" s="51">
        <v>29.2</v>
      </c>
      <c r="Y43" s="53">
        <v>29.5</v>
      </c>
      <c r="Z43" s="53">
        <v>29.4</v>
      </c>
      <c r="AA43" s="53">
        <v>29.4</v>
      </c>
      <c r="AB43" s="53">
        <v>29.4</v>
      </c>
      <c r="AC43" s="53">
        <v>29.4</v>
      </c>
      <c r="AD43" s="53">
        <v>29.4</v>
      </c>
      <c r="AE43" s="53">
        <v>29.4</v>
      </c>
      <c r="AF43" s="53">
        <v>29.4</v>
      </c>
      <c r="AG43" s="69">
        <v>30</v>
      </c>
      <c r="AH43" s="56">
        <f t="shared" si="2"/>
        <v>29.5</v>
      </c>
      <c r="AI43" s="57">
        <f t="shared" si="3"/>
        <v>0</v>
      </c>
      <c r="AK43" s="58"/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75">
        <v>18</v>
      </c>
      <c r="C45" s="75">
        <v>18</v>
      </c>
      <c r="D45" s="75">
        <v>18</v>
      </c>
      <c r="E45" s="75">
        <v>18</v>
      </c>
      <c r="F45" s="75">
        <v>18</v>
      </c>
      <c r="G45" s="75">
        <v>18</v>
      </c>
      <c r="H45" s="75">
        <v>18</v>
      </c>
      <c r="I45" s="75">
        <v>18</v>
      </c>
      <c r="J45" s="75">
        <v>18</v>
      </c>
      <c r="K45" s="75">
        <v>18</v>
      </c>
      <c r="L45" s="51">
        <v>18</v>
      </c>
      <c r="M45" s="51">
        <v>18</v>
      </c>
      <c r="N45" s="51">
        <v>18</v>
      </c>
      <c r="O45" s="51">
        <v>18</v>
      </c>
      <c r="P45" s="51">
        <v>18</v>
      </c>
      <c r="Q45" s="51">
        <v>18</v>
      </c>
      <c r="R45" s="51">
        <v>18</v>
      </c>
      <c r="S45" s="51">
        <v>18</v>
      </c>
      <c r="T45" s="51">
        <v>18</v>
      </c>
      <c r="U45" s="51">
        <v>18</v>
      </c>
      <c r="V45" s="51">
        <v>18</v>
      </c>
      <c r="W45" s="51">
        <v>18</v>
      </c>
      <c r="X45" s="51">
        <v>18</v>
      </c>
      <c r="Y45" s="51">
        <v>18</v>
      </c>
      <c r="Z45" s="51">
        <v>18</v>
      </c>
      <c r="AA45" s="51">
        <v>18</v>
      </c>
      <c r="AB45" s="51">
        <v>18</v>
      </c>
      <c r="AC45" s="51">
        <v>18</v>
      </c>
      <c r="AD45" s="51">
        <v>18</v>
      </c>
      <c r="AE45" s="51">
        <v>18</v>
      </c>
      <c r="AF45" s="51">
        <v>18</v>
      </c>
      <c r="AG45" s="69">
        <v>24</v>
      </c>
      <c r="AH45" s="56">
        <f t="shared" si="2"/>
        <v>18</v>
      </c>
      <c r="AI45" s="57">
        <f t="shared" si="3"/>
        <v>18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14</v>
      </c>
      <c r="C47" s="63">
        <v>14</v>
      </c>
      <c r="D47" s="63">
        <v>14</v>
      </c>
      <c r="E47" s="63">
        <v>14</v>
      </c>
      <c r="F47" s="63">
        <v>14</v>
      </c>
      <c r="G47" s="63">
        <v>14</v>
      </c>
      <c r="H47" s="63">
        <v>14</v>
      </c>
      <c r="I47" s="63">
        <v>14</v>
      </c>
      <c r="J47" s="63">
        <v>14</v>
      </c>
      <c r="K47" s="63">
        <v>14</v>
      </c>
      <c r="L47" s="51">
        <v>14</v>
      </c>
      <c r="M47" s="51">
        <v>14</v>
      </c>
      <c r="N47" s="51">
        <v>14</v>
      </c>
      <c r="O47" s="51">
        <v>14</v>
      </c>
      <c r="P47" s="51">
        <v>14</v>
      </c>
      <c r="Q47" s="51">
        <v>14</v>
      </c>
      <c r="R47" s="51">
        <v>14</v>
      </c>
      <c r="S47" s="51">
        <v>14</v>
      </c>
      <c r="T47" s="51">
        <v>14</v>
      </c>
      <c r="U47" s="51">
        <v>14</v>
      </c>
      <c r="V47" s="51">
        <v>14</v>
      </c>
      <c r="W47" s="51">
        <v>14</v>
      </c>
      <c r="X47" s="51">
        <v>14</v>
      </c>
      <c r="Y47" s="51">
        <v>14</v>
      </c>
      <c r="Z47" s="51">
        <v>14</v>
      </c>
      <c r="AA47" s="51">
        <v>14</v>
      </c>
      <c r="AB47" s="51">
        <v>14</v>
      </c>
      <c r="AC47" s="51">
        <v>14</v>
      </c>
      <c r="AD47" s="51">
        <v>14</v>
      </c>
      <c r="AE47" s="51">
        <v>14</v>
      </c>
      <c r="AF47" s="51">
        <v>14</v>
      </c>
      <c r="AG47" s="69">
        <v>14.1</v>
      </c>
      <c r="AH47" s="56">
        <f t="shared" si="2"/>
        <v>14</v>
      </c>
      <c r="AI47" s="57">
        <f t="shared" si="3"/>
        <v>14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75">
        <v>8.5</v>
      </c>
      <c r="C48" s="75">
        <v>8.5</v>
      </c>
      <c r="D48" s="75">
        <v>8.5</v>
      </c>
      <c r="E48" s="75">
        <v>8.5</v>
      </c>
      <c r="F48" s="75">
        <v>8.5</v>
      </c>
      <c r="G48" s="75">
        <v>8.5</v>
      </c>
      <c r="H48" s="75">
        <v>8.5</v>
      </c>
      <c r="I48" s="75">
        <v>8.5</v>
      </c>
      <c r="J48" s="75">
        <v>8.5</v>
      </c>
      <c r="K48" s="75">
        <v>8.5</v>
      </c>
      <c r="L48" s="51">
        <v>8.5</v>
      </c>
      <c r="M48" s="51">
        <v>8.5</v>
      </c>
      <c r="N48" s="51">
        <v>8.5</v>
      </c>
      <c r="O48" s="51">
        <v>8.5</v>
      </c>
      <c r="P48" s="51">
        <v>8.5</v>
      </c>
      <c r="Q48" s="51">
        <v>8.5</v>
      </c>
      <c r="R48" s="51">
        <v>8.5</v>
      </c>
      <c r="S48" s="51">
        <v>8.5</v>
      </c>
      <c r="T48" s="51">
        <v>8.5</v>
      </c>
      <c r="U48" s="51">
        <v>8.5</v>
      </c>
      <c r="V48" s="51">
        <v>8.5</v>
      </c>
      <c r="W48" s="51">
        <v>8.5</v>
      </c>
      <c r="X48" s="51">
        <v>8.5</v>
      </c>
      <c r="Y48" s="51">
        <v>8.5</v>
      </c>
      <c r="Z48" s="51">
        <v>8.5</v>
      </c>
      <c r="AA48" s="51">
        <v>8.5</v>
      </c>
      <c r="AB48" s="51">
        <v>8.5</v>
      </c>
      <c r="AC48" s="51">
        <v>8.5</v>
      </c>
      <c r="AD48" s="51">
        <v>8.5</v>
      </c>
      <c r="AE48" s="51">
        <v>8.5</v>
      </c>
      <c r="AF48" s="51">
        <v>8.5</v>
      </c>
      <c r="AG48" s="69">
        <v>14</v>
      </c>
      <c r="AH48" s="56">
        <f t="shared" si="2"/>
        <v>8.5</v>
      </c>
      <c r="AI48" s="57">
        <f t="shared" si="3"/>
        <v>8.5</v>
      </c>
      <c r="AK48" s="58"/>
    </row>
    <row r="49" spans="1:37" x14ac:dyDescent="0.25">
      <c r="A49" s="68" t="s">
        <v>56</v>
      </c>
      <c r="B49" s="63">
        <v>9</v>
      </c>
      <c r="C49" s="63">
        <v>9</v>
      </c>
      <c r="D49" s="63">
        <v>9</v>
      </c>
      <c r="E49" s="63">
        <v>9</v>
      </c>
      <c r="F49" s="63">
        <v>9</v>
      </c>
      <c r="G49" s="63">
        <v>9</v>
      </c>
      <c r="H49" s="63">
        <v>9</v>
      </c>
      <c r="I49" s="63">
        <v>9</v>
      </c>
      <c r="J49" s="63">
        <v>9</v>
      </c>
      <c r="K49" s="63">
        <v>9</v>
      </c>
      <c r="L49" s="51">
        <v>9</v>
      </c>
      <c r="M49" s="51">
        <v>9</v>
      </c>
      <c r="N49" s="51">
        <v>9</v>
      </c>
      <c r="O49" s="51">
        <v>9</v>
      </c>
      <c r="P49" s="51">
        <v>9</v>
      </c>
      <c r="Q49" s="51">
        <v>9</v>
      </c>
      <c r="R49" s="51">
        <v>9</v>
      </c>
      <c r="S49" s="51">
        <v>9</v>
      </c>
      <c r="T49" s="51">
        <v>9</v>
      </c>
      <c r="U49" s="51">
        <v>9</v>
      </c>
      <c r="V49" s="51">
        <v>9</v>
      </c>
      <c r="W49" s="51">
        <v>9</v>
      </c>
      <c r="X49" s="51">
        <v>9</v>
      </c>
      <c r="Y49" s="51">
        <v>9</v>
      </c>
      <c r="Z49" s="51">
        <v>9</v>
      </c>
      <c r="AA49" s="51">
        <v>9</v>
      </c>
      <c r="AB49" s="51">
        <v>9</v>
      </c>
      <c r="AC49" s="51">
        <v>9</v>
      </c>
      <c r="AD49" s="51">
        <v>9</v>
      </c>
      <c r="AE49" s="51">
        <v>9</v>
      </c>
      <c r="AF49" s="51">
        <v>9</v>
      </c>
      <c r="AG49" s="69">
        <v>10.050000000000001</v>
      </c>
      <c r="AH49" s="56">
        <f t="shared" si="2"/>
        <v>9</v>
      </c>
      <c r="AI49" s="57">
        <f t="shared" si="3"/>
        <v>9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6">T199</f>
        <v>3.54</v>
      </c>
      <c r="U51" s="78">
        <f t="shared" si="6"/>
        <v>3.54</v>
      </c>
      <c r="V51" s="78">
        <f t="shared" si="6"/>
        <v>3.54</v>
      </c>
      <c r="W51" s="78">
        <v>3.54</v>
      </c>
      <c r="X51" s="78">
        <f t="shared" si="6"/>
        <v>3.54</v>
      </c>
      <c r="Y51" s="78">
        <v>3.54</v>
      </c>
      <c r="Z51" s="78">
        <f t="shared" si="6"/>
        <v>3.54</v>
      </c>
      <c r="AA51" s="78">
        <f t="shared" si="6"/>
        <v>3.54</v>
      </c>
      <c r="AB51" s="78">
        <f t="shared" si="6"/>
        <v>3.54</v>
      </c>
      <c r="AC51" s="78">
        <f t="shared" si="6"/>
        <v>3.54</v>
      </c>
      <c r="AD51" s="78">
        <f t="shared" si="6"/>
        <v>3.54</v>
      </c>
      <c r="AE51" s="78">
        <f t="shared" si="6"/>
        <v>3.54</v>
      </c>
      <c r="AF51" s="78">
        <f t="shared" si="6"/>
        <v>3.54</v>
      </c>
      <c r="AG51" s="78">
        <f t="shared" si="6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7">SUM(B39:B51)</f>
        <v>306.24</v>
      </c>
      <c r="C52" s="74">
        <f t="shared" si="7"/>
        <v>316.94</v>
      </c>
      <c r="D52" s="74">
        <f t="shared" si="7"/>
        <v>297.44</v>
      </c>
      <c r="E52" s="74">
        <f t="shared" si="7"/>
        <v>261.44000000000005</v>
      </c>
      <c r="F52" s="74">
        <f t="shared" si="7"/>
        <v>253.14</v>
      </c>
      <c r="G52" s="74">
        <f t="shared" si="7"/>
        <v>325.64000000000004</v>
      </c>
      <c r="H52" s="74">
        <f t="shared" si="7"/>
        <v>364.14</v>
      </c>
      <c r="I52" s="74">
        <f t="shared" si="7"/>
        <v>386.84000000000003</v>
      </c>
      <c r="J52" s="74">
        <f t="shared" si="7"/>
        <v>384.84000000000003</v>
      </c>
      <c r="K52" s="74">
        <f t="shared" si="7"/>
        <v>384.54</v>
      </c>
      <c r="L52" s="74">
        <f t="shared" si="7"/>
        <v>432.84</v>
      </c>
      <c r="M52" s="74">
        <f t="shared" si="7"/>
        <v>432.84</v>
      </c>
      <c r="N52" s="74">
        <f t="shared" si="7"/>
        <v>432.44</v>
      </c>
      <c r="O52" s="74">
        <f t="shared" si="7"/>
        <v>417.94</v>
      </c>
      <c r="P52" s="74">
        <f t="shared" si="7"/>
        <v>417.94</v>
      </c>
      <c r="Q52" s="74">
        <f t="shared" si="7"/>
        <v>390.24</v>
      </c>
      <c r="R52" s="74">
        <f t="shared" si="7"/>
        <v>376.24</v>
      </c>
      <c r="S52" s="74">
        <f t="shared" si="7"/>
        <v>377.24</v>
      </c>
      <c r="T52" s="74">
        <f t="shared" si="7"/>
        <v>392.24</v>
      </c>
      <c r="U52" s="74">
        <f t="shared" si="7"/>
        <v>392.24</v>
      </c>
      <c r="V52" s="74">
        <f t="shared" si="7"/>
        <v>406.44</v>
      </c>
      <c r="W52" s="74">
        <f t="shared" si="7"/>
        <v>433.74</v>
      </c>
      <c r="X52" s="74">
        <f t="shared" si="7"/>
        <v>384.44</v>
      </c>
      <c r="Y52" s="74">
        <f t="shared" si="7"/>
        <v>435.04</v>
      </c>
      <c r="Z52" s="74">
        <f t="shared" si="7"/>
        <v>433.13999999999993</v>
      </c>
      <c r="AA52" s="74">
        <f t="shared" si="7"/>
        <v>433.13999999999993</v>
      </c>
      <c r="AB52" s="74">
        <f t="shared" si="7"/>
        <v>423.34</v>
      </c>
      <c r="AC52" s="74">
        <f t="shared" si="7"/>
        <v>424.34</v>
      </c>
      <c r="AD52" s="74">
        <f t="shared" si="7"/>
        <v>375.34</v>
      </c>
      <c r="AE52" s="74">
        <f t="shared" si="7"/>
        <v>375.34</v>
      </c>
      <c r="AF52" s="74">
        <f t="shared" si="7"/>
        <v>375.34</v>
      </c>
      <c r="AG52" s="79">
        <f>SUM(AG39:AG51)</f>
        <v>489.91</v>
      </c>
      <c r="AH52" s="56">
        <f t="shared" si="2"/>
        <v>435.04</v>
      </c>
      <c r="AI52" s="57">
        <f t="shared" si="3"/>
        <v>253.14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13.7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51">
        <v>0</v>
      </c>
      <c r="S53" s="51">
        <v>0</v>
      </c>
      <c r="T53" s="51">
        <v>29.7</v>
      </c>
      <c r="U53" s="51">
        <v>34.799999999999997</v>
      </c>
      <c r="V53" s="51">
        <v>40.6</v>
      </c>
      <c r="W53" s="51">
        <v>59.2</v>
      </c>
      <c r="X53" s="51">
        <v>59.2</v>
      </c>
      <c r="Y53" s="51">
        <v>39.799999999999997</v>
      </c>
      <c r="Z53" s="51">
        <v>20.8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59.2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80">
        <v>8.1</v>
      </c>
      <c r="M54" s="80">
        <v>0</v>
      </c>
      <c r="N54" s="80">
        <v>0</v>
      </c>
      <c r="O54" s="80">
        <v>0</v>
      </c>
      <c r="P54" s="80">
        <v>0</v>
      </c>
      <c r="Q54" s="80">
        <v>0</v>
      </c>
      <c r="R54" s="51">
        <v>0</v>
      </c>
      <c r="S54" s="51">
        <v>0</v>
      </c>
      <c r="T54" s="51">
        <v>15.1</v>
      </c>
      <c r="U54" s="53">
        <v>15</v>
      </c>
      <c r="V54" s="53">
        <v>19.100000000000001</v>
      </c>
      <c r="W54" s="53">
        <v>26.8</v>
      </c>
      <c r="X54" s="53">
        <v>26.8</v>
      </c>
      <c r="Y54" s="53">
        <v>29.3</v>
      </c>
      <c r="Z54" s="53">
        <v>12.6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29.3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82">
        <v>3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51">
        <v>0</v>
      </c>
      <c r="S55" s="51">
        <v>0</v>
      </c>
      <c r="T55" s="51">
        <v>5.5</v>
      </c>
      <c r="U55" s="81">
        <v>5.5</v>
      </c>
      <c r="V55" s="81">
        <v>7</v>
      </c>
      <c r="W55" s="81">
        <v>9.8000000000000007</v>
      </c>
      <c r="X55" s="81">
        <v>9.8000000000000007</v>
      </c>
      <c r="Y55" s="81">
        <v>10.7</v>
      </c>
      <c r="Z55" s="81">
        <v>4.5999999999999996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10.7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8">SUM(C53:C55)</f>
        <v>0</v>
      </c>
      <c r="D56" s="74">
        <f t="shared" si="8"/>
        <v>0</v>
      </c>
      <c r="E56" s="74">
        <f t="shared" si="8"/>
        <v>0</v>
      </c>
      <c r="F56" s="74">
        <f t="shared" si="8"/>
        <v>0</v>
      </c>
      <c r="G56" s="74">
        <f t="shared" si="8"/>
        <v>0</v>
      </c>
      <c r="H56" s="74">
        <f t="shared" si="8"/>
        <v>0</v>
      </c>
      <c r="I56" s="74">
        <f t="shared" si="8"/>
        <v>0</v>
      </c>
      <c r="J56" s="74">
        <f t="shared" ref="J56" si="9">SUM(J53:J55)</f>
        <v>0</v>
      </c>
      <c r="K56" s="74">
        <f t="shared" si="8"/>
        <v>0</v>
      </c>
      <c r="L56" s="74">
        <f t="shared" si="8"/>
        <v>24.799999999999997</v>
      </c>
      <c r="M56" s="74">
        <f t="shared" si="8"/>
        <v>0</v>
      </c>
      <c r="N56" s="74">
        <f t="shared" si="8"/>
        <v>0</v>
      </c>
      <c r="O56" s="74">
        <f t="shared" si="8"/>
        <v>0</v>
      </c>
      <c r="P56" s="74">
        <f t="shared" si="8"/>
        <v>0</v>
      </c>
      <c r="Q56" s="74">
        <f t="shared" si="8"/>
        <v>0</v>
      </c>
      <c r="R56" s="74">
        <f t="shared" si="8"/>
        <v>0</v>
      </c>
      <c r="S56" s="74">
        <f t="shared" si="8"/>
        <v>0</v>
      </c>
      <c r="T56" s="74">
        <f t="shared" si="8"/>
        <v>50.3</v>
      </c>
      <c r="U56" s="74">
        <f t="shared" si="8"/>
        <v>55.3</v>
      </c>
      <c r="V56" s="74">
        <f t="shared" si="8"/>
        <v>66.7</v>
      </c>
      <c r="W56" s="74">
        <f t="shared" si="8"/>
        <v>95.8</v>
      </c>
      <c r="X56" s="74">
        <f t="shared" si="8"/>
        <v>95.8</v>
      </c>
      <c r="Y56" s="74">
        <f t="shared" si="8"/>
        <v>79.8</v>
      </c>
      <c r="Z56" s="74">
        <f t="shared" si="8"/>
        <v>38</v>
      </c>
      <c r="AA56" s="74">
        <f t="shared" si="8"/>
        <v>0</v>
      </c>
      <c r="AB56" s="74">
        <f t="shared" si="8"/>
        <v>0</v>
      </c>
      <c r="AC56" s="74">
        <f t="shared" si="8"/>
        <v>0</v>
      </c>
      <c r="AD56" s="74">
        <f t="shared" si="8"/>
        <v>0</v>
      </c>
      <c r="AE56" s="74">
        <f t="shared" si="8"/>
        <v>0</v>
      </c>
      <c r="AF56" s="74">
        <f t="shared" si="8"/>
        <v>0</v>
      </c>
      <c r="AG56" s="79">
        <f>SUM(AG53:AG55)</f>
        <v>106</v>
      </c>
      <c r="AH56" s="56">
        <f t="shared" si="2"/>
        <v>95.8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30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16</v>
      </c>
      <c r="R57" s="51">
        <v>32.1</v>
      </c>
      <c r="S57" s="51">
        <v>36.6</v>
      </c>
      <c r="T57" s="51">
        <v>21</v>
      </c>
      <c r="U57" s="51">
        <v>0</v>
      </c>
      <c r="V57" s="51">
        <v>0</v>
      </c>
      <c r="W57" s="51">
        <v>0</v>
      </c>
      <c r="X57" s="51">
        <v>35.4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36.6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84">
        <v>77.2</v>
      </c>
      <c r="X58" s="84">
        <v>0</v>
      </c>
      <c r="Y58" s="84">
        <v>0</v>
      </c>
      <c r="Z58" s="84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77.2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79</v>
      </c>
      <c r="C59" s="53">
        <v>65</v>
      </c>
      <c r="D59" s="53">
        <v>85</v>
      </c>
      <c r="E59" s="53">
        <v>79</v>
      </c>
      <c r="F59" s="53">
        <v>86</v>
      </c>
      <c r="G59" s="51">
        <v>81.8</v>
      </c>
      <c r="H59" s="51">
        <v>100</v>
      </c>
      <c r="I59" s="51">
        <v>3</v>
      </c>
      <c r="J59" s="51">
        <v>-6</v>
      </c>
      <c r="K59" s="51">
        <v>10</v>
      </c>
      <c r="L59" s="53">
        <v>2.5</v>
      </c>
      <c r="M59" s="53">
        <v>0</v>
      </c>
      <c r="N59" s="53">
        <v>110</v>
      </c>
      <c r="O59" s="53">
        <v>161</v>
      </c>
      <c r="P59" s="53">
        <v>245</v>
      </c>
      <c r="Q59" s="53">
        <v>188</v>
      </c>
      <c r="R59" s="53">
        <v>182.2</v>
      </c>
      <c r="S59" s="53">
        <v>172.4</v>
      </c>
      <c r="T59" s="53">
        <v>195</v>
      </c>
      <c r="U59" s="53">
        <v>148.80000000000001</v>
      </c>
      <c r="V59" s="53">
        <v>75.099999999999994</v>
      </c>
      <c r="W59" s="85">
        <v>5.8</v>
      </c>
      <c r="X59" s="85">
        <v>23</v>
      </c>
      <c r="Y59" s="85">
        <v>3</v>
      </c>
      <c r="Z59" s="85">
        <v>10</v>
      </c>
      <c r="AA59" s="53">
        <v>3</v>
      </c>
      <c r="AB59" s="53">
        <v>4.5</v>
      </c>
      <c r="AC59" s="53">
        <v>0</v>
      </c>
      <c r="AD59" s="53">
        <v>0</v>
      </c>
      <c r="AE59" s="53">
        <v>0</v>
      </c>
      <c r="AF59" s="53">
        <v>4</v>
      </c>
      <c r="AG59" s="86"/>
      <c r="AH59" s="56">
        <f t="shared" si="2"/>
        <v>245</v>
      </c>
      <c r="AI59" s="57">
        <f t="shared" si="3"/>
        <v>-6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40</v>
      </c>
      <c r="G60" s="60">
        <v>16</v>
      </c>
      <c r="H60" s="60">
        <v>20</v>
      </c>
      <c r="I60" s="60">
        <v>35</v>
      </c>
      <c r="J60" s="60">
        <v>40</v>
      </c>
      <c r="K60" s="60">
        <v>41</v>
      </c>
      <c r="L60" s="53">
        <v>28</v>
      </c>
      <c r="M60" s="53">
        <v>32</v>
      </c>
      <c r="N60" s="53">
        <v>32</v>
      </c>
      <c r="O60" s="53">
        <v>40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30</v>
      </c>
      <c r="W60" s="53">
        <v>30.5</v>
      </c>
      <c r="X60" s="53">
        <v>31</v>
      </c>
      <c r="Y60" s="53">
        <v>30</v>
      </c>
      <c r="Z60" s="53">
        <v>30</v>
      </c>
      <c r="AA60" s="53">
        <v>28</v>
      </c>
      <c r="AB60" s="53">
        <v>24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41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68</v>
      </c>
      <c r="K61" s="60">
        <v>75</v>
      </c>
      <c r="L61" s="51">
        <v>63.6</v>
      </c>
      <c r="M61" s="51">
        <v>35</v>
      </c>
      <c r="N61" s="51">
        <v>35</v>
      </c>
      <c r="O61" s="51">
        <v>35</v>
      </c>
      <c r="P61" s="51">
        <v>0</v>
      </c>
      <c r="Q61" s="51">
        <v>0</v>
      </c>
      <c r="R61" s="51">
        <v>0</v>
      </c>
      <c r="S61" s="51">
        <v>31.1</v>
      </c>
      <c r="T61" s="51">
        <v>31.1</v>
      </c>
      <c r="U61" s="51">
        <v>29.2</v>
      </c>
      <c r="V61" s="51">
        <v>27.2</v>
      </c>
      <c r="W61" s="51">
        <v>24.1</v>
      </c>
      <c r="X61" s="51">
        <v>23.5</v>
      </c>
      <c r="Y61" s="51">
        <v>21.7</v>
      </c>
      <c r="Z61" s="51">
        <v>20.5</v>
      </c>
      <c r="AA61" s="51">
        <v>19.600000000000001</v>
      </c>
      <c r="AB61" s="51">
        <v>20.5</v>
      </c>
      <c r="AC61" s="51">
        <v>20</v>
      </c>
      <c r="AD61" s="51">
        <v>0</v>
      </c>
      <c r="AE61" s="51">
        <v>0</v>
      </c>
      <c r="AF61" s="51">
        <v>0</v>
      </c>
      <c r="AG61" s="86"/>
      <c r="AH61" s="56">
        <f t="shared" si="2"/>
        <v>75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  <c r="V63" s="51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79</v>
      </c>
      <c r="C68" s="74">
        <f t="shared" ref="C68:AF68" si="10">SUM(C57:C67)</f>
        <v>65</v>
      </c>
      <c r="D68" s="74">
        <f t="shared" si="10"/>
        <v>85</v>
      </c>
      <c r="E68" s="74">
        <f t="shared" si="10"/>
        <v>79</v>
      </c>
      <c r="F68" s="74">
        <f t="shared" si="10"/>
        <v>126</v>
      </c>
      <c r="G68" s="74">
        <f t="shared" si="10"/>
        <v>97.8</v>
      </c>
      <c r="H68" s="74">
        <f t="shared" si="10"/>
        <v>120</v>
      </c>
      <c r="I68" s="74">
        <f t="shared" si="10"/>
        <v>38</v>
      </c>
      <c r="J68" s="74">
        <f t="shared" si="10"/>
        <v>102</v>
      </c>
      <c r="K68" s="74">
        <f t="shared" si="10"/>
        <v>156</v>
      </c>
      <c r="L68" s="74">
        <f t="shared" si="10"/>
        <v>94.1</v>
      </c>
      <c r="M68" s="74">
        <f t="shared" si="10"/>
        <v>67</v>
      </c>
      <c r="N68" s="74">
        <f t="shared" si="10"/>
        <v>177</v>
      </c>
      <c r="O68" s="74">
        <f t="shared" si="10"/>
        <v>236</v>
      </c>
      <c r="P68" s="74">
        <f t="shared" si="10"/>
        <v>245</v>
      </c>
      <c r="Q68" s="74">
        <f t="shared" si="10"/>
        <v>204</v>
      </c>
      <c r="R68" s="74">
        <f t="shared" si="10"/>
        <v>214.29999999999998</v>
      </c>
      <c r="S68" s="74">
        <f t="shared" si="10"/>
        <v>240.1</v>
      </c>
      <c r="T68" s="74">
        <f t="shared" si="10"/>
        <v>247.1</v>
      </c>
      <c r="U68" s="74">
        <f t="shared" si="10"/>
        <v>178</v>
      </c>
      <c r="V68" s="74">
        <f t="shared" si="10"/>
        <v>132.29999999999998</v>
      </c>
      <c r="W68" s="74">
        <f t="shared" si="10"/>
        <v>137.6</v>
      </c>
      <c r="X68" s="74">
        <f t="shared" si="10"/>
        <v>112.9</v>
      </c>
      <c r="Y68" s="74">
        <f t="shared" si="10"/>
        <v>54.7</v>
      </c>
      <c r="Z68" s="74">
        <f t="shared" si="10"/>
        <v>60.5</v>
      </c>
      <c r="AA68" s="74">
        <f t="shared" si="10"/>
        <v>50.6</v>
      </c>
      <c r="AB68" s="74">
        <f t="shared" si="10"/>
        <v>49</v>
      </c>
      <c r="AC68" s="74">
        <f t="shared" si="10"/>
        <v>20</v>
      </c>
      <c r="AD68" s="74">
        <f t="shared" si="10"/>
        <v>0</v>
      </c>
      <c r="AE68" s="74">
        <f t="shared" si="10"/>
        <v>0</v>
      </c>
      <c r="AF68" s="74">
        <f t="shared" si="10"/>
        <v>4</v>
      </c>
      <c r="AG68" s="79">
        <f>SUM(AG57:AG67)</f>
        <v>0</v>
      </c>
      <c r="AH68" s="56">
        <f t="shared" si="2"/>
        <v>247.1</v>
      </c>
      <c r="AI68" s="57">
        <f t="shared" si="3"/>
        <v>0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11">SUM(C69:C71)</f>
        <v>0</v>
      </c>
      <c r="D72" s="74">
        <f t="shared" si="11"/>
        <v>0</v>
      </c>
      <c r="E72" s="74">
        <f t="shared" si="11"/>
        <v>0</v>
      </c>
      <c r="F72" s="74">
        <f t="shared" si="11"/>
        <v>0</v>
      </c>
      <c r="G72" s="74">
        <f t="shared" si="11"/>
        <v>0</v>
      </c>
      <c r="H72" s="74">
        <f t="shared" si="11"/>
        <v>0</v>
      </c>
      <c r="I72" s="74">
        <f t="shared" si="11"/>
        <v>0</v>
      </c>
      <c r="J72" s="74">
        <f t="shared" si="11"/>
        <v>0</v>
      </c>
      <c r="K72" s="74">
        <f t="shared" si="11"/>
        <v>0</v>
      </c>
      <c r="L72" s="74">
        <f t="shared" si="11"/>
        <v>0</v>
      </c>
      <c r="M72" s="74">
        <f t="shared" si="11"/>
        <v>0</v>
      </c>
      <c r="N72" s="74">
        <f t="shared" si="11"/>
        <v>0</v>
      </c>
      <c r="O72" s="74">
        <f t="shared" si="11"/>
        <v>0</v>
      </c>
      <c r="P72" s="74">
        <f t="shared" si="11"/>
        <v>0</v>
      </c>
      <c r="Q72" s="74">
        <f t="shared" si="11"/>
        <v>0</v>
      </c>
      <c r="R72" s="74">
        <f t="shared" si="11"/>
        <v>0</v>
      </c>
      <c r="S72" s="74">
        <f t="shared" si="11"/>
        <v>0</v>
      </c>
      <c r="T72" s="74">
        <f t="shared" si="11"/>
        <v>0</v>
      </c>
      <c r="U72" s="74">
        <f t="shared" si="11"/>
        <v>0</v>
      </c>
      <c r="V72" s="74">
        <f t="shared" si="11"/>
        <v>0</v>
      </c>
      <c r="W72" s="74">
        <f t="shared" si="11"/>
        <v>0</v>
      </c>
      <c r="X72" s="74">
        <f t="shared" si="11"/>
        <v>0</v>
      </c>
      <c r="Y72" s="74">
        <f t="shared" si="11"/>
        <v>0</v>
      </c>
      <c r="Z72" s="74">
        <f t="shared" si="11"/>
        <v>0</v>
      </c>
      <c r="AA72" s="74">
        <f t="shared" si="11"/>
        <v>0</v>
      </c>
      <c r="AB72" s="74">
        <f t="shared" si="11"/>
        <v>0</v>
      </c>
      <c r="AC72" s="74">
        <f t="shared" si="11"/>
        <v>0</v>
      </c>
      <c r="AD72" s="74">
        <f t="shared" si="11"/>
        <v>0</v>
      </c>
      <c r="AE72" s="74">
        <f t="shared" si="11"/>
        <v>0</v>
      </c>
      <c r="AF72" s="74">
        <f t="shared" si="11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877.14</v>
      </c>
      <c r="C73" s="90">
        <f t="shared" ref="C73:AG73" si="12">C68+C56+C52+C38+C72</f>
        <v>873.44</v>
      </c>
      <c r="D73" s="90">
        <f t="shared" si="12"/>
        <v>873.94</v>
      </c>
      <c r="E73" s="90">
        <f t="shared" si="12"/>
        <v>856.94</v>
      </c>
      <c r="F73" s="90">
        <f t="shared" si="12"/>
        <v>945.64</v>
      </c>
      <c r="G73" s="90">
        <f t="shared" si="12"/>
        <v>1014.0400000000001</v>
      </c>
      <c r="H73" s="90">
        <f t="shared" si="12"/>
        <v>1104.6399999999999</v>
      </c>
      <c r="I73" s="90">
        <f t="shared" si="12"/>
        <v>1215.3400000000001</v>
      </c>
      <c r="J73" s="90">
        <f t="shared" si="12"/>
        <v>1332.3400000000001</v>
      </c>
      <c r="K73" s="90">
        <f t="shared" si="12"/>
        <v>1391.04</v>
      </c>
      <c r="L73" s="90">
        <f t="shared" si="12"/>
        <v>1402.24</v>
      </c>
      <c r="M73" s="90">
        <f t="shared" si="12"/>
        <v>1370.34</v>
      </c>
      <c r="N73" s="90">
        <f t="shared" si="12"/>
        <v>1309.94</v>
      </c>
      <c r="O73" s="90">
        <f t="shared" si="12"/>
        <v>1284.44</v>
      </c>
      <c r="P73" s="90">
        <f t="shared" si="12"/>
        <v>1228.44</v>
      </c>
      <c r="Q73" s="90">
        <f t="shared" si="12"/>
        <v>1159.74</v>
      </c>
      <c r="R73" s="90">
        <f t="shared" si="12"/>
        <v>1159.74</v>
      </c>
      <c r="S73" s="90">
        <f t="shared" si="12"/>
        <v>1185.74</v>
      </c>
      <c r="T73" s="90">
        <f t="shared" si="12"/>
        <v>1233.94</v>
      </c>
      <c r="U73" s="90">
        <f t="shared" si="12"/>
        <v>1266.8399999999999</v>
      </c>
      <c r="V73" s="90">
        <f t="shared" si="12"/>
        <v>1406.74</v>
      </c>
      <c r="W73" s="90">
        <f t="shared" si="12"/>
        <v>1503.44</v>
      </c>
      <c r="X73" s="90">
        <f t="shared" si="12"/>
        <v>1459.44</v>
      </c>
      <c r="Y73" s="90">
        <f t="shared" si="12"/>
        <v>1380.84</v>
      </c>
      <c r="Z73" s="90">
        <f t="shared" si="12"/>
        <v>1343.9399999999998</v>
      </c>
      <c r="AA73" s="90">
        <f t="shared" si="12"/>
        <v>1235.04</v>
      </c>
      <c r="AB73" s="90">
        <f t="shared" si="12"/>
        <v>1176.6399999999999</v>
      </c>
      <c r="AC73" s="90">
        <f t="shared" si="12"/>
        <v>1130.6399999999999</v>
      </c>
      <c r="AD73" s="90">
        <f t="shared" si="12"/>
        <v>996.63999999999987</v>
      </c>
      <c r="AE73" s="90">
        <f t="shared" si="12"/>
        <v>926.63999999999987</v>
      </c>
      <c r="AF73" s="90">
        <f t="shared" si="12"/>
        <v>925.63999999999987</v>
      </c>
      <c r="AG73" s="90">
        <f t="shared" si="12"/>
        <v>2144.14</v>
      </c>
      <c r="AH73" s="56">
        <f t="shared" si="2"/>
        <v>1503.44</v>
      </c>
      <c r="AI73" s="57">
        <f t="shared" si="3"/>
        <v>856.94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877.14</v>
      </c>
      <c r="C75" s="90">
        <f t="shared" ref="C75:AF75" si="13">C72+C68+C56+C52+C38+C74</f>
        <v>873.44</v>
      </c>
      <c r="D75" s="90">
        <f t="shared" si="13"/>
        <v>873.94</v>
      </c>
      <c r="E75" s="90">
        <f t="shared" si="13"/>
        <v>856.94</v>
      </c>
      <c r="F75" s="90">
        <f t="shared" si="13"/>
        <v>945.64</v>
      </c>
      <c r="G75" s="90">
        <f t="shared" si="13"/>
        <v>1014.0400000000001</v>
      </c>
      <c r="H75" s="90">
        <f t="shared" si="13"/>
        <v>1104.6399999999999</v>
      </c>
      <c r="I75" s="90">
        <f t="shared" si="13"/>
        <v>1215.3400000000001</v>
      </c>
      <c r="J75" s="90">
        <f t="shared" si="13"/>
        <v>1332.3400000000001</v>
      </c>
      <c r="K75" s="90">
        <f t="shared" si="13"/>
        <v>1391.04</v>
      </c>
      <c r="L75" s="90">
        <f t="shared" si="13"/>
        <v>1402.24</v>
      </c>
      <c r="M75" s="90">
        <f t="shared" si="13"/>
        <v>1370.34</v>
      </c>
      <c r="N75" s="90">
        <f t="shared" si="13"/>
        <v>1309.94</v>
      </c>
      <c r="O75" s="90">
        <f t="shared" si="13"/>
        <v>1284.44</v>
      </c>
      <c r="P75" s="90">
        <f t="shared" si="13"/>
        <v>1228.44</v>
      </c>
      <c r="Q75" s="90">
        <f t="shared" si="13"/>
        <v>1159.74</v>
      </c>
      <c r="R75" s="90">
        <f t="shared" si="13"/>
        <v>1159.74</v>
      </c>
      <c r="S75" s="90">
        <f t="shared" si="13"/>
        <v>1185.74</v>
      </c>
      <c r="T75" s="90">
        <f t="shared" si="13"/>
        <v>1233.94</v>
      </c>
      <c r="U75" s="90">
        <f t="shared" si="13"/>
        <v>1266.8399999999999</v>
      </c>
      <c r="V75" s="90">
        <f t="shared" si="13"/>
        <v>1406.74</v>
      </c>
      <c r="W75" s="90">
        <f t="shared" si="13"/>
        <v>1503.44</v>
      </c>
      <c r="X75" s="90">
        <f t="shared" si="13"/>
        <v>1459.44</v>
      </c>
      <c r="Y75" s="90">
        <f t="shared" si="13"/>
        <v>1380.84</v>
      </c>
      <c r="Z75" s="90">
        <f t="shared" si="13"/>
        <v>1343.9399999999998</v>
      </c>
      <c r="AA75" s="90">
        <f t="shared" si="13"/>
        <v>1235.04</v>
      </c>
      <c r="AB75" s="90">
        <f t="shared" si="13"/>
        <v>1176.6399999999999</v>
      </c>
      <c r="AC75" s="90">
        <f t="shared" si="13"/>
        <v>1130.6399999999999</v>
      </c>
      <c r="AD75" s="90">
        <f t="shared" si="13"/>
        <v>996.63999999999987</v>
      </c>
      <c r="AE75" s="90">
        <f t="shared" si="13"/>
        <v>926.63999999999987</v>
      </c>
      <c r="AF75" s="90">
        <f t="shared" si="13"/>
        <v>925.63999999999987</v>
      </c>
      <c r="AG75" s="79">
        <f>AG72+AG68+AG56+AG52+AG38+AG74</f>
        <v>2144.14</v>
      </c>
      <c r="AH75" s="56">
        <f t="shared" si="2"/>
        <v>1503.44</v>
      </c>
      <c r="AI75" s="57">
        <f t="shared" si="3"/>
        <v>856.94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14">IF(C60&lt;0,C60*-1,0)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64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15">IF(C58&lt;0,C58*-1,0)</f>
        <v>0</v>
      </c>
      <c r="D77" s="60">
        <f t="shared" si="15"/>
        <v>0</v>
      </c>
      <c r="E77" s="60">
        <f t="shared" si="15"/>
        <v>0</v>
      </c>
      <c r="F77" s="60">
        <f t="shared" si="15"/>
        <v>0</v>
      </c>
      <c r="G77" s="60">
        <f t="shared" si="15"/>
        <v>0</v>
      </c>
      <c r="H77" s="60">
        <f t="shared" si="15"/>
        <v>0</v>
      </c>
      <c r="I77" s="60">
        <f t="shared" si="15"/>
        <v>0</v>
      </c>
      <c r="J77" s="60">
        <f t="shared" si="15"/>
        <v>0</v>
      </c>
      <c r="K77" s="60">
        <f t="shared" si="15"/>
        <v>0</v>
      </c>
      <c r="L77" s="60">
        <f t="shared" si="15"/>
        <v>0</v>
      </c>
      <c r="M77" s="60">
        <f t="shared" si="15"/>
        <v>0</v>
      </c>
      <c r="N77" s="60">
        <f t="shared" si="15"/>
        <v>0</v>
      </c>
      <c r="O77" s="60">
        <f t="shared" si="15"/>
        <v>0</v>
      </c>
      <c r="P77" s="60">
        <f t="shared" si="15"/>
        <v>0</v>
      </c>
      <c r="Q77" s="60">
        <f t="shared" si="15"/>
        <v>0</v>
      </c>
      <c r="R77" s="60">
        <f t="shared" si="15"/>
        <v>0</v>
      </c>
      <c r="S77" s="60">
        <f t="shared" si="15"/>
        <v>0</v>
      </c>
      <c r="T77" s="60">
        <f t="shared" si="15"/>
        <v>0</v>
      </c>
      <c r="U77" s="60">
        <f t="shared" si="15"/>
        <v>0</v>
      </c>
      <c r="V77" s="60">
        <f t="shared" si="15"/>
        <v>0</v>
      </c>
      <c r="W77" s="60">
        <f t="shared" si="15"/>
        <v>0</v>
      </c>
      <c r="X77" s="60">
        <f t="shared" si="15"/>
        <v>0</v>
      </c>
      <c r="Y77" s="60">
        <f t="shared" si="15"/>
        <v>0</v>
      </c>
      <c r="Z77" s="60">
        <f t="shared" si="15"/>
        <v>0</v>
      </c>
      <c r="AA77" s="60">
        <f t="shared" si="15"/>
        <v>0</v>
      </c>
      <c r="AB77" s="60">
        <f t="shared" si="15"/>
        <v>0</v>
      </c>
      <c r="AC77" s="60">
        <f t="shared" si="15"/>
        <v>0</v>
      </c>
      <c r="AD77" s="60">
        <f t="shared" si="15"/>
        <v>0</v>
      </c>
      <c r="AE77" s="60">
        <f t="shared" si="15"/>
        <v>0</v>
      </c>
      <c r="AF77" s="60">
        <f t="shared" si="15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16">IF(C61&lt;0,C61*-1,0)</f>
        <v>0</v>
      </c>
      <c r="D78" s="60">
        <f t="shared" si="16"/>
        <v>0</v>
      </c>
      <c r="E78" s="60">
        <f t="shared" si="16"/>
        <v>0</v>
      </c>
      <c r="F78" s="60">
        <f t="shared" si="16"/>
        <v>0</v>
      </c>
      <c r="G78" s="60">
        <f t="shared" si="16"/>
        <v>0</v>
      </c>
      <c r="H78" s="60">
        <f t="shared" si="16"/>
        <v>0</v>
      </c>
      <c r="I78" s="60">
        <f t="shared" si="16"/>
        <v>0</v>
      </c>
      <c r="J78" s="60">
        <f t="shared" si="16"/>
        <v>0</v>
      </c>
      <c r="K78" s="60">
        <f t="shared" si="16"/>
        <v>0</v>
      </c>
      <c r="L78" s="60">
        <f t="shared" si="16"/>
        <v>0</v>
      </c>
      <c r="M78" s="60">
        <f t="shared" si="16"/>
        <v>0</v>
      </c>
      <c r="N78" s="60">
        <f t="shared" si="16"/>
        <v>0</v>
      </c>
      <c r="O78" s="60">
        <f t="shared" si="16"/>
        <v>0</v>
      </c>
      <c r="P78" s="60">
        <f t="shared" si="16"/>
        <v>0</v>
      </c>
      <c r="Q78" s="60">
        <f t="shared" si="16"/>
        <v>0</v>
      </c>
      <c r="R78" s="60">
        <f t="shared" si="16"/>
        <v>0</v>
      </c>
      <c r="S78" s="60">
        <f t="shared" si="16"/>
        <v>0</v>
      </c>
      <c r="T78" s="60">
        <f t="shared" si="16"/>
        <v>0</v>
      </c>
      <c r="U78" s="60">
        <f t="shared" si="16"/>
        <v>0</v>
      </c>
      <c r="V78" s="60">
        <f t="shared" si="16"/>
        <v>0</v>
      </c>
      <c r="W78" s="60">
        <f t="shared" si="16"/>
        <v>0</v>
      </c>
      <c r="X78" s="60">
        <f t="shared" si="16"/>
        <v>0</v>
      </c>
      <c r="Y78" s="60">
        <f t="shared" si="16"/>
        <v>0</v>
      </c>
      <c r="Z78" s="60">
        <f t="shared" si="16"/>
        <v>0</v>
      </c>
      <c r="AA78" s="60">
        <f t="shared" si="16"/>
        <v>0</v>
      </c>
      <c r="AB78" s="60">
        <f t="shared" si="16"/>
        <v>0</v>
      </c>
      <c r="AC78" s="60">
        <f t="shared" si="16"/>
        <v>0</v>
      </c>
      <c r="AD78" s="60">
        <f t="shared" si="16"/>
        <v>0</v>
      </c>
      <c r="AE78" s="60">
        <f t="shared" si="16"/>
        <v>0</v>
      </c>
      <c r="AF78" s="60">
        <f t="shared" si="16"/>
        <v>0</v>
      </c>
      <c r="AG78" s="93"/>
      <c r="AH78" s="56">
        <f t="shared" si="2"/>
        <v>0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0</v>
      </c>
      <c r="C79" s="60">
        <f t="shared" ref="C79:AF79" si="17">IF(C59&lt;0,C59*-1,0)</f>
        <v>0</v>
      </c>
      <c r="D79" s="60">
        <f t="shared" si="17"/>
        <v>0</v>
      </c>
      <c r="E79" s="60">
        <f t="shared" si="17"/>
        <v>0</v>
      </c>
      <c r="F79" s="60">
        <f t="shared" si="17"/>
        <v>0</v>
      </c>
      <c r="G79" s="60">
        <f t="shared" si="17"/>
        <v>0</v>
      </c>
      <c r="H79" s="60">
        <f t="shared" si="17"/>
        <v>0</v>
      </c>
      <c r="I79" s="60">
        <f t="shared" si="17"/>
        <v>0</v>
      </c>
      <c r="J79" s="60">
        <f t="shared" si="17"/>
        <v>6</v>
      </c>
      <c r="K79" s="60">
        <f t="shared" si="17"/>
        <v>0</v>
      </c>
      <c r="L79" s="60">
        <f t="shared" si="17"/>
        <v>0</v>
      </c>
      <c r="M79" s="60">
        <f t="shared" si="17"/>
        <v>0</v>
      </c>
      <c r="N79" s="60">
        <f t="shared" si="17"/>
        <v>0</v>
      </c>
      <c r="O79" s="60">
        <f t="shared" si="17"/>
        <v>0</v>
      </c>
      <c r="P79" s="60">
        <f t="shared" si="17"/>
        <v>0</v>
      </c>
      <c r="Q79" s="60">
        <f t="shared" si="17"/>
        <v>0</v>
      </c>
      <c r="R79" s="60">
        <f t="shared" si="17"/>
        <v>0</v>
      </c>
      <c r="S79" s="60">
        <f t="shared" si="17"/>
        <v>0</v>
      </c>
      <c r="T79" s="60">
        <f t="shared" si="17"/>
        <v>0</v>
      </c>
      <c r="U79" s="60">
        <f t="shared" si="17"/>
        <v>0</v>
      </c>
      <c r="V79" s="60">
        <f t="shared" si="17"/>
        <v>0</v>
      </c>
      <c r="W79" s="60">
        <f t="shared" si="17"/>
        <v>0</v>
      </c>
      <c r="X79" s="60">
        <f t="shared" si="17"/>
        <v>0</v>
      </c>
      <c r="Y79" s="60">
        <f t="shared" si="17"/>
        <v>0</v>
      </c>
      <c r="Z79" s="60">
        <f t="shared" si="17"/>
        <v>0</v>
      </c>
      <c r="AA79" s="60">
        <f t="shared" si="17"/>
        <v>0</v>
      </c>
      <c r="AB79" s="60">
        <f t="shared" si="17"/>
        <v>0</v>
      </c>
      <c r="AC79" s="60">
        <f t="shared" si="17"/>
        <v>0</v>
      </c>
      <c r="AD79" s="60">
        <f t="shared" si="17"/>
        <v>0</v>
      </c>
      <c r="AE79" s="60">
        <f t="shared" si="17"/>
        <v>0</v>
      </c>
      <c r="AF79" s="60">
        <f t="shared" si="17"/>
        <v>0</v>
      </c>
      <c r="AG79" s="93"/>
      <c r="AH79" s="56">
        <f t="shared" ref="AH79:AH91" si="18">MAX(B79:AF79)</f>
        <v>6</v>
      </c>
      <c r="AI79" s="57">
        <f t="shared" ref="AI79:AI91" si="19">MIN(B79:AF79)</f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20">IF(C57&lt;0,C57*-1,0)</f>
        <v>0</v>
      </c>
      <c r="D80" s="60">
        <f t="shared" si="20"/>
        <v>0</v>
      </c>
      <c r="E80" s="60">
        <f t="shared" si="20"/>
        <v>0</v>
      </c>
      <c r="F80" s="60">
        <f t="shared" si="20"/>
        <v>0</v>
      </c>
      <c r="G80" s="60">
        <f t="shared" si="20"/>
        <v>0</v>
      </c>
      <c r="H80" s="60">
        <f t="shared" si="20"/>
        <v>0</v>
      </c>
      <c r="I80" s="60">
        <f t="shared" si="20"/>
        <v>0</v>
      </c>
      <c r="J80" s="60">
        <f t="shared" si="20"/>
        <v>0</v>
      </c>
      <c r="K80" s="60">
        <f t="shared" si="20"/>
        <v>0</v>
      </c>
      <c r="L80" s="60">
        <f t="shared" si="20"/>
        <v>0</v>
      </c>
      <c r="M80" s="60">
        <f t="shared" si="20"/>
        <v>0</v>
      </c>
      <c r="N80" s="60">
        <f t="shared" si="20"/>
        <v>0</v>
      </c>
      <c r="O80" s="60">
        <f t="shared" si="20"/>
        <v>0</v>
      </c>
      <c r="P80" s="60">
        <f t="shared" si="20"/>
        <v>0</v>
      </c>
      <c r="Q80" s="60">
        <f t="shared" si="20"/>
        <v>0</v>
      </c>
      <c r="R80" s="60">
        <f t="shared" si="20"/>
        <v>0</v>
      </c>
      <c r="S80" s="60">
        <f t="shared" si="20"/>
        <v>0</v>
      </c>
      <c r="T80" s="60">
        <f t="shared" si="20"/>
        <v>0</v>
      </c>
      <c r="U80" s="60">
        <f t="shared" si="20"/>
        <v>0</v>
      </c>
      <c r="V80" s="60">
        <f t="shared" si="20"/>
        <v>0</v>
      </c>
      <c r="W80" s="60">
        <f t="shared" si="20"/>
        <v>0</v>
      </c>
      <c r="X80" s="60">
        <f t="shared" si="20"/>
        <v>0</v>
      </c>
      <c r="Y80" s="60">
        <f t="shared" si="20"/>
        <v>0</v>
      </c>
      <c r="Z80" s="60">
        <f t="shared" si="20"/>
        <v>0</v>
      </c>
      <c r="AA80" s="60">
        <f t="shared" si="20"/>
        <v>0</v>
      </c>
      <c r="AB80" s="60">
        <f t="shared" si="20"/>
        <v>0</v>
      </c>
      <c r="AC80" s="60">
        <f t="shared" si="20"/>
        <v>0</v>
      </c>
      <c r="AD80" s="60">
        <f t="shared" si="20"/>
        <v>0</v>
      </c>
      <c r="AE80" s="60">
        <f t="shared" si="20"/>
        <v>0</v>
      </c>
      <c r="AF80" s="60">
        <f t="shared" si="20"/>
        <v>0</v>
      </c>
      <c r="AG80" s="93"/>
      <c r="AH80" s="56">
        <f t="shared" si="18"/>
        <v>0</v>
      </c>
      <c r="AI80" s="57">
        <f t="shared" si="19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18"/>
        <v>0</v>
      </c>
      <c r="AI81" s="57">
        <f t="shared" si="19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21">SUM(B76:B81)</f>
        <v>0</v>
      </c>
      <c r="C82" s="74">
        <f t="shared" si="21"/>
        <v>0</v>
      </c>
      <c r="D82" s="74">
        <f t="shared" si="21"/>
        <v>0</v>
      </c>
      <c r="E82" s="74">
        <f t="shared" si="21"/>
        <v>0</v>
      </c>
      <c r="F82" s="74">
        <f t="shared" si="21"/>
        <v>0</v>
      </c>
      <c r="G82" s="74">
        <f t="shared" si="21"/>
        <v>0</v>
      </c>
      <c r="H82" s="74">
        <f t="shared" si="21"/>
        <v>0</v>
      </c>
      <c r="I82" s="74">
        <f t="shared" si="21"/>
        <v>0</v>
      </c>
      <c r="J82" s="74">
        <f t="shared" si="21"/>
        <v>6</v>
      </c>
      <c r="K82" s="74">
        <f t="shared" si="21"/>
        <v>0</v>
      </c>
      <c r="L82" s="74">
        <f t="shared" si="21"/>
        <v>0</v>
      </c>
      <c r="M82" s="74">
        <f t="shared" si="21"/>
        <v>0</v>
      </c>
      <c r="N82" s="74">
        <f t="shared" si="21"/>
        <v>0</v>
      </c>
      <c r="O82" s="74">
        <f t="shared" si="21"/>
        <v>0</v>
      </c>
      <c r="P82" s="74">
        <f t="shared" si="21"/>
        <v>0</v>
      </c>
      <c r="Q82" s="74">
        <f t="shared" si="21"/>
        <v>0</v>
      </c>
      <c r="R82" s="74">
        <f t="shared" si="21"/>
        <v>0</v>
      </c>
      <c r="S82" s="74">
        <f t="shared" si="21"/>
        <v>0</v>
      </c>
      <c r="T82" s="74">
        <f t="shared" si="21"/>
        <v>0</v>
      </c>
      <c r="U82" s="74">
        <f t="shared" si="21"/>
        <v>0</v>
      </c>
      <c r="V82" s="74">
        <f t="shared" si="21"/>
        <v>0</v>
      </c>
      <c r="W82" s="74">
        <f t="shared" si="21"/>
        <v>0</v>
      </c>
      <c r="X82" s="74">
        <f t="shared" si="21"/>
        <v>0</v>
      </c>
      <c r="Y82" s="74">
        <f t="shared" si="21"/>
        <v>0</v>
      </c>
      <c r="Z82" s="74">
        <f t="shared" si="21"/>
        <v>0</v>
      </c>
      <c r="AA82" s="74">
        <f t="shared" si="21"/>
        <v>0</v>
      </c>
      <c r="AB82" s="74">
        <f t="shared" si="21"/>
        <v>0</v>
      </c>
      <c r="AC82" s="74">
        <f t="shared" si="21"/>
        <v>0</v>
      </c>
      <c r="AD82" s="74">
        <f t="shared" si="21"/>
        <v>0</v>
      </c>
      <c r="AE82" s="74">
        <f t="shared" si="21"/>
        <v>0</v>
      </c>
      <c r="AF82" s="74">
        <f t="shared" si="21"/>
        <v>0</v>
      </c>
      <c r="AG82" s="79">
        <f t="shared" si="21"/>
        <v>0</v>
      </c>
      <c r="AH82" s="56">
        <f t="shared" si="18"/>
        <v>6</v>
      </c>
      <c r="AI82" s="57">
        <f t="shared" si="19"/>
        <v>0</v>
      </c>
      <c r="AK82" s="58"/>
    </row>
    <row r="83" spans="1:88" s="1" customFormat="1" ht="15.75" thickBot="1" x14ac:dyDescent="0.3">
      <c r="A83" s="73" t="s">
        <v>87</v>
      </c>
      <c r="B83" s="74">
        <f t="shared" ref="B83:AG83" si="22">SUM(B70:B82)</f>
        <v>1754.28</v>
      </c>
      <c r="C83" s="74">
        <f t="shared" si="22"/>
        <v>1746.88</v>
      </c>
      <c r="D83" s="74">
        <f t="shared" si="22"/>
        <v>1747.88</v>
      </c>
      <c r="E83" s="74">
        <f t="shared" si="22"/>
        <v>1713.88</v>
      </c>
      <c r="F83" s="74">
        <f t="shared" si="22"/>
        <v>1891.28</v>
      </c>
      <c r="G83" s="74">
        <f t="shared" si="22"/>
        <v>2028.0800000000002</v>
      </c>
      <c r="H83" s="74">
        <f t="shared" si="22"/>
        <v>2209.2799999999997</v>
      </c>
      <c r="I83" s="74">
        <f t="shared" si="22"/>
        <v>2430.6800000000003</v>
      </c>
      <c r="J83" s="74">
        <f t="shared" si="22"/>
        <v>2676.6800000000003</v>
      </c>
      <c r="K83" s="74">
        <f t="shared" si="22"/>
        <v>2782.08</v>
      </c>
      <c r="L83" s="74">
        <f t="shared" si="22"/>
        <v>2804.48</v>
      </c>
      <c r="M83" s="74">
        <f t="shared" si="22"/>
        <v>2740.68</v>
      </c>
      <c r="N83" s="74">
        <f t="shared" si="22"/>
        <v>2619.88</v>
      </c>
      <c r="O83" s="74">
        <f t="shared" si="22"/>
        <v>2568.88</v>
      </c>
      <c r="P83" s="74">
        <f t="shared" si="22"/>
        <v>2456.88</v>
      </c>
      <c r="Q83" s="74">
        <f t="shared" si="22"/>
        <v>2319.48</v>
      </c>
      <c r="R83" s="74">
        <f t="shared" si="22"/>
        <v>2319.48</v>
      </c>
      <c r="S83" s="74">
        <f t="shared" si="22"/>
        <v>2371.48</v>
      </c>
      <c r="T83" s="74">
        <f t="shared" si="22"/>
        <v>2467.88</v>
      </c>
      <c r="U83" s="74">
        <f t="shared" si="22"/>
        <v>2533.6799999999998</v>
      </c>
      <c r="V83" s="74">
        <f t="shared" si="22"/>
        <v>2813.48</v>
      </c>
      <c r="W83" s="74">
        <f t="shared" si="22"/>
        <v>3006.88</v>
      </c>
      <c r="X83" s="74">
        <f t="shared" si="22"/>
        <v>2918.88</v>
      </c>
      <c r="Y83" s="74">
        <f t="shared" si="22"/>
        <v>2761.68</v>
      </c>
      <c r="Z83" s="74">
        <f t="shared" si="22"/>
        <v>2687.8799999999997</v>
      </c>
      <c r="AA83" s="74">
        <f t="shared" si="22"/>
        <v>2470.08</v>
      </c>
      <c r="AB83" s="74">
        <f t="shared" si="22"/>
        <v>2353.2799999999997</v>
      </c>
      <c r="AC83" s="74">
        <f t="shared" si="22"/>
        <v>2261.2799999999997</v>
      </c>
      <c r="AD83" s="74">
        <f t="shared" si="22"/>
        <v>1993.2799999999997</v>
      </c>
      <c r="AE83" s="74">
        <f t="shared" si="22"/>
        <v>1853.2799999999997</v>
      </c>
      <c r="AF83" s="74">
        <f t="shared" si="22"/>
        <v>1851.2799999999997</v>
      </c>
      <c r="AG83" s="79">
        <f t="shared" si="22"/>
        <v>4360.08</v>
      </c>
      <c r="AH83" s="56">
        <f t="shared" si="18"/>
        <v>3006.88</v>
      </c>
      <c r="AI83" s="57">
        <f t="shared" si="19"/>
        <v>1713.88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49.973999999999997</v>
      </c>
      <c r="C84" s="97">
        <v>49.947000000000003</v>
      </c>
      <c r="D84" s="97">
        <v>49.947000000000003</v>
      </c>
      <c r="E84" s="97">
        <v>50</v>
      </c>
      <c r="F84" s="97">
        <v>50.052999999999997</v>
      </c>
      <c r="G84" s="97">
        <v>50.033999999999999</v>
      </c>
      <c r="H84" s="97">
        <v>50.055</v>
      </c>
      <c r="I84" s="97">
        <v>50.042000000000002</v>
      </c>
      <c r="J84" s="97">
        <v>49.978000000000002</v>
      </c>
      <c r="K84" s="97">
        <v>49.984000000000002</v>
      </c>
      <c r="L84" s="97">
        <v>49.953000000000003</v>
      </c>
      <c r="M84" s="97">
        <v>50.064</v>
      </c>
      <c r="N84" s="97">
        <v>50</v>
      </c>
      <c r="O84" s="97">
        <v>50.01</v>
      </c>
      <c r="P84" s="97">
        <v>50.043999999999997</v>
      </c>
      <c r="Q84" s="97">
        <v>50.015000000000001</v>
      </c>
      <c r="R84" s="97">
        <v>50.125</v>
      </c>
      <c r="S84" s="97">
        <v>49.985999999999997</v>
      </c>
      <c r="T84" s="97">
        <v>50.030999999999999</v>
      </c>
      <c r="U84" s="97">
        <v>49.97</v>
      </c>
      <c r="V84" s="97">
        <v>50.037999999999997</v>
      </c>
      <c r="W84" s="97">
        <v>50.023000000000003</v>
      </c>
      <c r="X84" s="97">
        <v>49.82</v>
      </c>
      <c r="Y84" s="97">
        <v>50.024999999999999</v>
      </c>
      <c r="Z84" s="97">
        <v>49.963000000000001</v>
      </c>
      <c r="AA84" s="97">
        <v>49.963000000000001</v>
      </c>
      <c r="AB84" s="97">
        <v>50.015999999999998</v>
      </c>
      <c r="AC84" s="97">
        <v>49.98</v>
      </c>
      <c r="AD84" s="97">
        <v>50.03</v>
      </c>
      <c r="AE84" s="97">
        <v>49.93</v>
      </c>
      <c r="AF84" s="96">
        <v>49.97</v>
      </c>
      <c r="AG84" s="98"/>
      <c r="AH84" s="56">
        <f t="shared" si="18"/>
        <v>50.125</v>
      </c>
      <c r="AI84" s="57">
        <f t="shared" si="19"/>
        <v>49.82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126.6</v>
      </c>
      <c r="C85" s="53">
        <v>125.9</v>
      </c>
      <c r="D85" s="53">
        <v>125.9</v>
      </c>
      <c r="E85" s="53">
        <v>127.1</v>
      </c>
      <c r="F85" s="53">
        <v>127</v>
      </c>
      <c r="G85" s="53">
        <v>125.8</v>
      </c>
      <c r="H85" s="53">
        <v>125.1</v>
      </c>
      <c r="I85" s="53">
        <v>122.9</v>
      </c>
      <c r="J85" s="53">
        <v>125.5</v>
      </c>
      <c r="K85" s="53">
        <v>123.2</v>
      </c>
      <c r="L85" s="53">
        <v>124.2</v>
      </c>
      <c r="M85" s="53">
        <v>122.1</v>
      </c>
      <c r="N85" s="53">
        <v>122.9</v>
      </c>
      <c r="O85" s="53">
        <v>123.4</v>
      </c>
      <c r="P85" s="53">
        <v>123.4</v>
      </c>
      <c r="Q85" s="53">
        <v>125.1</v>
      </c>
      <c r="R85" s="53">
        <v>124.9</v>
      </c>
      <c r="S85" s="53">
        <v>125.4</v>
      </c>
      <c r="T85" s="101">
        <v>126.1</v>
      </c>
      <c r="U85" s="101">
        <v>125.3</v>
      </c>
      <c r="V85" s="101">
        <v>125.3</v>
      </c>
      <c r="W85" s="101">
        <v>125.3</v>
      </c>
      <c r="X85" s="101">
        <v>124.5</v>
      </c>
      <c r="Y85" s="101">
        <v>126.1</v>
      </c>
      <c r="Z85" s="101">
        <v>125.4</v>
      </c>
      <c r="AA85" s="101">
        <v>125.4</v>
      </c>
      <c r="AB85" s="53">
        <v>126.4</v>
      </c>
      <c r="AC85" s="53">
        <v>126</v>
      </c>
      <c r="AD85" s="53">
        <v>127</v>
      </c>
      <c r="AE85" s="53">
        <v>127</v>
      </c>
      <c r="AF85" s="100">
        <v>126.3</v>
      </c>
      <c r="AG85" s="102"/>
      <c r="AH85" s="56">
        <f t="shared" si="18"/>
        <v>127.1</v>
      </c>
      <c r="AI85" s="57">
        <f t="shared" si="19"/>
        <v>122.1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130.30000000000001</v>
      </c>
      <c r="C86" s="53">
        <v>130</v>
      </c>
      <c r="D86" s="53">
        <v>130</v>
      </c>
      <c r="E86" s="53">
        <v>130.69999999999999</v>
      </c>
      <c r="F86" s="53">
        <v>130.5</v>
      </c>
      <c r="G86" s="53">
        <v>126.3</v>
      </c>
      <c r="H86" s="53">
        <v>128.4</v>
      </c>
      <c r="I86" s="53">
        <v>126.4</v>
      </c>
      <c r="J86" s="53">
        <v>127.4</v>
      </c>
      <c r="K86" s="53">
        <v>125.8</v>
      </c>
      <c r="L86" s="53">
        <v>125.8</v>
      </c>
      <c r="M86" s="53">
        <v>125.4</v>
      </c>
      <c r="N86" s="53">
        <v>125</v>
      </c>
      <c r="O86" s="53">
        <v>126.6</v>
      </c>
      <c r="P86" s="53">
        <v>126.6</v>
      </c>
      <c r="Q86" s="53">
        <v>127.9</v>
      </c>
      <c r="R86" s="53">
        <v>127.7</v>
      </c>
      <c r="S86" s="53">
        <v>127.5</v>
      </c>
      <c r="T86" s="101">
        <v>128.30000000000001</v>
      </c>
      <c r="U86" s="101">
        <v>127.5</v>
      </c>
      <c r="V86" s="101">
        <v>127</v>
      </c>
      <c r="W86" s="101">
        <v>126.8</v>
      </c>
      <c r="X86" s="101">
        <v>126.5</v>
      </c>
      <c r="Y86" s="101">
        <v>128</v>
      </c>
      <c r="Z86" s="101">
        <v>127.1</v>
      </c>
      <c r="AA86" s="101">
        <v>127.1</v>
      </c>
      <c r="AB86" s="53">
        <v>128.4</v>
      </c>
      <c r="AC86" s="53">
        <v>128</v>
      </c>
      <c r="AD86" s="53">
        <v>130</v>
      </c>
      <c r="AE86" s="53">
        <v>130</v>
      </c>
      <c r="AF86" s="100">
        <v>130</v>
      </c>
      <c r="AG86" s="102"/>
      <c r="AH86" s="56">
        <f t="shared" si="18"/>
        <v>130.69999999999999</v>
      </c>
      <c r="AI86" s="57">
        <f t="shared" si="19"/>
        <v>125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129.80000000000001</v>
      </c>
      <c r="C87" s="53">
        <v>129.9</v>
      </c>
      <c r="D87" s="53">
        <v>129.9</v>
      </c>
      <c r="E87" s="53">
        <v>130.4</v>
      </c>
      <c r="F87" s="53">
        <v>129.1</v>
      </c>
      <c r="G87" s="53">
        <v>129.1</v>
      </c>
      <c r="H87" s="53">
        <v>129.5</v>
      </c>
      <c r="I87" s="53">
        <v>127.6</v>
      </c>
      <c r="J87" s="53">
        <v>129.30000000000001</v>
      </c>
      <c r="K87" s="53">
        <v>127.4</v>
      </c>
      <c r="L87" s="53">
        <v>126.6</v>
      </c>
      <c r="M87" s="53">
        <v>127.4</v>
      </c>
      <c r="N87" s="53">
        <v>127</v>
      </c>
      <c r="O87" s="53">
        <v>129.4</v>
      </c>
      <c r="P87" s="53">
        <v>129.4</v>
      </c>
      <c r="Q87" s="53">
        <v>131.1</v>
      </c>
      <c r="R87" s="53">
        <v>130.30000000000001</v>
      </c>
      <c r="S87" s="53">
        <v>131.5</v>
      </c>
      <c r="T87" s="53">
        <v>128.69999999999999</v>
      </c>
      <c r="U87" s="53">
        <v>128.69999999999999</v>
      </c>
      <c r="V87" s="53">
        <v>128.69999999999999</v>
      </c>
      <c r="W87" s="101">
        <v>130.30000000000001</v>
      </c>
      <c r="X87" s="101">
        <v>127.7</v>
      </c>
      <c r="Y87" s="101">
        <v>129.5</v>
      </c>
      <c r="Z87" s="101">
        <v>129.80000000000001</v>
      </c>
      <c r="AA87" s="101">
        <v>129.80000000000001</v>
      </c>
      <c r="AB87" s="53">
        <v>132.5</v>
      </c>
      <c r="AC87" s="53">
        <v>130</v>
      </c>
      <c r="AD87" s="53">
        <v>130</v>
      </c>
      <c r="AE87" s="53">
        <v>130</v>
      </c>
      <c r="AF87" s="100">
        <v>131</v>
      </c>
      <c r="AG87" s="102"/>
      <c r="AH87" s="56">
        <f t="shared" si="18"/>
        <v>132.5</v>
      </c>
      <c r="AI87" s="57">
        <f t="shared" si="19"/>
        <v>126.6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132.5</v>
      </c>
      <c r="C88" s="53">
        <v>132.80000000000001</v>
      </c>
      <c r="D88" s="53">
        <v>132.80000000000001</v>
      </c>
      <c r="E88" s="53">
        <v>133.1</v>
      </c>
      <c r="F88" s="53">
        <v>131.69999999999999</v>
      </c>
      <c r="G88" s="53">
        <v>135.19999999999999</v>
      </c>
      <c r="H88" s="53">
        <v>133.5</v>
      </c>
      <c r="I88" s="53">
        <v>133.19999999999999</v>
      </c>
      <c r="J88" s="53">
        <v>131.80000000000001</v>
      </c>
      <c r="K88" s="53">
        <v>130.80000000000001</v>
      </c>
      <c r="L88" s="53">
        <v>129.1</v>
      </c>
      <c r="M88" s="53">
        <v>129.80000000000001</v>
      </c>
      <c r="N88" s="53">
        <v>129</v>
      </c>
      <c r="O88" s="53">
        <v>131.1</v>
      </c>
      <c r="P88" s="53">
        <v>131.1</v>
      </c>
      <c r="Q88" s="53">
        <v>132.69999999999999</v>
      </c>
      <c r="R88" s="53">
        <v>131.80000000000001</v>
      </c>
      <c r="S88" s="53">
        <v>133.5</v>
      </c>
      <c r="T88" s="53">
        <v>131.19999999999999</v>
      </c>
      <c r="U88" s="53">
        <v>131.5</v>
      </c>
      <c r="V88" s="53">
        <v>131.30000000000001</v>
      </c>
      <c r="W88" s="101">
        <v>133.30000000000001</v>
      </c>
      <c r="X88" s="101">
        <v>131.69999999999999</v>
      </c>
      <c r="Y88" s="101">
        <v>131.80000000000001</v>
      </c>
      <c r="Z88" s="101">
        <v>132.30000000000001</v>
      </c>
      <c r="AA88" s="101">
        <v>132.30000000000001</v>
      </c>
      <c r="AB88" s="53">
        <v>135.69999999999999</v>
      </c>
      <c r="AC88" s="53">
        <v>132</v>
      </c>
      <c r="AD88" s="53">
        <v>133.6</v>
      </c>
      <c r="AE88" s="53">
        <v>133.6</v>
      </c>
      <c r="AF88" s="100">
        <v>133.5</v>
      </c>
      <c r="AG88" s="102"/>
      <c r="AH88" s="56">
        <f t="shared" si="18"/>
        <v>135.69999999999999</v>
      </c>
      <c r="AI88" s="57">
        <f t="shared" si="19"/>
        <v>129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130.19999999999999</v>
      </c>
      <c r="C89" s="105">
        <v>132.80000000000001</v>
      </c>
      <c r="D89" s="105">
        <v>132.80000000000001</v>
      </c>
      <c r="E89" s="105">
        <v>130.6</v>
      </c>
      <c r="F89" s="105">
        <v>132.80000000000001</v>
      </c>
      <c r="G89" s="105">
        <v>134.1</v>
      </c>
      <c r="H89" s="105">
        <v>134.80000000000001</v>
      </c>
      <c r="I89" s="105">
        <v>134</v>
      </c>
      <c r="J89" s="105">
        <v>133.80000000000001</v>
      </c>
      <c r="K89" s="105">
        <v>132.6</v>
      </c>
      <c r="L89" s="105">
        <v>135.30000000000001</v>
      </c>
      <c r="M89" s="105">
        <v>132.4</v>
      </c>
      <c r="N89" s="105">
        <v>130</v>
      </c>
      <c r="O89" s="105">
        <v>130</v>
      </c>
      <c r="P89" s="105">
        <v>135.80000000000001</v>
      </c>
      <c r="Q89" s="105">
        <v>133.19999999999999</v>
      </c>
      <c r="R89" s="105">
        <v>137</v>
      </c>
      <c r="S89" s="105">
        <v>132.19999999999999</v>
      </c>
      <c r="T89" s="105">
        <v>133.1</v>
      </c>
      <c r="U89" s="105">
        <v>132.30000000000001</v>
      </c>
      <c r="V89" s="105">
        <v>132.1</v>
      </c>
      <c r="W89" s="101">
        <v>133.80000000000001</v>
      </c>
      <c r="X89" s="101">
        <v>134.19999999999999</v>
      </c>
      <c r="Y89" s="101">
        <v>134.30000000000001</v>
      </c>
      <c r="Z89" s="101">
        <v>134.80000000000001</v>
      </c>
      <c r="AA89" s="101">
        <v>134.80000000000001</v>
      </c>
      <c r="AB89" s="105">
        <v>134.30000000000001</v>
      </c>
      <c r="AC89" s="105">
        <v>134.4</v>
      </c>
      <c r="AD89" s="105">
        <v>135</v>
      </c>
      <c r="AE89" s="105">
        <v>135</v>
      </c>
      <c r="AF89" s="104">
        <v>131</v>
      </c>
      <c r="AG89" s="106"/>
      <c r="AH89" s="56">
        <f t="shared" si="18"/>
        <v>137</v>
      </c>
      <c r="AI89" s="57">
        <f t="shared" si="19"/>
        <v>130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130.4</v>
      </c>
      <c r="C90" s="53">
        <v>132.9</v>
      </c>
      <c r="D90" s="53">
        <v>132.9</v>
      </c>
      <c r="E90" s="53">
        <v>131.30000000000001</v>
      </c>
      <c r="F90" s="53">
        <v>132.6</v>
      </c>
      <c r="G90" s="53">
        <v>132.6</v>
      </c>
      <c r="H90" s="53">
        <v>132.30000000000001</v>
      </c>
      <c r="I90" s="53">
        <v>127.7</v>
      </c>
      <c r="J90" s="53">
        <v>133.19999999999999</v>
      </c>
      <c r="K90" s="53">
        <v>133.1</v>
      </c>
      <c r="L90" s="53">
        <v>133.6</v>
      </c>
      <c r="M90" s="53">
        <v>129.5</v>
      </c>
      <c r="N90" s="53">
        <v>130.9</v>
      </c>
      <c r="O90" s="53">
        <v>130.9</v>
      </c>
      <c r="P90" s="53">
        <v>134.30000000000001</v>
      </c>
      <c r="Q90" s="53">
        <v>130.6</v>
      </c>
      <c r="R90" s="53">
        <v>136.9</v>
      </c>
      <c r="S90" s="53">
        <v>133.30000000000001</v>
      </c>
      <c r="T90" s="53">
        <v>134.1</v>
      </c>
      <c r="U90" s="53">
        <v>128.69999999999999</v>
      </c>
      <c r="V90" s="53">
        <v>131.19999999999999</v>
      </c>
      <c r="W90" s="101">
        <v>131.4</v>
      </c>
      <c r="X90" s="101">
        <v>132.1</v>
      </c>
      <c r="Y90" s="101">
        <v>131.30000000000001</v>
      </c>
      <c r="Z90" s="101">
        <v>133.19999999999999</v>
      </c>
      <c r="AA90" s="101">
        <v>133.19999999999999</v>
      </c>
      <c r="AB90" s="53">
        <v>132.30000000000001</v>
      </c>
      <c r="AC90" s="53">
        <v>132.6</v>
      </c>
      <c r="AD90" s="53">
        <v>135</v>
      </c>
      <c r="AE90" s="53">
        <v>135</v>
      </c>
      <c r="AF90" s="100">
        <v>130</v>
      </c>
      <c r="AG90" s="102"/>
      <c r="AH90" s="56">
        <f t="shared" si="18"/>
        <v>136.9</v>
      </c>
      <c r="AI90" s="57">
        <f t="shared" si="19"/>
        <v>127.7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66.2</v>
      </c>
      <c r="C91" s="108">
        <v>66.099999999999994</v>
      </c>
      <c r="D91" s="108">
        <v>66.099999999999994</v>
      </c>
      <c r="E91" s="108">
        <v>66.5</v>
      </c>
      <c r="F91" s="108">
        <v>66.5</v>
      </c>
      <c r="G91" s="108">
        <v>65.900000000000006</v>
      </c>
      <c r="H91" s="108">
        <v>65.3</v>
      </c>
      <c r="I91" s="108">
        <v>64</v>
      </c>
      <c r="J91" s="108">
        <v>64.7</v>
      </c>
      <c r="K91" s="108">
        <v>64.599999999999994</v>
      </c>
      <c r="L91" s="108">
        <v>63.8</v>
      </c>
      <c r="M91" s="108">
        <v>64.099999999999994</v>
      </c>
      <c r="N91" s="108">
        <v>63.8</v>
      </c>
      <c r="O91" s="108">
        <v>63.8</v>
      </c>
      <c r="P91" s="108">
        <v>64.8</v>
      </c>
      <c r="Q91" s="108">
        <v>65.099999999999994</v>
      </c>
      <c r="R91" s="108">
        <v>65.3</v>
      </c>
      <c r="S91" s="108">
        <v>64.900000000000006</v>
      </c>
      <c r="T91" s="108">
        <v>65.3</v>
      </c>
      <c r="U91" s="108">
        <v>64.900000000000006</v>
      </c>
      <c r="V91" s="108">
        <v>64.7</v>
      </c>
      <c r="W91" s="108">
        <v>64.400000000000006</v>
      </c>
      <c r="X91" s="108">
        <v>64.400000000000006</v>
      </c>
      <c r="Y91" s="108">
        <v>65.2</v>
      </c>
      <c r="Z91" s="108">
        <v>64.5</v>
      </c>
      <c r="AA91" s="108">
        <v>64.5</v>
      </c>
      <c r="AB91" s="108">
        <v>65.3</v>
      </c>
      <c r="AC91" s="108">
        <v>65</v>
      </c>
      <c r="AD91" s="108">
        <v>66.099999999999994</v>
      </c>
      <c r="AE91" s="108">
        <v>66.099999999999994</v>
      </c>
      <c r="AF91" s="107">
        <v>66.2</v>
      </c>
      <c r="AG91" s="109"/>
      <c r="AH91" s="56">
        <f t="shared" si="18"/>
        <v>66.5</v>
      </c>
      <c r="AI91" s="57">
        <f t="shared" si="19"/>
        <v>63.8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159.53999999999996</v>
      </c>
      <c r="C93" s="114">
        <f t="shared" ref="C93:AF93" si="23">SUM(C15,C18,C21:C22,C42,C44:C45,C47,C49,C94:C97,C102,C108,C114,C123,C125,C137,C144,C147:C148,C155,C157,C159,C163:C165,C167:C169,C174,C180:C181,C183:C185,C193,C198)</f>
        <v>157.74</v>
      </c>
      <c r="D93" s="114">
        <f t="shared" si="23"/>
        <v>174.64</v>
      </c>
      <c r="E93" s="114">
        <f t="shared" si="23"/>
        <v>157.43999999999997</v>
      </c>
      <c r="F93" s="115">
        <f t="shared" si="23"/>
        <v>194.14</v>
      </c>
      <c r="G93" s="115">
        <f t="shared" si="23"/>
        <v>225.63999999999996</v>
      </c>
      <c r="H93" s="115">
        <f t="shared" si="23"/>
        <v>255.03999999999996</v>
      </c>
      <c r="I93" s="115">
        <f t="shared" si="23"/>
        <v>311.03999999999996</v>
      </c>
      <c r="J93" s="115">
        <f t="shared" si="23"/>
        <v>370.54</v>
      </c>
      <c r="K93" s="115">
        <f t="shared" si="23"/>
        <v>371.53999999999996</v>
      </c>
      <c r="L93" s="115">
        <f t="shared" si="23"/>
        <v>378.64000000000004</v>
      </c>
      <c r="M93" s="115">
        <f t="shared" si="23"/>
        <v>360.34000000000003</v>
      </c>
      <c r="N93" s="115">
        <f t="shared" si="23"/>
        <v>355.94000000000005</v>
      </c>
      <c r="O93" s="115">
        <f t="shared" si="23"/>
        <v>338.64000000000004</v>
      </c>
      <c r="P93" s="115">
        <f t="shared" si="23"/>
        <v>320.64000000000004</v>
      </c>
      <c r="Q93" s="115">
        <f t="shared" si="23"/>
        <v>317.14000000000004</v>
      </c>
      <c r="R93" s="115">
        <f t="shared" si="23"/>
        <v>295.44000000000005</v>
      </c>
      <c r="S93" s="115">
        <f t="shared" si="23"/>
        <v>315.54000000000008</v>
      </c>
      <c r="T93" s="115">
        <f t="shared" si="23"/>
        <v>324.54000000000002</v>
      </c>
      <c r="U93" s="115">
        <f t="shared" si="23"/>
        <v>345.84000000000003</v>
      </c>
      <c r="V93" s="115">
        <f t="shared" si="23"/>
        <v>383.54000000000008</v>
      </c>
      <c r="W93" s="115">
        <f t="shared" si="23"/>
        <v>424.04000000000008</v>
      </c>
      <c r="X93" s="115">
        <f t="shared" si="23"/>
        <v>407.44000000000005</v>
      </c>
      <c r="Y93" s="115">
        <f t="shared" si="23"/>
        <v>401.94000000000005</v>
      </c>
      <c r="Z93" s="115">
        <f t="shared" si="23"/>
        <v>383.14000000000004</v>
      </c>
      <c r="AA93" s="115">
        <f t="shared" si="23"/>
        <v>383.14000000000004</v>
      </c>
      <c r="AB93" s="115">
        <f t="shared" si="23"/>
        <v>338.24000000000007</v>
      </c>
      <c r="AC93" s="115">
        <f t="shared" si="23"/>
        <v>312.44000000000005</v>
      </c>
      <c r="AD93" s="115">
        <f t="shared" si="23"/>
        <v>254.44</v>
      </c>
      <c r="AE93" s="115">
        <f t="shared" si="23"/>
        <v>194.44</v>
      </c>
      <c r="AF93" s="115">
        <f t="shared" si="23"/>
        <v>177.44</v>
      </c>
      <c r="AG93" s="116"/>
      <c r="AH93" s="56">
        <f>MAX(B93:AF93)</f>
        <v>424.04000000000008</v>
      </c>
      <c r="AI93" s="57">
        <f>MIN(B93:AF93)</f>
        <v>157.43999999999997</v>
      </c>
    </row>
    <row r="94" spans="1:88" x14ac:dyDescent="0.25">
      <c r="A94" s="117" t="s">
        <v>97</v>
      </c>
      <c r="B94" s="60">
        <v>36.1</v>
      </c>
      <c r="C94" s="60">
        <v>39.9</v>
      </c>
      <c r="D94" s="60">
        <v>45</v>
      </c>
      <c r="E94" s="60">
        <v>19</v>
      </c>
      <c r="F94" s="118">
        <v>21.1</v>
      </c>
      <c r="G94" s="118">
        <v>40.799999999999997</v>
      </c>
      <c r="H94" s="118">
        <v>40.6</v>
      </c>
      <c r="I94" s="118">
        <v>47.2</v>
      </c>
      <c r="J94" s="118">
        <v>42.2</v>
      </c>
      <c r="K94" s="118">
        <v>43</v>
      </c>
      <c r="L94" s="49">
        <v>57</v>
      </c>
      <c r="M94" s="118">
        <v>60</v>
      </c>
      <c r="N94" s="118">
        <v>56.7</v>
      </c>
      <c r="O94" s="118">
        <v>58</v>
      </c>
      <c r="P94" s="118">
        <v>60</v>
      </c>
      <c r="Q94" s="118">
        <v>53.5</v>
      </c>
      <c r="R94" s="118">
        <v>55.9</v>
      </c>
      <c r="S94" s="118">
        <v>52.8</v>
      </c>
      <c r="T94" s="49">
        <v>54.1</v>
      </c>
      <c r="U94" s="49">
        <v>44.8</v>
      </c>
      <c r="V94" s="49">
        <v>50.4</v>
      </c>
      <c r="W94" s="118">
        <v>33.200000000000003</v>
      </c>
      <c r="X94" s="118">
        <v>39.299999999999997</v>
      </c>
      <c r="Y94" s="118">
        <v>59.5</v>
      </c>
      <c r="Z94" s="118">
        <v>63.9</v>
      </c>
      <c r="AA94" s="118">
        <v>63.9</v>
      </c>
      <c r="AB94" s="49">
        <v>78.3</v>
      </c>
      <c r="AC94" s="49">
        <v>78</v>
      </c>
      <c r="AD94" s="49">
        <v>64</v>
      </c>
      <c r="AE94" s="49">
        <v>68</v>
      </c>
      <c r="AF94" s="119">
        <v>58</v>
      </c>
      <c r="AG94" s="120">
        <v>75</v>
      </c>
      <c r="AH94" s="56">
        <f t="shared" ref="AH94:AH99" si="24">IF(ABS(MAX(B94:AF94))&gt;ABS(MIN(B94:AF94)),MAX(B94:AF94),MIN(B94:AF94))</f>
        <v>78.3</v>
      </c>
      <c r="AI94" s="121">
        <f t="shared" ref="AI94:AI99" si="25">INDEX($B$9:$AF$9,1,MATCH(AH94,B94:AF94,0))</f>
        <v>0.85416666666666663</v>
      </c>
    </row>
    <row r="95" spans="1:88" x14ac:dyDescent="0.25">
      <c r="A95" s="122" t="s">
        <v>98</v>
      </c>
      <c r="B95" s="62">
        <v>-81.2</v>
      </c>
      <c r="C95" s="62">
        <v>-82.6</v>
      </c>
      <c r="D95" s="62">
        <v>-75</v>
      </c>
      <c r="E95" s="62">
        <v>-77</v>
      </c>
      <c r="F95" s="62">
        <v>-65.599999999999994</v>
      </c>
      <c r="G95" s="62">
        <v>-60.6</v>
      </c>
      <c r="H95" s="62">
        <v>-49</v>
      </c>
      <c r="I95" s="62">
        <v>-34</v>
      </c>
      <c r="J95" s="62">
        <v>-1</v>
      </c>
      <c r="K95" s="62">
        <v>-1.9</v>
      </c>
      <c r="L95" s="62">
        <v>-1</v>
      </c>
      <c r="M95" s="62">
        <v>-19</v>
      </c>
      <c r="N95" s="62">
        <v>-14.7</v>
      </c>
      <c r="O95" s="62">
        <v>-21</v>
      </c>
      <c r="P95" s="62">
        <v>-28</v>
      </c>
      <c r="Q95" s="62">
        <v>-27</v>
      </c>
      <c r="R95" s="62">
        <v>-28</v>
      </c>
      <c r="S95" s="62">
        <v>-19.3</v>
      </c>
      <c r="T95" s="62">
        <v>-17.3</v>
      </c>
      <c r="U95" s="62">
        <v>-11.4</v>
      </c>
      <c r="V95" s="62">
        <v>-2.5</v>
      </c>
      <c r="W95" s="62">
        <v>14.4</v>
      </c>
      <c r="X95" s="62">
        <v>7.1</v>
      </c>
      <c r="Y95" s="62">
        <v>4.7</v>
      </c>
      <c r="Z95" s="62">
        <v>-5</v>
      </c>
      <c r="AA95" s="62">
        <v>-5</v>
      </c>
      <c r="AB95" s="53">
        <v>-21</v>
      </c>
      <c r="AC95" s="53">
        <v>-30</v>
      </c>
      <c r="AD95" s="53">
        <v>-50</v>
      </c>
      <c r="AE95" s="53">
        <v>-73</v>
      </c>
      <c r="AF95" s="123">
        <v>-82</v>
      </c>
      <c r="AG95" s="120">
        <v>240</v>
      </c>
      <c r="AH95" s="56">
        <f t="shared" si="24"/>
        <v>-82.6</v>
      </c>
      <c r="AI95" s="121">
        <f t="shared" si="25"/>
        <v>8.3333333333333301E-2</v>
      </c>
    </row>
    <row r="96" spans="1:88" x14ac:dyDescent="0.25">
      <c r="A96" s="122" t="s">
        <v>99</v>
      </c>
      <c r="B96" s="62">
        <v>-11.7</v>
      </c>
      <c r="C96" s="62">
        <v>-13.5</v>
      </c>
      <c r="D96" s="62">
        <v>-12</v>
      </c>
      <c r="E96" s="62">
        <v>-5</v>
      </c>
      <c r="F96" s="62">
        <v>-5.6</v>
      </c>
      <c r="G96" s="62">
        <v>-2.5</v>
      </c>
      <c r="H96" s="62">
        <v>0.6</v>
      </c>
      <c r="I96" s="62">
        <v>3.2</v>
      </c>
      <c r="J96" s="62">
        <v>15.8</v>
      </c>
      <c r="K96" s="62">
        <v>12.6</v>
      </c>
      <c r="L96" s="62">
        <v>19</v>
      </c>
      <c r="M96" s="62">
        <v>11.7</v>
      </c>
      <c r="N96" s="62">
        <v>20.5</v>
      </c>
      <c r="O96" s="62">
        <v>15</v>
      </c>
      <c r="P96" s="62">
        <v>9</v>
      </c>
      <c r="Q96" s="62">
        <v>16</v>
      </c>
      <c r="R96" s="62">
        <v>-9.1</v>
      </c>
      <c r="S96" s="62">
        <v>10.3</v>
      </c>
      <c r="T96" s="62">
        <v>26.7</v>
      </c>
      <c r="U96" s="62">
        <v>30.1</v>
      </c>
      <c r="V96" s="62">
        <v>35.700000000000003</v>
      </c>
      <c r="W96" s="62">
        <v>54</v>
      </c>
      <c r="X96" s="62">
        <v>46.5</v>
      </c>
      <c r="Y96" s="62">
        <v>42.1</v>
      </c>
      <c r="Z96" s="62">
        <v>25.8</v>
      </c>
      <c r="AA96" s="62">
        <v>25.8</v>
      </c>
      <c r="AB96" s="53">
        <v>12</v>
      </c>
      <c r="AC96" s="53">
        <v>11</v>
      </c>
      <c r="AD96" s="53">
        <v>3</v>
      </c>
      <c r="AE96" s="53">
        <v>-8</v>
      </c>
      <c r="AF96" s="123">
        <v>-9</v>
      </c>
      <c r="AG96" s="120">
        <v>60</v>
      </c>
      <c r="AH96" s="56">
        <f t="shared" si="24"/>
        <v>54</v>
      </c>
      <c r="AI96" s="121">
        <f t="shared" si="25"/>
        <v>0.75</v>
      </c>
    </row>
    <row r="97" spans="1:37" x14ac:dyDescent="0.25">
      <c r="A97" s="124" t="s">
        <v>100</v>
      </c>
      <c r="B97" s="65">
        <v>9.4</v>
      </c>
      <c r="C97" s="65">
        <v>7.3</v>
      </c>
      <c r="D97" s="65">
        <v>10</v>
      </c>
      <c r="E97" s="65">
        <v>13.6</v>
      </c>
      <c r="F97" s="65">
        <v>37.799999999999997</v>
      </c>
      <c r="G97" s="65">
        <v>41.5</v>
      </c>
      <c r="H97" s="65">
        <v>56.4</v>
      </c>
      <c r="I97" s="65">
        <v>88.1</v>
      </c>
      <c r="J97" s="65">
        <v>107</v>
      </c>
      <c r="K97" s="65">
        <v>111.6</v>
      </c>
      <c r="L97" s="65">
        <v>97</v>
      </c>
      <c r="M97" s="65">
        <v>101</v>
      </c>
      <c r="N97" s="65">
        <v>86.8</v>
      </c>
      <c r="O97" s="65">
        <v>80</v>
      </c>
      <c r="P97" s="65">
        <v>73</v>
      </c>
      <c r="Q97" s="65">
        <v>68</v>
      </c>
      <c r="R97" s="65">
        <v>69.2</v>
      </c>
      <c r="S97" s="65">
        <v>64.3</v>
      </c>
      <c r="T97" s="65">
        <v>53.6</v>
      </c>
      <c r="U97" s="65">
        <v>74.900000000000006</v>
      </c>
      <c r="V97" s="65">
        <v>92.5</v>
      </c>
      <c r="W97" s="65">
        <v>115</v>
      </c>
      <c r="X97" s="65">
        <v>107.1</v>
      </c>
      <c r="Y97" s="65">
        <v>88.2</v>
      </c>
      <c r="Z97" s="65">
        <v>91</v>
      </c>
      <c r="AA97" s="65">
        <v>91</v>
      </c>
      <c r="AB97" s="125">
        <v>61.5</v>
      </c>
      <c r="AC97" s="125">
        <v>46</v>
      </c>
      <c r="AD97" s="125">
        <v>30</v>
      </c>
      <c r="AE97" s="125">
        <v>0</v>
      </c>
      <c r="AF97" s="126">
        <v>3</v>
      </c>
      <c r="AG97" s="127">
        <v>120</v>
      </c>
      <c r="AH97" s="56">
        <f t="shared" si="24"/>
        <v>115</v>
      </c>
      <c r="AI97" s="121">
        <f t="shared" si="25"/>
        <v>0.75</v>
      </c>
    </row>
    <row r="98" spans="1:37" x14ac:dyDescent="0.25">
      <c r="A98" s="124" t="s">
        <v>101</v>
      </c>
      <c r="B98" s="65">
        <v>30.4</v>
      </c>
      <c r="C98" s="65">
        <v>29.9</v>
      </c>
      <c r="D98" s="65">
        <v>32</v>
      </c>
      <c r="E98" s="65">
        <v>28.1</v>
      </c>
      <c r="F98" s="65">
        <v>46.5</v>
      </c>
      <c r="G98" s="65">
        <v>46.5</v>
      </c>
      <c r="H98" s="65">
        <v>55.2</v>
      </c>
      <c r="I98" s="65">
        <v>69</v>
      </c>
      <c r="J98" s="65">
        <v>70</v>
      </c>
      <c r="K98" s="65">
        <v>75</v>
      </c>
      <c r="L98" s="65">
        <v>61</v>
      </c>
      <c r="M98" s="65">
        <v>73</v>
      </c>
      <c r="N98" s="65">
        <v>68</v>
      </c>
      <c r="O98" s="65">
        <v>70</v>
      </c>
      <c r="P98" s="65">
        <v>73</v>
      </c>
      <c r="Q98" s="65">
        <v>65</v>
      </c>
      <c r="R98" s="65">
        <v>66.7</v>
      </c>
      <c r="S98" s="65">
        <v>58.5</v>
      </c>
      <c r="T98" s="65">
        <v>51</v>
      </c>
      <c r="U98" s="65">
        <v>62.9</v>
      </c>
      <c r="V98" s="65">
        <v>67.7</v>
      </c>
      <c r="W98" s="65">
        <v>85</v>
      </c>
      <c r="X98" s="65">
        <v>77.5</v>
      </c>
      <c r="Y98" s="65">
        <v>63.2</v>
      </c>
      <c r="Z98" s="65">
        <v>65.400000000000006</v>
      </c>
      <c r="AA98" s="65">
        <v>65.400000000000006</v>
      </c>
      <c r="AB98" s="125">
        <v>48.6</v>
      </c>
      <c r="AC98" s="125">
        <v>35</v>
      </c>
      <c r="AD98" s="125">
        <v>34</v>
      </c>
      <c r="AE98" s="125">
        <v>13</v>
      </c>
      <c r="AF98" s="126">
        <v>18</v>
      </c>
      <c r="AG98" s="127"/>
      <c r="AH98" s="56">
        <f t="shared" si="24"/>
        <v>85</v>
      </c>
      <c r="AI98" s="121">
        <f t="shared" si="25"/>
        <v>0.75</v>
      </c>
    </row>
    <row r="99" spans="1:37" ht="15.75" thickBot="1" x14ac:dyDescent="0.3">
      <c r="A99" s="124" t="s">
        <v>254</v>
      </c>
      <c r="B99" s="65">
        <v>34.1</v>
      </c>
      <c r="C99" s="65">
        <v>43.8</v>
      </c>
      <c r="D99" s="65">
        <v>43</v>
      </c>
      <c r="E99" s="65">
        <v>30.3</v>
      </c>
      <c r="F99" s="65">
        <v>17.3</v>
      </c>
      <c r="G99" s="65">
        <v>38.1</v>
      </c>
      <c r="H99" s="65">
        <v>36</v>
      </c>
      <c r="I99" s="65">
        <v>36.299999999999997</v>
      </c>
      <c r="J99" s="65">
        <v>21</v>
      </c>
      <c r="K99" s="65">
        <v>21.4</v>
      </c>
      <c r="L99" s="65">
        <v>45</v>
      </c>
      <c r="M99" s="65">
        <v>46</v>
      </c>
      <c r="N99" s="65">
        <v>38.5</v>
      </c>
      <c r="O99" s="65">
        <v>41</v>
      </c>
      <c r="P99" s="65">
        <v>43</v>
      </c>
      <c r="Q99" s="65">
        <v>39</v>
      </c>
      <c r="R99" s="65">
        <v>46.2</v>
      </c>
      <c r="S99" s="65">
        <v>38.5</v>
      </c>
      <c r="T99" s="65">
        <v>39.6</v>
      </c>
      <c r="U99" s="65">
        <v>26.3</v>
      </c>
      <c r="V99" s="65">
        <v>29.7</v>
      </c>
      <c r="W99" s="65">
        <v>69.5</v>
      </c>
      <c r="X99" s="65">
        <v>17.399999999999999</v>
      </c>
      <c r="Y99" s="65">
        <v>41.4</v>
      </c>
      <c r="Z99" s="65">
        <v>48.7</v>
      </c>
      <c r="AA99" s="65">
        <v>48.7</v>
      </c>
      <c r="AB99" s="125">
        <v>69.400000000000006</v>
      </c>
      <c r="AC99" s="125">
        <v>73</v>
      </c>
      <c r="AD99" s="125">
        <v>60</v>
      </c>
      <c r="AE99" s="125">
        <v>70</v>
      </c>
      <c r="AF99" s="126">
        <v>61</v>
      </c>
      <c r="AG99" s="128"/>
      <c r="AH99" s="56">
        <f t="shared" si="24"/>
        <v>73</v>
      </c>
      <c r="AI99" s="121">
        <f t="shared" si="25"/>
        <v>0.875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26">B101</f>
        <v>9.9</v>
      </c>
      <c r="D101" s="134">
        <f t="shared" si="26"/>
        <v>9.9</v>
      </c>
      <c r="E101" s="134">
        <f t="shared" si="26"/>
        <v>9.9</v>
      </c>
      <c r="F101" s="134">
        <f t="shared" si="26"/>
        <v>9.9</v>
      </c>
      <c r="G101" s="134">
        <f t="shared" si="26"/>
        <v>9.9</v>
      </c>
      <c r="H101" s="134">
        <f t="shared" si="26"/>
        <v>9.9</v>
      </c>
      <c r="I101" s="134">
        <f t="shared" si="26"/>
        <v>9.9</v>
      </c>
      <c r="J101" s="134">
        <f t="shared" si="26"/>
        <v>9.9</v>
      </c>
      <c r="K101" s="134">
        <f t="shared" si="26"/>
        <v>9.9</v>
      </c>
      <c r="L101" s="134">
        <f t="shared" si="26"/>
        <v>9.9</v>
      </c>
      <c r="M101" s="134">
        <f t="shared" si="26"/>
        <v>9.9</v>
      </c>
      <c r="N101" s="134">
        <f t="shared" si="26"/>
        <v>9.9</v>
      </c>
      <c r="O101" s="134">
        <f t="shared" si="26"/>
        <v>9.9</v>
      </c>
      <c r="P101" s="134">
        <f t="shared" si="26"/>
        <v>9.9</v>
      </c>
      <c r="Q101" s="134">
        <f t="shared" si="26"/>
        <v>9.9</v>
      </c>
      <c r="R101" s="134">
        <f t="shared" si="26"/>
        <v>9.9</v>
      </c>
      <c r="S101" s="134">
        <f t="shared" ref="S101:AF106" si="27">R101</f>
        <v>9.9</v>
      </c>
      <c r="T101" s="134">
        <f t="shared" si="27"/>
        <v>9.9</v>
      </c>
      <c r="U101" s="134">
        <f t="shared" si="27"/>
        <v>9.9</v>
      </c>
      <c r="V101" s="134">
        <f t="shared" si="27"/>
        <v>9.9</v>
      </c>
      <c r="W101" s="134">
        <f t="shared" si="27"/>
        <v>9.9</v>
      </c>
      <c r="X101" s="134">
        <f t="shared" si="27"/>
        <v>9.9</v>
      </c>
      <c r="Y101" s="134">
        <f t="shared" si="27"/>
        <v>9.9</v>
      </c>
      <c r="Z101" s="134">
        <f t="shared" si="27"/>
        <v>9.9</v>
      </c>
      <c r="AA101" s="134">
        <f t="shared" si="27"/>
        <v>9.9</v>
      </c>
      <c r="AB101" s="134">
        <f t="shared" si="27"/>
        <v>9.9</v>
      </c>
      <c r="AC101" s="134">
        <f t="shared" si="27"/>
        <v>9.9</v>
      </c>
      <c r="AD101" s="134">
        <f t="shared" si="27"/>
        <v>9.9</v>
      </c>
      <c r="AE101" s="134">
        <f t="shared" si="27"/>
        <v>9.9</v>
      </c>
      <c r="AF101" s="134">
        <f t="shared" si="27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26"/>
        <v>9.6</v>
      </c>
      <c r="D102" s="137">
        <f t="shared" si="26"/>
        <v>9.6</v>
      </c>
      <c r="E102" s="137">
        <f t="shared" si="26"/>
        <v>9.6</v>
      </c>
      <c r="F102" s="137">
        <f t="shared" si="26"/>
        <v>9.6</v>
      </c>
      <c r="G102" s="137">
        <f t="shared" si="26"/>
        <v>9.6</v>
      </c>
      <c r="H102" s="137">
        <f t="shared" si="26"/>
        <v>9.6</v>
      </c>
      <c r="I102" s="137">
        <f t="shared" si="26"/>
        <v>9.6</v>
      </c>
      <c r="J102" s="137">
        <f t="shared" si="26"/>
        <v>9.6</v>
      </c>
      <c r="K102" s="137">
        <f t="shared" si="26"/>
        <v>9.6</v>
      </c>
      <c r="L102" s="137">
        <f t="shared" si="26"/>
        <v>9.6</v>
      </c>
      <c r="M102" s="137">
        <f t="shared" si="26"/>
        <v>9.6</v>
      </c>
      <c r="N102" s="137">
        <f t="shared" si="26"/>
        <v>9.6</v>
      </c>
      <c r="O102" s="137">
        <f t="shared" si="26"/>
        <v>9.6</v>
      </c>
      <c r="P102" s="137">
        <f t="shared" si="26"/>
        <v>9.6</v>
      </c>
      <c r="Q102" s="137">
        <f t="shared" si="26"/>
        <v>9.6</v>
      </c>
      <c r="R102" s="137">
        <f t="shared" si="26"/>
        <v>9.6</v>
      </c>
      <c r="S102" s="137">
        <f t="shared" si="27"/>
        <v>9.6</v>
      </c>
      <c r="T102" s="137">
        <f t="shared" si="27"/>
        <v>9.6</v>
      </c>
      <c r="U102" s="137">
        <f t="shared" si="27"/>
        <v>9.6</v>
      </c>
      <c r="V102" s="137">
        <f t="shared" si="27"/>
        <v>9.6</v>
      </c>
      <c r="W102" s="137">
        <f t="shared" si="27"/>
        <v>9.6</v>
      </c>
      <c r="X102" s="137">
        <f t="shared" si="27"/>
        <v>9.6</v>
      </c>
      <c r="Y102" s="137">
        <f t="shared" si="27"/>
        <v>9.6</v>
      </c>
      <c r="Z102" s="137">
        <f t="shared" si="27"/>
        <v>9.6</v>
      </c>
      <c r="AA102" s="137">
        <f t="shared" si="27"/>
        <v>9.6</v>
      </c>
      <c r="AB102" s="137">
        <f t="shared" si="27"/>
        <v>9.6</v>
      </c>
      <c r="AC102" s="137">
        <f t="shared" si="27"/>
        <v>9.6</v>
      </c>
      <c r="AD102" s="137">
        <f t="shared" si="27"/>
        <v>9.6</v>
      </c>
      <c r="AE102" s="137">
        <f t="shared" si="27"/>
        <v>9.6</v>
      </c>
      <c r="AF102" s="137">
        <f t="shared" si="27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26"/>
        <v>9.98</v>
      </c>
      <c r="D103" s="137">
        <f t="shared" si="26"/>
        <v>9.98</v>
      </c>
      <c r="E103" s="137">
        <f t="shared" si="26"/>
        <v>9.98</v>
      </c>
      <c r="F103" s="137">
        <f t="shared" si="26"/>
        <v>9.98</v>
      </c>
      <c r="G103" s="137">
        <f t="shared" si="26"/>
        <v>9.98</v>
      </c>
      <c r="H103" s="137">
        <f t="shared" si="26"/>
        <v>9.98</v>
      </c>
      <c r="I103" s="137">
        <f t="shared" si="26"/>
        <v>9.98</v>
      </c>
      <c r="J103" s="137">
        <f t="shared" si="26"/>
        <v>9.98</v>
      </c>
      <c r="K103" s="137">
        <f t="shared" si="26"/>
        <v>9.98</v>
      </c>
      <c r="L103" s="137">
        <f t="shared" si="26"/>
        <v>9.98</v>
      </c>
      <c r="M103" s="137">
        <f t="shared" si="26"/>
        <v>9.98</v>
      </c>
      <c r="N103" s="137">
        <f t="shared" si="26"/>
        <v>9.98</v>
      </c>
      <c r="O103" s="137">
        <f t="shared" si="26"/>
        <v>9.98</v>
      </c>
      <c r="P103" s="137">
        <f t="shared" si="26"/>
        <v>9.98</v>
      </c>
      <c r="Q103" s="137">
        <f t="shared" si="26"/>
        <v>9.98</v>
      </c>
      <c r="R103" s="137">
        <f t="shared" si="26"/>
        <v>9.98</v>
      </c>
      <c r="S103" s="137">
        <f t="shared" si="27"/>
        <v>9.98</v>
      </c>
      <c r="T103" s="137">
        <f t="shared" si="27"/>
        <v>9.98</v>
      </c>
      <c r="U103" s="137">
        <f t="shared" si="27"/>
        <v>9.98</v>
      </c>
      <c r="V103" s="137">
        <f t="shared" si="27"/>
        <v>9.98</v>
      </c>
      <c r="W103" s="137">
        <f t="shared" si="27"/>
        <v>9.98</v>
      </c>
      <c r="X103" s="137">
        <f t="shared" si="27"/>
        <v>9.98</v>
      </c>
      <c r="Y103" s="137">
        <f t="shared" si="27"/>
        <v>9.98</v>
      </c>
      <c r="Z103" s="137">
        <f t="shared" si="27"/>
        <v>9.98</v>
      </c>
      <c r="AA103" s="137">
        <f t="shared" si="27"/>
        <v>9.98</v>
      </c>
      <c r="AB103" s="137">
        <f t="shared" si="27"/>
        <v>9.98</v>
      </c>
      <c r="AC103" s="137">
        <f t="shared" si="27"/>
        <v>9.98</v>
      </c>
      <c r="AD103" s="137">
        <f t="shared" si="27"/>
        <v>9.98</v>
      </c>
      <c r="AE103" s="137">
        <f t="shared" si="27"/>
        <v>9.98</v>
      </c>
      <c r="AF103" s="137">
        <f t="shared" si="27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26"/>
        <v>9.1</v>
      </c>
      <c r="D104" s="137">
        <f t="shared" si="26"/>
        <v>9.1</v>
      </c>
      <c r="E104" s="137">
        <f t="shared" si="26"/>
        <v>9.1</v>
      </c>
      <c r="F104" s="137">
        <f t="shared" si="26"/>
        <v>9.1</v>
      </c>
      <c r="G104" s="137">
        <f t="shared" si="26"/>
        <v>9.1</v>
      </c>
      <c r="H104" s="137">
        <f t="shared" si="26"/>
        <v>9.1</v>
      </c>
      <c r="I104" s="137">
        <f t="shared" si="26"/>
        <v>9.1</v>
      </c>
      <c r="J104" s="137">
        <f t="shared" si="26"/>
        <v>9.1</v>
      </c>
      <c r="K104" s="137">
        <f t="shared" si="26"/>
        <v>9.1</v>
      </c>
      <c r="L104" s="137">
        <f t="shared" si="26"/>
        <v>9.1</v>
      </c>
      <c r="M104" s="137">
        <f t="shared" si="26"/>
        <v>9.1</v>
      </c>
      <c r="N104" s="137">
        <f t="shared" si="26"/>
        <v>9.1</v>
      </c>
      <c r="O104" s="137">
        <f t="shared" si="26"/>
        <v>9.1</v>
      </c>
      <c r="P104" s="137">
        <f t="shared" si="26"/>
        <v>9.1</v>
      </c>
      <c r="Q104" s="137">
        <f t="shared" si="26"/>
        <v>9.1</v>
      </c>
      <c r="R104" s="137">
        <f t="shared" si="26"/>
        <v>9.1</v>
      </c>
      <c r="S104" s="137">
        <f t="shared" si="27"/>
        <v>9.1</v>
      </c>
      <c r="T104" s="137">
        <f t="shared" si="27"/>
        <v>9.1</v>
      </c>
      <c r="U104" s="137">
        <f t="shared" si="27"/>
        <v>9.1</v>
      </c>
      <c r="V104" s="137">
        <f t="shared" si="27"/>
        <v>9.1</v>
      </c>
      <c r="W104" s="137">
        <f t="shared" si="27"/>
        <v>9.1</v>
      </c>
      <c r="X104" s="137">
        <f t="shared" si="27"/>
        <v>9.1</v>
      </c>
      <c r="Y104" s="137">
        <f t="shared" si="27"/>
        <v>9.1</v>
      </c>
      <c r="Z104" s="137">
        <f t="shared" si="27"/>
        <v>9.1</v>
      </c>
      <c r="AA104" s="137">
        <f t="shared" si="27"/>
        <v>9.1</v>
      </c>
      <c r="AB104" s="137">
        <f t="shared" si="27"/>
        <v>9.1</v>
      </c>
      <c r="AC104" s="137">
        <f t="shared" si="27"/>
        <v>9.1</v>
      </c>
      <c r="AD104" s="137">
        <f t="shared" si="27"/>
        <v>9.1</v>
      </c>
      <c r="AE104" s="137">
        <f t="shared" si="27"/>
        <v>9.1</v>
      </c>
      <c r="AF104" s="137">
        <f t="shared" si="27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26"/>
        <v>9.18</v>
      </c>
      <c r="D105" s="137">
        <f t="shared" si="26"/>
        <v>9.18</v>
      </c>
      <c r="E105" s="137">
        <f t="shared" si="26"/>
        <v>9.18</v>
      </c>
      <c r="F105" s="137">
        <f t="shared" si="26"/>
        <v>9.18</v>
      </c>
      <c r="G105" s="137">
        <f t="shared" si="26"/>
        <v>9.18</v>
      </c>
      <c r="H105" s="137">
        <f t="shared" si="26"/>
        <v>9.18</v>
      </c>
      <c r="I105" s="137">
        <f t="shared" si="26"/>
        <v>9.18</v>
      </c>
      <c r="J105" s="137">
        <f t="shared" si="26"/>
        <v>9.18</v>
      </c>
      <c r="K105" s="137">
        <f t="shared" si="26"/>
        <v>9.18</v>
      </c>
      <c r="L105" s="137">
        <f t="shared" si="26"/>
        <v>9.18</v>
      </c>
      <c r="M105" s="137">
        <f t="shared" si="26"/>
        <v>9.18</v>
      </c>
      <c r="N105" s="137">
        <f t="shared" si="26"/>
        <v>9.18</v>
      </c>
      <c r="O105" s="137">
        <f t="shared" si="26"/>
        <v>9.18</v>
      </c>
      <c r="P105" s="137">
        <f t="shared" si="26"/>
        <v>9.18</v>
      </c>
      <c r="Q105" s="137">
        <f t="shared" si="26"/>
        <v>9.18</v>
      </c>
      <c r="R105" s="137">
        <f t="shared" si="26"/>
        <v>9.18</v>
      </c>
      <c r="S105" s="137">
        <f t="shared" si="27"/>
        <v>9.18</v>
      </c>
      <c r="T105" s="137">
        <f t="shared" si="27"/>
        <v>9.18</v>
      </c>
      <c r="U105" s="137">
        <f t="shared" si="27"/>
        <v>9.18</v>
      </c>
      <c r="V105" s="137">
        <f t="shared" si="27"/>
        <v>9.18</v>
      </c>
      <c r="W105" s="137">
        <f t="shared" si="27"/>
        <v>9.18</v>
      </c>
      <c r="X105" s="137">
        <f t="shared" si="27"/>
        <v>9.18</v>
      </c>
      <c r="Y105" s="137">
        <f t="shared" si="27"/>
        <v>9.18</v>
      </c>
      <c r="Z105" s="137">
        <f t="shared" si="27"/>
        <v>9.18</v>
      </c>
      <c r="AA105" s="137">
        <f t="shared" si="27"/>
        <v>9.18</v>
      </c>
      <c r="AB105" s="137">
        <f t="shared" si="27"/>
        <v>9.18</v>
      </c>
      <c r="AC105" s="137">
        <f t="shared" si="27"/>
        <v>9.18</v>
      </c>
      <c r="AD105" s="137">
        <f t="shared" si="27"/>
        <v>9.18</v>
      </c>
      <c r="AE105" s="137">
        <f t="shared" si="27"/>
        <v>9.18</v>
      </c>
      <c r="AF105" s="137">
        <f t="shared" si="27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26"/>
        <v>7</v>
      </c>
      <c r="D106" s="137">
        <f t="shared" si="26"/>
        <v>7</v>
      </c>
      <c r="E106" s="137">
        <f t="shared" si="26"/>
        <v>7</v>
      </c>
      <c r="F106" s="137">
        <f t="shared" si="26"/>
        <v>7</v>
      </c>
      <c r="G106" s="137">
        <f t="shared" si="26"/>
        <v>7</v>
      </c>
      <c r="H106" s="137">
        <f t="shared" si="26"/>
        <v>7</v>
      </c>
      <c r="I106" s="137">
        <f t="shared" si="26"/>
        <v>7</v>
      </c>
      <c r="J106" s="137">
        <f t="shared" si="26"/>
        <v>7</v>
      </c>
      <c r="K106" s="137">
        <f t="shared" si="26"/>
        <v>7</v>
      </c>
      <c r="L106" s="137">
        <f t="shared" si="26"/>
        <v>7</v>
      </c>
      <c r="M106" s="137">
        <f t="shared" si="26"/>
        <v>7</v>
      </c>
      <c r="N106" s="137">
        <f t="shared" si="26"/>
        <v>7</v>
      </c>
      <c r="O106" s="137">
        <f t="shared" si="26"/>
        <v>7</v>
      </c>
      <c r="P106" s="137">
        <f t="shared" si="26"/>
        <v>7</v>
      </c>
      <c r="Q106" s="137">
        <f t="shared" si="26"/>
        <v>7</v>
      </c>
      <c r="R106" s="137">
        <f t="shared" si="26"/>
        <v>7</v>
      </c>
      <c r="S106" s="137">
        <f t="shared" si="27"/>
        <v>7</v>
      </c>
      <c r="T106" s="137">
        <f t="shared" si="27"/>
        <v>7</v>
      </c>
      <c r="U106" s="137">
        <f t="shared" si="27"/>
        <v>7</v>
      </c>
      <c r="V106" s="137">
        <f t="shared" si="27"/>
        <v>7</v>
      </c>
      <c r="W106" s="137">
        <f t="shared" si="27"/>
        <v>7</v>
      </c>
      <c r="X106" s="137">
        <f t="shared" si="27"/>
        <v>7</v>
      </c>
      <c r="Y106" s="137">
        <f t="shared" si="27"/>
        <v>7</v>
      </c>
      <c r="Z106" s="137">
        <f t="shared" si="27"/>
        <v>7</v>
      </c>
      <c r="AA106" s="137">
        <f t="shared" si="27"/>
        <v>7</v>
      </c>
      <c r="AB106" s="137">
        <f t="shared" si="27"/>
        <v>7</v>
      </c>
      <c r="AC106" s="137">
        <f t="shared" si="27"/>
        <v>7</v>
      </c>
      <c r="AD106" s="137">
        <f t="shared" si="27"/>
        <v>7</v>
      </c>
      <c r="AE106" s="137">
        <f t="shared" si="27"/>
        <v>7</v>
      </c>
      <c r="AF106" s="137">
        <f t="shared" si="27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28">B108</f>
        <v>2.25</v>
      </c>
      <c r="D108" s="137">
        <f t="shared" si="28"/>
        <v>2.25</v>
      </c>
      <c r="E108" s="137">
        <f t="shared" si="28"/>
        <v>2.25</v>
      </c>
      <c r="F108" s="137">
        <f t="shared" si="28"/>
        <v>2.25</v>
      </c>
      <c r="G108" s="137">
        <f t="shared" si="28"/>
        <v>2.25</v>
      </c>
      <c r="H108" s="137">
        <f t="shared" si="28"/>
        <v>2.25</v>
      </c>
      <c r="I108" s="137">
        <f t="shared" si="28"/>
        <v>2.25</v>
      </c>
      <c r="J108" s="137">
        <f t="shared" si="28"/>
        <v>2.25</v>
      </c>
      <c r="K108" s="137">
        <f t="shared" si="28"/>
        <v>2.25</v>
      </c>
      <c r="L108" s="137">
        <f t="shared" si="28"/>
        <v>2.25</v>
      </c>
      <c r="M108" s="137">
        <f t="shared" si="28"/>
        <v>2.25</v>
      </c>
      <c r="N108" s="137">
        <f t="shared" si="28"/>
        <v>2.25</v>
      </c>
      <c r="O108" s="137">
        <f t="shared" si="28"/>
        <v>2.25</v>
      </c>
      <c r="P108" s="137">
        <f t="shared" si="28"/>
        <v>2.25</v>
      </c>
      <c r="Q108" s="137">
        <f t="shared" si="28"/>
        <v>2.25</v>
      </c>
      <c r="R108" s="137">
        <f t="shared" si="28"/>
        <v>2.25</v>
      </c>
      <c r="S108" s="137">
        <f t="shared" ref="S108:AF109" si="29">R108</f>
        <v>2.25</v>
      </c>
      <c r="T108" s="137">
        <f t="shared" si="29"/>
        <v>2.25</v>
      </c>
      <c r="U108" s="137">
        <f t="shared" si="29"/>
        <v>2.25</v>
      </c>
      <c r="V108" s="137">
        <f t="shared" si="29"/>
        <v>2.25</v>
      </c>
      <c r="W108" s="137">
        <f t="shared" si="29"/>
        <v>2.25</v>
      </c>
      <c r="X108" s="137">
        <f t="shared" si="29"/>
        <v>2.25</v>
      </c>
      <c r="Y108" s="137">
        <f t="shared" si="29"/>
        <v>2.25</v>
      </c>
      <c r="Z108" s="137">
        <f t="shared" si="29"/>
        <v>2.25</v>
      </c>
      <c r="AA108" s="137">
        <f t="shared" si="29"/>
        <v>2.25</v>
      </c>
      <c r="AB108" s="137">
        <f t="shared" si="29"/>
        <v>2.25</v>
      </c>
      <c r="AC108" s="137">
        <f t="shared" si="29"/>
        <v>2.25</v>
      </c>
      <c r="AD108" s="137">
        <f t="shared" si="29"/>
        <v>2.25</v>
      </c>
      <c r="AE108" s="137">
        <f t="shared" si="29"/>
        <v>2.25</v>
      </c>
      <c r="AF108" s="137">
        <f t="shared" si="29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28"/>
        <v>1.64</v>
      </c>
      <c r="D109" s="137">
        <f t="shared" si="28"/>
        <v>1.64</v>
      </c>
      <c r="E109" s="137">
        <f t="shared" si="28"/>
        <v>1.64</v>
      </c>
      <c r="F109" s="137">
        <f t="shared" si="28"/>
        <v>1.64</v>
      </c>
      <c r="G109" s="137">
        <f t="shared" si="28"/>
        <v>1.64</v>
      </c>
      <c r="H109" s="137">
        <f t="shared" si="28"/>
        <v>1.64</v>
      </c>
      <c r="I109" s="137">
        <f t="shared" si="28"/>
        <v>1.64</v>
      </c>
      <c r="J109" s="137">
        <f t="shared" si="28"/>
        <v>1.64</v>
      </c>
      <c r="K109" s="137">
        <f t="shared" si="28"/>
        <v>1.64</v>
      </c>
      <c r="L109" s="137">
        <f t="shared" si="28"/>
        <v>1.64</v>
      </c>
      <c r="M109" s="137">
        <f t="shared" si="28"/>
        <v>1.64</v>
      </c>
      <c r="N109" s="137">
        <f t="shared" si="28"/>
        <v>1.64</v>
      </c>
      <c r="O109" s="137">
        <f t="shared" si="28"/>
        <v>1.64</v>
      </c>
      <c r="P109" s="137">
        <f t="shared" si="28"/>
        <v>1.64</v>
      </c>
      <c r="Q109" s="137">
        <f t="shared" si="28"/>
        <v>1.64</v>
      </c>
      <c r="R109" s="137">
        <f t="shared" si="28"/>
        <v>1.64</v>
      </c>
      <c r="S109" s="137">
        <f t="shared" si="29"/>
        <v>1.64</v>
      </c>
      <c r="T109" s="137">
        <f t="shared" si="29"/>
        <v>1.64</v>
      </c>
      <c r="U109" s="137">
        <f t="shared" si="29"/>
        <v>1.64</v>
      </c>
      <c r="V109" s="137">
        <f t="shared" si="29"/>
        <v>1.64</v>
      </c>
      <c r="W109" s="137">
        <f t="shared" si="29"/>
        <v>1.64</v>
      </c>
      <c r="X109" s="137">
        <f t="shared" si="29"/>
        <v>1.64</v>
      </c>
      <c r="Y109" s="137">
        <f t="shared" si="29"/>
        <v>1.64</v>
      </c>
      <c r="Z109" s="137">
        <f t="shared" si="29"/>
        <v>1.64</v>
      </c>
      <c r="AA109" s="137">
        <f t="shared" si="29"/>
        <v>1.64</v>
      </c>
      <c r="AB109" s="137">
        <f t="shared" si="29"/>
        <v>1.64</v>
      </c>
      <c r="AC109" s="137">
        <f t="shared" si="29"/>
        <v>1.64</v>
      </c>
      <c r="AD109" s="137">
        <f t="shared" si="29"/>
        <v>1.64</v>
      </c>
      <c r="AE109" s="137">
        <f t="shared" si="29"/>
        <v>1.64</v>
      </c>
      <c r="AF109" s="137">
        <f t="shared" si="29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30">B111</f>
        <v>1.62</v>
      </c>
      <c r="D111" s="137">
        <f t="shared" si="30"/>
        <v>1.62</v>
      </c>
      <c r="E111" s="137">
        <f t="shared" si="30"/>
        <v>1.62</v>
      </c>
      <c r="F111" s="137">
        <f t="shared" si="30"/>
        <v>1.62</v>
      </c>
      <c r="G111" s="137">
        <f t="shared" si="30"/>
        <v>1.62</v>
      </c>
      <c r="H111" s="137">
        <f t="shared" si="30"/>
        <v>1.62</v>
      </c>
      <c r="I111" s="137">
        <f t="shared" si="30"/>
        <v>1.62</v>
      </c>
      <c r="J111" s="137">
        <f t="shared" si="30"/>
        <v>1.62</v>
      </c>
      <c r="K111" s="137">
        <f t="shared" si="30"/>
        <v>1.62</v>
      </c>
      <c r="L111" s="137">
        <f t="shared" si="30"/>
        <v>1.62</v>
      </c>
      <c r="M111" s="137">
        <f t="shared" si="30"/>
        <v>1.62</v>
      </c>
      <c r="N111" s="137">
        <f t="shared" si="30"/>
        <v>1.62</v>
      </c>
      <c r="O111" s="137">
        <f t="shared" si="30"/>
        <v>1.62</v>
      </c>
      <c r="P111" s="137">
        <f t="shared" si="30"/>
        <v>1.62</v>
      </c>
      <c r="Q111" s="137">
        <f t="shared" si="30"/>
        <v>1.62</v>
      </c>
      <c r="R111" s="137">
        <f t="shared" si="30"/>
        <v>1.62</v>
      </c>
      <c r="S111" s="137">
        <f t="shared" ref="S111:AF126" si="31">R111</f>
        <v>1.62</v>
      </c>
      <c r="T111" s="137">
        <f t="shared" si="31"/>
        <v>1.62</v>
      </c>
      <c r="U111" s="137">
        <f t="shared" si="31"/>
        <v>1.62</v>
      </c>
      <c r="V111" s="137">
        <f t="shared" si="31"/>
        <v>1.62</v>
      </c>
      <c r="W111" s="137">
        <f t="shared" si="31"/>
        <v>1.62</v>
      </c>
      <c r="X111" s="137">
        <f t="shared" si="31"/>
        <v>1.62</v>
      </c>
      <c r="Y111" s="137">
        <f t="shared" si="31"/>
        <v>1.62</v>
      </c>
      <c r="Z111" s="137">
        <f t="shared" si="31"/>
        <v>1.62</v>
      </c>
      <c r="AA111" s="137">
        <f t="shared" si="31"/>
        <v>1.62</v>
      </c>
      <c r="AB111" s="137">
        <f t="shared" si="31"/>
        <v>1.62</v>
      </c>
      <c r="AC111" s="137">
        <f t="shared" si="31"/>
        <v>1.62</v>
      </c>
      <c r="AD111" s="137">
        <f t="shared" si="31"/>
        <v>1.62</v>
      </c>
      <c r="AE111" s="137">
        <f t="shared" si="31"/>
        <v>1.62</v>
      </c>
      <c r="AF111" s="137">
        <f t="shared" si="31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30"/>
        <v>8.36</v>
      </c>
      <c r="D112" s="137">
        <f t="shared" si="30"/>
        <v>8.36</v>
      </c>
      <c r="E112" s="137">
        <f t="shared" si="30"/>
        <v>8.36</v>
      </c>
      <c r="F112" s="137">
        <f t="shared" si="30"/>
        <v>8.36</v>
      </c>
      <c r="G112" s="137">
        <f t="shared" si="30"/>
        <v>8.36</v>
      </c>
      <c r="H112" s="137">
        <f t="shared" si="30"/>
        <v>8.36</v>
      </c>
      <c r="I112" s="137">
        <f t="shared" si="30"/>
        <v>8.36</v>
      </c>
      <c r="J112" s="137">
        <f t="shared" si="30"/>
        <v>8.36</v>
      </c>
      <c r="K112" s="137">
        <f t="shared" si="30"/>
        <v>8.36</v>
      </c>
      <c r="L112" s="137">
        <f t="shared" si="30"/>
        <v>8.36</v>
      </c>
      <c r="M112" s="137">
        <f t="shared" si="30"/>
        <v>8.36</v>
      </c>
      <c r="N112" s="137">
        <f t="shared" si="30"/>
        <v>8.36</v>
      </c>
      <c r="O112" s="137">
        <f t="shared" si="30"/>
        <v>8.36</v>
      </c>
      <c r="P112" s="137">
        <f t="shared" si="30"/>
        <v>8.36</v>
      </c>
      <c r="Q112" s="137">
        <f t="shared" si="30"/>
        <v>8.36</v>
      </c>
      <c r="R112" s="137">
        <f t="shared" si="30"/>
        <v>8.36</v>
      </c>
      <c r="S112" s="137">
        <f t="shared" si="31"/>
        <v>8.36</v>
      </c>
      <c r="T112" s="137">
        <f t="shared" si="31"/>
        <v>8.36</v>
      </c>
      <c r="U112" s="137">
        <f t="shared" si="31"/>
        <v>8.36</v>
      </c>
      <c r="V112" s="137">
        <f t="shared" si="31"/>
        <v>8.36</v>
      </c>
      <c r="W112" s="137">
        <f t="shared" si="31"/>
        <v>8.36</v>
      </c>
      <c r="X112" s="137">
        <f t="shared" si="31"/>
        <v>8.36</v>
      </c>
      <c r="Y112" s="137">
        <f t="shared" si="31"/>
        <v>8.36</v>
      </c>
      <c r="Z112" s="137">
        <f t="shared" si="31"/>
        <v>8.36</v>
      </c>
      <c r="AA112" s="137">
        <f t="shared" si="31"/>
        <v>8.36</v>
      </c>
      <c r="AB112" s="137">
        <f t="shared" si="31"/>
        <v>8.36</v>
      </c>
      <c r="AC112" s="137">
        <f t="shared" si="31"/>
        <v>8.36</v>
      </c>
      <c r="AD112" s="137">
        <f t="shared" si="31"/>
        <v>8.36</v>
      </c>
      <c r="AE112" s="137">
        <f t="shared" si="31"/>
        <v>8.36</v>
      </c>
      <c r="AF112" s="137">
        <f t="shared" si="31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30"/>
        <v>8</v>
      </c>
      <c r="D113" s="137">
        <f t="shared" si="30"/>
        <v>8</v>
      </c>
      <c r="E113" s="137">
        <f t="shared" si="30"/>
        <v>8</v>
      </c>
      <c r="F113" s="137">
        <f t="shared" si="30"/>
        <v>8</v>
      </c>
      <c r="G113" s="137">
        <f t="shared" si="30"/>
        <v>8</v>
      </c>
      <c r="H113" s="137">
        <f t="shared" si="30"/>
        <v>8</v>
      </c>
      <c r="I113" s="137">
        <v>5.4</v>
      </c>
      <c r="J113" s="137">
        <f t="shared" si="30"/>
        <v>5.4</v>
      </c>
      <c r="K113" s="137">
        <f t="shared" si="30"/>
        <v>5.4</v>
      </c>
      <c r="L113" s="137">
        <f t="shared" si="30"/>
        <v>5.4</v>
      </c>
      <c r="M113" s="137">
        <f t="shared" si="30"/>
        <v>5.4</v>
      </c>
      <c r="N113" s="137">
        <f t="shared" si="30"/>
        <v>5.4</v>
      </c>
      <c r="O113" s="137">
        <f t="shared" si="30"/>
        <v>5.4</v>
      </c>
      <c r="P113" s="137">
        <f t="shared" si="30"/>
        <v>5.4</v>
      </c>
      <c r="Q113" s="137">
        <f t="shared" si="30"/>
        <v>5.4</v>
      </c>
      <c r="R113" s="137">
        <f t="shared" si="30"/>
        <v>5.4</v>
      </c>
      <c r="S113" s="137">
        <f t="shared" si="31"/>
        <v>5.4</v>
      </c>
      <c r="T113" s="137">
        <f t="shared" si="31"/>
        <v>5.4</v>
      </c>
      <c r="U113" s="137">
        <f t="shared" si="31"/>
        <v>5.4</v>
      </c>
      <c r="V113" s="137">
        <f t="shared" si="31"/>
        <v>5.4</v>
      </c>
      <c r="W113" s="137">
        <f t="shared" si="31"/>
        <v>5.4</v>
      </c>
      <c r="X113" s="137">
        <f t="shared" si="31"/>
        <v>5.4</v>
      </c>
      <c r="Y113" s="137">
        <f t="shared" si="31"/>
        <v>5.4</v>
      </c>
      <c r="Z113" s="137">
        <f t="shared" si="31"/>
        <v>5.4</v>
      </c>
      <c r="AA113" s="137">
        <f t="shared" si="31"/>
        <v>5.4</v>
      </c>
      <c r="AB113" s="137">
        <f t="shared" si="31"/>
        <v>5.4</v>
      </c>
      <c r="AC113" s="137">
        <f t="shared" si="31"/>
        <v>5.4</v>
      </c>
      <c r="AD113" s="137">
        <f t="shared" si="31"/>
        <v>5.4</v>
      </c>
      <c r="AE113" s="137">
        <f t="shared" si="31"/>
        <v>5.4</v>
      </c>
      <c r="AF113" s="137">
        <f t="shared" si="31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30"/>
        <v>6.57</v>
      </c>
      <c r="D114" s="137">
        <f t="shared" si="30"/>
        <v>6.57</v>
      </c>
      <c r="E114" s="137">
        <f t="shared" si="30"/>
        <v>6.57</v>
      </c>
      <c r="F114" s="137">
        <f t="shared" si="30"/>
        <v>6.57</v>
      </c>
      <c r="G114" s="137">
        <f t="shared" si="30"/>
        <v>6.57</v>
      </c>
      <c r="H114" s="137">
        <f t="shared" si="30"/>
        <v>6.57</v>
      </c>
      <c r="I114" s="137">
        <f t="shared" si="30"/>
        <v>6.57</v>
      </c>
      <c r="J114" s="137">
        <f t="shared" si="30"/>
        <v>6.57</v>
      </c>
      <c r="K114" s="137">
        <f t="shared" si="30"/>
        <v>6.57</v>
      </c>
      <c r="L114" s="137">
        <f t="shared" si="30"/>
        <v>6.57</v>
      </c>
      <c r="M114" s="137">
        <f t="shared" si="30"/>
        <v>6.57</v>
      </c>
      <c r="N114" s="137">
        <f t="shared" si="30"/>
        <v>6.57</v>
      </c>
      <c r="O114" s="137">
        <f t="shared" si="30"/>
        <v>6.57</v>
      </c>
      <c r="P114" s="137">
        <f t="shared" si="30"/>
        <v>6.57</v>
      </c>
      <c r="Q114" s="137">
        <f t="shared" si="30"/>
        <v>6.57</v>
      </c>
      <c r="R114" s="137">
        <f t="shared" si="30"/>
        <v>6.57</v>
      </c>
      <c r="S114" s="137">
        <f t="shared" si="31"/>
        <v>6.57</v>
      </c>
      <c r="T114" s="137">
        <f t="shared" si="31"/>
        <v>6.57</v>
      </c>
      <c r="U114" s="137">
        <f t="shared" si="31"/>
        <v>6.57</v>
      </c>
      <c r="V114" s="137">
        <f t="shared" si="31"/>
        <v>6.57</v>
      </c>
      <c r="W114" s="137">
        <f t="shared" si="31"/>
        <v>6.57</v>
      </c>
      <c r="X114" s="137">
        <f t="shared" si="31"/>
        <v>6.57</v>
      </c>
      <c r="Y114" s="137">
        <f t="shared" si="31"/>
        <v>6.57</v>
      </c>
      <c r="Z114" s="137">
        <f t="shared" si="31"/>
        <v>6.57</v>
      </c>
      <c r="AA114" s="137">
        <f t="shared" si="31"/>
        <v>6.57</v>
      </c>
      <c r="AB114" s="137">
        <f t="shared" si="31"/>
        <v>6.57</v>
      </c>
      <c r="AC114" s="137">
        <f t="shared" si="31"/>
        <v>6.57</v>
      </c>
      <c r="AD114" s="137">
        <f t="shared" si="31"/>
        <v>6.57</v>
      </c>
      <c r="AE114" s="137">
        <f t="shared" si="31"/>
        <v>6.57</v>
      </c>
      <c r="AF114" s="137">
        <f t="shared" si="31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30"/>
        <v>3.43</v>
      </c>
      <c r="D115" s="137">
        <f t="shared" si="30"/>
        <v>3.43</v>
      </c>
      <c r="E115" s="137">
        <f t="shared" si="30"/>
        <v>3.43</v>
      </c>
      <c r="F115" s="137">
        <f t="shared" si="30"/>
        <v>3.43</v>
      </c>
      <c r="G115" s="137">
        <f t="shared" si="30"/>
        <v>3.43</v>
      </c>
      <c r="H115" s="137">
        <f t="shared" si="30"/>
        <v>3.43</v>
      </c>
      <c r="I115" s="137">
        <f t="shared" si="30"/>
        <v>3.43</v>
      </c>
      <c r="J115" s="137">
        <f t="shared" si="30"/>
        <v>3.43</v>
      </c>
      <c r="K115" s="137">
        <f t="shared" si="30"/>
        <v>3.43</v>
      </c>
      <c r="L115" s="137">
        <f t="shared" si="30"/>
        <v>3.43</v>
      </c>
      <c r="M115" s="137">
        <f t="shared" si="30"/>
        <v>3.43</v>
      </c>
      <c r="N115" s="137">
        <f t="shared" si="30"/>
        <v>3.43</v>
      </c>
      <c r="O115" s="137">
        <f t="shared" si="30"/>
        <v>3.43</v>
      </c>
      <c r="P115" s="137">
        <f t="shared" si="30"/>
        <v>3.43</v>
      </c>
      <c r="Q115" s="137">
        <f t="shared" si="30"/>
        <v>3.43</v>
      </c>
      <c r="R115" s="137">
        <f t="shared" si="30"/>
        <v>3.43</v>
      </c>
      <c r="S115" s="137">
        <f t="shared" si="31"/>
        <v>3.43</v>
      </c>
      <c r="T115" s="137">
        <f t="shared" si="31"/>
        <v>3.43</v>
      </c>
      <c r="U115" s="137">
        <f t="shared" si="31"/>
        <v>3.43</v>
      </c>
      <c r="V115" s="137">
        <f t="shared" si="31"/>
        <v>3.43</v>
      </c>
      <c r="W115" s="137">
        <f t="shared" si="31"/>
        <v>3.43</v>
      </c>
      <c r="X115" s="137">
        <f t="shared" si="31"/>
        <v>3.43</v>
      </c>
      <c r="Y115" s="137">
        <f t="shared" si="31"/>
        <v>3.43</v>
      </c>
      <c r="Z115" s="137">
        <f t="shared" si="31"/>
        <v>3.43</v>
      </c>
      <c r="AA115" s="137">
        <f t="shared" si="31"/>
        <v>3.43</v>
      </c>
      <c r="AB115" s="137">
        <f t="shared" si="31"/>
        <v>3.43</v>
      </c>
      <c r="AC115" s="137">
        <f t="shared" si="31"/>
        <v>3.43</v>
      </c>
      <c r="AD115" s="137">
        <f t="shared" si="31"/>
        <v>3.43</v>
      </c>
      <c r="AE115" s="137">
        <f t="shared" si="31"/>
        <v>3.43</v>
      </c>
      <c r="AF115" s="137">
        <f t="shared" si="31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30"/>
        <v>2.96</v>
      </c>
      <c r="D116" s="137">
        <f t="shared" si="30"/>
        <v>2.96</v>
      </c>
      <c r="E116" s="137">
        <f t="shared" si="30"/>
        <v>2.96</v>
      </c>
      <c r="F116" s="137">
        <f t="shared" si="30"/>
        <v>2.96</v>
      </c>
      <c r="G116" s="137">
        <f t="shared" si="30"/>
        <v>2.96</v>
      </c>
      <c r="H116" s="137">
        <f t="shared" si="30"/>
        <v>2.96</v>
      </c>
      <c r="I116" s="137">
        <f t="shared" si="30"/>
        <v>2.96</v>
      </c>
      <c r="J116" s="137">
        <f t="shared" si="30"/>
        <v>2.96</v>
      </c>
      <c r="K116" s="137">
        <f t="shared" si="30"/>
        <v>2.96</v>
      </c>
      <c r="L116" s="137">
        <f t="shared" si="30"/>
        <v>2.96</v>
      </c>
      <c r="M116" s="137">
        <f t="shared" si="30"/>
        <v>2.96</v>
      </c>
      <c r="N116" s="137">
        <f t="shared" si="30"/>
        <v>2.96</v>
      </c>
      <c r="O116" s="137">
        <f t="shared" si="30"/>
        <v>2.96</v>
      </c>
      <c r="P116" s="137">
        <f t="shared" si="30"/>
        <v>2.96</v>
      </c>
      <c r="Q116" s="137">
        <f t="shared" si="30"/>
        <v>2.96</v>
      </c>
      <c r="R116" s="137">
        <f t="shared" si="30"/>
        <v>2.96</v>
      </c>
      <c r="S116" s="137">
        <f t="shared" si="31"/>
        <v>2.96</v>
      </c>
      <c r="T116" s="137">
        <f t="shared" si="31"/>
        <v>2.96</v>
      </c>
      <c r="U116" s="137">
        <f t="shared" si="31"/>
        <v>2.96</v>
      </c>
      <c r="V116" s="137">
        <f t="shared" si="31"/>
        <v>2.96</v>
      </c>
      <c r="W116" s="137">
        <f t="shared" si="31"/>
        <v>2.96</v>
      </c>
      <c r="X116" s="137">
        <f t="shared" si="31"/>
        <v>2.96</v>
      </c>
      <c r="Y116" s="137">
        <f t="shared" si="31"/>
        <v>2.96</v>
      </c>
      <c r="Z116" s="137">
        <f t="shared" si="31"/>
        <v>2.96</v>
      </c>
      <c r="AA116" s="137">
        <f t="shared" si="31"/>
        <v>2.96</v>
      </c>
      <c r="AB116" s="137">
        <f t="shared" si="31"/>
        <v>2.96</v>
      </c>
      <c r="AC116" s="137">
        <f t="shared" si="31"/>
        <v>2.96</v>
      </c>
      <c r="AD116" s="137">
        <f t="shared" si="31"/>
        <v>2.96</v>
      </c>
      <c r="AE116" s="137">
        <f t="shared" si="31"/>
        <v>2.96</v>
      </c>
      <c r="AF116" s="137">
        <f t="shared" si="31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30"/>
        <v>8</v>
      </c>
      <c r="D117" s="137">
        <f t="shared" si="30"/>
        <v>8</v>
      </c>
      <c r="E117" s="137">
        <f t="shared" si="30"/>
        <v>8</v>
      </c>
      <c r="F117" s="137">
        <f t="shared" si="30"/>
        <v>8</v>
      </c>
      <c r="G117" s="137">
        <f t="shared" si="30"/>
        <v>8</v>
      </c>
      <c r="H117" s="137">
        <f t="shared" si="30"/>
        <v>8</v>
      </c>
      <c r="I117" s="137">
        <f t="shared" si="30"/>
        <v>8</v>
      </c>
      <c r="J117" s="137">
        <f t="shared" si="30"/>
        <v>8</v>
      </c>
      <c r="K117" s="137">
        <f t="shared" si="30"/>
        <v>8</v>
      </c>
      <c r="L117" s="137">
        <f t="shared" si="30"/>
        <v>8</v>
      </c>
      <c r="M117" s="137">
        <f t="shared" si="30"/>
        <v>8</v>
      </c>
      <c r="N117" s="137">
        <f t="shared" si="30"/>
        <v>8</v>
      </c>
      <c r="O117" s="137">
        <f t="shared" si="30"/>
        <v>8</v>
      </c>
      <c r="P117" s="137">
        <f t="shared" si="30"/>
        <v>8</v>
      </c>
      <c r="Q117" s="137">
        <f t="shared" si="30"/>
        <v>8</v>
      </c>
      <c r="R117" s="137">
        <f t="shared" si="30"/>
        <v>8</v>
      </c>
      <c r="S117" s="137">
        <f t="shared" si="31"/>
        <v>8</v>
      </c>
      <c r="T117" s="137">
        <f t="shared" si="31"/>
        <v>8</v>
      </c>
      <c r="U117" s="137">
        <f t="shared" si="31"/>
        <v>8</v>
      </c>
      <c r="V117" s="137">
        <f t="shared" si="31"/>
        <v>8</v>
      </c>
      <c r="W117" s="137">
        <f t="shared" si="31"/>
        <v>8</v>
      </c>
      <c r="X117" s="137">
        <f t="shared" si="31"/>
        <v>8</v>
      </c>
      <c r="Y117" s="137">
        <f t="shared" si="31"/>
        <v>8</v>
      </c>
      <c r="Z117" s="137">
        <f t="shared" si="31"/>
        <v>8</v>
      </c>
      <c r="AA117" s="137">
        <f t="shared" si="31"/>
        <v>8</v>
      </c>
      <c r="AB117" s="137">
        <f t="shared" si="31"/>
        <v>8</v>
      </c>
      <c r="AC117" s="137">
        <f t="shared" si="31"/>
        <v>8</v>
      </c>
      <c r="AD117" s="137">
        <f t="shared" si="31"/>
        <v>8</v>
      </c>
      <c r="AE117" s="137">
        <f t="shared" si="31"/>
        <v>8</v>
      </c>
      <c r="AF117" s="137">
        <f t="shared" si="31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30"/>
        <v>7</v>
      </c>
      <c r="E118" s="137">
        <f t="shared" si="30"/>
        <v>7</v>
      </c>
      <c r="F118" s="137">
        <f t="shared" si="30"/>
        <v>7</v>
      </c>
      <c r="G118" s="137">
        <f t="shared" si="30"/>
        <v>7</v>
      </c>
      <c r="H118" s="137">
        <f t="shared" si="30"/>
        <v>7</v>
      </c>
      <c r="I118" s="137">
        <f t="shared" si="30"/>
        <v>7</v>
      </c>
      <c r="J118" s="137">
        <f t="shared" si="30"/>
        <v>7</v>
      </c>
      <c r="K118" s="137">
        <f t="shared" si="30"/>
        <v>7</v>
      </c>
      <c r="L118" s="137">
        <f t="shared" si="30"/>
        <v>7</v>
      </c>
      <c r="M118" s="137">
        <f t="shared" si="30"/>
        <v>7</v>
      </c>
      <c r="N118" s="137">
        <f t="shared" si="30"/>
        <v>7</v>
      </c>
      <c r="O118" s="137">
        <f t="shared" si="30"/>
        <v>7</v>
      </c>
      <c r="P118" s="137">
        <f t="shared" si="30"/>
        <v>7</v>
      </c>
      <c r="Q118" s="137">
        <f t="shared" si="30"/>
        <v>7</v>
      </c>
      <c r="R118" s="137">
        <f t="shared" si="30"/>
        <v>7</v>
      </c>
      <c r="S118" s="137">
        <f t="shared" si="31"/>
        <v>7</v>
      </c>
      <c r="T118" s="137">
        <f t="shared" si="31"/>
        <v>7</v>
      </c>
      <c r="U118" s="137">
        <f t="shared" si="31"/>
        <v>7</v>
      </c>
      <c r="V118" s="137">
        <f t="shared" si="31"/>
        <v>7</v>
      </c>
      <c r="W118" s="137">
        <f t="shared" si="31"/>
        <v>7</v>
      </c>
      <c r="X118" s="137">
        <f t="shared" si="31"/>
        <v>7</v>
      </c>
      <c r="Y118" s="137">
        <f t="shared" si="31"/>
        <v>7</v>
      </c>
      <c r="Z118" s="137">
        <f t="shared" si="31"/>
        <v>7</v>
      </c>
      <c r="AA118" s="137">
        <f t="shared" si="31"/>
        <v>7</v>
      </c>
      <c r="AB118" s="137">
        <f t="shared" si="31"/>
        <v>7</v>
      </c>
      <c r="AC118" s="137">
        <f t="shared" si="31"/>
        <v>7</v>
      </c>
      <c r="AD118" s="137">
        <f t="shared" si="31"/>
        <v>7</v>
      </c>
      <c r="AE118" s="137">
        <f t="shared" si="31"/>
        <v>7</v>
      </c>
      <c r="AF118" s="137">
        <f t="shared" si="31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32">B119</f>
        <v>3.47</v>
      </c>
      <c r="D119" s="137">
        <f t="shared" si="32"/>
        <v>3.47</v>
      </c>
      <c r="E119" s="137">
        <f t="shared" si="32"/>
        <v>3.47</v>
      </c>
      <c r="F119" s="137">
        <f t="shared" si="32"/>
        <v>3.47</v>
      </c>
      <c r="G119" s="137">
        <f t="shared" si="32"/>
        <v>3.47</v>
      </c>
      <c r="H119" s="137">
        <f t="shared" si="32"/>
        <v>3.47</v>
      </c>
      <c r="I119" s="137">
        <f t="shared" si="32"/>
        <v>3.47</v>
      </c>
      <c r="J119" s="137">
        <f t="shared" si="32"/>
        <v>3.47</v>
      </c>
      <c r="K119" s="137">
        <f t="shared" si="32"/>
        <v>3.47</v>
      </c>
      <c r="L119" s="137">
        <f t="shared" si="32"/>
        <v>3.47</v>
      </c>
      <c r="M119" s="137">
        <f t="shared" si="32"/>
        <v>3.47</v>
      </c>
      <c r="N119" s="137">
        <f t="shared" si="32"/>
        <v>3.47</v>
      </c>
      <c r="O119" s="137">
        <f t="shared" si="32"/>
        <v>3.47</v>
      </c>
      <c r="P119" s="137">
        <f t="shared" si="32"/>
        <v>3.47</v>
      </c>
      <c r="Q119" s="137">
        <f t="shared" si="32"/>
        <v>3.47</v>
      </c>
      <c r="R119" s="137">
        <f t="shared" si="32"/>
        <v>3.47</v>
      </c>
      <c r="S119" s="137">
        <f t="shared" si="31"/>
        <v>3.47</v>
      </c>
      <c r="T119" s="137">
        <f t="shared" si="31"/>
        <v>3.47</v>
      </c>
      <c r="U119" s="137">
        <f t="shared" si="31"/>
        <v>3.47</v>
      </c>
      <c r="V119" s="137">
        <f t="shared" si="31"/>
        <v>3.47</v>
      </c>
      <c r="W119" s="137">
        <f t="shared" si="31"/>
        <v>3.47</v>
      </c>
      <c r="X119" s="137">
        <f t="shared" si="31"/>
        <v>3.47</v>
      </c>
      <c r="Y119" s="137">
        <f t="shared" si="31"/>
        <v>3.47</v>
      </c>
      <c r="Z119" s="137">
        <f t="shared" si="31"/>
        <v>3.47</v>
      </c>
      <c r="AA119" s="137">
        <f t="shared" si="31"/>
        <v>3.47</v>
      </c>
      <c r="AB119" s="137">
        <f t="shared" si="31"/>
        <v>3.47</v>
      </c>
      <c r="AC119" s="137">
        <f t="shared" si="31"/>
        <v>3.47</v>
      </c>
      <c r="AD119" s="137">
        <f t="shared" si="31"/>
        <v>3.47</v>
      </c>
      <c r="AE119" s="137">
        <f t="shared" si="31"/>
        <v>3.47</v>
      </c>
      <c r="AF119" s="137">
        <f t="shared" si="31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32"/>
        <v>2.1</v>
      </c>
      <c r="D120" s="137">
        <f t="shared" si="32"/>
        <v>2.1</v>
      </c>
      <c r="E120" s="137">
        <f t="shared" si="32"/>
        <v>2.1</v>
      </c>
      <c r="F120" s="137">
        <f t="shared" si="32"/>
        <v>2.1</v>
      </c>
      <c r="G120" s="137">
        <f t="shared" si="32"/>
        <v>2.1</v>
      </c>
      <c r="H120" s="137">
        <f t="shared" si="32"/>
        <v>2.1</v>
      </c>
      <c r="I120" s="137">
        <f t="shared" si="32"/>
        <v>2.1</v>
      </c>
      <c r="J120" s="137">
        <f t="shared" si="32"/>
        <v>2.1</v>
      </c>
      <c r="K120" s="137">
        <f t="shared" si="32"/>
        <v>2.1</v>
      </c>
      <c r="L120" s="137">
        <f t="shared" si="32"/>
        <v>2.1</v>
      </c>
      <c r="M120" s="137">
        <f t="shared" si="32"/>
        <v>2.1</v>
      </c>
      <c r="N120" s="137">
        <f t="shared" si="32"/>
        <v>2.1</v>
      </c>
      <c r="O120" s="137">
        <f t="shared" si="32"/>
        <v>2.1</v>
      </c>
      <c r="P120" s="137">
        <f t="shared" si="32"/>
        <v>2.1</v>
      </c>
      <c r="Q120" s="137">
        <f t="shared" si="32"/>
        <v>2.1</v>
      </c>
      <c r="R120" s="137">
        <f t="shared" si="32"/>
        <v>2.1</v>
      </c>
      <c r="S120" s="137">
        <f t="shared" si="31"/>
        <v>2.1</v>
      </c>
      <c r="T120" s="137">
        <f t="shared" si="31"/>
        <v>2.1</v>
      </c>
      <c r="U120" s="137">
        <f t="shared" si="31"/>
        <v>2.1</v>
      </c>
      <c r="V120" s="137">
        <f t="shared" si="31"/>
        <v>2.1</v>
      </c>
      <c r="W120" s="137">
        <f t="shared" si="31"/>
        <v>2.1</v>
      </c>
      <c r="X120" s="137">
        <f t="shared" si="31"/>
        <v>2.1</v>
      </c>
      <c r="Y120" s="137">
        <f t="shared" si="31"/>
        <v>2.1</v>
      </c>
      <c r="Z120" s="137">
        <f t="shared" si="31"/>
        <v>2.1</v>
      </c>
      <c r="AA120" s="137">
        <f t="shared" si="31"/>
        <v>2.1</v>
      </c>
      <c r="AB120" s="137">
        <f t="shared" si="31"/>
        <v>2.1</v>
      </c>
      <c r="AC120" s="137">
        <f t="shared" si="31"/>
        <v>2.1</v>
      </c>
      <c r="AD120" s="137">
        <f t="shared" si="31"/>
        <v>2.1</v>
      </c>
      <c r="AE120" s="137">
        <f t="shared" si="31"/>
        <v>2.1</v>
      </c>
      <c r="AF120" s="137">
        <f t="shared" si="31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32"/>
        <v>9.3000000000000007</v>
      </c>
      <c r="D121" s="137">
        <f t="shared" si="32"/>
        <v>9.3000000000000007</v>
      </c>
      <c r="E121" s="137">
        <f t="shared" si="32"/>
        <v>9.3000000000000007</v>
      </c>
      <c r="F121" s="137">
        <f t="shared" si="32"/>
        <v>9.3000000000000007</v>
      </c>
      <c r="G121" s="137">
        <f t="shared" si="32"/>
        <v>9.3000000000000007</v>
      </c>
      <c r="H121" s="137">
        <f t="shared" si="32"/>
        <v>9.3000000000000007</v>
      </c>
      <c r="I121" s="137">
        <f t="shared" si="32"/>
        <v>9.3000000000000007</v>
      </c>
      <c r="J121" s="137">
        <f t="shared" si="32"/>
        <v>9.3000000000000007</v>
      </c>
      <c r="K121" s="137">
        <f t="shared" si="32"/>
        <v>9.3000000000000007</v>
      </c>
      <c r="L121" s="137">
        <f t="shared" si="32"/>
        <v>9.3000000000000007</v>
      </c>
      <c r="M121" s="137">
        <f t="shared" si="32"/>
        <v>9.3000000000000007</v>
      </c>
      <c r="N121" s="137">
        <f t="shared" si="32"/>
        <v>9.3000000000000007</v>
      </c>
      <c r="O121" s="137">
        <f t="shared" si="32"/>
        <v>9.3000000000000007</v>
      </c>
      <c r="P121" s="137">
        <f t="shared" si="32"/>
        <v>9.3000000000000007</v>
      </c>
      <c r="Q121" s="137">
        <f t="shared" si="32"/>
        <v>9.3000000000000007</v>
      </c>
      <c r="R121" s="137">
        <f t="shared" si="32"/>
        <v>9.3000000000000007</v>
      </c>
      <c r="S121" s="137">
        <f t="shared" si="31"/>
        <v>9.3000000000000007</v>
      </c>
      <c r="T121" s="137">
        <f t="shared" si="31"/>
        <v>9.3000000000000007</v>
      </c>
      <c r="U121" s="137">
        <f t="shared" si="31"/>
        <v>9.3000000000000007</v>
      </c>
      <c r="V121" s="137">
        <f t="shared" si="31"/>
        <v>9.3000000000000007</v>
      </c>
      <c r="W121" s="137">
        <f t="shared" si="31"/>
        <v>9.3000000000000007</v>
      </c>
      <c r="X121" s="137">
        <f t="shared" si="31"/>
        <v>9.3000000000000007</v>
      </c>
      <c r="Y121" s="137">
        <f t="shared" si="31"/>
        <v>9.3000000000000007</v>
      </c>
      <c r="Z121" s="137">
        <f t="shared" si="31"/>
        <v>9.3000000000000007</v>
      </c>
      <c r="AA121" s="137">
        <f t="shared" si="31"/>
        <v>9.3000000000000007</v>
      </c>
      <c r="AB121" s="137">
        <f t="shared" si="31"/>
        <v>9.3000000000000007</v>
      </c>
      <c r="AC121" s="137">
        <f t="shared" si="31"/>
        <v>9.3000000000000007</v>
      </c>
      <c r="AD121" s="137">
        <f t="shared" si="31"/>
        <v>9.3000000000000007</v>
      </c>
      <c r="AE121" s="137">
        <f t="shared" si="31"/>
        <v>9.3000000000000007</v>
      </c>
      <c r="AF121" s="137">
        <f t="shared" si="31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2"/>
        <v>0</v>
      </c>
      <c r="D122" s="137">
        <f t="shared" si="32"/>
        <v>0</v>
      </c>
      <c r="E122" s="137">
        <f t="shared" si="32"/>
        <v>0</v>
      </c>
      <c r="F122" s="137">
        <f t="shared" si="32"/>
        <v>0</v>
      </c>
      <c r="G122" s="137">
        <f t="shared" si="32"/>
        <v>0</v>
      </c>
      <c r="H122" s="137">
        <f t="shared" si="32"/>
        <v>0</v>
      </c>
      <c r="I122" s="137">
        <f t="shared" si="32"/>
        <v>0</v>
      </c>
      <c r="J122" s="137">
        <f t="shared" si="32"/>
        <v>0</v>
      </c>
      <c r="K122" s="137">
        <f t="shared" si="32"/>
        <v>0</v>
      </c>
      <c r="L122" s="137">
        <f t="shared" si="32"/>
        <v>0</v>
      </c>
      <c r="M122" s="137">
        <f t="shared" si="32"/>
        <v>0</v>
      </c>
      <c r="N122" s="137">
        <f t="shared" si="32"/>
        <v>0</v>
      </c>
      <c r="O122" s="137">
        <f t="shared" si="32"/>
        <v>0</v>
      </c>
      <c r="P122" s="137">
        <f t="shared" si="32"/>
        <v>0</v>
      </c>
      <c r="Q122" s="137">
        <f t="shared" si="32"/>
        <v>0</v>
      </c>
      <c r="R122" s="137">
        <f t="shared" si="32"/>
        <v>0</v>
      </c>
      <c r="S122" s="137">
        <f t="shared" si="31"/>
        <v>0</v>
      </c>
      <c r="T122" s="137">
        <f t="shared" si="31"/>
        <v>0</v>
      </c>
      <c r="U122" s="137">
        <f t="shared" si="31"/>
        <v>0</v>
      </c>
      <c r="V122" s="137">
        <f t="shared" si="31"/>
        <v>0</v>
      </c>
      <c r="W122" s="137">
        <f t="shared" si="31"/>
        <v>0</v>
      </c>
      <c r="X122" s="137">
        <f t="shared" si="31"/>
        <v>0</v>
      </c>
      <c r="Y122" s="137">
        <f t="shared" si="31"/>
        <v>0</v>
      </c>
      <c r="Z122" s="137">
        <f t="shared" si="31"/>
        <v>0</v>
      </c>
      <c r="AA122" s="137">
        <f t="shared" si="31"/>
        <v>0</v>
      </c>
      <c r="AB122" s="137">
        <f t="shared" si="31"/>
        <v>0</v>
      </c>
      <c r="AC122" s="137">
        <f t="shared" si="31"/>
        <v>0</v>
      </c>
      <c r="AD122" s="137">
        <f t="shared" si="31"/>
        <v>0</v>
      </c>
      <c r="AE122" s="137">
        <f t="shared" si="31"/>
        <v>0</v>
      </c>
      <c r="AF122" s="137">
        <f t="shared" si="31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32"/>
        <v>0</v>
      </c>
      <c r="D123" s="137">
        <f t="shared" si="32"/>
        <v>0</v>
      </c>
      <c r="E123" s="137">
        <f t="shared" si="32"/>
        <v>0</v>
      </c>
      <c r="F123" s="137">
        <f t="shared" si="32"/>
        <v>0</v>
      </c>
      <c r="G123" s="137">
        <f t="shared" si="32"/>
        <v>0</v>
      </c>
      <c r="H123" s="137">
        <f t="shared" si="32"/>
        <v>0</v>
      </c>
      <c r="I123" s="137">
        <f t="shared" si="32"/>
        <v>0</v>
      </c>
      <c r="J123" s="137">
        <f t="shared" si="32"/>
        <v>0</v>
      </c>
      <c r="K123" s="137">
        <f t="shared" si="32"/>
        <v>0</v>
      </c>
      <c r="L123" s="137">
        <f t="shared" si="32"/>
        <v>0</v>
      </c>
      <c r="M123" s="137">
        <f t="shared" si="32"/>
        <v>0</v>
      </c>
      <c r="N123" s="137">
        <f t="shared" si="32"/>
        <v>0</v>
      </c>
      <c r="O123" s="137">
        <f t="shared" si="32"/>
        <v>0</v>
      </c>
      <c r="P123" s="137">
        <f t="shared" si="32"/>
        <v>0</v>
      </c>
      <c r="Q123" s="137">
        <f t="shared" si="32"/>
        <v>0</v>
      </c>
      <c r="R123" s="137">
        <f t="shared" si="32"/>
        <v>0</v>
      </c>
      <c r="S123" s="137">
        <f t="shared" si="31"/>
        <v>0</v>
      </c>
      <c r="T123" s="137">
        <f t="shared" si="31"/>
        <v>0</v>
      </c>
      <c r="U123" s="137">
        <f t="shared" si="31"/>
        <v>0</v>
      </c>
      <c r="V123" s="137">
        <f t="shared" si="31"/>
        <v>0</v>
      </c>
      <c r="W123" s="137">
        <f t="shared" si="31"/>
        <v>0</v>
      </c>
      <c r="X123" s="137">
        <f t="shared" si="31"/>
        <v>0</v>
      </c>
      <c r="Y123" s="137">
        <f t="shared" si="31"/>
        <v>0</v>
      </c>
      <c r="Z123" s="137">
        <f t="shared" si="31"/>
        <v>0</v>
      </c>
      <c r="AA123" s="137">
        <f t="shared" si="31"/>
        <v>0</v>
      </c>
      <c r="AB123" s="137">
        <f t="shared" si="31"/>
        <v>0</v>
      </c>
      <c r="AC123" s="137">
        <f t="shared" si="31"/>
        <v>0</v>
      </c>
      <c r="AD123" s="137">
        <f t="shared" si="31"/>
        <v>0</v>
      </c>
      <c r="AE123" s="137">
        <f t="shared" si="31"/>
        <v>0</v>
      </c>
      <c r="AF123" s="137">
        <f t="shared" si="31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32"/>
        <v>5</v>
      </c>
      <c r="D124" s="137">
        <f t="shared" si="32"/>
        <v>5</v>
      </c>
      <c r="E124" s="137">
        <f t="shared" si="32"/>
        <v>5</v>
      </c>
      <c r="F124" s="137">
        <f t="shared" si="32"/>
        <v>5</v>
      </c>
      <c r="G124" s="137">
        <f t="shared" si="32"/>
        <v>5</v>
      </c>
      <c r="H124" s="137">
        <f t="shared" si="32"/>
        <v>5</v>
      </c>
      <c r="I124" s="137">
        <f t="shared" si="32"/>
        <v>5</v>
      </c>
      <c r="J124" s="137">
        <f t="shared" si="32"/>
        <v>5</v>
      </c>
      <c r="K124" s="137">
        <f t="shared" si="32"/>
        <v>5</v>
      </c>
      <c r="L124" s="137">
        <f t="shared" si="32"/>
        <v>5</v>
      </c>
      <c r="M124" s="137">
        <f t="shared" si="32"/>
        <v>5</v>
      </c>
      <c r="N124" s="137">
        <f t="shared" si="32"/>
        <v>5</v>
      </c>
      <c r="O124" s="137">
        <f t="shared" si="32"/>
        <v>5</v>
      </c>
      <c r="P124" s="137">
        <f t="shared" si="32"/>
        <v>5</v>
      </c>
      <c r="Q124" s="137">
        <f t="shared" si="32"/>
        <v>5</v>
      </c>
      <c r="R124" s="137">
        <f t="shared" si="32"/>
        <v>5</v>
      </c>
      <c r="S124" s="137">
        <f t="shared" si="31"/>
        <v>5</v>
      </c>
      <c r="T124" s="137">
        <f t="shared" si="31"/>
        <v>5</v>
      </c>
      <c r="U124" s="137">
        <f t="shared" si="31"/>
        <v>5</v>
      </c>
      <c r="V124" s="137">
        <f t="shared" si="31"/>
        <v>5</v>
      </c>
      <c r="W124" s="137">
        <f t="shared" si="31"/>
        <v>5</v>
      </c>
      <c r="X124" s="137">
        <f t="shared" si="31"/>
        <v>5</v>
      </c>
      <c r="Y124" s="137">
        <f t="shared" si="31"/>
        <v>5</v>
      </c>
      <c r="Z124" s="137">
        <f t="shared" si="31"/>
        <v>5</v>
      </c>
      <c r="AA124" s="137">
        <f t="shared" si="31"/>
        <v>5</v>
      </c>
      <c r="AB124" s="137">
        <f t="shared" si="31"/>
        <v>5</v>
      </c>
      <c r="AC124" s="137">
        <f t="shared" si="31"/>
        <v>5</v>
      </c>
      <c r="AD124" s="137">
        <f t="shared" si="31"/>
        <v>5</v>
      </c>
      <c r="AE124" s="137">
        <f t="shared" si="31"/>
        <v>5</v>
      </c>
      <c r="AF124" s="137">
        <f t="shared" si="31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32"/>
        <v>1</v>
      </c>
      <c r="D125" s="137">
        <f t="shared" si="32"/>
        <v>1</v>
      </c>
      <c r="E125" s="137">
        <f t="shared" si="32"/>
        <v>1</v>
      </c>
      <c r="F125" s="137">
        <f t="shared" si="32"/>
        <v>1</v>
      </c>
      <c r="G125" s="137">
        <f t="shared" si="32"/>
        <v>1</v>
      </c>
      <c r="H125" s="137">
        <f t="shared" si="32"/>
        <v>1</v>
      </c>
      <c r="I125" s="137">
        <f t="shared" si="32"/>
        <v>1</v>
      </c>
      <c r="J125" s="137">
        <f t="shared" si="32"/>
        <v>1</v>
      </c>
      <c r="K125" s="137">
        <f t="shared" si="32"/>
        <v>1</v>
      </c>
      <c r="L125" s="137">
        <f t="shared" si="32"/>
        <v>1</v>
      </c>
      <c r="M125" s="137">
        <f t="shared" si="32"/>
        <v>1</v>
      </c>
      <c r="N125" s="137">
        <f t="shared" si="32"/>
        <v>1</v>
      </c>
      <c r="O125" s="137">
        <f t="shared" si="32"/>
        <v>1</v>
      </c>
      <c r="P125" s="137">
        <f t="shared" si="32"/>
        <v>1</v>
      </c>
      <c r="Q125" s="137">
        <f t="shared" si="32"/>
        <v>1</v>
      </c>
      <c r="R125" s="137">
        <f t="shared" si="32"/>
        <v>1</v>
      </c>
      <c r="S125" s="137">
        <f t="shared" si="31"/>
        <v>1</v>
      </c>
      <c r="T125" s="137">
        <f t="shared" si="31"/>
        <v>1</v>
      </c>
      <c r="U125" s="137">
        <f t="shared" si="31"/>
        <v>1</v>
      </c>
      <c r="V125" s="137">
        <f t="shared" si="31"/>
        <v>1</v>
      </c>
      <c r="W125" s="137">
        <f t="shared" si="31"/>
        <v>1</v>
      </c>
      <c r="X125" s="137">
        <f t="shared" si="31"/>
        <v>1</v>
      </c>
      <c r="Y125" s="137">
        <f t="shared" si="31"/>
        <v>1</v>
      </c>
      <c r="Z125" s="137">
        <f t="shared" si="31"/>
        <v>1</v>
      </c>
      <c r="AA125" s="137">
        <f t="shared" si="31"/>
        <v>1</v>
      </c>
      <c r="AB125" s="137">
        <f t="shared" si="31"/>
        <v>1</v>
      </c>
      <c r="AC125" s="137">
        <f t="shared" si="31"/>
        <v>1</v>
      </c>
      <c r="AD125" s="137">
        <f t="shared" si="31"/>
        <v>1</v>
      </c>
      <c r="AE125" s="137">
        <f t="shared" si="31"/>
        <v>1</v>
      </c>
      <c r="AF125" s="137">
        <f t="shared" si="31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32"/>
        <v>1.58</v>
      </c>
      <c r="D126" s="137">
        <f t="shared" si="32"/>
        <v>1.58</v>
      </c>
      <c r="E126" s="137">
        <f t="shared" si="32"/>
        <v>1.58</v>
      </c>
      <c r="F126" s="137">
        <f t="shared" si="32"/>
        <v>1.58</v>
      </c>
      <c r="G126" s="137">
        <f t="shared" si="32"/>
        <v>1.58</v>
      </c>
      <c r="H126" s="137">
        <f t="shared" si="32"/>
        <v>1.58</v>
      </c>
      <c r="I126" s="137">
        <f t="shared" si="32"/>
        <v>1.58</v>
      </c>
      <c r="J126" s="137">
        <f t="shared" si="32"/>
        <v>1.58</v>
      </c>
      <c r="K126" s="137">
        <f t="shared" si="32"/>
        <v>1.58</v>
      </c>
      <c r="L126" s="137">
        <f t="shared" si="32"/>
        <v>1.58</v>
      </c>
      <c r="M126" s="137">
        <f t="shared" si="32"/>
        <v>1.58</v>
      </c>
      <c r="N126" s="137">
        <f t="shared" si="32"/>
        <v>1.58</v>
      </c>
      <c r="O126" s="137">
        <f t="shared" si="32"/>
        <v>1.58</v>
      </c>
      <c r="P126" s="137">
        <f t="shared" si="32"/>
        <v>1.58</v>
      </c>
      <c r="Q126" s="137">
        <f t="shared" si="32"/>
        <v>1.58</v>
      </c>
      <c r="R126" s="137">
        <f t="shared" si="32"/>
        <v>1.58</v>
      </c>
      <c r="S126" s="137">
        <f t="shared" si="31"/>
        <v>1.58</v>
      </c>
      <c r="T126" s="137">
        <f t="shared" si="31"/>
        <v>1.58</v>
      </c>
      <c r="U126" s="137">
        <f t="shared" si="31"/>
        <v>1.58</v>
      </c>
      <c r="V126" s="137">
        <f t="shared" si="31"/>
        <v>1.58</v>
      </c>
      <c r="W126" s="137">
        <f t="shared" si="31"/>
        <v>1.58</v>
      </c>
      <c r="X126" s="137">
        <f t="shared" si="31"/>
        <v>1.58</v>
      </c>
      <c r="Y126" s="137">
        <f t="shared" si="31"/>
        <v>1.58</v>
      </c>
      <c r="Z126" s="137">
        <f t="shared" si="31"/>
        <v>1.58</v>
      </c>
      <c r="AA126" s="137">
        <f t="shared" si="31"/>
        <v>1.58</v>
      </c>
      <c r="AB126" s="137">
        <f t="shared" si="31"/>
        <v>1.58</v>
      </c>
      <c r="AC126" s="137">
        <f t="shared" si="31"/>
        <v>1.58</v>
      </c>
      <c r="AD126" s="137">
        <f t="shared" si="31"/>
        <v>1.58</v>
      </c>
      <c r="AE126" s="137">
        <f t="shared" si="31"/>
        <v>1.58</v>
      </c>
      <c r="AF126" s="137">
        <f t="shared" si="31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32"/>
        <v>1.46</v>
      </c>
      <c r="D127" s="137">
        <f t="shared" si="32"/>
        <v>1.46</v>
      </c>
      <c r="E127" s="137">
        <f t="shared" si="32"/>
        <v>1.46</v>
      </c>
      <c r="F127" s="137">
        <f t="shared" si="32"/>
        <v>1.46</v>
      </c>
      <c r="G127" s="137">
        <f t="shared" si="32"/>
        <v>1.46</v>
      </c>
      <c r="H127" s="137">
        <f t="shared" si="32"/>
        <v>1.46</v>
      </c>
      <c r="I127" s="137">
        <f t="shared" si="32"/>
        <v>1.46</v>
      </c>
      <c r="J127" s="137">
        <f t="shared" si="32"/>
        <v>1.46</v>
      </c>
      <c r="K127" s="137">
        <f t="shared" si="32"/>
        <v>1.46</v>
      </c>
      <c r="L127" s="137">
        <f t="shared" si="32"/>
        <v>1.46</v>
      </c>
      <c r="M127" s="137">
        <f t="shared" si="32"/>
        <v>1.46</v>
      </c>
      <c r="N127" s="137">
        <f t="shared" si="32"/>
        <v>1.46</v>
      </c>
      <c r="O127" s="137">
        <f t="shared" si="32"/>
        <v>1.46</v>
      </c>
      <c r="P127" s="137">
        <f t="shared" si="32"/>
        <v>1.46</v>
      </c>
      <c r="Q127" s="137">
        <f t="shared" si="32"/>
        <v>1.46</v>
      </c>
      <c r="R127" s="137">
        <f t="shared" si="32"/>
        <v>1.46</v>
      </c>
      <c r="S127" s="137">
        <f t="shared" ref="S127:AF128" si="33">R127</f>
        <v>1.46</v>
      </c>
      <c r="T127" s="137">
        <f t="shared" si="33"/>
        <v>1.46</v>
      </c>
      <c r="U127" s="137">
        <f t="shared" si="33"/>
        <v>1.46</v>
      </c>
      <c r="V127" s="137">
        <f t="shared" si="33"/>
        <v>1.46</v>
      </c>
      <c r="W127" s="137">
        <f t="shared" si="33"/>
        <v>1.46</v>
      </c>
      <c r="X127" s="137">
        <f t="shared" si="33"/>
        <v>1.46</v>
      </c>
      <c r="Y127" s="137">
        <f t="shared" si="33"/>
        <v>1.46</v>
      </c>
      <c r="Z127" s="137">
        <f t="shared" si="33"/>
        <v>1.46</v>
      </c>
      <c r="AA127" s="137">
        <f t="shared" si="33"/>
        <v>1.46</v>
      </c>
      <c r="AB127" s="137">
        <f t="shared" si="33"/>
        <v>1.46</v>
      </c>
      <c r="AC127" s="137">
        <f t="shared" si="33"/>
        <v>1.46</v>
      </c>
      <c r="AD127" s="137">
        <f t="shared" si="33"/>
        <v>1.46</v>
      </c>
      <c r="AE127" s="137">
        <f t="shared" si="33"/>
        <v>1.46</v>
      </c>
      <c r="AF127" s="137">
        <f t="shared" si="33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32"/>
        <v>1.48</v>
      </c>
      <c r="D128" s="137">
        <f t="shared" si="32"/>
        <v>1.48</v>
      </c>
      <c r="E128" s="137">
        <f t="shared" si="32"/>
        <v>1.48</v>
      </c>
      <c r="F128" s="137">
        <f t="shared" si="32"/>
        <v>1.48</v>
      </c>
      <c r="G128" s="137">
        <f t="shared" si="32"/>
        <v>1.48</v>
      </c>
      <c r="H128" s="137">
        <f t="shared" si="32"/>
        <v>1.48</v>
      </c>
      <c r="I128" s="137">
        <f t="shared" si="32"/>
        <v>1.48</v>
      </c>
      <c r="J128" s="137">
        <f t="shared" si="32"/>
        <v>1.48</v>
      </c>
      <c r="K128" s="137">
        <f t="shared" si="32"/>
        <v>1.48</v>
      </c>
      <c r="L128" s="137">
        <f t="shared" si="32"/>
        <v>1.48</v>
      </c>
      <c r="M128" s="137">
        <f t="shared" si="32"/>
        <v>1.48</v>
      </c>
      <c r="N128" s="137">
        <f t="shared" si="32"/>
        <v>1.48</v>
      </c>
      <c r="O128" s="137">
        <f t="shared" si="32"/>
        <v>1.48</v>
      </c>
      <c r="P128" s="137">
        <f t="shared" si="32"/>
        <v>1.48</v>
      </c>
      <c r="Q128" s="137">
        <f t="shared" si="32"/>
        <v>1.48</v>
      </c>
      <c r="R128" s="137">
        <f t="shared" si="32"/>
        <v>1.48</v>
      </c>
      <c r="S128" s="137">
        <f t="shared" si="33"/>
        <v>1.48</v>
      </c>
      <c r="T128" s="137">
        <f t="shared" si="33"/>
        <v>1.48</v>
      </c>
      <c r="U128" s="137">
        <f t="shared" si="33"/>
        <v>1.48</v>
      </c>
      <c r="V128" s="137">
        <f t="shared" si="33"/>
        <v>1.48</v>
      </c>
      <c r="W128" s="137">
        <f t="shared" si="33"/>
        <v>1.48</v>
      </c>
      <c r="X128" s="137">
        <f t="shared" si="33"/>
        <v>1.48</v>
      </c>
      <c r="Y128" s="137">
        <f t="shared" si="33"/>
        <v>1.48</v>
      </c>
      <c r="Z128" s="137">
        <f t="shared" si="33"/>
        <v>1.48</v>
      </c>
      <c r="AA128" s="137">
        <f t="shared" si="33"/>
        <v>1.48</v>
      </c>
      <c r="AB128" s="137">
        <f t="shared" si="33"/>
        <v>1.48</v>
      </c>
      <c r="AC128" s="137">
        <f t="shared" si="33"/>
        <v>1.48</v>
      </c>
      <c r="AD128" s="137">
        <f t="shared" si="33"/>
        <v>1.48</v>
      </c>
      <c r="AE128" s="137">
        <f t="shared" si="33"/>
        <v>1.48</v>
      </c>
      <c r="AF128" s="137">
        <f t="shared" si="33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34">B130</f>
        <v>2.2000000000000002</v>
      </c>
      <c r="D130" s="137">
        <f t="shared" si="34"/>
        <v>2.2000000000000002</v>
      </c>
      <c r="E130" s="137">
        <f t="shared" si="34"/>
        <v>2.2000000000000002</v>
      </c>
      <c r="F130" s="137">
        <f t="shared" si="34"/>
        <v>2.2000000000000002</v>
      </c>
      <c r="G130" s="137">
        <f t="shared" si="34"/>
        <v>2.2000000000000002</v>
      </c>
      <c r="H130" s="137">
        <f t="shared" si="34"/>
        <v>2.2000000000000002</v>
      </c>
      <c r="I130" s="137">
        <f t="shared" si="34"/>
        <v>2.2000000000000002</v>
      </c>
      <c r="J130" s="137">
        <f t="shared" si="34"/>
        <v>2.2000000000000002</v>
      </c>
      <c r="K130" s="137">
        <f t="shared" si="34"/>
        <v>2.2000000000000002</v>
      </c>
      <c r="L130" s="137">
        <f t="shared" si="34"/>
        <v>2.2000000000000002</v>
      </c>
      <c r="M130" s="137">
        <f t="shared" si="34"/>
        <v>2.2000000000000002</v>
      </c>
      <c r="N130" s="137">
        <f t="shared" si="34"/>
        <v>2.2000000000000002</v>
      </c>
      <c r="O130" s="137">
        <f t="shared" si="34"/>
        <v>2.2000000000000002</v>
      </c>
      <c r="P130" s="137">
        <f t="shared" si="34"/>
        <v>2.2000000000000002</v>
      </c>
      <c r="Q130" s="137">
        <f t="shared" si="34"/>
        <v>2.2000000000000002</v>
      </c>
      <c r="R130" s="137">
        <f t="shared" si="34"/>
        <v>2.2000000000000002</v>
      </c>
      <c r="S130" s="137">
        <f t="shared" ref="S130:AF137" si="35">R130</f>
        <v>2.2000000000000002</v>
      </c>
      <c r="T130" s="137">
        <f t="shared" si="35"/>
        <v>2.2000000000000002</v>
      </c>
      <c r="U130" s="137">
        <f t="shared" si="35"/>
        <v>2.2000000000000002</v>
      </c>
      <c r="V130" s="137">
        <f t="shared" si="35"/>
        <v>2.2000000000000002</v>
      </c>
      <c r="W130" s="137">
        <f t="shared" si="35"/>
        <v>2.2000000000000002</v>
      </c>
      <c r="X130" s="137">
        <f t="shared" si="35"/>
        <v>2.2000000000000002</v>
      </c>
      <c r="Y130" s="137">
        <f t="shared" si="35"/>
        <v>2.2000000000000002</v>
      </c>
      <c r="Z130" s="137">
        <f t="shared" si="35"/>
        <v>2.2000000000000002</v>
      </c>
      <c r="AA130" s="137">
        <f t="shared" si="35"/>
        <v>2.2000000000000002</v>
      </c>
      <c r="AB130" s="137">
        <f t="shared" si="35"/>
        <v>2.2000000000000002</v>
      </c>
      <c r="AC130" s="137">
        <f t="shared" si="35"/>
        <v>2.2000000000000002</v>
      </c>
      <c r="AD130" s="137">
        <f t="shared" si="35"/>
        <v>2.2000000000000002</v>
      </c>
      <c r="AE130" s="137">
        <f t="shared" si="35"/>
        <v>2.2000000000000002</v>
      </c>
      <c r="AF130" s="137">
        <f t="shared" si="35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34"/>
        <v>2</v>
      </c>
      <c r="D131" s="137">
        <f t="shared" si="34"/>
        <v>2</v>
      </c>
      <c r="E131" s="137">
        <f t="shared" si="34"/>
        <v>2</v>
      </c>
      <c r="F131" s="137">
        <f t="shared" si="34"/>
        <v>2</v>
      </c>
      <c r="G131" s="137">
        <f t="shared" si="34"/>
        <v>2</v>
      </c>
      <c r="H131" s="137">
        <f t="shared" si="34"/>
        <v>2</v>
      </c>
      <c r="I131" s="137">
        <f t="shared" si="34"/>
        <v>2</v>
      </c>
      <c r="J131" s="137">
        <f t="shared" si="34"/>
        <v>2</v>
      </c>
      <c r="K131" s="137">
        <f t="shared" si="34"/>
        <v>2</v>
      </c>
      <c r="L131" s="137">
        <f t="shared" si="34"/>
        <v>2</v>
      </c>
      <c r="M131" s="137">
        <f t="shared" si="34"/>
        <v>2</v>
      </c>
      <c r="N131" s="137">
        <f t="shared" si="34"/>
        <v>2</v>
      </c>
      <c r="O131" s="137">
        <f t="shared" si="34"/>
        <v>2</v>
      </c>
      <c r="P131" s="137">
        <f t="shared" si="34"/>
        <v>2</v>
      </c>
      <c r="Q131" s="137">
        <f t="shared" si="34"/>
        <v>2</v>
      </c>
      <c r="R131" s="137">
        <f t="shared" si="34"/>
        <v>2</v>
      </c>
      <c r="S131" s="137">
        <f t="shared" si="35"/>
        <v>2</v>
      </c>
      <c r="T131" s="137">
        <f t="shared" si="35"/>
        <v>2</v>
      </c>
      <c r="U131" s="137">
        <f t="shared" si="35"/>
        <v>2</v>
      </c>
      <c r="V131" s="137">
        <f t="shared" si="35"/>
        <v>2</v>
      </c>
      <c r="W131" s="137">
        <f t="shared" si="35"/>
        <v>2</v>
      </c>
      <c r="X131" s="137">
        <f t="shared" si="35"/>
        <v>2</v>
      </c>
      <c r="Y131" s="137">
        <f t="shared" si="35"/>
        <v>2</v>
      </c>
      <c r="Z131" s="137">
        <f t="shared" si="35"/>
        <v>2</v>
      </c>
      <c r="AA131" s="137">
        <f t="shared" si="35"/>
        <v>2</v>
      </c>
      <c r="AB131" s="137">
        <f t="shared" si="35"/>
        <v>2</v>
      </c>
      <c r="AC131" s="137">
        <f t="shared" si="35"/>
        <v>2</v>
      </c>
      <c r="AD131" s="137">
        <f t="shared" si="35"/>
        <v>2</v>
      </c>
      <c r="AE131" s="137">
        <f t="shared" si="35"/>
        <v>2</v>
      </c>
      <c r="AF131" s="137">
        <f t="shared" si="35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34"/>
        <v>1.25</v>
      </c>
      <c r="D132" s="137">
        <f t="shared" si="34"/>
        <v>1.25</v>
      </c>
      <c r="E132" s="137">
        <f t="shared" si="34"/>
        <v>1.25</v>
      </c>
      <c r="F132" s="137">
        <f t="shared" si="34"/>
        <v>1.25</v>
      </c>
      <c r="G132" s="137">
        <f t="shared" si="34"/>
        <v>1.25</v>
      </c>
      <c r="H132" s="137">
        <f t="shared" si="34"/>
        <v>1.25</v>
      </c>
      <c r="I132" s="137">
        <f t="shared" si="34"/>
        <v>1.25</v>
      </c>
      <c r="J132" s="137">
        <f t="shared" si="34"/>
        <v>1.25</v>
      </c>
      <c r="K132" s="137">
        <f t="shared" si="34"/>
        <v>1.25</v>
      </c>
      <c r="L132" s="137">
        <f t="shared" si="34"/>
        <v>1.25</v>
      </c>
      <c r="M132" s="137">
        <f t="shared" si="34"/>
        <v>1.25</v>
      </c>
      <c r="N132" s="137">
        <f t="shared" si="34"/>
        <v>1.25</v>
      </c>
      <c r="O132" s="137">
        <f t="shared" si="34"/>
        <v>1.25</v>
      </c>
      <c r="P132" s="137">
        <f t="shared" si="34"/>
        <v>1.25</v>
      </c>
      <c r="Q132" s="137">
        <f t="shared" si="34"/>
        <v>1.25</v>
      </c>
      <c r="R132" s="137">
        <f t="shared" si="34"/>
        <v>1.25</v>
      </c>
      <c r="S132" s="137">
        <f t="shared" si="35"/>
        <v>1.25</v>
      </c>
      <c r="T132" s="137">
        <f t="shared" si="35"/>
        <v>1.25</v>
      </c>
      <c r="U132" s="137">
        <f t="shared" si="35"/>
        <v>1.25</v>
      </c>
      <c r="V132" s="137">
        <f t="shared" si="35"/>
        <v>1.25</v>
      </c>
      <c r="W132" s="137">
        <f t="shared" si="35"/>
        <v>1.25</v>
      </c>
      <c r="X132" s="137">
        <f t="shared" si="35"/>
        <v>1.25</v>
      </c>
      <c r="Y132" s="137">
        <f t="shared" si="35"/>
        <v>1.25</v>
      </c>
      <c r="Z132" s="137">
        <f t="shared" si="35"/>
        <v>1.25</v>
      </c>
      <c r="AA132" s="137">
        <f t="shared" si="35"/>
        <v>1.25</v>
      </c>
      <c r="AB132" s="137">
        <f t="shared" si="35"/>
        <v>1.25</v>
      </c>
      <c r="AC132" s="137">
        <f t="shared" si="35"/>
        <v>1.25</v>
      </c>
      <c r="AD132" s="137">
        <f t="shared" si="35"/>
        <v>1.25</v>
      </c>
      <c r="AE132" s="137">
        <f t="shared" si="35"/>
        <v>1.25</v>
      </c>
      <c r="AF132" s="137">
        <f t="shared" si="35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34"/>
        <v>1.1499999999999999</v>
      </c>
      <c r="D133" s="137">
        <f t="shared" si="34"/>
        <v>1.1499999999999999</v>
      </c>
      <c r="E133" s="137">
        <f t="shared" si="34"/>
        <v>1.1499999999999999</v>
      </c>
      <c r="F133" s="137">
        <f t="shared" si="34"/>
        <v>1.1499999999999999</v>
      </c>
      <c r="G133" s="137">
        <f t="shared" si="34"/>
        <v>1.1499999999999999</v>
      </c>
      <c r="H133" s="137">
        <f t="shared" si="34"/>
        <v>1.1499999999999999</v>
      </c>
      <c r="I133" s="137">
        <f t="shared" si="34"/>
        <v>1.1499999999999999</v>
      </c>
      <c r="J133" s="137">
        <f t="shared" si="34"/>
        <v>1.1499999999999999</v>
      </c>
      <c r="K133" s="137">
        <f t="shared" si="34"/>
        <v>1.1499999999999999</v>
      </c>
      <c r="L133" s="137">
        <f t="shared" si="34"/>
        <v>1.1499999999999999</v>
      </c>
      <c r="M133" s="137">
        <f t="shared" si="34"/>
        <v>1.1499999999999999</v>
      </c>
      <c r="N133" s="137">
        <f t="shared" si="34"/>
        <v>1.1499999999999999</v>
      </c>
      <c r="O133" s="137">
        <f t="shared" si="34"/>
        <v>1.1499999999999999</v>
      </c>
      <c r="P133" s="137">
        <f t="shared" si="34"/>
        <v>1.1499999999999999</v>
      </c>
      <c r="Q133" s="137">
        <f t="shared" si="34"/>
        <v>1.1499999999999999</v>
      </c>
      <c r="R133" s="137">
        <f t="shared" si="34"/>
        <v>1.1499999999999999</v>
      </c>
      <c r="S133" s="137">
        <f t="shared" si="35"/>
        <v>1.1499999999999999</v>
      </c>
      <c r="T133" s="137">
        <f t="shared" si="35"/>
        <v>1.1499999999999999</v>
      </c>
      <c r="U133" s="137">
        <f t="shared" si="35"/>
        <v>1.1499999999999999</v>
      </c>
      <c r="V133" s="137">
        <f t="shared" si="35"/>
        <v>1.1499999999999999</v>
      </c>
      <c r="W133" s="137">
        <f t="shared" si="35"/>
        <v>1.1499999999999999</v>
      </c>
      <c r="X133" s="137">
        <f t="shared" si="35"/>
        <v>1.1499999999999999</v>
      </c>
      <c r="Y133" s="137">
        <f t="shared" si="35"/>
        <v>1.1499999999999999</v>
      </c>
      <c r="Z133" s="137">
        <f t="shared" si="35"/>
        <v>1.1499999999999999</v>
      </c>
      <c r="AA133" s="137">
        <f t="shared" si="35"/>
        <v>1.1499999999999999</v>
      </c>
      <c r="AB133" s="137">
        <f t="shared" si="35"/>
        <v>1.1499999999999999</v>
      </c>
      <c r="AC133" s="137">
        <f t="shared" si="35"/>
        <v>1.1499999999999999</v>
      </c>
      <c r="AD133" s="137">
        <f t="shared" si="35"/>
        <v>1.1499999999999999</v>
      </c>
      <c r="AE133" s="137">
        <f t="shared" si="35"/>
        <v>1.1499999999999999</v>
      </c>
      <c r="AF133" s="137">
        <f t="shared" si="35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34"/>
        <v>2.133</v>
      </c>
      <c r="D134" s="137">
        <f t="shared" si="34"/>
        <v>2.133</v>
      </c>
      <c r="E134" s="137">
        <f t="shared" si="34"/>
        <v>2.133</v>
      </c>
      <c r="F134" s="137">
        <f t="shared" si="34"/>
        <v>2.133</v>
      </c>
      <c r="G134" s="137">
        <f t="shared" si="34"/>
        <v>2.133</v>
      </c>
      <c r="H134" s="137">
        <f t="shared" si="34"/>
        <v>2.133</v>
      </c>
      <c r="I134" s="137">
        <f t="shared" si="34"/>
        <v>2.133</v>
      </c>
      <c r="J134" s="137">
        <f t="shared" si="34"/>
        <v>2.133</v>
      </c>
      <c r="K134" s="137">
        <f t="shared" si="34"/>
        <v>2.133</v>
      </c>
      <c r="L134" s="137">
        <f t="shared" si="34"/>
        <v>2.133</v>
      </c>
      <c r="M134" s="137">
        <f t="shared" si="34"/>
        <v>2.133</v>
      </c>
      <c r="N134" s="137">
        <f t="shared" si="34"/>
        <v>2.133</v>
      </c>
      <c r="O134" s="137">
        <f t="shared" si="34"/>
        <v>2.133</v>
      </c>
      <c r="P134" s="137">
        <f t="shared" si="34"/>
        <v>2.133</v>
      </c>
      <c r="Q134" s="137">
        <f t="shared" si="34"/>
        <v>2.133</v>
      </c>
      <c r="R134" s="137">
        <f t="shared" si="34"/>
        <v>2.133</v>
      </c>
      <c r="S134" s="137">
        <f t="shared" si="35"/>
        <v>2.133</v>
      </c>
      <c r="T134" s="137">
        <f t="shared" si="35"/>
        <v>2.133</v>
      </c>
      <c r="U134" s="137">
        <f t="shared" si="35"/>
        <v>2.133</v>
      </c>
      <c r="V134" s="137">
        <f t="shared" si="35"/>
        <v>2.133</v>
      </c>
      <c r="W134" s="137">
        <f t="shared" si="35"/>
        <v>2.133</v>
      </c>
      <c r="X134" s="137">
        <f t="shared" si="35"/>
        <v>2.133</v>
      </c>
      <c r="Y134" s="137">
        <f t="shared" si="35"/>
        <v>2.133</v>
      </c>
      <c r="Z134" s="137">
        <f t="shared" si="35"/>
        <v>2.133</v>
      </c>
      <c r="AA134" s="137">
        <f t="shared" si="35"/>
        <v>2.133</v>
      </c>
      <c r="AB134" s="137">
        <f t="shared" si="35"/>
        <v>2.133</v>
      </c>
      <c r="AC134" s="137">
        <f t="shared" si="35"/>
        <v>2.133</v>
      </c>
      <c r="AD134" s="137">
        <f t="shared" si="35"/>
        <v>2.133</v>
      </c>
      <c r="AE134" s="137">
        <f t="shared" si="35"/>
        <v>2.133</v>
      </c>
      <c r="AF134" s="137">
        <f t="shared" si="35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34"/>
        <v>2.09</v>
      </c>
      <c r="D135" s="137">
        <f t="shared" si="34"/>
        <v>2.09</v>
      </c>
      <c r="E135" s="137">
        <f t="shared" si="34"/>
        <v>2.09</v>
      </c>
      <c r="F135" s="137">
        <f t="shared" si="34"/>
        <v>2.09</v>
      </c>
      <c r="G135" s="137">
        <f t="shared" si="34"/>
        <v>2.09</v>
      </c>
      <c r="H135" s="137">
        <f t="shared" si="34"/>
        <v>2.09</v>
      </c>
      <c r="I135" s="137">
        <f t="shared" si="34"/>
        <v>2.09</v>
      </c>
      <c r="J135" s="137">
        <f t="shared" si="34"/>
        <v>2.09</v>
      </c>
      <c r="K135" s="137">
        <f t="shared" si="34"/>
        <v>2.09</v>
      </c>
      <c r="L135" s="137">
        <f t="shared" si="34"/>
        <v>2.09</v>
      </c>
      <c r="M135" s="137">
        <f t="shared" si="34"/>
        <v>2.09</v>
      </c>
      <c r="N135" s="137">
        <f t="shared" si="34"/>
        <v>2.09</v>
      </c>
      <c r="O135" s="137">
        <f t="shared" si="34"/>
        <v>2.09</v>
      </c>
      <c r="P135" s="137">
        <f t="shared" si="34"/>
        <v>2.09</v>
      </c>
      <c r="Q135" s="137">
        <f t="shared" si="34"/>
        <v>2.09</v>
      </c>
      <c r="R135" s="137">
        <f t="shared" si="34"/>
        <v>2.09</v>
      </c>
      <c r="S135" s="137">
        <f t="shared" si="35"/>
        <v>2.09</v>
      </c>
      <c r="T135" s="137">
        <f t="shared" si="35"/>
        <v>2.09</v>
      </c>
      <c r="U135" s="137">
        <f t="shared" si="35"/>
        <v>2.09</v>
      </c>
      <c r="V135" s="137">
        <f t="shared" si="35"/>
        <v>2.09</v>
      </c>
      <c r="W135" s="137">
        <f t="shared" si="35"/>
        <v>2.09</v>
      </c>
      <c r="X135" s="137">
        <f t="shared" si="35"/>
        <v>2.09</v>
      </c>
      <c r="Y135" s="137">
        <f t="shared" si="35"/>
        <v>2.09</v>
      </c>
      <c r="Z135" s="137">
        <f t="shared" si="35"/>
        <v>2.09</v>
      </c>
      <c r="AA135" s="137">
        <f t="shared" si="35"/>
        <v>2.09</v>
      </c>
      <c r="AB135" s="137">
        <f t="shared" si="35"/>
        <v>2.09</v>
      </c>
      <c r="AC135" s="137">
        <f t="shared" si="35"/>
        <v>2.09</v>
      </c>
      <c r="AD135" s="137">
        <f t="shared" si="35"/>
        <v>2.09</v>
      </c>
      <c r="AE135" s="137">
        <f t="shared" si="35"/>
        <v>2.09</v>
      </c>
      <c r="AF135" s="137">
        <f t="shared" si="35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34"/>
        <v>1.1399999999999999</v>
      </c>
      <c r="D136" s="137">
        <f t="shared" si="34"/>
        <v>1.1399999999999999</v>
      </c>
      <c r="E136" s="137">
        <f t="shared" si="34"/>
        <v>1.1399999999999999</v>
      </c>
      <c r="F136" s="137">
        <f t="shared" si="34"/>
        <v>1.1399999999999999</v>
      </c>
      <c r="G136" s="137">
        <f t="shared" si="34"/>
        <v>1.1399999999999999</v>
      </c>
      <c r="H136" s="137">
        <f t="shared" si="34"/>
        <v>1.1399999999999999</v>
      </c>
      <c r="I136" s="137">
        <f t="shared" si="34"/>
        <v>1.1399999999999999</v>
      </c>
      <c r="J136" s="137">
        <f t="shared" si="34"/>
        <v>1.1399999999999999</v>
      </c>
      <c r="K136" s="137">
        <f t="shared" si="34"/>
        <v>1.1399999999999999</v>
      </c>
      <c r="L136" s="137">
        <f t="shared" si="34"/>
        <v>1.1399999999999999</v>
      </c>
      <c r="M136" s="137">
        <f t="shared" si="34"/>
        <v>1.1399999999999999</v>
      </c>
      <c r="N136" s="137">
        <f t="shared" si="34"/>
        <v>1.1399999999999999</v>
      </c>
      <c r="O136" s="137">
        <f t="shared" si="34"/>
        <v>1.1399999999999999</v>
      </c>
      <c r="P136" s="137">
        <f t="shared" si="34"/>
        <v>1.1399999999999999</v>
      </c>
      <c r="Q136" s="137">
        <f t="shared" si="34"/>
        <v>1.1399999999999999</v>
      </c>
      <c r="R136" s="137">
        <f t="shared" si="34"/>
        <v>1.1399999999999999</v>
      </c>
      <c r="S136" s="137">
        <f t="shared" si="35"/>
        <v>1.1399999999999999</v>
      </c>
      <c r="T136" s="137">
        <f t="shared" si="35"/>
        <v>1.1399999999999999</v>
      </c>
      <c r="U136" s="137">
        <f t="shared" si="35"/>
        <v>1.1399999999999999</v>
      </c>
      <c r="V136" s="137">
        <f t="shared" si="35"/>
        <v>1.1399999999999999</v>
      </c>
      <c r="W136" s="137">
        <f t="shared" si="35"/>
        <v>1.1399999999999999</v>
      </c>
      <c r="X136" s="137">
        <f t="shared" si="35"/>
        <v>1.1399999999999999</v>
      </c>
      <c r="Y136" s="137">
        <f t="shared" si="35"/>
        <v>1.1399999999999999</v>
      </c>
      <c r="Z136" s="137">
        <f t="shared" si="35"/>
        <v>1.1399999999999999</v>
      </c>
      <c r="AA136" s="137">
        <f t="shared" si="35"/>
        <v>1.1399999999999999</v>
      </c>
      <c r="AB136" s="137">
        <f t="shared" si="35"/>
        <v>1.1399999999999999</v>
      </c>
      <c r="AC136" s="137">
        <f t="shared" si="35"/>
        <v>1.1399999999999999</v>
      </c>
      <c r="AD136" s="137">
        <f t="shared" si="35"/>
        <v>1.1399999999999999</v>
      </c>
      <c r="AE136" s="137">
        <f t="shared" si="35"/>
        <v>1.1399999999999999</v>
      </c>
      <c r="AF136" s="137">
        <f t="shared" si="35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34"/>
        <v>0.82</v>
      </c>
      <c r="D137" s="137">
        <f t="shared" si="34"/>
        <v>0.82</v>
      </c>
      <c r="E137" s="137">
        <f t="shared" si="34"/>
        <v>0.82</v>
      </c>
      <c r="F137" s="137">
        <f t="shared" si="34"/>
        <v>0.82</v>
      </c>
      <c r="G137" s="137">
        <f t="shared" si="34"/>
        <v>0.82</v>
      </c>
      <c r="H137" s="137">
        <f t="shared" si="34"/>
        <v>0.82</v>
      </c>
      <c r="I137" s="137">
        <f t="shared" si="34"/>
        <v>0.82</v>
      </c>
      <c r="J137" s="137">
        <f t="shared" si="34"/>
        <v>0.82</v>
      </c>
      <c r="K137" s="137">
        <f t="shared" si="34"/>
        <v>0.82</v>
      </c>
      <c r="L137" s="137">
        <f t="shared" si="34"/>
        <v>0.82</v>
      </c>
      <c r="M137" s="137">
        <f t="shared" si="34"/>
        <v>0.82</v>
      </c>
      <c r="N137" s="137">
        <f t="shared" si="34"/>
        <v>0.82</v>
      </c>
      <c r="O137" s="137">
        <f t="shared" si="34"/>
        <v>0.82</v>
      </c>
      <c r="P137" s="137">
        <f t="shared" si="34"/>
        <v>0.82</v>
      </c>
      <c r="Q137" s="137">
        <f t="shared" si="34"/>
        <v>0.82</v>
      </c>
      <c r="R137" s="137">
        <f t="shared" si="34"/>
        <v>0.82</v>
      </c>
      <c r="S137" s="137">
        <f t="shared" si="35"/>
        <v>0.82</v>
      </c>
      <c r="T137" s="137">
        <f t="shared" si="35"/>
        <v>0.82</v>
      </c>
      <c r="U137" s="137">
        <f t="shared" si="35"/>
        <v>0.82</v>
      </c>
      <c r="V137" s="137">
        <f t="shared" si="35"/>
        <v>0.82</v>
      </c>
      <c r="W137" s="137">
        <f t="shared" si="35"/>
        <v>0.82</v>
      </c>
      <c r="X137" s="137">
        <f t="shared" si="35"/>
        <v>0.82</v>
      </c>
      <c r="Y137" s="137">
        <f t="shared" si="35"/>
        <v>0.82</v>
      </c>
      <c r="Z137" s="137">
        <f t="shared" si="35"/>
        <v>0.82</v>
      </c>
      <c r="AA137" s="137">
        <f t="shared" si="35"/>
        <v>0.82</v>
      </c>
      <c r="AB137" s="137">
        <f t="shared" si="35"/>
        <v>0.82</v>
      </c>
      <c r="AC137" s="137">
        <f t="shared" si="35"/>
        <v>0.82</v>
      </c>
      <c r="AD137" s="137">
        <f t="shared" si="35"/>
        <v>0.82</v>
      </c>
      <c r="AE137" s="137">
        <f t="shared" si="35"/>
        <v>0.82</v>
      </c>
      <c r="AF137" s="137">
        <f t="shared" si="35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36">B139</f>
        <v>2</v>
      </c>
      <c r="D139" s="137">
        <f t="shared" si="36"/>
        <v>2</v>
      </c>
      <c r="E139" s="137">
        <f t="shared" si="36"/>
        <v>2</v>
      </c>
      <c r="F139" s="137">
        <f t="shared" si="36"/>
        <v>2</v>
      </c>
      <c r="G139" s="137">
        <f t="shared" si="36"/>
        <v>2</v>
      </c>
      <c r="H139" s="137">
        <f t="shared" si="36"/>
        <v>2</v>
      </c>
      <c r="I139" s="137">
        <f t="shared" si="36"/>
        <v>2</v>
      </c>
      <c r="J139" s="137">
        <f t="shared" si="36"/>
        <v>2</v>
      </c>
      <c r="K139" s="137">
        <f t="shared" si="36"/>
        <v>2</v>
      </c>
      <c r="L139" s="137">
        <f t="shared" si="36"/>
        <v>2</v>
      </c>
      <c r="M139" s="137">
        <f t="shared" si="36"/>
        <v>2</v>
      </c>
      <c r="N139" s="137">
        <f t="shared" si="36"/>
        <v>2</v>
      </c>
      <c r="O139" s="137">
        <f t="shared" si="36"/>
        <v>2</v>
      </c>
      <c r="P139" s="137">
        <f t="shared" si="36"/>
        <v>2</v>
      </c>
      <c r="Q139" s="137">
        <f t="shared" si="36"/>
        <v>2</v>
      </c>
      <c r="R139" s="137">
        <f t="shared" si="36"/>
        <v>2</v>
      </c>
      <c r="S139" s="137">
        <f t="shared" ref="S139:AF145" si="37">R139</f>
        <v>2</v>
      </c>
      <c r="T139" s="137">
        <f t="shared" si="37"/>
        <v>2</v>
      </c>
      <c r="U139" s="137">
        <f t="shared" si="37"/>
        <v>2</v>
      </c>
      <c r="V139" s="137">
        <f t="shared" si="37"/>
        <v>2</v>
      </c>
      <c r="W139" s="137">
        <f t="shared" si="37"/>
        <v>2</v>
      </c>
      <c r="X139" s="137">
        <f t="shared" si="37"/>
        <v>2</v>
      </c>
      <c r="Y139" s="137">
        <f t="shared" si="37"/>
        <v>2</v>
      </c>
      <c r="Z139" s="137">
        <f t="shared" si="37"/>
        <v>2</v>
      </c>
      <c r="AA139" s="137">
        <f t="shared" si="37"/>
        <v>2</v>
      </c>
      <c r="AB139" s="137">
        <f t="shared" si="37"/>
        <v>2</v>
      </c>
      <c r="AC139" s="137">
        <f t="shared" si="37"/>
        <v>2</v>
      </c>
      <c r="AD139" s="137">
        <f t="shared" si="37"/>
        <v>2</v>
      </c>
      <c r="AE139" s="137">
        <f t="shared" si="37"/>
        <v>2</v>
      </c>
      <c r="AF139" s="137">
        <f t="shared" si="37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36"/>
        <v>5.61</v>
      </c>
      <c r="D140" s="137">
        <f t="shared" si="36"/>
        <v>5.61</v>
      </c>
      <c r="E140" s="137">
        <f t="shared" si="36"/>
        <v>5.61</v>
      </c>
      <c r="F140" s="137">
        <f t="shared" si="36"/>
        <v>5.61</v>
      </c>
      <c r="G140" s="137">
        <f t="shared" si="36"/>
        <v>5.61</v>
      </c>
      <c r="H140" s="137">
        <f t="shared" si="36"/>
        <v>5.61</v>
      </c>
      <c r="I140" s="137">
        <f t="shared" si="36"/>
        <v>5.61</v>
      </c>
      <c r="J140" s="137">
        <f t="shared" si="36"/>
        <v>5.61</v>
      </c>
      <c r="K140" s="137">
        <f t="shared" si="36"/>
        <v>5.61</v>
      </c>
      <c r="L140" s="137">
        <f t="shared" si="36"/>
        <v>5.61</v>
      </c>
      <c r="M140" s="137">
        <f t="shared" si="36"/>
        <v>5.61</v>
      </c>
      <c r="N140" s="137">
        <f t="shared" si="36"/>
        <v>5.61</v>
      </c>
      <c r="O140" s="137">
        <f t="shared" si="36"/>
        <v>5.61</v>
      </c>
      <c r="P140" s="137">
        <f t="shared" si="36"/>
        <v>5.61</v>
      </c>
      <c r="Q140" s="137">
        <f t="shared" si="36"/>
        <v>5.61</v>
      </c>
      <c r="R140" s="137">
        <f t="shared" si="36"/>
        <v>5.61</v>
      </c>
      <c r="S140" s="137">
        <f t="shared" si="37"/>
        <v>5.61</v>
      </c>
      <c r="T140" s="137">
        <f t="shared" si="37"/>
        <v>5.61</v>
      </c>
      <c r="U140" s="137">
        <f t="shared" si="37"/>
        <v>5.61</v>
      </c>
      <c r="V140" s="137">
        <f t="shared" si="37"/>
        <v>5.61</v>
      </c>
      <c r="W140" s="137">
        <f t="shared" si="37"/>
        <v>5.61</v>
      </c>
      <c r="X140" s="137">
        <f t="shared" si="37"/>
        <v>5.61</v>
      </c>
      <c r="Y140" s="137">
        <f t="shared" si="37"/>
        <v>5.61</v>
      </c>
      <c r="Z140" s="137">
        <f t="shared" si="37"/>
        <v>5.61</v>
      </c>
      <c r="AA140" s="137">
        <f t="shared" si="37"/>
        <v>5.61</v>
      </c>
      <c r="AB140" s="137">
        <f t="shared" si="37"/>
        <v>5.61</v>
      </c>
      <c r="AC140" s="137">
        <f t="shared" si="37"/>
        <v>5.61</v>
      </c>
      <c r="AD140" s="137">
        <f t="shared" si="37"/>
        <v>5.61</v>
      </c>
      <c r="AE140" s="137">
        <f t="shared" si="37"/>
        <v>5.61</v>
      </c>
      <c r="AF140" s="137">
        <f t="shared" si="37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6"/>
        <v>1.25</v>
      </c>
      <c r="D141" s="137">
        <f t="shared" si="36"/>
        <v>1.25</v>
      </c>
      <c r="E141" s="137">
        <f t="shared" si="36"/>
        <v>1.25</v>
      </c>
      <c r="F141" s="137">
        <f t="shared" si="36"/>
        <v>1.25</v>
      </c>
      <c r="G141" s="137">
        <f t="shared" si="36"/>
        <v>1.25</v>
      </c>
      <c r="H141" s="137">
        <f t="shared" si="36"/>
        <v>1.25</v>
      </c>
      <c r="I141" s="137">
        <f t="shared" si="36"/>
        <v>1.25</v>
      </c>
      <c r="J141" s="137">
        <f t="shared" si="36"/>
        <v>1.25</v>
      </c>
      <c r="K141" s="137">
        <f t="shared" si="36"/>
        <v>1.25</v>
      </c>
      <c r="L141" s="137">
        <f t="shared" si="36"/>
        <v>1.25</v>
      </c>
      <c r="M141" s="137">
        <f t="shared" si="36"/>
        <v>1.25</v>
      </c>
      <c r="N141" s="137">
        <f t="shared" si="36"/>
        <v>1.25</v>
      </c>
      <c r="O141" s="137">
        <f t="shared" si="36"/>
        <v>1.25</v>
      </c>
      <c r="P141" s="137">
        <f t="shared" si="36"/>
        <v>1.25</v>
      </c>
      <c r="Q141" s="137">
        <f t="shared" si="36"/>
        <v>1.25</v>
      </c>
      <c r="R141" s="137">
        <f t="shared" si="36"/>
        <v>1.25</v>
      </c>
      <c r="S141" s="137">
        <f t="shared" si="37"/>
        <v>1.25</v>
      </c>
      <c r="T141" s="137">
        <f t="shared" si="37"/>
        <v>1.25</v>
      </c>
      <c r="U141" s="137">
        <f t="shared" si="37"/>
        <v>1.25</v>
      </c>
      <c r="V141" s="137">
        <f t="shared" si="37"/>
        <v>1.25</v>
      </c>
      <c r="W141" s="137">
        <f t="shared" si="37"/>
        <v>1.25</v>
      </c>
      <c r="X141" s="137">
        <f t="shared" si="37"/>
        <v>1.25</v>
      </c>
      <c r="Y141" s="137">
        <f t="shared" si="37"/>
        <v>1.25</v>
      </c>
      <c r="Z141" s="137">
        <f t="shared" si="37"/>
        <v>1.25</v>
      </c>
      <c r="AA141" s="137">
        <f t="shared" si="37"/>
        <v>1.25</v>
      </c>
      <c r="AB141" s="137">
        <f t="shared" si="37"/>
        <v>1.25</v>
      </c>
      <c r="AC141" s="137">
        <f t="shared" si="37"/>
        <v>1.25</v>
      </c>
      <c r="AD141" s="137">
        <f t="shared" si="37"/>
        <v>1.25</v>
      </c>
      <c r="AE141" s="137">
        <f t="shared" si="37"/>
        <v>1.25</v>
      </c>
      <c r="AF141" s="137">
        <f t="shared" si="37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36"/>
        <v>1.25</v>
      </c>
      <c r="D142" s="137">
        <f t="shared" si="36"/>
        <v>1.25</v>
      </c>
      <c r="E142" s="137">
        <f t="shared" si="36"/>
        <v>1.25</v>
      </c>
      <c r="F142" s="137">
        <f t="shared" si="36"/>
        <v>1.25</v>
      </c>
      <c r="G142" s="137">
        <f t="shared" si="36"/>
        <v>1.25</v>
      </c>
      <c r="H142" s="137">
        <f t="shared" si="36"/>
        <v>1.25</v>
      </c>
      <c r="I142" s="137">
        <f t="shared" si="36"/>
        <v>1.25</v>
      </c>
      <c r="J142" s="137">
        <f t="shared" si="36"/>
        <v>1.25</v>
      </c>
      <c r="K142" s="137">
        <f t="shared" si="36"/>
        <v>1.25</v>
      </c>
      <c r="L142" s="137">
        <f t="shared" si="36"/>
        <v>1.25</v>
      </c>
      <c r="M142" s="137">
        <f t="shared" si="36"/>
        <v>1.25</v>
      </c>
      <c r="N142" s="137">
        <f t="shared" si="36"/>
        <v>1.25</v>
      </c>
      <c r="O142" s="137">
        <f t="shared" si="36"/>
        <v>1.25</v>
      </c>
      <c r="P142" s="137">
        <f t="shared" si="36"/>
        <v>1.25</v>
      </c>
      <c r="Q142" s="137">
        <f t="shared" si="36"/>
        <v>1.25</v>
      </c>
      <c r="R142" s="137">
        <f t="shared" si="36"/>
        <v>1.25</v>
      </c>
      <c r="S142" s="137">
        <f t="shared" si="37"/>
        <v>1.25</v>
      </c>
      <c r="T142" s="137">
        <f t="shared" si="37"/>
        <v>1.25</v>
      </c>
      <c r="U142" s="137">
        <f t="shared" si="37"/>
        <v>1.25</v>
      </c>
      <c r="V142" s="137">
        <f t="shared" si="37"/>
        <v>1.25</v>
      </c>
      <c r="W142" s="137">
        <f t="shared" si="37"/>
        <v>1.25</v>
      </c>
      <c r="X142" s="137">
        <f t="shared" si="37"/>
        <v>1.25</v>
      </c>
      <c r="Y142" s="137">
        <f t="shared" si="37"/>
        <v>1.25</v>
      </c>
      <c r="Z142" s="137">
        <f t="shared" si="37"/>
        <v>1.25</v>
      </c>
      <c r="AA142" s="137">
        <f t="shared" si="37"/>
        <v>1.25</v>
      </c>
      <c r="AB142" s="137">
        <f t="shared" si="37"/>
        <v>1.25</v>
      </c>
      <c r="AC142" s="137">
        <f t="shared" si="37"/>
        <v>1.25</v>
      </c>
      <c r="AD142" s="137">
        <f t="shared" si="37"/>
        <v>1.25</v>
      </c>
      <c r="AE142" s="137">
        <f t="shared" si="37"/>
        <v>1.25</v>
      </c>
      <c r="AF142" s="137">
        <f t="shared" si="37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36"/>
        <v>1.46</v>
      </c>
      <c r="D143" s="137">
        <f t="shared" si="36"/>
        <v>1.46</v>
      </c>
      <c r="E143" s="137">
        <f t="shared" si="36"/>
        <v>1.46</v>
      </c>
      <c r="F143" s="137">
        <f t="shared" si="36"/>
        <v>1.46</v>
      </c>
      <c r="G143" s="137">
        <f t="shared" si="36"/>
        <v>1.46</v>
      </c>
      <c r="H143" s="137">
        <f t="shared" si="36"/>
        <v>1.46</v>
      </c>
      <c r="I143" s="137">
        <f t="shared" si="36"/>
        <v>1.46</v>
      </c>
      <c r="J143" s="137">
        <f t="shared" si="36"/>
        <v>1.46</v>
      </c>
      <c r="K143" s="137">
        <f t="shared" si="36"/>
        <v>1.46</v>
      </c>
      <c r="L143" s="137">
        <f t="shared" si="36"/>
        <v>1.46</v>
      </c>
      <c r="M143" s="137">
        <f t="shared" si="36"/>
        <v>1.46</v>
      </c>
      <c r="N143" s="137">
        <f t="shared" si="36"/>
        <v>1.46</v>
      </c>
      <c r="O143" s="137">
        <f t="shared" si="36"/>
        <v>1.46</v>
      </c>
      <c r="P143" s="137">
        <f t="shared" si="36"/>
        <v>1.46</v>
      </c>
      <c r="Q143" s="137">
        <f t="shared" si="36"/>
        <v>1.46</v>
      </c>
      <c r="R143" s="137">
        <f t="shared" si="36"/>
        <v>1.46</v>
      </c>
      <c r="S143" s="137">
        <f t="shared" si="37"/>
        <v>1.46</v>
      </c>
      <c r="T143" s="137">
        <f t="shared" si="37"/>
        <v>1.46</v>
      </c>
      <c r="U143" s="137">
        <f t="shared" si="37"/>
        <v>1.46</v>
      </c>
      <c r="V143" s="137">
        <f t="shared" si="37"/>
        <v>1.46</v>
      </c>
      <c r="W143" s="137">
        <f t="shared" si="37"/>
        <v>1.46</v>
      </c>
      <c r="X143" s="137">
        <f t="shared" si="37"/>
        <v>1.46</v>
      </c>
      <c r="Y143" s="137">
        <f t="shared" si="37"/>
        <v>1.46</v>
      </c>
      <c r="Z143" s="137">
        <f t="shared" si="37"/>
        <v>1.46</v>
      </c>
      <c r="AA143" s="137">
        <f t="shared" si="37"/>
        <v>1.46</v>
      </c>
      <c r="AB143" s="137">
        <f t="shared" si="37"/>
        <v>1.46</v>
      </c>
      <c r="AC143" s="137">
        <f t="shared" si="37"/>
        <v>1.46</v>
      </c>
      <c r="AD143" s="137">
        <f t="shared" si="37"/>
        <v>1.46</v>
      </c>
      <c r="AE143" s="137">
        <f t="shared" si="37"/>
        <v>1.46</v>
      </c>
      <c r="AF143" s="137">
        <f t="shared" si="37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36"/>
        <v>3</v>
      </c>
      <c r="D144" s="137">
        <f t="shared" si="36"/>
        <v>3</v>
      </c>
      <c r="E144" s="137">
        <f t="shared" si="36"/>
        <v>3</v>
      </c>
      <c r="F144" s="137">
        <f t="shared" si="36"/>
        <v>3</v>
      </c>
      <c r="G144" s="137">
        <f t="shared" si="36"/>
        <v>3</v>
      </c>
      <c r="H144" s="137">
        <f t="shared" si="36"/>
        <v>3</v>
      </c>
      <c r="I144" s="137">
        <f t="shared" si="36"/>
        <v>3</v>
      </c>
      <c r="J144" s="137">
        <f t="shared" si="36"/>
        <v>3</v>
      </c>
      <c r="K144" s="137">
        <f t="shared" si="36"/>
        <v>3</v>
      </c>
      <c r="L144" s="137">
        <f t="shared" si="36"/>
        <v>3</v>
      </c>
      <c r="M144" s="137">
        <f t="shared" si="36"/>
        <v>3</v>
      </c>
      <c r="N144" s="137">
        <f t="shared" si="36"/>
        <v>3</v>
      </c>
      <c r="O144" s="137">
        <f t="shared" si="36"/>
        <v>3</v>
      </c>
      <c r="P144" s="137">
        <f t="shared" si="36"/>
        <v>3</v>
      </c>
      <c r="Q144" s="137">
        <f t="shared" si="36"/>
        <v>3</v>
      </c>
      <c r="R144" s="137">
        <f t="shared" si="36"/>
        <v>3</v>
      </c>
      <c r="S144" s="137">
        <f t="shared" si="37"/>
        <v>3</v>
      </c>
      <c r="T144" s="137">
        <f t="shared" si="37"/>
        <v>3</v>
      </c>
      <c r="U144" s="137">
        <f t="shared" si="37"/>
        <v>3</v>
      </c>
      <c r="V144" s="137">
        <f t="shared" si="37"/>
        <v>3</v>
      </c>
      <c r="W144" s="137">
        <f t="shared" si="37"/>
        <v>3</v>
      </c>
      <c r="X144" s="137">
        <f t="shared" si="37"/>
        <v>3</v>
      </c>
      <c r="Y144" s="137">
        <f t="shared" si="37"/>
        <v>3</v>
      </c>
      <c r="Z144" s="137">
        <f t="shared" si="37"/>
        <v>3</v>
      </c>
      <c r="AA144" s="137">
        <f t="shared" si="37"/>
        <v>3</v>
      </c>
      <c r="AB144" s="137">
        <f t="shared" si="37"/>
        <v>3</v>
      </c>
      <c r="AC144" s="137">
        <f t="shared" si="37"/>
        <v>3</v>
      </c>
      <c r="AD144" s="137">
        <f t="shared" si="37"/>
        <v>3</v>
      </c>
      <c r="AE144" s="137">
        <f t="shared" si="37"/>
        <v>3</v>
      </c>
      <c r="AF144" s="137">
        <f t="shared" si="37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36"/>
        <v>3.3</v>
      </c>
      <c r="D145" s="137">
        <f t="shared" si="36"/>
        <v>3.3</v>
      </c>
      <c r="E145" s="137">
        <f t="shared" si="36"/>
        <v>3.3</v>
      </c>
      <c r="F145" s="137">
        <f t="shared" si="36"/>
        <v>3.3</v>
      </c>
      <c r="G145" s="137">
        <f t="shared" si="36"/>
        <v>3.3</v>
      </c>
      <c r="H145" s="137">
        <f t="shared" si="36"/>
        <v>3.3</v>
      </c>
      <c r="I145" s="137">
        <f t="shared" si="36"/>
        <v>3.3</v>
      </c>
      <c r="J145" s="137">
        <f t="shared" si="36"/>
        <v>3.3</v>
      </c>
      <c r="K145" s="137">
        <f t="shared" si="36"/>
        <v>3.3</v>
      </c>
      <c r="L145" s="137">
        <f t="shared" si="36"/>
        <v>3.3</v>
      </c>
      <c r="M145" s="137">
        <f t="shared" si="36"/>
        <v>3.3</v>
      </c>
      <c r="N145" s="137">
        <f t="shared" si="36"/>
        <v>3.3</v>
      </c>
      <c r="O145" s="137">
        <f t="shared" si="36"/>
        <v>3.3</v>
      </c>
      <c r="P145" s="137">
        <f t="shared" si="36"/>
        <v>3.3</v>
      </c>
      <c r="Q145" s="137">
        <f t="shared" si="36"/>
        <v>3.3</v>
      </c>
      <c r="R145" s="137">
        <f t="shared" si="36"/>
        <v>3.3</v>
      </c>
      <c r="S145" s="137">
        <f t="shared" si="37"/>
        <v>3.3</v>
      </c>
      <c r="T145" s="137">
        <f t="shared" si="37"/>
        <v>3.3</v>
      </c>
      <c r="U145" s="137">
        <f t="shared" si="37"/>
        <v>3.3</v>
      </c>
      <c r="V145" s="137">
        <f t="shared" si="37"/>
        <v>3.3</v>
      </c>
      <c r="W145" s="137">
        <f t="shared" si="37"/>
        <v>3.3</v>
      </c>
      <c r="X145" s="137">
        <f t="shared" si="37"/>
        <v>3.3</v>
      </c>
      <c r="Y145" s="137">
        <f t="shared" si="37"/>
        <v>3.3</v>
      </c>
      <c r="Z145" s="137">
        <f t="shared" si="37"/>
        <v>3.3</v>
      </c>
      <c r="AA145" s="137">
        <f t="shared" si="37"/>
        <v>3.3</v>
      </c>
      <c r="AB145" s="137">
        <f t="shared" si="37"/>
        <v>3.3</v>
      </c>
      <c r="AC145" s="137">
        <f t="shared" si="37"/>
        <v>3.3</v>
      </c>
      <c r="AD145" s="137">
        <f t="shared" si="37"/>
        <v>3.3</v>
      </c>
      <c r="AE145" s="137">
        <f t="shared" si="37"/>
        <v>3.3</v>
      </c>
      <c r="AF145" s="137">
        <f t="shared" si="37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38">B147</f>
        <v>1.76</v>
      </c>
      <c r="D147" s="137">
        <f t="shared" si="38"/>
        <v>1.76</v>
      </c>
      <c r="E147" s="137">
        <f t="shared" si="38"/>
        <v>1.76</v>
      </c>
      <c r="F147" s="137">
        <f t="shared" si="38"/>
        <v>1.76</v>
      </c>
      <c r="G147" s="137">
        <f t="shared" si="38"/>
        <v>1.76</v>
      </c>
      <c r="H147" s="137">
        <f t="shared" si="38"/>
        <v>1.76</v>
      </c>
      <c r="I147" s="137">
        <f t="shared" si="38"/>
        <v>1.76</v>
      </c>
      <c r="J147" s="137">
        <f t="shared" si="38"/>
        <v>1.76</v>
      </c>
      <c r="K147" s="137">
        <f t="shared" si="38"/>
        <v>1.76</v>
      </c>
      <c r="L147" s="137">
        <f t="shared" si="38"/>
        <v>1.76</v>
      </c>
      <c r="M147" s="137">
        <f t="shared" si="38"/>
        <v>1.76</v>
      </c>
      <c r="N147" s="137">
        <f t="shared" si="38"/>
        <v>1.76</v>
      </c>
      <c r="O147" s="137">
        <f t="shared" si="38"/>
        <v>1.76</v>
      </c>
      <c r="P147" s="137">
        <f t="shared" si="38"/>
        <v>1.76</v>
      </c>
      <c r="Q147" s="137">
        <f t="shared" si="38"/>
        <v>1.76</v>
      </c>
      <c r="R147" s="137">
        <f t="shared" si="38"/>
        <v>1.76</v>
      </c>
      <c r="S147" s="137">
        <f t="shared" ref="S147:AF148" si="39">R147</f>
        <v>1.76</v>
      </c>
      <c r="T147" s="137">
        <f t="shared" si="39"/>
        <v>1.76</v>
      </c>
      <c r="U147" s="137">
        <f t="shared" si="39"/>
        <v>1.76</v>
      </c>
      <c r="V147" s="137">
        <f t="shared" si="39"/>
        <v>1.76</v>
      </c>
      <c r="W147" s="137">
        <f t="shared" si="39"/>
        <v>1.76</v>
      </c>
      <c r="X147" s="137">
        <f t="shared" si="39"/>
        <v>1.76</v>
      </c>
      <c r="Y147" s="137">
        <f t="shared" si="39"/>
        <v>1.76</v>
      </c>
      <c r="Z147" s="137">
        <f t="shared" si="39"/>
        <v>1.76</v>
      </c>
      <c r="AA147" s="137">
        <f t="shared" si="39"/>
        <v>1.76</v>
      </c>
      <c r="AB147" s="137">
        <f t="shared" si="39"/>
        <v>1.76</v>
      </c>
      <c r="AC147" s="137">
        <f t="shared" si="39"/>
        <v>1.76</v>
      </c>
      <c r="AD147" s="137">
        <f t="shared" si="39"/>
        <v>1.76</v>
      </c>
      <c r="AE147" s="137">
        <f t="shared" si="39"/>
        <v>1.76</v>
      </c>
      <c r="AF147" s="137">
        <f t="shared" si="39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38"/>
        <v>0</v>
      </c>
      <c r="D148" s="137">
        <f t="shared" si="38"/>
        <v>0</v>
      </c>
      <c r="E148" s="137">
        <f t="shared" si="38"/>
        <v>0</v>
      </c>
      <c r="F148" s="137">
        <f t="shared" si="38"/>
        <v>0</v>
      </c>
      <c r="G148" s="137">
        <f t="shared" si="38"/>
        <v>0</v>
      </c>
      <c r="H148" s="137">
        <f t="shared" si="38"/>
        <v>0</v>
      </c>
      <c r="I148" s="137">
        <f t="shared" si="38"/>
        <v>0</v>
      </c>
      <c r="J148" s="137">
        <f t="shared" si="38"/>
        <v>0</v>
      </c>
      <c r="K148" s="137">
        <f t="shared" si="38"/>
        <v>0</v>
      </c>
      <c r="L148" s="137">
        <f t="shared" si="38"/>
        <v>0</v>
      </c>
      <c r="M148" s="137">
        <f t="shared" si="38"/>
        <v>0</v>
      </c>
      <c r="N148" s="137">
        <f t="shared" si="38"/>
        <v>0</v>
      </c>
      <c r="O148" s="137">
        <f t="shared" si="38"/>
        <v>0</v>
      </c>
      <c r="P148" s="137">
        <f t="shared" si="38"/>
        <v>0</v>
      </c>
      <c r="Q148" s="137">
        <f t="shared" si="38"/>
        <v>0</v>
      </c>
      <c r="R148" s="137">
        <f t="shared" si="38"/>
        <v>0</v>
      </c>
      <c r="S148" s="137">
        <f t="shared" si="39"/>
        <v>0</v>
      </c>
      <c r="T148" s="137">
        <f t="shared" si="39"/>
        <v>0</v>
      </c>
      <c r="U148" s="137">
        <f t="shared" si="39"/>
        <v>0</v>
      </c>
      <c r="V148" s="137">
        <f t="shared" si="39"/>
        <v>0</v>
      </c>
      <c r="W148" s="137">
        <f t="shared" si="39"/>
        <v>0</v>
      </c>
      <c r="X148" s="137">
        <f t="shared" si="39"/>
        <v>0</v>
      </c>
      <c r="Y148" s="137">
        <f t="shared" si="39"/>
        <v>0</v>
      </c>
      <c r="Z148" s="137">
        <f t="shared" si="39"/>
        <v>0</v>
      </c>
      <c r="AA148" s="137">
        <f t="shared" si="39"/>
        <v>0</v>
      </c>
      <c r="AB148" s="137">
        <f t="shared" si="39"/>
        <v>0</v>
      </c>
      <c r="AC148" s="137">
        <f t="shared" si="39"/>
        <v>0</v>
      </c>
      <c r="AD148" s="137">
        <f t="shared" si="39"/>
        <v>0</v>
      </c>
      <c r="AE148" s="137">
        <f t="shared" si="39"/>
        <v>0</v>
      </c>
      <c r="AF148" s="137">
        <f t="shared" si="39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40">B150</f>
        <v>0.1</v>
      </c>
      <c r="D150" s="137">
        <f t="shared" si="40"/>
        <v>0.1</v>
      </c>
      <c r="E150" s="137">
        <f t="shared" si="40"/>
        <v>0.1</v>
      </c>
      <c r="F150" s="137">
        <f t="shared" si="40"/>
        <v>0.1</v>
      </c>
      <c r="G150" s="137">
        <f t="shared" si="40"/>
        <v>0.1</v>
      </c>
      <c r="H150" s="137">
        <f t="shared" si="40"/>
        <v>0.1</v>
      </c>
      <c r="I150" s="137">
        <f t="shared" si="40"/>
        <v>0.1</v>
      </c>
      <c r="J150" s="137">
        <f t="shared" si="40"/>
        <v>0.1</v>
      </c>
      <c r="K150" s="137">
        <f t="shared" si="40"/>
        <v>0.1</v>
      </c>
      <c r="L150" s="137">
        <f t="shared" si="40"/>
        <v>0.1</v>
      </c>
      <c r="M150" s="137">
        <f t="shared" si="40"/>
        <v>0.1</v>
      </c>
      <c r="N150" s="137">
        <f t="shared" si="40"/>
        <v>0.1</v>
      </c>
      <c r="O150" s="137">
        <f t="shared" si="40"/>
        <v>0.1</v>
      </c>
      <c r="P150" s="137">
        <f t="shared" si="40"/>
        <v>0.1</v>
      </c>
      <c r="Q150" s="137">
        <f t="shared" si="40"/>
        <v>0.1</v>
      </c>
      <c r="R150" s="137">
        <f t="shared" si="40"/>
        <v>0.1</v>
      </c>
      <c r="S150" s="137">
        <f t="shared" ref="S150:AF153" si="41">R150</f>
        <v>0.1</v>
      </c>
      <c r="T150" s="137">
        <f t="shared" si="41"/>
        <v>0.1</v>
      </c>
      <c r="U150" s="137">
        <f t="shared" si="41"/>
        <v>0.1</v>
      </c>
      <c r="V150" s="137">
        <f t="shared" si="41"/>
        <v>0.1</v>
      </c>
      <c r="W150" s="137">
        <f t="shared" si="41"/>
        <v>0.1</v>
      </c>
      <c r="X150" s="137">
        <f t="shared" si="41"/>
        <v>0.1</v>
      </c>
      <c r="Y150" s="137">
        <f t="shared" si="41"/>
        <v>0.1</v>
      </c>
      <c r="Z150" s="137">
        <f t="shared" si="41"/>
        <v>0.1</v>
      </c>
      <c r="AA150" s="137">
        <f t="shared" si="41"/>
        <v>0.1</v>
      </c>
      <c r="AB150" s="137">
        <f t="shared" si="41"/>
        <v>0.1</v>
      </c>
      <c r="AC150" s="137">
        <f t="shared" si="41"/>
        <v>0.1</v>
      </c>
      <c r="AD150" s="137">
        <f t="shared" si="41"/>
        <v>0.1</v>
      </c>
      <c r="AE150" s="137">
        <f t="shared" si="41"/>
        <v>0.1</v>
      </c>
      <c r="AF150" s="137">
        <f t="shared" si="41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40"/>
        <v>2.0499999999999998</v>
      </c>
      <c r="D151" s="137">
        <f t="shared" si="40"/>
        <v>2.0499999999999998</v>
      </c>
      <c r="E151" s="137">
        <f t="shared" si="40"/>
        <v>2.0499999999999998</v>
      </c>
      <c r="F151" s="137">
        <f t="shared" si="40"/>
        <v>2.0499999999999998</v>
      </c>
      <c r="G151" s="137">
        <f t="shared" si="40"/>
        <v>2.0499999999999998</v>
      </c>
      <c r="H151" s="137">
        <f t="shared" si="40"/>
        <v>2.0499999999999998</v>
      </c>
      <c r="I151" s="137">
        <f t="shared" si="40"/>
        <v>2.0499999999999998</v>
      </c>
      <c r="J151" s="137">
        <f t="shared" si="40"/>
        <v>2.0499999999999998</v>
      </c>
      <c r="K151" s="137">
        <f t="shared" si="40"/>
        <v>2.0499999999999998</v>
      </c>
      <c r="L151" s="137">
        <f t="shared" si="40"/>
        <v>2.0499999999999998</v>
      </c>
      <c r="M151" s="137">
        <f t="shared" si="40"/>
        <v>2.0499999999999998</v>
      </c>
      <c r="N151" s="137">
        <f t="shared" si="40"/>
        <v>2.0499999999999998</v>
      </c>
      <c r="O151" s="137">
        <f t="shared" si="40"/>
        <v>2.0499999999999998</v>
      </c>
      <c r="P151" s="137">
        <f t="shared" si="40"/>
        <v>2.0499999999999998</v>
      </c>
      <c r="Q151" s="137">
        <f t="shared" si="40"/>
        <v>2.0499999999999998</v>
      </c>
      <c r="R151" s="137">
        <f t="shared" si="40"/>
        <v>2.0499999999999998</v>
      </c>
      <c r="S151" s="137">
        <f t="shared" si="41"/>
        <v>2.0499999999999998</v>
      </c>
      <c r="T151" s="137">
        <f t="shared" si="41"/>
        <v>2.0499999999999998</v>
      </c>
      <c r="U151" s="137">
        <f t="shared" si="41"/>
        <v>2.0499999999999998</v>
      </c>
      <c r="V151" s="137">
        <f t="shared" si="41"/>
        <v>2.0499999999999998</v>
      </c>
      <c r="W151" s="137">
        <f t="shared" si="41"/>
        <v>2.0499999999999998</v>
      </c>
      <c r="X151" s="137">
        <f t="shared" si="41"/>
        <v>2.0499999999999998</v>
      </c>
      <c r="Y151" s="137">
        <f t="shared" si="41"/>
        <v>2.0499999999999998</v>
      </c>
      <c r="Z151" s="137">
        <f t="shared" si="41"/>
        <v>2.0499999999999998</v>
      </c>
      <c r="AA151" s="137">
        <f t="shared" si="41"/>
        <v>2.0499999999999998</v>
      </c>
      <c r="AB151" s="137">
        <f t="shared" si="41"/>
        <v>2.0499999999999998</v>
      </c>
      <c r="AC151" s="137">
        <f t="shared" si="41"/>
        <v>2.0499999999999998</v>
      </c>
      <c r="AD151" s="137">
        <f t="shared" si="41"/>
        <v>2.0499999999999998</v>
      </c>
      <c r="AE151" s="137">
        <f t="shared" si="41"/>
        <v>2.0499999999999998</v>
      </c>
      <c r="AF151" s="137">
        <f t="shared" si="41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40"/>
        <v>2.7</v>
      </c>
      <c r="D152" s="137">
        <f t="shared" si="40"/>
        <v>2.7</v>
      </c>
      <c r="E152" s="137">
        <f t="shared" si="40"/>
        <v>2.7</v>
      </c>
      <c r="F152" s="137">
        <f t="shared" si="40"/>
        <v>2.7</v>
      </c>
      <c r="G152" s="137">
        <f t="shared" si="40"/>
        <v>2.7</v>
      </c>
      <c r="H152" s="137">
        <f t="shared" si="40"/>
        <v>2.7</v>
      </c>
      <c r="I152" s="137">
        <f t="shared" si="40"/>
        <v>2.7</v>
      </c>
      <c r="J152" s="137">
        <f t="shared" si="40"/>
        <v>2.7</v>
      </c>
      <c r="K152" s="137">
        <f t="shared" si="40"/>
        <v>2.7</v>
      </c>
      <c r="L152" s="137">
        <f t="shared" si="40"/>
        <v>2.7</v>
      </c>
      <c r="M152" s="137">
        <f t="shared" si="40"/>
        <v>2.7</v>
      </c>
      <c r="N152" s="137">
        <f t="shared" si="40"/>
        <v>2.7</v>
      </c>
      <c r="O152" s="137">
        <f t="shared" si="40"/>
        <v>2.7</v>
      </c>
      <c r="P152" s="137">
        <f t="shared" si="40"/>
        <v>2.7</v>
      </c>
      <c r="Q152" s="137">
        <f t="shared" si="40"/>
        <v>2.7</v>
      </c>
      <c r="R152" s="137">
        <f t="shared" si="40"/>
        <v>2.7</v>
      </c>
      <c r="S152" s="137">
        <f t="shared" si="41"/>
        <v>2.7</v>
      </c>
      <c r="T152" s="137">
        <f t="shared" si="41"/>
        <v>2.7</v>
      </c>
      <c r="U152" s="137">
        <f t="shared" si="41"/>
        <v>2.7</v>
      </c>
      <c r="V152" s="137">
        <f t="shared" si="41"/>
        <v>2.7</v>
      </c>
      <c r="W152" s="137">
        <f t="shared" si="41"/>
        <v>2.7</v>
      </c>
      <c r="X152" s="137">
        <f t="shared" si="41"/>
        <v>2.7</v>
      </c>
      <c r="Y152" s="137">
        <f t="shared" si="41"/>
        <v>2.7</v>
      </c>
      <c r="Z152" s="137">
        <f t="shared" si="41"/>
        <v>2.7</v>
      </c>
      <c r="AA152" s="137">
        <f t="shared" si="41"/>
        <v>2.7</v>
      </c>
      <c r="AB152" s="137">
        <f t="shared" si="41"/>
        <v>2.7</v>
      </c>
      <c r="AC152" s="137">
        <f t="shared" si="41"/>
        <v>2.7</v>
      </c>
      <c r="AD152" s="137">
        <f t="shared" si="41"/>
        <v>2.7</v>
      </c>
      <c r="AE152" s="137">
        <f t="shared" si="41"/>
        <v>2.7</v>
      </c>
      <c r="AF152" s="137">
        <f t="shared" si="41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40"/>
        <v>2.15</v>
      </c>
      <c r="D153" s="137">
        <f t="shared" si="40"/>
        <v>2.15</v>
      </c>
      <c r="E153" s="137">
        <f t="shared" si="40"/>
        <v>2.15</v>
      </c>
      <c r="F153" s="137">
        <f t="shared" si="40"/>
        <v>2.15</v>
      </c>
      <c r="G153" s="137">
        <f t="shared" si="40"/>
        <v>2.15</v>
      </c>
      <c r="H153" s="137">
        <f t="shared" si="40"/>
        <v>2.15</v>
      </c>
      <c r="I153" s="137">
        <f t="shared" si="40"/>
        <v>2.15</v>
      </c>
      <c r="J153" s="137">
        <f t="shared" si="40"/>
        <v>2.15</v>
      </c>
      <c r="K153" s="137">
        <f t="shared" si="40"/>
        <v>2.15</v>
      </c>
      <c r="L153" s="137">
        <f t="shared" si="40"/>
        <v>2.15</v>
      </c>
      <c r="M153" s="137">
        <f t="shared" si="40"/>
        <v>2.15</v>
      </c>
      <c r="N153" s="137">
        <f t="shared" si="40"/>
        <v>2.15</v>
      </c>
      <c r="O153" s="137">
        <f t="shared" si="40"/>
        <v>2.15</v>
      </c>
      <c r="P153" s="137">
        <f t="shared" si="40"/>
        <v>2.15</v>
      </c>
      <c r="Q153" s="137">
        <f t="shared" si="40"/>
        <v>2.15</v>
      </c>
      <c r="R153" s="137">
        <f t="shared" si="40"/>
        <v>2.15</v>
      </c>
      <c r="S153" s="137">
        <f t="shared" si="41"/>
        <v>2.15</v>
      </c>
      <c r="T153" s="137">
        <f t="shared" si="41"/>
        <v>2.15</v>
      </c>
      <c r="U153" s="137">
        <f t="shared" si="41"/>
        <v>2.15</v>
      </c>
      <c r="V153" s="137">
        <f t="shared" si="41"/>
        <v>2.15</v>
      </c>
      <c r="W153" s="137">
        <f t="shared" si="41"/>
        <v>2.15</v>
      </c>
      <c r="X153" s="137">
        <f t="shared" si="41"/>
        <v>2.15</v>
      </c>
      <c r="Y153" s="137">
        <f t="shared" si="41"/>
        <v>2.15</v>
      </c>
      <c r="Z153" s="137">
        <f t="shared" si="41"/>
        <v>2.15</v>
      </c>
      <c r="AA153" s="137">
        <f t="shared" si="41"/>
        <v>2.15</v>
      </c>
      <c r="AB153" s="137">
        <f t="shared" si="41"/>
        <v>2.15</v>
      </c>
      <c r="AC153" s="137">
        <f t="shared" si="41"/>
        <v>2.15</v>
      </c>
      <c r="AD153" s="137">
        <f t="shared" si="41"/>
        <v>2.15</v>
      </c>
      <c r="AE153" s="137">
        <f t="shared" si="41"/>
        <v>2.15</v>
      </c>
      <c r="AF153" s="137">
        <f t="shared" si="41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42">B155</f>
        <v>0.9</v>
      </c>
      <c r="D155" s="137">
        <f t="shared" si="42"/>
        <v>0.9</v>
      </c>
      <c r="E155" s="137">
        <f t="shared" si="42"/>
        <v>0.9</v>
      </c>
      <c r="F155" s="137">
        <f t="shared" si="42"/>
        <v>0.9</v>
      </c>
      <c r="G155" s="137">
        <f t="shared" si="42"/>
        <v>0.9</v>
      </c>
      <c r="H155" s="137">
        <f t="shared" si="42"/>
        <v>0.9</v>
      </c>
      <c r="I155" s="137">
        <f t="shared" si="42"/>
        <v>0.9</v>
      </c>
      <c r="J155" s="137">
        <f t="shared" si="42"/>
        <v>0.9</v>
      </c>
      <c r="K155" s="137">
        <f t="shared" si="42"/>
        <v>0.9</v>
      </c>
      <c r="L155" s="137">
        <f t="shared" si="42"/>
        <v>0.9</v>
      </c>
      <c r="M155" s="137">
        <f t="shared" si="42"/>
        <v>0.9</v>
      </c>
      <c r="N155" s="137">
        <f t="shared" si="42"/>
        <v>0.9</v>
      </c>
      <c r="O155" s="137">
        <f t="shared" si="42"/>
        <v>0.9</v>
      </c>
      <c r="P155" s="137">
        <f t="shared" si="42"/>
        <v>0.9</v>
      </c>
      <c r="Q155" s="137">
        <f t="shared" si="42"/>
        <v>0.9</v>
      </c>
      <c r="R155" s="137">
        <f t="shared" si="42"/>
        <v>0.9</v>
      </c>
      <c r="S155" s="137">
        <f t="shared" ref="R155:AF167" si="43">R155</f>
        <v>0.9</v>
      </c>
      <c r="T155" s="137">
        <f t="shared" si="43"/>
        <v>0.9</v>
      </c>
      <c r="U155" s="137">
        <f t="shared" si="43"/>
        <v>0.9</v>
      </c>
      <c r="V155" s="137">
        <f t="shared" si="43"/>
        <v>0.9</v>
      </c>
      <c r="W155" s="137">
        <f t="shared" si="43"/>
        <v>0.9</v>
      </c>
      <c r="X155" s="137">
        <f t="shared" si="43"/>
        <v>0.9</v>
      </c>
      <c r="Y155" s="137">
        <f t="shared" si="43"/>
        <v>0.9</v>
      </c>
      <c r="Z155" s="137">
        <f t="shared" si="43"/>
        <v>0.9</v>
      </c>
      <c r="AA155" s="137">
        <f t="shared" si="43"/>
        <v>0.9</v>
      </c>
      <c r="AB155" s="137">
        <f t="shared" si="43"/>
        <v>0.9</v>
      </c>
      <c r="AC155" s="137">
        <f t="shared" si="43"/>
        <v>0.9</v>
      </c>
      <c r="AD155" s="137">
        <f t="shared" si="43"/>
        <v>0.9</v>
      </c>
      <c r="AE155" s="137">
        <f t="shared" si="43"/>
        <v>0.9</v>
      </c>
      <c r="AF155" s="137">
        <f t="shared" si="43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42"/>
        <v>1.08</v>
      </c>
      <c r="D156" s="137">
        <f t="shared" si="42"/>
        <v>1.08</v>
      </c>
      <c r="E156" s="137">
        <f t="shared" si="42"/>
        <v>1.08</v>
      </c>
      <c r="F156" s="137">
        <f t="shared" si="42"/>
        <v>1.08</v>
      </c>
      <c r="G156" s="137">
        <f t="shared" si="42"/>
        <v>1.08</v>
      </c>
      <c r="H156" s="137">
        <f t="shared" si="42"/>
        <v>1.08</v>
      </c>
      <c r="I156" s="137">
        <f t="shared" si="42"/>
        <v>1.08</v>
      </c>
      <c r="J156" s="137">
        <f t="shared" si="42"/>
        <v>1.08</v>
      </c>
      <c r="K156" s="137">
        <f t="shared" si="42"/>
        <v>1.08</v>
      </c>
      <c r="L156" s="137">
        <f t="shared" si="42"/>
        <v>1.08</v>
      </c>
      <c r="M156" s="137">
        <f t="shared" si="42"/>
        <v>1.08</v>
      </c>
      <c r="N156" s="137">
        <f t="shared" si="42"/>
        <v>1.08</v>
      </c>
      <c r="O156" s="137">
        <f t="shared" si="42"/>
        <v>1.08</v>
      </c>
      <c r="P156" s="137">
        <f t="shared" si="42"/>
        <v>1.08</v>
      </c>
      <c r="Q156" s="137">
        <f t="shared" si="42"/>
        <v>1.08</v>
      </c>
      <c r="R156" s="137">
        <f t="shared" si="42"/>
        <v>1.08</v>
      </c>
      <c r="S156" s="137">
        <f t="shared" si="43"/>
        <v>1.08</v>
      </c>
      <c r="T156" s="137">
        <f t="shared" si="43"/>
        <v>1.08</v>
      </c>
      <c r="U156" s="137">
        <f t="shared" si="43"/>
        <v>1.08</v>
      </c>
      <c r="V156" s="137">
        <f t="shared" si="43"/>
        <v>1.08</v>
      </c>
      <c r="W156" s="137">
        <f t="shared" si="43"/>
        <v>1.08</v>
      </c>
      <c r="X156" s="137">
        <f t="shared" si="43"/>
        <v>1.08</v>
      </c>
      <c r="Y156" s="137">
        <f t="shared" si="43"/>
        <v>1.08</v>
      </c>
      <c r="Z156" s="137">
        <f t="shared" si="43"/>
        <v>1.08</v>
      </c>
      <c r="AA156" s="137">
        <f t="shared" si="43"/>
        <v>1.08</v>
      </c>
      <c r="AB156" s="137">
        <f t="shared" si="43"/>
        <v>1.08</v>
      </c>
      <c r="AC156" s="137">
        <f t="shared" si="43"/>
        <v>1.08</v>
      </c>
      <c r="AD156" s="137">
        <f t="shared" si="43"/>
        <v>1.08</v>
      </c>
      <c r="AE156" s="137">
        <f t="shared" si="43"/>
        <v>1.08</v>
      </c>
      <c r="AF156" s="137">
        <f t="shared" si="43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42"/>
        <v>2.37</v>
      </c>
      <c r="D157" s="137">
        <f t="shared" si="42"/>
        <v>2.37</v>
      </c>
      <c r="E157" s="137">
        <f t="shared" si="42"/>
        <v>2.37</v>
      </c>
      <c r="F157" s="137">
        <f t="shared" si="42"/>
        <v>2.37</v>
      </c>
      <c r="G157" s="137">
        <f t="shared" si="42"/>
        <v>2.37</v>
      </c>
      <c r="H157" s="137">
        <f t="shared" si="42"/>
        <v>2.37</v>
      </c>
      <c r="I157" s="137">
        <f t="shared" si="42"/>
        <v>2.37</v>
      </c>
      <c r="J157" s="137">
        <f t="shared" si="42"/>
        <v>2.37</v>
      </c>
      <c r="K157" s="137">
        <f t="shared" si="42"/>
        <v>2.37</v>
      </c>
      <c r="L157" s="137">
        <f t="shared" si="42"/>
        <v>2.37</v>
      </c>
      <c r="M157" s="137">
        <f t="shared" si="42"/>
        <v>2.37</v>
      </c>
      <c r="N157" s="137">
        <f t="shared" si="42"/>
        <v>2.37</v>
      </c>
      <c r="O157" s="137">
        <f t="shared" si="42"/>
        <v>2.37</v>
      </c>
      <c r="P157" s="137">
        <f t="shared" si="42"/>
        <v>2.37</v>
      </c>
      <c r="Q157" s="137">
        <f t="shared" si="42"/>
        <v>2.37</v>
      </c>
      <c r="R157" s="137">
        <f t="shared" si="42"/>
        <v>2.37</v>
      </c>
      <c r="S157" s="137">
        <f t="shared" si="43"/>
        <v>2.37</v>
      </c>
      <c r="T157" s="137">
        <f t="shared" si="43"/>
        <v>2.37</v>
      </c>
      <c r="U157" s="137">
        <f t="shared" si="43"/>
        <v>2.37</v>
      </c>
      <c r="V157" s="137">
        <f t="shared" si="43"/>
        <v>2.37</v>
      </c>
      <c r="W157" s="137">
        <f t="shared" si="43"/>
        <v>2.37</v>
      </c>
      <c r="X157" s="137">
        <f t="shared" si="43"/>
        <v>2.37</v>
      </c>
      <c r="Y157" s="137">
        <f t="shared" si="43"/>
        <v>2.37</v>
      </c>
      <c r="Z157" s="137">
        <f t="shared" si="43"/>
        <v>2.37</v>
      </c>
      <c r="AA157" s="137">
        <f t="shared" si="43"/>
        <v>2.37</v>
      </c>
      <c r="AB157" s="137">
        <f t="shared" si="43"/>
        <v>2.37</v>
      </c>
      <c r="AC157" s="137">
        <f t="shared" si="43"/>
        <v>2.37</v>
      </c>
      <c r="AD157" s="137">
        <f t="shared" si="43"/>
        <v>2.37</v>
      </c>
      <c r="AE157" s="137">
        <f t="shared" si="43"/>
        <v>2.37</v>
      </c>
      <c r="AF157" s="137">
        <f t="shared" si="43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42"/>
        <v>1.81</v>
      </c>
      <c r="D158" s="137">
        <f t="shared" si="42"/>
        <v>1.81</v>
      </c>
      <c r="E158" s="137">
        <f t="shared" si="42"/>
        <v>1.81</v>
      </c>
      <c r="F158" s="137">
        <f t="shared" si="42"/>
        <v>1.81</v>
      </c>
      <c r="G158" s="137">
        <f t="shared" si="42"/>
        <v>1.81</v>
      </c>
      <c r="H158" s="137">
        <f t="shared" si="42"/>
        <v>1.81</v>
      </c>
      <c r="I158" s="137">
        <f t="shared" si="42"/>
        <v>1.81</v>
      </c>
      <c r="J158" s="137">
        <f t="shared" si="42"/>
        <v>1.81</v>
      </c>
      <c r="K158" s="137">
        <f t="shared" si="42"/>
        <v>1.81</v>
      </c>
      <c r="L158" s="137">
        <f t="shared" si="42"/>
        <v>1.81</v>
      </c>
      <c r="M158" s="137">
        <f t="shared" si="42"/>
        <v>1.81</v>
      </c>
      <c r="N158" s="137">
        <f t="shared" si="42"/>
        <v>1.81</v>
      </c>
      <c r="O158" s="137">
        <f t="shared" si="42"/>
        <v>1.81</v>
      </c>
      <c r="P158" s="137">
        <f t="shared" si="42"/>
        <v>1.81</v>
      </c>
      <c r="Q158" s="137">
        <f t="shared" si="42"/>
        <v>1.81</v>
      </c>
      <c r="R158" s="137">
        <f t="shared" si="42"/>
        <v>1.81</v>
      </c>
      <c r="S158" s="137">
        <f t="shared" si="43"/>
        <v>1.81</v>
      </c>
      <c r="T158" s="137">
        <f t="shared" si="43"/>
        <v>1.81</v>
      </c>
      <c r="U158" s="137">
        <f t="shared" si="43"/>
        <v>1.81</v>
      </c>
      <c r="V158" s="137">
        <f t="shared" si="43"/>
        <v>1.81</v>
      </c>
      <c r="W158" s="137">
        <f t="shared" si="43"/>
        <v>1.81</v>
      </c>
      <c r="X158" s="137">
        <f t="shared" si="43"/>
        <v>1.81</v>
      </c>
      <c r="Y158" s="137">
        <f t="shared" si="43"/>
        <v>1.81</v>
      </c>
      <c r="Z158" s="137">
        <f t="shared" si="43"/>
        <v>1.81</v>
      </c>
      <c r="AA158" s="137">
        <f t="shared" si="43"/>
        <v>1.81</v>
      </c>
      <c r="AB158" s="137">
        <f t="shared" si="43"/>
        <v>1.81</v>
      </c>
      <c r="AC158" s="137">
        <f t="shared" si="43"/>
        <v>1.81</v>
      </c>
      <c r="AD158" s="137">
        <f t="shared" si="43"/>
        <v>1.81</v>
      </c>
      <c r="AE158" s="137">
        <f t="shared" si="43"/>
        <v>1.81</v>
      </c>
      <c r="AF158" s="137">
        <f t="shared" si="43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42"/>
        <v>1.0900000000000001</v>
      </c>
      <c r="D159" s="137">
        <f t="shared" si="42"/>
        <v>1.0900000000000001</v>
      </c>
      <c r="E159" s="137">
        <f t="shared" si="42"/>
        <v>1.0900000000000001</v>
      </c>
      <c r="F159" s="137">
        <f t="shared" si="42"/>
        <v>1.0900000000000001</v>
      </c>
      <c r="G159" s="137">
        <f t="shared" si="42"/>
        <v>1.0900000000000001</v>
      </c>
      <c r="H159" s="137">
        <f t="shared" si="42"/>
        <v>1.0900000000000001</v>
      </c>
      <c r="I159" s="137">
        <f t="shared" si="42"/>
        <v>1.0900000000000001</v>
      </c>
      <c r="J159" s="137">
        <f t="shared" si="42"/>
        <v>1.0900000000000001</v>
      </c>
      <c r="K159" s="137">
        <f t="shared" si="42"/>
        <v>1.0900000000000001</v>
      </c>
      <c r="L159" s="137">
        <f t="shared" si="42"/>
        <v>1.0900000000000001</v>
      </c>
      <c r="M159" s="137">
        <f t="shared" si="42"/>
        <v>1.0900000000000001</v>
      </c>
      <c r="N159" s="137">
        <f t="shared" si="42"/>
        <v>1.0900000000000001</v>
      </c>
      <c r="O159" s="137">
        <f t="shared" si="42"/>
        <v>1.0900000000000001</v>
      </c>
      <c r="P159" s="137">
        <f t="shared" si="42"/>
        <v>1.0900000000000001</v>
      </c>
      <c r="Q159" s="137">
        <f t="shared" si="42"/>
        <v>1.0900000000000001</v>
      </c>
      <c r="R159" s="137">
        <f t="shared" si="42"/>
        <v>1.0900000000000001</v>
      </c>
      <c r="S159" s="137">
        <f t="shared" si="43"/>
        <v>1.0900000000000001</v>
      </c>
      <c r="T159" s="137">
        <f t="shared" si="43"/>
        <v>1.0900000000000001</v>
      </c>
      <c r="U159" s="137">
        <f t="shared" si="43"/>
        <v>1.0900000000000001</v>
      </c>
      <c r="V159" s="137">
        <f t="shared" si="43"/>
        <v>1.0900000000000001</v>
      </c>
      <c r="W159" s="137">
        <f t="shared" si="43"/>
        <v>1.0900000000000001</v>
      </c>
      <c r="X159" s="137">
        <f t="shared" si="43"/>
        <v>1.0900000000000001</v>
      </c>
      <c r="Y159" s="137">
        <f t="shared" si="43"/>
        <v>1.0900000000000001</v>
      </c>
      <c r="Z159" s="137">
        <f t="shared" si="43"/>
        <v>1.0900000000000001</v>
      </c>
      <c r="AA159" s="137">
        <f t="shared" si="43"/>
        <v>1.0900000000000001</v>
      </c>
      <c r="AB159" s="137">
        <f t="shared" si="43"/>
        <v>1.0900000000000001</v>
      </c>
      <c r="AC159" s="137">
        <f t="shared" si="43"/>
        <v>1.0900000000000001</v>
      </c>
      <c r="AD159" s="137">
        <f t="shared" si="43"/>
        <v>1.0900000000000001</v>
      </c>
      <c r="AE159" s="137">
        <f t="shared" si="43"/>
        <v>1.0900000000000001</v>
      </c>
      <c r="AF159" s="137">
        <f t="shared" si="43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42"/>
        <v>1.58</v>
      </c>
      <c r="D160" s="137">
        <f t="shared" si="42"/>
        <v>1.58</v>
      </c>
      <c r="E160" s="137">
        <f t="shared" si="42"/>
        <v>1.58</v>
      </c>
      <c r="F160" s="137">
        <f t="shared" si="42"/>
        <v>1.58</v>
      </c>
      <c r="G160" s="137">
        <f t="shared" si="42"/>
        <v>1.58</v>
      </c>
      <c r="H160" s="137">
        <f t="shared" si="42"/>
        <v>1.58</v>
      </c>
      <c r="I160" s="137">
        <f t="shared" si="42"/>
        <v>1.58</v>
      </c>
      <c r="J160" s="137">
        <f t="shared" si="42"/>
        <v>1.58</v>
      </c>
      <c r="K160" s="137">
        <f t="shared" si="42"/>
        <v>1.58</v>
      </c>
      <c r="L160" s="137">
        <f t="shared" si="42"/>
        <v>1.58</v>
      </c>
      <c r="M160" s="137">
        <f t="shared" si="42"/>
        <v>1.58</v>
      </c>
      <c r="N160" s="137">
        <f t="shared" si="42"/>
        <v>1.58</v>
      </c>
      <c r="O160" s="137">
        <f t="shared" si="42"/>
        <v>1.58</v>
      </c>
      <c r="P160" s="137">
        <f t="shared" si="42"/>
        <v>1.58</v>
      </c>
      <c r="Q160" s="137">
        <f t="shared" si="42"/>
        <v>1.58</v>
      </c>
      <c r="R160" s="137">
        <f t="shared" si="42"/>
        <v>1.58</v>
      </c>
      <c r="S160" s="137">
        <f t="shared" si="43"/>
        <v>1.58</v>
      </c>
      <c r="T160" s="137">
        <f t="shared" si="43"/>
        <v>1.58</v>
      </c>
      <c r="U160" s="137">
        <f t="shared" si="43"/>
        <v>1.58</v>
      </c>
      <c r="V160" s="137">
        <f t="shared" si="43"/>
        <v>1.58</v>
      </c>
      <c r="W160" s="137">
        <f t="shared" si="43"/>
        <v>1.58</v>
      </c>
      <c r="X160" s="137">
        <f t="shared" si="43"/>
        <v>1.58</v>
      </c>
      <c r="Y160" s="137">
        <f t="shared" si="43"/>
        <v>1.58</v>
      </c>
      <c r="Z160" s="137">
        <f t="shared" si="43"/>
        <v>1.58</v>
      </c>
      <c r="AA160" s="137">
        <f t="shared" si="43"/>
        <v>1.58</v>
      </c>
      <c r="AB160" s="137">
        <f t="shared" si="43"/>
        <v>1.58</v>
      </c>
      <c r="AC160" s="137">
        <f t="shared" si="43"/>
        <v>1.58</v>
      </c>
      <c r="AD160" s="137">
        <f t="shared" si="43"/>
        <v>1.58</v>
      </c>
      <c r="AE160" s="137">
        <f t="shared" si="43"/>
        <v>1.58</v>
      </c>
      <c r="AF160" s="137">
        <f t="shared" si="43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42"/>
        <v>2</v>
      </c>
      <c r="D161" s="137">
        <f t="shared" si="42"/>
        <v>2</v>
      </c>
      <c r="E161" s="137">
        <f t="shared" si="42"/>
        <v>2</v>
      </c>
      <c r="F161" s="137">
        <f t="shared" si="42"/>
        <v>2</v>
      </c>
      <c r="G161" s="137">
        <f t="shared" si="42"/>
        <v>2</v>
      </c>
      <c r="H161" s="137">
        <f t="shared" si="42"/>
        <v>2</v>
      </c>
      <c r="I161" s="137">
        <f t="shared" si="42"/>
        <v>2</v>
      </c>
      <c r="J161" s="137">
        <f t="shared" si="42"/>
        <v>2</v>
      </c>
      <c r="K161" s="137">
        <f t="shared" si="42"/>
        <v>2</v>
      </c>
      <c r="L161" s="137">
        <f t="shared" si="42"/>
        <v>2</v>
      </c>
      <c r="M161" s="137">
        <f t="shared" si="42"/>
        <v>2</v>
      </c>
      <c r="N161" s="137">
        <f t="shared" si="42"/>
        <v>2</v>
      </c>
      <c r="O161" s="137">
        <f t="shared" si="42"/>
        <v>2</v>
      </c>
      <c r="P161" s="137">
        <f t="shared" si="42"/>
        <v>2</v>
      </c>
      <c r="Q161" s="137">
        <f t="shared" si="42"/>
        <v>2</v>
      </c>
      <c r="R161" s="137">
        <f t="shared" si="42"/>
        <v>2</v>
      </c>
      <c r="S161" s="137">
        <f t="shared" si="43"/>
        <v>2</v>
      </c>
      <c r="T161" s="137">
        <f t="shared" si="43"/>
        <v>2</v>
      </c>
      <c r="U161" s="137">
        <f t="shared" si="43"/>
        <v>2</v>
      </c>
      <c r="V161" s="137">
        <f t="shared" si="43"/>
        <v>2</v>
      </c>
      <c r="W161" s="137">
        <f t="shared" si="43"/>
        <v>2</v>
      </c>
      <c r="X161" s="137">
        <f t="shared" si="43"/>
        <v>2</v>
      </c>
      <c r="Y161" s="137">
        <f t="shared" si="43"/>
        <v>2</v>
      </c>
      <c r="Z161" s="137">
        <f t="shared" si="43"/>
        <v>2</v>
      </c>
      <c r="AA161" s="137">
        <f t="shared" si="43"/>
        <v>2</v>
      </c>
      <c r="AB161" s="137">
        <f t="shared" si="43"/>
        <v>2</v>
      </c>
      <c r="AC161" s="137">
        <f t="shared" si="43"/>
        <v>2</v>
      </c>
      <c r="AD161" s="137">
        <f t="shared" si="43"/>
        <v>2</v>
      </c>
      <c r="AE161" s="137">
        <f t="shared" si="43"/>
        <v>2</v>
      </c>
      <c r="AF161" s="137">
        <f t="shared" si="43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42"/>
        <v>0.47</v>
      </c>
      <c r="D162" s="137">
        <f t="shared" si="42"/>
        <v>0.47</v>
      </c>
      <c r="E162" s="137">
        <f t="shared" si="42"/>
        <v>0.47</v>
      </c>
      <c r="F162" s="137">
        <f t="shared" si="42"/>
        <v>0.47</v>
      </c>
      <c r="G162" s="137">
        <f t="shared" si="42"/>
        <v>0.47</v>
      </c>
      <c r="H162" s="137">
        <f t="shared" si="42"/>
        <v>0.47</v>
      </c>
      <c r="I162" s="137">
        <f t="shared" si="42"/>
        <v>0.47</v>
      </c>
      <c r="J162" s="137">
        <f t="shared" si="42"/>
        <v>0.47</v>
      </c>
      <c r="K162" s="137">
        <f t="shared" si="42"/>
        <v>0.47</v>
      </c>
      <c r="L162" s="137">
        <f t="shared" si="42"/>
        <v>0.47</v>
      </c>
      <c r="M162" s="137">
        <f t="shared" si="42"/>
        <v>0.47</v>
      </c>
      <c r="N162" s="137">
        <f t="shared" si="42"/>
        <v>0.47</v>
      </c>
      <c r="O162" s="137">
        <f t="shared" si="42"/>
        <v>0.47</v>
      </c>
      <c r="P162" s="137">
        <f t="shared" si="42"/>
        <v>0.47</v>
      </c>
      <c r="Q162" s="137">
        <f t="shared" si="42"/>
        <v>0.47</v>
      </c>
      <c r="R162" s="137">
        <f t="shared" si="42"/>
        <v>0.47</v>
      </c>
      <c r="S162" s="137">
        <f t="shared" si="43"/>
        <v>0.47</v>
      </c>
      <c r="T162" s="137">
        <f t="shared" si="43"/>
        <v>0.47</v>
      </c>
      <c r="U162" s="137">
        <f t="shared" si="43"/>
        <v>0.47</v>
      </c>
      <c r="V162" s="137">
        <f t="shared" si="43"/>
        <v>0.47</v>
      </c>
      <c r="W162" s="137">
        <f t="shared" si="43"/>
        <v>0.47</v>
      </c>
      <c r="X162" s="137">
        <f t="shared" si="43"/>
        <v>0.47</v>
      </c>
      <c r="Y162" s="137">
        <f t="shared" si="43"/>
        <v>0.47</v>
      </c>
      <c r="Z162" s="137">
        <f t="shared" si="43"/>
        <v>0.47</v>
      </c>
      <c r="AA162" s="137">
        <f t="shared" si="43"/>
        <v>0.47</v>
      </c>
      <c r="AB162" s="137">
        <f t="shared" si="43"/>
        <v>0.47</v>
      </c>
      <c r="AC162" s="137">
        <f t="shared" si="43"/>
        <v>0.47</v>
      </c>
      <c r="AD162" s="137">
        <f t="shared" si="43"/>
        <v>0.47</v>
      </c>
      <c r="AE162" s="137">
        <f t="shared" si="43"/>
        <v>0.47</v>
      </c>
      <c r="AF162" s="137">
        <f t="shared" si="43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2"/>
        <v>0</v>
      </c>
      <c r="D163" s="137">
        <f t="shared" si="42"/>
        <v>0</v>
      </c>
      <c r="E163" s="137">
        <f t="shared" si="42"/>
        <v>0</v>
      </c>
      <c r="F163" s="137">
        <f t="shared" si="42"/>
        <v>0</v>
      </c>
      <c r="G163" s="137">
        <f t="shared" si="42"/>
        <v>0</v>
      </c>
      <c r="H163" s="137">
        <f t="shared" si="42"/>
        <v>0</v>
      </c>
      <c r="I163" s="137">
        <f t="shared" si="42"/>
        <v>0</v>
      </c>
      <c r="J163" s="137">
        <f t="shared" si="42"/>
        <v>0</v>
      </c>
      <c r="K163" s="137">
        <f t="shared" si="42"/>
        <v>0</v>
      </c>
      <c r="L163" s="137">
        <f t="shared" si="42"/>
        <v>0</v>
      </c>
      <c r="M163" s="137">
        <f t="shared" si="42"/>
        <v>0</v>
      </c>
      <c r="N163" s="137">
        <f t="shared" si="42"/>
        <v>0</v>
      </c>
      <c r="O163" s="137">
        <f t="shared" si="42"/>
        <v>0</v>
      </c>
      <c r="P163" s="137">
        <f t="shared" si="42"/>
        <v>0</v>
      </c>
      <c r="Q163" s="137">
        <f t="shared" si="42"/>
        <v>0</v>
      </c>
      <c r="R163" s="137">
        <f t="shared" si="42"/>
        <v>0</v>
      </c>
      <c r="S163" s="137">
        <f t="shared" si="43"/>
        <v>0</v>
      </c>
      <c r="T163" s="137">
        <f t="shared" si="43"/>
        <v>0</v>
      </c>
      <c r="U163" s="137">
        <f t="shared" si="43"/>
        <v>0</v>
      </c>
      <c r="V163" s="137">
        <f t="shared" si="43"/>
        <v>0</v>
      </c>
      <c r="W163" s="137">
        <f t="shared" si="43"/>
        <v>0</v>
      </c>
      <c r="X163" s="137">
        <f t="shared" si="43"/>
        <v>0</v>
      </c>
      <c r="Y163" s="137">
        <f t="shared" si="43"/>
        <v>0</v>
      </c>
      <c r="Z163" s="137">
        <f t="shared" si="43"/>
        <v>0</v>
      </c>
      <c r="AA163" s="137">
        <f t="shared" si="43"/>
        <v>0</v>
      </c>
      <c r="AB163" s="137">
        <f t="shared" si="43"/>
        <v>0</v>
      </c>
      <c r="AC163" s="137">
        <f t="shared" si="43"/>
        <v>0</v>
      </c>
      <c r="AD163" s="137">
        <f t="shared" si="43"/>
        <v>0</v>
      </c>
      <c r="AE163" s="137">
        <f t="shared" si="43"/>
        <v>0</v>
      </c>
      <c r="AF163" s="137">
        <f t="shared" si="43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42"/>
        <v>0</v>
      </c>
      <c r="D164" s="137">
        <f t="shared" si="42"/>
        <v>0</v>
      </c>
      <c r="E164" s="137">
        <f t="shared" si="42"/>
        <v>0</v>
      </c>
      <c r="F164" s="137">
        <f t="shared" si="42"/>
        <v>0</v>
      </c>
      <c r="G164" s="137">
        <f t="shared" si="42"/>
        <v>0</v>
      </c>
      <c r="H164" s="137">
        <f t="shared" si="42"/>
        <v>0</v>
      </c>
      <c r="I164" s="137">
        <f t="shared" si="42"/>
        <v>0</v>
      </c>
      <c r="J164" s="137">
        <f t="shared" si="42"/>
        <v>0</v>
      </c>
      <c r="K164" s="137">
        <f t="shared" si="42"/>
        <v>0</v>
      </c>
      <c r="L164" s="137">
        <f t="shared" si="42"/>
        <v>0</v>
      </c>
      <c r="M164" s="137">
        <f t="shared" si="42"/>
        <v>0</v>
      </c>
      <c r="N164" s="137">
        <f t="shared" si="42"/>
        <v>0</v>
      </c>
      <c r="O164" s="137">
        <f t="shared" si="42"/>
        <v>0</v>
      </c>
      <c r="P164" s="137">
        <f t="shared" si="42"/>
        <v>0</v>
      </c>
      <c r="Q164" s="137">
        <f t="shared" si="42"/>
        <v>0</v>
      </c>
      <c r="R164" s="137">
        <f t="shared" si="43"/>
        <v>0</v>
      </c>
      <c r="S164" s="137">
        <f t="shared" si="43"/>
        <v>0</v>
      </c>
      <c r="T164" s="137">
        <f t="shared" si="43"/>
        <v>0</v>
      </c>
      <c r="U164" s="137">
        <f t="shared" si="43"/>
        <v>0</v>
      </c>
      <c r="V164" s="137">
        <f t="shared" si="43"/>
        <v>0</v>
      </c>
      <c r="W164" s="137">
        <f t="shared" si="43"/>
        <v>0</v>
      </c>
      <c r="X164" s="137">
        <f t="shared" si="43"/>
        <v>0</v>
      </c>
      <c r="Y164" s="137">
        <f t="shared" si="43"/>
        <v>0</v>
      </c>
      <c r="Z164" s="137">
        <f t="shared" si="43"/>
        <v>0</v>
      </c>
      <c r="AA164" s="137">
        <f t="shared" si="43"/>
        <v>0</v>
      </c>
      <c r="AB164" s="137">
        <f t="shared" si="43"/>
        <v>0</v>
      </c>
      <c r="AC164" s="137">
        <f t="shared" si="43"/>
        <v>0</v>
      </c>
      <c r="AD164" s="137">
        <f t="shared" si="43"/>
        <v>0</v>
      </c>
      <c r="AE164" s="137">
        <f t="shared" si="43"/>
        <v>0</v>
      </c>
      <c r="AF164" s="137">
        <f t="shared" si="43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42"/>
        <v>0.8</v>
      </c>
      <c r="D165" s="137">
        <f t="shared" si="42"/>
        <v>0.8</v>
      </c>
      <c r="E165" s="137">
        <f t="shared" si="42"/>
        <v>0.8</v>
      </c>
      <c r="F165" s="137">
        <f t="shared" si="42"/>
        <v>0.8</v>
      </c>
      <c r="G165" s="137">
        <f t="shared" si="42"/>
        <v>0.8</v>
      </c>
      <c r="H165" s="137">
        <f t="shared" si="42"/>
        <v>0.8</v>
      </c>
      <c r="I165" s="137">
        <f t="shared" si="42"/>
        <v>0.8</v>
      </c>
      <c r="J165" s="137">
        <f t="shared" si="42"/>
        <v>0.8</v>
      </c>
      <c r="K165" s="137">
        <f t="shared" si="42"/>
        <v>0.8</v>
      </c>
      <c r="L165" s="137">
        <f t="shared" si="42"/>
        <v>0.8</v>
      </c>
      <c r="M165" s="137">
        <f t="shared" si="42"/>
        <v>0.8</v>
      </c>
      <c r="N165" s="137">
        <f t="shared" si="42"/>
        <v>0.8</v>
      </c>
      <c r="O165" s="137">
        <f t="shared" si="42"/>
        <v>0.8</v>
      </c>
      <c r="P165" s="137">
        <f t="shared" si="42"/>
        <v>0.8</v>
      </c>
      <c r="Q165" s="137">
        <f t="shared" si="42"/>
        <v>0.8</v>
      </c>
      <c r="R165" s="137">
        <f t="shared" si="43"/>
        <v>0.8</v>
      </c>
      <c r="S165" s="137">
        <f t="shared" si="43"/>
        <v>0.8</v>
      </c>
      <c r="T165" s="137">
        <f t="shared" si="43"/>
        <v>0.8</v>
      </c>
      <c r="U165" s="137">
        <f t="shared" si="43"/>
        <v>0.8</v>
      </c>
      <c r="V165" s="137">
        <f t="shared" si="43"/>
        <v>0.8</v>
      </c>
      <c r="W165" s="137">
        <f t="shared" si="43"/>
        <v>0.8</v>
      </c>
      <c r="X165" s="137">
        <f t="shared" si="43"/>
        <v>0.8</v>
      </c>
      <c r="Y165" s="137">
        <f t="shared" si="43"/>
        <v>0.8</v>
      </c>
      <c r="Z165" s="137">
        <f t="shared" si="43"/>
        <v>0.8</v>
      </c>
      <c r="AA165" s="137">
        <f t="shared" si="43"/>
        <v>0.8</v>
      </c>
      <c r="AB165" s="137">
        <f t="shared" si="43"/>
        <v>0.8</v>
      </c>
      <c r="AC165" s="137">
        <f t="shared" si="43"/>
        <v>0.8</v>
      </c>
      <c r="AD165" s="137">
        <f t="shared" si="43"/>
        <v>0.8</v>
      </c>
      <c r="AE165" s="137">
        <f t="shared" si="43"/>
        <v>0.8</v>
      </c>
      <c r="AF165" s="137">
        <f t="shared" si="43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42"/>
        <v>1.5</v>
      </c>
      <c r="D166" s="137">
        <f t="shared" si="42"/>
        <v>1.5</v>
      </c>
      <c r="E166" s="137">
        <f t="shared" si="42"/>
        <v>1.5</v>
      </c>
      <c r="F166" s="137">
        <f t="shared" si="42"/>
        <v>1.5</v>
      </c>
      <c r="G166" s="137">
        <f t="shared" si="42"/>
        <v>1.5</v>
      </c>
      <c r="H166" s="137">
        <f t="shared" si="42"/>
        <v>1.5</v>
      </c>
      <c r="I166" s="137">
        <f t="shared" si="42"/>
        <v>1.5</v>
      </c>
      <c r="J166" s="137">
        <f t="shared" si="42"/>
        <v>1.5</v>
      </c>
      <c r="K166" s="137">
        <f t="shared" si="42"/>
        <v>1.5</v>
      </c>
      <c r="L166" s="137">
        <f t="shared" si="42"/>
        <v>1.5</v>
      </c>
      <c r="M166" s="137">
        <f t="shared" si="42"/>
        <v>1.5</v>
      </c>
      <c r="N166" s="137">
        <f t="shared" si="42"/>
        <v>1.5</v>
      </c>
      <c r="O166" s="137">
        <f t="shared" si="42"/>
        <v>1.5</v>
      </c>
      <c r="P166" s="137">
        <f t="shared" si="42"/>
        <v>1.5</v>
      </c>
      <c r="Q166" s="137">
        <f t="shared" si="42"/>
        <v>1.5</v>
      </c>
      <c r="R166" s="137">
        <f t="shared" si="43"/>
        <v>1.5</v>
      </c>
      <c r="S166" s="137">
        <f t="shared" si="43"/>
        <v>1.5</v>
      </c>
      <c r="T166" s="137">
        <f t="shared" si="43"/>
        <v>1.5</v>
      </c>
      <c r="U166" s="137">
        <f t="shared" si="43"/>
        <v>1.5</v>
      </c>
      <c r="V166" s="137">
        <f t="shared" si="43"/>
        <v>1.5</v>
      </c>
      <c r="W166" s="137">
        <f t="shared" si="43"/>
        <v>1.5</v>
      </c>
      <c r="X166" s="137">
        <f t="shared" si="43"/>
        <v>1.5</v>
      </c>
      <c r="Y166" s="137">
        <f t="shared" si="43"/>
        <v>1.5</v>
      </c>
      <c r="Z166" s="137">
        <f t="shared" si="43"/>
        <v>1.5</v>
      </c>
      <c r="AA166" s="137">
        <f t="shared" si="43"/>
        <v>1.5</v>
      </c>
      <c r="AB166" s="137">
        <f t="shared" si="43"/>
        <v>1.5</v>
      </c>
      <c r="AC166" s="137">
        <f t="shared" si="43"/>
        <v>1.5</v>
      </c>
      <c r="AD166" s="137">
        <f t="shared" si="43"/>
        <v>1.5</v>
      </c>
      <c r="AE166" s="137">
        <f t="shared" si="43"/>
        <v>1.5</v>
      </c>
      <c r="AF166" s="137">
        <f t="shared" si="43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42"/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3"/>
        <v>1</v>
      </c>
      <c r="S167" s="137">
        <f t="shared" si="43"/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44">B169</f>
        <v>1</v>
      </c>
      <c r="D169" s="137">
        <f t="shared" si="44"/>
        <v>1</v>
      </c>
      <c r="E169" s="137">
        <f t="shared" si="44"/>
        <v>1</v>
      </c>
      <c r="F169" s="137">
        <f t="shared" si="44"/>
        <v>1</v>
      </c>
      <c r="G169" s="137">
        <f t="shared" si="44"/>
        <v>1</v>
      </c>
      <c r="H169" s="137">
        <f t="shared" si="44"/>
        <v>1</v>
      </c>
      <c r="I169" s="137">
        <f t="shared" si="44"/>
        <v>1</v>
      </c>
      <c r="J169" s="137">
        <f t="shared" si="44"/>
        <v>1</v>
      </c>
      <c r="K169" s="137">
        <f t="shared" si="44"/>
        <v>1</v>
      </c>
      <c r="L169" s="137">
        <f t="shared" si="44"/>
        <v>1</v>
      </c>
      <c r="M169" s="137">
        <f t="shared" si="44"/>
        <v>1</v>
      </c>
      <c r="N169" s="137">
        <f t="shared" si="44"/>
        <v>1</v>
      </c>
      <c r="O169" s="137">
        <f t="shared" si="44"/>
        <v>1</v>
      </c>
      <c r="P169" s="137">
        <f t="shared" si="44"/>
        <v>1</v>
      </c>
      <c r="Q169" s="137">
        <f t="shared" si="44"/>
        <v>1</v>
      </c>
      <c r="R169" s="137">
        <f t="shared" si="44"/>
        <v>1</v>
      </c>
      <c r="S169" s="137">
        <f t="shared" ref="R169:AF176" si="45">R169</f>
        <v>1</v>
      </c>
      <c r="T169" s="137">
        <f t="shared" si="45"/>
        <v>1</v>
      </c>
      <c r="U169" s="137">
        <f t="shared" si="45"/>
        <v>1</v>
      </c>
      <c r="V169" s="137">
        <f t="shared" si="45"/>
        <v>1</v>
      </c>
      <c r="W169" s="137">
        <f t="shared" si="45"/>
        <v>1</v>
      </c>
      <c r="X169" s="137">
        <f t="shared" si="45"/>
        <v>1</v>
      </c>
      <c r="Y169" s="137">
        <f t="shared" si="45"/>
        <v>1</v>
      </c>
      <c r="Z169" s="137">
        <f t="shared" si="45"/>
        <v>1</v>
      </c>
      <c r="AA169" s="137">
        <f t="shared" si="45"/>
        <v>1</v>
      </c>
      <c r="AB169" s="137">
        <f t="shared" si="45"/>
        <v>1</v>
      </c>
      <c r="AC169" s="137">
        <f t="shared" si="45"/>
        <v>1</v>
      </c>
      <c r="AD169" s="137">
        <f t="shared" si="45"/>
        <v>1</v>
      </c>
      <c r="AE169" s="137">
        <f t="shared" si="45"/>
        <v>1</v>
      </c>
      <c r="AF169" s="137">
        <f t="shared" si="45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44"/>
        <v>0.42</v>
      </c>
      <c r="D170" s="137">
        <f t="shared" si="44"/>
        <v>0.42</v>
      </c>
      <c r="E170" s="137">
        <f t="shared" si="44"/>
        <v>0.42</v>
      </c>
      <c r="F170" s="137">
        <f t="shared" si="44"/>
        <v>0.42</v>
      </c>
      <c r="G170" s="137">
        <f t="shared" si="44"/>
        <v>0.42</v>
      </c>
      <c r="H170" s="137">
        <f t="shared" si="44"/>
        <v>0.42</v>
      </c>
      <c r="I170" s="137">
        <f t="shared" si="44"/>
        <v>0.42</v>
      </c>
      <c r="J170" s="137">
        <f t="shared" si="44"/>
        <v>0.42</v>
      </c>
      <c r="K170" s="137">
        <f t="shared" si="44"/>
        <v>0.42</v>
      </c>
      <c r="L170" s="137">
        <f t="shared" si="44"/>
        <v>0.42</v>
      </c>
      <c r="M170" s="137">
        <f t="shared" si="44"/>
        <v>0.42</v>
      </c>
      <c r="N170" s="137">
        <f t="shared" si="44"/>
        <v>0.42</v>
      </c>
      <c r="O170" s="137">
        <f t="shared" si="44"/>
        <v>0.42</v>
      </c>
      <c r="P170" s="137">
        <f t="shared" si="44"/>
        <v>0.42</v>
      </c>
      <c r="Q170" s="137">
        <f t="shared" si="44"/>
        <v>0.42</v>
      </c>
      <c r="R170" s="137">
        <f t="shared" si="45"/>
        <v>0.42</v>
      </c>
      <c r="S170" s="137">
        <f t="shared" si="45"/>
        <v>0.42</v>
      </c>
      <c r="T170" s="137">
        <f t="shared" si="45"/>
        <v>0.42</v>
      </c>
      <c r="U170" s="137">
        <f t="shared" si="45"/>
        <v>0.42</v>
      </c>
      <c r="V170" s="137">
        <f t="shared" si="45"/>
        <v>0.42</v>
      </c>
      <c r="W170" s="137">
        <f t="shared" si="45"/>
        <v>0.42</v>
      </c>
      <c r="X170" s="137">
        <f t="shared" si="45"/>
        <v>0.42</v>
      </c>
      <c r="Y170" s="137">
        <f t="shared" si="45"/>
        <v>0.42</v>
      </c>
      <c r="Z170" s="137">
        <f t="shared" si="45"/>
        <v>0.42</v>
      </c>
      <c r="AA170" s="137">
        <f t="shared" si="45"/>
        <v>0.42</v>
      </c>
      <c r="AB170" s="137">
        <f t="shared" si="45"/>
        <v>0.42</v>
      </c>
      <c r="AC170" s="137">
        <f t="shared" si="45"/>
        <v>0.42</v>
      </c>
      <c r="AD170" s="137">
        <f t="shared" si="45"/>
        <v>0.42</v>
      </c>
      <c r="AE170" s="137">
        <f t="shared" si="45"/>
        <v>0.42</v>
      </c>
      <c r="AF170" s="137">
        <f t="shared" si="45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44"/>
        <v>0.46</v>
      </c>
      <c r="D171" s="137">
        <f t="shared" si="44"/>
        <v>0.46</v>
      </c>
      <c r="E171" s="137">
        <f t="shared" si="44"/>
        <v>0.46</v>
      </c>
      <c r="F171" s="137">
        <f t="shared" si="44"/>
        <v>0.46</v>
      </c>
      <c r="G171" s="137">
        <f t="shared" si="44"/>
        <v>0.46</v>
      </c>
      <c r="H171" s="137">
        <f t="shared" si="44"/>
        <v>0.46</v>
      </c>
      <c r="I171" s="137">
        <f t="shared" si="44"/>
        <v>0.46</v>
      </c>
      <c r="J171" s="137">
        <f t="shared" si="44"/>
        <v>0.46</v>
      </c>
      <c r="K171" s="137">
        <f t="shared" si="44"/>
        <v>0.46</v>
      </c>
      <c r="L171" s="137">
        <f t="shared" si="44"/>
        <v>0.46</v>
      </c>
      <c r="M171" s="137">
        <f t="shared" si="44"/>
        <v>0.46</v>
      </c>
      <c r="N171" s="137">
        <f t="shared" si="44"/>
        <v>0.46</v>
      </c>
      <c r="O171" s="137">
        <f t="shared" si="44"/>
        <v>0.46</v>
      </c>
      <c r="P171" s="137">
        <f t="shared" si="44"/>
        <v>0.46</v>
      </c>
      <c r="Q171" s="137">
        <f t="shared" si="44"/>
        <v>0.46</v>
      </c>
      <c r="R171" s="137">
        <f t="shared" si="45"/>
        <v>0.46</v>
      </c>
      <c r="S171" s="137">
        <f t="shared" si="45"/>
        <v>0.46</v>
      </c>
      <c r="T171" s="137">
        <f t="shared" si="45"/>
        <v>0.46</v>
      </c>
      <c r="U171" s="137">
        <f t="shared" si="45"/>
        <v>0.46</v>
      </c>
      <c r="V171" s="137">
        <f t="shared" si="45"/>
        <v>0.46</v>
      </c>
      <c r="W171" s="137">
        <f t="shared" si="45"/>
        <v>0.46</v>
      </c>
      <c r="X171" s="137">
        <f t="shared" si="45"/>
        <v>0.46</v>
      </c>
      <c r="Y171" s="137">
        <f t="shared" si="45"/>
        <v>0.46</v>
      </c>
      <c r="Z171" s="137">
        <f t="shared" si="45"/>
        <v>0.46</v>
      </c>
      <c r="AA171" s="137">
        <f t="shared" si="45"/>
        <v>0.46</v>
      </c>
      <c r="AB171" s="137">
        <f t="shared" si="45"/>
        <v>0.46</v>
      </c>
      <c r="AC171" s="137">
        <f t="shared" si="45"/>
        <v>0.46</v>
      </c>
      <c r="AD171" s="137">
        <f t="shared" si="45"/>
        <v>0.46</v>
      </c>
      <c r="AE171" s="137">
        <f t="shared" si="45"/>
        <v>0.46</v>
      </c>
      <c r="AF171" s="137">
        <f t="shared" si="45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44"/>
        <v>0.85</v>
      </c>
      <c r="D172" s="137">
        <f t="shared" si="44"/>
        <v>0.85</v>
      </c>
      <c r="E172" s="137">
        <f t="shared" si="44"/>
        <v>0.85</v>
      </c>
      <c r="F172" s="137">
        <f t="shared" si="44"/>
        <v>0.85</v>
      </c>
      <c r="G172" s="137">
        <f t="shared" si="44"/>
        <v>0.85</v>
      </c>
      <c r="H172" s="137">
        <f t="shared" si="44"/>
        <v>0.85</v>
      </c>
      <c r="I172" s="137">
        <f t="shared" si="44"/>
        <v>0.85</v>
      </c>
      <c r="J172" s="137">
        <f t="shared" si="44"/>
        <v>0.85</v>
      </c>
      <c r="K172" s="137">
        <f t="shared" si="44"/>
        <v>0.85</v>
      </c>
      <c r="L172" s="137">
        <f t="shared" si="44"/>
        <v>0.85</v>
      </c>
      <c r="M172" s="137">
        <f t="shared" si="44"/>
        <v>0.85</v>
      </c>
      <c r="N172" s="137">
        <f t="shared" si="44"/>
        <v>0.85</v>
      </c>
      <c r="O172" s="137">
        <f t="shared" si="44"/>
        <v>0.85</v>
      </c>
      <c r="P172" s="137">
        <f t="shared" si="44"/>
        <v>0.85</v>
      </c>
      <c r="Q172" s="137">
        <f t="shared" si="44"/>
        <v>0.85</v>
      </c>
      <c r="R172" s="137">
        <f t="shared" si="45"/>
        <v>0.85</v>
      </c>
      <c r="S172" s="137">
        <f t="shared" si="45"/>
        <v>0.85</v>
      </c>
      <c r="T172" s="137">
        <f t="shared" si="45"/>
        <v>0.85</v>
      </c>
      <c r="U172" s="137">
        <f t="shared" si="45"/>
        <v>0.85</v>
      </c>
      <c r="V172" s="137">
        <f t="shared" si="45"/>
        <v>0.85</v>
      </c>
      <c r="W172" s="137">
        <f t="shared" si="45"/>
        <v>0.85</v>
      </c>
      <c r="X172" s="137">
        <f t="shared" si="45"/>
        <v>0.85</v>
      </c>
      <c r="Y172" s="137">
        <f t="shared" si="45"/>
        <v>0.85</v>
      </c>
      <c r="Z172" s="137">
        <f t="shared" si="45"/>
        <v>0.85</v>
      </c>
      <c r="AA172" s="137">
        <f t="shared" si="45"/>
        <v>0.85</v>
      </c>
      <c r="AB172" s="137">
        <f t="shared" si="45"/>
        <v>0.85</v>
      </c>
      <c r="AC172" s="137">
        <f t="shared" si="45"/>
        <v>0.85</v>
      </c>
      <c r="AD172" s="137">
        <f t="shared" si="45"/>
        <v>0.85</v>
      </c>
      <c r="AE172" s="137">
        <f t="shared" si="45"/>
        <v>0.85</v>
      </c>
      <c r="AF172" s="137">
        <f t="shared" si="45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44"/>
        <v>0.9</v>
      </c>
      <c r="D173" s="137">
        <f t="shared" si="44"/>
        <v>0.9</v>
      </c>
      <c r="E173" s="137">
        <f t="shared" si="44"/>
        <v>0.9</v>
      </c>
      <c r="F173" s="137">
        <f t="shared" si="44"/>
        <v>0.9</v>
      </c>
      <c r="G173" s="137">
        <f t="shared" si="44"/>
        <v>0.9</v>
      </c>
      <c r="H173" s="137">
        <f t="shared" si="44"/>
        <v>0.9</v>
      </c>
      <c r="I173" s="137">
        <f t="shared" si="44"/>
        <v>0.9</v>
      </c>
      <c r="J173" s="137">
        <f t="shared" si="44"/>
        <v>0.9</v>
      </c>
      <c r="K173" s="137">
        <f t="shared" si="44"/>
        <v>0.9</v>
      </c>
      <c r="L173" s="137">
        <f t="shared" si="44"/>
        <v>0.9</v>
      </c>
      <c r="M173" s="137">
        <f t="shared" si="44"/>
        <v>0.9</v>
      </c>
      <c r="N173" s="137">
        <f t="shared" si="44"/>
        <v>0.9</v>
      </c>
      <c r="O173" s="137">
        <f t="shared" si="44"/>
        <v>0.9</v>
      </c>
      <c r="P173" s="137">
        <f t="shared" si="44"/>
        <v>0.9</v>
      </c>
      <c r="Q173" s="137">
        <f t="shared" si="44"/>
        <v>0.9</v>
      </c>
      <c r="R173" s="137">
        <f t="shared" si="45"/>
        <v>0.9</v>
      </c>
      <c r="S173" s="137">
        <f t="shared" si="45"/>
        <v>0.9</v>
      </c>
      <c r="T173" s="137">
        <f t="shared" si="45"/>
        <v>0.9</v>
      </c>
      <c r="U173" s="137">
        <f t="shared" si="45"/>
        <v>0.9</v>
      </c>
      <c r="V173" s="137">
        <f t="shared" si="45"/>
        <v>0.9</v>
      </c>
      <c r="W173" s="137">
        <f t="shared" si="45"/>
        <v>0.9</v>
      </c>
      <c r="X173" s="137">
        <f t="shared" si="45"/>
        <v>0.9</v>
      </c>
      <c r="Y173" s="137">
        <f t="shared" si="45"/>
        <v>0.9</v>
      </c>
      <c r="Z173" s="137">
        <f t="shared" si="45"/>
        <v>0.9</v>
      </c>
      <c r="AA173" s="137">
        <f t="shared" si="45"/>
        <v>0.9</v>
      </c>
      <c r="AB173" s="137">
        <f t="shared" si="45"/>
        <v>0.9</v>
      </c>
      <c r="AC173" s="137">
        <f t="shared" si="45"/>
        <v>0.9</v>
      </c>
      <c r="AD173" s="137">
        <f t="shared" si="45"/>
        <v>0.9</v>
      </c>
      <c r="AE173" s="137">
        <f t="shared" si="45"/>
        <v>0.9</v>
      </c>
      <c r="AF173" s="137">
        <f t="shared" si="45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44"/>
        <v>0.44</v>
      </c>
      <c r="D174" s="137">
        <f t="shared" si="44"/>
        <v>0.44</v>
      </c>
      <c r="E174" s="137">
        <f t="shared" si="44"/>
        <v>0.44</v>
      </c>
      <c r="F174" s="137">
        <f t="shared" si="44"/>
        <v>0.44</v>
      </c>
      <c r="G174" s="137">
        <f t="shared" si="44"/>
        <v>0.44</v>
      </c>
      <c r="H174" s="137">
        <f t="shared" si="44"/>
        <v>0.44</v>
      </c>
      <c r="I174" s="137">
        <f t="shared" si="44"/>
        <v>0.44</v>
      </c>
      <c r="J174" s="137">
        <f t="shared" si="44"/>
        <v>0.44</v>
      </c>
      <c r="K174" s="137">
        <f t="shared" si="44"/>
        <v>0.44</v>
      </c>
      <c r="L174" s="137">
        <f t="shared" si="44"/>
        <v>0.44</v>
      </c>
      <c r="M174" s="137">
        <f t="shared" si="44"/>
        <v>0.44</v>
      </c>
      <c r="N174" s="137">
        <f t="shared" si="44"/>
        <v>0.44</v>
      </c>
      <c r="O174" s="137">
        <f t="shared" si="44"/>
        <v>0.44</v>
      </c>
      <c r="P174" s="137">
        <f t="shared" si="44"/>
        <v>0.44</v>
      </c>
      <c r="Q174" s="137">
        <f t="shared" si="44"/>
        <v>0.44</v>
      </c>
      <c r="R174" s="137">
        <f t="shared" si="45"/>
        <v>0.44</v>
      </c>
      <c r="S174" s="137">
        <f t="shared" si="45"/>
        <v>0.44</v>
      </c>
      <c r="T174" s="137">
        <f t="shared" si="45"/>
        <v>0.44</v>
      </c>
      <c r="U174" s="137">
        <f t="shared" si="45"/>
        <v>0.44</v>
      </c>
      <c r="V174" s="137">
        <f t="shared" si="45"/>
        <v>0.44</v>
      </c>
      <c r="W174" s="137">
        <f t="shared" si="45"/>
        <v>0.44</v>
      </c>
      <c r="X174" s="137">
        <f t="shared" si="45"/>
        <v>0.44</v>
      </c>
      <c r="Y174" s="137">
        <f t="shared" si="45"/>
        <v>0.44</v>
      </c>
      <c r="Z174" s="137">
        <f t="shared" si="45"/>
        <v>0.44</v>
      </c>
      <c r="AA174" s="137">
        <f t="shared" si="45"/>
        <v>0.44</v>
      </c>
      <c r="AB174" s="137">
        <f t="shared" si="45"/>
        <v>0.44</v>
      </c>
      <c r="AC174" s="137">
        <f t="shared" si="45"/>
        <v>0.44</v>
      </c>
      <c r="AD174" s="137">
        <f t="shared" si="45"/>
        <v>0.44</v>
      </c>
      <c r="AE174" s="137">
        <f t="shared" si="45"/>
        <v>0.44</v>
      </c>
      <c r="AF174" s="137">
        <f t="shared" si="45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44"/>
        <v>2.1</v>
      </c>
      <c r="D175" s="137">
        <f t="shared" si="44"/>
        <v>2.1</v>
      </c>
      <c r="E175" s="137">
        <f t="shared" si="44"/>
        <v>2.1</v>
      </c>
      <c r="F175" s="137">
        <f t="shared" si="44"/>
        <v>2.1</v>
      </c>
      <c r="G175" s="137">
        <f t="shared" si="44"/>
        <v>2.1</v>
      </c>
      <c r="H175" s="137">
        <f t="shared" si="44"/>
        <v>2.1</v>
      </c>
      <c r="I175" s="137">
        <f t="shared" si="44"/>
        <v>2.1</v>
      </c>
      <c r="J175" s="137">
        <f t="shared" si="44"/>
        <v>2.1</v>
      </c>
      <c r="K175" s="137">
        <f t="shared" si="44"/>
        <v>2.1</v>
      </c>
      <c r="L175" s="137">
        <f t="shared" si="44"/>
        <v>2.1</v>
      </c>
      <c r="M175" s="137">
        <f t="shared" si="44"/>
        <v>2.1</v>
      </c>
      <c r="N175" s="137">
        <f t="shared" si="44"/>
        <v>2.1</v>
      </c>
      <c r="O175" s="137">
        <f t="shared" si="44"/>
        <v>2.1</v>
      </c>
      <c r="P175" s="137">
        <f t="shared" si="44"/>
        <v>2.1</v>
      </c>
      <c r="Q175" s="137">
        <f t="shared" si="44"/>
        <v>2.1</v>
      </c>
      <c r="R175" s="137">
        <f t="shared" si="45"/>
        <v>2.1</v>
      </c>
      <c r="S175" s="137">
        <f t="shared" si="45"/>
        <v>2.1</v>
      </c>
      <c r="T175" s="137">
        <f t="shared" si="45"/>
        <v>2.1</v>
      </c>
      <c r="U175" s="137">
        <f t="shared" si="45"/>
        <v>2.1</v>
      </c>
      <c r="V175" s="137">
        <f t="shared" si="45"/>
        <v>2.1</v>
      </c>
      <c r="W175" s="137">
        <f t="shared" si="45"/>
        <v>2.1</v>
      </c>
      <c r="X175" s="137">
        <f t="shared" si="45"/>
        <v>2.1</v>
      </c>
      <c r="Y175" s="137">
        <f t="shared" si="45"/>
        <v>2.1</v>
      </c>
      <c r="Z175" s="137">
        <f t="shared" si="45"/>
        <v>2.1</v>
      </c>
      <c r="AA175" s="137">
        <f t="shared" si="45"/>
        <v>2.1</v>
      </c>
      <c r="AB175" s="137">
        <f t="shared" si="45"/>
        <v>2.1</v>
      </c>
      <c r="AC175" s="137">
        <f t="shared" si="45"/>
        <v>2.1</v>
      </c>
      <c r="AD175" s="137">
        <f t="shared" si="45"/>
        <v>2.1</v>
      </c>
      <c r="AE175" s="137">
        <f t="shared" si="45"/>
        <v>2.1</v>
      </c>
      <c r="AF175" s="137">
        <f t="shared" si="45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44"/>
        <v>0.9</v>
      </c>
      <c r="D176" s="137">
        <f t="shared" si="44"/>
        <v>0.9</v>
      </c>
      <c r="E176" s="137">
        <f t="shared" si="44"/>
        <v>0.9</v>
      </c>
      <c r="F176" s="137">
        <f t="shared" si="44"/>
        <v>0.9</v>
      </c>
      <c r="G176" s="137">
        <f t="shared" si="44"/>
        <v>0.9</v>
      </c>
      <c r="H176" s="137">
        <f t="shared" si="44"/>
        <v>0.9</v>
      </c>
      <c r="I176" s="137">
        <f t="shared" si="44"/>
        <v>0.9</v>
      </c>
      <c r="J176" s="137">
        <f t="shared" si="44"/>
        <v>0.9</v>
      </c>
      <c r="K176" s="137">
        <f t="shared" si="44"/>
        <v>0.9</v>
      </c>
      <c r="L176" s="137">
        <f t="shared" si="44"/>
        <v>0.9</v>
      </c>
      <c r="M176" s="137">
        <f t="shared" si="44"/>
        <v>0.9</v>
      </c>
      <c r="N176" s="137">
        <f t="shared" si="44"/>
        <v>0.9</v>
      </c>
      <c r="O176" s="137">
        <f t="shared" si="44"/>
        <v>0.9</v>
      </c>
      <c r="P176" s="137">
        <f t="shared" si="44"/>
        <v>0.9</v>
      </c>
      <c r="Q176" s="137">
        <f t="shared" si="44"/>
        <v>0.9</v>
      </c>
      <c r="R176" s="137">
        <f t="shared" si="45"/>
        <v>0.9</v>
      </c>
      <c r="S176" s="137">
        <f t="shared" si="45"/>
        <v>0.9</v>
      </c>
      <c r="T176" s="137">
        <f t="shared" si="45"/>
        <v>0.9</v>
      </c>
      <c r="U176" s="137">
        <f t="shared" si="45"/>
        <v>0.9</v>
      </c>
      <c r="V176" s="137">
        <f t="shared" si="45"/>
        <v>0.9</v>
      </c>
      <c r="W176" s="137">
        <f t="shared" si="45"/>
        <v>0.9</v>
      </c>
      <c r="X176" s="137">
        <f t="shared" si="45"/>
        <v>0.9</v>
      </c>
      <c r="Y176" s="137">
        <f t="shared" si="45"/>
        <v>0.9</v>
      </c>
      <c r="Z176" s="137">
        <f t="shared" si="45"/>
        <v>0.9</v>
      </c>
      <c r="AA176" s="137">
        <f t="shared" si="45"/>
        <v>0.9</v>
      </c>
      <c r="AB176" s="137">
        <f t="shared" si="45"/>
        <v>0.9</v>
      </c>
      <c r="AC176" s="137">
        <f t="shared" si="45"/>
        <v>0.9</v>
      </c>
      <c r="AD176" s="137">
        <f t="shared" si="45"/>
        <v>0.9</v>
      </c>
      <c r="AE176" s="137">
        <f t="shared" si="45"/>
        <v>0.9</v>
      </c>
      <c r="AF176" s="137">
        <f t="shared" si="45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46">B178</f>
        <v>0.57999999999999996</v>
      </c>
      <c r="D178" s="137">
        <f t="shared" si="46"/>
        <v>0.57999999999999996</v>
      </c>
      <c r="E178" s="137">
        <f t="shared" si="46"/>
        <v>0.57999999999999996</v>
      </c>
      <c r="F178" s="137">
        <f t="shared" si="46"/>
        <v>0.57999999999999996</v>
      </c>
      <c r="G178" s="137">
        <f t="shared" si="46"/>
        <v>0.57999999999999996</v>
      </c>
      <c r="H178" s="137">
        <f t="shared" si="46"/>
        <v>0.57999999999999996</v>
      </c>
      <c r="I178" s="137">
        <f t="shared" si="46"/>
        <v>0.57999999999999996</v>
      </c>
      <c r="J178" s="137">
        <f t="shared" si="46"/>
        <v>0.57999999999999996</v>
      </c>
      <c r="K178" s="137">
        <f t="shared" si="46"/>
        <v>0.57999999999999996</v>
      </c>
      <c r="L178" s="137">
        <f t="shared" si="46"/>
        <v>0.57999999999999996</v>
      </c>
      <c r="M178" s="137">
        <f t="shared" si="46"/>
        <v>0.57999999999999996</v>
      </c>
      <c r="N178" s="137">
        <f t="shared" si="46"/>
        <v>0.57999999999999996</v>
      </c>
      <c r="O178" s="137">
        <f t="shared" si="46"/>
        <v>0.57999999999999996</v>
      </c>
      <c r="P178" s="137">
        <f t="shared" si="46"/>
        <v>0.57999999999999996</v>
      </c>
      <c r="Q178" s="137">
        <f t="shared" si="46"/>
        <v>0.57999999999999996</v>
      </c>
      <c r="R178" s="137">
        <f t="shared" si="46"/>
        <v>0.57999999999999996</v>
      </c>
      <c r="S178" s="137">
        <f t="shared" ref="R178:AF190" si="47">R178</f>
        <v>0.57999999999999996</v>
      </c>
      <c r="T178" s="137">
        <f t="shared" si="47"/>
        <v>0.57999999999999996</v>
      </c>
      <c r="U178" s="137">
        <f t="shared" si="47"/>
        <v>0.57999999999999996</v>
      </c>
      <c r="V178" s="137">
        <f t="shared" si="47"/>
        <v>0.57999999999999996</v>
      </c>
      <c r="W178" s="137">
        <f t="shared" si="47"/>
        <v>0.57999999999999996</v>
      </c>
      <c r="X178" s="137">
        <f t="shared" si="47"/>
        <v>0.57999999999999996</v>
      </c>
      <c r="Y178" s="137">
        <f t="shared" si="47"/>
        <v>0.57999999999999996</v>
      </c>
      <c r="Z178" s="137">
        <f t="shared" si="47"/>
        <v>0.57999999999999996</v>
      </c>
      <c r="AA178" s="137">
        <f t="shared" si="47"/>
        <v>0.57999999999999996</v>
      </c>
      <c r="AB178" s="137">
        <f t="shared" si="47"/>
        <v>0.57999999999999996</v>
      </c>
      <c r="AC178" s="137">
        <f t="shared" si="47"/>
        <v>0.57999999999999996</v>
      </c>
      <c r="AD178" s="137">
        <f t="shared" si="47"/>
        <v>0.57999999999999996</v>
      </c>
      <c r="AE178" s="137">
        <f t="shared" si="47"/>
        <v>0.57999999999999996</v>
      </c>
      <c r="AF178" s="137">
        <f t="shared" si="47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46"/>
        <v>0.8</v>
      </c>
      <c r="D179" s="137">
        <f t="shared" si="46"/>
        <v>0.8</v>
      </c>
      <c r="E179" s="137">
        <f t="shared" si="46"/>
        <v>0.8</v>
      </c>
      <c r="F179" s="137">
        <f t="shared" si="46"/>
        <v>0.8</v>
      </c>
      <c r="G179" s="137">
        <f t="shared" si="46"/>
        <v>0.8</v>
      </c>
      <c r="H179" s="137">
        <f t="shared" si="46"/>
        <v>0.8</v>
      </c>
      <c r="I179" s="137">
        <f t="shared" si="46"/>
        <v>0.8</v>
      </c>
      <c r="J179" s="137">
        <f t="shared" si="46"/>
        <v>0.8</v>
      </c>
      <c r="K179" s="137">
        <f t="shared" si="46"/>
        <v>0.8</v>
      </c>
      <c r="L179" s="137">
        <f t="shared" si="46"/>
        <v>0.8</v>
      </c>
      <c r="M179" s="137">
        <f t="shared" si="46"/>
        <v>0.8</v>
      </c>
      <c r="N179" s="137">
        <f t="shared" si="46"/>
        <v>0.8</v>
      </c>
      <c r="O179" s="137">
        <f t="shared" si="46"/>
        <v>0.8</v>
      </c>
      <c r="P179" s="137">
        <f t="shared" si="46"/>
        <v>0.8</v>
      </c>
      <c r="Q179" s="137">
        <f t="shared" si="46"/>
        <v>0.8</v>
      </c>
      <c r="R179" s="137">
        <f t="shared" si="46"/>
        <v>0.8</v>
      </c>
      <c r="S179" s="137">
        <f t="shared" si="47"/>
        <v>0.8</v>
      </c>
      <c r="T179" s="137">
        <f t="shared" si="47"/>
        <v>0.8</v>
      </c>
      <c r="U179" s="137">
        <f t="shared" si="47"/>
        <v>0.8</v>
      </c>
      <c r="V179" s="137">
        <f t="shared" si="47"/>
        <v>0.8</v>
      </c>
      <c r="W179" s="137">
        <f t="shared" si="47"/>
        <v>0.8</v>
      </c>
      <c r="X179" s="137">
        <f t="shared" si="47"/>
        <v>0.8</v>
      </c>
      <c r="Y179" s="137">
        <f t="shared" si="47"/>
        <v>0.8</v>
      </c>
      <c r="Z179" s="137">
        <f t="shared" si="47"/>
        <v>0.8</v>
      </c>
      <c r="AA179" s="137">
        <f t="shared" si="47"/>
        <v>0.8</v>
      </c>
      <c r="AB179" s="137">
        <f t="shared" si="47"/>
        <v>0.8</v>
      </c>
      <c r="AC179" s="137">
        <f t="shared" si="47"/>
        <v>0.8</v>
      </c>
      <c r="AD179" s="137">
        <f t="shared" si="47"/>
        <v>0.8</v>
      </c>
      <c r="AE179" s="137">
        <f t="shared" si="47"/>
        <v>0.8</v>
      </c>
      <c r="AF179" s="137">
        <f t="shared" si="47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46"/>
        <v>0</v>
      </c>
      <c r="D180" s="137">
        <f t="shared" si="46"/>
        <v>0</v>
      </c>
      <c r="E180" s="137">
        <f t="shared" si="46"/>
        <v>0</v>
      </c>
      <c r="F180" s="137">
        <f t="shared" si="46"/>
        <v>0</v>
      </c>
      <c r="G180" s="137">
        <f t="shared" si="46"/>
        <v>0</v>
      </c>
      <c r="H180" s="137">
        <f t="shared" si="46"/>
        <v>0</v>
      </c>
      <c r="I180" s="137">
        <f t="shared" si="46"/>
        <v>0</v>
      </c>
      <c r="J180" s="137">
        <f t="shared" si="46"/>
        <v>0</v>
      </c>
      <c r="K180" s="137">
        <f t="shared" si="46"/>
        <v>0</v>
      </c>
      <c r="L180" s="137">
        <f t="shared" si="46"/>
        <v>0</v>
      </c>
      <c r="M180" s="137">
        <f t="shared" si="46"/>
        <v>0</v>
      </c>
      <c r="N180" s="137">
        <f t="shared" si="46"/>
        <v>0</v>
      </c>
      <c r="O180" s="137">
        <f t="shared" si="46"/>
        <v>0</v>
      </c>
      <c r="P180" s="137">
        <f t="shared" si="46"/>
        <v>0</v>
      </c>
      <c r="Q180" s="137">
        <f t="shared" si="46"/>
        <v>0</v>
      </c>
      <c r="R180" s="137">
        <f t="shared" si="46"/>
        <v>0</v>
      </c>
      <c r="S180" s="137">
        <f t="shared" si="47"/>
        <v>0</v>
      </c>
      <c r="T180" s="137">
        <f t="shared" si="47"/>
        <v>0</v>
      </c>
      <c r="U180" s="137">
        <f t="shared" si="47"/>
        <v>0</v>
      </c>
      <c r="V180" s="137">
        <f t="shared" si="47"/>
        <v>0</v>
      </c>
      <c r="W180" s="137">
        <f t="shared" si="47"/>
        <v>0</v>
      </c>
      <c r="X180" s="137">
        <f t="shared" si="47"/>
        <v>0</v>
      </c>
      <c r="Y180" s="137">
        <f t="shared" si="47"/>
        <v>0</v>
      </c>
      <c r="Z180" s="137">
        <f t="shared" si="47"/>
        <v>0</v>
      </c>
      <c r="AA180" s="137">
        <f t="shared" si="47"/>
        <v>0</v>
      </c>
      <c r="AB180" s="137">
        <f t="shared" si="47"/>
        <v>0</v>
      </c>
      <c r="AC180" s="137">
        <f t="shared" si="47"/>
        <v>0</v>
      </c>
      <c r="AD180" s="137">
        <f t="shared" si="47"/>
        <v>0</v>
      </c>
      <c r="AE180" s="137">
        <f t="shared" si="47"/>
        <v>0</v>
      </c>
      <c r="AF180" s="137">
        <f t="shared" si="47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6"/>
        <v>0.6</v>
      </c>
      <c r="D181" s="137">
        <f t="shared" si="46"/>
        <v>0.6</v>
      </c>
      <c r="E181" s="137">
        <f t="shared" si="46"/>
        <v>0.6</v>
      </c>
      <c r="F181" s="137">
        <f t="shared" si="46"/>
        <v>0.6</v>
      </c>
      <c r="G181" s="137">
        <f t="shared" si="46"/>
        <v>0.6</v>
      </c>
      <c r="H181" s="137">
        <f t="shared" si="46"/>
        <v>0.6</v>
      </c>
      <c r="I181" s="137">
        <f t="shared" si="46"/>
        <v>0.6</v>
      </c>
      <c r="J181" s="137">
        <f t="shared" si="46"/>
        <v>0.6</v>
      </c>
      <c r="K181" s="137">
        <f t="shared" si="46"/>
        <v>0.6</v>
      </c>
      <c r="L181" s="137">
        <f t="shared" si="46"/>
        <v>0.6</v>
      </c>
      <c r="M181" s="137">
        <f t="shared" si="46"/>
        <v>0.6</v>
      </c>
      <c r="N181" s="137">
        <f t="shared" si="46"/>
        <v>0.6</v>
      </c>
      <c r="O181" s="137">
        <f t="shared" si="46"/>
        <v>0.6</v>
      </c>
      <c r="P181" s="137">
        <f t="shared" si="46"/>
        <v>0.6</v>
      </c>
      <c r="Q181" s="137">
        <f t="shared" si="46"/>
        <v>0.6</v>
      </c>
      <c r="R181" s="137">
        <f t="shared" si="46"/>
        <v>0.6</v>
      </c>
      <c r="S181" s="137">
        <f t="shared" si="47"/>
        <v>0.6</v>
      </c>
      <c r="T181" s="137">
        <f t="shared" si="47"/>
        <v>0.6</v>
      </c>
      <c r="U181" s="137">
        <f t="shared" si="47"/>
        <v>0.6</v>
      </c>
      <c r="V181" s="137">
        <f t="shared" si="47"/>
        <v>0.6</v>
      </c>
      <c r="W181" s="137">
        <f t="shared" si="47"/>
        <v>0.6</v>
      </c>
      <c r="X181" s="137">
        <f t="shared" si="47"/>
        <v>0.6</v>
      </c>
      <c r="Y181" s="137">
        <f t="shared" si="47"/>
        <v>0.6</v>
      </c>
      <c r="Z181" s="137">
        <f t="shared" si="47"/>
        <v>0.6</v>
      </c>
      <c r="AA181" s="137">
        <f t="shared" si="47"/>
        <v>0.6</v>
      </c>
      <c r="AB181" s="137">
        <f t="shared" si="47"/>
        <v>0.6</v>
      </c>
      <c r="AC181" s="137">
        <f t="shared" si="47"/>
        <v>0.6</v>
      </c>
      <c r="AD181" s="137">
        <f t="shared" si="47"/>
        <v>0.6</v>
      </c>
      <c r="AE181" s="137">
        <f t="shared" si="47"/>
        <v>0.6</v>
      </c>
      <c r="AF181" s="137">
        <f t="shared" si="47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46"/>
        <v>0.6</v>
      </c>
      <c r="D182" s="137">
        <f t="shared" si="46"/>
        <v>0.6</v>
      </c>
      <c r="E182" s="137">
        <f t="shared" si="46"/>
        <v>0.6</v>
      </c>
      <c r="F182" s="137">
        <f t="shared" si="46"/>
        <v>0.6</v>
      </c>
      <c r="G182" s="137">
        <f t="shared" si="46"/>
        <v>0.6</v>
      </c>
      <c r="H182" s="137">
        <f t="shared" si="46"/>
        <v>0.6</v>
      </c>
      <c r="I182" s="137">
        <f t="shared" si="46"/>
        <v>0.6</v>
      </c>
      <c r="J182" s="137">
        <f t="shared" si="46"/>
        <v>0.6</v>
      </c>
      <c r="K182" s="137">
        <f t="shared" si="46"/>
        <v>0.6</v>
      </c>
      <c r="L182" s="137">
        <f t="shared" si="46"/>
        <v>0.6</v>
      </c>
      <c r="M182" s="137">
        <f t="shared" si="46"/>
        <v>0.6</v>
      </c>
      <c r="N182" s="137">
        <f t="shared" si="46"/>
        <v>0.6</v>
      </c>
      <c r="O182" s="137">
        <f t="shared" si="46"/>
        <v>0.6</v>
      </c>
      <c r="P182" s="137">
        <f t="shared" si="46"/>
        <v>0.6</v>
      </c>
      <c r="Q182" s="137">
        <f t="shared" si="46"/>
        <v>0.6</v>
      </c>
      <c r="R182" s="137">
        <f t="shared" si="46"/>
        <v>0.6</v>
      </c>
      <c r="S182" s="137">
        <f t="shared" si="47"/>
        <v>0.6</v>
      </c>
      <c r="T182" s="137">
        <f t="shared" si="47"/>
        <v>0.6</v>
      </c>
      <c r="U182" s="137">
        <f t="shared" si="47"/>
        <v>0.6</v>
      </c>
      <c r="V182" s="137">
        <f t="shared" si="47"/>
        <v>0.6</v>
      </c>
      <c r="W182" s="137">
        <f t="shared" si="47"/>
        <v>0.6</v>
      </c>
      <c r="X182" s="137">
        <f t="shared" si="47"/>
        <v>0.6</v>
      </c>
      <c r="Y182" s="137">
        <f t="shared" si="47"/>
        <v>0.6</v>
      </c>
      <c r="Z182" s="137">
        <f t="shared" si="47"/>
        <v>0.6</v>
      </c>
      <c r="AA182" s="137">
        <f t="shared" si="47"/>
        <v>0.6</v>
      </c>
      <c r="AB182" s="137">
        <f t="shared" si="47"/>
        <v>0.6</v>
      </c>
      <c r="AC182" s="137">
        <f t="shared" si="47"/>
        <v>0.6</v>
      </c>
      <c r="AD182" s="137">
        <f t="shared" si="47"/>
        <v>0.6</v>
      </c>
      <c r="AE182" s="137">
        <f t="shared" si="47"/>
        <v>0.6</v>
      </c>
      <c r="AF182" s="137">
        <f t="shared" si="47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46"/>
        <v>0.35</v>
      </c>
      <c r="D183" s="137">
        <f t="shared" si="46"/>
        <v>0.35</v>
      </c>
      <c r="E183" s="137">
        <f t="shared" si="46"/>
        <v>0.35</v>
      </c>
      <c r="F183" s="137">
        <f t="shared" si="46"/>
        <v>0.35</v>
      </c>
      <c r="G183" s="137">
        <f t="shared" si="46"/>
        <v>0.35</v>
      </c>
      <c r="H183" s="137">
        <f t="shared" si="46"/>
        <v>0.35</v>
      </c>
      <c r="I183" s="137">
        <f t="shared" si="46"/>
        <v>0.35</v>
      </c>
      <c r="J183" s="137">
        <f t="shared" si="46"/>
        <v>0.35</v>
      </c>
      <c r="K183" s="137">
        <f t="shared" si="46"/>
        <v>0.35</v>
      </c>
      <c r="L183" s="137">
        <f t="shared" si="46"/>
        <v>0.35</v>
      </c>
      <c r="M183" s="137">
        <f t="shared" si="46"/>
        <v>0.35</v>
      </c>
      <c r="N183" s="137">
        <f t="shared" si="46"/>
        <v>0.35</v>
      </c>
      <c r="O183" s="137">
        <f t="shared" si="46"/>
        <v>0.35</v>
      </c>
      <c r="P183" s="137">
        <f t="shared" si="46"/>
        <v>0.35</v>
      </c>
      <c r="Q183" s="137">
        <f t="shared" si="46"/>
        <v>0.35</v>
      </c>
      <c r="R183" s="137">
        <f t="shared" si="46"/>
        <v>0.35</v>
      </c>
      <c r="S183" s="137">
        <f t="shared" si="47"/>
        <v>0.35</v>
      </c>
      <c r="T183" s="137">
        <f t="shared" si="47"/>
        <v>0.35</v>
      </c>
      <c r="U183" s="137">
        <f t="shared" si="47"/>
        <v>0.35</v>
      </c>
      <c r="V183" s="137">
        <f t="shared" si="47"/>
        <v>0.35</v>
      </c>
      <c r="W183" s="137">
        <f t="shared" si="47"/>
        <v>0.35</v>
      </c>
      <c r="X183" s="137">
        <f t="shared" si="47"/>
        <v>0.35</v>
      </c>
      <c r="Y183" s="137">
        <f t="shared" si="47"/>
        <v>0.35</v>
      </c>
      <c r="Z183" s="137">
        <f t="shared" si="47"/>
        <v>0.35</v>
      </c>
      <c r="AA183" s="137">
        <f t="shared" si="47"/>
        <v>0.35</v>
      </c>
      <c r="AB183" s="137">
        <f t="shared" si="47"/>
        <v>0.35</v>
      </c>
      <c r="AC183" s="137">
        <f t="shared" si="47"/>
        <v>0.35</v>
      </c>
      <c r="AD183" s="137">
        <f t="shared" si="47"/>
        <v>0.35</v>
      </c>
      <c r="AE183" s="137">
        <f t="shared" si="47"/>
        <v>0.35</v>
      </c>
      <c r="AF183" s="137">
        <f t="shared" si="47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46"/>
        <v>0.28999999999999998</v>
      </c>
      <c r="D184" s="137">
        <f t="shared" si="46"/>
        <v>0.28999999999999998</v>
      </c>
      <c r="E184" s="137">
        <f t="shared" si="46"/>
        <v>0.28999999999999998</v>
      </c>
      <c r="F184" s="137">
        <f t="shared" si="46"/>
        <v>0.28999999999999998</v>
      </c>
      <c r="G184" s="137">
        <f t="shared" si="46"/>
        <v>0.28999999999999998</v>
      </c>
      <c r="H184" s="137">
        <f t="shared" si="46"/>
        <v>0.28999999999999998</v>
      </c>
      <c r="I184" s="137">
        <f t="shared" si="46"/>
        <v>0.28999999999999998</v>
      </c>
      <c r="J184" s="137">
        <f t="shared" si="46"/>
        <v>0.28999999999999998</v>
      </c>
      <c r="K184" s="137">
        <f t="shared" si="46"/>
        <v>0.28999999999999998</v>
      </c>
      <c r="L184" s="137">
        <f t="shared" si="46"/>
        <v>0.28999999999999998</v>
      </c>
      <c r="M184" s="137">
        <f t="shared" si="46"/>
        <v>0.28999999999999998</v>
      </c>
      <c r="N184" s="137">
        <f t="shared" si="46"/>
        <v>0.28999999999999998</v>
      </c>
      <c r="O184" s="137">
        <f t="shared" si="46"/>
        <v>0.28999999999999998</v>
      </c>
      <c r="P184" s="137">
        <f t="shared" si="46"/>
        <v>0.28999999999999998</v>
      </c>
      <c r="Q184" s="137">
        <f t="shared" si="46"/>
        <v>0.28999999999999998</v>
      </c>
      <c r="R184" s="137">
        <f t="shared" si="46"/>
        <v>0.28999999999999998</v>
      </c>
      <c r="S184" s="137">
        <f t="shared" si="47"/>
        <v>0.28999999999999998</v>
      </c>
      <c r="T184" s="137">
        <f t="shared" si="47"/>
        <v>0.28999999999999998</v>
      </c>
      <c r="U184" s="137">
        <f t="shared" si="47"/>
        <v>0.28999999999999998</v>
      </c>
      <c r="V184" s="137">
        <f t="shared" si="47"/>
        <v>0.28999999999999998</v>
      </c>
      <c r="W184" s="137">
        <f t="shared" si="47"/>
        <v>0.28999999999999998</v>
      </c>
      <c r="X184" s="137">
        <f t="shared" si="47"/>
        <v>0.28999999999999998</v>
      </c>
      <c r="Y184" s="137">
        <f t="shared" si="47"/>
        <v>0.28999999999999998</v>
      </c>
      <c r="Z184" s="137">
        <f t="shared" si="47"/>
        <v>0.28999999999999998</v>
      </c>
      <c r="AA184" s="137">
        <f t="shared" si="47"/>
        <v>0.28999999999999998</v>
      </c>
      <c r="AB184" s="137">
        <f t="shared" si="47"/>
        <v>0.28999999999999998</v>
      </c>
      <c r="AC184" s="137">
        <f t="shared" si="47"/>
        <v>0.28999999999999998</v>
      </c>
      <c r="AD184" s="137">
        <f t="shared" si="47"/>
        <v>0.28999999999999998</v>
      </c>
      <c r="AE184" s="137">
        <f t="shared" si="47"/>
        <v>0.28999999999999998</v>
      </c>
      <c r="AF184" s="137">
        <f t="shared" si="47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46"/>
        <v>0.06</v>
      </c>
      <c r="D185" s="137">
        <f t="shared" si="46"/>
        <v>0.06</v>
      </c>
      <c r="E185" s="137">
        <f t="shared" si="46"/>
        <v>0.06</v>
      </c>
      <c r="F185" s="137">
        <f t="shared" si="46"/>
        <v>0.06</v>
      </c>
      <c r="G185" s="137">
        <f t="shared" si="46"/>
        <v>0.06</v>
      </c>
      <c r="H185" s="137">
        <f t="shared" si="46"/>
        <v>0.06</v>
      </c>
      <c r="I185" s="137">
        <f t="shared" si="46"/>
        <v>0.06</v>
      </c>
      <c r="J185" s="137">
        <f t="shared" si="46"/>
        <v>0.06</v>
      </c>
      <c r="K185" s="137">
        <f t="shared" si="46"/>
        <v>0.06</v>
      </c>
      <c r="L185" s="137">
        <f t="shared" si="46"/>
        <v>0.06</v>
      </c>
      <c r="M185" s="137">
        <f t="shared" si="46"/>
        <v>0.06</v>
      </c>
      <c r="N185" s="137">
        <f t="shared" si="46"/>
        <v>0.06</v>
      </c>
      <c r="O185" s="137">
        <f t="shared" si="46"/>
        <v>0.06</v>
      </c>
      <c r="P185" s="137">
        <f t="shared" si="46"/>
        <v>0.06</v>
      </c>
      <c r="Q185" s="137">
        <f t="shared" si="46"/>
        <v>0.06</v>
      </c>
      <c r="R185" s="137">
        <f t="shared" si="46"/>
        <v>0.06</v>
      </c>
      <c r="S185" s="137">
        <f t="shared" si="47"/>
        <v>0.06</v>
      </c>
      <c r="T185" s="137">
        <f t="shared" si="47"/>
        <v>0.06</v>
      </c>
      <c r="U185" s="137">
        <f t="shared" si="47"/>
        <v>0.06</v>
      </c>
      <c r="V185" s="137">
        <f t="shared" si="47"/>
        <v>0.06</v>
      </c>
      <c r="W185" s="137">
        <f t="shared" si="47"/>
        <v>0.06</v>
      </c>
      <c r="X185" s="137">
        <f t="shared" si="47"/>
        <v>0.06</v>
      </c>
      <c r="Y185" s="137">
        <f t="shared" si="47"/>
        <v>0.06</v>
      </c>
      <c r="Z185" s="137">
        <f t="shared" si="47"/>
        <v>0.06</v>
      </c>
      <c r="AA185" s="137">
        <f t="shared" si="47"/>
        <v>0.06</v>
      </c>
      <c r="AB185" s="137">
        <f t="shared" si="47"/>
        <v>0.06</v>
      </c>
      <c r="AC185" s="137">
        <f t="shared" si="47"/>
        <v>0.06</v>
      </c>
      <c r="AD185" s="137">
        <f t="shared" si="47"/>
        <v>0.06</v>
      </c>
      <c r="AE185" s="137">
        <f t="shared" si="47"/>
        <v>0.06</v>
      </c>
      <c r="AF185" s="137">
        <f t="shared" si="47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46"/>
        <v>0.11</v>
      </c>
      <c r="D186" s="137">
        <f t="shared" si="46"/>
        <v>0.11</v>
      </c>
      <c r="E186" s="137">
        <f t="shared" si="46"/>
        <v>0.11</v>
      </c>
      <c r="F186" s="137">
        <f t="shared" si="46"/>
        <v>0.11</v>
      </c>
      <c r="G186" s="137">
        <f t="shared" si="46"/>
        <v>0.11</v>
      </c>
      <c r="H186" s="137">
        <f t="shared" si="46"/>
        <v>0.11</v>
      </c>
      <c r="I186" s="137">
        <f t="shared" si="46"/>
        <v>0.11</v>
      </c>
      <c r="J186" s="137">
        <f t="shared" si="46"/>
        <v>0.11</v>
      </c>
      <c r="K186" s="137">
        <f t="shared" si="46"/>
        <v>0.11</v>
      </c>
      <c r="L186" s="137">
        <f t="shared" si="46"/>
        <v>0.11</v>
      </c>
      <c r="M186" s="137">
        <f t="shared" si="46"/>
        <v>0.11</v>
      </c>
      <c r="N186" s="137">
        <f t="shared" si="46"/>
        <v>0.11</v>
      </c>
      <c r="O186" s="137">
        <f t="shared" si="46"/>
        <v>0.11</v>
      </c>
      <c r="P186" s="137">
        <f t="shared" si="46"/>
        <v>0.11</v>
      </c>
      <c r="Q186" s="137">
        <f t="shared" si="46"/>
        <v>0.11</v>
      </c>
      <c r="R186" s="137">
        <f t="shared" si="46"/>
        <v>0.11</v>
      </c>
      <c r="S186" s="137">
        <f t="shared" si="47"/>
        <v>0.11</v>
      </c>
      <c r="T186" s="137">
        <f t="shared" si="47"/>
        <v>0.11</v>
      </c>
      <c r="U186" s="137">
        <f t="shared" si="47"/>
        <v>0.11</v>
      </c>
      <c r="V186" s="137">
        <f t="shared" si="47"/>
        <v>0.11</v>
      </c>
      <c r="W186" s="137">
        <f t="shared" si="47"/>
        <v>0.11</v>
      </c>
      <c r="X186" s="137">
        <f t="shared" si="47"/>
        <v>0.11</v>
      </c>
      <c r="Y186" s="137">
        <f t="shared" si="47"/>
        <v>0.11</v>
      </c>
      <c r="Z186" s="137">
        <f t="shared" si="47"/>
        <v>0.11</v>
      </c>
      <c r="AA186" s="137">
        <f t="shared" si="47"/>
        <v>0.11</v>
      </c>
      <c r="AB186" s="137">
        <f t="shared" si="47"/>
        <v>0.11</v>
      </c>
      <c r="AC186" s="137">
        <f t="shared" si="47"/>
        <v>0.11</v>
      </c>
      <c r="AD186" s="137">
        <f t="shared" si="47"/>
        <v>0.11</v>
      </c>
      <c r="AE186" s="137">
        <f t="shared" si="47"/>
        <v>0.11</v>
      </c>
      <c r="AF186" s="137">
        <f t="shared" si="47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46"/>
        <v>0.1</v>
      </c>
      <c r="D187" s="137">
        <f t="shared" si="46"/>
        <v>0.1</v>
      </c>
      <c r="E187" s="137">
        <f t="shared" si="46"/>
        <v>0.1</v>
      </c>
      <c r="F187" s="137">
        <f t="shared" si="46"/>
        <v>0.1</v>
      </c>
      <c r="G187" s="137">
        <f t="shared" si="46"/>
        <v>0.1</v>
      </c>
      <c r="H187" s="137">
        <f t="shared" si="46"/>
        <v>0.1</v>
      </c>
      <c r="I187" s="137">
        <f t="shared" si="46"/>
        <v>0.1</v>
      </c>
      <c r="J187" s="137">
        <f t="shared" si="46"/>
        <v>0.1</v>
      </c>
      <c r="K187" s="137">
        <f t="shared" si="46"/>
        <v>0.1</v>
      </c>
      <c r="L187" s="137">
        <f t="shared" si="46"/>
        <v>0.1</v>
      </c>
      <c r="M187" s="137">
        <f t="shared" si="46"/>
        <v>0.1</v>
      </c>
      <c r="N187" s="137">
        <f t="shared" si="46"/>
        <v>0.1</v>
      </c>
      <c r="O187" s="137">
        <f t="shared" si="46"/>
        <v>0.1</v>
      </c>
      <c r="P187" s="137">
        <f t="shared" si="46"/>
        <v>0.1</v>
      </c>
      <c r="Q187" s="137">
        <f t="shared" si="46"/>
        <v>0.1</v>
      </c>
      <c r="R187" s="137">
        <f t="shared" si="47"/>
        <v>0.1</v>
      </c>
      <c r="S187" s="137">
        <f t="shared" si="47"/>
        <v>0.1</v>
      </c>
      <c r="T187" s="137">
        <f t="shared" si="47"/>
        <v>0.1</v>
      </c>
      <c r="U187" s="137">
        <f t="shared" si="47"/>
        <v>0.1</v>
      </c>
      <c r="V187" s="137">
        <f t="shared" si="47"/>
        <v>0.1</v>
      </c>
      <c r="W187" s="137">
        <f t="shared" si="47"/>
        <v>0.1</v>
      </c>
      <c r="X187" s="137">
        <f t="shared" si="47"/>
        <v>0.1</v>
      </c>
      <c r="Y187" s="137">
        <f t="shared" si="47"/>
        <v>0.1</v>
      </c>
      <c r="Z187" s="137">
        <f t="shared" si="47"/>
        <v>0.1</v>
      </c>
      <c r="AA187" s="137">
        <f t="shared" si="47"/>
        <v>0.1</v>
      </c>
      <c r="AB187" s="137">
        <f t="shared" si="47"/>
        <v>0.1</v>
      </c>
      <c r="AC187" s="137">
        <f t="shared" si="47"/>
        <v>0.1</v>
      </c>
      <c r="AD187" s="137">
        <f t="shared" si="47"/>
        <v>0.1</v>
      </c>
      <c r="AE187" s="137">
        <f t="shared" si="47"/>
        <v>0.1</v>
      </c>
      <c r="AF187" s="137">
        <f t="shared" si="47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46"/>
        <v>0.09</v>
      </c>
      <c r="D188" s="137">
        <f t="shared" si="46"/>
        <v>0.09</v>
      </c>
      <c r="E188" s="137">
        <f t="shared" si="46"/>
        <v>0.09</v>
      </c>
      <c r="F188" s="137">
        <f t="shared" si="46"/>
        <v>0.09</v>
      </c>
      <c r="G188" s="137">
        <f t="shared" si="46"/>
        <v>0.09</v>
      </c>
      <c r="H188" s="137">
        <f t="shared" si="46"/>
        <v>0.09</v>
      </c>
      <c r="I188" s="137">
        <f t="shared" si="46"/>
        <v>0.09</v>
      </c>
      <c r="J188" s="137">
        <f t="shared" si="46"/>
        <v>0.09</v>
      </c>
      <c r="K188" s="137">
        <f t="shared" si="46"/>
        <v>0.09</v>
      </c>
      <c r="L188" s="137">
        <f t="shared" si="46"/>
        <v>0.09</v>
      </c>
      <c r="M188" s="137">
        <f t="shared" si="46"/>
        <v>0.09</v>
      </c>
      <c r="N188" s="137">
        <f t="shared" si="46"/>
        <v>0.09</v>
      </c>
      <c r="O188" s="137">
        <f t="shared" si="46"/>
        <v>0.09</v>
      </c>
      <c r="P188" s="137">
        <f t="shared" si="46"/>
        <v>0.09</v>
      </c>
      <c r="Q188" s="137">
        <f t="shared" si="46"/>
        <v>0.09</v>
      </c>
      <c r="R188" s="137">
        <f t="shared" si="47"/>
        <v>0.09</v>
      </c>
      <c r="S188" s="137">
        <f t="shared" si="47"/>
        <v>0.09</v>
      </c>
      <c r="T188" s="137">
        <f t="shared" si="47"/>
        <v>0.09</v>
      </c>
      <c r="U188" s="137">
        <f t="shared" si="47"/>
        <v>0.09</v>
      </c>
      <c r="V188" s="137">
        <f t="shared" si="47"/>
        <v>0.09</v>
      </c>
      <c r="W188" s="137">
        <f t="shared" si="47"/>
        <v>0.09</v>
      </c>
      <c r="X188" s="137">
        <f t="shared" si="47"/>
        <v>0.09</v>
      </c>
      <c r="Y188" s="137">
        <f t="shared" si="47"/>
        <v>0.09</v>
      </c>
      <c r="Z188" s="137">
        <f t="shared" si="47"/>
        <v>0.09</v>
      </c>
      <c r="AA188" s="137">
        <f t="shared" si="47"/>
        <v>0.09</v>
      </c>
      <c r="AB188" s="137">
        <f t="shared" si="47"/>
        <v>0.09</v>
      </c>
      <c r="AC188" s="137">
        <f t="shared" si="47"/>
        <v>0.09</v>
      </c>
      <c r="AD188" s="137">
        <f t="shared" si="47"/>
        <v>0.09</v>
      </c>
      <c r="AE188" s="137">
        <f t="shared" si="47"/>
        <v>0.09</v>
      </c>
      <c r="AF188" s="137">
        <f t="shared" si="47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46"/>
        <v>0.04</v>
      </c>
      <c r="D189" s="137">
        <f t="shared" si="46"/>
        <v>0.04</v>
      </c>
      <c r="E189" s="137">
        <f t="shared" si="46"/>
        <v>0.04</v>
      </c>
      <c r="F189" s="137">
        <f t="shared" si="46"/>
        <v>0.04</v>
      </c>
      <c r="G189" s="137">
        <f t="shared" si="46"/>
        <v>0.04</v>
      </c>
      <c r="H189" s="137">
        <f t="shared" si="46"/>
        <v>0.04</v>
      </c>
      <c r="I189" s="137">
        <f t="shared" si="46"/>
        <v>0.04</v>
      </c>
      <c r="J189" s="137">
        <f t="shared" si="46"/>
        <v>0.04</v>
      </c>
      <c r="K189" s="137">
        <f t="shared" si="46"/>
        <v>0.04</v>
      </c>
      <c r="L189" s="137">
        <f t="shared" si="46"/>
        <v>0.04</v>
      </c>
      <c r="M189" s="137">
        <f t="shared" si="46"/>
        <v>0.04</v>
      </c>
      <c r="N189" s="137">
        <f t="shared" si="46"/>
        <v>0.04</v>
      </c>
      <c r="O189" s="137">
        <f t="shared" si="46"/>
        <v>0.04</v>
      </c>
      <c r="P189" s="137">
        <f t="shared" si="46"/>
        <v>0.04</v>
      </c>
      <c r="Q189" s="137">
        <f t="shared" si="46"/>
        <v>0.04</v>
      </c>
      <c r="R189" s="137">
        <f t="shared" si="47"/>
        <v>0.04</v>
      </c>
      <c r="S189" s="137">
        <f t="shared" si="47"/>
        <v>0.04</v>
      </c>
      <c r="T189" s="137">
        <f t="shared" si="47"/>
        <v>0.04</v>
      </c>
      <c r="U189" s="137">
        <f t="shared" si="47"/>
        <v>0.04</v>
      </c>
      <c r="V189" s="137">
        <f t="shared" si="47"/>
        <v>0.04</v>
      </c>
      <c r="W189" s="137">
        <f t="shared" si="47"/>
        <v>0.04</v>
      </c>
      <c r="X189" s="137">
        <f t="shared" si="47"/>
        <v>0.04</v>
      </c>
      <c r="Y189" s="137">
        <f t="shared" si="47"/>
        <v>0.04</v>
      </c>
      <c r="Z189" s="137">
        <f t="shared" si="47"/>
        <v>0.04</v>
      </c>
      <c r="AA189" s="137">
        <f t="shared" si="47"/>
        <v>0.04</v>
      </c>
      <c r="AB189" s="137">
        <f t="shared" si="47"/>
        <v>0.04</v>
      </c>
      <c r="AC189" s="137">
        <f t="shared" si="47"/>
        <v>0.04</v>
      </c>
      <c r="AD189" s="137">
        <f t="shared" si="47"/>
        <v>0.04</v>
      </c>
      <c r="AE189" s="137">
        <f t="shared" si="47"/>
        <v>0.04</v>
      </c>
      <c r="AF189" s="137">
        <f t="shared" si="47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46"/>
        <v>2.3E-2</v>
      </c>
      <c r="E190" s="137">
        <f t="shared" si="46"/>
        <v>2.3E-2</v>
      </c>
      <c r="F190" s="137">
        <f t="shared" si="46"/>
        <v>2.3E-2</v>
      </c>
      <c r="G190" s="137">
        <f t="shared" si="46"/>
        <v>2.3E-2</v>
      </c>
      <c r="H190" s="137">
        <f t="shared" si="46"/>
        <v>2.3E-2</v>
      </c>
      <c r="I190" s="137">
        <f t="shared" si="46"/>
        <v>2.3E-2</v>
      </c>
      <c r="J190" s="137">
        <f t="shared" si="46"/>
        <v>2.3E-2</v>
      </c>
      <c r="K190" s="137">
        <f t="shared" si="46"/>
        <v>2.3E-2</v>
      </c>
      <c r="L190" s="137">
        <f t="shared" si="46"/>
        <v>2.3E-2</v>
      </c>
      <c r="M190" s="137">
        <f t="shared" si="46"/>
        <v>2.3E-2</v>
      </c>
      <c r="N190" s="137">
        <f t="shared" si="46"/>
        <v>2.3E-2</v>
      </c>
      <c r="O190" s="137">
        <f t="shared" si="46"/>
        <v>2.3E-2</v>
      </c>
      <c r="P190" s="137">
        <f t="shared" si="46"/>
        <v>2.3E-2</v>
      </c>
      <c r="Q190" s="137">
        <f t="shared" si="46"/>
        <v>2.3E-2</v>
      </c>
      <c r="R190" s="137">
        <f t="shared" si="47"/>
        <v>2.3E-2</v>
      </c>
      <c r="S190" s="137">
        <f t="shared" si="47"/>
        <v>2.3E-2</v>
      </c>
      <c r="T190" s="137">
        <f t="shared" si="47"/>
        <v>2.3E-2</v>
      </c>
      <c r="U190" s="137">
        <f t="shared" si="47"/>
        <v>2.3E-2</v>
      </c>
      <c r="V190" s="137">
        <f t="shared" si="47"/>
        <v>2.3E-2</v>
      </c>
      <c r="W190" s="137">
        <f t="shared" si="47"/>
        <v>2.3E-2</v>
      </c>
      <c r="X190" s="137">
        <f t="shared" si="47"/>
        <v>2.3E-2</v>
      </c>
      <c r="Y190" s="137">
        <f t="shared" si="47"/>
        <v>2.3E-2</v>
      </c>
      <c r="Z190" s="137">
        <f t="shared" si="47"/>
        <v>2.3E-2</v>
      </c>
      <c r="AA190" s="137">
        <f t="shared" si="47"/>
        <v>2.3E-2</v>
      </c>
      <c r="AB190" s="137">
        <f t="shared" si="47"/>
        <v>2.3E-2</v>
      </c>
      <c r="AC190" s="137">
        <f t="shared" si="47"/>
        <v>2.3E-2</v>
      </c>
      <c r="AD190" s="137">
        <f t="shared" si="47"/>
        <v>2.3E-2</v>
      </c>
      <c r="AE190" s="137">
        <f t="shared" si="47"/>
        <v>2.3E-2</v>
      </c>
      <c r="AF190" s="137">
        <f t="shared" si="47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48">SUM(B101:B190)</f>
        <v>194.70600000000002</v>
      </c>
      <c r="C191" s="141">
        <f t="shared" si="48"/>
        <v>194.70600000000002</v>
      </c>
      <c r="D191" s="141">
        <f t="shared" si="48"/>
        <v>194.70600000000002</v>
      </c>
      <c r="E191" s="141">
        <f t="shared" si="48"/>
        <v>194.70600000000002</v>
      </c>
      <c r="F191" s="141">
        <f t="shared" si="48"/>
        <v>194.70600000000002</v>
      </c>
      <c r="G191" s="141">
        <f t="shared" si="48"/>
        <v>194.70600000000002</v>
      </c>
      <c r="H191" s="141">
        <f t="shared" si="48"/>
        <v>194.70600000000002</v>
      </c>
      <c r="I191" s="141">
        <f t="shared" si="48"/>
        <v>192.10600000000005</v>
      </c>
      <c r="J191" s="141">
        <f t="shared" si="48"/>
        <v>192.10600000000005</v>
      </c>
      <c r="K191" s="141">
        <f t="shared" si="48"/>
        <v>192.10600000000005</v>
      </c>
      <c r="L191" s="141">
        <f t="shared" si="48"/>
        <v>192.10600000000005</v>
      </c>
      <c r="M191" s="141">
        <f t="shared" si="48"/>
        <v>192.10600000000005</v>
      </c>
      <c r="N191" s="141">
        <f t="shared" si="48"/>
        <v>192.10600000000005</v>
      </c>
      <c r="O191" s="141">
        <f t="shared" si="48"/>
        <v>192.10600000000005</v>
      </c>
      <c r="P191" s="141">
        <f t="shared" si="48"/>
        <v>192.10600000000005</v>
      </c>
      <c r="Q191" s="141">
        <f t="shared" si="48"/>
        <v>192.10600000000005</v>
      </c>
      <c r="R191" s="141">
        <f t="shared" si="48"/>
        <v>192.10600000000005</v>
      </c>
      <c r="S191" s="141">
        <f t="shared" si="48"/>
        <v>192.10600000000005</v>
      </c>
      <c r="T191" s="141">
        <f t="shared" si="48"/>
        <v>192.10600000000005</v>
      </c>
      <c r="U191" s="141">
        <f t="shared" si="48"/>
        <v>192.10600000000005</v>
      </c>
      <c r="V191" s="141">
        <f t="shared" si="48"/>
        <v>192.10600000000005</v>
      </c>
      <c r="W191" s="141">
        <f t="shared" si="48"/>
        <v>192.10600000000005</v>
      </c>
      <c r="X191" s="141">
        <f t="shared" si="48"/>
        <v>192.10600000000005</v>
      </c>
      <c r="Y191" s="141">
        <f t="shared" si="48"/>
        <v>192.10600000000005</v>
      </c>
      <c r="Z191" s="141">
        <f t="shared" si="48"/>
        <v>192.10600000000005</v>
      </c>
      <c r="AA191" s="141">
        <f t="shared" si="48"/>
        <v>192.10600000000005</v>
      </c>
      <c r="AB191" s="141">
        <f t="shared" si="48"/>
        <v>192.10600000000005</v>
      </c>
      <c r="AC191" s="141">
        <f t="shared" si="48"/>
        <v>192.10600000000005</v>
      </c>
      <c r="AD191" s="141">
        <f t="shared" si="48"/>
        <v>192.10600000000005</v>
      </c>
      <c r="AE191" s="141">
        <f t="shared" si="48"/>
        <v>192.10600000000005</v>
      </c>
      <c r="AF191" s="141">
        <f t="shared" si="48"/>
        <v>192.10600000000005</v>
      </c>
      <c r="AG191" s="142">
        <f t="shared" si="48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49">B193</f>
        <v>0.3</v>
      </c>
      <c r="D193" s="143">
        <f t="shared" si="49"/>
        <v>0.3</v>
      </c>
      <c r="E193" s="143">
        <f t="shared" si="49"/>
        <v>0.3</v>
      </c>
      <c r="F193" s="143">
        <f t="shared" si="49"/>
        <v>0.3</v>
      </c>
      <c r="G193" s="143">
        <f t="shared" si="49"/>
        <v>0.3</v>
      </c>
      <c r="H193" s="143">
        <f t="shared" si="49"/>
        <v>0.3</v>
      </c>
      <c r="I193" s="143">
        <f t="shared" si="49"/>
        <v>0.3</v>
      </c>
      <c r="J193" s="143">
        <f t="shared" si="49"/>
        <v>0.3</v>
      </c>
      <c r="K193" s="143">
        <f t="shared" si="49"/>
        <v>0.3</v>
      </c>
      <c r="L193" s="143">
        <f t="shared" si="49"/>
        <v>0.3</v>
      </c>
      <c r="M193" s="143">
        <f t="shared" si="49"/>
        <v>0.3</v>
      </c>
      <c r="N193" s="143">
        <f t="shared" si="49"/>
        <v>0.3</v>
      </c>
      <c r="O193" s="143">
        <f t="shared" si="49"/>
        <v>0.3</v>
      </c>
      <c r="P193" s="143">
        <f t="shared" si="49"/>
        <v>0.3</v>
      </c>
      <c r="Q193" s="143">
        <f t="shared" si="49"/>
        <v>0.3</v>
      </c>
      <c r="R193" s="143">
        <f t="shared" si="49"/>
        <v>0.3</v>
      </c>
      <c r="S193" s="143">
        <f t="shared" ref="S193:AF198" si="50">R193</f>
        <v>0.3</v>
      </c>
      <c r="T193" s="143">
        <f t="shared" si="50"/>
        <v>0.3</v>
      </c>
      <c r="U193" s="143">
        <f t="shared" si="50"/>
        <v>0.3</v>
      </c>
      <c r="V193" s="143">
        <f t="shared" si="50"/>
        <v>0.3</v>
      </c>
      <c r="W193" s="143">
        <f t="shared" si="50"/>
        <v>0.3</v>
      </c>
      <c r="X193" s="143">
        <f t="shared" si="50"/>
        <v>0.3</v>
      </c>
      <c r="Y193" s="143">
        <f t="shared" si="50"/>
        <v>0.3</v>
      </c>
      <c r="Z193" s="143">
        <f t="shared" si="50"/>
        <v>0.3</v>
      </c>
      <c r="AA193" s="143">
        <f t="shared" si="50"/>
        <v>0.3</v>
      </c>
      <c r="AB193" s="143">
        <f t="shared" si="50"/>
        <v>0.3</v>
      </c>
      <c r="AC193" s="143">
        <f t="shared" si="50"/>
        <v>0.3</v>
      </c>
      <c r="AD193" s="143">
        <f t="shared" si="50"/>
        <v>0.3</v>
      </c>
      <c r="AE193" s="143">
        <f t="shared" si="50"/>
        <v>0.3</v>
      </c>
      <c r="AF193" s="143">
        <f t="shared" si="50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49"/>
        <v>0.4</v>
      </c>
      <c r="D194" s="137">
        <f t="shared" si="49"/>
        <v>0.4</v>
      </c>
      <c r="E194" s="137">
        <f t="shared" si="49"/>
        <v>0.4</v>
      </c>
      <c r="F194" s="137">
        <f t="shared" si="49"/>
        <v>0.4</v>
      </c>
      <c r="G194" s="137">
        <f t="shared" si="49"/>
        <v>0.4</v>
      </c>
      <c r="H194" s="137">
        <f t="shared" si="49"/>
        <v>0.4</v>
      </c>
      <c r="I194" s="137">
        <f t="shared" si="49"/>
        <v>0.4</v>
      </c>
      <c r="J194" s="137">
        <f t="shared" si="49"/>
        <v>0.4</v>
      </c>
      <c r="K194" s="137">
        <f t="shared" si="49"/>
        <v>0.4</v>
      </c>
      <c r="L194" s="137">
        <f t="shared" si="49"/>
        <v>0.4</v>
      </c>
      <c r="M194" s="137">
        <f t="shared" si="49"/>
        <v>0.4</v>
      </c>
      <c r="N194" s="137">
        <f t="shared" si="49"/>
        <v>0.4</v>
      </c>
      <c r="O194" s="137">
        <f t="shared" si="49"/>
        <v>0.4</v>
      </c>
      <c r="P194" s="137">
        <f t="shared" si="49"/>
        <v>0.4</v>
      </c>
      <c r="Q194" s="137">
        <f t="shared" si="49"/>
        <v>0.4</v>
      </c>
      <c r="R194" s="137">
        <f t="shared" si="49"/>
        <v>0.4</v>
      </c>
      <c r="S194" s="137">
        <f t="shared" si="50"/>
        <v>0.4</v>
      </c>
      <c r="T194" s="137">
        <f t="shared" si="50"/>
        <v>0.4</v>
      </c>
      <c r="U194" s="137">
        <f t="shared" si="50"/>
        <v>0.4</v>
      </c>
      <c r="V194" s="137">
        <f>U194</f>
        <v>0.4</v>
      </c>
      <c r="W194" s="137">
        <f>V194</f>
        <v>0.4</v>
      </c>
      <c r="X194" s="137">
        <f t="shared" si="50"/>
        <v>0.4</v>
      </c>
      <c r="Y194" s="137">
        <f t="shared" si="50"/>
        <v>0.4</v>
      </c>
      <c r="Z194" s="137">
        <f t="shared" si="50"/>
        <v>0.4</v>
      </c>
      <c r="AA194" s="137">
        <f t="shared" si="50"/>
        <v>0.4</v>
      </c>
      <c r="AB194" s="137">
        <f t="shared" si="50"/>
        <v>0.4</v>
      </c>
      <c r="AC194" s="137">
        <f t="shared" si="50"/>
        <v>0.4</v>
      </c>
      <c r="AD194" s="137">
        <f t="shared" si="50"/>
        <v>0.4</v>
      </c>
      <c r="AE194" s="137">
        <f t="shared" si="50"/>
        <v>0.4</v>
      </c>
      <c r="AF194" s="137">
        <f t="shared" si="50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49"/>
        <v>1.5</v>
      </c>
      <c r="D195" s="137">
        <f t="shared" si="49"/>
        <v>1.5</v>
      </c>
      <c r="E195" s="137">
        <f t="shared" si="49"/>
        <v>1.5</v>
      </c>
      <c r="F195" s="137">
        <f t="shared" si="49"/>
        <v>1.5</v>
      </c>
      <c r="G195" s="137">
        <f t="shared" si="49"/>
        <v>1.5</v>
      </c>
      <c r="H195" s="137">
        <f t="shared" si="49"/>
        <v>1.5</v>
      </c>
      <c r="I195" s="137">
        <f t="shared" si="49"/>
        <v>1.5</v>
      </c>
      <c r="J195" s="137">
        <f t="shared" si="49"/>
        <v>1.5</v>
      </c>
      <c r="K195" s="137">
        <f t="shared" si="49"/>
        <v>1.5</v>
      </c>
      <c r="L195" s="137">
        <f t="shared" si="49"/>
        <v>1.5</v>
      </c>
      <c r="M195" s="137">
        <f t="shared" si="49"/>
        <v>1.5</v>
      </c>
      <c r="N195" s="137">
        <f t="shared" si="49"/>
        <v>1.5</v>
      </c>
      <c r="O195" s="137">
        <f t="shared" si="49"/>
        <v>1.5</v>
      </c>
      <c r="P195" s="137">
        <f t="shared" si="49"/>
        <v>1.5</v>
      </c>
      <c r="Q195" s="137">
        <f t="shared" si="49"/>
        <v>1.5</v>
      </c>
      <c r="R195" s="137">
        <f t="shared" si="49"/>
        <v>1.5</v>
      </c>
      <c r="S195" s="137">
        <f t="shared" si="50"/>
        <v>1.5</v>
      </c>
      <c r="T195" s="137">
        <f t="shared" si="50"/>
        <v>1.5</v>
      </c>
      <c r="U195" s="137">
        <f t="shared" si="50"/>
        <v>1.5</v>
      </c>
      <c r="V195" s="137">
        <f t="shared" si="50"/>
        <v>1.5</v>
      </c>
      <c r="W195" s="137">
        <f t="shared" si="50"/>
        <v>1.5</v>
      </c>
      <c r="X195" s="137">
        <f t="shared" si="50"/>
        <v>1.5</v>
      </c>
      <c r="Y195" s="137">
        <f t="shared" si="50"/>
        <v>1.5</v>
      </c>
      <c r="Z195" s="137">
        <f t="shared" si="50"/>
        <v>1.5</v>
      </c>
      <c r="AA195" s="137">
        <f t="shared" si="50"/>
        <v>1.5</v>
      </c>
      <c r="AB195" s="137">
        <f t="shared" si="50"/>
        <v>1.5</v>
      </c>
      <c r="AC195" s="137">
        <f t="shared" si="50"/>
        <v>1.5</v>
      </c>
      <c r="AD195" s="137">
        <f t="shared" si="50"/>
        <v>1.5</v>
      </c>
      <c r="AE195" s="137">
        <f t="shared" si="50"/>
        <v>1.5</v>
      </c>
      <c r="AF195" s="137">
        <f t="shared" si="50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49"/>
        <v>0.3</v>
      </c>
      <c r="D196" s="137">
        <f t="shared" si="49"/>
        <v>0.3</v>
      </c>
      <c r="E196" s="137">
        <f t="shared" si="49"/>
        <v>0.3</v>
      </c>
      <c r="F196" s="137">
        <f t="shared" si="49"/>
        <v>0.3</v>
      </c>
      <c r="G196" s="137">
        <f t="shared" si="49"/>
        <v>0.3</v>
      </c>
      <c r="H196" s="137">
        <f t="shared" si="49"/>
        <v>0.3</v>
      </c>
      <c r="I196" s="137">
        <f t="shared" si="49"/>
        <v>0.3</v>
      </c>
      <c r="J196" s="137">
        <f t="shared" si="49"/>
        <v>0.3</v>
      </c>
      <c r="K196" s="137">
        <f t="shared" si="49"/>
        <v>0.3</v>
      </c>
      <c r="L196" s="137">
        <f t="shared" si="49"/>
        <v>0.3</v>
      </c>
      <c r="M196" s="137">
        <f t="shared" si="49"/>
        <v>0.3</v>
      </c>
      <c r="N196" s="137">
        <f t="shared" si="49"/>
        <v>0.3</v>
      </c>
      <c r="O196" s="137">
        <f t="shared" si="49"/>
        <v>0.3</v>
      </c>
      <c r="P196" s="137">
        <f t="shared" si="49"/>
        <v>0.3</v>
      </c>
      <c r="Q196" s="137">
        <f t="shared" si="49"/>
        <v>0.3</v>
      </c>
      <c r="R196" s="137">
        <f t="shared" si="49"/>
        <v>0.3</v>
      </c>
      <c r="S196" s="137">
        <f t="shared" si="50"/>
        <v>0.3</v>
      </c>
      <c r="T196" s="137">
        <f t="shared" si="50"/>
        <v>0.3</v>
      </c>
      <c r="U196" s="137">
        <f t="shared" si="50"/>
        <v>0.3</v>
      </c>
      <c r="V196" s="137">
        <f t="shared" si="50"/>
        <v>0.3</v>
      </c>
      <c r="W196" s="137">
        <f t="shared" si="50"/>
        <v>0.3</v>
      </c>
      <c r="X196" s="137">
        <f t="shared" si="50"/>
        <v>0.3</v>
      </c>
      <c r="Y196" s="137">
        <f t="shared" si="50"/>
        <v>0.3</v>
      </c>
      <c r="Z196" s="137">
        <f t="shared" si="50"/>
        <v>0.3</v>
      </c>
      <c r="AA196" s="137">
        <f t="shared" si="50"/>
        <v>0.3</v>
      </c>
      <c r="AB196" s="137">
        <f t="shared" si="50"/>
        <v>0.3</v>
      </c>
      <c r="AC196" s="137">
        <f t="shared" si="50"/>
        <v>0.3</v>
      </c>
      <c r="AD196" s="137">
        <f t="shared" si="50"/>
        <v>0.3</v>
      </c>
      <c r="AE196" s="137">
        <f t="shared" si="50"/>
        <v>0.3</v>
      </c>
      <c r="AF196" s="137">
        <f t="shared" si="50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49"/>
        <v>0.4</v>
      </c>
      <c r="D197" s="137">
        <f t="shared" si="49"/>
        <v>0.4</v>
      </c>
      <c r="E197" s="137">
        <f t="shared" si="49"/>
        <v>0.4</v>
      </c>
      <c r="F197" s="137">
        <f t="shared" si="49"/>
        <v>0.4</v>
      </c>
      <c r="G197" s="137">
        <f t="shared" si="49"/>
        <v>0.4</v>
      </c>
      <c r="H197" s="137">
        <f t="shared" si="49"/>
        <v>0.4</v>
      </c>
      <c r="I197" s="137">
        <f t="shared" si="49"/>
        <v>0.4</v>
      </c>
      <c r="J197" s="137">
        <f t="shared" si="49"/>
        <v>0.4</v>
      </c>
      <c r="K197" s="137">
        <f t="shared" si="49"/>
        <v>0.4</v>
      </c>
      <c r="L197" s="137">
        <f t="shared" si="49"/>
        <v>0.4</v>
      </c>
      <c r="M197" s="137">
        <f t="shared" si="49"/>
        <v>0.4</v>
      </c>
      <c r="N197" s="137">
        <f t="shared" si="49"/>
        <v>0.4</v>
      </c>
      <c r="O197" s="137">
        <f t="shared" si="49"/>
        <v>0.4</v>
      </c>
      <c r="P197" s="137">
        <f t="shared" si="49"/>
        <v>0.4</v>
      </c>
      <c r="Q197" s="137">
        <f t="shared" si="49"/>
        <v>0.4</v>
      </c>
      <c r="R197" s="137">
        <f t="shared" si="49"/>
        <v>0.4</v>
      </c>
      <c r="S197" s="137">
        <f t="shared" si="50"/>
        <v>0.4</v>
      </c>
      <c r="T197" s="137">
        <f t="shared" si="50"/>
        <v>0.4</v>
      </c>
      <c r="U197" s="137">
        <f t="shared" si="50"/>
        <v>0.4</v>
      </c>
      <c r="V197" s="137">
        <f t="shared" si="50"/>
        <v>0.4</v>
      </c>
      <c r="W197" s="137">
        <f t="shared" si="50"/>
        <v>0.4</v>
      </c>
      <c r="X197" s="137">
        <f t="shared" si="50"/>
        <v>0.4</v>
      </c>
      <c r="Y197" s="137">
        <f t="shared" si="50"/>
        <v>0.4</v>
      </c>
      <c r="Z197" s="137">
        <f t="shared" si="50"/>
        <v>0.4</v>
      </c>
      <c r="AA197" s="137">
        <f t="shared" si="50"/>
        <v>0.4</v>
      </c>
      <c r="AB197" s="137">
        <f t="shared" si="50"/>
        <v>0.4</v>
      </c>
      <c r="AC197" s="137">
        <f t="shared" si="50"/>
        <v>0.4</v>
      </c>
      <c r="AD197" s="137">
        <f t="shared" si="50"/>
        <v>0.4</v>
      </c>
      <c r="AE197" s="137">
        <f t="shared" si="50"/>
        <v>0.4</v>
      </c>
      <c r="AF197" s="137">
        <f t="shared" si="50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49"/>
        <v>0.64</v>
      </c>
      <c r="D198" s="146">
        <f t="shared" si="49"/>
        <v>0.64</v>
      </c>
      <c r="E198" s="146">
        <f t="shared" si="49"/>
        <v>0.64</v>
      </c>
      <c r="F198" s="146">
        <f t="shared" si="49"/>
        <v>0.64</v>
      </c>
      <c r="G198" s="146">
        <f t="shared" si="49"/>
        <v>0.64</v>
      </c>
      <c r="H198" s="146">
        <f t="shared" si="49"/>
        <v>0.64</v>
      </c>
      <c r="I198" s="146">
        <f t="shared" si="49"/>
        <v>0.64</v>
      </c>
      <c r="J198" s="146">
        <f t="shared" si="49"/>
        <v>0.64</v>
      </c>
      <c r="K198" s="146">
        <f t="shared" si="49"/>
        <v>0.64</v>
      </c>
      <c r="L198" s="146">
        <f t="shared" si="49"/>
        <v>0.64</v>
      </c>
      <c r="M198" s="146">
        <f t="shared" si="49"/>
        <v>0.64</v>
      </c>
      <c r="N198" s="146">
        <f t="shared" si="49"/>
        <v>0.64</v>
      </c>
      <c r="O198" s="146">
        <f t="shared" si="49"/>
        <v>0.64</v>
      </c>
      <c r="P198" s="146">
        <f t="shared" si="49"/>
        <v>0.64</v>
      </c>
      <c r="Q198" s="146">
        <f t="shared" si="49"/>
        <v>0.64</v>
      </c>
      <c r="R198" s="146">
        <f t="shared" si="49"/>
        <v>0.64</v>
      </c>
      <c r="S198" s="146">
        <f t="shared" si="50"/>
        <v>0.64</v>
      </c>
      <c r="T198" s="146">
        <f t="shared" si="50"/>
        <v>0.64</v>
      </c>
      <c r="U198" s="146">
        <f t="shared" si="50"/>
        <v>0.64</v>
      </c>
      <c r="V198" s="146">
        <f t="shared" si="50"/>
        <v>0.64</v>
      </c>
      <c r="W198" s="146">
        <f t="shared" si="50"/>
        <v>0.64</v>
      </c>
      <c r="X198" s="146">
        <f t="shared" si="50"/>
        <v>0.64</v>
      </c>
      <c r="Y198" s="146">
        <f t="shared" si="50"/>
        <v>0.64</v>
      </c>
      <c r="Z198" s="146">
        <f t="shared" si="50"/>
        <v>0.64</v>
      </c>
      <c r="AA198" s="146">
        <f t="shared" si="50"/>
        <v>0.64</v>
      </c>
      <c r="AB198" s="146">
        <f t="shared" si="50"/>
        <v>0.64</v>
      </c>
      <c r="AC198" s="146">
        <f t="shared" si="50"/>
        <v>0.64</v>
      </c>
      <c r="AD198" s="146">
        <f t="shared" si="50"/>
        <v>0.64</v>
      </c>
      <c r="AE198" s="146">
        <f t="shared" si="50"/>
        <v>0.64</v>
      </c>
      <c r="AF198" s="146">
        <f t="shared" si="50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51">SUM(C193:C198)</f>
        <v>3.54</v>
      </c>
      <c r="D199" s="149">
        <f t="shared" si="51"/>
        <v>3.54</v>
      </c>
      <c r="E199" s="149">
        <f t="shared" si="51"/>
        <v>3.54</v>
      </c>
      <c r="F199" s="149">
        <f t="shared" si="51"/>
        <v>3.54</v>
      </c>
      <c r="G199" s="149">
        <f t="shared" si="51"/>
        <v>3.54</v>
      </c>
      <c r="H199" s="149">
        <f t="shared" si="51"/>
        <v>3.54</v>
      </c>
      <c r="I199" s="149">
        <f t="shared" si="51"/>
        <v>3.54</v>
      </c>
      <c r="J199" s="149">
        <f t="shared" si="51"/>
        <v>3.54</v>
      </c>
      <c r="K199" s="149">
        <f t="shared" si="51"/>
        <v>3.54</v>
      </c>
      <c r="L199" s="149">
        <f>SUM(L193:L198)</f>
        <v>3.54</v>
      </c>
      <c r="M199" s="149">
        <f t="shared" ref="M199:R199" si="52">SUM(M193:M198)</f>
        <v>3.54</v>
      </c>
      <c r="N199" s="149">
        <f t="shared" si="52"/>
        <v>3.54</v>
      </c>
      <c r="O199" s="149">
        <f t="shared" si="52"/>
        <v>3.54</v>
      </c>
      <c r="P199" s="149">
        <f t="shared" si="52"/>
        <v>3.54</v>
      </c>
      <c r="Q199" s="149">
        <f t="shared" si="52"/>
        <v>3.54</v>
      </c>
      <c r="R199" s="149">
        <f t="shared" si="52"/>
        <v>3.54</v>
      </c>
      <c r="S199" s="149">
        <f>SUM(S193:S198)</f>
        <v>3.54</v>
      </c>
      <c r="T199" s="149">
        <f t="shared" ref="T199:AG199" si="53">SUM(T193:T198)</f>
        <v>3.54</v>
      </c>
      <c r="U199" s="149">
        <f t="shared" si="53"/>
        <v>3.54</v>
      </c>
      <c r="V199" s="149">
        <f t="shared" si="53"/>
        <v>3.54</v>
      </c>
      <c r="W199" s="149">
        <f t="shared" si="53"/>
        <v>3.54</v>
      </c>
      <c r="X199" s="149">
        <f t="shared" si="53"/>
        <v>3.54</v>
      </c>
      <c r="Y199" s="149">
        <f t="shared" si="53"/>
        <v>3.54</v>
      </c>
      <c r="Z199" s="149">
        <f t="shared" si="53"/>
        <v>3.54</v>
      </c>
      <c r="AA199" s="149">
        <f t="shared" si="53"/>
        <v>3.54</v>
      </c>
      <c r="AB199" s="149">
        <f t="shared" si="53"/>
        <v>3.54</v>
      </c>
      <c r="AC199" s="149">
        <f t="shared" si="53"/>
        <v>3.54</v>
      </c>
      <c r="AD199" s="149">
        <f t="shared" si="53"/>
        <v>3.54</v>
      </c>
      <c r="AE199" s="149">
        <f t="shared" si="53"/>
        <v>3.54</v>
      </c>
      <c r="AF199" s="149">
        <f t="shared" si="53"/>
        <v>3.54</v>
      </c>
      <c r="AG199" s="150">
        <f t="shared" si="53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1402.24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24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2078/08/24)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2078/08/24)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4">B75</f>
        <v>877.14</v>
      </c>
      <c r="U213" s="173">
        <f t="shared" si="54"/>
        <v>873.44</v>
      </c>
      <c r="V213" s="173">
        <f t="shared" si="54"/>
        <v>873.94</v>
      </c>
      <c r="W213" s="173">
        <f t="shared" si="54"/>
        <v>856.94</v>
      </c>
      <c r="X213" s="173">
        <f t="shared" si="54"/>
        <v>945.64</v>
      </c>
      <c r="Y213" s="173">
        <f t="shared" si="54"/>
        <v>1014.0400000000001</v>
      </c>
      <c r="Z213" s="173">
        <f t="shared" si="54"/>
        <v>1104.6399999999999</v>
      </c>
      <c r="AA213" s="173">
        <f t="shared" si="54"/>
        <v>1215.3400000000001</v>
      </c>
      <c r="AB213" s="173">
        <f t="shared" si="54"/>
        <v>1332.3400000000001</v>
      </c>
      <c r="AC213" s="173">
        <f t="shared" si="54"/>
        <v>1391.04</v>
      </c>
      <c r="AD213" s="173">
        <f t="shared" si="54"/>
        <v>1402.24</v>
      </c>
      <c r="AE213" s="173">
        <f t="shared" si="54"/>
        <v>1370.34</v>
      </c>
      <c r="AF213" s="173">
        <f t="shared" si="54"/>
        <v>1309.94</v>
      </c>
      <c r="AG213" s="173">
        <f t="shared" si="54"/>
        <v>1284.44</v>
      </c>
      <c r="AH213" s="173">
        <f t="shared" si="54"/>
        <v>1228.44</v>
      </c>
      <c r="AI213" s="173">
        <f t="shared" si="54"/>
        <v>1159.74</v>
      </c>
      <c r="AJ213" s="173">
        <f t="shared" si="54"/>
        <v>1159.74</v>
      </c>
      <c r="AK213" s="173">
        <f t="shared" si="54"/>
        <v>1185.74</v>
      </c>
      <c r="AL213" s="173">
        <f t="shared" si="54"/>
        <v>1233.94</v>
      </c>
      <c r="AM213" s="173">
        <f t="shared" si="54"/>
        <v>1266.8399999999999</v>
      </c>
      <c r="AN213" s="173">
        <f t="shared" si="54"/>
        <v>1406.74</v>
      </c>
      <c r="AO213" s="173">
        <f t="shared" si="54"/>
        <v>1503.44</v>
      </c>
      <c r="AP213" s="173">
        <f t="shared" si="54"/>
        <v>1459.44</v>
      </c>
      <c r="AQ213" s="173">
        <f t="shared" si="54"/>
        <v>1380.84</v>
      </c>
      <c r="AR213" s="173">
        <f t="shared" si="54"/>
        <v>1343.9399999999998</v>
      </c>
      <c r="AS213" s="173">
        <f t="shared" si="54"/>
        <v>1235.04</v>
      </c>
      <c r="AT213" s="173">
        <f t="shared" si="54"/>
        <v>1176.6399999999999</v>
      </c>
      <c r="AU213" s="173">
        <f t="shared" si="54"/>
        <v>1130.6399999999999</v>
      </c>
      <c r="AV213" s="173">
        <f t="shared" si="54"/>
        <v>996.63999999999987</v>
      </c>
      <c r="AW213" s="173">
        <f t="shared" si="54"/>
        <v>926.63999999999987</v>
      </c>
      <c r="AX213" s="173">
        <f t="shared" si="54"/>
        <v>925.63999999999987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55">B198</f>
        <v>0.64</v>
      </c>
      <c r="C234" s="176">
        <f t="shared" si="55"/>
        <v>0.64</v>
      </c>
      <c r="D234" s="176">
        <f t="shared" si="55"/>
        <v>0.64</v>
      </c>
      <c r="E234" s="176">
        <f t="shared" si="55"/>
        <v>0.64</v>
      </c>
      <c r="F234" s="176">
        <f t="shared" si="55"/>
        <v>0.64</v>
      </c>
      <c r="G234" s="176">
        <f t="shared" si="55"/>
        <v>0.64</v>
      </c>
      <c r="H234" s="176">
        <f t="shared" si="55"/>
        <v>0.64</v>
      </c>
      <c r="I234" s="176">
        <f t="shared" si="55"/>
        <v>0.64</v>
      </c>
      <c r="J234" s="176">
        <f t="shared" si="55"/>
        <v>0.64</v>
      </c>
      <c r="K234" s="176">
        <f t="shared" si="55"/>
        <v>0.64</v>
      </c>
      <c r="L234" s="176">
        <f t="shared" si="55"/>
        <v>0.64</v>
      </c>
      <c r="M234" s="176">
        <f t="shared" si="55"/>
        <v>0.64</v>
      </c>
      <c r="N234" s="176">
        <f t="shared" si="55"/>
        <v>0.64</v>
      </c>
      <c r="O234" s="176">
        <f t="shared" si="55"/>
        <v>0.64</v>
      </c>
      <c r="P234" s="176">
        <f t="shared" si="55"/>
        <v>0.64</v>
      </c>
      <c r="Q234" s="176">
        <f t="shared" si="55"/>
        <v>0.64</v>
      </c>
      <c r="R234" s="176">
        <f t="shared" si="55"/>
        <v>0.64</v>
      </c>
      <c r="S234" s="176">
        <f t="shared" si="55"/>
        <v>0.64</v>
      </c>
      <c r="T234" s="176">
        <f t="shared" si="55"/>
        <v>0.64</v>
      </c>
      <c r="U234" s="176">
        <f t="shared" si="55"/>
        <v>0.64</v>
      </c>
      <c r="V234" s="176">
        <f t="shared" si="55"/>
        <v>0.64</v>
      </c>
      <c r="W234" s="176">
        <f t="shared" si="55"/>
        <v>0.64</v>
      </c>
      <c r="X234" s="176">
        <f t="shared" si="55"/>
        <v>0.64</v>
      </c>
      <c r="Y234" s="176">
        <f t="shared" si="55"/>
        <v>0.64</v>
      </c>
      <c r="Z234" s="176">
        <f t="shared" si="55"/>
        <v>0.64</v>
      </c>
      <c r="AA234" s="176">
        <f t="shared" si="55"/>
        <v>0.64</v>
      </c>
      <c r="AB234" s="176">
        <f t="shared" si="55"/>
        <v>0.64</v>
      </c>
      <c r="AC234" s="176">
        <f t="shared" si="55"/>
        <v>0.64</v>
      </c>
      <c r="AD234" s="176">
        <f t="shared" si="55"/>
        <v>0.64</v>
      </c>
      <c r="AE234" s="176">
        <f t="shared" si="55"/>
        <v>0.64</v>
      </c>
      <c r="AF234" s="176">
        <f t="shared" si="55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56">IF(C202&lt;100,"",C202-520)</f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57">IF(B203&lt;100,"",B203-620)</f>
        <v/>
      </c>
      <c r="C236" s="120" t="str">
        <f t="shared" si="57"/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58">IF(B204&lt;100,"",B204-330)</f>
        <v/>
      </c>
      <c r="C237" s="120" t="str">
        <f t="shared" si="58"/>
        <v/>
      </c>
      <c r="D237" s="120" t="str">
        <f t="shared" si="58"/>
        <v/>
      </c>
      <c r="E237" s="120" t="str">
        <f t="shared" si="58"/>
        <v/>
      </c>
      <c r="F237" s="120" t="str">
        <f t="shared" si="58"/>
        <v/>
      </c>
      <c r="G237" s="120" t="str">
        <f t="shared" si="58"/>
        <v/>
      </c>
      <c r="H237" s="120" t="str">
        <f t="shared" si="58"/>
        <v/>
      </c>
      <c r="I237" s="120" t="str">
        <f t="shared" si="58"/>
        <v/>
      </c>
      <c r="J237" s="120" t="str">
        <f t="shared" si="58"/>
        <v/>
      </c>
      <c r="K237" s="120" t="str">
        <f t="shared" si="58"/>
        <v/>
      </c>
      <c r="L237" s="120" t="str">
        <f t="shared" si="58"/>
        <v/>
      </c>
      <c r="M237" s="120" t="str">
        <f t="shared" si="58"/>
        <v/>
      </c>
      <c r="N237" s="120" t="str">
        <f t="shared" si="58"/>
        <v/>
      </c>
      <c r="O237" s="120" t="str">
        <f t="shared" si="58"/>
        <v/>
      </c>
      <c r="P237" s="120" t="str">
        <f t="shared" si="58"/>
        <v/>
      </c>
      <c r="Q237" s="120" t="str">
        <f t="shared" si="58"/>
        <v/>
      </c>
      <c r="R237" s="120" t="str">
        <f t="shared" si="58"/>
        <v/>
      </c>
      <c r="S237" s="120" t="str">
        <f t="shared" si="58"/>
        <v/>
      </c>
      <c r="T237" s="120" t="str">
        <f t="shared" si="58"/>
        <v/>
      </c>
      <c r="U237" s="120" t="str">
        <f t="shared" si="58"/>
        <v/>
      </c>
      <c r="V237" s="120" t="str">
        <f t="shared" si="58"/>
        <v/>
      </c>
      <c r="W237" s="120" t="str">
        <f t="shared" si="58"/>
        <v/>
      </c>
      <c r="X237" s="120" t="str">
        <f t="shared" si="58"/>
        <v/>
      </c>
      <c r="Y237" s="120" t="str">
        <f t="shared" si="58"/>
        <v/>
      </c>
      <c r="Z237" s="120" t="str">
        <f t="shared" si="58"/>
        <v/>
      </c>
      <c r="AA237" s="120" t="str">
        <f t="shared" si="58"/>
        <v/>
      </c>
      <c r="AB237" s="120" t="str">
        <f t="shared" si="58"/>
        <v/>
      </c>
      <c r="AC237" s="120" t="str">
        <f t="shared" si="58"/>
        <v/>
      </c>
      <c r="AD237" s="120" t="str">
        <f t="shared" si="58"/>
        <v/>
      </c>
      <c r="AE237" s="120" t="str">
        <f t="shared" si="58"/>
        <v/>
      </c>
      <c r="AF237" s="120" t="str">
        <f t="shared" si="58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59">IF(C205&lt;100,"",C205-1500)</f>
        <v/>
      </c>
      <c r="D238" s="120" t="str">
        <f t="shared" si="59"/>
        <v/>
      </c>
      <c r="E238" s="120" t="str">
        <f t="shared" si="59"/>
        <v/>
      </c>
      <c r="F238" s="120" t="str">
        <f t="shared" si="59"/>
        <v/>
      </c>
      <c r="G238" s="120" t="str">
        <f t="shared" si="59"/>
        <v/>
      </c>
      <c r="H238" s="120" t="str">
        <f t="shared" si="59"/>
        <v/>
      </c>
      <c r="I238" s="120" t="str">
        <f t="shared" si="59"/>
        <v/>
      </c>
      <c r="J238" s="120" t="str">
        <f t="shared" si="59"/>
        <v/>
      </c>
      <c r="K238" s="120" t="str">
        <f t="shared" si="59"/>
        <v/>
      </c>
      <c r="L238" s="120" t="str">
        <f t="shared" si="59"/>
        <v/>
      </c>
      <c r="M238" s="120" t="str">
        <f t="shared" si="59"/>
        <v/>
      </c>
      <c r="N238" s="120" t="str">
        <f t="shared" si="59"/>
        <v/>
      </c>
      <c r="O238" s="120" t="str">
        <f t="shared" si="59"/>
        <v/>
      </c>
      <c r="P238" s="120" t="str">
        <f t="shared" si="59"/>
        <v/>
      </c>
      <c r="Q238" s="120" t="str">
        <f t="shared" si="59"/>
        <v/>
      </c>
      <c r="R238" s="120" t="str">
        <f t="shared" si="59"/>
        <v/>
      </c>
      <c r="S238" s="120" t="str">
        <f t="shared" si="59"/>
        <v/>
      </c>
      <c r="T238" s="120" t="str">
        <f t="shared" si="59"/>
        <v/>
      </c>
      <c r="U238" s="120" t="str">
        <f t="shared" si="59"/>
        <v/>
      </c>
      <c r="V238" s="120" t="str">
        <f t="shared" si="59"/>
        <v/>
      </c>
      <c r="W238" s="120" t="str">
        <f t="shared" si="59"/>
        <v/>
      </c>
      <c r="X238" s="120" t="str">
        <f t="shared" si="59"/>
        <v/>
      </c>
      <c r="Y238" s="120" t="str">
        <f t="shared" si="59"/>
        <v/>
      </c>
      <c r="Z238" s="120" t="str">
        <f t="shared" si="59"/>
        <v/>
      </c>
      <c r="AA238" s="120" t="str">
        <f t="shared" si="59"/>
        <v/>
      </c>
      <c r="AB238" s="120" t="str">
        <f t="shared" si="59"/>
        <v/>
      </c>
      <c r="AC238" s="120" t="str">
        <f t="shared" si="59"/>
        <v/>
      </c>
      <c r="AD238" s="120" t="str">
        <f t="shared" si="59"/>
        <v/>
      </c>
      <c r="AE238" s="120" t="str">
        <f t="shared" si="59"/>
        <v/>
      </c>
      <c r="AF238" s="120" t="str">
        <f t="shared" si="59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947" priority="277">
      <formula>S$9&gt;=20/24</formula>
    </cfRule>
    <cfRule type="expression" dxfId="1946" priority="278">
      <formula>AND(S$9&gt;=14/24,S$9&lt;20/24)</formula>
    </cfRule>
    <cfRule type="expression" dxfId="1945" priority="279">
      <formula>AND(S$9&gt;=8/24,S$9&lt;14/24)</formula>
    </cfRule>
    <cfRule type="expression" dxfId="1944" priority="280">
      <formula>S$9&lt;8/24</formula>
    </cfRule>
  </conditionalFormatting>
  <conditionalFormatting sqref="B8:AF10 AA81:AF81 B81:Q81 B82:AF82 C193:AF199 B68:AF72 T212:AX212 B74:AF78 B80:AF80 E57:K59 B63:D67 B57:D61 B56:AF56 L37:Q37 L58:P59 E60:P61 Q85:Q88 L11:Q14 L39:Q42 Q58:Q61 R12:R14 R58:V59 S13:V14 R40:V41 L16:V32 R11:AD11 W40:X42 W85:AA91 AB84:AF91 W18:AF30 Y40:AF43 L53:AF55">
    <cfRule type="expression" dxfId="1943" priority="273">
      <formula>B$9&gt;=20/24</formula>
    </cfRule>
    <cfRule type="expression" dxfId="1942" priority="274">
      <formula>AND(B$9&gt;=14/24,B$9&lt;20/24)</formula>
    </cfRule>
    <cfRule type="expression" dxfId="1941" priority="275">
      <formula>AND(B$9&gt;=8/24,B$9&lt;14/24)</formula>
    </cfRule>
    <cfRule type="expression" dxfId="1940" priority="276">
      <formula>B$9&lt;8/24</formula>
    </cfRule>
  </conditionalFormatting>
  <conditionalFormatting sqref="B191:AF191">
    <cfRule type="expression" dxfId="1939" priority="269">
      <formula>B$9&gt;=20/24</formula>
    </cfRule>
    <cfRule type="expression" dxfId="1938" priority="270">
      <formula>AND(B$9&gt;=14/24,B$9&lt;20/24)</formula>
    </cfRule>
    <cfRule type="expression" dxfId="1937" priority="271">
      <formula>AND(B$9&gt;=8/24,B$9&lt;14/24)</formula>
    </cfRule>
    <cfRule type="expression" dxfId="1936" priority="272">
      <formula>B$9&lt;8/24</formula>
    </cfRule>
  </conditionalFormatting>
  <conditionalFormatting sqref="AL4:AL6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L57:Q57">
    <cfRule type="expression" dxfId="1935" priority="264">
      <formula>L$9&gt;=20/24</formula>
    </cfRule>
    <cfRule type="expression" dxfId="1934" priority="265">
      <formula>AND(L$9&gt;=14/24,L$9&lt;20/24)</formula>
    </cfRule>
    <cfRule type="expression" dxfId="1933" priority="266">
      <formula>AND(L$9&gt;=8/24,L$9&lt;14/24)</formula>
    </cfRule>
    <cfRule type="expression" dxfId="1932" priority="267">
      <formula>L$9&lt;8/24</formula>
    </cfRule>
  </conditionalFormatting>
  <conditionalFormatting sqref="L43:Q43">
    <cfRule type="expression" dxfId="1931" priority="260">
      <formula>L$9&gt;=20/24</formula>
    </cfRule>
    <cfRule type="expression" dxfId="1930" priority="261">
      <formula>AND(L$9&gt;=14/24,L$9&lt;20/24)</formula>
    </cfRule>
    <cfRule type="expression" dxfId="1929" priority="262">
      <formula>AND(L$9&gt;=8/24,L$9&lt;14/24)</formula>
    </cfRule>
    <cfRule type="expression" dxfId="1928" priority="263">
      <formula>L$9&lt;8/24</formula>
    </cfRule>
  </conditionalFormatting>
  <conditionalFormatting sqref="R39:AF39">
    <cfRule type="expression" dxfId="1927" priority="252">
      <formula>R$9&gt;=20/24</formula>
    </cfRule>
    <cfRule type="expression" dxfId="1926" priority="253">
      <formula>AND(R$9&gt;=14/24,R$9&lt;20/24)</formula>
    </cfRule>
    <cfRule type="expression" dxfId="1925" priority="254">
      <formula>AND(R$9&gt;=8/24,R$9&lt;14/24)</formula>
    </cfRule>
    <cfRule type="expression" dxfId="1924" priority="255">
      <formula>R$9&lt;8/24</formula>
    </cfRule>
  </conditionalFormatting>
  <conditionalFormatting sqref="R57:AF57">
    <cfRule type="expression" dxfId="1923" priority="248">
      <formula>R$9&gt;=20/24</formula>
    </cfRule>
    <cfRule type="expression" dxfId="1922" priority="249">
      <formula>AND(R$9&gt;=14/24,R$9&lt;20/24)</formula>
    </cfRule>
    <cfRule type="expression" dxfId="1921" priority="250">
      <formula>AND(R$9&gt;=8/24,R$9&lt;14/24)</formula>
    </cfRule>
    <cfRule type="expression" dxfId="1920" priority="251">
      <formula>R$9&lt;8/24</formula>
    </cfRule>
  </conditionalFormatting>
  <conditionalFormatting sqref="R81:Z81">
    <cfRule type="expression" dxfId="1919" priority="244">
      <formula>R$9&gt;=20/24</formula>
    </cfRule>
    <cfRule type="expression" dxfId="1918" priority="245">
      <formula>AND(R$9&gt;=14/24,R$9&lt;20/24)</formula>
    </cfRule>
    <cfRule type="expression" dxfId="1917" priority="246">
      <formula>AND(R$9&gt;=8/24,R$9&lt;14/24)</formula>
    </cfRule>
    <cfRule type="expression" dxfId="1916" priority="247">
      <formula>R$9&lt;8/24</formula>
    </cfRule>
  </conditionalFormatting>
  <conditionalFormatting sqref="T84:AA84">
    <cfRule type="expression" dxfId="1915" priority="240">
      <formula>T$9&gt;=20/24</formula>
    </cfRule>
    <cfRule type="expression" dxfId="1914" priority="241">
      <formula>AND(T$9&gt;=14/24,T$9&lt;20/24)</formula>
    </cfRule>
    <cfRule type="expression" dxfId="1913" priority="242">
      <formula>AND(T$9&gt;=8/24,T$9&lt;14/24)</formula>
    </cfRule>
    <cfRule type="expression" dxfId="1912" priority="243">
      <formula>T$9&lt;8/24</formula>
    </cfRule>
  </conditionalFormatting>
  <conditionalFormatting sqref="L35:V35">
    <cfRule type="expression" dxfId="1911" priority="236">
      <formula>L$9&gt;=20/24</formula>
    </cfRule>
    <cfRule type="expression" dxfId="1910" priority="237">
      <formula>AND(L$9&gt;=14/24,L$9&lt;20/24)</formula>
    </cfRule>
    <cfRule type="expression" dxfId="1909" priority="238">
      <formula>AND(L$9&gt;=8/24,L$9&lt;14/24)</formula>
    </cfRule>
    <cfRule type="expression" dxfId="1908" priority="239">
      <formula>L$9&lt;8/24</formula>
    </cfRule>
  </conditionalFormatting>
  <conditionalFormatting sqref="L49:V49">
    <cfRule type="expression" dxfId="1907" priority="232">
      <formula>L$9&gt;=20/24</formula>
    </cfRule>
    <cfRule type="expression" dxfId="1906" priority="233">
      <formula>AND(L$9&gt;=14/24,L$9&lt;20/24)</formula>
    </cfRule>
    <cfRule type="expression" dxfId="1905" priority="234">
      <formula>AND(L$9&gt;=8/24,L$9&lt;14/24)</formula>
    </cfRule>
    <cfRule type="expression" dxfId="1904" priority="235">
      <formula>L$9&lt;8/24</formula>
    </cfRule>
  </conditionalFormatting>
  <conditionalFormatting sqref="L50:V50">
    <cfRule type="expression" dxfId="1903" priority="228">
      <formula>L$9&gt;=20/24</formula>
    </cfRule>
    <cfRule type="expression" dxfId="1902" priority="229">
      <formula>AND(L$9&gt;=14/24,L$9&lt;20/24)</formula>
    </cfRule>
    <cfRule type="expression" dxfId="1901" priority="230">
      <formula>AND(L$9&gt;=8/24,L$9&lt;14/24)</formula>
    </cfRule>
    <cfRule type="expression" dxfId="1900" priority="231">
      <formula>L$9&lt;8/24</formula>
    </cfRule>
  </conditionalFormatting>
  <conditionalFormatting sqref="L45:V48">
    <cfRule type="expression" dxfId="1899" priority="224">
      <formula>L$9&gt;=20/24</formula>
    </cfRule>
    <cfRule type="expression" dxfId="1898" priority="225">
      <formula>AND(L$9&gt;=14/24,L$9&lt;20/24)</formula>
    </cfRule>
    <cfRule type="expression" dxfId="1897" priority="226">
      <formula>AND(L$9&gt;=8/24,L$9&lt;14/24)</formula>
    </cfRule>
    <cfRule type="expression" dxfId="1896" priority="227">
      <formula>L$9&lt;8/24</formula>
    </cfRule>
  </conditionalFormatting>
  <conditionalFormatting sqref="R37:AF37">
    <cfRule type="expression" dxfId="1895" priority="220">
      <formula>R$9&gt;=20/24</formula>
    </cfRule>
    <cfRule type="expression" dxfId="1894" priority="221">
      <formula>AND(R$9&gt;=14/24,R$9&lt;20/24)</formula>
    </cfRule>
    <cfRule type="expression" dxfId="1893" priority="222">
      <formula>AND(R$9&gt;=8/24,R$9&lt;14/24)</formula>
    </cfRule>
    <cfRule type="expression" dxfId="1892" priority="223">
      <formula>R$9&lt;8/24</formula>
    </cfRule>
  </conditionalFormatting>
  <conditionalFormatting sqref="W31:AF32 W35:AF35">
    <cfRule type="expression" dxfId="1891" priority="216">
      <formula>W$9&gt;=20/24</formula>
    </cfRule>
    <cfRule type="expression" dxfId="1890" priority="217">
      <formula>AND(W$9&gt;=14/24,W$9&lt;20/24)</formula>
    </cfRule>
    <cfRule type="expression" dxfId="1889" priority="218">
      <formula>AND(W$9&gt;=8/24,W$9&lt;14/24)</formula>
    </cfRule>
    <cfRule type="expression" dxfId="1888" priority="219">
      <formula>W$9&lt;8/24</formula>
    </cfRule>
  </conditionalFormatting>
  <conditionalFormatting sqref="R42:V43 W43:X43 W45:AF48">
    <cfRule type="expression" dxfId="1887" priority="212">
      <formula>R$9&gt;=20/24</formula>
    </cfRule>
    <cfRule type="expression" dxfId="1886" priority="213">
      <formula>AND(R$9&gt;=14/24,R$9&lt;20/24)</formula>
    </cfRule>
    <cfRule type="expression" dxfId="1885" priority="214">
      <formula>AND(R$9&gt;=8/24,R$9&lt;14/24)</formula>
    </cfRule>
    <cfRule type="expression" dxfId="1884" priority="215">
      <formula>R$9&lt;8/24</formula>
    </cfRule>
  </conditionalFormatting>
  <conditionalFormatting sqref="W49:AF49">
    <cfRule type="expression" dxfId="1883" priority="208">
      <formula>W$9&gt;=20/24</formula>
    </cfRule>
    <cfRule type="expression" dxfId="1882" priority="209">
      <formula>AND(W$9&gt;=14/24,W$9&lt;20/24)</formula>
    </cfRule>
    <cfRule type="expression" dxfId="1881" priority="210">
      <formula>AND(W$9&gt;=8/24,W$9&lt;14/24)</formula>
    </cfRule>
    <cfRule type="expression" dxfId="1880" priority="211">
      <formula>W$9&lt;8/24</formula>
    </cfRule>
  </conditionalFormatting>
  <conditionalFormatting sqref="W50:AF50">
    <cfRule type="expression" dxfId="1879" priority="204">
      <formula>W$9&gt;=20/24</formula>
    </cfRule>
    <cfRule type="expression" dxfId="1878" priority="205">
      <formula>AND(W$9&gt;=14/24,W$9&lt;20/24)</formula>
    </cfRule>
    <cfRule type="expression" dxfId="1877" priority="206">
      <formula>AND(W$9&gt;=8/24,W$9&lt;14/24)</formula>
    </cfRule>
    <cfRule type="expression" dxfId="1876" priority="207">
      <formula>W$9&lt;8/24</formula>
    </cfRule>
  </conditionalFormatting>
  <conditionalFormatting sqref="R60:T61 W60:AF67">
    <cfRule type="expression" dxfId="1875" priority="200">
      <formula>R$9&gt;=20/24</formula>
    </cfRule>
    <cfRule type="expression" dxfId="1874" priority="201">
      <formula>AND(R$9&gt;=14/24,R$9&lt;20/24)</formula>
    </cfRule>
    <cfRule type="expression" dxfId="1873" priority="202">
      <formula>AND(R$9&gt;=8/24,R$9&lt;14/24)</formula>
    </cfRule>
    <cfRule type="expression" dxfId="1872" priority="203">
      <formula>R$9&lt;8/24</formula>
    </cfRule>
  </conditionalFormatting>
  <conditionalFormatting sqref="AB94:AF97">
    <cfRule type="expression" dxfId="1871" priority="196">
      <formula>AB$9&gt;=20/24</formula>
    </cfRule>
    <cfRule type="expression" dxfId="1870" priority="197">
      <formula>AND(AB$9&gt;=14/24,AB$9&lt;20/24)</formula>
    </cfRule>
    <cfRule type="expression" dxfId="1869" priority="198">
      <formula>AND(AB$9&gt;=8/24,AB$9&lt;14/24)</formula>
    </cfRule>
    <cfRule type="expression" dxfId="1868" priority="199">
      <formula>AB$9&lt;8/24</formula>
    </cfRule>
  </conditionalFormatting>
  <conditionalFormatting sqref="H63:H67 I62:K67 B62:H62">
    <cfRule type="expression" dxfId="1867" priority="192">
      <formula>B$9&gt;=20/24</formula>
    </cfRule>
    <cfRule type="expression" dxfId="1866" priority="193">
      <formula>AND(B$9&gt;=14/24,B$9&lt;20/24)</formula>
    </cfRule>
    <cfRule type="expression" dxfId="1865" priority="194">
      <formula>AND(B$9&gt;=8/24,B$9&lt;14/24)</formula>
    </cfRule>
    <cfRule type="expression" dxfId="1864" priority="195">
      <formula>B$9&lt;8/24</formula>
    </cfRule>
  </conditionalFormatting>
  <conditionalFormatting sqref="T94:AA97">
    <cfRule type="expression" dxfId="1863" priority="188">
      <formula>T$9&gt;=20/24</formula>
    </cfRule>
    <cfRule type="expression" dxfId="1862" priority="189">
      <formula>AND(T$9&gt;=14/24,T$9&lt;20/24)</formula>
    </cfRule>
    <cfRule type="expression" dxfId="1861" priority="190">
      <formula>AND(T$9&gt;=8/24,T$9&lt;14/24)</formula>
    </cfRule>
    <cfRule type="expression" dxfId="1860" priority="191">
      <formula>T$9&lt;8/24</formula>
    </cfRule>
  </conditionalFormatting>
  <conditionalFormatting sqref="AG51 B11:Q14 R12:R14 S13:V14 B16:V32 R11:AF11 W18:AF32 B35:AF43 B45:AF56">
    <cfRule type="expression" dxfId="1859" priority="187">
      <formula>B11&gt;$AG11</formula>
    </cfRule>
  </conditionalFormatting>
  <conditionalFormatting sqref="A100:A156 A84:A97 A11:A14 A16:A32 A45:A72 A80:A82 A74:A78 A35:A43 A169:A200">
    <cfRule type="expression" dxfId="1858" priority="186">
      <formula>$AH11=0</formula>
    </cfRule>
  </conditionalFormatting>
  <conditionalFormatting sqref="AB98:AF98">
    <cfRule type="expression" dxfId="1857" priority="182">
      <formula>AB$9&gt;=20/24</formula>
    </cfRule>
    <cfRule type="expression" dxfId="1856" priority="183">
      <formula>AND(AB$9&gt;=14/24,AB$9&lt;20/24)</formula>
    </cfRule>
    <cfRule type="expression" dxfId="1855" priority="184">
      <formula>AND(AB$9&gt;=8/24,AB$9&lt;14/24)</formula>
    </cfRule>
    <cfRule type="expression" dxfId="1854" priority="185">
      <formula>AB$9&lt;8/24</formula>
    </cfRule>
  </conditionalFormatting>
  <conditionalFormatting sqref="T98:AA98">
    <cfRule type="expression" dxfId="1853" priority="178">
      <formula>T$9&gt;=20/24</formula>
    </cfRule>
    <cfRule type="expression" dxfId="1852" priority="179">
      <formula>AND(T$9&gt;=14/24,T$9&lt;20/24)</formula>
    </cfRule>
    <cfRule type="expression" dxfId="1851" priority="180">
      <formula>AND(T$9&gt;=8/24,T$9&lt;14/24)</formula>
    </cfRule>
    <cfRule type="expression" dxfId="1850" priority="181">
      <formula>T$9&lt;8/24</formula>
    </cfRule>
  </conditionalFormatting>
  <conditionalFormatting sqref="A98">
    <cfRule type="expression" dxfId="1849" priority="177">
      <formula>$AH98=0</formula>
    </cfRule>
  </conditionalFormatting>
  <conditionalFormatting sqref="L36:AF36">
    <cfRule type="expression" dxfId="1848" priority="173">
      <formula>L$9&gt;=20/24</formula>
    </cfRule>
    <cfRule type="expression" dxfId="1847" priority="174">
      <formula>AND(L$9&gt;=14/24,L$9&lt;20/24)</formula>
    </cfRule>
    <cfRule type="expression" dxfId="1846" priority="175">
      <formula>AND(L$9&gt;=8/24,L$9&lt;14/24)</formula>
    </cfRule>
    <cfRule type="expression" dxfId="1845" priority="176">
      <formula>L$9&lt;8/24</formula>
    </cfRule>
  </conditionalFormatting>
  <conditionalFormatting sqref="W36:AF36">
    <cfRule type="expression" dxfId="1844" priority="169">
      <formula>W$9&gt;=20/24</formula>
    </cfRule>
    <cfRule type="expression" dxfId="1843" priority="170">
      <formula>AND(W$9&gt;=14/24,W$9&lt;20/24)</formula>
    </cfRule>
    <cfRule type="expression" dxfId="1842" priority="171">
      <formula>AND(W$9&gt;=8/24,W$9&lt;14/24)</formula>
    </cfRule>
    <cfRule type="expression" dxfId="1841" priority="172">
      <formula>W$9&lt;8/24</formula>
    </cfRule>
  </conditionalFormatting>
  <conditionalFormatting sqref="B36:K36">
    <cfRule type="expression" dxfId="1840" priority="165">
      <formula>B$9&gt;=20/24</formula>
    </cfRule>
    <cfRule type="expression" dxfId="1839" priority="166">
      <formula>AND(B$9&gt;=14/24,B$9&lt;20/24)</formula>
    </cfRule>
    <cfRule type="expression" dxfId="1838" priority="167">
      <formula>AND(B$9&gt;=8/24,B$9&lt;14/24)</formula>
    </cfRule>
    <cfRule type="expression" dxfId="1837" priority="168">
      <formula>B$9&lt;8/24</formula>
    </cfRule>
  </conditionalFormatting>
  <conditionalFormatting sqref="E63:G67">
    <cfRule type="expression" dxfId="1836" priority="161">
      <formula>E$9&gt;=20/24</formula>
    </cfRule>
    <cfRule type="expression" dxfId="1835" priority="162">
      <formula>AND(E$9&gt;=14/24,E$9&lt;20/24)</formula>
    </cfRule>
    <cfRule type="expression" dxfId="1834" priority="163">
      <formula>AND(E$9&gt;=8/24,E$9&lt;14/24)</formula>
    </cfRule>
    <cfRule type="expression" dxfId="1833" priority="164">
      <formula>E$9&lt;8/24</formula>
    </cfRule>
  </conditionalFormatting>
  <conditionalFormatting sqref="L62:V67">
    <cfRule type="expression" dxfId="1832" priority="157">
      <formula>L$9&gt;=20/24</formula>
    </cfRule>
    <cfRule type="expression" dxfId="1831" priority="158">
      <formula>AND(L$9&gt;=14/24,L$9&lt;20/24)</formula>
    </cfRule>
    <cfRule type="expression" dxfId="1830" priority="159">
      <formula>AND(L$9&gt;=8/24,L$9&lt;14/24)</formula>
    </cfRule>
    <cfRule type="expression" dxfId="1829" priority="160">
      <formula>L$9&lt;8/24</formula>
    </cfRule>
  </conditionalFormatting>
  <conditionalFormatting sqref="AL32">
    <cfRule type="iconSet" priority="156">
      <iconSet iconSet="3TrafficLights2" reverse="1">
        <cfvo type="percent" val="0"/>
        <cfvo type="num" val="1"/>
        <cfvo type="num" val="1"/>
      </iconSet>
    </cfRule>
  </conditionalFormatting>
  <conditionalFormatting sqref="L34:V34">
    <cfRule type="expression" dxfId="1828" priority="148">
      <formula>L$9&gt;=20/24</formula>
    </cfRule>
    <cfRule type="expression" dxfId="1827" priority="149">
      <formula>AND(L$9&gt;=14/24,L$9&lt;20/24)</formula>
    </cfRule>
    <cfRule type="expression" dxfId="1826" priority="150">
      <formula>AND(L$9&gt;=8/24,L$9&lt;14/24)</formula>
    </cfRule>
    <cfRule type="expression" dxfId="1825" priority="151">
      <formula>L$9&lt;8/24</formula>
    </cfRule>
  </conditionalFormatting>
  <conditionalFormatting sqref="W34:AF34">
    <cfRule type="expression" dxfId="1824" priority="144">
      <formula>W$9&gt;=20/24</formula>
    </cfRule>
    <cfRule type="expression" dxfId="1823" priority="145">
      <formula>AND(W$9&gt;=14/24,W$9&lt;20/24)</formula>
    </cfRule>
    <cfRule type="expression" dxfId="1822" priority="146">
      <formula>AND(W$9&gt;=8/24,W$9&lt;14/24)</formula>
    </cfRule>
    <cfRule type="expression" dxfId="1821" priority="147">
      <formula>W$9&lt;8/24</formula>
    </cfRule>
  </conditionalFormatting>
  <conditionalFormatting sqref="B34:AF34">
    <cfRule type="expression" dxfId="1820" priority="143">
      <formula>B34&gt;$AG34</formula>
    </cfRule>
  </conditionalFormatting>
  <conditionalFormatting sqref="A34">
    <cfRule type="expression" dxfId="1819" priority="142">
      <formula>$AH34=0</formula>
    </cfRule>
  </conditionalFormatting>
  <conditionalFormatting sqref="B83:AF83">
    <cfRule type="expression" dxfId="1818" priority="138">
      <formula>B$9&gt;=20/24</formula>
    </cfRule>
    <cfRule type="expression" dxfId="1817" priority="139">
      <formula>AND(B$9&gt;=14/24,B$9&lt;20/24)</formula>
    </cfRule>
    <cfRule type="expression" dxfId="1816" priority="140">
      <formula>AND(B$9&gt;=8/24,B$9&lt;14/24)</formula>
    </cfRule>
    <cfRule type="expression" dxfId="1815" priority="141">
      <formula>B$9&lt;8/24</formula>
    </cfRule>
  </conditionalFormatting>
  <conditionalFormatting sqref="A83">
    <cfRule type="expression" dxfId="1814" priority="137">
      <formula>$AH83=0</formula>
    </cfRule>
  </conditionalFormatting>
  <conditionalFormatting sqref="L15:V15">
    <cfRule type="expression" dxfId="1813" priority="129">
      <formula>L$9&gt;=20/24</formula>
    </cfRule>
    <cfRule type="expression" dxfId="1812" priority="130">
      <formula>AND(L$9&gt;=14/24,L$9&lt;20/24)</formula>
    </cfRule>
    <cfRule type="expression" dxfId="1811" priority="131">
      <formula>AND(L$9&gt;=8/24,L$9&lt;14/24)</formula>
    </cfRule>
    <cfRule type="expression" dxfId="1810" priority="132">
      <formula>L$9&lt;8/24</formula>
    </cfRule>
  </conditionalFormatting>
  <conditionalFormatting sqref="B15:V15">
    <cfRule type="expression" dxfId="1809" priority="128">
      <formula>B15&gt;$AG15</formula>
    </cfRule>
  </conditionalFormatting>
  <conditionalFormatting sqref="A15">
    <cfRule type="expression" dxfId="1808" priority="127">
      <formula>$AH15=0</formula>
    </cfRule>
  </conditionalFormatting>
  <conditionalFormatting sqref="A163:A168">
    <cfRule type="expression" dxfId="1807" priority="126">
      <formula>$AH163=0</formula>
    </cfRule>
  </conditionalFormatting>
  <conditionalFormatting sqref="A157:A162">
    <cfRule type="expression" dxfId="1806" priority="125">
      <formula>$AH157=0</formula>
    </cfRule>
  </conditionalFormatting>
  <conditionalFormatting sqref="L44:V44">
    <cfRule type="expression" dxfId="1805" priority="117">
      <formula>L$9&gt;=20/24</formula>
    </cfRule>
    <cfRule type="expression" dxfId="1804" priority="118">
      <formula>AND(L$9&gt;=14/24,L$9&lt;20/24)</formula>
    </cfRule>
    <cfRule type="expression" dxfId="1803" priority="119">
      <formula>AND(L$9&gt;=8/24,L$9&lt;14/24)</formula>
    </cfRule>
    <cfRule type="expression" dxfId="1802" priority="120">
      <formula>L$9&lt;8/24</formula>
    </cfRule>
  </conditionalFormatting>
  <conditionalFormatting sqref="W44:AF44">
    <cfRule type="expression" dxfId="1801" priority="113">
      <formula>W$9&gt;=20/24</formula>
    </cfRule>
    <cfRule type="expression" dxfId="1800" priority="114">
      <formula>AND(W$9&gt;=14/24,W$9&lt;20/24)</formula>
    </cfRule>
    <cfRule type="expression" dxfId="1799" priority="115">
      <formula>AND(W$9&gt;=8/24,W$9&lt;14/24)</formula>
    </cfRule>
    <cfRule type="expression" dxfId="1798" priority="116">
      <formula>W$9&lt;8/24</formula>
    </cfRule>
  </conditionalFormatting>
  <conditionalFormatting sqref="B44:AF44">
    <cfRule type="expression" dxfId="1797" priority="112">
      <formula>B44&gt;$AG44</formula>
    </cfRule>
  </conditionalFormatting>
  <conditionalFormatting sqref="A44">
    <cfRule type="expression" dxfId="1796" priority="111">
      <formula>$AH44=0</formula>
    </cfRule>
  </conditionalFormatting>
  <conditionalFormatting sqref="B79:AF79">
    <cfRule type="expression" dxfId="1795" priority="107">
      <formula>B$9&gt;=20/24</formula>
    </cfRule>
    <cfRule type="expression" dxfId="1794" priority="108">
      <formula>AND(B$9&gt;=14/24,B$9&lt;20/24)</formula>
    </cfRule>
    <cfRule type="expression" dxfId="1793" priority="109">
      <formula>AND(B$9&gt;=8/24,B$9&lt;14/24)</formula>
    </cfRule>
    <cfRule type="expression" dxfId="1792" priority="110">
      <formula>B$9&lt;8/24</formula>
    </cfRule>
  </conditionalFormatting>
  <conditionalFormatting sqref="A79">
    <cfRule type="expression" dxfId="1791" priority="106">
      <formula>$AH79=0</formula>
    </cfRule>
  </conditionalFormatting>
  <conditionalFormatting sqref="B73:AG73">
    <cfRule type="expression" dxfId="1790" priority="102">
      <formula>B$9&gt;=20/24</formula>
    </cfRule>
    <cfRule type="expression" dxfId="1789" priority="103">
      <formula>AND(B$9&gt;=14/24,B$9&lt;20/24)</formula>
    </cfRule>
    <cfRule type="expression" dxfId="1788" priority="104">
      <formula>AND(B$9&gt;=8/24,B$9&lt;14/24)</formula>
    </cfRule>
    <cfRule type="expression" dxfId="1787" priority="105">
      <formula>B$9&lt;8/24</formula>
    </cfRule>
  </conditionalFormatting>
  <conditionalFormatting sqref="A73">
    <cfRule type="expression" dxfId="1786" priority="101">
      <formula>$AH73=0</formula>
    </cfRule>
  </conditionalFormatting>
  <conditionalFormatting sqref="AL34:AL35 AL7:AL31">
    <cfRule type="iconSet" priority="283">
      <iconSet iconSet="3TrafficLights2" reverse="1">
        <cfvo type="percent" val="0"/>
        <cfvo type="num" val="1"/>
        <cfvo type="num" val="1"/>
      </iconSet>
    </cfRule>
  </conditionalFormatting>
  <conditionalFormatting sqref="U60:V61">
    <cfRule type="expression" dxfId="1785" priority="97">
      <formula>U$9&gt;=20/24</formula>
    </cfRule>
    <cfRule type="expression" dxfId="1784" priority="98">
      <formula>AND(U$9&gt;=14/24,U$9&lt;20/24)</formula>
    </cfRule>
    <cfRule type="expression" dxfId="1783" priority="99">
      <formula>AND(U$9&gt;=8/24,U$9&lt;14/24)</formula>
    </cfRule>
    <cfRule type="expression" dxfId="1782" priority="100">
      <formula>U$9&lt;8/24</formula>
    </cfRule>
  </conditionalFormatting>
  <conditionalFormatting sqref="T85:V91">
    <cfRule type="expression" dxfId="1781" priority="93">
      <formula>T$9&gt;=20/24</formula>
    </cfRule>
    <cfRule type="expression" dxfId="1780" priority="94">
      <formula>AND(T$9&gt;=14/24,T$9&lt;20/24)</formula>
    </cfRule>
    <cfRule type="expression" dxfId="1779" priority="95">
      <formula>AND(T$9&gt;=8/24,T$9&lt;14/24)</formula>
    </cfRule>
    <cfRule type="expression" dxfId="1778" priority="96">
      <formula>T$9&lt;8/24</formula>
    </cfRule>
  </conditionalFormatting>
  <conditionalFormatting sqref="R85:S91 B84:Q84 B85:N88 B89:Q91">
    <cfRule type="expression" dxfId="1777" priority="89">
      <formula>B$9&gt;=20/24</formula>
    </cfRule>
    <cfRule type="expression" dxfId="1776" priority="90">
      <formula>AND(B$9&gt;=14/24,B$9&lt;20/24)</formula>
    </cfRule>
    <cfRule type="expression" dxfId="1775" priority="91">
      <formula>AND(B$9&gt;=8/24,B$9&lt;14/24)</formula>
    </cfRule>
    <cfRule type="expression" dxfId="1774" priority="92">
      <formula>B$9&lt;8/24</formula>
    </cfRule>
  </conditionalFormatting>
  <conditionalFormatting sqref="R84:S84">
    <cfRule type="expression" dxfId="1773" priority="85">
      <formula>R$9&gt;=20/24</formula>
    </cfRule>
    <cfRule type="expression" dxfId="1772" priority="86">
      <formula>AND(R$9&gt;=14/24,R$9&lt;20/24)</formula>
    </cfRule>
    <cfRule type="expression" dxfId="1771" priority="87">
      <formula>AND(R$9&gt;=8/24,R$9&lt;14/24)</formula>
    </cfRule>
    <cfRule type="expression" dxfId="1770" priority="88">
      <formula>R$9&lt;8/24</formula>
    </cfRule>
  </conditionalFormatting>
  <conditionalFormatting sqref="B95:L97 B94:E94">
    <cfRule type="expression" dxfId="1769" priority="81">
      <formula>B$9&gt;=20/24</formula>
    </cfRule>
    <cfRule type="expression" dxfId="1768" priority="82">
      <formula>AND(B$9&gt;=14/24,B$9&lt;20/24)</formula>
    </cfRule>
    <cfRule type="expression" dxfId="1767" priority="83">
      <formula>AND(B$9&gt;=8/24,B$9&lt;14/24)</formula>
    </cfRule>
    <cfRule type="expression" dxfId="1766" priority="84">
      <formula>B$9&lt;8/24</formula>
    </cfRule>
  </conditionalFormatting>
  <conditionalFormatting sqref="M95:Q97 N94:Q94">
    <cfRule type="expression" dxfId="1765" priority="77">
      <formula>M$9&gt;=20/24</formula>
    </cfRule>
    <cfRule type="expression" dxfId="1764" priority="78">
      <formula>AND(M$9&gt;=14/24,M$9&lt;20/24)</formula>
    </cfRule>
    <cfRule type="expression" dxfId="1763" priority="79">
      <formula>AND(M$9&gt;=8/24,M$9&lt;14/24)</formula>
    </cfRule>
    <cfRule type="expression" dxfId="1762" priority="80">
      <formula>M$9&lt;8/24</formula>
    </cfRule>
  </conditionalFormatting>
  <conditionalFormatting sqref="R94:S97">
    <cfRule type="expression" dxfId="1761" priority="73">
      <formula>R$9&gt;=20/24</formula>
    </cfRule>
    <cfRule type="expression" dxfId="1760" priority="74">
      <formula>AND(R$9&gt;=14/24,R$9&lt;20/24)</formula>
    </cfRule>
    <cfRule type="expression" dxfId="1759" priority="75">
      <formula>AND(R$9&gt;=8/24,R$9&lt;14/24)</formula>
    </cfRule>
    <cfRule type="expression" dxfId="1758" priority="76">
      <formula>R$9&lt;8/24</formula>
    </cfRule>
  </conditionalFormatting>
  <conditionalFormatting sqref="B98:L98">
    <cfRule type="expression" dxfId="1757" priority="69">
      <formula>B$9&gt;=20/24</formula>
    </cfRule>
    <cfRule type="expression" dxfId="1756" priority="70">
      <formula>AND(B$9&gt;=14/24,B$9&lt;20/24)</formula>
    </cfRule>
    <cfRule type="expression" dxfId="1755" priority="71">
      <formula>AND(B$9&gt;=8/24,B$9&lt;14/24)</formula>
    </cfRule>
    <cfRule type="expression" dxfId="1754" priority="72">
      <formula>B$9&lt;8/24</formula>
    </cfRule>
  </conditionalFormatting>
  <conditionalFormatting sqref="M98:Q98">
    <cfRule type="expression" dxfId="1753" priority="65">
      <formula>M$9&gt;=20/24</formula>
    </cfRule>
    <cfRule type="expression" dxfId="1752" priority="66">
      <formula>AND(M$9&gt;=14/24,M$9&lt;20/24)</formula>
    </cfRule>
    <cfRule type="expression" dxfId="1751" priority="67">
      <formula>AND(M$9&gt;=8/24,M$9&lt;14/24)</formula>
    </cfRule>
    <cfRule type="expression" dxfId="1750" priority="68">
      <formula>M$9&lt;8/24</formula>
    </cfRule>
  </conditionalFormatting>
  <conditionalFormatting sqref="R98:S98">
    <cfRule type="expression" dxfId="1749" priority="61">
      <formula>R$9&gt;=20/24</formula>
    </cfRule>
    <cfRule type="expression" dxfId="1748" priority="62">
      <formula>AND(R$9&gt;=14/24,R$9&lt;20/24)</formula>
    </cfRule>
    <cfRule type="expression" dxfId="1747" priority="63">
      <formula>AND(R$9&gt;=8/24,R$9&lt;14/24)</formula>
    </cfRule>
    <cfRule type="expression" dxfId="1746" priority="64">
      <formula>R$9&lt;8/24</formula>
    </cfRule>
  </conditionalFormatting>
  <conditionalFormatting sqref="L94:M94">
    <cfRule type="expression" dxfId="1745" priority="57">
      <formula>L$9&gt;=20/24</formula>
    </cfRule>
    <cfRule type="expression" dxfId="1744" priority="58">
      <formula>AND(L$9&gt;=14/24,L$9&lt;20/24)</formula>
    </cfRule>
    <cfRule type="expression" dxfId="1743" priority="59">
      <formula>AND(L$9&gt;=8/24,L$9&lt;14/24)</formula>
    </cfRule>
    <cfRule type="expression" dxfId="1742" priority="60">
      <formula>L$9&lt;8/24</formula>
    </cfRule>
  </conditionalFormatting>
  <conditionalFormatting sqref="F94:K94">
    <cfRule type="expression" dxfId="1741" priority="53">
      <formula>F$9&gt;=20/24</formula>
    </cfRule>
    <cfRule type="expression" dxfId="1740" priority="54">
      <formula>AND(F$9&gt;=14/24,F$9&lt;20/24)</formula>
    </cfRule>
    <cfRule type="expression" dxfId="1739" priority="55">
      <formula>AND(F$9&gt;=8/24,F$9&lt;14/24)</formula>
    </cfRule>
    <cfRule type="expression" dxfId="1738" priority="56">
      <formula>F$9&lt;8/24</formula>
    </cfRule>
  </conditionalFormatting>
  <conditionalFormatting sqref="T94:V94">
    <cfRule type="expression" dxfId="1737" priority="49">
      <formula>T$9&gt;=20/24</formula>
    </cfRule>
    <cfRule type="expression" dxfId="1736" priority="50">
      <formula>AND(T$9&gt;=14/24,T$9&lt;20/24)</formula>
    </cfRule>
    <cfRule type="expression" dxfId="1735" priority="51">
      <formula>AND(T$9&gt;=8/24,T$9&lt;14/24)</formula>
    </cfRule>
    <cfRule type="expression" dxfId="1734" priority="52">
      <formula>T$9&lt;8/24</formula>
    </cfRule>
  </conditionalFormatting>
  <conditionalFormatting sqref="M94:S94">
    <cfRule type="expression" dxfId="1733" priority="45">
      <formula>M$9&gt;=20/24</formula>
    </cfRule>
    <cfRule type="expression" dxfId="1732" priority="46">
      <formula>AND(M$9&gt;=14/24,M$9&lt;20/24)</formula>
    </cfRule>
    <cfRule type="expression" dxfId="1731" priority="47">
      <formula>AND(M$9&gt;=8/24,M$9&lt;14/24)</formula>
    </cfRule>
    <cfRule type="expression" dxfId="1730" priority="48">
      <formula>M$9&lt;8/24</formula>
    </cfRule>
  </conditionalFormatting>
  <conditionalFormatting sqref="AB99:AF99">
    <cfRule type="expression" dxfId="1729" priority="41">
      <formula>AB$9&gt;=20/24</formula>
    </cfRule>
    <cfRule type="expression" dxfId="1728" priority="42">
      <formula>AND(AB$9&gt;=14/24,AB$9&lt;20/24)</formula>
    </cfRule>
    <cfRule type="expression" dxfId="1727" priority="43">
      <formula>AND(AB$9&gt;=8/24,AB$9&lt;14/24)</formula>
    </cfRule>
    <cfRule type="expression" dxfId="1726" priority="44">
      <formula>AB$9&lt;8/24</formula>
    </cfRule>
  </conditionalFormatting>
  <conditionalFormatting sqref="T99:AA99">
    <cfRule type="expression" dxfId="1725" priority="37">
      <formula>T$9&gt;=20/24</formula>
    </cfRule>
    <cfRule type="expression" dxfId="1724" priority="38">
      <formula>AND(T$9&gt;=14/24,T$9&lt;20/24)</formula>
    </cfRule>
    <cfRule type="expression" dxfId="1723" priority="39">
      <formula>AND(T$9&gt;=8/24,T$9&lt;14/24)</formula>
    </cfRule>
    <cfRule type="expression" dxfId="1722" priority="40">
      <formula>T$9&lt;8/24</formula>
    </cfRule>
  </conditionalFormatting>
  <conditionalFormatting sqref="A99">
    <cfRule type="expression" dxfId="1721" priority="36">
      <formula>$AH99=0</formula>
    </cfRule>
  </conditionalFormatting>
  <conditionalFormatting sqref="B99:L99">
    <cfRule type="expression" dxfId="1720" priority="32">
      <formula>B$9&gt;=20/24</formula>
    </cfRule>
    <cfRule type="expression" dxfId="1719" priority="33">
      <formula>AND(B$9&gt;=14/24,B$9&lt;20/24)</formula>
    </cfRule>
    <cfRule type="expression" dxfId="1718" priority="34">
      <formula>AND(B$9&gt;=8/24,B$9&lt;14/24)</formula>
    </cfRule>
    <cfRule type="expression" dxfId="1717" priority="35">
      <formula>B$9&lt;8/24</formula>
    </cfRule>
  </conditionalFormatting>
  <conditionalFormatting sqref="M99:Q99">
    <cfRule type="expression" dxfId="1716" priority="28">
      <formula>M$9&gt;=20/24</formula>
    </cfRule>
    <cfRule type="expression" dxfId="1715" priority="29">
      <formula>AND(M$9&gt;=14/24,M$9&lt;20/24)</formula>
    </cfRule>
    <cfRule type="expression" dxfId="1714" priority="30">
      <formula>AND(M$9&gt;=8/24,M$9&lt;14/24)</formula>
    </cfRule>
    <cfRule type="expression" dxfId="1713" priority="31">
      <formula>M$9&lt;8/24</formula>
    </cfRule>
  </conditionalFormatting>
  <conditionalFormatting sqref="R99:S99">
    <cfRule type="expression" dxfId="1712" priority="24">
      <formula>R$9&gt;=20/24</formula>
    </cfRule>
    <cfRule type="expression" dxfId="1711" priority="25">
      <formula>AND(R$9&gt;=14/24,R$9&lt;20/24)</formula>
    </cfRule>
    <cfRule type="expression" dxfId="1710" priority="26">
      <formula>AND(R$9&gt;=8/24,R$9&lt;14/24)</formula>
    </cfRule>
    <cfRule type="expression" dxfId="1709" priority="27">
      <formula>R$9&lt;8/24</formula>
    </cfRule>
  </conditionalFormatting>
  <conditionalFormatting sqref="S12:V12 W12:AF16">
    <cfRule type="expression" dxfId="1708" priority="20">
      <formula>S$9&gt;=20/24</formula>
    </cfRule>
    <cfRule type="expression" dxfId="1707" priority="21">
      <formula>AND(S$9&gt;=14/24,S$9&lt;20/24)</formula>
    </cfRule>
    <cfRule type="expression" dxfId="1706" priority="22">
      <formula>AND(S$9&gt;=8/24,S$9&lt;14/24)</formula>
    </cfRule>
    <cfRule type="expression" dxfId="1705" priority="23">
      <formula>S$9&lt;8/24</formula>
    </cfRule>
  </conditionalFormatting>
  <conditionalFormatting sqref="W17:AF17">
    <cfRule type="expression" dxfId="1704" priority="16">
      <formula>W$9&gt;=20/24</formula>
    </cfRule>
    <cfRule type="expression" dxfId="1703" priority="17">
      <formula>AND(W$9&gt;=14/24,W$9&lt;20/24)</formula>
    </cfRule>
    <cfRule type="expression" dxfId="1702" priority="18">
      <formula>AND(W$9&gt;=8/24,W$9&lt;14/24)</formula>
    </cfRule>
    <cfRule type="expression" dxfId="1701" priority="19">
      <formula>W$9&lt;8/24</formula>
    </cfRule>
  </conditionalFormatting>
  <conditionalFormatting sqref="S12:V12 W12:AF13">
    <cfRule type="expression" dxfId="1700" priority="12">
      <formula>S$9&gt;=20/24</formula>
    </cfRule>
    <cfRule type="expression" dxfId="1699" priority="13">
      <formula>AND(S$9&gt;=14/24,S$9&lt;20/24)</formula>
    </cfRule>
    <cfRule type="expression" dxfId="1698" priority="14">
      <formula>AND(S$9&gt;=8/24,S$9&lt;14/24)</formula>
    </cfRule>
    <cfRule type="expression" dxfId="1697" priority="15">
      <formula>S$9&lt;8/24</formula>
    </cfRule>
  </conditionalFormatting>
  <conditionalFormatting sqref="AA58:AF59">
    <cfRule type="expression" dxfId="1696" priority="8">
      <formula>AA$9&gt;=20/24</formula>
    </cfRule>
    <cfRule type="expression" dxfId="1695" priority="9">
      <formula>AND(AA$9&gt;=14/24,AA$9&lt;20/24)</formula>
    </cfRule>
    <cfRule type="expression" dxfId="1694" priority="10">
      <formula>AND(AA$9&gt;=8/24,AA$9&lt;14/24)</formula>
    </cfRule>
    <cfRule type="expression" dxfId="1693" priority="11">
      <formula>AA$9&lt;8/24</formula>
    </cfRule>
  </conditionalFormatting>
  <conditionalFormatting sqref="AL33">
    <cfRule type="iconSet" priority="1">
      <iconSet iconSet="3TrafficLights2" reverse="1">
        <cfvo type="percent" val="0"/>
        <cfvo type="num" val="1"/>
        <cfvo type="num" val="1"/>
      </iconSet>
    </cfRule>
  </conditionalFormatting>
  <conditionalFormatting sqref="O85:P88">
    <cfRule type="expression" dxfId="1692" priority="726">
      <formula>P$9&gt;=20/24</formula>
    </cfRule>
    <cfRule type="expression" dxfId="1691" priority="727">
      <formula>AND(P$9&gt;=14/24,P$9&lt;20/24)</formula>
    </cfRule>
    <cfRule type="expression" dxfId="1690" priority="728">
      <formula>AND(P$9&gt;=8/24,P$9&lt;14/24)</formula>
    </cfRule>
    <cfRule type="expression" dxfId="1689" priority="729">
      <formula>P$9&lt;8/24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941DE4A9-12C4-4216-94B7-C8A575FF6CE4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" id="{B3B9BBC6-0C6D-4E1B-B141-78C8F2537359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" id="{BBDFCAF8-0FD3-4AEF-9A4E-AEDA91DFCAA0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" id="{8D2F4856-FEB5-456C-9D3C-C3376BB16B20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3" id="{1A385D37-C14C-4DDD-9CF4-DEB8E4B5F79B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2" id="{A9D9E024-63F3-4DCC-B59B-50B8664B05FE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M11" sqref="M1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179"/>
      <c r="L3" s="179"/>
      <c r="M3" s="179"/>
      <c r="N3" s="179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2078/08/25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B68</f>
        <v>0</v>
      </c>
      <c r="C5" s="32">
        <f t="shared" ref="C5:AF5" si="0">C68</f>
        <v>-3</v>
      </c>
      <c r="D5" s="32">
        <f t="shared" si="0"/>
        <v>-13</v>
      </c>
      <c r="E5" s="32">
        <f t="shared" si="0"/>
        <v>0</v>
      </c>
      <c r="F5" s="32">
        <f t="shared" si="0"/>
        <v>6.9</v>
      </c>
      <c r="G5" s="32">
        <f t="shared" si="0"/>
        <v>0</v>
      </c>
      <c r="H5" s="32">
        <f t="shared" si="0"/>
        <v>0</v>
      </c>
      <c r="I5" s="32">
        <f t="shared" si="0"/>
        <v>12</v>
      </c>
      <c r="J5" s="32">
        <f t="shared" si="0"/>
        <v>10</v>
      </c>
      <c r="K5" s="32">
        <f t="shared" si="0"/>
        <v>-1.1000000000000001</v>
      </c>
      <c r="L5" s="32">
        <f t="shared" si="0"/>
        <v>11.9</v>
      </c>
      <c r="M5" s="32">
        <f t="shared" si="0"/>
        <v>39</v>
      </c>
      <c r="N5" s="32">
        <f t="shared" si="0"/>
        <v>56.4</v>
      </c>
      <c r="O5" s="32">
        <f t="shared" si="0"/>
        <v>31.5</v>
      </c>
      <c r="P5" s="32">
        <f t="shared" si="0"/>
        <v>47.7</v>
      </c>
      <c r="Q5" s="32">
        <f t="shared" si="0"/>
        <v>40</v>
      </c>
      <c r="R5" s="32">
        <f t="shared" si="0"/>
        <v>74.599999999999994</v>
      </c>
      <c r="S5" s="32">
        <f t="shared" si="0"/>
        <v>57.6</v>
      </c>
      <c r="T5" s="32">
        <f t="shared" si="0"/>
        <v>3</v>
      </c>
      <c r="U5" s="32">
        <f t="shared" si="0"/>
        <v>32.299999999999997</v>
      </c>
      <c r="V5" s="32">
        <f t="shared" si="0"/>
        <v>29.1</v>
      </c>
      <c r="W5" s="32">
        <f t="shared" si="0"/>
        <v>54.2</v>
      </c>
      <c r="X5" s="32">
        <f t="shared" si="0"/>
        <v>46.3</v>
      </c>
      <c r="Y5" s="32">
        <f t="shared" si="0"/>
        <v>46.3</v>
      </c>
      <c r="Z5" s="32">
        <f t="shared" si="0"/>
        <v>4.3</v>
      </c>
      <c r="AA5" s="32">
        <f t="shared" si="0"/>
        <v>5.8</v>
      </c>
      <c r="AB5" s="32">
        <f t="shared" si="0"/>
        <v>23</v>
      </c>
      <c r="AC5" s="32">
        <f t="shared" si="0"/>
        <v>20</v>
      </c>
      <c r="AD5" s="32">
        <f t="shared" si="0"/>
        <v>10</v>
      </c>
      <c r="AE5" s="32">
        <f t="shared" si="0"/>
        <v>5</v>
      </c>
      <c r="AF5" s="32">
        <f t="shared" si="0"/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1281MW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Load=846</v>
      </c>
      <c r="B7" s="37">
        <f t="shared" ref="B7:AF7" si="1">B75</f>
        <v>872.24</v>
      </c>
      <c r="C7" s="37">
        <f t="shared" si="1"/>
        <v>859.24</v>
      </c>
      <c r="D7" s="37">
        <f t="shared" si="1"/>
        <v>856.83999999999992</v>
      </c>
      <c r="E7" s="37">
        <f t="shared" si="1"/>
        <v>901.24</v>
      </c>
      <c r="F7" s="37">
        <f t="shared" si="1"/>
        <v>985.7399999999999</v>
      </c>
      <c r="G7" s="37">
        <f t="shared" si="1"/>
        <v>1000.1399999999999</v>
      </c>
      <c r="H7" s="37">
        <f t="shared" si="1"/>
        <v>1075.44</v>
      </c>
      <c r="I7" s="37">
        <f t="shared" si="1"/>
        <v>1127.44</v>
      </c>
      <c r="J7" s="37">
        <f t="shared" si="1"/>
        <v>1185.44</v>
      </c>
      <c r="K7" s="37">
        <f t="shared" si="1"/>
        <v>1264.1400000000001</v>
      </c>
      <c r="L7" s="37">
        <f>L75</f>
        <v>1281.1399999999999</v>
      </c>
      <c r="M7" s="37">
        <f t="shared" si="1"/>
        <v>1271.74</v>
      </c>
      <c r="N7" s="37">
        <f t="shared" si="1"/>
        <v>1258.24</v>
      </c>
      <c r="O7" s="37">
        <f t="shared" si="1"/>
        <v>1069.04</v>
      </c>
      <c r="P7" s="37">
        <f t="shared" si="1"/>
        <v>1021.04</v>
      </c>
      <c r="Q7" s="37">
        <f t="shared" si="1"/>
        <v>995.04</v>
      </c>
      <c r="R7" s="37">
        <f t="shared" si="1"/>
        <v>1025.04</v>
      </c>
      <c r="S7" s="37">
        <f t="shared" si="1"/>
        <v>997.64</v>
      </c>
      <c r="T7" s="37">
        <f t="shared" si="1"/>
        <v>1056.1399999999999</v>
      </c>
      <c r="U7" s="37">
        <f t="shared" si="1"/>
        <v>1151.44</v>
      </c>
      <c r="V7" s="37">
        <f t="shared" si="1"/>
        <v>1292.3399999999999</v>
      </c>
      <c r="W7" s="37">
        <f t="shared" si="1"/>
        <v>1397.7399999999998</v>
      </c>
      <c r="X7" s="37">
        <f t="shared" si="1"/>
        <v>1369.6399999999999</v>
      </c>
      <c r="Y7" s="37">
        <f t="shared" si="1"/>
        <v>1344.04</v>
      </c>
      <c r="Z7" s="37">
        <f t="shared" si="1"/>
        <v>1288.44</v>
      </c>
      <c r="AA7" s="37">
        <f t="shared" si="1"/>
        <v>1190.74</v>
      </c>
      <c r="AB7" s="37">
        <f t="shared" si="1"/>
        <v>1161.94</v>
      </c>
      <c r="AC7" s="37">
        <f t="shared" si="1"/>
        <v>1064.3399999999999</v>
      </c>
      <c r="AD7" s="37">
        <f t="shared" si="1"/>
        <v>962.74</v>
      </c>
      <c r="AE7" s="37">
        <f t="shared" si="1"/>
        <v>872.54</v>
      </c>
      <c r="AF7" s="37">
        <f t="shared" si="1"/>
        <v>846.2399999999999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5"/>
      <c r="L8" s="206" t="s">
        <v>15</v>
      </c>
      <c r="M8" s="207"/>
      <c r="N8" s="207"/>
      <c r="O8" s="207"/>
      <c r="P8" s="207"/>
      <c r="Q8" s="207"/>
      <c r="R8" s="206" t="s">
        <v>16</v>
      </c>
      <c r="S8" s="207"/>
      <c r="T8" s="207"/>
      <c r="U8" s="207"/>
      <c r="V8" s="207"/>
      <c r="W8" s="207"/>
      <c r="X8" s="207"/>
      <c r="Y8" s="207"/>
      <c r="Z8" s="207"/>
      <c r="AA8" s="210" t="s">
        <v>17</v>
      </c>
      <c r="AB8" s="211"/>
      <c r="AC8" s="211"/>
      <c r="AD8" s="211"/>
      <c r="AE8" s="211"/>
      <c r="AF8" s="212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15">
        <v>4.1666666666666664E-2</v>
      </c>
      <c r="C9" s="215">
        <v>8.3333333333333301E-2</v>
      </c>
      <c r="D9" s="215">
        <v>0.125</v>
      </c>
      <c r="E9" s="215">
        <v>0.16666666666666699</v>
      </c>
      <c r="F9" s="215">
        <v>0.20833333333333301</v>
      </c>
      <c r="G9" s="215">
        <v>0.22916666666666666</v>
      </c>
      <c r="H9" s="215">
        <v>0.25</v>
      </c>
      <c r="I9" s="215">
        <v>0.27083333333333331</v>
      </c>
      <c r="J9" s="215">
        <v>0.29166666666666669</v>
      </c>
      <c r="K9" s="215">
        <v>0.3125</v>
      </c>
      <c r="L9" s="208">
        <v>0.33333333333333331</v>
      </c>
      <c r="M9" s="208">
        <v>0.375</v>
      </c>
      <c r="N9" s="208">
        <v>0.41666666666666702</v>
      </c>
      <c r="O9" s="208">
        <v>0.45833333333333298</v>
      </c>
      <c r="P9" s="208">
        <v>0.5</v>
      </c>
      <c r="Q9" s="208">
        <v>0.54166666666666696</v>
      </c>
      <c r="R9" s="208">
        <v>0.58333333333333304</v>
      </c>
      <c r="S9" s="208">
        <v>0.625</v>
      </c>
      <c r="T9" s="208">
        <v>0.66666666666666696</v>
      </c>
      <c r="U9" s="208">
        <v>0.70833333333333304</v>
      </c>
      <c r="V9" s="208">
        <v>0.72916666666666663</v>
      </c>
      <c r="W9" s="208">
        <v>0.75</v>
      </c>
      <c r="X9" s="208">
        <v>0.77083333333333337</v>
      </c>
      <c r="Y9" s="208">
        <v>0.79166666666666663</v>
      </c>
      <c r="Z9" s="208">
        <v>0.8125</v>
      </c>
      <c r="AA9" s="215">
        <v>0.83333333333333337</v>
      </c>
      <c r="AB9" s="215">
        <v>0.85416666666666663</v>
      </c>
      <c r="AC9" s="215">
        <v>0.875</v>
      </c>
      <c r="AD9" s="215">
        <v>0.91666666666666696</v>
      </c>
      <c r="AE9" s="215">
        <v>0.95833333333333304</v>
      </c>
      <c r="AF9" s="215">
        <v>1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18"/>
      <c r="S10" s="218"/>
      <c r="T10" s="218"/>
      <c r="U10" s="218"/>
      <c r="V10" s="218"/>
      <c r="W10" s="218"/>
      <c r="X10" s="218"/>
      <c r="Y10" s="218"/>
      <c r="Z10" s="218"/>
      <c r="AA10" s="209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55</v>
      </c>
      <c r="C11" s="50">
        <v>45</v>
      </c>
      <c r="D11" s="50">
        <v>48.6</v>
      </c>
      <c r="E11" s="50">
        <v>75</v>
      </c>
      <c r="F11" s="50">
        <v>130.80000000000001</v>
      </c>
      <c r="G11" s="50">
        <v>150</v>
      </c>
      <c r="H11" s="50">
        <v>200</v>
      </c>
      <c r="I11" s="50">
        <v>240</v>
      </c>
      <c r="J11" s="50">
        <v>300</v>
      </c>
      <c r="K11" s="50">
        <v>352</v>
      </c>
      <c r="L11" s="51">
        <v>296</v>
      </c>
      <c r="M11" s="51">
        <v>260</v>
      </c>
      <c r="N11" s="51">
        <v>260</v>
      </c>
      <c r="O11" s="51">
        <v>100</v>
      </c>
      <c r="P11" s="51">
        <v>80</v>
      </c>
      <c r="Q11" s="51">
        <v>80</v>
      </c>
      <c r="R11" s="53">
        <v>80</v>
      </c>
      <c r="S11" s="53">
        <v>50</v>
      </c>
      <c r="T11" s="53">
        <v>120</v>
      </c>
      <c r="U11" s="53">
        <v>150</v>
      </c>
      <c r="V11" s="53">
        <v>240</v>
      </c>
      <c r="W11" s="53">
        <v>320.10000000000002</v>
      </c>
      <c r="X11" s="53">
        <v>320.10000000000002</v>
      </c>
      <c r="Y11" s="53">
        <v>330</v>
      </c>
      <c r="Z11" s="53">
        <v>310</v>
      </c>
      <c r="AA11" s="49">
        <v>276</v>
      </c>
      <c r="AB11" s="49">
        <v>230</v>
      </c>
      <c r="AC11" s="49">
        <v>170</v>
      </c>
      <c r="AD11" s="49">
        <v>110</v>
      </c>
      <c r="AE11" s="50">
        <v>110</v>
      </c>
      <c r="AF11" s="50">
        <v>105</v>
      </c>
      <c r="AG11" s="55">
        <v>456</v>
      </c>
      <c r="AH11" s="56">
        <f>MAX(B11:AF11)</f>
        <v>352</v>
      </c>
      <c r="AI11" s="57">
        <f>MIN(B11:AF11)</f>
        <v>45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56</v>
      </c>
      <c r="C12" s="50">
        <v>56</v>
      </c>
      <c r="D12" s="50">
        <v>56</v>
      </c>
      <c r="E12" s="50">
        <v>56</v>
      </c>
      <c r="F12" s="50">
        <v>56</v>
      </c>
      <c r="G12" s="50">
        <v>56</v>
      </c>
      <c r="H12" s="50">
        <v>56</v>
      </c>
      <c r="I12" s="50">
        <v>56</v>
      </c>
      <c r="J12" s="50">
        <v>56</v>
      </c>
      <c r="K12" s="50">
        <v>56</v>
      </c>
      <c r="L12" s="50">
        <v>56</v>
      </c>
      <c r="M12" s="50">
        <v>56</v>
      </c>
      <c r="N12" s="50">
        <v>56</v>
      </c>
      <c r="O12" s="50">
        <v>55</v>
      </c>
      <c r="P12" s="50">
        <v>55</v>
      </c>
      <c r="Q12" s="50">
        <v>55</v>
      </c>
      <c r="R12" s="50">
        <v>55</v>
      </c>
      <c r="S12" s="50">
        <v>55</v>
      </c>
      <c r="T12" s="60">
        <v>55</v>
      </c>
      <c r="U12" s="60">
        <v>55</v>
      </c>
      <c r="V12" s="60">
        <v>55</v>
      </c>
      <c r="W12" s="60">
        <v>55</v>
      </c>
      <c r="X12" s="60">
        <v>55</v>
      </c>
      <c r="Y12" s="60">
        <v>55</v>
      </c>
      <c r="Z12" s="60">
        <v>55</v>
      </c>
      <c r="AA12" s="60">
        <v>55</v>
      </c>
      <c r="AB12" s="60">
        <v>55</v>
      </c>
      <c r="AC12" s="60">
        <v>55</v>
      </c>
      <c r="AD12" s="60">
        <v>55</v>
      </c>
      <c r="AE12" s="60">
        <v>55</v>
      </c>
      <c r="AF12" s="60">
        <v>55</v>
      </c>
      <c r="AG12" s="61">
        <v>60</v>
      </c>
      <c r="AH12" s="56">
        <f t="shared" ref="AH12:AH78" si="2">MAX(B12:AF12)</f>
        <v>56</v>
      </c>
      <c r="AI12" s="57">
        <f t="shared" ref="AI12:AI78" si="3">MIN(B12:AF12)</f>
        <v>55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29</v>
      </c>
      <c r="C13" s="50">
        <v>29</v>
      </c>
      <c r="D13" s="50">
        <v>29</v>
      </c>
      <c r="E13" s="50">
        <v>29</v>
      </c>
      <c r="F13" s="50">
        <v>29</v>
      </c>
      <c r="G13" s="50">
        <v>29</v>
      </c>
      <c r="H13" s="50">
        <v>29</v>
      </c>
      <c r="I13" s="50">
        <v>29</v>
      </c>
      <c r="J13" s="50">
        <v>29</v>
      </c>
      <c r="K13" s="50">
        <v>29</v>
      </c>
      <c r="L13" s="50">
        <v>29</v>
      </c>
      <c r="M13" s="50">
        <v>29</v>
      </c>
      <c r="N13" s="50">
        <v>29</v>
      </c>
      <c r="O13" s="50">
        <v>29</v>
      </c>
      <c r="P13" s="50">
        <v>29</v>
      </c>
      <c r="Q13" s="50">
        <v>29</v>
      </c>
      <c r="R13" s="50">
        <v>29</v>
      </c>
      <c r="S13" s="50">
        <v>29</v>
      </c>
      <c r="T13" s="50">
        <v>29</v>
      </c>
      <c r="U13" s="50">
        <v>29</v>
      </c>
      <c r="V13" s="50">
        <v>29</v>
      </c>
      <c r="W13" s="60">
        <v>29</v>
      </c>
      <c r="X13" s="60">
        <v>29</v>
      </c>
      <c r="Y13" s="60">
        <v>29</v>
      </c>
      <c r="Z13" s="60">
        <v>29</v>
      </c>
      <c r="AA13" s="60">
        <v>29</v>
      </c>
      <c r="AB13" s="60">
        <v>29</v>
      </c>
      <c r="AC13" s="60">
        <v>29</v>
      </c>
      <c r="AD13" s="60">
        <v>29</v>
      </c>
      <c r="AE13" s="60">
        <v>29</v>
      </c>
      <c r="AF13" s="60">
        <v>29</v>
      </c>
      <c r="AG13" s="61">
        <v>52.4</v>
      </c>
      <c r="AH13" s="56">
        <f>MAX(B13:AF13)</f>
        <v>29</v>
      </c>
      <c r="AI13" s="57">
        <f>MIN(B13:AF13)</f>
        <v>29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50.4</v>
      </c>
      <c r="C14" s="50">
        <v>50.4</v>
      </c>
      <c r="D14" s="50">
        <v>50.4</v>
      </c>
      <c r="E14" s="50">
        <v>50.4</v>
      </c>
      <c r="F14" s="50">
        <v>50.4</v>
      </c>
      <c r="G14" s="50">
        <v>50.4</v>
      </c>
      <c r="H14" s="50">
        <v>50.4</v>
      </c>
      <c r="I14" s="50">
        <v>50.4</v>
      </c>
      <c r="J14" s="50">
        <v>50.4</v>
      </c>
      <c r="K14" s="50">
        <v>50.4</v>
      </c>
      <c r="L14" s="51">
        <v>50.4</v>
      </c>
      <c r="M14" s="51">
        <v>50.4</v>
      </c>
      <c r="N14" s="51">
        <v>50.4</v>
      </c>
      <c r="O14" s="51">
        <v>50.4</v>
      </c>
      <c r="P14" s="51">
        <v>50.4</v>
      </c>
      <c r="Q14" s="51">
        <v>50.4</v>
      </c>
      <c r="R14" s="51">
        <v>50.4</v>
      </c>
      <c r="S14" s="51">
        <v>50.4</v>
      </c>
      <c r="T14" s="51">
        <v>50.4</v>
      </c>
      <c r="U14" s="51">
        <v>50.4</v>
      </c>
      <c r="V14" s="51">
        <v>50.4</v>
      </c>
      <c r="W14" s="62">
        <v>50.4</v>
      </c>
      <c r="X14" s="62">
        <v>50.4</v>
      </c>
      <c r="Y14" s="62">
        <v>50.4</v>
      </c>
      <c r="Z14" s="62">
        <v>50.4</v>
      </c>
      <c r="AA14" s="62">
        <v>50.4</v>
      </c>
      <c r="AB14" s="62">
        <v>50.4</v>
      </c>
      <c r="AC14" s="62">
        <v>50.4</v>
      </c>
      <c r="AD14" s="62">
        <v>50.4</v>
      </c>
      <c r="AE14" s="62">
        <v>50.4</v>
      </c>
      <c r="AF14" s="62">
        <v>50.4</v>
      </c>
      <c r="AG14" s="61">
        <v>50</v>
      </c>
      <c r="AH14" s="56">
        <f t="shared" si="2"/>
        <v>50.4</v>
      </c>
      <c r="AI14" s="57">
        <f t="shared" si="3"/>
        <v>50.4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32.200000000000003</v>
      </c>
      <c r="C15" s="63">
        <v>32.200000000000003</v>
      </c>
      <c r="D15" s="63">
        <v>32.200000000000003</v>
      </c>
      <c r="E15" s="63">
        <v>32.200000000000003</v>
      </c>
      <c r="F15" s="63">
        <v>32.200000000000003</v>
      </c>
      <c r="G15" s="63">
        <v>32.200000000000003</v>
      </c>
      <c r="H15" s="63">
        <v>32.200000000000003</v>
      </c>
      <c r="I15" s="63">
        <v>32.200000000000003</v>
      </c>
      <c r="J15" s="63">
        <v>32.200000000000003</v>
      </c>
      <c r="K15" s="63">
        <v>32.200000000000003</v>
      </c>
      <c r="L15" s="51">
        <v>32.200000000000003</v>
      </c>
      <c r="M15" s="51">
        <v>32.200000000000003</v>
      </c>
      <c r="N15" s="51">
        <v>32.200000000000003</v>
      </c>
      <c r="O15" s="51">
        <v>32.200000000000003</v>
      </c>
      <c r="P15" s="51">
        <v>32.200000000000003</v>
      </c>
      <c r="Q15" s="51">
        <v>32.200000000000003</v>
      </c>
      <c r="R15" s="51">
        <v>32.200000000000003</v>
      </c>
      <c r="S15" s="51">
        <v>32.200000000000003</v>
      </c>
      <c r="T15" s="51">
        <v>32.200000000000003</v>
      </c>
      <c r="U15" s="51">
        <v>32.200000000000003</v>
      </c>
      <c r="V15" s="51">
        <v>32.200000000000003</v>
      </c>
      <c r="W15" s="62">
        <v>32.200000000000003</v>
      </c>
      <c r="X15" s="62">
        <v>32.200000000000003</v>
      </c>
      <c r="Y15" s="62">
        <v>32.200000000000003</v>
      </c>
      <c r="Z15" s="62">
        <v>32.200000000000003</v>
      </c>
      <c r="AA15" s="62">
        <v>32.200000000000003</v>
      </c>
      <c r="AB15" s="62">
        <v>32.200000000000003</v>
      </c>
      <c r="AC15" s="62">
        <v>32.200000000000003</v>
      </c>
      <c r="AD15" s="62">
        <v>32.200000000000003</v>
      </c>
      <c r="AE15" s="62">
        <v>32.200000000000003</v>
      </c>
      <c r="AF15" s="62">
        <v>32.200000000000003</v>
      </c>
      <c r="AG15" s="64">
        <v>45</v>
      </c>
      <c r="AH15" s="56">
        <f t="shared" si="2"/>
        <v>32.200000000000003</v>
      </c>
      <c r="AI15" s="57">
        <f t="shared" si="3"/>
        <v>32.200000000000003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16</v>
      </c>
      <c r="C16" s="50">
        <v>16</v>
      </c>
      <c r="D16" s="50">
        <v>16</v>
      </c>
      <c r="E16" s="50">
        <v>16</v>
      </c>
      <c r="F16" s="50">
        <v>16</v>
      </c>
      <c r="G16" s="50">
        <v>16</v>
      </c>
      <c r="H16" s="50">
        <v>16</v>
      </c>
      <c r="I16" s="50">
        <v>16</v>
      </c>
      <c r="J16" s="50">
        <v>16</v>
      </c>
      <c r="K16" s="50">
        <v>16</v>
      </c>
      <c r="L16" s="51">
        <v>16</v>
      </c>
      <c r="M16" s="51">
        <v>16</v>
      </c>
      <c r="N16" s="51">
        <v>16</v>
      </c>
      <c r="O16" s="51">
        <v>16</v>
      </c>
      <c r="P16" s="51">
        <v>16</v>
      </c>
      <c r="Q16" s="51">
        <v>16</v>
      </c>
      <c r="R16" s="51">
        <v>16</v>
      </c>
      <c r="S16" s="51">
        <v>16</v>
      </c>
      <c r="T16" s="51">
        <v>16</v>
      </c>
      <c r="U16" s="51">
        <v>16</v>
      </c>
      <c r="V16" s="51">
        <v>16</v>
      </c>
      <c r="W16" s="65">
        <v>16</v>
      </c>
      <c r="X16" s="65">
        <v>16</v>
      </c>
      <c r="Y16" s="65">
        <v>16</v>
      </c>
      <c r="Z16" s="65">
        <v>16</v>
      </c>
      <c r="AA16" s="65">
        <v>16</v>
      </c>
      <c r="AB16" s="65">
        <v>16</v>
      </c>
      <c r="AC16" s="65">
        <v>16</v>
      </c>
      <c r="AD16" s="65">
        <v>16</v>
      </c>
      <c r="AE16" s="65">
        <v>16</v>
      </c>
      <c r="AF16" s="65">
        <v>16</v>
      </c>
      <c r="AG16" s="61">
        <v>45</v>
      </c>
      <c r="AH16" s="56">
        <f t="shared" si="2"/>
        <v>16</v>
      </c>
      <c r="AI16" s="57">
        <f t="shared" si="3"/>
        <v>16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62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62">
        <v>0</v>
      </c>
      <c r="AF17" s="62">
        <v>0</v>
      </c>
      <c r="AG17" s="61">
        <v>42</v>
      </c>
      <c r="AH17" s="56">
        <f t="shared" si="2"/>
        <v>0</v>
      </c>
      <c r="AI17" s="57">
        <f t="shared" si="3"/>
        <v>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13.2</v>
      </c>
      <c r="C18" s="50">
        <v>13.2</v>
      </c>
      <c r="D18" s="50">
        <v>13.2</v>
      </c>
      <c r="E18" s="50">
        <v>13.2</v>
      </c>
      <c r="F18" s="50">
        <v>13.2</v>
      </c>
      <c r="G18" s="50">
        <v>13.2</v>
      </c>
      <c r="H18" s="50">
        <v>13.2</v>
      </c>
      <c r="I18" s="50">
        <v>13.2</v>
      </c>
      <c r="J18" s="50">
        <v>13.2</v>
      </c>
      <c r="K18" s="50">
        <v>13.2</v>
      </c>
      <c r="L18" s="51">
        <v>13.2</v>
      </c>
      <c r="M18" s="51">
        <v>13.2</v>
      </c>
      <c r="N18" s="51">
        <v>13.2</v>
      </c>
      <c r="O18" s="51">
        <v>13.2</v>
      </c>
      <c r="P18" s="51">
        <v>13.2</v>
      </c>
      <c r="Q18" s="51">
        <v>13.2</v>
      </c>
      <c r="R18" s="51">
        <v>13.2</v>
      </c>
      <c r="S18" s="51">
        <v>13.2</v>
      </c>
      <c r="T18" s="51">
        <v>13.2</v>
      </c>
      <c r="U18" s="51">
        <v>13.2</v>
      </c>
      <c r="V18" s="51">
        <v>13.2</v>
      </c>
      <c r="W18" s="51">
        <v>13.2</v>
      </c>
      <c r="X18" s="51">
        <v>13.2</v>
      </c>
      <c r="Y18" s="51">
        <v>13.2</v>
      </c>
      <c r="Z18" s="51">
        <v>13.2</v>
      </c>
      <c r="AA18" s="51">
        <v>13.2</v>
      </c>
      <c r="AB18" s="51">
        <v>13.2</v>
      </c>
      <c r="AC18" s="51">
        <v>13.2</v>
      </c>
      <c r="AD18" s="51">
        <v>13.2</v>
      </c>
      <c r="AE18" s="51">
        <v>13.2</v>
      </c>
      <c r="AF18" s="51">
        <v>13.2</v>
      </c>
      <c r="AG18" s="61">
        <v>36</v>
      </c>
      <c r="AH18" s="56">
        <f t="shared" si="2"/>
        <v>13.2</v>
      </c>
      <c r="AI18" s="57">
        <f t="shared" si="3"/>
        <v>13.2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13.3</v>
      </c>
      <c r="C19" s="50">
        <v>13.3</v>
      </c>
      <c r="D19" s="50">
        <v>13.3</v>
      </c>
      <c r="E19" s="50">
        <v>13.3</v>
      </c>
      <c r="F19" s="50">
        <v>13.3</v>
      </c>
      <c r="G19" s="50">
        <v>13.3</v>
      </c>
      <c r="H19" s="50">
        <v>13.3</v>
      </c>
      <c r="I19" s="50">
        <v>13.3</v>
      </c>
      <c r="J19" s="50">
        <v>13.3</v>
      </c>
      <c r="K19" s="50">
        <v>13.3</v>
      </c>
      <c r="L19" s="51">
        <v>13.3</v>
      </c>
      <c r="M19" s="51">
        <v>13.3</v>
      </c>
      <c r="N19" s="51">
        <v>13.3</v>
      </c>
      <c r="O19" s="51">
        <v>13.3</v>
      </c>
      <c r="P19" s="51">
        <v>13.3</v>
      </c>
      <c r="Q19" s="51">
        <v>13.3</v>
      </c>
      <c r="R19" s="51">
        <v>13.3</v>
      </c>
      <c r="S19" s="51">
        <v>13.3</v>
      </c>
      <c r="T19" s="51">
        <v>13.3</v>
      </c>
      <c r="U19" s="51">
        <v>13.3</v>
      </c>
      <c r="V19" s="51">
        <v>13.3</v>
      </c>
      <c r="W19" s="51">
        <v>13.3</v>
      </c>
      <c r="X19" s="51">
        <v>13.3</v>
      </c>
      <c r="Y19" s="51">
        <v>13.3</v>
      </c>
      <c r="Z19" s="51">
        <v>13.3</v>
      </c>
      <c r="AA19" s="51">
        <v>13.3</v>
      </c>
      <c r="AB19" s="51">
        <v>13.3</v>
      </c>
      <c r="AC19" s="51">
        <v>13.3</v>
      </c>
      <c r="AD19" s="51">
        <v>13.3</v>
      </c>
      <c r="AE19" s="51">
        <v>13.3</v>
      </c>
      <c r="AF19" s="51">
        <v>13.3</v>
      </c>
      <c r="AG19" s="61">
        <v>30</v>
      </c>
      <c r="AH19" s="56">
        <f t="shared" si="2"/>
        <v>13.3</v>
      </c>
      <c r="AI19" s="57">
        <f t="shared" si="3"/>
        <v>13.3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1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17</v>
      </c>
      <c r="C22" s="50">
        <v>17</v>
      </c>
      <c r="D22" s="50">
        <v>17</v>
      </c>
      <c r="E22" s="50">
        <v>17</v>
      </c>
      <c r="F22" s="50">
        <v>17</v>
      </c>
      <c r="G22" s="50">
        <v>17</v>
      </c>
      <c r="H22" s="50">
        <v>17</v>
      </c>
      <c r="I22" s="50">
        <v>17</v>
      </c>
      <c r="J22" s="50">
        <v>17</v>
      </c>
      <c r="K22" s="50">
        <v>17</v>
      </c>
      <c r="L22" s="51">
        <v>17</v>
      </c>
      <c r="M22" s="51">
        <v>17</v>
      </c>
      <c r="N22" s="51">
        <v>17</v>
      </c>
      <c r="O22" s="51">
        <v>17</v>
      </c>
      <c r="P22" s="51">
        <v>17</v>
      </c>
      <c r="Q22" s="51">
        <v>17</v>
      </c>
      <c r="R22" s="51">
        <v>17</v>
      </c>
      <c r="S22" s="51">
        <v>17</v>
      </c>
      <c r="T22" s="51">
        <v>17</v>
      </c>
      <c r="U22" s="51">
        <v>17</v>
      </c>
      <c r="V22" s="51">
        <v>17</v>
      </c>
      <c r="W22" s="51">
        <v>17</v>
      </c>
      <c r="X22" s="51">
        <v>17</v>
      </c>
      <c r="Y22" s="51">
        <v>17</v>
      </c>
      <c r="Z22" s="51">
        <v>17</v>
      </c>
      <c r="AA22" s="51">
        <v>17</v>
      </c>
      <c r="AB22" s="51">
        <v>17</v>
      </c>
      <c r="AC22" s="51">
        <v>17</v>
      </c>
      <c r="AD22" s="51">
        <v>17</v>
      </c>
      <c r="AE22" s="51">
        <v>17</v>
      </c>
      <c r="AF22" s="51">
        <v>17</v>
      </c>
      <c r="AG22" s="61">
        <v>25</v>
      </c>
      <c r="AH22" s="56">
        <f t="shared" si="2"/>
        <v>17</v>
      </c>
      <c r="AI22" s="57">
        <f t="shared" si="3"/>
        <v>17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1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13</v>
      </c>
      <c r="C24" s="50">
        <v>13</v>
      </c>
      <c r="D24" s="50">
        <v>13</v>
      </c>
      <c r="E24" s="50">
        <v>13</v>
      </c>
      <c r="F24" s="50">
        <v>13</v>
      </c>
      <c r="G24" s="50">
        <v>13</v>
      </c>
      <c r="H24" s="50">
        <v>13</v>
      </c>
      <c r="I24" s="50">
        <v>13</v>
      </c>
      <c r="J24" s="50">
        <v>13</v>
      </c>
      <c r="K24" s="50">
        <v>13</v>
      </c>
      <c r="L24" s="51">
        <v>13</v>
      </c>
      <c r="M24" s="51">
        <v>13</v>
      </c>
      <c r="N24" s="51">
        <v>13</v>
      </c>
      <c r="O24" s="51">
        <v>13</v>
      </c>
      <c r="P24" s="51">
        <v>13</v>
      </c>
      <c r="Q24" s="51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13</v>
      </c>
      <c r="X24" s="51">
        <v>13</v>
      </c>
      <c r="Y24" s="51">
        <v>13</v>
      </c>
      <c r="Z24" s="51">
        <v>13</v>
      </c>
      <c r="AA24" s="51">
        <v>13</v>
      </c>
      <c r="AB24" s="51">
        <v>13</v>
      </c>
      <c r="AC24" s="51">
        <v>13</v>
      </c>
      <c r="AD24" s="51">
        <v>13</v>
      </c>
      <c r="AE24" s="51">
        <v>13</v>
      </c>
      <c r="AF24" s="51">
        <v>13</v>
      </c>
      <c r="AG24" s="61">
        <v>25</v>
      </c>
      <c r="AH24" s="56">
        <f t="shared" si="2"/>
        <v>13</v>
      </c>
      <c r="AI24" s="57">
        <f t="shared" si="3"/>
        <v>13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1">
        <v>13</v>
      </c>
      <c r="M25" s="51">
        <v>13</v>
      </c>
      <c r="N25" s="51">
        <v>13</v>
      </c>
      <c r="O25" s="51">
        <v>13</v>
      </c>
      <c r="P25" s="51">
        <v>13</v>
      </c>
      <c r="Q25" s="51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11</v>
      </c>
      <c r="C26" s="50">
        <v>11</v>
      </c>
      <c r="D26" s="50">
        <v>11</v>
      </c>
      <c r="E26" s="50">
        <v>11</v>
      </c>
      <c r="F26" s="50">
        <v>11</v>
      </c>
      <c r="G26" s="50">
        <v>11</v>
      </c>
      <c r="H26" s="50">
        <v>11</v>
      </c>
      <c r="I26" s="50">
        <v>11</v>
      </c>
      <c r="J26" s="50">
        <v>11</v>
      </c>
      <c r="K26" s="50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11</v>
      </c>
      <c r="AD26" s="51">
        <v>11</v>
      </c>
      <c r="AE26" s="51">
        <v>11</v>
      </c>
      <c r="AF26" s="51">
        <v>11</v>
      </c>
      <c r="AG26" s="61">
        <v>20</v>
      </c>
      <c r="AH26" s="56">
        <f>MAX(B26:AF26)</f>
        <v>11</v>
      </c>
      <c r="AI26" s="57">
        <f>MIN(B26:AF26)</f>
        <v>11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6.5</v>
      </c>
      <c r="C34" s="63">
        <v>6.5</v>
      </c>
      <c r="D34" s="63">
        <v>6.5</v>
      </c>
      <c r="E34" s="63">
        <v>6.5</v>
      </c>
      <c r="F34" s="63">
        <v>6.5</v>
      </c>
      <c r="G34" s="63">
        <v>6.5</v>
      </c>
      <c r="H34" s="63">
        <v>6.5</v>
      </c>
      <c r="I34" s="63">
        <v>6.5</v>
      </c>
      <c r="J34" s="63">
        <v>6.5</v>
      </c>
      <c r="K34" s="63">
        <v>6.5</v>
      </c>
      <c r="L34" s="51">
        <v>6.5</v>
      </c>
      <c r="M34" s="51">
        <v>6.5</v>
      </c>
      <c r="N34" s="51">
        <v>6.5</v>
      </c>
      <c r="O34" s="51">
        <v>6.5</v>
      </c>
      <c r="P34" s="51">
        <v>6.5</v>
      </c>
      <c r="Q34" s="51">
        <v>6.5</v>
      </c>
      <c r="R34" s="51">
        <v>6.5</v>
      </c>
      <c r="S34" s="51">
        <v>6.5</v>
      </c>
      <c r="T34" s="51">
        <v>6.5</v>
      </c>
      <c r="U34" s="51">
        <v>6.5</v>
      </c>
      <c r="V34" s="51">
        <v>6.5</v>
      </c>
      <c r="W34" s="51">
        <v>6.5</v>
      </c>
      <c r="X34" s="51">
        <v>6.5</v>
      </c>
      <c r="Y34" s="51">
        <v>6.5</v>
      </c>
      <c r="Z34" s="51">
        <v>6.5</v>
      </c>
      <c r="AA34" s="51">
        <v>6.5</v>
      </c>
      <c r="AB34" s="51">
        <v>6.5</v>
      </c>
      <c r="AC34" s="51">
        <v>6.5</v>
      </c>
      <c r="AD34" s="51">
        <v>6.5</v>
      </c>
      <c r="AE34" s="51">
        <v>6.5</v>
      </c>
      <c r="AF34" s="51">
        <v>6.5</v>
      </c>
      <c r="AG34" s="69">
        <v>20</v>
      </c>
      <c r="AH34" s="56">
        <f t="shared" si="2"/>
        <v>6.5</v>
      </c>
      <c r="AI34" s="57">
        <f t="shared" si="3"/>
        <v>6.5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170</v>
      </c>
      <c r="C36" s="63">
        <v>170</v>
      </c>
      <c r="D36" s="63">
        <v>170</v>
      </c>
      <c r="E36" s="63">
        <v>170</v>
      </c>
      <c r="F36" s="63">
        <v>170</v>
      </c>
      <c r="G36" s="63">
        <v>170</v>
      </c>
      <c r="H36" s="63">
        <v>170</v>
      </c>
      <c r="I36" s="63">
        <v>170</v>
      </c>
      <c r="J36" s="63">
        <v>170</v>
      </c>
      <c r="K36" s="63">
        <v>170</v>
      </c>
      <c r="L36" s="63">
        <v>170</v>
      </c>
      <c r="M36" s="63">
        <v>170</v>
      </c>
      <c r="N36" s="63">
        <v>170</v>
      </c>
      <c r="O36" s="63">
        <v>170</v>
      </c>
      <c r="P36" s="63">
        <v>170</v>
      </c>
      <c r="Q36" s="63">
        <v>170</v>
      </c>
      <c r="R36" s="63">
        <v>170</v>
      </c>
      <c r="S36" s="63">
        <v>170</v>
      </c>
      <c r="T36" s="63">
        <v>170</v>
      </c>
      <c r="U36" s="63">
        <v>170</v>
      </c>
      <c r="V36" s="63">
        <v>170</v>
      </c>
      <c r="W36" s="63">
        <v>170</v>
      </c>
      <c r="X36" s="63">
        <v>170</v>
      </c>
      <c r="Y36" s="63">
        <v>170</v>
      </c>
      <c r="Z36" s="63">
        <v>170</v>
      </c>
      <c r="AA36" s="63">
        <v>170</v>
      </c>
      <c r="AB36" s="63">
        <v>170</v>
      </c>
      <c r="AC36" s="63">
        <v>170</v>
      </c>
      <c r="AD36" s="63">
        <v>170</v>
      </c>
      <c r="AE36" s="63">
        <v>170</v>
      </c>
      <c r="AF36" s="63">
        <v>170</v>
      </c>
      <c r="AG36" s="69">
        <v>85</v>
      </c>
      <c r="AH36" s="56">
        <f t="shared" si="2"/>
        <v>170</v>
      </c>
      <c r="AI36" s="57">
        <f t="shared" si="3"/>
        <v>170</v>
      </c>
      <c r="AK36" s="58"/>
    </row>
    <row r="37" spans="1:88" ht="15.75" thickBot="1" x14ac:dyDescent="0.3">
      <c r="A37" s="71" t="s">
        <v>44</v>
      </c>
      <c r="B37" s="63">
        <v>51</v>
      </c>
      <c r="C37" s="63">
        <v>51</v>
      </c>
      <c r="D37" s="63">
        <v>51</v>
      </c>
      <c r="E37" s="63">
        <v>51</v>
      </c>
      <c r="F37" s="63">
        <v>51</v>
      </c>
      <c r="G37" s="63">
        <v>51</v>
      </c>
      <c r="H37" s="63">
        <v>51</v>
      </c>
      <c r="I37" s="63">
        <v>51</v>
      </c>
      <c r="J37" s="63">
        <v>51</v>
      </c>
      <c r="K37" s="63">
        <v>51</v>
      </c>
      <c r="L37" s="72">
        <f>20+29.9</f>
        <v>49.9</v>
      </c>
      <c r="M37" s="72">
        <f>20+30.7</f>
        <v>50.7</v>
      </c>
      <c r="N37" s="72">
        <f>20.7+31.4</f>
        <v>52.099999999999994</v>
      </c>
      <c r="O37" s="72">
        <f>31.8+21</f>
        <v>52.8</v>
      </c>
      <c r="P37" s="72">
        <f>21+31.3</f>
        <v>52.3</v>
      </c>
      <c r="Q37" s="72">
        <f>21+31.3</f>
        <v>52.3</v>
      </c>
      <c r="R37" s="72">
        <v>52.3</v>
      </c>
      <c r="S37" s="72">
        <v>51.8</v>
      </c>
      <c r="T37" s="72">
        <v>51.8</v>
      </c>
      <c r="U37" s="72">
        <v>50</v>
      </c>
      <c r="V37" s="72">
        <v>50</v>
      </c>
      <c r="W37" s="72">
        <v>46.5</v>
      </c>
      <c r="X37" s="72">
        <v>46.7</v>
      </c>
      <c r="Y37" s="72">
        <v>46.7</v>
      </c>
      <c r="Z37" s="72">
        <v>46.7</v>
      </c>
      <c r="AA37" s="72">
        <f>18.2+30.3</f>
        <v>48.5</v>
      </c>
      <c r="AB37" s="72">
        <f t="shared" ref="AB37:AC37" si="4">18.2+30.3</f>
        <v>48.5</v>
      </c>
      <c r="AC37" s="72">
        <f t="shared" si="4"/>
        <v>48.5</v>
      </c>
      <c r="AD37" s="72">
        <f>19.5+32.5</f>
        <v>52</v>
      </c>
      <c r="AE37" s="72">
        <v>52.8</v>
      </c>
      <c r="AF37" s="72">
        <v>52.8</v>
      </c>
      <c r="AG37" s="69">
        <v>240</v>
      </c>
      <c r="AH37" s="56">
        <f t="shared" si="2"/>
        <v>52.8</v>
      </c>
      <c r="AI37" s="57">
        <f t="shared" si="3"/>
        <v>46.5</v>
      </c>
      <c r="AK37" s="58"/>
    </row>
    <row r="38" spans="1:88" ht="15.75" thickBot="1" x14ac:dyDescent="0.3">
      <c r="A38" s="73" t="s">
        <v>45</v>
      </c>
      <c r="B38" s="74">
        <f t="shared" ref="B38:AF38" si="5">SUM(B11:B36)</f>
        <v>546.29999999999995</v>
      </c>
      <c r="C38" s="74">
        <f t="shared" si="5"/>
        <v>536.29999999999995</v>
      </c>
      <c r="D38" s="74">
        <f t="shared" si="5"/>
        <v>539.9</v>
      </c>
      <c r="E38" s="74">
        <f t="shared" si="5"/>
        <v>566.29999999999995</v>
      </c>
      <c r="F38" s="74">
        <f t="shared" si="5"/>
        <v>622.09999999999991</v>
      </c>
      <c r="G38" s="74">
        <f t="shared" si="5"/>
        <v>641.29999999999995</v>
      </c>
      <c r="H38" s="74">
        <f t="shared" ref="H38" si="6">SUM(H11:H36)</f>
        <v>691.3</v>
      </c>
      <c r="I38" s="74">
        <f t="shared" si="5"/>
        <v>731.3</v>
      </c>
      <c r="J38" s="74">
        <f t="shared" si="5"/>
        <v>791.3</v>
      </c>
      <c r="K38" s="74">
        <f t="shared" si="5"/>
        <v>843.30000000000007</v>
      </c>
      <c r="L38" s="74">
        <f t="shared" si="5"/>
        <v>787.3</v>
      </c>
      <c r="M38" s="74">
        <f t="shared" si="5"/>
        <v>751.3</v>
      </c>
      <c r="N38" s="74">
        <f t="shared" si="5"/>
        <v>751.3</v>
      </c>
      <c r="O38" s="74">
        <f t="shared" si="5"/>
        <v>590.29999999999995</v>
      </c>
      <c r="P38" s="74">
        <f t="shared" si="5"/>
        <v>570.29999999999995</v>
      </c>
      <c r="Q38" s="74">
        <f t="shared" si="5"/>
        <v>570.29999999999995</v>
      </c>
      <c r="R38" s="74">
        <f t="shared" si="5"/>
        <v>570.29999999999995</v>
      </c>
      <c r="S38" s="74">
        <f t="shared" si="5"/>
        <v>540.29999999999995</v>
      </c>
      <c r="T38" s="74">
        <f t="shared" si="5"/>
        <v>610.29999999999995</v>
      </c>
      <c r="U38" s="74">
        <f t="shared" si="5"/>
        <v>640.29999999999995</v>
      </c>
      <c r="V38" s="74">
        <f t="shared" si="5"/>
        <v>730.3</v>
      </c>
      <c r="W38" s="74">
        <f t="shared" si="5"/>
        <v>810.4</v>
      </c>
      <c r="X38" s="74">
        <f t="shared" si="5"/>
        <v>810.4</v>
      </c>
      <c r="Y38" s="74">
        <f t="shared" si="5"/>
        <v>820.3</v>
      </c>
      <c r="Z38" s="74">
        <f t="shared" si="5"/>
        <v>800.3</v>
      </c>
      <c r="AA38" s="74">
        <f t="shared" si="5"/>
        <v>766.3</v>
      </c>
      <c r="AB38" s="74">
        <f t="shared" si="5"/>
        <v>720.3</v>
      </c>
      <c r="AC38" s="74">
        <f t="shared" si="5"/>
        <v>660.3</v>
      </c>
      <c r="AD38" s="74">
        <f t="shared" si="5"/>
        <v>600.29999999999995</v>
      </c>
      <c r="AE38" s="74">
        <f t="shared" si="5"/>
        <v>600.29999999999995</v>
      </c>
      <c r="AF38" s="74">
        <f t="shared" si="5"/>
        <v>595.29999999999995</v>
      </c>
      <c r="AG38" s="69">
        <f>SUM(AG11:AG37)</f>
        <v>1492.8299999999997</v>
      </c>
      <c r="AH38" s="56">
        <f t="shared" si="2"/>
        <v>843.30000000000007</v>
      </c>
      <c r="AI38" s="57">
        <f t="shared" si="3"/>
        <v>536.29999999999995</v>
      </c>
      <c r="AK38" s="58"/>
    </row>
    <row r="39" spans="1:88" x14ac:dyDescent="0.25">
      <c r="A39" s="59" t="s">
        <v>46</v>
      </c>
      <c r="B39" s="63">
        <v>102</v>
      </c>
      <c r="C39" s="63">
        <v>102</v>
      </c>
      <c r="D39" s="63">
        <v>101</v>
      </c>
      <c r="E39" s="63">
        <v>101</v>
      </c>
      <c r="F39" s="63">
        <v>101</v>
      </c>
      <c r="G39" s="63">
        <v>101.2</v>
      </c>
      <c r="H39" s="63">
        <v>101.2</v>
      </c>
      <c r="I39" s="63">
        <v>101.2</v>
      </c>
      <c r="J39" s="63">
        <v>101.2</v>
      </c>
      <c r="K39" s="63">
        <v>139</v>
      </c>
      <c r="L39" s="51">
        <v>145.6</v>
      </c>
      <c r="M39" s="51">
        <v>145.6</v>
      </c>
      <c r="N39" s="51">
        <v>145.5</v>
      </c>
      <c r="O39" s="51">
        <v>145.30000000000001</v>
      </c>
      <c r="P39" s="51">
        <v>121.7</v>
      </c>
      <c r="Q39" s="51">
        <v>110</v>
      </c>
      <c r="R39" s="51">
        <v>106.2</v>
      </c>
      <c r="S39" s="51">
        <v>97.2</v>
      </c>
      <c r="T39" s="51">
        <v>116.8</v>
      </c>
      <c r="U39" s="51">
        <v>128.5</v>
      </c>
      <c r="V39" s="51">
        <v>144.6</v>
      </c>
      <c r="W39" s="51">
        <v>144.6</v>
      </c>
      <c r="X39" s="51">
        <v>144.6</v>
      </c>
      <c r="Y39" s="51">
        <v>144.6</v>
      </c>
      <c r="Z39" s="51">
        <v>144.6</v>
      </c>
      <c r="AA39" s="51">
        <v>144.69999999999999</v>
      </c>
      <c r="AB39" s="51">
        <v>144.69999999999999</v>
      </c>
      <c r="AC39" s="51">
        <v>122</v>
      </c>
      <c r="AD39" s="51">
        <v>100</v>
      </c>
      <c r="AE39" s="50">
        <v>61</v>
      </c>
      <c r="AF39" s="50">
        <v>40</v>
      </c>
      <c r="AG39" s="64">
        <v>144</v>
      </c>
      <c r="AH39" s="56">
        <f t="shared" si="2"/>
        <v>145.6</v>
      </c>
      <c r="AI39" s="57">
        <f t="shared" si="3"/>
        <v>40</v>
      </c>
      <c r="AK39" s="58"/>
    </row>
    <row r="40" spans="1:88" x14ac:dyDescent="0.25">
      <c r="A40" s="68" t="s">
        <v>47</v>
      </c>
      <c r="B40" s="63">
        <v>35</v>
      </c>
      <c r="C40" s="63">
        <v>35</v>
      </c>
      <c r="D40" s="63">
        <v>30</v>
      </c>
      <c r="E40" s="63">
        <v>35</v>
      </c>
      <c r="F40" s="63">
        <v>44</v>
      </c>
      <c r="G40" s="63">
        <v>45</v>
      </c>
      <c r="H40" s="63">
        <v>70.3</v>
      </c>
      <c r="I40" s="63">
        <v>70.3</v>
      </c>
      <c r="J40" s="63">
        <v>70.3</v>
      </c>
      <c r="K40" s="63">
        <v>70.3</v>
      </c>
      <c r="L40" s="53">
        <v>69.8</v>
      </c>
      <c r="M40" s="53">
        <v>69.099999999999994</v>
      </c>
      <c r="N40" s="53">
        <v>70.099999999999994</v>
      </c>
      <c r="O40" s="53">
        <v>70.599999999999994</v>
      </c>
      <c r="P40" s="53">
        <v>59.3</v>
      </c>
      <c r="Q40" s="53">
        <v>61.3</v>
      </c>
      <c r="R40" s="53">
        <v>46.3</v>
      </c>
      <c r="S40" s="53">
        <v>45.7</v>
      </c>
      <c r="T40" s="53">
        <v>47</v>
      </c>
      <c r="U40" s="53">
        <v>69.3</v>
      </c>
      <c r="V40" s="53">
        <v>71.3</v>
      </c>
      <c r="W40" s="53">
        <v>71.3</v>
      </c>
      <c r="X40" s="53">
        <v>71.3</v>
      </c>
      <c r="Y40" s="53">
        <v>71.3</v>
      </c>
      <c r="Z40" s="53">
        <v>71.3</v>
      </c>
      <c r="AA40" s="53">
        <v>72.099999999999994</v>
      </c>
      <c r="AB40" s="53">
        <v>72.099999999999994</v>
      </c>
      <c r="AC40" s="53">
        <v>60</v>
      </c>
      <c r="AD40" s="53">
        <v>50</v>
      </c>
      <c r="AE40" s="63">
        <v>22.1</v>
      </c>
      <c r="AF40" s="63">
        <v>22.3</v>
      </c>
      <c r="AG40" s="69">
        <v>70</v>
      </c>
      <c r="AH40" s="56">
        <f t="shared" si="2"/>
        <v>72.099999999999994</v>
      </c>
      <c r="AI40" s="57">
        <f t="shared" si="3"/>
        <v>22.1</v>
      </c>
      <c r="AK40" s="58"/>
    </row>
    <row r="41" spans="1:88" x14ac:dyDescent="0.25">
      <c r="A41" s="68" t="s">
        <v>48</v>
      </c>
      <c r="B41" s="63">
        <v>69</v>
      </c>
      <c r="C41" s="63">
        <v>69</v>
      </c>
      <c r="D41" s="63">
        <v>69</v>
      </c>
      <c r="E41" s="63">
        <v>69</v>
      </c>
      <c r="F41" s="63">
        <v>67.8</v>
      </c>
      <c r="G41" s="63">
        <v>67.7</v>
      </c>
      <c r="H41" s="63">
        <v>67.7</v>
      </c>
      <c r="I41" s="63">
        <v>67.7</v>
      </c>
      <c r="J41" s="63">
        <v>67.7</v>
      </c>
      <c r="K41" s="63">
        <v>67.7</v>
      </c>
      <c r="L41" s="53">
        <v>66.3</v>
      </c>
      <c r="M41" s="53">
        <v>66.8</v>
      </c>
      <c r="N41" s="53">
        <v>48.9</v>
      </c>
      <c r="O41" s="53">
        <v>45.4</v>
      </c>
      <c r="P41" s="53">
        <v>45.8</v>
      </c>
      <c r="Q41" s="53">
        <v>46.4</v>
      </c>
      <c r="R41" s="53">
        <v>46.3</v>
      </c>
      <c r="S41" s="53">
        <v>46.4</v>
      </c>
      <c r="T41" s="53">
        <v>46.7</v>
      </c>
      <c r="U41" s="53">
        <v>46.7</v>
      </c>
      <c r="V41" s="53">
        <v>69</v>
      </c>
      <c r="W41" s="53">
        <v>69</v>
      </c>
      <c r="X41" s="53">
        <v>69</v>
      </c>
      <c r="Y41" s="53">
        <v>69</v>
      </c>
      <c r="Z41" s="53">
        <v>69</v>
      </c>
      <c r="AA41" s="53">
        <v>67.900000000000006</v>
      </c>
      <c r="AB41" s="53">
        <v>67.900000000000006</v>
      </c>
      <c r="AC41" s="53">
        <v>68.099999999999994</v>
      </c>
      <c r="AD41" s="53">
        <v>68.5</v>
      </c>
      <c r="AE41" s="63">
        <v>54</v>
      </c>
      <c r="AF41" s="63">
        <v>58.5</v>
      </c>
      <c r="AG41" s="69">
        <v>69</v>
      </c>
      <c r="AH41" s="56">
        <f t="shared" si="2"/>
        <v>69</v>
      </c>
      <c r="AI41" s="57">
        <f t="shared" si="3"/>
        <v>45.4</v>
      </c>
      <c r="AK41" s="58"/>
    </row>
    <row r="42" spans="1:88" x14ac:dyDescent="0.25">
      <c r="A42" s="68" t="s">
        <v>49</v>
      </c>
      <c r="B42" s="63">
        <v>60.7</v>
      </c>
      <c r="C42" s="63">
        <v>60.7</v>
      </c>
      <c r="D42" s="63">
        <v>60.7</v>
      </c>
      <c r="E42" s="63">
        <v>60.7</v>
      </c>
      <c r="F42" s="63">
        <v>60.7</v>
      </c>
      <c r="G42" s="63">
        <v>60.7</v>
      </c>
      <c r="H42" s="63">
        <v>60.7</v>
      </c>
      <c r="I42" s="63">
        <v>60.7</v>
      </c>
      <c r="J42" s="63">
        <v>60.7</v>
      </c>
      <c r="K42" s="63">
        <v>60.7</v>
      </c>
      <c r="L42" s="53">
        <v>60.7</v>
      </c>
      <c r="M42" s="53">
        <v>60.7</v>
      </c>
      <c r="N42" s="53">
        <v>60.7</v>
      </c>
      <c r="O42" s="53">
        <v>60.7</v>
      </c>
      <c r="P42" s="53">
        <v>60.7</v>
      </c>
      <c r="Q42" s="53">
        <v>60.7</v>
      </c>
      <c r="R42" s="53">
        <v>60.7</v>
      </c>
      <c r="S42" s="53">
        <v>60.7</v>
      </c>
      <c r="T42" s="53">
        <v>60.7</v>
      </c>
      <c r="U42" s="53">
        <v>60.7</v>
      </c>
      <c r="V42" s="53">
        <v>60.7</v>
      </c>
      <c r="W42" s="53">
        <v>60.7</v>
      </c>
      <c r="X42" s="53">
        <v>60.7</v>
      </c>
      <c r="Y42" s="53">
        <v>60.7</v>
      </c>
      <c r="Z42" s="53">
        <v>60.7</v>
      </c>
      <c r="AA42" s="53">
        <v>60.9</v>
      </c>
      <c r="AB42" s="53">
        <v>60.9</v>
      </c>
      <c r="AC42" s="53">
        <v>60.9</v>
      </c>
      <c r="AD42" s="53">
        <v>60.9</v>
      </c>
      <c r="AE42" s="53">
        <v>60.9</v>
      </c>
      <c r="AF42" s="53">
        <v>60.9</v>
      </c>
      <c r="AG42" s="69">
        <v>60</v>
      </c>
      <c r="AH42" s="56">
        <f t="shared" si="2"/>
        <v>60.9</v>
      </c>
      <c r="AI42" s="57">
        <f t="shared" si="3"/>
        <v>60.7</v>
      </c>
      <c r="AK42" s="58"/>
    </row>
    <row r="43" spans="1:88" x14ac:dyDescent="0.25">
      <c r="A43" s="68" t="s">
        <v>50</v>
      </c>
      <c r="B43" s="63">
        <v>0</v>
      </c>
      <c r="C43" s="63">
        <v>0</v>
      </c>
      <c r="D43" s="63">
        <v>10</v>
      </c>
      <c r="E43" s="63">
        <v>10</v>
      </c>
      <c r="F43" s="63">
        <v>24</v>
      </c>
      <c r="G43" s="63">
        <v>25</v>
      </c>
      <c r="H43" s="63">
        <v>25</v>
      </c>
      <c r="I43" s="63">
        <v>25</v>
      </c>
      <c r="J43" s="63">
        <v>25</v>
      </c>
      <c r="K43" s="63">
        <v>25</v>
      </c>
      <c r="L43" s="51">
        <v>28.9</v>
      </c>
      <c r="M43" s="51">
        <v>28.6</v>
      </c>
      <c r="N43" s="51">
        <v>14.5</v>
      </c>
      <c r="O43" s="51">
        <v>14.5</v>
      </c>
      <c r="P43" s="51">
        <v>14.8</v>
      </c>
      <c r="Q43" s="51">
        <v>14.8</v>
      </c>
      <c r="R43" s="51">
        <v>14.9</v>
      </c>
      <c r="S43" s="51">
        <v>9.8000000000000007</v>
      </c>
      <c r="T43" s="51">
        <v>14.9</v>
      </c>
      <c r="U43" s="51">
        <v>14.9</v>
      </c>
      <c r="V43" s="51">
        <v>28.6</v>
      </c>
      <c r="W43" s="51">
        <v>28.6</v>
      </c>
      <c r="X43" s="51">
        <v>28.6</v>
      </c>
      <c r="Y43" s="51">
        <v>28.6</v>
      </c>
      <c r="Z43" s="51">
        <v>28.6</v>
      </c>
      <c r="AA43" s="53">
        <v>13.8</v>
      </c>
      <c r="AB43" s="53">
        <v>13.8</v>
      </c>
      <c r="AC43" s="53">
        <v>13.8</v>
      </c>
      <c r="AD43" s="53">
        <v>13.8</v>
      </c>
      <c r="AE43" s="53">
        <v>10</v>
      </c>
      <c r="AF43" s="53">
        <v>10</v>
      </c>
      <c r="AG43" s="69">
        <v>30</v>
      </c>
      <c r="AH43" s="56">
        <f t="shared" si="2"/>
        <v>28.9</v>
      </c>
      <c r="AI43" s="57">
        <f t="shared" si="3"/>
        <v>0</v>
      </c>
      <c r="AK43" s="58"/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75">
        <v>18</v>
      </c>
      <c r="C45" s="75">
        <v>18</v>
      </c>
      <c r="D45" s="75">
        <v>18</v>
      </c>
      <c r="E45" s="75">
        <v>18</v>
      </c>
      <c r="F45" s="75">
        <v>18</v>
      </c>
      <c r="G45" s="75">
        <v>18</v>
      </c>
      <c r="H45" s="75">
        <v>18</v>
      </c>
      <c r="I45" s="75">
        <v>18</v>
      </c>
      <c r="J45" s="75">
        <v>18</v>
      </c>
      <c r="K45" s="75">
        <v>18</v>
      </c>
      <c r="L45" s="51">
        <v>18</v>
      </c>
      <c r="M45" s="51">
        <v>18</v>
      </c>
      <c r="N45" s="51">
        <v>18</v>
      </c>
      <c r="O45" s="51">
        <v>18</v>
      </c>
      <c r="P45" s="51">
        <v>18</v>
      </c>
      <c r="Q45" s="51">
        <v>18</v>
      </c>
      <c r="R45" s="51">
        <v>18</v>
      </c>
      <c r="S45" s="51">
        <v>18</v>
      </c>
      <c r="T45" s="51">
        <v>18</v>
      </c>
      <c r="U45" s="51">
        <v>18</v>
      </c>
      <c r="V45" s="51">
        <v>18</v>
      </c>
      <c r="W45" s="51">
        <v>18</v>
      </c>
      <c r="X45" s="51">
        <v>18</v>
      </c>
      <c r="Y45" s="51">
        <v>18</v>
      </c>
      <c r="Z45" s="51">
        <v>18</v>
      </c>
      <c r="AA45" s="51">
        <v>18</v>
      </c>
      <c r="AB45" s="51">
        <v>18</v>
      </c>
      <c r="AC45" s="51">
        <v>18</v>
      </c>
      <c r="AD45" s="51">
        <v>18</v>
      </c>
      <c r="AE45" s="51">
        <v>18</v>
      </c>
      <c r="AF45" s="51">
        <v>18</v>
      </c>
      <c r="AG45" s="69">
        <v>24</v>
      </c>
      <c r="AH45" s="56">
        <f t="shared" si="2"/>
        <v>18</v>
      </c>
      <c r="AI45" s="57">
        <f t="shared" si="3"/>
        <v>18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14</v>
      </c>
      <c r="C47" s="63">
        <v>14</v>
      </c>
      <c r="D47" s="63">
        <v>14</v>
      </c>
      <c r="E47" s="63">
        <v>14</v>
      </c>
      <c r="F47" s="63">
        <v>14</v>
      </c>
      <c r="G47" s="63">
        <v>14</v>
      </c>
      <c r="H47" s="63">
        <v>14</v>
      </c>
      <c r="I47" s="63">
        <v>14</v>
      </c>
      <c r="J47" s="63">
        <v>14</v>
      </c>
      <c r="K47" s="63">
        <v>14</v>
      </c>
      <c r="L47" s="51">
        <v>14</v>
      </c>
      <c r="M47" s="51">
        <v>14</v>
      </c>
      <c r="N47" s="51">
        <v>14</v>
      </c>
      <c r="O47" s="51">
        <v>14</v>
      </c>
      <c r="P47" s="51">
        <v>14</v>
      </c>
      <c r="Q47" s="51">
        <v>14</v>
      </c>
      <c r="R47" s="51">
        <v>14</v>
      </c>
      <c r="S47" s="51">
        <v>14</v>
      </c>
      <c r="T47" s="51">
        <v>14</v>
      </c>
      <c r="U47" s="51">
        <v>14</v>
      </c>
      <c r="V47" s="51">
        <v>14</v>
      </c>
      <c r="W47" s="51">
        <v>14</v>
      </c>
      <c r="X47" s="51">
        <v>14</v>
      </c>
      <c r="Y47" s="51">
        <v>14</v>
      </c>
      <c r="Z47" s="51">
        <v>14</v>
      </c>
      <c r="AA47" s="51">
        <v>14</v>
      </c>
      <c r="AB47" s="51">
        <v>14</v>
      </c>
      <c r="AC47" s="51">
        <v>14</v>
      </c>
      <c r="AD47" s="51">
        <v>14</v>
      </c>
      <c r="AE47" s="51">
        <v>14</v>
      </c>
      <c r="AF47" s="51">
        <v>14</v>
      </c>
      <c r="AG47" s="69">
        <v>14.1</v>
      </c>
      <c r="AH47" s="56">
        <f t="shared" si="2"/>
        <v>14</v>
      </c>
      <c r="AI47" s="57">
        <f t="shared" si="3"/>
        <v>14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75">
        <v>8.5</v>
      </c>
      <c r="C48" s="75">
        <v>8.5</v>
      </c>
      <c r="D48" s="75">
        <v>8.5</v>
      </c>
      <c r="E48" s="75">
        <v>8.5</v>
      </c>
      <c r="F48" s="75">
        <v>8.5</v>
      </c>
      <c r="G48" s="75">
        <v>8.5</v>
      </c>
      <c r="H48" s="75">
        <v>8.5</v>
      </c>
      <c r="I48" s="75">
        <v>8.5</v>
      </c>
      <c r="J48" s="75">
        <v>8.5</v>
      </c>
      <c r="K48" s="75">
        <v>8.5</v>
      </c>
      <c r="L48" s="51">
        <v>8.5</v>
      </c>
      <c r="M48" s="51">
        <v>8.5</v>
      </c>
      <c r="N48" s="51">
        <v>8.5</v>
      </c>
      <c r="O48" s="51">
        <v>8.5</v>
      </c>
      <c r="P48" s="51">
        <v>8.5</v>
      </c>
      <c r="Q48" s="51">
        <v>8.5</v>
      </c>
      <c r="R48" s="51">
        <v>8.5</v>
      </c>
      <c r="S48" s="51">
        <v>8.5</v>
      </c>
      <c r="T48" s="51">
        <v>8.5</v>
      </c>
      <c r="U48" s="51">
        <v>8.5</v>
      </c>
      <c r="V48" s="51">
        <v>8.5</v>
      </c>
      <c r="W48" s="51">
        <v>8.5</v>
      </c>
      <c r="X48" s="51">
        <v>8.5</v>
      </c>
      <c r="Y48" s="51">
        <v>8.5</v>
      </c>
      <c r="Z48" s="51">
        <v>8.5</v>
      </c>
      <c r="AA48" s="51">
        <v>8.5</v>
      </c>
      <c r="AB48" s="51">
        <v>8.5</v>
      </c>
      <c r="AC48" s="51">
        <v>8.5</v>
      </c>
      <c r="AD48" s="51">
        <v>8.5</v>
      </c>
      <c r="AE48" s="51">
        <v>8.5</v>
      </c>
      <c r="AF48" s="51">
        <v>8.5</v>
      </c>
      <c r="AG48" s="69">
        <v>14</v>
      </c>
      <c r="AH48" s="56">
        <f t="shared" si="2"/>
        <v>8.5</v>
      </c>
      <c r="AI48" s="57">
        <f t="shared" si="3"/>
        <v>8.5</v>
      </c>
      <c r="AK48" s="58"/>
    </row>
    <row r="49" spans="1:37" x14ac:dyDescent="0.25">
      <c r="A49" s="68" t="s">
        <v>56</v>
      </c>
      <c r="B49" s="63">
        <v>9</v>
      </c>
      <c r="C49" s="63">
        <v>9</v>
      </c>
      <c r="D49" s="63">
        <v>9</v>
      </c>
      <c r="E49" s="63">
        <v>9</v>
      </c>
      <c r="F49" s="63">
        <v>9</v>
      </c>
      <c r="G49" s="63">
        <v>9</v>
      </c>
      <c r="H49" s="63">
        <v>9</v>
      </c>
      <c r="I49" s="63">
        <v>9</v>
      </c>
      <c r="J49" s="63">
        <v>9</v>
      </c>
      <c r="K49" s="63">
        <v>9</v>
      </c>
      <c r="L49" s="51">
        <v>9</v>
      </c>
      <c r="M49" s="51">
        <v>9</v>
      </c>
      <c r="N49" s="51">
        <v>9</v>
      </c>
      <c r="O49" s="51">
        <v>9</v>
      </c>
      <c r="P49" s="51">
        <v>9</v>
      </c>
      <c r="Q49" s="51">
        <v>9</v>
      </c>
      <c r="R49" s="51">
        <v>9</v>
      </c>
      <c r="S49" s="51">
        <v>9</v>
      </c>
      <c r="T49" s="51">
        <v>9</v>
      </c>
      <c r="U49" s="51">
        <v>9</v>
      </c>
      <c r="V49" s="51">
        <v>9</v>
      </c>
      <c r="W49" s="51">
        <v>9</v>
      </c>
      <c r="X49" s="51">
        <v>9</v>
      </c>
      <c r="Y49" s="51">
        <v>9</v>
      </c>
      <c r="Z49" s="51">
        <v>9</v>
      </c>
      <c r="AA49" s="51">
        <v>9</v>
      </c>
      <c r="AB49" s="51">
        <v>9</v>
      </c>
      <c r="AC49" s="51">
        <v>9</v>
      </c>
      <c r="AD49" s="51">
        <v>9</v>
      </c>
      <c r="AE49" s="51">
        <v>9</v>
      </c>
      <c r="AF49" s="51">
        <v>9</v>
      </c>
      <c r="AG49" s="69">
        <v>10.050000000000001</v>
      </c>
      <c r="AH49" s="56">
        <f t="shared" si="2"/>
        <v>9</v>
      </c>
      <c r="AI49" s="57">
        <f t="shared" si="3"/>
        <v>9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f t="shared" ref="T51:AG51" si="7">T199</f>
        <v>3.54</v>
      </c>
      <c r="U51" s="78">
        <f t="shared" si="7"/>
        <v>3.54</v>
      </c>
      <c r="V51" s="78">
        <f t="shared" si="7"/>
        <v>3.54</v>
      </c>
      <c r="W51" s="78">
        <v>3.54</v>
      </c>
      <c r="X51" s="78">
        <f t="shared" si="7"/>
        <v>3.54</v>
      </c>
      <c r="Y51" s="78">
        <v>3.54</v>
      </c>
      <c r="Z51" s="78">
        <f t="shared" si="7"/>
        <v>3.54</v>
      </c>
      <c r="AA51" s="78">
        <f t="shared" si="7"/>
        <v>3.54</v>
      </c>
      <c r="AB51" s="78">
        <f t="shared" si="7"/>
        <v>3.54</v>
      </c>
      <c r="AC51" s="78">
        <f t="shared" si="7"/>
        <v>3.54</v>
      </c>
      <c r="AD51" s="78">
        <f t="shared" si="7"/>
        <v>3.54</v>
      </c>
      <c r="AE51" s="78">
        <f t="shared" si="7"/>
        <v>3.54</v>
      </c>
      <c r="AF51" s="78">
        <f t="shared" si="7"/>
        <v>3.54</v>
      </c>
      <c r="AG51" s="78">
        <f t="shared" si="7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 t="shared" ref="B52:AF52" si="8">SUM(B39:B51)</f>
        <v>325.94</v>
      </c>
      <c r="C52" s="74">
        <f t="shared" si="8"/>
        <v>325.94</v>
      </c>
      <c r="D52" s="74">
        <f t="shared" si="8"/>
        <v>329.94</v>
      </c>
      <c r="E52" s="74">
        <f t="shared" si="8"/>
        <v>334.94</v>
      </c>
      <c r="F52" s="74">
        <f t="shared" si="8"/>
        <v>356.74</v>
      </c>
      <c r="G52" s="74">
        <f t="shared" si="8"/>
        <v>358.84</v>
      </c>
      <c r="H52" s="74">
        <f t="shared" ref="H52" si="9">SUM(H39:H51)</f>
        <v>384.14</v>
      </c>
      <c r="I52" s="74">
        <f t="shared" si="8"/>
        <v>384.14</v>
      </c>
      <c r="J52" s="74">
        <f t="shared" si="8"/>
        <v>384.14</v>
      </c>
      <c r="K52" s="74">
        <f t="shared" si="8"/>
        <v>421.94</v>
      </c>
      <c r="L52" s="74">
        <f t="shared" si="8"/>
        <v>430.53999999999996</v>
      </c>
      <c r="M52" s="74">
        <f t="shared" si="8"/>
        <v>430.04</v>
      </c>
      <c r="N52" s="74">
        <f t="shared" si="8"/>
        <v>398.94</v>
      </c>
      <c r="O52" s="74">
        <f t="shared" si="8"/>
        <v>395.74</v>
      </c>
      <c r="P52" s="74">
        <f t="shared" si="8"/>
        <v>361.54</v>
      </c>
      <c r="Q52" s="74">
        <f t="shared" si="8"/>
        <v>352.44000000000005</v>
      </c>
      <c r="R52" s="74">
        <f t="shared" si="8"/>
        <v>333.64</v>
      </c>
      <c r="S52" s="74">
        <f t="shared" si="8"/>
        <v>319.04000000000002</v>
      </c>
      <c r="T52" s="74">
        <f t="shared" si="8"/>
        <v>345.34</v>
      </c>
      <c r="U52" s="74">
        <f t="shared" si="8"/>
        <v>379.34</v>
      </c>
      <c r="V52" s="74">
        <f t="shared" si="8"/>
        <v>433.44</v>
      </c>
      <c r="W52" s="74">
        <f t="shared" si="8"/>
        <v>433.44</v>
      </c>
      <c r="X52" s="74">
        <f t="shared" si="8"/>
        <v>433.44</v>
      </c>
      <c r="Y52" s="74">
        <f t="shared" si="8"/>
        <v>433.44</v>
      </c>
      <c r="Z52" s="74">
        <f t="shared" si="8"/>
        <v>433.44</v>
      </c>
      <c r="AA52" s="74">
        <f t="shared" si="8"/>
        <v>418.64</v>
      </c>
      <c r="AB52" s="74">
        <f t="shared" si="8"/>
        <v>418.64</v>
      </c>
      <c r="AC52" s="74">
        <f t="shared" si="8"/>
        <v>384.04</v>
      </c>
      <c r="AD52" s="74">
        <f t="shared" si="8"/>
        <v>352.44</v>
      </c>
      <c r="AE52" s="74">
        <f t="shared" si="8"/>
        <v>267.24</v>
      </c>
      <c r="AF52" s="74">
        <f t="shared" si="8"/>
        <v>250.93999999999997</v>
      </c>
      <c r="AG52" s="79">
        <f>SUM(AG39:AG51)</f>
        <v>489.91</v>
      </c>
      <c r="AH52" s="56">
        <f t="shared" si="2"/>
        <v>433.44</v>
      </c>
      <c r="AI52" s="57">
        <f t="shared" si="3"/>
        <v>250.93999999999997</v>
      </c>
      <c r="AK52" s="58"/>
    </row>
    <row r="53" spans="1:37" x14ac:dyDescent="0.25">
      <c r="A53" s="59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30</v>
      </c>
      <c r="M53" s="63">
        <v>30</v>
      </c>
      <c r="N53" s="80">
        <v>30.2</v>
      </c>
      <c r="O53" s="80">
        <v>30.1</v>
      </c>
      <c r="P53" s="51">
        <v>20.2</v>
      </c>
      <c r="Q53" s="51">
        <v>20</v>
      </c>
      <c r="R53" s="51">
        <v>25.1</v>
      </c>
      <c r="S53" s="51">
        <v>44</v>
      </c>
      <c r="T53" s="51">
        <v>59</v>
      </c>
      <c r="U53" s="51">
        <v>59.5</v>
      </c>
      <c r="V53" s="51">
        <v>59.5</v>
      </c>
      <c r="W53" s="51">
        <v>60</v>
      </c>
      <c r="X53" s="51">
        <v>49.5</v>
      </c>
      <c r="Y53" s="51">
        <v>28.7</v>
      </c>
      <c r="Z53" s="51">
        <v>30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60</v>
      </c>
      <c r="AI53" s="57">
        <f t="shared" si="3"/>
        <v>0</v>
      </c>
      <c r="AK53" s="58"/>
    </row>
    <row r="54" spans="1:37" x14ac:dyDescent="0.25">
      <c r="A54" s="68" t="s">
        <v>61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v>15.7</v>
      </c>
      <c r="M54" s="63">
        <v>15.7</v>
      </c>
      <c r="N54" s="80">
        <v>15.7</v>
      </c>
      <c r="O54" s="80">
        <v>15.7</v>
      </c>
      <c r="P54" s="53">
        <v>15.6</v>
      </c>
      <c r="Q54" s="53">
        <v>9</v>
      </c>
      <c r="R54" s="51">
        <v>15.7</v>
      </c>
      <c r="S54" s="51">
        <v>26.9</v>
      </c>
      <c r="T54" s="51">
        <v>28.5</v>
      </c>
      <c r="U54" s="53">
        <v>29.3</v>
      </c>
      <c r="V54" s="53">
        <v>29.3</v>
      </c>
      <c r="W54" s="53">
        <v>29.1</v>
      </c>
      <c r="X54" s="53">
        <v>22</v>
      </c>
      <c r="Y54" s="53">
        <v>11.2</v>
      </c>
      <c r="Z54" s="53">
        <v>15</v>
      </c>
      <c r="AA54" s="53">
        <v>0</v>
      </c>
      <c r="AB54" s="53">
        <v>0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29.3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5.7</v>
      </c>
      <c r="M55" s="75">
        <v>5.7</v>
      </c>
      <c r="N55" s="82">
        <v>5.7</v>
      </c>
      <c r="O55" s="82">
        <v>5.7</v>
      </c>
      <c r="P55" s="81">
        <v>5.7</v>
      </c>
      <c r="Q55" s="81">
        <v>3.3</v>
      </c>
      <c r="R55" s="51">
        <v>5.7</v>
      </c>
      <c r="S55" s="51">
        <v>9.8000000000000007</v>
      </c>
      <c r="T55" s="51">
        <v>10</v>
      </c>
      <c r="U55" s="81">
        <v>10.7</v>
      </c>
      <c r="V55" s="81">
        <v>10.7</v>
      </c>
      <c r="W55" s="81">
        <v>10.6</v>
      </c>
      <c r="X55" s="81">
        <v>8</v>
      </c>
      <c r="Y55" s="81">
        <v>4.0999999999999996</v>
      </c>
      <c r="Z55" s="81">
        <v>5.4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10.7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 t="shared" ref="C56:AF56" si="10">SUM(C53:C55)</f>
        <v>0</v>
      </c>
      <c r="D56" s="74">
        <f t="shared" si="10"/>
        <v>0</v>
      </c>
      <c r="E56" s="74">
        <f t="shared" si="10"/>
        <v>0</v>
      </c>
      <c r="F56" s="74">
        <f t="shared" si="10"/>
        <v>0</v>
      </c>
      <c r="G56" s="74">
        <f t="shared" si="10"/>
        <v>0</v>
      </c>
      <c r="H56" s="74">
        <f t="shared" ref="H56" si="11">SUM(H53:H55)</f>
        <v>0</v>
      </c>
      <c r="I56" s="74">
        <f t="shared" si="10"/>
        <v>0</v>
      </c>
      <c r="J56" s="74">
        <f t="shared" si="10"/>
        <v>0</v>
      </c>
      <c r="K56" s="74">
        <f t="shared" si="10"/>
        <v>0</v>
      </c>
      <c r="L56" s="74">
        <f t="shared" si="10"/>
        <v>51.400000000000006</v>
      </c>
      <c r="M56" s="74">
        <f t="shared" si="10"/>
        <v>51.400000000000006</v>
      </c>
      <c r="N56" s="74">
        <f t="shared" si="10"/>
        <v>51.6</v>
      </c>
      <c r="O56" s="74">
        <f t="shared" si="10"/>
        <v>51.5</v>
      </c>
      <c r="P56" s="74">
        <f t="shared" si="10"/>
        <v>41.5</v>
      </c>
      <c r="Q56" s="74">
        <f t="shared" si="10"/>
        <v>32.299999999999997</v>
      </c>
      <c r="R56" s="74">
        <f t="shared" si="10"/>
        <v>46.5</v>
      </c>
      <c r="S56" s="74">
        <f t="shared" si="10"/>
        <v>80.7</v>
      </c>
      <c r="T56" s="74">
        <f t="shared" si="10"/>
        <v>97.5</v>
      </c>
      <c r="U56" s="74">
        <f t="shared" si="10"/>
        <v>99.5</v>
      </c>
      <c r="V56" s="74">
        <f t="shared" si="10"/>
        <v>99.5</v>
      </c>
      <c r="W56" s="74">
        <f t="shared" si="10"/>
        <v>99.699999999999989</v>
      </c>
      <c r="X56" s="74">
        <f t="shared" si="10"/>
        <v>79.5</v>
      </c>
      <c r="Y56" s="74">
        <f t="shared" si="10"/>
        <v>44</v>
      </c>
      <c r="Z56" s="74">
        <f t="shared" si="10"/>
        <v>50.4</v>
      </c>
      <c r="AA56" s="74">
        <f t="shared" si="10"/>
        <v>0</v>
      </c>
      <c r="AB56" s="74">
        <f t="shared" si="10"/>
        <v>0</v>
      </c>
      <c r="AC56" s="74">
        <f t="shared" si="10"/>
        <v>0</v>
      </c>
      <c r="AD56" s="74">
        <f t="shared" si="10"/>
        <v>0</v>
      </c>
      <c r="AE56" s="74">
        <f t="shared" si="10"/>
        <v>0</v>
      </c>
      <c r="AF56" s="74">
        <f t="shared" si="10"/>
        <v>0</v>
      </c>
      <c r="AG56" s="79">
        <f>SUM(AG53:AG55)</f>
        <v>106</v>
      </c>
      <c r="AH56" s="56">
        <f t="shared" si="2"/>
        <v>99.699999999999989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84">
        <v>0</v>
      </c>
      <c r="X58" s="84">
        <v>0</v>
      </c>
      <c r="Y58" s="84">
        <v>0</v>
      </c>
      <c r="Z58" s="84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0</v>
      </c>
      <c r="C59" s="53">
        <v>0</v>
      </c>
      <c r="D59" s="53">
        <v>-13</v>
      </c>
      <c r="E59" s="53">
        <v>0</v>
      </c>
      <c r="F59" s="53">
        <v>6.9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11.9</v>
      </c>
      <c r="M59" s="53">
        <v>39</v>
      </c>
      <c r="N59" s="53">
        <v>56.4</v>
      </c>
      <c r="O59" s="53">
        <v>31.5</v>
      </c>
      <c r="P59" s="53">
        <v>47.7</v>
      </c>
      <c r="Q59" s="53">
        <v>40</v>
      </c>
      <c r="R59" s="53">
        <v>35.6</v>
      </c>
      <c r="S59" s="53">
        <v>18.100000000000001</v>
      </c>
      <c r="T59" s="53">
        <v>3</v>
      </c>
      <c r="U59" s="53">
        <v>17.7</v>
      </c>
      <c r="V59" s="53">
        <v>15</v>
      </c>
      <c r="W59" s="85">
        <v>15.2</v>
      </c>
      <c r="X59" s="85">
        <v>9</v>
      </c>
      <c r="Y59" s="85">
        <v>9</v>
      </c>
      <c r="Z59" s="85">
        <v>4.3</v>
      </c>
      <c r="AA59" s="53">
        <v>5.8</v>
      </c>
      <c r="AB59" s="53">
        <v>23</v>
      </c>
      <c r="AC59" s="53">
        <v>20</v>
      </c>
      <c r="AD59" s="53">
        <v>10</v>
      </c>
      <c r="AE59" s="53">
        <v>5</v>
      </c>
      <c r="AF59" s="53">
        <v>0</v>
      </c>
      <c r="AG59" s="86"/>
      <c r="AH59" s="56">
        <f t="shared" si="2"/>
        <v>56.4</v>
      </c>
      <c r="AI59" s="57">
        <f t="shared" si="3"/>
        <v>-13</v>
      </c>
      <c r="AK59" s="58"/>
    </row>
    <row r="60" spans="1:37" x14ac:dyDescent="0.25">
      <c r="A60" s="68" t="s">
        <v>67</v>
      </c>
      <c r="B60" s="53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12</v>
      </c>
      <c r="J60" s="60">
        <v>10</v>
      </c>
      <c r="K60" s="60">
        <v>-1.1000000000000001</v>
      </c>
      <c r="L60" s="60">
        <v>0</v>
      </c>
      <c r="M60" s="60">
        <v>0</v>
      </c>
      <c r="N60" s="60">
        <v>0</v>
      </c>
      <c r="O60" s="60">
        <v>0</v>
      </c>
      <c r="P60" s="53">
        <v>0</v>
      </c>
      <c r="Q60" s="53">
        <v>0</v>
      </c>
      <c r="R60" s="53">
        <v>0</v>
      </c>
      <c r="S60" s="53">
        <v>28</v>
      </c>
      <c r="T60" s="53">
        <v>0</v>
      </c>
      <c r="U60" s="53">
        <v>0</v>
      </c>
      <c r="V60" s="53">
        <v>0</v>
      </c>
      <c r="W60" s="53">
        <v>39</v>
      </c>
      <c r="X60" s="53">
        <v>37.299999999999997</v>
      </c>
      <c r="Y60" s="53">
        <v>37.299999999999997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39</v>
      </c>
      <c r="AI60" s="57">
        <f t="shared" si="3"/>
        <v>-1.1000000000000001</v>
      </c>
      <c r="AK60" s="58"/>
    </row>
    <row r="61" spans="1:37" x14ac:dyDescent="0.25">
      <c r="A61" s="68" t="s">
        <v>68</v>
      </c>
      <c r="B61" s="53">
        <v>0</v>
      </c>
      <c r="C61" s="60">
        <v>-3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51">
        <v>0</v>
      </c>
      <c r="Q61" s="51">
        <v>0</v>
      </c>
      <c r="R61" s="51">
        <v>39</v>
      </c>
      <c r="S61" s="51">
        <v>11.5</v>
      </c>
      <c r="T61" s="51">
        <v>0</v>
      </c>
      <c r="U61" s="51">
        <v>14.6</v>
      </c>
      <c r="V61" s="51">
        <v>14.1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39</v>
      </c>
      <c r="AI61" s="57">
        <f t="shared" si="3"/>
        <v>-3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53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53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53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53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0">
        <v>0</v>
      </c>
      <c r="T66" s="60">
        <v>0</v>
      </c>
      <c r="U66" s="60">
        <v>0</v>
      </c>
      <c r="V66" s="60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53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  <c r="R67" s="60">
        <v>0</v>
      </c>
      <c r="S67" s="60">
        <v>0</v>
      </c>
      <c r="T67" s="60">
        <v>0</v>
      </c>
      <c r="U67" s="60">
        <v>0</v>
      </c>
      <c r="V67" s="60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0</v>
      </c>
      <c r="C68" s="74">
        <f t="shared" ref="C68:AF68" si="12">SUM(C57:C67)</f>
        <v>-3</v>
      </c>
      <c r="D68" s="74">
        <f t="shared" si="12"/>
        <v>-13</v>
      </c>
      <c r="E68" s="74">
        <f t="shared" si="12"/>
        <v>0</v>
      </c>
      <c r="F68" s="74">
        <f t="shared" si="12"/>
        <v>6.9</v>
      </c>
      <c r="G68" s="74">
        <f t="shared" si="12"/>
        <v>0</v>
      </c>
      <c r="H68" s="74">
        <f t="shared" ref="H68" si="13">SUM(H57:H67)</f>
        <v>0</v>
      </c>
      <c r="I68" s="74">
        <f t="shared" si="12"/>
        <v>12</v>
      </c>
      <c r="J68" s="74">
        <f t="shared" si="12"/>
        <v>10</v>
      </c>
      <c r="K68" s="74">
        <f t="shared" si="12"/>
        <v>-1.1000000000000001</v>
      </c>
      <c r="L68" s="74">
        <f t="shared" si="12"/>
        <v>11.9</v>
      </c>
      <c r="M68" s="74">
        <f t="shared" si="12"/>
        <v>39</v>
      </c>
      <c r="N68" s="74">
        <f t="shared" si="12"/>
        <v>56.4</v>
      </c>
      <c r="O68" s="74">
        <f t="shared" si="12"/>
        <v>31.5</v>
      </c>
      <c r="P68" s="74">
        <f t="shared" si="12"/>
        <v>47.7</v>
      </c>
      <c r="Q68" s="74">
        <f t="shared" si="12"/>
        <v>40</v>
      </c>
      <c r="R68" s="74">
        <f t="shared" si="12"/>
        <v>74.599999999999994</v>
      </c>
      <c r="S68" s="74">
        <f t="shared" si="12"/>
        <v>57.6</v>
      </c>
      <c r="T68" s="74">
        <f t="shared" si="12"/>
        <v>3</v>
      </c>
      <c r="U68" s="74">
        <f t="shared" si="12"/>
        <v>32.299999999999997</v>
      </c>
      <c r="V68" s="74">
        <f t="shared" si="12"/>
        <v>29.1</v>
      </c>
      <c r="W68" s="74">
        <f t="shared" si="12"/>
        <v>54.2</v>
      </c>
      <c r="X68" s="74">
        <f t="shared" si="12"/>
        <v>46.3</v>
      </c>
      <c r="Y68" s="74">
        <f t="shared" si="12"/>
        <v>46.3</v>
      </c>
      <c r="Z68" s="74">
        <f t="shared" si="12"/>
        <v>4.3</v>
      </c>
      <c r="AA68" s="74">
        <f t="shared" si="12"/>
        <v>5.8</v>
      </c>
      <c r="AB68" s="74">
        <f t="shared" si="12"/>
        <v>23</v>
      </c>
      <c r="AC68" s="74">
        <f t="shared" si="12"/>
        <v>20</v>
      </c>
      <c r="AD68" s="74">
        <f t="shared" si="12"/>
        <v>10</v>
      </c>
      <c r="AE68" s="74">
        <f t="shared" si="12"/>
        <v>5</v>
      </c>
      <c r="AF68" s="74">
        <f t="shared" si="12"/>
        <v>0</v>
      </c>
      <c r="AG68" s="79">
        <f>SUM(AG57:AG67)</f>
        <v>0</v>
      </c>
      <c r="AH68" s="56">
        <f t="shared" si="2"/>
        <v>74.599999999999994</v>
      </c>
      <c r="AI68" s="57">
        <f t="shared" si="3"/>
        <v>-13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 t="shared" ref="C72:AF72" si="14">SUM(C69:C71)</f>
        <v>0</v>
      </c>
      <c r="D72" s="74">
        <f t="shared" si="14"/>
        <v>0</v>
      </c>
      <c r="E72" s="74">
        <f t="shared" si="14"/>
        <v>0</v>
      </c>
      <c r="F72" s="74">
        <f t="shared" si="14"/>
        <v>0</v>
      </c>
      <c r="G72" s="74">
        <f t="shared" si="14"/>
        <v>0</v>
      </c>
      <c r="H72" s="74">
        <f t="shared" ref="H72" si="15">SUM(H69:H71)</f>
        <v>0</v>
      </c>
      <c r="I72" s="74">
        <f t="shared" si="14"/>
        <v>0</v>
      </c>
      <c r="J72" s="74">
        <f t="shared" si="14"/>
        <v>0</v>
      </c>
      <c r="K72" s="74">
        <f t="shared" si="14"/>
        <v>0</v>
      </c>
      <c r="L72" s="74">
        <f t="shared" si="14"/>
        <v>0</v>
      </c>
      <c r="M72" s="74">
        <f t="shared" si="14"/>
        <v>0</v>
      </c>
      <c r="N72" s="74">
        <f t="shared" si="14"/>
        <v>0</v>
      </c>
      <c r="O72" s="74">
        <f t="shared" si="14"/>
        <v>0</v>
      </c>
      <c r="P72" s="74">
        <f t="shared" si="14"/>
        <v>0</v>
      </c>
      <c r="Q72" s="74">
        <f t="shared" si="14"/>
        <v>0</v>
      </c>
      <c r="R72" s="74">
        <f t="shared" si="14"/>
        <v>0</v>
      </c>
      <c r="S72" s="74">
        <f t="shared" si="14"/>
        <v>0</v>
      </c>
      <c r="T72" s="74">
        <f t="shared" si="14"/>
        <v>0</v>
      </c>
      <c r="U72" s="74">
        <f t="shared" si="14"/>
        <v>0</v>
      </c>
      <c r="V72" s="74">
        <f t="shared" si="14"/>
        <v>0</v>
      </c>
      <c r="W72" s="74">
        <f t="shared" si="14"/>
        <v>0</v>
      </c>
      <c r="X72" s="74">
        <f t="shared" si="14"/>
        <v>0</v>
      </c>
      <c r="Y72" s="74">
        <f t="shared" si="14"/>
        <v>0</v>
      </c>
      <c r="Z72" s="74">
        <f t="shared" si="14"/>
        <v>0</v>
      </c>
      <c r="AA72" s="74">
        <f t="shared" si="14"/>
        <v>0</v>
      </c>
      <c r="AB72" s="74">
        <f t="shared" si="14"/>
        <v>0</v>
      </c>
      <c r="AC72" s="74">
        <f t="shared" si="14"/>
        <v>0</v>
      </c>
      <c r="AD72" s="74">
        <f t="shared" si="14"/>
        <v>0</v>
      </c>
      <c r="AE72" s="74">
        <f t="shared" si="14"/>
        <v>0</v>
      </c>
      <c r="AF72" s="74">
        <f t="shared" si="14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872.24</v>
      </c>
      <c r="C73" s="90">
        <f t="shared" ref="C73:AG73" si="16">C68+C56+C52+C38+C72</f>
        <v>859.24</v>
      </c>
      <c r="D73" s="90">
        <f t="shared" si="16"/>
        <v>856.83999999999992</v>
      </c>
      <c r="E73" s="90">
        <f t="shared" si="16"/>
        <v>901.24</v>
      </c>
      <c r="F73" s="90">
        <f t="shared" si="16"/>
        <v>985.7399999999999</v>
      </c>
      <c r="G73" s="90">
        <f t="shared" si="16"/>
        <v>1000.1399999999999</v>
      </c>
      <c r="H73" s="90">
        <f t="shared" ref="H73" si="17">H68+H56+H52+H38+H72</f>
        <v>1075.44</v>
      </c>
      <c r="I73" s="90">
        <f t="shared" si="16"/>
        <v>1127.44</v>
      </c>
      <c r="J73" s="90">
        <f t="shared" si="16"/>
        <v>1185.44</v>
      </c>
      <c r="K73" s="90">
        <f t="shared" si="16"/>
        <v>1264.1400000000001</v>
      </c>
      <c r="L73" s="90">
        <f t="shared" si="16"/>
        <v>1281.1399999999999</v>
      </c>
      <c r="M73" s="90">
        <f t="shared" si="16"/>
        <v>1271.74</v>
      </c>
      <c r="N73" s="90">
        <f t="shared" si="16"/>
        <v>1258.24</v>
      </c>
      <c r="O73" s="90">
        <f t="shared" si="16"/>
        <v>1069.04</v>
      </c>
      <c r="P73" s="90">
        <f t="shared" si="16"/>
        <v>1021.04</v>
      </c>
      <c r="Q73" s="90">
        <f t="shared" si="16"/>
        <v>995.04</v>
      </c>
      <c r="R73" s="90">
        <f t="shared" si="16"/>
        <v>1025.04</v>
      </c>
      <c r="S73" s="90">
        <f t="shared" si="16"/>
        <v>997.64</v>
      </c>
      <c r="T73" s="90">
        <f t="shared" si="16"/>
        <v>1056.1399999999999</v>
      </c>
      <c r="U73" s="90">
        <f t="shared" si="16"/>
        <v>1151.44</v>
      </c>
      <c r="V73" s="90">
        <f t="shared" si="16"/>
        <v>1292.3399999999999</v>
      </c>
      <c r="W73" s="90">
        <f t="shared" si="16"/>
        <v>1397.7399999999998</v>
      </c>
      <c r="X73" s="90">
        <f t="shared" si="16"/>
        <v>1369.6399999999999</v>
      </c>
      <c r="Y73" s="90">
        <f t="shared" si="16"/>
        <v>1344.04</v>
      </c>
      <c r="Z73" s="90">
        <f t="shared" si="16"/>
        <v>1288.44</v>
      </c>
      <c r="AA73" s="90">
        <f t="shared" si="16"/>
        <v>1190.74</v>
      </c>
      <c r="AB73" s="90">
        <f t="shared" si="16"/>
        <v>1161.94</v>
      </c>
      <c r="AC73" s="90">
        <f t="shared" si="16"/>
        <v>1064.3399999999999</v>
      </c>
      <c r="AD73" s="90">
        <f t="shared" si="16"/>
        <v>962.74</v>
      </c>
      <c r="AE73" s="90">
        <f t="shared" si="16"/>
        <v>872.54</v>
      </c>
      <c r="AF73" s="90">
        <f t="shared" si="16"/>
        <v>846.2399999999999</v>
      </c>
      <c r="AG73" s="90">
        <f t="shared" si="16"/>
        <v>2144.14</v>
      </c>
      <c r="AH73" s="56">
        <f t="shared" si="2"/>
        <v>1397.7399999999998</v>
      </c>
      <c r="AI73" s="57">
        <f t="shared" si="3"/>
        <v>846.2399999999999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B73+B74</f>
        <v>872.24</v>
      </c>
      <c r="C75" s="90">
        <f t="shared" ref="C75:AF75" si="18">C72+C68+C56+C52+C38+C74</f>
        <v>859.24</v>
      </c>
      <c r="D75" s="90">
        <f t="shared" si="18"/>
        <v>856.83999999999992</v>
      </c>
      <c r="E75" s="90">
        <f t="shared" si="18"/>
        <v>901.24</v>
      </c>
      <c r="F75" s="90">
        <f t="shared" si="18"/>
        <v>985.7399999999999</v>
      </c>
      <c r="G75" s="90">
        <f t="shared" si="18"/>
        <v>1000.1399999999999</v>
      </c>
      <c r="H75" s="90">
        <f t="shared" ref="H75" si="19">H72+H68+H56+H52+H38+H74</f>
        <v>1075.44</v>
      </c>
      <c r="I75" s="90">
        <f t="shared" si="18"/>
        <v>1127.44</v>
      </c>
      <c r="J75" s="90">
        <f t="shared" si="18"/>
        <v>1185.44</v>
      </c>
      <c r="K75" s="90">
        <f t="shared" si="18"/>
        <v>1264.1400000000001</v>
      </c>
      <c r="L75" s="90">
        <f t="shared" si="18"/>
        <v>1281.1399999999999</v>
      </c>
      <c r="M75" s="90">
        <f t="shared" si="18"/>
        <v>1271.74</v>
      </c>
      <c r="N75" s="90">
        <f t="shared" si="18"/>
        <v>1258.24</v>
      </c>
      <c r="O75" s="90">
        <f t="shared" si="18"/>
        <v>1069.04</v>
      </c>
      <c r="P75" s="90">
        <f t="shared" si="18"/>
        <v>1021.04</v>
      </c>
      <c r="Q75" s="90">
        <f t="shared" si="18"/>
        <v>995.04</v>
      </c>
      <c r="R75" s="90">
        <f t="shared" si="18"/>
        <v>1025.04</v>
      </c>
      <c r="S75" s="90">
        <f t="shared" si="18"/>
        <v>997.64</v>
      </c>
      <c r="T75" s="90">
        <f t="shared" si="18"/>
        <v>1056.1399999999999</v>
      </c>
      <c r="U75" s="90">
        <f t="shared" si="18"/>
        <v>1151.44</v>
      </c>
      <c r="V75" s="90">
        <f t="shared" si="18"/>
        <v>1292.3399999999999</v>
      </c>
      <c r="W75" s="90">
        <f t="shared" si="18"/>
        <v>1397.7399999999998</v>
      </c>
      <c r="X75" s="90">
        <f t="shared" si="18"/>
        <v>1369.6399999999999</v>
      </c>
      <c r="Y75" s="90">
        <f t="shared" si="18"/>
        <v>1344.04</v>
      </c>
      <c r="Z75" s="90">
        <f t="shared" si="18"/>
        <v>1288.44</v>
      </c>
      <c r="AA75" s="90">
        <f t="shared" si="18"/>
        <v>1190.74</v>
      </c>
      <c r="AB75" s="90">
        <f t="shared" si="18"/>
        <v>1161.94</v>
      </c>
      <c r="AC75" s="90">
        <f t="shared" si="18"/>
        <v>1064.3399999999999</v>
      </c>
      <c r="AD75" s="90">
        <f t="shared" si="18"/>
        <v>962.74</v>
      </c>
      <c r="AE75" s="90">
        <f t="shared" si="18"/>
        <v>872.54</v>
      </c>
      <c r="AF75" s="90">
        <f t="shared" si="18"/>
        <v>846.2399999999999</v>
      </c>
      <c r="AG75" s="79">
        <f>AG72+AG68+AG56+AG52+AG38+AG74</f>
        <v>2144.14</v>
      </c>
      <c r="AH75" s="56">
        <f t="shared" si="2"/>
        <v>1397.7399999999998</v>
      </c>
      <c r="AI75" s="57">
        <f t="shared" si="3"/>
        <v>846.2399999999999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 t="shared" ref="C76:AF76" si="20">IF(C60&lt;0,C60*-1,0)</f>
        <v>0</v>
      </c>
      <c r="D76" s="60">
        <f t="shared" si="20"/>
        <v>0</v>
      </c>
      <c r="E76" s="60">
        <f t="shared" si="20"/>
        <v>0</v>
      </c>
      <c r="F76" s="60">
        <f t="shared" si="20"/>
        <v>0</v>
      </c>
      <c r="G76" s="60">
        <f t="shared" si="20"/>
        <v>0</v>
      </c>
      <c r="H76" s="60">
        <f t="shared" ref="H76" si="21">IF(H60&lt;0,H60*-1,0)</f>
        <v>0</v>
      </c>
      <c r="I76" s="60">
        <f t="shared" si="20"/>
        <v>0</v>
      </c>
      <c r="J76" s="60">
        <f t="shared" si="20"/>
        <v>0</v>
      </c>
      <c r="K76" s="60">
        <f t="shared" si="20"/>
        <v>1.1000000000000001</v>
      </c>
      <c r="L76" s="60">
        <f t="shared" si="20"/>
        <v>0</v>
      </c>
      <c r="M76" s="60">
        <f t="shared" si="20"/>
        <v>0</v>
      </c>
      <c r="N76" s="60">
        <f t="shared" si="20"/>
        <v>0</v>
      </c>
      <c r="O76" s="60">
        <f t="shared" si="20"/>
        <v>0</v>
      </c>
      <c r="P76" s="60">
        <f t="shared" si="20"/>
        <v>0</v>
      </c>
      <c r="Q76" s="60">
        <f t="shared" si="20"/>
        <v>0</v>
      </c>
      <c r="R76" s="60">
        <f t="shared" si="20"/>
        <v>0</v>
      </c>
      <c r="S76" s="60">
        <f t="shared" si="20"/>
        <v>0</v>
      </c>
      <c r="T76" s="60">
        <f t="shared" si="20"/>
        <v>0</v>
      </c>
      <c r="U76" s="60">
        <f t="shared" si="20"/>
        <v>0</v>
      </c>
      <c r="V76" s="60">
        <f t="shared" si="20"/>
        <v>0</v>
      </c>
      <c r="W76" s="60">
        <f t="shared" si="20"/>
        <v>0</v>
      </c>
      <c r="X76" s="60">
        <f t="shared" si="20"/>
        <v>0</v>
      </c>
      <c r="Y76" s="60">
        <f t="shared" si="20"/>
        <v>0</v>
      </c>
      <c r="Z76" s="60">
        <f t="shared" si="20"/>
        <v>0</v>
      </c>
      <c r="AA76" s="60">
        <f t="shared" si="20"/>
        <v>0</v>
      </c>
      <c r="AB76" s="60">
        <f t="shared" si="20"/>
        <v>0</v>
      </c>
      <c r="AC76" s="60">
        <f t="shared" si="20"/>
        <v>0</v>
      </c>
      <c r="AD76" s="60">
        <f t="shared" si="20"/>
        <v>0</v>
      </c>
      <c r="AE76" s="60">
        <f t="shared" si="20"/>
        <v>0</v>
      </c>
      <c r="AF76" s="60">
        <f t="shared" si="20"/>
        <v>0</v>
      </c>
      <c r="AG76" s="64"/>
      <c r="AH76" s="56">
        <f t="shared" si="2"/>
        <v>1.1000000000000001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 t="shared" ref="C77:AF77" si="22">IF(C58&lt;0,C58*-1,0)</f>
        <v>0</v>
      </c>
      <c r="D77" s="60">
        <f t="shared" si="22"/>
        <v>0</v>
      </c>
      <c r="E77" s="60">
        <f t="shared" si="22"/>
        <v>0</v>
      </c>
      <c r="F77" s="60">
        <f t="shared" si="22"/>
        <v>0</v>
      </c>
      <c r="G77" s="60">
        <f t="shared" si="22"/>
        <v>0</v>
      </c>
      <c r="H77" s="60">
        <f t="shared" ref="H77" si="23">IF(H58&lt;0,H58*-1,0)</f>
        <v>0</v>
      </c>
      <c r="I77" s="60">
        <f t="shared" si="22"/>
        <v>0</v>
      </c>
      <c r="J77" s="60">
        <f t="shared" si="22"/>
        <v>0</v>
      </c>
      <c r="K77" s="60">
        <f t="shared" si="22"/>
        <v>0</v>
      </c>
      <c r="L77" s="60">
        <f t="shared" si="22"/>
        <v>0</v>
      </c>
      <c r="M77" s="60">
        <f t="shared" si="22"/>
        <v>0</v>
      </c>
      <c r="N77" s="60">
        <f t="shared" si="22"/>
        <v>0</v>
      </c>
      <c r="O77" s="60">
        <f t="shared" si="22"/>
        <v>0</v>
      </c>
      <c r="P77" s="60">
        <f t="shared" si="22"/>
        <v>0</v>
      </c>
      <c r="Q77" s="60">
        <f t="shared" si="22"/>
        <v>0</v>
      </c>
      <c r="R77" s="60">
        <f t="shared" si="22"/>
        <v>0</v>
      </c>
      <c r="S77" s="60">
        <f t="shared" si="22"/>
        <v>0</v>
      </c>
      <c r="T77" s="60">
        <f t="shared" si="22"/>
        <v>0</v>
      </c>
      <c r="U77" s="60">
        <f t="shared" si="22"/>
        <v>0</v>
      </c>
      <c r="V77" s="60">
        <f t="shared" si="22"/>
        <v>0</v>
      </c>
      <c r="W77" s="60">
        <f t="shared" si="22"/>
        <v>0</v>
      </c>
      <c r="X77" s="60">
        <f t="shared" si="22"/>
        <v>0</v>
      </c>
      <c r="Y77" s="60">
        <f t="shared" si="22"/>
        <v>0</v>
      </c>
      <c r="Z77" s="60">
        <f t="shared" si="22"/>
        <v>0</v>
      </c>
      <c r="AA77" s="60">
        <f t="shared" si="22"/>
        <v>0</v>
      </c>
      <c r="AB77" s="60">
        <f t="shared" si="22"/>
        <v>0</v>
      </c>
      <c r="AC77" s="60">
        <f t="shared" si="22"/>
        <v>0</v>
      </c>
      <c r="AD77" s="60">
        <f t="shared" si="22"/>
        <v>0</v>
      </c>
      <c r="AE77" s="60">
        <f t="shared" si="22"/>
        <v>0</v>
      </c>
      <c r="AF77" s="60">
        <f t="shared" si="22"/>
        <v>0</v>
      </c>
      <c r="AG77" s="69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 t="shared" ref="C78:AF78" si="24">IF(C61&lt;0,C61*-1,0)</f>
        <v>3</v>
      </c>
      <c r="D78" s="60">
        <f t="shared" si="24"/>
        <v>0</v>
      </c>
      <c r="E78" s="60">
        <f t="shared" si="24"/>
        <v>0</v>
      </c>
      <c r="F78" s="60">
        <f t="shared" si="24"/>
        <v>0</v>
      </c>
      <c r="G78" s="60">
        <f t="shared" si="24"/>
        <v>0</v>
      </c>
      <c r="H78" s="60">
        <f t="shared" ref="H78" si="25">IF(H61&lt;0,H61*-1,0)</f>
        <v>0</v>
      </c>
      <c r="I78" s="60">
        <f t="shared" si="24"/>
        <v>0</v>
      </c>
      <c r="J78" s="60">
        <f t="shared" si="24"/>
        <v>0</v>
      </c>
      <c r="K78" s="60">
        <f t="shared" si="24"/>
        <v>0</v>
      </c>
      <c r="L78" s="60">
        <f t="shared" si="24"/>
        <v>0</v>
      </c>
      <c r="M78" s="60">
        <f t="shared" si="24"/>
        <v>0</v>
      </c>
      <c r="N78" s="60">
        <f t="shared" si="24"/>
        <v>0</v>
      </c>
      <c r="O78" s="60">
        <f t="shared" si="24"/>
        <v>0</v>
      </c>
      <c r="P78" s="60">
        <f t="shared" si="24"/>
        <v>0</v>
      </c>
      <c r="Q78" s="60">
        <f t="shared" si="24"/>
        <v>0</v>
      </c>
      <c r="R78" s="60">
        <f t="shared" si="24"/>
        <v>0</v>
      </c>
      <c r="S78" s="60">
        <f t="shared" si="24"/>
        <v>0</v>
      </c>
      <c r="T78" s="60">
        <f t="shared" si="24"/>
        <v>0</v>
      </c>
      <c r="U78" s="60">
        <f t="shared" si="24"/>
        <v>0</v>
      </c>
      <c r="V78" s="60">
        <f t="shared" si="24"/>
        <v>0</v>
      </c>
      <c r="W78" s="60">
        <f t="shared" si="24"/>
        <v>0</v>
      </c>
      <c r="X78" s="60">
        <f t="shared" si="24"/>
        <v>0</v>
      </c>
      <c r="Y78" s="60">
        <f t="shared" si="24"/>
        <v>0</v>
      </c>
      <c r="Z78" s="60">
        <f t="shared" si="24"/>
        <v>0</v>
      </c>
      <c r="AA78" s="60">
        <f t="shared" si="24"/>
        <v>0</v>
      </c>
      <c r="AB78" s="60">
        <f t="shared" si="24"/>
        <v>0</v>
      </c>
      <c r="AC78" s="60">
        <f t="shared" si="24"/>
        <v>0</v>
      </c>
      <c r="AD78" s="60">
        <f t="shared" si="24"/>
        <v>0</v>
      </c>
      <c r="AE78" s="60">
        <f t="shared" si="24"/>
        <v>0</v>
      </c>
      <c r="AF78" s="60">
        <f t="shared" si="24"/>
        <v>0</v>
      </c>
      <c r="AG78" s="93"/>
      <c r="AH78" s="56">
        <f t="shared" si="2"/>
        <v>3</v>
      </c>
      <c r="AI78" s="57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0</v>
      </c>
      <c r="C79" s="60">
        <f t="shared" ref="C79:AF79" si="26">IF(C59&lt;0,C59*-1,0)</f>
        <v>0</v>
      </c>
      <c r="D79" s="60">
        <f t="shared" si="26"/>
        <v>13</v>
      </c>
      <c r="E79" s="60">
        <f t="shared" si="26"/>
        <v>0</v>
      </c>
      <c r="F79" s="60">
        <f t="shared" si="26"/>
        <v>0</v>
      </c>
      <c r="G79" s="60">
        <f t="shared" si="26"/>
        <v>0</v>
      </c>
      <c r="H79" s="60">
        <f t="shared" ref="H79" si="27">IF(H59&lt;0,H59*-1,0)</f>
        <v>0</v>
      </c>
      <c r="I79" s="60">
        <f t="shared" si="26"/>
        <v>0</v>
      </c>
      <c r="J79" s="60">
        <f t="shared" si="26"/>
        <v>0</v>
      </c>
      <c r="K79" s="60">
        <f t="shared" si="26"/>
        <v>0</v>
      </c>
      <c r="L79" s="60">
        <f t="shared" si="26"/>
        <v>0</v>
      </c>
      <c r="M79" s="60">
        <f t="shared" si="26"/>
        <v>0</v>
      </c>
      <c r="N79" s="60">
        <f t="shared" si="26"/>
        <v>0</v>
      </c>
      <c r="O79" s="60">
        <f t="shared" si="26"/>
        <v>0</v>
      </c>
      <c r="P79" s="60">
        <f t="shared" si="26"/>
        <v>0</v>
      </c>
      <c r="Q79" s="60">
        <f t="shared" si="26"/>
        <v>0</v>
      </c>
      <c r="R79" s="60">
        <f t="shared" si="26"/>
        <v>0</v>
      </c>
      <c r="S79" s="60">
        <f t="shared" si="26"/>
        <v>0</v>
      </c>
      <c r="T79" s="60">
        <f t="shared" si="26"/>
        <v>0</v>
      </c>
      <c r="U79" s="60">
        <f t="shared" si="26"/>
        <v>0</v>
      </c>
      <c r="V79" s="60">
        <f t="shared" si="26"/>
        <v>0</v>
      </c>
      <c r="W79" s="60">
        <f t="shared" si="26"/>
        <v>0</v>
      </c>
      <c r="X79" s="60">
        <f t="shared" si="26"/>
        <v>0</v>
      </c>
      <c r="Y79" s="60">
        <f t="shared" si="26"/>
        <v>0</v>
      </c>
      <c r="Z79" s="60">
        <f t="shared" si="26"/>
        <v>0</v>
      </c>
      <c r="AA79" s="60">
        <f t="shared" si="26"/>
        <v>0</v>
      </c>
      <c r="AB79" s="60">
        <f t="shared" si="26"/>
        <v>0</v>
      </c>
      <c r="AC79" s="60">
        <f t="shared" si="26"/>
        <v>0</v>
      </c>
      <c r="AD79" s="60">
        <f t="shared" si="26"/>
        <v>0</v>
      </c>
      <c r="AE79" s="60">
        <f t="shared" si="26"/>
        <v>0</v>
      </c>
      <c r="AF79" s="60">
        <f t="shared" si="26"/>
        <v>0</v>
      </c>
      <c r="AG79" s="93"/>
      <c r="AH79" s="56">
        <f t="shared" ref="AH79:AH91" si="28">MAX(B79:AF79)</f>
        <v>13</v>
      </c>
      <c r="AI79" s="57">
        <f t="shared" ref="AI79:AI91" si="29">MIN(B79:AF79)</f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 t="shared" ref="C80:AF80" si="30">IF(C57&lt;0,C57*-1,0)</f>
        <v>0</v>
      </c>
      <c r="D80" s="60">
        <f t="shared" si="30"/>
        <v>0</v>
      </c>
      <c r="E80" s="60">
        <f t="shared" si="30"/>
        <v>0</v>
      </c>
      <c r="F80" s="60">
        <f t="shared" si="30"/>
        <v>0</v>
      </c>
      <c r="G80" s="60">
        <f t="shared" si="30"/>
        <v>0</v>
      </c>
      <c r="H80" s="60">
        <f t="shared" ref="H80" si="31">IF(H57&lt;0,H57*-1,0)</f>
        <v>0</v>
      </c>
      <c r="I80" s="60">
        <f t="shared" si="30"/>
        <v>0</v>
      </c>
      <c r="J80" s="60">
        <f t="shared" si="30"/>
        <v>0</v>
      </c>
      <c r="K80" s="60">
        <f t="shared" si="30"/>
        <v>0</v>
      </c>
      <c r="L80" s="60">
        <f t="shared" si="30"/>
        <v>0</v>
      </c>
      <c r="M80" s="60">
        <f t="shared" si="30"/>
        <v>0</v>
      </c>
      <c r="N80" s="60">
        <f t="shared" si="30"/>
        <v>0</v>
      </c>
      <c r="O80" s="60">
        <f t="shared" si="30"/>
        <v>0</v>
      </c>
      <c r="P80" s="60">
        <f t="shared" si="30"/>
        <v>0</v>
      </c>
      <c r="Q80" s="60">
        <f t="shared" si="30"/>
        <v>0</v>
      </c>
      <c r="R80" s="60">
        <f t="shared" si="30"/>
        <v>0</v>
      </c>
      <c r="S80" s="60">
        <f t="shared" si="30"/>
        <v>0</v>
      </c>
      <c r="T80" s="60">
        <f t="shared" si="30"/>
        <v>0</v>
      </c>
      <c r="U80" s="60">
        <f t="shared" si="30"/>
        <v>0</v>
      </c>
      <c r="V80" s="60">
        <f t="shared" si="30"/>
        <v>0</v>
      </c>
      <c r="W80" s="60">
        <f t="shared" si="30"/>
        <v>0</v>
      </c>
      <c r="X80" s="60">
        <f t="shared" si="30"/>
        <v>0</v>
      </c>
      <c r="Y80" s="60">
        <f t="shared" si="30"/>
        <v>0</v>
      </c>
      <c r="Z80" s="60">
        <f t="shared" si="30"/>
        <v>0</v>
      </c>
      <c r="AA80" s="60">
        <f t="shared" si="30"/>
        <v>0</v>
      </c>
      <c r="AB80" s="60">
        <f t="shared" si="30"/>
        <v>0</v>
      </c>
      <c r="AC80" s="60">
        <f t="shared" si="30"/>
        <v>0</v>
      </c>
      <c r="AD80" s="60">
        <f t="shared" si="30"/>
        <v>0</v>
      </c>
      <c r="AE80" s="60">
        <f t="shared" si="30"/>
        <v>0</v>
      </c>
      <c r="AF80" s="60">
        <f t="shared" si="30"/>
        <v>0</v>
      </c>
      <c r="AG80" s="93"/>
      <c r="AH80" s="56">
        <f t="shared" si="28"/>
        <v>0</v>
      </c>
      <c r="AI80" s="57">
        <f t="shared" si="29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1"/>
      <c r="S81" s="51"/>
      <c r="T81" s="51"/>
      <c r="U81" s="51"/>
      <c r="V81" s="51"/>
      <c r="W81" s="51"/>
      <c r="X81" s="51"/>
      <c r="Y81" s="51"/>
      <c r="Z81" s="51"/>
      <c r="AA81" s="65"/>
      <c r="AB81" s="65"/>
      <c r="AC81" s="65"/>
      <c r="AD81" s="65"/>
      <c r="AE81" s="65"/>
      <c r="AF81" s="65"/>
      <c r="AG81" s="88"/>
      <c r="AH81" s="56">
        <f t="shared" si="28"/>
        <v>0</v>
      </c>
      <c r="AI81" s="57">
        <f t="shared" si="29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 t="shared" ref="B82:AG82" si="32">SUM(B76:B81)</f>
        <v>0</v>
      </c>
      <c r="C82" s="74">
        <f t="shared" si="32"/>
        <v>3</v>
      </c>
      <c r="D82" s="74">
        <f t="shared" si="32"/>
        <v>13</v>
      </c>
      <c r="E82" s="74">
        <f t="shared" si="32"/>
        <v>0</v>
      </c>
      <c r="F82" s="74">
        <f t="shared" si="32"/>
        <v>0</v>
      </c>
      <c r="G82" s="74">
        <f t="shared" si="32"/>
        <v>0</v>
      </c>
      <c r="H82" s="74">
        <f t="shared" ref="H82" si="33">SUM(H76:H81)</f>
        <v>0</v>
      </c>
      <c r="I82" s="74">
        <f t="shared" si="32"/>
        <v>0</v>
      </c>
      <c r="J82" s="74">
        <f t="shared" si="32"/>
        <v>0</v>
      </c>
      <c r="K82" s="74">
        <f t="shared" si="32"/>
        <v>1.1000000000000001</v>
      </c>
      <c r="L82" s="74">
        <f t="shared" si="32"/>
        <v>0</v>
      </c>
      <c r="M82" s="74">
        <f t="shared" si="32"/>
        <v>0</v>
      </c>
      <c r="N82" s="74">
        <f t="shared" si="32"/>
        <v>0</v>
      </c>
      <c r="O82" s="74">
        <f t="shared" si="32"/>
        <v>0</v>
      </c>
      <c r="P82" s="74">
        <f t="shared" si="32"/>
        <v>0</v>
      </c>
      <c r="Q82" s="74">
        <f t="shared" si="32"/>
        <v>0</v>
      </c>
      <c r="R82" s="74">
        <f t="shared" si="32"/>
        <v>0</v>
      </c>
      <c r="S82" s="74">
        <f t="shared" si="32"/>
        <v>0</v>
      </c>
      <c r="T82" s="74">
        <f t="shared" si="32"/>
        <v>0</v>
      </c>
      <c r="U82" s="74">
        <f t="shared" si="32"/>
        <v>0</v>
      </c>
      <c r="V82" s="74">
        <f t="shared" si="32"/>
        <v>0</v>
      </c>
      <c r="W82" s="74">
        <f t="shared" si="32"/>
        <v>0</v>
      </c>
      <c r="X82" s="74">
        <f t="shared" si="32"/>
        <v>0</v>
      </c>
      <c r="Y82" s="74">
        <f t="shared" si="32"/>
        <v>0</v>
      </c>
      <c r="Z82" s="74">
        <f t="shared" si="32"/>
        <v>0</v>
      </c>
      <c r="AA82" s="74">
        <f t="shared" si="32"/>
        <v>0</v>
      </c>
      <c r="AB82" s="74">
        <f t="shared" si="32"/>
        <v>0</v>
      </c>
      <c r="AC82" s="74">
        <f t="shared" si="32"/>
        <v>0</v>
      </c>
      <c r="AD82" s="74">
        <f t="shared" si="32"/>
        <v>0</v>
      </c>
      <c r="AE82" s="74">
        <f t="shared" si="32"/>
        <v>0</v>
      </c>
      <c r="AF82" s="74">
        <f t="shared" si="32"/>
        <v>0</v>
      </c>
      <c r="AG82" s="79">
        <f t="shared" si="32"/>
        <v>0</v>
      </c>
      <c r="AH82" s="56">
        <f t="shared" si="28"/>
        <v>13</v>
      </c>
      <c r="AI82" s="57">
        <f t="shared" si="29"/>
        <v>0</v>
      </c>
      <c r="AK82" s="58"/>
    </row>
    <row r="83" spans="1:88" s="1" customFormat="1" ht="15.75" thickBot="1" x14ac:dyDescent="0.3">
      <c r="A83" s="73" t="s">
        <v>87</v>
      </c>
      <c r="B83" s="74">
        <f t="shared" ref="B83:AG83" si="34">SUM(B70:B82)</f>
        <v>1744.48</v>
      </c>
      <c r="C83" s="74">
        <f t="shared" si="34"/>
        <v>1724.48</v>
      </c>
      <c r="D83" s="74">
        <f t="shared" si="34"/>
        <v>1739.6799999999998</v>
      </c>
      <c r="E83" s="74">
        <f t="shared" si="34"/>
        <v>1802.48</v>
      </c>
      <c r="F83" s="74">
        <f t="shared" si="34"/>
        <v>1971.4799999999998</v>
      </c>
      <c r="G83" s="74">
        <f t="shared" si="34"/>
        <v>2000.2799999999997</v>
      </c>
      <c r="H83" s="74">
        <f t="shared" ref="H83" si="35">SUM(H70:H82)</f>
        <v>2150.88</v>
      </c>
      <c r="I83" s="74">
        <f t="shared" si="34"/>
        <v>2254.88</v>
      </c>
      <c r="J83" s="74">
        <f t="shared" si="34"/>
        <v>2370.88</v>
      </c>
      <c r="K83" s="74">
        <f t="shared" si="34"/>
        <v>2530.48</v>
      </c>
      <c r="L83" s="74">
        <f t="shared" si="34"/>
        <v>2562.2799999999997</v>
      </c>
      <c r="M83" s="74">
        <f t="shared" si="34"/>
        <v>2543.48</v>
      </c>
      <c r="N83" s="74">
        <f t="shared" si="34"/>
        <v>2516.48</v>
      </c>
      <c r="O83" s="74">
        <f t="shared" si="34"/>
        <v>2138.08</v>
      </c>
      <c r="P83" s="74">
        <f t="shared" si="34"/>
        <v>2042.08</v>
      </c>
      <c r="Q83" s="74">
        <f t="shared" si="34"/>
        <v>1990.08</v>
      </c>
      <c r="R83" s="74">
        <f t="shared" si="34"/>
        <v>2050.08</v>
      </c>
      <c r="S83" s="74">
        <f t="shared" si="34"/>
        <v>1995.28</v>
      </c>
      <c r="T83" s="74">
        <f t="shared" si="34"/>
        <v>2112.2799999999997</v>
      </c>
      <c r="U83" s="74">
        <f t="shared" si="34"/>
        <v>2302.88</v>
      </c>
      <c r="V83" s="74">
        <f t="shared" si="34"/>
        <v>2584.6799999999998</v>
      </c>
      <c r="W83" s="74">
        <f t="shared" si="34"/>
        <v>2795.4799999999996</v>
      </c>
      <c r="X83" s="74">
        <f t="shared" si="34"/>
        <v>2739.2799999999997</v>
      </c>
      <c r="Y83" s="74">
        <f t="shared" si="34"/>
        <v>2688.08</v>
      </c>
      <c r="Z83" s="74">
        <f t="shared" si="34"/>
        <v>2576.88</v>
      </c>
      <c r="AA83" s="74">
        <f t="shared" si="34"/>
        <v>2381.48</v>
      </c>
      <c r="AB83" s="74">
        <f t="shared" si="34"/>
        <v>2323.88</v>
      </c>
      <c r="AC83" s="74">
        <f t="shared" si="34"/>
        <v>2128.6799999999998</v>
      </c>
      <c r="AD83" s="74">
        <f t="shared" si="34"/>
        <v>1925.48</v>
      </c>
      <c r="AE83" s="74">
        <f t="shared" si="34"/>
        <v>1745.08</v>
      </c>
      <c r="AF83" s="74">
        <f t="shared" si="34"/>
        <v>1692.4799999999998</v>
      </c>
      <c r="AG83" s="79">
        <f t="shared" si="34"/>
        <v>4360.08</v>
      </c>
      <c r="AH83" s="56">
        <f t="shared" si="28"/>
        <v>2795.4799999999996</v>
      </c>
      <c r="AI83" s="57">
        <f t="shared" si="29"/>
        <v>1692.4799999999998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7">
        <v>50</v>
      </c>
      <c r="C84" s="97">
        <v>49.92</v>
      </c>
      <c r="D84" s="97">
        <v>49.869</v>
      </c>
      <c r="E84" s="97">
        <v>50.01</v>
      </c>
      <c r="F84" s="97">
        <v>50.052999999999997</v>
      </c>
      <c r="G84" s="97">
        <v>50.018000000000001</v>
      </c>
      <c r="H84" s="97">
        <v>50.018000000000001</v>
      </c>
      <c r="I84" s="97">
        <v>50.05</v>
      </c>
      <c r="J84" s="97">
        <v>50.005000000000003</v>
      </c>
      <c r="K84" s="97">
        <v>49.962000000000003</v>
      </c>
      <c r="L84" s="97">
        <v>50.01</v>
      </c>
      <c r="M84" s="97">
        <v>50.04</v>
      </c>
      <c r="N84" s="97">
        <v>50</v>
      </c>
      <c r="O84" s="97">
        <v>50.03</v>
      </c>
      <c r="P84" s="97">
        <v>49.96</v>
      </c>
      <c r="Q84" s="97">
        <v>49.92</v>
      </c>
      <c r="R84" s="97">
        <v>49.957000000000001</v>
      </c>
      <c r="S84" s="97">
        <v>49.948999999999998</v>
      </c>
      <c r="T84" s="97">
        <v>49.841000000000001</v>
      </c>
      <c r="U84" s="97">
        <v>50.030999999999999</v>
      </c>
      <c r="V84" s="97">
        <v>49.951000000000001</v>
      </c>
      <c r="W84" s="97">
        <v>50.02</v>
      </c>
      <c r="X84" s="97">
        <v>49.99</v>
      </c>
      <c r="Y84" s="97">
        <v>50.024999999999999</v>
      </c>
      <c r="Z84" s="97">
        <v>50</v>
      </c>
      <c r="AA84" s="97">
        <v>50.018000000000001</v>
      </c>
      <c r="AB84" s="97">
        <v>50.03</v>
      </c>
      <c r="AC84" s="97">
        <v>50.070999999999998</v>
      </c>
      <c r="AD84" s="97">
        <v>50.036000000000001</v>
      </c>
      <c r="AE84" s="97">
        <v>50.012999999999998</v>
      </c>
      <c r="AF84" s="96">
        <v>49.98</v>
      </c>
      <c r="AG84" s="98"/>
      <c r="AH84" s="56">
        <f t="shared" si="28"/>
        <v>50.070999999999998</v>
      </c>
      <c r="AI84" s="57">
        <f t="shared" si="29"/>
        <v>49.841000000000001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3">
        <v>127</v>
      </c>
      <c r="C85" s="53">
        <v>127</v>
      </c>
      <c r="D85" s="53">
        <v>127.4</v>
      </c>
      <c r="E85" s="53">
        <v>127.2</v>
      </c>
      <c r="F85" s="53">
        <v>125.7</v>
      </c>
      <c r="G85" s="53">
        <v>126.9</v>
      </c>
      <c r="H85" s="53">
        <v>126.9</v>
      </c>
      <c r="I85" s="53">
        <v>125.6</v>
      </c>
      <c r="J85" s="53">
        <v>123.7</v>
      </c>
      <c r="K85" s="53">
        <v>122.2</v>
      </c>
      <c r="L85" s="53">
        <v>124.7</v>
      </c>
      <c r="M85" s="53">
        <v>125</v>
      </c>
      <c r="N85" s="53">
        <v>124.4</v>
      </c>
      <c r="O85" s="53">
        <v>128</v>
      </c>
      <c r="P85" s="53">
        <v>128.1</v>
      </c>
      <c r="Q85" s="53">
        <v>12.6</v>
      </c>
      <c r="R85" s="53">
        <v>128</v>
      </c>
      <c r="S85" s="53">
        <v>129.4</v>
      </c>
      <c r="T85" s="101">
        <v>125.8</v>
      </c>
      <c r="U85" s="101">
        <v>127.3</v>
      </c>
      <c r="V85" s="101">
        <v>126.8</v>
      </c>
      <c r="W85" s="101">
        <v>125.9</v>
      </c>
      <c r="X85" s="101">
        <v>125.1</v>
      </c>
      <c r="Y85" s="101">
        <v>126.1</v>
      </c>
      <c r="Z85" s="101">
        <v>124.6</v>
      </c>
      <c r="AA85" s="53">
        <v>124</v>
      </c>
      <c r="AB85" s="53">
        <v>124</v>
      </c>
      <c r="AC85" s="53">
        <v>125.2</v>
      </c>
      <c r="AD85" s="53">
        <v>127.9</v>
      </c>
      <c r="AE85" s="53">
        <v>127.5</v>
      </c>
      <c r="AF85" s="100">
        <v>127.3</v>
      </c>
      <c r="AG85" s="102"/>
      <c r="AH85" s="56">
        <f t="shared" si="28"/>
        <v>129.4</v>
      </c>
      <c r="AI85" s="57">
        <f t="shared" si="29"/>
        <v>12.6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3">
        <v>131</v>
      </c>
      <c r="C86" s="53">
        <v>131</v>
      </c>
      <c r="D86" s="53">
        <v>131.19999999999999</v>
      </c>
      <c r="E86" s="53">
        <v>130.80000000000001</v>
      </c>
      <c r="F86" s="53">
        <v>130.19999999999999</v>
      </c>
      <c r="G86" s="53">
        <v>130</v>
      </c>
      <c r="H86" s="53">
        <v>130</v>
      </c>
      <c r="I86" s="53">
        <v>128.69999999999999</v>
      </c>
      <c r="J86" s="53">
        <v>126.8</v>
      </c>
      <c r="K86" s="53">
        <v>125.3</v>
      </c>
      <c r="L86" s="53">
        <v>126.8</v>
      </c>
      <c r="M86" s="53">
        <v>127.1</v>
      </c>
      <c r="N86" s="53">
        <v>127.1</v>
      </c>
      <c r="O86" s="53">
        <v>129.9</v>
      </c>
      <c r="P86" s="53">
        <v>130.1</v>
      </c>
      <c r="Q86" s="53">
        <v>129.69999999999999</v>
      </c>
      <c r="R86" s="53">
        <v>130.4</v>
      </c>
      <c r="S86" s="53">
        <v>131.30000000000001</v>
      </c>
      <c r="T86" s="101">
        <v>129</v>
      </c>
      <c r="U86" s="101">
        <v>129.69999999999999</v>
      </c>
      <c r="V86" s="101">
        <v>128.80000000000001</v>
      </c>
      <c r="W86" s="101">
        <v>127.6</v>
      </c>
      <c r="X86" s="101">
        <v>126.9</v>
      </c>
      <c r="Y86" s="101">
        <v>128</v>
      </c>
      <c r="Z86" s="101">
        <v>126.8</v>
      </c>
      <c r="AA86" s="53">
        <v>126.5</v>
      </c>
      <c r="AB86" s="53">
        <v>126.5</v>
      </c>
      <c r="AC86" s="53">
        <v>128.30000000000001</v>
      </c>
      <c r="AD86" s="53">
        <v>130.9</v>
      </c>
      <c r="AE86" s="53">
        <v>131</v>
      </c>
      <c r="AF86" s="100">
        <v>130.9</v>
      </c>
      <c r="AG86" s="102"/>
      <c r="AH86" s="56">
        <f t="shared" si="28"/>
        <v>131.30000000000001</v>
      </c>
      <c r="AI86" s="57">
        <f t="shared" si="29"/>
        <v>125.3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53">
        <v>131</v>
      </c>
      <c r="C87" s="53">
        <v>131</v>
      </c>
      <c r="D87" s="53">
        <v>130.19999999999999</v>
      </c>
      <c r="E87" s="53">
        <v>130</v>
      </c>
      <c r="F87" s="53">
        <v>132.6</v>
      </c>
      <c r="G87" s="53">
        <v>129.1</v>
      </c>
      <c r="H87" s="53">
        <v>129.1</v>
      </c>
      <c r="I87" s="53">
        <v>127.9</v>
      </c>
      <c r="J87" s="53">
        <v>127.4</v>
      </c>
      <c r="K87" s="53">
        <v>126</v>
      </c>
      <c r="L87" s="53">
        <v>128.80000000000001</v>
      </c>
      <c r="M87" s="53">
        <v>128</v>
      </c>
      <c r="N87" s="53">
        <v>128.5</v>
      </c>
      <c r="O87" s="53">
        <v>130.69999999999999</v>
      </c>
      <c r="P87" s="53">
        <v>131.9</v>
      </c>
      <c r="Q87" s="53">
        <v>130.6</v>
      </c>
      <c r="R87" s="53">
        <v>130.6</v>
      </c>
      <c r="S87" s="53">
        <v>129.69999999999999</v>
      </c>
      <c r="T87" s="53">
        <v>131</v>
      </c>
      <c r="U87" s="53">
        <v>129.1</v>
      </c>
      <c r="V87" s="53">
        <v>127.6</v>
      </c>
      <c r="W87" s="101">
        <v>130.19999999999999</v>
      </c>
      <c r="X87" s="101">
        <v>130.1</v>
      </c>
      <c r="Y87" s="101">
        <v>129.5</v>
      </c>
      <c r="Z87" s="101">
        <v>130.69999999999999</v>
      </c>
      <c r="AA87" s="53">
        <v>132.69999999999999</v>
      </c>
      <c r="AB87" s="53">
        <v>132.69999999999999</v>
      </c>
      <c r="AC87" s="53">
        <v>132.1</v>
      </c>
      <c r="AD87" s="53">
        <v>132.6</v>
      </c>
      <c r="AE87" s="53">
        <v>130.5</v>
      </c>
      <c r="AF87" s="100">
        <v>131.19999999999999</v>
      </c>
      <c r="AG87" s="102"/>
      <c r="AH87" s="56">
        <f t="shared" si="28"/>
        <v>132.69999999999999</v>
      </c>
      <c r="AI87" s="57">
        <f t="shared" si="29"/>
        <v>126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53">
        <v>133.5</v>
      </c>
      <c r="C88" s="53">
        <v>133.5</v>
      </c>
      <c r="D88" s="53">
        <v>133.4</v>
      </c>
      <c r="E88" s="53">
        <v>132.9</v>
      </c>
      <c r="F88" s="53">
        <v>132.4</v>
      </c>
      <c r="G88" s="53">
        <v>131.19999999999999</v>
      </c>
      <c r="H88" s="53">
        <v>131.19999999999999</v>
      </c>
      <c r="I88" s="53">
        <v>130.19999999999999</v>
      </c>
      <c r="J88" s="53">
        <v>130.5</v>
      </c>
      <c r="K88" s="53">
        <v>128.80000000000001</v>
      </c>
      <c r="L88" s="53">
        <v>128.80000000000001</v>
      </c>
      <c r="M88" s="53">
        <v>132.1</v>
      </c>
      <c r="N88" s="53">
        <v>132.30000000000001</v>
      </c>
      <c r="O88" s="53">
        <v>133.5</v>
      </c>
      <c r="P88" s="53">
        <v>134.6</v>
      </c>
      <c r="Q88" s="53">
        <v>134.6</v>
      </c>
      <c r="R88" s="53">
        <v>134</v>
      </c>
      <c r="S88" s="53">
        <v>132.6</v>
      </c>
      <c r="T88" s="53">
        <v>134</v>
      </c>
      <c r="U88" s="53">
        <v>133</v>
      </c>
      <c r="V88" s="53">
        <v>131.4</v>
      </c>
      <c r="W88" s="101">
        <v>134</v>
      </c>
      <c r="X88" s="101">
        <v>134.69999999999999</v>
      </c>
      <c r="Y88" s="101">
        <v>131.80000000000001</v>
      </c>
      <c r="Z88" s="101">
        <v>134.4</v>
      </c>
      <c r="AA88" s="53">
        <v>136.4</v>
      </c>
      <c r="AB88" s="53">
        <v>136.4</v>
      </c>
      <c r="AC88" s="53">
        <v>134.5</v>
      </c>
      <c r="AD88" s="53">
        <v>135.30000000000001</v>
      </c>
      <c r="AE88" s="53">
        <v>134</v>
      </c>
      <c r="AF88" s="100">
        <v>134.19999999999999</v>
      </c>
      <c r="AG88" s="102"/>
      <c r="AH88" s="56">
        <f t="shared" si="28"/>
        <v>136.4</v>
      </c>
      <c r="AI88" s="57">
        <f t="shared" si="29"/>
        <v>128.80000000000001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5">
        <v>134</v>
      </c>
      <c r="C89" s="105">
        <v>132</v>
      </c>
      <c r="D89" s="105">
        <v>133.6</v>
      </c>
      <c r="E89" s="105">
        <v>132.80000000000001</v>
      </c>
      <c r="F89" s="105">
        <v>130.9</v>
      </c>
      <c r="G89" s="105">
        <v>133.1</v>
      </c>
      <c r="H89" s="105">
        <v>133.1</v>
      </c>
      <c r="I89" s="105">
        <v>134.4</v>
      </c>
      <c r="J89" s="105">
        <v>131.69999999999999</v>
      </c>
      <c r="K89" s="105">
        <v>132.5</v>
      </c>
      <c r="L89" s="105">
        <v>131.4</v>
      </c>
      <c r="M89" s="105">
        <v>132.1</v>
      </c>
      <c r="N89" s="105">
        <v>132.1</v>
      </c>
      <c r="O89" s="105">
        <v>135.80000000000001</v>
      </c>
      <c r="P89" s="105">
        <v>134</v>
      </c>
      <c r="Q89" s="105">
        <v>133.1</v>
      </c>
      <c r="R89" s="105">
        <v>133.1</v>
      </c>
      <c r="S89" s="105">
        <v>135.1</v>
      </c>
      <c r="T89" s="105">
        <v>134</v>
      </c>
      <c r="U89" s="105">
        <v>136.4</v>
      </c>
      <c r="V89" s="105">
        <v>133.1</v>
      </c>
      <c r="W89" s="101">
        <v>132.4</v>
      </c>
      <c r="X89" s="101">
        <v>134.80000000000001</v>
      </c>
      <c r="Y89" s="101">
        <v>134.30000000000001</v>
      </c>
      <c r="Z89" s="101">
        <v>133.80000000000001</v>
      </c>
      <c r="AA89" s="105">
        <v>132.5</v>
      </c>
      <c r="AB89" s="105">
        <v>132.5</v>
      </c>
      <c r="AC89" s="105">
        <v>134</v>
      </c>
      <c r="AD89" s="105">
        <v>133.5</v>
      </c>
      <c r="AE89" s="105">
        <v>131.19999999999999</v>
      </c>
      <c r="AF89" s="104">
        <v>131.5</v>
      </c>
      <c r="AG89" s="106"/>
      <c r="AH89" s="56">
        <f t="shared" si="28"/>
        <v>136.4</v>
      </c>
      <c r="AI89" s="57">
        <f t="shared" si="29"/>
        <v>130.9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53">
        <v>132</v>
      </c>
      <c r="C90" s="53">
        <v>132</v>
      </c>
      <c r="D90" s="53">
        <v>132.4</v>
      </c>
      <c r="E90" s="53">
        <v>132.19999999999999</v>
      </c>
      <c r="F90" s="53">
        <v>130.9</v>
      </c>
      <c r="G90" s="53">
        <v>131.19999999999999</v>
      </c>
      <c r="H90" s="53">
        <v>131.19999999999999</v>
      </c>
      <c r="I90" s="53">
        <v>131.5</v>
      </c>
      <c r="J90" s="53">
        <v>128.9</v>
      </c>
      <c r="K90" s="53">
        <v>127.1</v>
      </c>
      <c r="L90" s="53">
        <v>126.4</v>
      </c>
      <c r="M90" s="53">
        <v>129.30000000000001</v>
      </c>
      <c r="N90" s="53">
        <v>127.7</v>
      </c>
      <c r="O90" s="53">
        <v>132.6</v>
      </c>
      <c r="P90" s="53">
        <v>132.80000000000001</v>
      </c>
      <c r="Q90" s="53">
        <v>131.9</v>
      </c>
      <c r="R90" s="53">
        <v>131.6</v>
      </c>
      <c r="S90" s="53">
        <v>133</v>
      </c>
      <c r="T90" s="53">
        <v>133</v>
      </c>
      <c r="U90" s="53">
        <v>134.5</v>
      </c>
      <c r="V90" s="53">
        <v>132.6</v>
      </c>
      <c r="W90" s="101">
        <v>129.80000000000001</v>
      </c>
      <c r="X90" s="101">
        <v>134.4</v>
      </c>
      <c r="Y90" s="101">
        <v>131.30000000000001</v>
      </c>
      <c r="Z90" s="101">
        <v>132.80000000000001</v>
      </c>
      <c r="AA90" s="53">
        <v>133</v>
      </c>
      <c r="AB90" s="53">
        <v>133</v>
      </c>
      <c r="AC90" s="53">
        <v>135.80000000000001</v>
      </c>
      <c r="AD90" s="53">
        <v>133.4</v>
      </c>
      <c r="AE90" s="53">
        <v>131.4</v>
      </c>
      <c r="AF90" s="100">
        <v>132</v>
      </c>
      <c r="AG90" s="102"/>
      <c r="AH90" s="56">
        <f t="shared" si="28"/>
        <v>135.80000000000001</v>
      </c>
      <c r="AI90" s="57">
        <f t="shared" si="29"/>
        <v>126.4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8">
        <v>66.400000000000006</v>
      </c>
      <c r="C91" s="108">
        <v>66.400000000000006</v>
      </c>
      <c r="D91" s="108">
        <v>66.8</v>
      </c>
      <c r="E91" s="108">
        <v>66.7</v>
      </c>
      <c r="F91" s="108">
        <v>66</v>
      </c>
      <c r="G91" s="108">
        <v>65.900000000000006</v>
      </c>
      <c r="H91" s="108">
        <v>65.900000000000006</v>
      </c>
      <c r="I91" s="108">
        <v>65.3</v>
      </c>
      <c r="J91" s="108">
        <v>64.400000000000006</v>
      </c>
      <c r="K91" s="108">
        <v>63.6</v>
      </c>
      <c r="L91" s="108">
        <v>64.3</v>
      </c>
      <c r="M91" s="108">
        <v>64.8</v>
      </c>
      <c r="N91" s="108">
        <v>64.7</v>
      </c>
      <c r="O91" s="108">
        <v>66.3</v>
      </c>
      <c r="P91" s="108">
        <v>65.900000000000006</v>
      </c>
      <c r="Q91" s="108">
        <v>65.900000000000006</v>
      </c>
      <c r="R91" s="108">
        <v>66.2</v>
      </c>
      <c r="S91" s="108">
        <v>66.599999999999994</v>
      </c>
      <c r="T91" s="108">
        <v>65.7</v>
      </c>
      <c r="U91" s="108">
        <v>65.8</v>
      </c>
      <c r="V91" s="108">
        <v>65.3</v>
      </c>
      <c r="W91" s="108">
        <v>64.7</v>
      </c>
      <c r="X91" s="108">
        <v>64.599999999999994</v>
      </c>
      <c r="Y91" s="108">
        <v>65.2</v>
      </c>
      <c r="Z91" s="108">
        <v>64.3</v>
      </c>
      <c r="AA91" s="108">
        <v>64.599999999999994</v>
      </c>
      <c r="AB91" s="108">
        <v>64.599999999999994</v>
      </c>
      <c r="AC91" s="108">
        <v>65.099999999999994</v>
      </c>
      <c r="AD91" s="108">
        <v>66.5</v>
      </c>
      <c r="AE91" s="108">
        <v>66.3</v>
      </c>
      <c r="AF91" s="107">
        <v>66.400000000000006</v>
      </c>
      <c r="AG91" s="109"/>
      <c r="AH91" s="56">
        <f t="shared" si="28"/>
        <v>66.8</v>
      </c>
      <c r="AI91" s="57">
        <f t="shared" si="29"/>
        <v>63.6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4">
        <f>SUM(B15,B18,B21:B22,B42,B44:B45,B47,B49,B94:B97,B102,B108,B114,B123,B125,B137,B144,B147:B148,B155,B157,B159,B163:B165,B167:B169,B174,B180:B181,B183:B185,B193,B198)</f>
        <v>168.44</v>
      </c>
      <c r="C93" s="114">
        <f t="shared" ref="C93:AF93" si="36">SUM(C15,C18,C21:C22,C42,C44:C45,C47,C49,C94:C97,C102,C108,C114,C123,C125,C137,C144,C147:C148,C155,C157,C159,C163:C165,C167:C169,C174,C180:C181,C183:C185,C193,C198)</f>
        <v>161.44</v>
      </c>
      <c r="D93" s="114">
        <f t="shared" si="36"/>
        <v>158.04</v>
      </c>
      <c r="E93" s="114">
        <f t="shared" si="36"/>
        <v>169.64</v>
      </c>
      <c r="F93" s="115">
        <f t="shared" si="36"/>
        <v>199.24</v>
      </c>
      <c r="G93" s="115">
        <f t="shared" si="36"/>
        <v>243.64</v>
      </c>
      <c r="H93" s="115">
        <f t="shared" si="36"/>
        <v>243.64</v>
      </c>
      <c r="I93" s="115">
        <f t="shared" si="36"/>
        <v>248.54000000000002</v>
      </c>
      <c r="J93" s="115">
        <f t="shared" si="36"/>
        <v>304.84000000000009</v>
      </c>
      <c r="K93" s="115">
        <f t="shared" si="36"/>
        <v>337.04</v>
      </c>
      <c r="L93" s="115">
        <f t="shared" si="36"/>
        <v>353.84000000000003</v>
      </c>
      <c r="M93" s="115">
        <f t="shared" si="36"/>
        <v>358.04000000000008</v>
      </c>
      <c r="N93" s="115">
        <f t="shared" si="36"/>
        <v>344.04000000000008</v>
      </c>
      <c r="O93" s="115">
        <f t="shared" si="36"/>
        <v>303.24000000000007</v>
      </c>
      <c r="P93" s="115">
        <f t="shared" si="36"/>
        <v>289.14000000000004</v>
      </c>
      <c r="Q93" s="115">
        <f t="shared" si="36"/>
        <v>272.84000000000003</v>
      </c>
      <c r="R93" s="115">
        <f t="shared" si="36"/>
        <v>255.73999999999998</v>
      </c>
      <c r="S93" s="115">
        <f t="shared" si="36"/>
        <v>247.14</v>
      </c>
      <c r="T93" s="115">
        <f t="shared" si="36"/>
        <v>255.74</v>
      </c>
      <c r="U93" s="115">
        <f t="shared" si="36"/>
        <v>299.34000000000003</v>
      </c>
      <c r="V93" s="115">
        <f t="shared" si="36"/>
        <v>346.74000000000007</v>
      </c>
      <c r="W93" s="115">
        <f t="shared" si="36"/>
        <v>387.84000000000003</v>
      </c>
      <c r="X93" s="115">
        <f t="shared" si="36"/>
        <v>384.44000000000005</v>
      </c>
      <c r="Y93" s="115">
        <f t="shared" si="36"/>
        <v>401.94000000000005</v>
      </c>
      <c r="Z93" s="115">
        <f t="shared" si="36"/>
        <v>366.04000000000008</v>
      </c>
      <c r="AA93" s="115">
        <f t="shared" si="36"/>
        <v>350.14000000000004</v>
      </c>
      <c r="AB93" s="115">
        <f t="shared" si="36"/>
        <v>324.64000000000004</v>
      </c>
      <c r="AC93" s="115">
        <f t="shared" si="36"/>
        <v>297.14000000000004</v>
      </c>
      <c r="AD93" s="115">
        <f t="shared" si="36"/>
        <v>215.64</v>
      </c>
      <c r="AE93" s="115">
        <f t="shared" si="36"/>
        <v>190.94</v>
      </c>
      <c r="AF93" s="115">
        <f t="shared" si="36"/>
        <v>171.64</v>
      </c>
      <c r="AG93" s="116"/>
      <c r="AH93" s="56">
        <f>MAX(B93:AF93)</f>
        <v>401.94000000000005</v>
      </c>
      <c r="AI93" s="57">
        <f>MIN(B93:AF93)</f>
        <v>158.04</v>
      </c>
    </row>
    <row r="94" spans="1:88" x14ac:dyDescent="0.25">
      <c r="A94" s="117" t="s">
        <v>97</v>
      </c>
      <c r="B94" s="60">
        <v>51</v>
      </c>
      <c r="C94" s="60">
        <v>46</v>
      </c>
      <c r="D94" s="60">
        <v>49.2</v>
      </c>
      <c r="E94" s="60">
        <v>48.7</v>
      </c>
      <c r="F94" s="118">
        <v>43.7</v>
      </c>
      <c r="G94" s="118">
        <v>45</v>
      </c>
      <c r="H94" s="118">
        <v>45</v>
      </c>
      <c r="I94" s="118">
        <v>44.5</v>
      </c>
      <c r="J94" s="118">
        <v>39.799999999999997</v>
      </c>
      <c r="K94" s="118">
        <v>47.2</v>
      </c>
      <c r="L94" s="118">
        <v>40.6</v>
      </c>
      <c r="M94" s="118">
        <v>46</v>
      </c>
      <c r="N94" s="118">
        <v>44.8</v>
      </c>
      <c r="O94" s="118">
        <v>55.9</v>
      </c>
      <c r="P94" s="118">
        <v>47.1</v>
      </c>
      <c r="Q94" s="118">
        <v>41.5</v>
      </c>
      <c r="R94" s="118">
        <v>34.5</v>
      </c>
      <c r="S94" s="118">
        <v>37.9</v>
      </c>
      <c r="T94" s="49">
        <v>30.4</v>
      </c>
      <c r="U94" s="49">
        <v>50.5</v>
      </c>
      <c r="V94" s="49">
        <v>55.3</v>
      </c>
      <c r="W94" s="118">
        <v>45.3</v>
      </c>
      <c r="X94" s="118">
        <v>53.2</v>
      </c>
      <c r="Y94" s="118">
        <v>59.5</v>
      </c>
      <c r="Z94" s="118">
        <v>48.9</v>
      </c>
      <c r="AA94" s="49">
        <v>59</v>
      </c>
      <c r="AB94" s="49">
        <v>60</v>
      </c>
      <c r="AC94" s="49">
        <v>62</v>
      </c>
      <c r="AD94" s="49">
        <v>38</v>
      </c>
      <c r="AE94" s="49">
        <v>26</v>
      </c>
      <c r="AF94" s="119">
        <v>20</v>
      </c>
      <c r="AG94" s="120">
        <v>75</v>
      </c>
      <c r="AH94" s="56">
        <f t="shared" ref="AH94:AH99" si="37">IF(ABS(MAX(B94:AF94))&gt;ABS(MIN(B94:AF94)),MAX(B94:AF94),MIN(B94:AF94))</f>
        <v>62</v>
      </c>
      <c r="AI94" s="121">
        <f t="shared" ref="AI94:AI99" si="38">INDEX($B$9:$AF$9,1,MATCH(AH94,B94:AF94,0))</f>
        <v>0.875</v>
      </c>
    </row>
    <row r="95" spans="1:88" x14ac:dyDescent="0.25">
      <c r="A95" s="122" t="s">
        <v>98</v>
      </c>
      <c r="B95" s="62">
        <v>-80</v>
      </c>
      <c r="C95" s="62">
        <v>-82</v>
      </c>
      <c r="D95" s="62">
        <v>-85</v>
      </c>
      <c r="E95" s="62">
        <v>-78</v>
      </c>
      <c r="F95" s="62">
        <v>-70</v>
      </c>
      <c r="G95" s="62">
        <v>-55</v>
      </c>
      <c r="H95" s="62">
        <v>-55</v>
      </c>
      <c r="I95" s="62">
        <v>-62</v>
      </c>
      <c r="J95" s="62">
        <v>-36</v>
      </c>
      <c r="K95" s="62">
        <v>-26</v>
      </c>
      <c r="L95" s="62">
        <f>-3.3-9.1</f>
        <v>-12.399999999999999</v>
      </c>
      <c r="M95" s="62">
        <f>-3.1-8.9</f>
        <v>-12</v>
      </c>
      <c r="N95" s="62">
        <v>-12</v>
      </c>
      <c r="O95" s="62">
        <f>-6.7-13.3</f>
        <v>-20</v>
      </c>
      <c r="P95" s="62">
        <v>-25</v>
      </c>
      <c r="Q95" s="62">
        <f>-11.4-17.5</f>
        <v>-28.9</v>
      </c>
      <c r="R95" s="62">
        <v>-33.799999999999997</v>
      </c>
      <c r="S95" s="62">
        <v>-37.6</v>
      </c>
      <c r="T95" s="62">
        <v>-42.1</v>
      </c>
      <c r="U95" s="62">
        <v>-26</v>
      </c>
      <c r="V95" s="62">
        <v>-13.3</v>
      </c>
      <c r="W95" s="62">
        <v>-0.8</v>
      </c>
      <c r="X95" s="62">
        <v>2</v>
      </c>
      <c r="Y95" s="62">
        <v>4.7</v>
      </c>
      <c r="Z95" s="62">
        <v>-11</v>
      </c>
      <c r="AA95" s="53">
        <v>-16</v>
      </c>
      <c r="AB95" s="53">
        <v>-26</v>
      </c>
      <c r="AC95" s="53">
        <v>-36</v>
      </c>
      <c r="AD95" s="53">
        <v>-59</v>
      </c>
      <c r="AE95" s="53">
        <v>-64</v>
      </c>
      <c r="AF95" s="123">
        <v>-75</v>
      </c>
      <c r="AG95" s="120">
        <v>240</v>
      </c>
      <c r="AH95" s="56">
        <f t="shared" si="37"/>
        <v>-85</v>
      </c>
      <c r="AI95" s="121">
        <f t="shared" si="38"/>
        <v>0.125</v>
      </c>
    </row>
    <row r="96" spans="1:88" x14ac:dyDescent="0.25">
      <c r="A96" s="122" t="s">
        <v>99</v>
      </c>
      <c r="B96" s="62">
        <v>-12</v>
      </c>
      <c r="C96" s="62">
        <v>-10</v>
      </c>
      <c r="D96" s="62">
        <v>-8.3000000000000007</v>
      </c>
      <c r="E96" s="62">
        <v>-10.8</v>
      </c>
      <c r="F96" s="62">
        <v>-10.7</v>
      </c>
      <c r="G96" s="62">
        <v>-0.9</v>
      </c>
      <c r="H96" s="62">
        <v>-0.9</v>
      </c>
      <c r="I96" s="62">
        <v>-2.1</v>
      </c>
      <c r="J96" s="62">
        <v>2.4</v>
      </c>
      <c r="K96" s="62">
        <v>6.6</v>
      </c>
      <c r="L96" s="62">
        <v>30.7</v>
      </c>
      <c r="M96" s="62">
        <v>28.7</v>
      </c>
      <c r="N96" s="62">
        <v>24.5</v>
      </c>
      <c r="O96" s="62">
        <v>26.6</v>
      </c>
      <c r="P96" s="62">
        <v>23.6</v>
      </c>
      <c r="Q96" s="62">
        <v>16.8</v>
      </c>
      <c r="R96" s="62">
        <v>20.6</v>
      </c>
      <c r="S96" s="62">
        <v>29.2</v>
      </c>
      <c r="T96" s="62">
        <v>34.700000000000003</v>
      </c>
      <c r="U96" s="62">
        <v>39</v>
      </c>
      <c r="V96" s="62">
        <v>42.5</v>
      </c>
      <c r="W96" s="62">
        <v>47.5</v>
      </c>
      <c r="X96" s="62">
        <v>41.1</v>
      </c>
      <c r="Y96" s="62">
        <v>42.1</v>
      </c>
      <c r="Z96" s="62">
        <v>33.4</v>
      </c>
      <c r="AA96" s="53">
        <v>16.399999999999999</v>
      </c>
      <c r="AB96" s="53">
        <v>10</v>
      </c>
      <c r="AC96" s="53">
        <v>2.5</v>
      </c>
      <c r="AD96" s="53">
        <v>-4</v>
      </c>
      <c r="AE96" s="53">
        <v>-6.7</v>
      </c>
      <c r="AF96" s="123">
        <v>-12</v>
      </c>
      <c r="AG96" s="120">
        <v>60</v>
      </c>
      <c r="AH96" s="56">
        <f t="shared" si="37"/>
        <v>47.5</v>
      </c>
      <c r="AI96" s="121">
        <f t="shared" si="38"/>
        <v>0.75</v>
      </c>
    </row>
    <row r="97" spans="1:37" x14ac:dyDescent="0.25">
      <c r="A97" s="124" t="s">
        <v>100</v>
      </c>
      <c r="B97" s="65">
        <v>2</v>
      </c>
      <c r="C97" s="65">
        <v>0</v>
      </c>
      <c r="D97" s="65">
        <v>-5.3</v>
      </c>
      <c r="E97" s="65">
        <v>2.2999999999999998</v>
      </c>
      <c r="F97" s="65">
        <v>28.8</v>
      </c>
      <c r="G97" s="65">
        <v>47.1</v>
      </c>
      <c r="H97" s="65">
        <v>47.1</v>
      </c>
      <c r="I97" s="65">
        <v>60.7</v>
      </c>
      <c r="J97" s="65">
        <v>91.2</v>
      </c>
      <c r="K97" s="65">
        <v>101.8</v>
      </c>
      <c r="L97" s="65">
        <v>87.5</v>
      </c>
      <c r="M97" s="65">
        <v>87.9</v>
      </c>
      <c r="N97" s="65">
        <v>79.3</v>
      </c>
      <c r="O97" s="65">
        <v>33.299999999999997</v>
      </c>
      <c r="P97" s="65">
        <v>36</v>
      </c>
      <c r="Q97" s="65">
        <v>36</v>
      </c>
      <c r="R97" s="65">
        <v>27</v>
      </c>
      <c r="S97" s="65">
        <v>10.199999999999999</v>
      </c>
      <c r="T97" s="65">
        <v>25.3</v>
      </c>
      <c r="U97" s="65">
        <v>28.4</v>
      </c>
      <c r="V97" s="65">
        <v>54.8</v>
      </c>
      <c r="W97" s="65">
        <v>88.4</v>
      </c>
      <c r="X97" s="65">
        <v>80.7</v>
      </c>
      <c r="Y97" s="65">
        <v>88.2</v>
      </c>
      <c r="Z97" s="65">
        <v>87.3</v>
      </c>
      <c r="AA97" s="125">
        <v>83.1</v>
      </c>
      <c r="AB97" s="125">
        <v>73</v>
      </c>
      <c r="AC97" s="125">
        <v>61</v>
      </c>
      <c r="AD97" s="125">
        <v>33</v>
      </c>
      <c r="AE97" s="125">
        <v>28</v>
      </c>
      <c r="AF97" s="126">
        <v>31</v>
      </c>
      <c r="AG97" s="127">
        <v>120</v>
      </c>
      <c r="AH97" s="56">
        <f t="shared" si="37"/>
        <v>101.8</v>
      </c>
      <c r="AI97" s="121">
        <f t="shared" si="38"/>
        <v>0.3125</v>
      </c>
    </row>
    <row r="98" spans="1:37" x14ac:dyDescent="0.25">
      <c r="A98" s="124" t="s">
        <v>101</v>
      </c>
      <c r="B98" s="65">
        <v>19</v>
      </c>
      <c r="C98" s="65">
        <v>16</v>
      </c>
      <c r="D98" s="65">
        <v>14</v>
      </c>
      <c r="E98" s="65">
        <v>15</v>
      </c>
      <c r="F98" s="65">
        <v>35.700000000000003</v>
      </c>
      <c r="G98" s="65">
        <v>44.5</v>
      </c>
      <c r="H98" s="65">
        <v>44.5</v>
      </c>
      <c r="I98" s="65">
        <v>54.1</v>
      </c>
      <c r="J98" s="65">
        <v>76</v>
      </c>
      <c r="K98" s="65">
        <v>78.5</v>
      </c>
      <c r="L98" s="65">
        <v>67.5</v>
      </c>
      <c r="M98" s="65">
        <v>67.7</v>
      </c>
      <c r="N98" s="65">
        <v>62.5</v>
      </c>
      <c r="O98" s="65">
        <v>24.5</v>
      </c>
      <c r="P98" s="65">
        <v>27.8</v>
      </c>
      <c r="Q98" s="65">
        <v>31.1</v>
      </c>
      <c r="R98" s="65">
        <v>25.9</v>
      </c>
      <c r="S98" s="65">
        <v>11</v>
      </c>
      <c r="T98" s="65">
        <v>28.6</v>
      </c>
      <c r="U98" s="65">
        <v>22</v>
      </c>
      <c r="V98" s="65">
        <v>37.799999999999997</v>
      </c>
      <c r="W98" s="65">
        <v>65.8</v>
      </c>
      <c r="X98" s="65">
        <v>68.599999999999994</v>
      </c>
      <c r="Y98" s="65">
        <v>63.2</v>
      </c>
      <c r="Z98" s="65">
        <v>68.099999999999994</v>
      </c>
      <c r="AA98" s="125">
        <v>65.400000000000006</v>
      </c>
      <c r="AB98" s="125">
        <v>60</v>
      </c>
      <c r="AC98" s="125">
        <v>55.5</v>
      </c>
      <c r="AD98" s="125">
        <v>37</v>
      </c>
      <c r="AE98" s="125">
        <v>33</v>
      </c>
      <c r="AF98" s="126">
        <v>41</v>
      </c>
      <c r="AG98" s="127"/>
      <c r="AH98" s="56">
        <f t="shared" si="37"/>
        <v>78.5</v>
      </c>
      <c r="AI98" s="121">
        <f t="shared" si="38"/>
        <v>0.3125</v>
      </c>
    </row>
    <row r="99" spans="1:37" ht="15.75" thickBot="1" x14ac:dyDescent="0.3">
      <c r="A99" s="124" t="s">
        <v>254</v>
      </c>
      <c r="B99" s="65">
        <v>54</v>
      </c>
      <c r="C99" s="65">
        <v>45</v>
      </c>
      <c r="D99" s="65">
        <v>49.7</v>
      </c>
      <c r="E99" s="65">
        <v>50.4</v>
      </c>
      <c r="F99" s="65">
        <v>43.4</v>
      </c>
      <c r="G99" s="65">
        <v>34.799999999999997</v>
      </c>
      <c r="H99" s="65">
        <v>34.799999999999997</v>
      </c>
      <c r="I99" s="65">
        <v>37.200000000000003</v>
      </c>
      <c r="J99" s="65">
        <v>19.3</v>
      </c>
      <c r="K99" s="65">
        <v>31.3</v>
      </c>
      <c r="L99" s="65">
        <v>23.4</v>
      </c>
      <c r="M99" s="65">
        <v>28</v>
      </c>
      <c r="N99" s="65">
        <v>25.8</v>
      </c>
      <c r="O99" s="65">
        <v>46.8</v>
      </c>
      <c r="P99" s="65">
        <v>34.6</v>
      </c>
      <c r="Q99" s="65">
        <v>23.7</v>
      </c>
      <c r="R99" s="65">
        <v>23</v>
      </c>
      <c r="S99" s="65">
        <v>30.7</v>
      </c>
      <c r="T99" s="65">
        <v>23</v>
      </c>
      <c r="U99" s="65">
        <v>40</v>
      </c>
      <c r="V99" s="65">
        <v>38</v>
      </c>
      <c r="W99" s="65">
        <v>57</v>
      </c>
      <c r="X99" s="65">
        <v>33.9</v>
      </c>
      <c r="Y99" s="65">
        <v>41.4</v>
      </c>
      <c r="Z99" s="65">
        <v>30.6</v>
      </c>
      <c r="AA99" s="125">
        <v>42.3</v>
      </c>
      <c r="AB99" s="125">
        <v>46</v>
      </c>
      <c r="AC99" s="125">
        <v>55</v>
      </c>
      <c r="AD99" s="125">
        <v>37</v>
      </c>
      <c r="AE99" s="125">
        <v>26</v>
      </c>
      <c r="AF99" s="126">
        <v>20</v>
      </c>
      <c r="AG99" s="128"/>
      <c r="AH99" s="56">
        <f t="shared" si="37"/>
        <v>57</v>
      </c>
      <c r="AI99" s="121">
        <f t="shared" si="38"/>
        <v>0.75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55">
        <v>9.9</v>
      </c>
      <c r="C101" s="134">
        <f t="shared" ref="C101:R106" si="39">B101</f>
        <v>9.9</v>
      </c>
      <c r="D101" s="134">
        <f t="shared" si="39"/>
        <v>9.9</v>
      </c>
      <c r="E101" s="134">
        <f t="shared" si="39"/>
        <v>9.9</v>
      </c>
      <c r="F101" s="134">
        <f t="shared" si="39"/>
        <v>9.9</v>
      </c>
      <c r="G101" s="134">
        <f t="shared" si="39"/>
        <v>9.9</v>
      </c>
      <c r="H101" s="134">
        <f t="shared" si="39"/>
        <v>9.9</v>
      </c>
      <c r="I101" s="134">
        <f t="shared" si="39"/>
        <v>9.9</v>
      </c>
      <c r="J101" s="134">
        <f t="shared" si="39"/>
        <v>9.9</v>
      </c>
      <c r="K101" s="134">
        <f t="shared" si="39"/>
        <v>9.9</v>
      </c>
      <c r="L101" s="134">
        <f t="shared" si="39"/>
        <v>9.9</v>
      </c>
      <c r="M101" s="134">
        <f t="shared" si="39"/>
        <v>9.9</v>
      </c>
      <c r="N101" s="134">
        <f t="shared" si="39"/>
        <v>9.9</v>
      </c>
      <c r="O101" s="134">
        <f t="shared" si="39"/>
        <v>9.9</v>
      </c>
      <c r="P101" s="134">
        <f t="shared" si="39"/>
        <v>9.9</v>
      </c>
      <c r="Q101" s="134">
        <f t="shared" si="39"/>
        <v>9.9</v>
      </c>
      <c r="R101" s="134">
        <f t="shared" si="39"/>
        <v>9.9</v>
      </c>
      <c r="S101" s="134">
        <f t="shared" ref="S101:AF106" si="40">R101</f>
        <v>9.9</v>
      </c>
      <c r="T101" s="134">
        <f t="shared" si="40"/>
        <v>9.9</v>
      </c>
      <c r="U101" s="134">
        <f t="shared" si="40"/>
        <v>9.9</v>
      </c>
      <c r="V101" s="134">
        <f t="shared" si="40"/>
        <v>9.9</v>
      </c>
      <c r="W101" s="134">
        <f t="shared" si="40"/>
        <v>9.9</v>
      </c>
      <c r="X101" s="134">
        <f t="shared" si="40"/>
        <v>9.9</v>
      </c>
      <c r="Y101" s="134">
        <f t="shared" si="40"/>
        <v>9.9</v>
      </c>
      <c r="Z101" s="134">
        <f t="shared" si="40"/>
        <v>9.9</v>
      </c>
      <c r="AA101" s="134">
        <f t="shared" si="40"/>
        <v>9.9</v>
      </c>
      <c r="AB101" s="134">
        <f t="shared" si="40"/>
        <v>9.9</v>
      </c>
      <c r="AC101" s="134">
        <f t="shared" si="40"/>
        <v>9.9</v>
      </c>
      <c r="AD101" s="134">
        <f t="shared" si="40"/>
        <v>9.9</v>
      </c>
      <c r="AE101" s="134">
        <f t="shared" si="40"/>
        <v>9.9</v>
      </c>
      <c r="AF101" s="134">
        <f t="shared" si="40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6">
        <v>9.6</v>
      </c>
      <c r="C102" s="137">
        <f t="shared" si="39"/>
        <v>9.6</v>
      </c>
      <c r="D102" s="137">
        <f t="shared" si="39"/>
        <v>9.6</v>
      </c>
      <c r="E102" s="137">
        <f t="shared" si="39"/>
        <v>9.6</v>
      </c>
      <c r="F102" s="137">
        <f t="shared" si="39"/>
        <v>9.6</v>
      </c>
      <c r="G102" s="137">
        <f t="shared" si="39"/>
        <v>9.6</v>
      </c>
      <c r="H102" s="137">
        <f t="shared" si="39"/>
        <v>9.6</v>
      </c>
      <c r="I102" s="137">
        <f t="shared" si="39"/>
        <v>9.6</v>
      </c>
      <c r="J102" s="137">
        <f t="shared" si="39"/>
        <v>9.6</v>
      </c>
      <c r="K102" s="137">
        <f t="shared" si="39"/>
        <v>9.6</v>
      </c>
      <c r="L102" s="137">
        <f t="shared" si="39"/>
        <v>9.6</v>
      </c>
      <c r="M102" s="137">
        <f t="shared" si="39"/>
        <v>9.6</v>
      </c>
      <c r="N102" s="137">
        <f t="shared" si="39"/>
        <v>9.6</v>
      </c>
      <c r="O102" s="137">
        <f t="shared" si="39"/>
        <v>9.6</v>
      </c>
      <c r="P102" s="137">
        <f t="shared" si="39"/>
        <v>9.6</v>
      </c>
      <c r="Q102" s="137">
        <f t="shared" si="39"/>
        <v>9.6</v>
      </c>
      <c r="R102" s="137">
        <f t="shared" si="39"/>
        <v>9.6</v>
      </c>
      <c r="S102" s="137">
        <f t="shared" si="40"/>
        <v>9.6</v>
      </c>
      <c r="T102" s="137">
        <f t="shared" si="40"/>
        <v>9.6</v>
      </c>
      <c r="U102" s="137">
        <f t="shared" si="40"/>
        <v>9.6</v>
      </c>
      <c r="V102" s="137">
        <f t="shared" si="40"/>
        <v>9.6</v>
      </c>
      <c r="W102" s="137">
        <f t="shared" si="40"/>
        <v>9.6</v>
      </c>
      <c r="X102" s="137">
        <f t="shared" si="40"/>
        <v>9.6</v>
      </c>
      <c r="Y102" s="137">
        <f t="shared" si="40"/>
        <v>9.6</v>
      </c>
      <c r="Z102" s="137">
        <f t="shared" si="40"/>
        <v>9.6</v>
      </c>
      <c r="AA102" s="137">
        <f t="shared" si="40"/>
        <v>9.6</v>
      </c>
      <c r="AB102" s="137">
        <f t="shared" si="40"/>
        <v>9.6</v>
      </c>
      <c r="AC102" s="137">
        <f t="shared" si="40"/>
        <v>9.6</v>
      </c>
      <c r="AD102" s="137">
        <f t="shared" si="40"/>
        <v>9.6</v>
      </c>
      <c r="AE102" s="137">
        <f t="shared" si="40"/>
        <v>9.6</v>
      </c>
      <c r="AF102" s="137">
        <f t="shared" si="40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6">
        <v>9.98</v>
      </c>
      <c r="C103" s="137">
        <f t="shared" si="39"/>
        <v>9.98</v>
      </c>
      <c r="D103" s="137">
        <f t="shared" si="39"/>
        <v>9.98</v>
      </c>
      <c r="E103" s="137">
        <f t="shared" si="39"/>
        <v>9.98</v>
      </c>
      <c r="F103" s="137">
        <f t="shared" si="39"/>
        <v>9.98</v>
      </c>
      <c r="G103" s="137">
        <f t="shared" si="39"/>
        <v>9.98</v>
      </c>
      <c r="H103" s="137">
        <f t="shared" si="39"/>
        <v>9.98</v>
      </c>
      <c r="I103" s="137">
        <f t="shared" si="39"/>
        <v>9.98</v>
      </c>
      <c r="J103" s="137">
        <f t="shared" si="39"/>
        <v>9.98</v>
      </c>
      <c r="K103" s="137">
        <f t="shared" si="39"/>
        <v>9.98</v>
      </c>
      <c r="L103" s="137">
        <f t="shared" si="39"/>
        <v>9.98</v>
      </c>
      <c r="M103" s="137">
        <f t="shared" si="39"/>
        <v>9.98</v>
      </c>
      <c r="N103" s="137">
        <f t="shared" si="39"/>
        <v>9.98</v>
      </c>
      <c r="O103" s="137">
        <f t="shared" si="39"/>
        <v>9.98</v>
      </c>
      <c r="P103" s="137">
        <f t="shared" si="39"/>
        <v>9.98</v>
      </c>
      <c r="Q103" s="137">
        <f t="shared" si="39"/>
        <v>9.98</v>
      </c>
      <c r="R103" s="137">
        <f t="shared" si="39"/>
        <v>9.98</v>
      </c>
      <c r="S103" s="137">
        <f t="shared" si="40"/>
        <v>9.98</v>
      </c>
      <c r="T103" s="137">
        <f t="shared" si="40"/>
        <v>9.98</v>
      </c>
      <c r="U103" s="137">
        <f t="shared" si="40"/>
        <v>9.98</v>
      </c>
      <c r="V103" s="137">
        <f t="shared" si="40"/>
        <v>9.98</v>
      </c>
      <c r="W103" s="137">
        <f t="shared" si="40"/>
        <v>9.98</v>
      </c>
      <c r="X103" s="137">
        <f t="shared" si="40"/>
        <v>9.98</v>
      </c>
      <c r="Y103" s="137">
        <f t="shared" si="40"/>
        <v>9.98</v>
      </c>
      <c r="Z103" s="137">
        <f t="shared" si="40"/>
        <v>9.98</v>
      </c>
      <c r="AA103" s="137">
        <f t="shared" si="40"/>
        <v>9.98</v>
      </c>
      <c r="AB103" s="137">
        <f t="shared" si="40"/>
        <v>9.98</v>
      </c>
      <c r="AC103" s="137">
        <f t="shared" si="40"/>
        <v>9.98</v>
      </c>
      <c r="AD103" s="137">
        <f t="shared" si="40"/>
        <v>9.98</v>
      </c>
      <c r="AE103" s="137">
        <f t="shared" si="40"/>
        <v>9.98</v>
      </c>
      <c r="AF103" s="137">
        <f t="shared" si="40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6">
        <v>9.1</v>
      </c>
      <c r="C104" s="137">
        <f t="shared" si="39"/>
        <v>9.1</v>
      </c>
      <c r="D104" s="137">
        <f t="shared" si="39"/>
        <v>9.1</v>
      </c>
      <c r="E104" s="137">
        <f t="shared" si="39"/>
        <v>9.1</v>
      </c>
      <c r="F104" s="137">
        <f t="shared" si="39"/>
        <v>9.1</v>
      </c>
      <c r="G104" s="137">
        <f t="shared" si="39"/>
        <v>9.1</v>
      </c>
      <c r="H104" s="137">
        <f t="shared" si="39"/>
        <v>9.1</v>
      </c>
      <c r="I104" s="137">
        <f t="shared" si="39"/>
        <v>9.1</v>
      </c>
      <c r="J104" s="137">
        <f t="shared" si="39"/>
        <v>9.1</v>
      </c>
      <c r="K104" s="137">
        <f t="shared" si="39"/>
        <v>9.1</v>
      </c>
      <c r="L104" s="137">
        <f t="shared" si="39"/>
        <v>9.1</v>
      </c>
      <c r="M104" s="137">
        <f t="shared" si="39"/>
        <v>9.1</v>
      </c>
      <c r="N104" s="137">
        <f t="shared" si="39"/>
        <v>9.1</v>
      </c>
      <c r="O104" s="137">
        <f t="shared" si="39"/>
        <v>9.1</v>
      </c>
      <c r="P104" s="137">
        <f t="shared" si="39"/>
        <v>9.1</v>
      </c>
      <c r="Q104" s="137">
        <f t="shared" si="39"/>
        <v>9.1</v>
      </c>
      <c r="R104" s="137">
        <f t="shared" si="39"/>
        <v>9.1</v>
      </c>
      <c r="S104" s="137">
        <f t="shared" si="40"/>
        <v>9.1</v>
      </c>
      <c r="T104" s="137">
        <f t="shared" si="40"/>
        <v>9.1</v>
      </c>
      <c r="U104" s="137">
        <f t="shared" si="40"/>
        <v>9.1</v>
      </c>
      <c r="V104" s="137">
        <f t="shared" si="40"/>
        <v>9.1</v>
      </c>
      <c r="W104" s="137">
        <f t="shared" si="40"/>
        <v>9.1</v>
      </c>
      <c r="X104" s="137">
        <f t="shared" si="40"/>
        <v>9.1</v>
      </c>
      <c r="Y104" s="137">
        <f t="shared" si="40"/>
        <v>9.1</v>
      </c>
      <c r="Z104" s="137">
        <f t="shared" si="40"/>
        <v>9.1</v>
      </c>
      <c r="AA104" s="137">
        <f t="shared" si="40"/>
        <v>9.1</v>
      </c>
      <c r="AB104" s="137">
        <f t="shared" si="40"/>
        <v>9.1</v>
      </c>
      <c r="AC104" s="137">
        <f t="shared" si="40"/>
        <v>9.1</v>
      </c>
      <c r="AD104" s="137">
        <f t="shared" si="40"/>
        <v>9.1</v>
      </c>
      <c r="AE104" s="137">
        <f t="shared" si="40"/>
        <v>9.1</v>
      </c>
      <c r="AF104" s="137">
        <f t="shared" si="40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6">
        <v>9.18</v>
      </c>
      <c r="C105" s="137">
        <f t="shared" si="39"/>
        <v>9.18</v>
      </c>
      <c r="D105" s="137">
        <f t="shared" si="39"/>
        <v>9.18</v>
      </c>
      <c r="E105" s="137">
        <f t="shared" si="39"/>
        <v>9.18</v>
      </c>
      <c r="F105" s="137">
        <f t="shared" si="39"/>
        <v>9.18</v>
      </c>
      <c r="G105" s="137">
        <f t="shared" si="39"/>
        <v>9.18</v>
      </c>
      <c r="H105" s="137">
        <f t="shared" si="39"/>
        <v>9.18</v>
      </c>
      <c r="I105" s="137">
        <f t="shared" si="39"/>
        <v>9.18</v>
      </c>
      <c r="J105" s="137">
        <f t="shared" si="39"/>
        <v>9.18</v>
      </c>
      <c r="K105" s="137">
        <f t="shared" si="39"/>
        <v>9.18</v>
      </c>
      <c r="L105" s="137">
        <f t="shared" si="39"/>
        <v>9.18</v>
      </c>
      <c r="M105" s="137">
        <f t="shared" si="39"/>
        <v>9.18</v>
      </c>
      <c r="N105" s="137">
        <f t="shared" si="39"/>
        <v>9.18</v>
      </c>
      <c r="O105" s="137">
        <f t="shared" si="39"/>
        <v>9.18</v>
      </c>
      <c r="P105" s="137">
        <f t="shared" si="39"/>
        <v>9.18</v>
      </c>
      <c r="Q105" s="137">
        <f t="shared" si="39"/>
        <v>9.18</v>
      </c>
      <c r="R105" s="137">
        <f t="shared" si="39"/>
        <v>9.18</v>
      </c>
      <c r="S105" s="137">
        <f t="shared" si="40"/>
        <v>9.18</v>
      </c>
      <c r="T105" s="137">
        <f t="shared" si="40"/>
        <v>9.18</v>
      </c>
      <c r="U105" s="137">
        <f t="shared" si="40"/>
        <v>9.18</v>
      </c>
      <c r="V105" s="137">
        <f t="shared" si="40"/>
        <v>9.18</v>
      </c>
      <c r="W105" s="137">
        <f t="shared" si="40"/>
        <v>9.18</v>
      </c>
      <c r="X105" s="137">
        <f t="shared" si="40"/>
        <v>9.18</v>
      </c>
      <c r="Y105" s="137">
        <f t="shared" si="40"/>
        <v>9.18</v>
      </c>
      <c r="Z105" s="137">
        <f t="shared" si="40"/>
        <v>9.18</v>
      </c>
      <c r="AA105" s="137">
        <f t="shared" si="40"/>
        <v>9.18</v>
      </c>
      <c r="AB105" s="137">
        <f t="shared" si="40"/>
        <v>9.18</v>
      </c>
      <c r="AC105" s="137">
        <f t="shared" si="40"/>
        <v>9.18</v>
      </c>
      <c r="AD105" s="137">
        <f t="shared" si="40"/>
        <v>9.18</v>
      </c>
      <c r="AE105" s="137">
        <f t="shared" si="40"/>
        <v>9.18</v>
      </c>
      <c r="AF105" s="137">
        <f t="shared" si="40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6">
        <v>7</v>
      </c>
      <c r="C106" s="137">
        <f t="shared" si="39"/>
        <v>7</v>
      </c>
      <c r="D106" s="137">
        <f t="shared" si="39"/>
        <v>7</v>
      </c>
      <c r="E106" s="137">
        <f t="shared" si="39"/>
        <v>7</v>
      </c>
      <c r="F106" s="137">
        <f t="shared" si="39"/>
        <v>7</v>
      </c>
      <c r="G106" s="137">
        <f t="shared" si="39"/>
        <v>7</v>
      </c>
      <c r="H106" s="137">
        <f t="shared" si="39"/>
        <v>7</v>
      </c>
      <c r="I106" s="137">
        <f t="shared" si="39"/>
        <v>7</v>
      </c>
      <c r="J106" s="137">
        <f t="shared" si="39"/>
        <v>7</v>
      </c>
      <c r="K106" s="137">
        <f t="shared" si="39"/>
        <v>7</v>
      </c>
      <c r="L106" s="137">
        <f t="shared" si="39"/>
        <v>7</v>
      </c>
      <c r="M106" s="137">
        <f t="shared" si="39"/>
        <v>7</v>
      </c>
      <c r="N106" s="137">
        <f t="shared" si="39"/>
        <v>7</v>
      </c>
      <c r="O106" s="137">
        <f t="shared" si="39"/>
        <v>7</v>
      </c>
      <c r="P106" s="137">
        <f t="shared" si="39"/>
        <v>7</v>
      </c>
      <c r="Q106" s="137">
        <f t="shared" si="39"/>
        <v>7</v>
      </c>
      <c r="R106" s="137">
        <f t="shared" si="39"/>
        <v>7</v>
      </c>
      <c r="S106" s="137">
        <f t="shared" si="40"/>
        <v>7</v>
      </c>
      <c r="T106" s="137">
        <f t="shared" si="40"/>
        <v>7</v>
      </c>
      <c r="U106" s="137">
        <f t="shared" si="40"/>
        <v>7</v>
      </c>
      <c r="V106" s="137">
        <f t="shared" si="40"/>
        <v>7</v>
      </c>
      <c r="W106" s="137">
        <f t="shared" si="40"/>
        <v>7</v>
      </c>
      <c r="X106" s="137">
        <f t="shared" si="40"/>
        <v>7</v>
      </c>
      <c r="Y106" s="137">
        <f t="shared" si="40"/>
        <v>7</v>
      </c>
      <c r="Z106" s="137">
        <f t="shared" si="40"/>
        <v>7</v>
      </c>
      <c r="AA106" s="137">
        <f t="shared" si="40"/>
        <v>7</v>
      </c>
      <c r="AB106" s="137">
        <f t="shared" si="40"/>
        <v>7</v>
      </c>
      <c r="AC106" s="137">
        <f t="shared" si="40"/>
        <v>7</v>
      </c>
      <c r="AD106" s="137">
        <f t="shared" si="40"/>
        <v>7</v>
      </c>
      <c r="AE106" s="137">
        <f t="shared" si="40"/>
        <v>7</v>
      </c>
      <c r="AF106" s="137">
        <f t="shared" si="40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6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6">
        <v>2.25</v>
      </c>
      <c r="C108" s="137">
        <f t="shared" ref="C108:R109" si="41">B108</f>
        <v>2.25</v>
      </c>
      <c r="D108" s="137">
        <f t="shared" si="41"/>
        <v>2.25</v>
      </c>
      <c r="E108" s="137">
        <f t="shared" si="41"/>
        <v>2.25</v>
      </c>
      <c r="F108" s="137">
        <f t="shared" si="41"/>
        <v>2.25</v>
      </c>
      <c r="G108" s="137">
        <f t="shared" si="41"/>
        <v>2.25</v>
      </c>
      <c r="H108" s="137">
        <f t="shared" si="41"/>
        <v>2.25</v>
      </c>
      <c r="I108" s="137">
        <f t="shared" si="41"/>
        <v>2.25</v>
      </c>
      <c r="J108" s="137">
        <f t="shared" si="41"/>
        <v>2.25</v>
      </c>
      <c r="K108" s="137">
        <f t="shared" si="41"/>
        <v>2.25</v>
      </c>
      <c r="L108" s="137">
        <f t="shared" si="41"/>
        <v>2.25</v>
      </c>
      <c r="M108" s="137">
        <f t="shared" si="41"/>
        <v>2.25</v>
      </c>
      <c r="N108" s="137">
        <f t="shared" si="41"/>
        <v>2.25</v>
      </c>
      <c r="O108" s="137">
        <f t="shared" si="41"/>
        <v>2.25</v>
      </c>
      <c r="P108" s="137">
        <f t="shared" si="41"/>
        <v>2.25</v>
      </c>
      <c r="Q108" s="137">
        <f t="shared" si="41"/>
        <v>2.25</v>
      </c>
      <c r="R108" s="137">
        <f t="shared" si="41"/>
        <v>2.25</v>
      </c>
      <c r="S108" s="137">
        <f t="shared" ref="S108:AF109" si="42">R108</f>
        <v>2.25</v>
      </c>
      <c r="T108" s="137">
        <f t="shared" si="42"/>
        <v>2.25</v>
      </c>
      <c r="U108" s="137">
        <f t="shared" si="42"/>
        <v>2.25</v>
      </c>
      <c r="V108" s="137">
        <f t="shared" si="42"/>
        <v>2.25</v>
      </c>
      <c r="W108" s="137">
        <f t="shared" si="42"/>
        <v>2.25</v>
      </c>
      <c r="X108" s="137">
        <f t="shared" si="42"/>
        <v>2.25</v>
      </c>
      <c r="Y108" s="137">
        <f t="shared" si="42"/>
        <v>2.25</v>
      </c>
      <c r="Z108" s="137">
        <f t="shared" si="42"/>
        <v>2.25</v>
      </c>
      <c r="AA108" s="137">
        <f t="shared" si="42"/>
        <v>2.25</v>
      </c>
      <c r="AB108" s="137">
        <f t="shared" si="42"/>
        <v>2.25</v>
      </c>
      <c r="AC108" s="137">
        <f t="shared" si="42"/>
        <v>2.25</v>
      </c>
      <c r="AD108" s="137">
        <f t="shared" si="42"/>
        <v>2.25</v>
      </c>
      <c r="AE108" s="137">
        <f t="shared" si="42"/>
        <v>2.25</v>
      </c>
      <c r="AF108" s="137">
        <f t="shared" si="42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>
        <v>1.64</v>
      </c>
      <c r="C109" s="137">
        <f t="shared" si="41"/>
        <v>1.64</v>
      </c>
      <c r="D109" s="137">
        <f t="shared" si="41"/>
        <v>1.64</v>
      </c>
      <c r="E109" s="137">
        <f t="shared" si="41"/>
        <v>1.64</v>
      </c>
      <c r="F109" s="137">
        <f t="shared" si="41"/>
        <v>1.64</v>
      </c>
      <c r="G109" s="137">
        <f t="shared" si="41"/>
        <v>1.64</v>
      </c>
      <c r="H109" s="137">
        <f t="shared" si="41"/>
        <v>1.64</v>
      </c>
      <c r="I109" s="137">
        <f t="shared" si="41"/>
        <v>1.64</v>
      </c>
      <c r="J109" s="137">
        <f t="shared" si="41"/>
        <v>1.64</v>
      </c>
      <c r="K109" s="137">
        <f t="shared" si="41"/>
        <v>1.64</v>
      </c>
      <c r="L109" s="137">
        <f t="shared" si="41"/>
        <v>1.64</v>
      </c>
      <c r="M109" s="137">
        <f t="shared" si="41"/>
        <v>1.64</v>
      </c>
      <c r="N109" s="137">
        <f t="shared" si="41"/>
        <v>1.64</v>
      </c>
      <c r="O109" s="137">
        <f t="shared" si="41"/>
        <v>1.64</v>
      </c>
      <c r="P109" s="137">
        <f t="shared" si="41"/>
        <v>1.64</v>
      </c>
      <c r="Q109" s="137">
        <f t="shared" si="41"/>
        <v>1.64</v>
      </c>
      <c r="R109" s="137">
        <f t="shared" si="41"/>
        <v>1.64</v>
      </c>
      <c r="S109" s="137">
        <f t="shared" si="42"/>
        <v>1.64</v>
      </c>
      <c r="T109" s="137">
        <f t="shared" si="42"/>
        <v>1.64</v>
      </c>
      <c r="U109" s="137">
        <f t="shared" si="42"/>
        <v>1.64</v>
      </c>
      <c r="V109" s="137">
        <f t="shared" si="42"/>
        <v>1.64</v>
      </c>
      <c r="W109" s="137">
        <f t="shared" si="42"/>
        <v>1.64</v>
      </c>
      <c r="X109" s="137">
        <f t="shared" si="42"/>
        <v>1.64</v>
      </c>
      <c r="Y109" s="137">
        <f t="shared" si="42"/>
        <v>1.64</v>
      </c>
      <c r="Z109" s="137">
        <f t="shared" si="42"/>
        <v>1.64</v>
      </c>
      <c r="AA109" s="137">
        <f t="shared" si="42"/>
        <v>1.64</v>
      </c>
      <c r="AB109" s="137">
        <f t="shared" si="42"/>
        <v>1.64</v>
      </c>
      <c r="AC109" s="137">
        <f t="shared" si="42"/>
        <v>1.64</v>
      </c>
      <c r="AD109" s="137">
        <f t="shared" si="42"/>
        <v>1.64</v>
      </c>
      <c r="AE109" s="137">
        <f t="shared" si="42"/>
        <v>1.64</v>
      </c>
      <c r="AF109" s="137">
        <f t="shared" si="42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6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6">
        <v>1.62</v>
      </c>
      <c r="C111" s="137">
        <f t="shared" ref="C111:R118" si="43">B111</f>
        <v>1.62</v>
      </c>
      <c r="D111" s="137">
        <f t="shared" si="43"/>
        <v>1.62</v>
      </c>
      <c r="E111" s="137">
        <f t="shared" si="43"/>
        <v>1.62</v>
      </c>
      <c r="F111" s="137">
        <f t="shared" si="43"/>
        <v>1.62</v>
      </c>
      <c r="G111" s="137">
        <f t="shared" si="43"/>
        <v>1.62</v>
      </c>
      <c r="H111" s="137">
        <f t="shared" si="43"/>
        <v>1.62</v>
      </c>
      <c r="I111" s="137">
        <f t="shared" si="43"/>
        <v>1.62</v>
      </c>
      <c r="J111" s="137">
        <f t="shared" si="43"/>
        <v>1.62</v>
      </c>
      <c r="K111" s="137">
        <f t="shared" si="43"/>
        <v>1.62</v>
      </c>
      <c r="L111" s="137">
        <f t="shared" si="43"/>
        <v>1.62</v>
      </c>
      <c r="M111" s="137">
        <f t="shared" si="43"/>
        <v>1.62</v>
      </c>
      <c r="N111" s="137">
        <f t="shared" si="43"/>
        <v>1.62</v>
      </c>
      <c r="O111" s="137">
        <f t="shared" si="43"/>
        <v>1.62</v>
      </c>
      <c r="P111" s="137">
        <f t="shared" si="43"/>
        <v>1.62</v>
      </c>
      <c r="Q111" s="137">
        <f t="shared" si="43"/>
        <v>1.62</v>
      </c>
      <c r="R111" s="137">
        <f t="shared" si="43"/>
        <v>1.62</v>
      </c>
      <c r="S111" s="137">
        <f t="shared" ref="S111:AF126" si="44">R111</f>
        <v>1.62</v>
      </c>
      <c r="T111" s="137">
        <f t="shared" si="44"/>
        <v>1.62</v>
      </c>
      <c r="U111" s="137">
        <f t="shared" si="44"/>
        <v>1.62</v>
      </c>
      <c r="V111" s="137">
        <f t="shared" si="44"/>
        <v>1.62</v>
      </c>
      <c r="W111" s="137">
        <f t="shared" si="44"/>
        <v>1.62</v>
      </c>
      <c r="X111" s="137">
        <f t="shared" si="44"/>
        <v>1.62</v>
      </c>
      <c r="Y111" s="137">
        <f t="shared" si="44"/>
        <v>1.62</v>
      </c>
      <c r="Z111" s="137">
        <f t="shared" si="44"/>
        <v>1.62</v>
      </c>
      <c r="AA111" s="137">
        <f t="shared" si="44"/>
        <v>1.62</v>
      </c>
      <c r="AB111" s="137">
        <f t="shared" si="44"/>
        <v>1.62</v>
      </c>
      <c r="AC111" s="137">
        <f t="shared" si="44"/>
        <v>1.62</v>
      </c>
      <c r="AD111" s="137">
        <f t="shared" si="44"/>
        <v>1.62</v>
      </c>
      <c r="AE111" s="137">
        <f t="shared" si="44"/>
        <v>1.62</v>
      </c>
      <c r="AF111" s="137">
        <f t="shared" si="44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8.36</v>
      </c>
      <c r="C112" s="137">
        <f t="shared" si="43"/>
        <v>8.36</v>
      </c>
      <c r="D112" s="137">
        <f t="shared" si="43"/>
        <v>8.36</v>
      </c>
      <c r="E112" s="137">
        <f t="shared" si="43"/>
        <v>8.36</v>
      </c>
      <c r="F112" s="137">
        <f t="shared" si="43"/>
        <v>8.36</v>
      </c>
      <c r="G112" s="137">
        <f t="shared" si="43"/>
        <v>8.36</v>
      </c>
      <c r="H112" s="137">
        <f t="shared" si="43"/>
        <v>8.36</v>
      </c>
      <c r="I112" s="137">
        <f t="shared" si="43"/>
        <v>8.36</v>
      </c>
      <c r="J112" s="137">
        <f t="shared" si="43"/>
        <v>8.36</v>
      </c>
      <c r="K112" s="137">
        <f t="shared" si="43"/>
        <v>8.36</v>
      </c>
      <c r="L112" s="137">
        <f t="shared" si="43"/>
        <v>8.36</v>
      </c>
      <c r="M112" s="137">
        <f t="shared" si="43"/>
        <v>8.36</v>
      </c>
      <c r="N112" s="137">
        <f t="shared" si="43"/>
        <v>8.36</v>
      </c>
      <c r="O112" s="137">
        <f t="shared" si="43"/>
        <v>8.36</v>
      </c>
      <c r="P112" s="137">
        <f t="shared" si="43"/>
        <v>8.36</v>
      </c>
      <c r="Q112" s="137">
        <f t="shared" si="43"/>
        <v>8.36</v>
      </c>
      <c r="R112" s="137">
        <f t="shared" si="43"/>
        <v>8.36</v>
      </c>
      <c r="S112" s="137">
        <f t="shared" si="44"/>
        <v>8.36</v>
      </c>
      <c r="T112" s="137">
        <f t="shared" si="44"/>
        <v>8.36</v>
      </c>
      <c r="U112" s="137">
        <f t="shared" si="44"/>
        <v>8.36</v>
      </c>
      <c r="V112" s="137">
        <f t="shared" si="44"/>
        <v>8.36</v>
      </c>
      <c r="W112" s="137">
        <f t="shared" si="44"/>
        <v>8.36</v>
      </c>
      <c r="X112" s="137">
        <f t="shared" si="44"/>
        <v>8.36</v>
      </c>
      <c r="Y112" s="137">
        <f t="shared" si="44"/>
        <v>8.36</v>
      </c>
      <c r="Z112" s="137">
        <f t="shared" si="44"/>
        <v>8.36</v>
      </c>
      <c r="AA112" s="137">
        <f t="shared" si="44"/>
        <v>8.36</v>
      </c>
      <c r="AB112" s="137">
        <f t="shared" si="44"/>
        <v>8.36</v>
      </c>
      <c r="AC112" s="137">
        <f t="shared" si="44"/>
        <v>8.36</v>
      </c>
      <c r="AD112" s="137">
        <f t="shared" si="44"/>
        <v>8.36</v>
      </c>
      <c r="AE112" s="137">
        <f t="shared" si="44"/>
        <v>8.36</v>
      </c>
      <c r="AF112" s="137">
        <f t="shared" si="44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8</v>
      </c>
      <c r="C113" s="137">
        <f t="shared" si="43"/>
        <v>8</v>
      </c>
      <c r="D113" s="137">
        <f t="shared" si="43"/>
        <v>8</v>
      </c>
      <c r="E113" s="137">
        <f t="shared" si="43"/>
        <v>8</v>
      </c>
      <c r="F113" s="137">
        <f t="shared" si="43"/>
        <v>8</v>
      </c>
      <c r="G113" s="137">
        <f t="shared" si="43"/>
        <v>8</v>
      </c>
      <c r="H113" s="137">
        <f t="shared" si="43"/>
        <v>8</v>
      </c>
      <c r="I113" s="137">
        <v>5.4</v>
      </c>
      <c r="J113" s="137">
        <f t="shared" si="43"/>
        <v>5.4</v>
      </c>
      <c r="K113" s="137">
        <f t="shared" si="43"/>
        <v>5.4</v>
      </c>
      <c r="L113" s="137">
        <f t="shared" si="43"/>
        <v>5.4</v>
      </c>
      <c r="M113" s="137">
        <f t="shared" si="43"/>
        <v>5.4</v>
      </c>
      <c r="N113" s="137">
        <f t="shared" si="43"/>
        <v>5.4</v>
      </c>
      <c r="O113" s="137">
        <f t="shared" si="43"/>
        <v>5.4</v>
      </c>
      <c r="P113" s="137">
        <f t="shared" si="43"/>
        <v>5.4</v>
      </c>
      <c r="Q113" s="137">
        <f t="shared" si="43"/>
        <v>5.4</v>
      </c>
      <c r="R113" s="137">
        <f t="shared" si="43"/>
        <v>5.4</v>
      </c>
      <c r="S113" s="137">
        <f t="shared" si="44"/>
        <v>5.4</v>
      </c>
      <c r="T113" s="137">
        <f t="shared" si="44"/>
        <v>5.4</v>
      </c>
      <c r="U113" s="137">
        <f t="shared" si="44"/>
        <v>5.4</v>
      </c>
      <c r="V113" s="137">
        <f t="shared" si="44"/>
        <v>5.4</v>
      </c>
      <c r="W113" s="137">
        <f t="shared" si="44"/>
        <v>5.4</v>
      </c>
      <c r="X113" s="137">
        <f t="shared" si="44"/>
        <v>5.4</v>
      </c>
      <c r="Y113" s="137">
        <f t="shared" si="44"/>
        <v>5.4</v>
      </c>
      <c r="Z113" s="137">
        <f t="shared" si="44"/>
        <v>5.4</v>
      </c>
      <c r="AA113" s="137">
        <f t="shared" si="44"/>
        <v>5.4</v>
      </c>
      <c r="AB113" s="137">
        <f t="shared" si="44"/>
        <v>5.4</v>
      </c>
      <c r="AC113" s="137">
        <f t="shared" si="44"/>
        <v>5.4</v>
      </c>
      <c r="AD113" s="137">
        <f t="shared" si="44"/>
        <v>5.4</v>
      </c>
      <c r="AE113" s="137">
        <f t="shared" si="44"/>
        <v>5.4</v>
      </c>
      <c r="AF113" s="137">
        <f t="shared" si="44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6">
        <v>6.57</v>
      </c>
      <c r="C114" s="137">
        <f t="shared" si="43"/>
        <v>6.57</v>
      </c>
      <c r="D114" s="137">
        <f t="shared" si="43"/>
        <v>6.57</v>
      </c>
      <c r="E114" s="137">
        <f t="shared" si="43"/>
        <v>6.57</v>
      </c>
      <c r="F114" s="137">
        <f t="shared" si="43"/>
        <v>6.57</v>
      </c>
      <c r="G114" s="137">
        <f t="shared" si="43"/>
        <v>6.57</v>
      </c>
      <c r="H114" s="137">
        <f t="shared" si="43"/>
        <v>6.57</v>
      </c>
      <c r="I114" s="137">
        <f t="shared" si="43"/>
        <v>6.57</v>
      </c>
      <c r="J114" s="137">
        <f t="shared" si="43"/>
        <v>6.57</v>
      </c>
      <c r="K114" s="137">
        <f t="shared" si="43"/>
        <v>6.57</v>
      </c>
      <c r="L114" s="137">
        <f t="shared" si="43"/>
        <v>6.57</v>
      </c>
      <c r="M114" s="137">
        <f t="shared" si="43"/>
        <v>6.57</v>
      </c>
      <c r="N114" s="137">
        <f t="shared" si="43"/>
        <v>6.57</v>
      </c>
      <c r="O114" s="137">
        <f t="shared" si="43"/>
        <v>6.57</v>
      </c>
      <c r="P114" s="137">
        <f t="shared" si="43"/>
        <v>6.57</v>
      </c>
      <c r="Q114" s="137">
        <f t="shared" si="43"/>
        <v>6.57</v>
      </c>
      <c r="R114" s="137">
        <f t="shared" si="43"/>
        <v>6.57</v>
      </c>
      <c r="S114" s="137">
        <f t="shared" si="44"/>
        <v>6.57</v>
      </c>
      <c r="T114" s="137">
        <f t="shared" si="44"/>
        <v>6.57</v>
      </c>
      <c r="U114" s="137">
        <f t="shared" si="44"/>
        <v>6.57</v>
      </c>
      <c r="V114" s="137">
        <f t="shared" si="44"/>
        <v>6.57</v>
      </c>
      <c r="W114" s="137">
        <f t="shared" si="44"/>
        <v>6.57</v>
      </c>
      <c r="X114" s="137">
        <f t="shared" si="44"/>
        <v>6.57</v>
      </c>
      <c r="Y114" s="137">
        <f t="shared" si="44"/>
        <v>6.57</v>
      </c>
      <c r="Z114" s="137">
        <f t="shared" si="44"/>
        <v>6.57</v>
      </c>
      <c r="AA114" s="137">
        <f t="shared" si="44"/>
        <v>6.57</v>
      </c>
      <c r="AB114" s="137">
        <f t="shared" si="44"/>
        <v>6.57</v>
      </c>
      <c r="AC114" s="137">
        <f t="shared" si="44"/>
        <v>6.57</v>
      </c>
      <c r="AD114" s="137">
        <f t="shared" si="44"/>
        <v>6.57</v>
      </c>
      <c r="AE114" s="137">
        <f t="shared" si="44"/>
        <v>6.57</v>
      </c>
      <c r="AF114" s="137">
        <f t="shared" si="44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6">
        <v>3.43</v>
      </c>
      <c r="C115" s="137">
        <f t="shared" si="43"/>
        <v>3.43</v>
      </c>
      <c r="D115" s="137">
        <f t="shared" si="43"/>
        <v>3.43</v>
      </c>
      <c r="E115" s="137">
        <f t="shared" si="43"/>
        <v>3.43</v>
      </c>
      <c r="F115" s="137">
        <f t="shared" si="43"/>
        <v>3.43</v>
      </c>
      <c r="G115" s="137">
        <f t="shared" si="43"/>
        <v>3.43</v>
      </c>
      <c r="H115" s="137">
        <f t="shared" si="43"/>
        <v>3.43</v>
      </c>
      <c r="I115" s="137">
        <f t="shared" si="43"/>
        <v>3.43</v>
      </c>
      <c r="J115" s="137">
        <f t="shared" si="43"/>
        <v>3.43</v>
      </c>
      <c r="K115" s="137">
        <f t="shared" si="43"/>
        <v>3.43</v>
      </c>
      <c r="L115" s="137">
        <f t="shared" si="43"/>
        <v>3.43</v>
      </c>
      <c r="M115" s="137">
        <f t="shared" si="43"/>
        <v>3.43</v>
      </c>
      <c r="N115" s="137">
        <f t="shared" si="43"/>
        <v>3.43</v>
      </c>
      <c r="O115" s="137">
        <f t="shared" si="43"/>
        <v>3.43</v>
      </c>
      <c r="P115" s="137">
        <f t="shared" si="43"/>
        <v>3.43</v>
      </c>
      <c r="Q115" s="137">
        <f t="shared" si="43"/>
        <v>3.43</v>
      </c>
      <c r="R115" s="137">
        <f t="shared" si="43"/>
        <v>3.43</v>
      </c>
      <c r="S115" s="137">
        <f t="shared" si="44"/>
        <v>3.43</v>
      </c>
      <c r="T115" s="137">
        <f t="shared" si="44"/>
        <v>3.43</v>
      </c>
      <c r="U115" s="137">
        <f t="shared" si="44"/>
        <v>3.43</v>
      </c>
      <c r="V115" s="137">
        <f t="shared" si="44"/>
        <v>3.43</v>
      </c>
      <c r="W115" s="137">
        <f t="shared" si="44"/>
        <v>3.43</v>
      </c>
      <c r="X115" s="137">
        <f t="shared" si="44"/>
        <v>3.43</v>
      </c>
      <c r="Y115" s="137">
        <f t="shared" si="44"/>
        <v>3.43</v>
      </c>
      <c r="Z115" s="137">
        <f t="shared" si="44"/>
        <v>3.43</v>
      </c>
      <c r="AA115" s="137">
        <f t="shared" si="44"/>
        <v>3.43</v>
      </c>
      <c r="AB115" s="137">
        <f t="shared" si="44"/>
        <v>3.43</v>
      </c>
      <c r="AC115" s="137">
        <f t="shared" si="44"/>
        <v>3.43</v>
      </c>
      <c r="AD115" s="137">
        <f t="shared" si="44"/>
        <v>3.43</v>
      </c>
      <c r="AE115" s="137">
        <f t="shared" si="44"/>
        <v>3.43</v>
      </c>
      <c r="AF115" s="137">
        <f t="shared" si="44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6">
        <v>2.96</v>
      </c>
      <c r="C116" s="137">
        <f t="shared" si="43"/>
        <v>2.96</v>
      </c>
      <c r="D116" s="137">
        <f t="shared" si="43"/>
        <v>2.96</v>
      </c>
      <c r="E116" s="137">
        <f t="shared" si="43"/>
        <v>2.96</v>
      </c>
      <c r="F116" s="137">
        <f t="shared" si="43"/>
        <v>2.96</v>
      </c>
      <c r="G116" s="137">
        <f t="shared" si="43"/>
        <v>2.96</v>
      </c>
      <c r="H116" s="137">
        <f t="shared" si="43"/>
        <v>2.96</v>
      </c>
      <c r="I116" s="137">
        <f t="shared" si="43"/>
        <v>2.96</v>
      </c>
      <c r="J116" s="137">
        <f t="shared" si="43"/>
        <v>2.96</v>
      </c>
      <c r="K116" s="137">
        <f t="shared" si="43"/>
        <v>2.96</v>
      </c>
      <c r="L116" s="137">
        <f t="shared" si="43"/>
        <v>2.96</v>
      </c>
      <c r="M116" s="137">
        <f t="shared" si="43"/>
        <v>2.96</v>
      </c>
      <c r="N116" s="137">
        <f t="shared" si="43"/>
        <v>2.96</v>
      </c>
      <c r="O116" s="137">
        <f t="shared" si="43"/>
        <v>2.96</v>
      </c>
      <c r="P116" s="137">
        <f t="shared" si="43"/>
        <v>2.96</v>
      </c>
      <c r="Q116" s="137">
        <f t="shared" si="43"/>
        <v>2.96</v>
      </c>
      <c r="R116" s="137">
        <f t="shared" si="43"/>
        <v>2.96</v>
      </c>
      <c r="S116" s="137">
        <f t="shared" si="44"/>
        <v>2.96</v>
      </c>
      <c r="T116" s="137">
        <f t="shared" si="44"/>
        <v>2.96</v>
      </c>
      <c r="U116" s="137">
        <f t="shared" si="44"/>
        <v>2.96</v>
      </c>
      <c r="V116" s="137">
        <f t="shared" si="44"/>
        <v>2.96</v>
      </c>
      <c r="W116" s="137">
        <f t="shared" si="44"/>
        <v>2.96</v>
      </c>
      <c r="X116" s="137">
        <f t="shared" si="44"/>
        <v>2.96</v>
      </c>
      <c r="Y116" s="137">
        <f t="shared" si="44"/>
        <v>2.96</v>
      </c>
      <c r="Z116" s="137">
        <f t="shared" si="44"/>
        <v>2.96</v>
      </c>
      <c r="AA116" s="137">
        <f t="shared" si="44"/>
        <v>2.96</v>
      </c>
      <c r="AB116" s="137">
        <f t="shared" si="44"/>
        <v>2.96</v>
      </c>
      <c r="AC116" s="137">
        <f t="shared" si="44"/>
        <v>2.96</v>
      </c>
      <c r="AD116" s="137">
        <f t="shared" si="44"/>
        <v>2.96</v>
      </c>
      <c r="AE116" s="137">
        <f t="shared" si="44"/>
        <v>2.96</v>
      </c>
      <c r="AF116" s="137">
        <f t="shared" si="44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8</v>
      </c>
      <c r="C117" s="137">
        <f t="shared" si="43"/>
        <v>8</v>
      </c>
      <c r="D117" s="137">
        <f t="shared" si="43"/>
        <v>8</v>
      </c>
      <c r="E117" s="137">
        <f t="shared" si="43"/>
        <v>8</v>
      </c>
      <c r="F117" s="137">
        <f t="shared" si="43"/>
        <v>8</v>
      </c>
      <c r="G117" s="137">
        <f t="shared" si="43"/>
        <v>8</v>
      </c>
      <c r="H117" s="137">
        <f t="shared" si="43"/>
        <v>8</v>
      </c>
      <c r="I117" s="137">
        <f t="shared" si="43"/>
        <v>8</v>
      </c>
      <c r="J117" s="137">
        <f t="shared" si="43"/>
        <v>8</v>
      </c>
      <c r="K117" s="137">
        <f t="shared" si="43"/>
        <v>8</v>
      </c>
      <c r="L117" s="137">
        <f t="shared" si="43"/>
        <v>8</v>
      </c>
      <c r="M117" s="137">
        <f t="shared" si="43"/>
        <v>8</v>
      </c>
      <c r="N117" s="137">
        <f t="shared" si="43"/>
        <v>8</v>
      </c>
      <c r="O117" s="137">
        <f t="shared" si="43"/>
        <v>8</v>
      </c>
      <c r="P117" s="137">
        <f t="shared" si="43"/>
        <v>8</v>
      </c>
      <c r="Q117" s="137">
        <f t="shared" si="43"/>
        <v>8</v>
      </c>
      <c r="R117" s="137">
        <f t="shared" si="43"/>
        <v>8</v>
      </c>
      <c r="S117" s="137">
        <f t="shared" si="44"/>
        <v>8</v>
      </c>
      <c r="T117" s="137">
        <f t="shared" si="44"/>
        <v>8</v>
      </c>
      <c r="U117" s="137">
        <f t="shared" si="44"/>
        <v>8</v>
      </c>
      <c r="V117" s="137">
        <f t="shared" si="44"/>
        <v>8</v>
      </c>
      <c r="W117" s="137">
        <f t="shared" si="44"/>
        <v>8</v>
      </c>
      <c r="X117" s="137">
        <f t="shared" si="44"/>
        <v>8</v>
      </c>
      <c r="Y117" s="137">
        <f t="shared" si="44"/>
        <v>8</v>
      </c>
      <c r="Z117" s="137">
        <f t="shared" si="44"/>
        <v>8</v>
      </c>
      <c r="AA117" s="137">
        <f t="shared" si="44"/>
        <v>8</v>
      </c>
      <c r="AB117" s="137">
        <f t="shared" si="44"/>
        <v>8</v>
      </c>
      <c r="AC117" s="137">
        <f t="shared" si="44"/>
        <v>8</v>
      </c>
      <c r="AD117" s="137">
        <f t="shared" si="44"/>
        <v>8</v>
      </c>
      <c r="AE117" s="137">
        <f t="shared" si="44"/>
        <v>8</v>
      </c>
      <c r="AF117" s="137">
        <f t="shared" si="44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6">
        <v>7</v>
      </c>
      <c r="C118" s="137">
        <f>B118</f>
        <v>7</v>
      </c>
      <c r="D118" s="137">
        <f t="shared" si="43"/>
        <v>7</v>
      </c>
      <c r="E118" s="137">
        <f t="shared" si="43"/>
        <v>7</v>
      </c>
      <c r="F118" s="137">
        <f t="shared" si="43"/>
        <v>7</v>
      </c>
      <c r="G118" s="137">
        <f t="shared" si="43"/>
        <v>7</v>
      </c>
      <c r="H118" s="137">
        <f t="shared" si="43"/>
        <v>7</v>
      </c>
      <c r="I118" s="137">
        <f t="shared" si="43"/>
        <v>7</v>
      </c>
      <c r="J118" s="137">
        <f t="shared" si="43"/>
        <v>7</v>
      </c>
      <c r="K118" s="137">
        <f t="shared" si="43"/>
        <v>7</v>
      </c>
      <c r="L118" s="137">
        <f t="shared" si="43"/>
        <v>7</v>
      </c>
      <c r="M118" s="137">
        <f t="shared" si="43"/>
        <v>7</v>
      </c>
      <c r="N118" s="137">
        <f t="shared" si="43"/>
        <v>7</v>
      </c>
      <c r="O118" s="137">
        <f t="shared" si="43"/>
        <v>7</v>
      </c>
      <c r="P118" s="137">
        <f t="shared" si="43"/>
        <v>7</v>
      </c>
      <c r="Q118" s="137">
        <f t="shared" si="43"/>
        <v>7</v>
      </c>
      <c r="R118" s="137">
        <f t="shared" si="43"/>
        <v>7</v>
      </c>
      <c r="S118" s="137">
        <f t="shared" si="44"/>
        <v>7</v>
      </c>
      <c r="T118" s="137">
        <f t="shared" si="44"/>
        <v>7</v>
      </c>
      <c r="U118" s="137">
        <f t="shared" si="44"/>
        <v>7</v>
      </c>
      <c r="V118" s="137">
        <f t="shared" si="44"/>
        <v>7</v>
      </c>
      <c r="W118" s="137">
        <f t="shared" si="44"/>
        <v>7</v>
      </c>
      <c r="X118" s="137">
        <f t="shared" si="44"/>
        <v>7</v>
      </c>
      <c r="Y118" s="137">
        <f t="shared" si="44"/>
        <v>7</v>
      </c>
      <c r="Z118" s="137">
        <f t="shared" si="44"/>
        <v>7</v>
      </c>
      <c r="AA118" s="137">
        <f t="shared" si="44"/>
        <v>7</v>
      </c>
      <c r="AB118" s="137">
        <f t="shared" si="44"/>
        <v>7</v>
      </c>
      <c r="AC118" s="137">
        <f t="shared" si="44"/>
        <v>7</v>
      </c>
      <c r="AD118" s="137">
        <f t="shared" si="44"/>
        <v>7</v>
      </c>
      <c r="AE118" s="137">
        <f t="shared" si="44"/>
        <v>7</v>
      </c>
      <c r="AF118" s="137">
        <f t="shared" si="44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3.47</v>
      </c>
      <c r="C119" s="137">
        <f t="shared" ref="C119:R128" si="45">B119</f>
        <v>3.47</v>
      </c>
      <c r="D119" s="137">
        <f t="shared" si="45"/>
        <v>3.47</v>
      </c>
      <c r="E119" s="137">
        <f t="shared" si="45"/>
        <v>3.47</v>
      </c>
      <c r="F119" s="137">
        <f t="shared" si="45"/>
        <v>3.47</v>
      </c>
      <c r="G119" s="137">
        <f t="shared" si="45"/>
        <v>3.47</v>
      </c>
      <c r="H119" s="137">
        <f t="shared" si="45"/>
        <v>3.47</v>
      </c>
      <c r="I119" s="137">
        <f t="shared" si="45"/>
        <v>3.47</v>
      </c>
      <c r="J119" s="137">
        <f t="shared" si="45"/>
        <v>3.47</v>
      </c>
      <c r="K119" s="137">
        <f t="shared" si="45"/>
        <v>3.47</v>
      </c>
      <c r="L119" s="137">
        <f t="shared" si="45"/>
        <v>3.47</v>
      </c>
      <c r="M119" s="137">
        <f t="shared" si="45"/>
        <v>3.47</v>
      </c>
      <c r="N119" s="137">
        <f t="shared" si="45"/>
        <v>3.47</v>
      </c>
      <c r="O119" s="137">
        <f t="shared" si="45"/>
        <v>3.47</v>
      </c>
      <c r="P119" s="137">
        <f t="shared" si="45"/>
        <v>3.47</v>
      </c>
      <c r="Q119" s="137">
        <f t="shared" si="45"/>
        <v>3.47</v>
      </c>
      <c r="R119" s="137">
        <f t="shared" si="45"/>
        <v>3.47</v>
      </c>
      <c r="S119" s="137">
        <f t="shared" si="44"/>
        <v>3.47</v>
      </c>
      <c r="T119" s="137">
        <f t="shared" si="44"/>
        <v>3.47</v>
      </c>
      <c r="U119" s="137">
        <f t="shared" si="44"/>
        <v>3.47</v>
      </c>
      <c r="V119" s="137">
        <f t="shared" si="44"/>
        <v>3.47</v>
      </c>
      <c r="W119" s="137">
        <f t="shared" si="44"/>
        <v>3.47</v>
      </c>
      <c r="X119" s="137">
        <f t="shared" si="44"/>
        <v>3.47</v>
      </c>
      <c r="Y119" s="137">
        <f t="shared" si="44"/>
        <v>3.47</v>
      </c>
      <c r="Z119" s="137">
        <f t="shared" si="44"/>
        <v>3.47</v>
      </c>
      <c r="AA119" s="137">
        <f t="shared" si="44"/>
        <v>3.47</v>
      </c>
      <c r="AB119" s="137">
        <f t="shared" si="44"/>
        <v>3.47</v>
      </c>
      <c r="AC119" s="137">
        <f t="shared" si="44"/>
        <v>3.47</v>
      </c>
      <c r="AD119" s="137">
        <f t="shared" si="44"/>
        <v>3.47</v>
      </c>
      <c r="AE119" s="137">
        <f t="shared" si="44"/>
        <v>3.47</v>
      </c>
      <c r="AF119" s="137">
        <f t="shared" si="44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2.1</v>
      </c>
      <c r="C120" s="137">
        <f t="shared" si="45"/>
        <v>2.1</v>
      </c>
      <c r="D120" s="137">
        <f t="shared" si="45"/>
        <v>2.1</v>
      </c>
      <c r="E120" s="137">
        <f t="shared" si="45"/>
        <v>2.1</v>
      </c>
      <c r="F120" s="137">
        <f t="shared" si="45"/>
        <v>2.1</v>
      </c>
      <c r="G120" s="137">
        <f t="shared" si="45"/>
        <v>2.1</v>
      </c>
      <c r="H120" s="137">
        <f t="shared" si="45"/>
        <v>2.1</v>
      </c>
      <c r="I120" s="137">
        <f t="shared" si="45"/>
        <v>2.1</v>
      </c>
      <c r="J120" s="137">
        <f t="shared" si="45"/>
        <v>2.1</v>
      </c>
      <c r="K120" s="137">
        <f t="shared" si="45"/>
        <v>2.1</v>
      </c>
      <c r="L120" s="137">
        <f t="shared" si="45"/>
        <v>2.1</v>
      </c>
      <c r="M120" s="137">
        <f t="shared" si="45"/>
        <v>2.1</v>
      </c>
      <c r="N120" s="137">
        <f t="shared" si="45"/>
        <v>2.1</v>
      </c>
      <c r="O120" s="137">
        <f t="shared" si="45"/>
        <v>2.1</v>
      </c>
      <c r="P120" s="137">
        <f t="shared" si="45"/>
        <v>2.1</v>
      </c>
      <c r="Q120" s="137">
        <f t="shared" si="45"/>
        <v>2.1</v>
      </c>
      <c r="R120" s="137">
        <f t="shared" si="45"/>
        <v>2.1</v>
      </c>
      <c r="S120" s="137">
        <f t="shared" si="44"/>
        <v>2.1</v>
      </c>
      <c r="T120" s="137">
        <f t="shared" si="44"/>
        <v>2.1</v>
      </c>
      <c r="U120" s="137">
        <f t="shared" si="44"/>
        <v>2.1</v>
      </c>
      <c r="V120" s="137">
        <f t="shared" si="44"/>
        <v>2.1</v>
      </c>
      <c r="W120" s="137">
        <f t="shared" si="44"/>
        <v>2.1</v>
      </c>
      <c r="X120" s="137">
        <f t="shared" si="44"/>
        <v>2.1</v>
      </c>
      <c r="Y120" s="137">
        <f t="shared" si="44"/>
        <v>2.1</v>
      </c>
      <c r="Z120" s="137">
        <f t="shared" si="44"/>
        <v>2.1</v>
      </c>
      <c r="AA120" s="137">
        <f t="shared" si="44"/>
        <v>2.1</v>
      </c>
      <c r="AB120" s="137">
        <f t="shared" si="44"/>
        <v>2.1</v>
      </c>
      <c r="AC120" s="137">
        <f t="shared" si="44"/>
        <v>2.1</v>
      </c>
      <c r="AD120" s="137">
        <f t="shared" si="44"/>
        <v>2.1</v>
      </c>
      <c r="AE120" s="137">
        <f t="shared" si="44"/>
        <v>2.1</v>
      </c>
      <c r="AF120" s="137">
        <f t="shared" si="44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9.3000000000000007</v>
      </c>
      <c r="C121" s="137">
        <f t="shared" si="45"/>
        <v>9.3000000000000007</v>
      </c>
      <c r="D121" s="137">
        <f t="shared" si="45"/>
        <v>9.3000000000000007</v>
      </c>
      <c r="E121" s="137">
        <f t="shared" si="45"/>
        <v>9.3000000000000007</v>
      </c>
      <c r="F121" s="137">
        <f t="shared" si="45"/>
        <v>9.3000000000000007</v>
      </c>
      <c r="G121" s="137">
        <f t="shared" si="45"/>
        <v>9.3000000000000007</v>
      </c>
      <c r="H121" s="137">
        <f t="shared" si="45"/>
        <v>9.3000000000000007</v>
      </c>
      <c r="I121" s="137">
        <f t="shared" si="45"/>
        <v>9.3000000000000007</v>
      </c>
      <c r="J121" s="137">
        <f t="shared" si="45"/>
        <v>9.3000000000000007</v>
      </c>
      <c r="K121" s="137">
        <f t="shared" si="45"/>
        <v>9.3000000000000007</v>
      </c>
      <c r="L121" s="137">
        <f t="shared" si="45"/>
        <v>9.3000000000000007</v>
      </c>
      <c r="M121" s="137">
        <f t="shared" si="45"/>
        <v>9.3000000000000007</v>
      </c>
      <c r="N121" s="137">
        <f t="shared" si="45"/>
        <v>9.3000000000000007</v>
      </c>
      <c r="O121" s="137">
        <f t="shared" si="45"/>
        <v>9.3000000000000007</v>
      </c>
      <c r="P121" s="137">
        <f t="shared" si="45"/>
        <v>9.3000000000000007</v>
      </c>
      <c r="Q121" s="137">
        <f t="shared" si="45"/>
        <v>9.3000000000000007</v>
      </c>
      <c r="R121" s="137">
        <f t="shared" si="45"/>
        <v>9.3000000000000007</v>
      </c>
      <c r="S121" s="137">
        <f t="shared" si="44"/>
        <v>9.3000000000000007</v>
      </c>
      <c r="T121" s="137">
        <f t="shared" si="44"/>
        <v>9.3000000000000007</v>
      </c>
      <c r="U121" s="137">
        <f t="shared" si="44"/>
        <v>9.3000000000000007</v>
      </c>
      <c r="V121" s="137">
        <f t="shared" si="44"/>
        <v>9.3000000000000007</v>
      </c>
      <c r="W121" s="137">
        <f t="shared" si="44"/>
        <v>9.3000000000000007</v>
      </c>
      <c r="X121" s="137">
        <f t="shared" si="44"/>
        <v>9.3000000000000007</v>
      </c>
      <c r="Y121" s="137">
        <f t="shared" si="44"/>
        <v>9.3000000000000007</v>
      </c>
      <c r="Z121" s="137">
        <f t="shared" si="44"/>
        <v>9.3000000000000007</v>
      </c>
      <c r="AA121" s="137">
        <f t="shared" si="44"/>
        <v>9.3000000000000007</v>
      </c>
      <c r="AB121" s="137">
        <f t="shared" si="44"/>
        <v>9.3000000000000007</v>
      </c>
      <c r="AC121" s="137">
        <f t="shared" si="44"/>
        <v>9.3000000000000007</v>
      </c>
      <c r="AD121" s="137">
        <f t="shared" si="44"/>
        <v>9.3000000000000007</v>
      </c>
      <c r="AE121" s="137">
        <f t="shared" si="44"/>
        <v>9.3000000000000007</v>
      </c>
      <c r="AF121" s="137">
        <f t="shared" si="44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45"/>
        <v>0</v>
      </c>
      <c r="D122" s="137">
        <f t="shared" si="45"/>
        <v>0</v>
      </c>
      <c r="E122" s="137">
        <f t="shared" si="45"/>
        <v>0</v>
      </c>
      <c r="F122" s="137">
        <f t="shared" si="45"/>
        <v>0</v>
      </c>
      <c r="G122" s="137">
        <f t="shared" si="45"/>
        <v>0</v>
      </c>
      <c r="H122" s="137">
        <f t="shared" si="45"/>
        <v>0</v>
      </c>
      <c r="I122" s="137">
        <f t="shared" si="45"/>
        <v>0</v>
      </c>
      <c r="J122" s="137">
        <f t="shared" si="45"/>
        <v>0</v>
      </c>
      <c r="K122" s="137">
        <f t="shared" si="45"/>
        <v>0</v>
      </c>
      <c r="L122" s="137">
        <f t="shared" si="45"/>
        <v>0</v>
      </c>
      <c r="M122" s="137">
        <f t="shared" si="45"/>
        <v>0</v>
      </c>
      <c r="N122" s="137">
        <f t="shared" si="45"/>
        <v>0</v>
      </c>
      <c r="O122" s="137">
        <f t="shared" si="45"/>
        <v>0</v>
      </c>
      <c r="P122" s="137">
        <f t="shared" si="45"/>
        <v>0</v>
      </c>
      <c r="Q122" s="137">
        <f t="shared" si="45"/>
        <v>0</v>
      </c>
      <c r="R122" s="137">
        <f t="shared" si="45"/>
        <v>0</v>
      </c>
      <c r="S122" s="137">
        <f t="shared" si="44"/>
        <v>0</v>
      </c>
      <c r="T122" s="137">
        <f t="shared" si="44"/>
        <v>0</v>
      </c>
      <c r="U122" s="137">
        <f t="shared" si="44"/>
        <v>0</v>
      </c>
      <c r="V122" s="137">
        <f t="shared" si="44"/>
        <v>0</v>
      </c>
      <c r="W122" s="137">
        <f t="shared" si="44"/>
        <v>0</v>
      </c>
      <c r="X122" s="137">
        <f t="shared" si="44"/>
        <v>0</v>
      </c>
      <c r="Y122" s="137">
        <f t="shared" si="44"/>
        <v>0</v>
      </c>
      <c r="Z122" s="137">
        <f t="shared" si="44"/>
        <v>0</v>
      </c>
      <c r="AA122" s="137">
        <f t="shared" si="44"/>
        <v>0</v>
      </c>
      <c r="AB122" s="137">
        <f t="shared" si="44"/>
        <v>0</v>
      </c>
      <c r="AC122" s="137">
        <f t="shared" si="44"/>
        <v>0</v>
      </c>
      <c r="AD122" s="137">
        <f t="shared" si="44"/>
        <v>0</v>
      </c>
      <c r="AE122" s="137">
        <f t="shared" si="44"/>
        <v>0</v>
      </c>
      <c r="AF122" s="137">
        <f t="shared" si="44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0</v>
      </c>
      <c r="C123" s="137">
        <f t="shared" si="45"/>
        <v>0</v>
      </c>
      <c r="D123" s="137">
        <f t="shared" si="45"/>
        <v>0</v>
      </c>
      <c r="E123" s="137">
        <f t="shared" si="45"/>
        <v>0</v>
      </c>
      <c r="F123" s="137">
        <f t="shared" si="45"/>
        <v>0</v>
      </c>
      <c r="G123" s="137">
        <f t="shared" si="45"/>
        <v>0</v>
      </c>
      <c r="H123" s="137">
        <f t="shared" si="45"/>
        <v>0</v>
      </c>
      <c r="I123" s="137">
        <f t="shared" si="45"/>
        <v>0</v>
      </c>
      <c r="J123" s="137">
        <f t="shared" si="45"/>
        <v>0</v>
      </c>
      <c r="K123" s="137">
        <f t="shared" si="45"/>
        <v>0</v>
      </c>
      <c r="L123" s="137">
        <f t="shared" si="45"/>
        <v>0</v>
      </c>
      <c r="M123" s="137">
        <f t="shared" si="45"/>
        <v>0</v>
      </c>
      <c r="N123" s="137">
        <f t="shared" si="45"/>
        <v>0</v>
      </c>
      <c r="O123" s="137">
        <f t="shared" si="45"/>
        <v>0</v>
      </c>
      <c r="P123" s="137">
        <f t="shared" si="45"/>
        <v>0</v>
      </c>
      <c r="Q123" s="137">
        <f t="shared" si="45"/>
        <v>0</v>
      </c>
      <c r="R123" s="137">
        <f t="shared" si="45"/>
        <v>0</v>
      </c>
      <c r="S123" s="137">
        <f t="shared" si="44"/>
        <v>0</v>
      </c>
      <c r="T123" s="137">
        <f t="shared" si="44"/>
        <v>0</v>
      </c>
      <c r="U123" s="137">
        <f t="shared" si="44"/>
        <v>0</v>
      </c>
      <c r="V123" s="137">
        <f t="shared" si="44"/>
        <v>0</v>
      </c>
      <c r="W123" s="137">
        <f t="shared" si="44"/>
        <v>0</v>
      </c>
      <c r="X123" s="137">
        <f t="shared" si="44"/>
        <v>0</v>
      </c>
      <c r="Y123" s="137">
        <f t="shared" si="44"/>
        <v>0</v>
      </c>
      <c r="Z123" s="137">
        <f t="shared" si="44"/>
        <v>0</v>
      </c>
      <c r="AA123" s="137">
        <f t="shared" si="44"/>
        <v>0</v>
      </c>
      <c r="AB123" s="137">
        <f t="shared" si="44"/>
        <v>0</v>
      </c>
      <c r="AC123" s="137">
        <f t="shared" si="44"/>
        <v>0</v>
      </c>
      <c r="AD123" s="137">
        <f t="shared" si="44"/>
        <v>0</v>
      </c>
      <c r="AE123" s="137">
        <f t="shared" si="44"/>
        <v>0</v>
      </c>
      <c r="AF123" s="137">
        <f t="shared" si="44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6">
        <v>5</v>
      </c>
      <c r="C124" s="137">
        <f t="shared" si="45"/>
        <v>5</v>
      </c>
      <c r="D124" s="137">
        <f t="shared" si="45"/>
        <v>5</v>
      </c>
      <c r="E124" s="137">
        <f t="shared" si="45"/>
        <v>5</v>
      </c>
      <c r="F124" s="137">
        <f t="shared" si="45"/>
        <v>5</v>
      </c>
      <c r="G124" s="137">
        <f t="shared" si="45"/>
        <v>5</v>
      </c>
      <c r="H124" s="137">
        <f t="shared" si="45"/>
        <v>5</v>
      </c>
      <c r="I124" s="137">
        <f t="shared" si="45"/>
        <v>5</v>
      </c>
      <c r="J124" s="137">
        <f t="shared" si="45"/>
        <v>5</v>
      </c>
      <c r="K124" s="137">
        <f t="shared" si="45"/>
        <v>5</v>
      </c>
      <c r="L124" s="137">
        <f t="shared" si="45"/>
        <v>5</v>
      </c>
      <c r="M124" s="137">
        <f t="shared" si="45"/>
        <v>5</v>
      </c>
      <c r="N124" s="137">
        <f t="shared" si="45"/>
        <v>5</v>
      </c>
      <c r="O124" s="137">
        <f t="shared" si="45"/>
        <v>5</v>
      </c>
      <c r="P124" s="137">
        <f t="shared" si="45"/>
        <v>5</v>
      </c>
      <c r="Q124" s="137">
        <f t="shared" si="45"/>
        <v>5</v>
      </c>
      <c r="R124" s="137">
        <f t="shared" si="45"/>
        <v>5</v>
      </c>
      <c r="S124" s="137">
        <f t="shared" si="44"/>
        <v>5</v>
      </c>
      <c r="T124" s="137">
        <f t="shared" si="44"/>
        <v>5</v>
      </c>
      <c r="U124" s="137">
        <f t="shared" si="44"/>
        <v>5</v>
      </c>
      <c r="V124" s="137">
        <f t="shared" si="44"/>
        <v>5</v>
      </c>
      <c r="W124" s="137">
        <f t="shared" si="44"/>
        <v>5</v>
      </c>
      <c r="X124" s="137">
        <f t="shared" si="44"/>
        <v>5</v>
      </c>
      <c r="Y124" s="137">
        <f t="shared" si="44"/>
        <v>5</v>
      </c>
      <c r="Z124" s="137">
        <f t="shared" si="44"/>
        <v>5</v>
      </c>
      <c r="AA124" s="137">
        <f t="shared" si="44"/>
        <v>5</v>
      </c>
      <c r="AB124" s="137">
        <f t="shared" si="44"/>
        <v>5</v>
      </c>
      <c r="AC124" s="137">
        <f t="shared" si="44"/>
        <v>5</v>
      </c>
      <c r="AD124" s="137">
        <f t="shared" si="44"/>
        <v>5</v>
      </c>
      <c r="AE124" s="137">
        <f t="shared" si="44"/>
        <v>5</v>
      </c>
      <c r="AF124" s="137">
        <f t="shared" si="44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6">
        <v>1</v>
      </c>
      <c r="C125" s="137">
        <f t="shared" si="45"/>
        <v>1</v>
      </c>
      <c r="D125" s="137">
        <f t="shared" si="45"/>
        <v>1</v>
      </c>
      <c r="E125" s="137">
        <f t="shared" si="45"/>
        <v>1</v>
      </c>
      <c r="F125" s="137">
        <f t="shared" si="45"/>
        <v>1</v>
      </c>
      <c r="G125" s="137">
        <f t="shared" si="45"/>
        <v>1</v>
      </c>
      <c r="H125" s="137">
        <f t="shared" si="45"/>
        <v>1</v>
      </c>
      <c r="I125" s="137">
        <f t="shared" si="45"/>
        <v>1</v>
      </c>
      <c r="J125" s="137">
        <f t="shared" si="45"/>
        <v>1</v>
      </c>
      <c r="K125" s="137">
        <f t="shared" si="45"/>
        <v>1</v>
      </c>
      <c r="L125" s="137">
        <f t="shared" si="45"/>
        <v>1</v>
      </c>
      <c r="M125" s="137">
        <f t="shared" si="45"/>
        <v>1</v>
      </c>
      <c r="N125" s="137">
        <f t="shared" si="45"/>
        <v>1</v>
      </c>
      <c r="O125" s="137">
        <f t="shared" si="45"/>
        <v>1</v>
      </c>
      <c r="P125" s="137">
        <f t="shared" si="45"/>
        <v>1</v>
      </c>
      <c r="Q125" s="137">
        <f t="shared" si="45"/>
        <v>1</v>
      </c>
      <c r="R125" s="137">
        <f t="shared" si="45"/>
        <v>1</v>
      </c>
      <c r="S125" s="137">
        <f t="shared" si="44"/>
        <v>1</v>
      </c>
      <c r="T125" s="137">
        <f t="shared" si="44"/>
        <v>1</v>
      </c>
      <c r="U125" s="137">
        <f t="shared" si="44"/>
        <v>1</v>
      </c>
      <c r="V125" s="137">
        <f t="shared" si="44"/>
        <v>1</v>
      </c>
      <c r="W125" s="137">
        <f t="shared" si="44"/>
        <v>1</v>
      </c>
      <c r="X125" s="137">
        <f t="shared" si="44"/>
        <v>1</v>
      </c>
      <c r="Y125" s="137">
        <f t="shared" si="44"/>
        <v>1</v>
      </c>
      <c r="Z125" s="137">
        <f t="shared" si="44"/>
        <v>1</v>
      </c>
      <c r="AA125" s="137">
        <f t="shared" si="44"/>
        <v>1</v>
      </c>
      <c r="AB125" s="137">
        <f t="shared" si="44"/>
        <v>1</v>
      </c>
      <c r="AC125" s="137">
        <f t="shared" si="44"/>
        <v>1</v>
      </c>
      <c r="AD125" s="137">
        <f t="shared" si="44"/>
        <v>1</v>
      </c>
      <c r="AE125" s="137">
        <f t="shared" si="44"/>
        <v>1</v>
      </c>
      <c r="AF125" s="137">
        <f t="shared" si="44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6">
        <v>1.58</v>
      </c>
      <c r="C126" s="137">
        <f t="shared" si="45"/>
        <v>1.58</v>
      </c>
      <c r="D126" s="137">
        <f t="shared" si="45"/>
        <v>1.58</v>
      </c>
      <c r="E126" s="137">
        <f t="shared" si="45"/>
        <v>1.58</v>
      </c>
      <c r="F126" s="137">
        <f t="shared" si="45"/>
        <v>1.58</v>
      </c>
      <c r="G126" s="137">
        <f t="shared" si="45"/>
        <v>1.58</v>
      </c>
      <c r="H126" s="137">
        <f t="shared" si="45"/>
        <v>1.58</v>
      </c>
      <c r="I126" s="137">
        <f t="shared" si="45"/>
        <v>1.58</v>
      </c>
      <c r="J126" s="137">
        <f t="shared" si="45"/>
        <v>1.58</v>
      </c>
      <c r="K126" s="137">
        <f t="shared" si="45"/>
        <v>1.58</v>
      </c>
      <c r="L126" s="137">
        <f t="shared" si="45"/>
        <v>1.58</v>
      </c>
      <c r="M126" s="137">
        <f t="shared" si="45"/>
        <v>1.58</v>
      </c>
      <c r="N126" s="137">
        <f t="shared" si="45"/>
        <v>1.58</v>
      </c>
      <c r="O126" s="137">
        <f t="shared" si="45"/>
        <v>1.58</v>
      </c>
      <c r="P126" s="137">
        <f t="shared" si="45"/>
        <v>1.58</v>
      </c>
      <c r="Q126" s="137">
        <f t="shared" si="45"/>
        <v>1.58</v>
      </c>
      <c r="R126" s="137">
        <f t="shared" si="45"/>
        <v>1.58</v>
      </c>
      <c r="S126" s="137">
        <f t="shared" si="44"/>
        <v>1.58</v>
      </c>
      <c r="T126" s="137">
        <f t="shared" si="44"/>
        <v>1.58</v>
      </c>
      <c r="U126" s="137">
        <f t="shared" si="44"/>
        <v>1.58</v>
      </c>
      <c r="V126" s="137">
        <f t="shared" si="44"/>
        <v>1.58</v>
      </c>
      <c r="W126" s="137">
        <f t="shared" si="44"/>
        <v>1.58</v>
      </c>
      <c r="X126" s="137">
        <f t="shared" si="44"/>
        <v>1.58</v>
      </c>
      <c r="Y126" s="137">
        <f t="shared" si="44"/>
        <v>1.58</v>
      </c>
      <c r="Z126" s="137">
        <f t="shared" si="44"/>
        <v>1.58</v>
      </c>
      <c r="AA126" s="137">
        <f t="shared" si="44"/>
        <v>1.58</v>
      </c>
      <c r="AB126" s="137">
        <f t="shared" si="44"/>
        <v>1.58</v>
      </c>
      <c r="AC126" s="137">
        <f t="shared" si="44"/>
        <v>1.58</v>
      </c>
      <c r="AD126" s="137">
        <f t="shared" si="44"/>
        <v>1.58</v>
      </c>
      <c r="AE126" s="137">
        <f t="shared" si="44"/>
        <v>1.58</v>
      </c>
      <c r="AF126" s="137">
        <f t="shared" si="44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6">
        <v>1.46</v>
      </c>
      <c r="C127" s="137">
        <f t="shared" si="45"/>
        <v>1.46</v>
      </c>
      <c r="D127" s="137">
        <f t="shared" si="45"/>
        <v>1.46</v>
      </c>
      <c r="E127" s="137">
        <f t="shared" si="45"/>
        <v>1.46</v>
      </c>
      <c r="F127" s="137">
        <f t="shared" si="45"/>
        <v>1.46</v>
      </c>
      <c r="G127" s="137">
        <f t="shared" si="45"/>
        <v>1.46</v>
      </c>
      <c r="H127" s="137">
        <f t="shared" si="45"/>
        <v>1.46</v>
      </c>
      <c r="I127" s="137">
        <f t="shared" si="45"/>
        <v>1.46</v>
      </c>
      <c r="J127" s="137">
        <f t="shared" si="45"/>
        <v>1.46</v>
      </c>
      <c r="K127" s="137">
        <f t="shared" si="45"/>
        <v>1.46</v>
      </c>
      <c r="L127" s="137">
        <f t="shared" si="45"/>
        <v>1.46</v>
      </c>
      <c r="M127" s="137">
        <f t="shared" si="45"/>
        <v>1.46</v>
      </c>
      <c r="N127" s="137">
        <f t="shared" si="45"/>
        <v>1.46</v>
      </c>
      <c r="O127" s="137">
        <f t="shared" si="45"/>
        <v>1.46</v>
      </c>
      <c r="P127" s="137">
        <f t="shared" si="45"/>
        <v>1.46</v>
      </c>
      <c r="Q127" s="137">
        <f t="shared" si="45"/>
        <v>1.46</v>
      </c>
      <c r="R127" s="137">
        <f t="shared" si="45"/>
        <v>1.46</v>
      </c>
      <c r="S127" s="137">
        <f t="shared" ref="S127:AF128" si="46">R127</f>
        <v>1.46</v>
      </c>
      <c r="T127" s="137">
        <f t="shared" si="46"/>
        <v>1.46</v>
      </c>
      <c r="U127" s="137">
        <f t="shared" si="46"/>
        <v>1.46</v>
      </c>
      <c r="V127" s="137">
        <f t="shared" si="46"/>
        <v>1.46</v>
      </c>
      <c r="W127" s="137">
        <f t="shared" si="46"/>
        <v>1.46</v>
      </c>
      <c r="X127" s="137">
        <f t="shared" si="46"/>
        <v>1.46</v>
      </c>
      <c r="Y127" s="137">
        <f t="shared" si="46"/>
        <v>1.46</v>
      </c>
      <c r="Z127" s="137">
        <f t="shared" si="46"/>
        <v>1.46</v>
      </c>
      <c r="AA127" s="137">
        <f t="shared" si="46"/>
        <v>1.46</v>
      </c>
      <c r="AB127" s="137">
        <f t="shared" si="46"/>
        <v>1.46</v>
      </c>
      <c r="AC127" s="137">
        <f t="shared" si="46"/>
        <v>1.46</v>
      </c>
      <c r="AD127" s="137">
        <f t="shared" si="46"/>
        <v>1.46</v>
      </c>
      <c r="AE127" s="137">
        <f t="shared" si="46"/>
        <v>1.46</v>
      </c>
      <c r="AF127" s="137">
        <f t="shared" si="46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6">
        <v>1.48</v>
      </c>
      <c r="C128" s="137">
        <f t="shared" si="45"/>
        <v>1.48</v>
      </c>
      <c r="D128" s="137">
        <f t="shared" si="45"/>
        <v>1.48</v>
      </c>
      <c r="E128" s="137">
        <f t="shared" si="45"/>
        <v>1.48</v>
      </c>
      <c r="F128" s="137">
        <f t="shared" si="45"/>
        <v>1.48</v>
      </c>
      <c r="G128" s="137">
        <f t="shared" si="45"/>
        <v>1.48</v>
      </c>
      <c r="H128" s="137">
        <f t="shared" si="45"/>
        <v>1.48</v>
      </c>
      <c r="I128" s="137">
        <f t="shared" si="45"/>
        <v>1.48</v>
      </c>
      <c r="J128" s="137">
        <f t="shared" si="45"/>
        <v>1.48</v>
      </c>
      <c r="K128" s="137">
        <f t="shared" si="45"/>
        <v>1.48</v>
      </c>
      <c r="L128" s="137">
        <f t="shared" si="45"/>
        <v>1.48</v>
      </c>
      <c r="M128" s="137">
        <f t="shared" si="45"/>
        <v>1.48</v>
      </c>
      <c r="N128" s="137">
        <f t="shared" si="45"/>
        <v>1.48</v>
      </c>
      <c r="O128" s="137">
        <f t="shared" si="45"/>
        <v>1.48</v>
      </c>
      <c r="P128" s="137">
        <f t="shared" si="45"/>
        <v>1.48</v>
      </c>
      <c r="Q128" s="137">
        <f t="shared" si="45"/>
        <v>1.48</v>
      </c>
      <c r="R128" s="137">
        <f t="shared" si="45"/>
        <v>1.48</v>
      </c>
      <c r="S128" s="137">
        <f t="shared" si="46"/>
        <v>1.48</v>
      </c>
      <c r="T128" s="137">
        <f t="shared" si="46"/>
        <v>1.48</v>
      </c>
      <c r="U128" s="137">
        <f t="shared" si="46"/>
        <v>1.48</v>
      </c>
      <c r="V128" s="137">
        <f t="shared" si="46"/>
        <v>1.48</v>
      </c>
      <c r="W128" s="137">
        <f t="shared" si="46"/>
        <v>1.48</v>
      </c>
      <c r="X128" s="137">
        <f t="shared" si="46"/>
        <v>1.48</v>
      </c>
      <c r="Y128" s="137">
        <f t="shared" si="46"/>
        <v>1.48</v>
      </c>
      <c r="Z128" s="137">
        <f t="shared" si="46"/>
        <v>1.48</v>
      </c>
      <c r="AA128" s="137">
        <f t="shared" si="46"/>
        <v>1.48</v>
      </c>
      <c r="AB128" s="137">
        <f t="shared" si="46"/>
        <v>1.48</v>
      </c>
      <c r="AC128" s="137">
        <f t="shared" si="46"/>
        <v>1.48</v>
      </c>
      <c r="AD128" s="137">
        <f t="shared" si="46"/>
        <v>1.48</v>
      </c>
      <c r="AE128" s="137">
        <f t="shared" si="46"/>
        <v>1.48</v>
      </c>
      <c r="AF128" s="137">
        <f t="shared" si="46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2.2000000000000002</v>
      </c>
      <c r="C130" s="137">
        <f t="shared" ref="C130:R137" si="47">B130</f>
        <v>2.2000000000000002</v>
      </c>
      <c r="D130" s="137">
        <f t="shared" si="47"/>
        <v>2.2000000000000002</v>
      </c>
      <c r="E130" s="137">
        <f t="shared" si="47"/>
        <v>2.2000000000000002</v>
      </c>
      <c r="F130" s="137">
        <f t="shared" si="47"/>
        <v>2.2000000000000002</v>
      </c>
      <c r="G130" s="137">
        <f t="shared" si="47"/>
        <v>2.2000000000000002</v>
      </c>
      <c r="H130" s="137">
        <f t="shared" si="47"/>
        <v>2.2000000000000002</v>
      </c>
      <c r="I130" s="137">
        <f t="shared" si="47"/>
        <v>2.2000000000000002</v>
      </c>
      <c r="J130" s="137">
        <f t="shared" si="47"/>
        <v>2.2000000000000002</v>
      </c>
      <c r="K130" s="137">
        <f t="shared" si="47"/>
        <v>2.2000000000000002</v>
      </c>
      <c r="L130" s="137">
        <f t="shared" si="47"/>
        <v>2.2000000000000002</v>
      </c>
      <c r="M130" s="137">
        <f t="shared" si="47"/>
        <v>2.2000000000000002</v>
      </c>
      <c r="N130" s="137">
        <f t="shared" si="47"/>
        <v>2.2000000000000002</v>
      </c>
      <c r="O130" s="137">
        <f t="shared" si="47"/>
        <v>2.2000000000000002</v>
      </c>
      <c r="P130" s="137">
        <f t="shared" si="47"/>
        <v>2.2000000000000002</v>
      </c>
      <c r="Q130" s="137">
        <f t="shared" si="47"/>
        <v>2.2000000000000002</v>
      </c>
      <c r="R130" s="137">
        <f t="shared" si="47"/>
        <v>2.2000000000000002</v>
      </c>
      <c r="S130" s="137">
        <f t="shared" ref="S130:AF137" si="48">R130</f>
        <v>2.2000000000000002</v>
      </c>
      <c r="T130" s="137">
        <f t="shared" si="48"/>
        <v>2.2000000000000002</v>
      </c>
      <c r="U130" s="137">
        <f t="shared" si="48"/>
        <v>2.2000000000000002</v>
      </c>
      <c r="V130" s="137">
        <f t="shared" si="48"/>
        <v>2.2000000000000002</v>
      </c>
      <c r="W130" s="137">
        <f t="shared" si="48"/>
        <v>2.2000000000000002</v>
      </c>
      <c r="X130" s="137">
        <f t="shared" si="48"/>
        <v>2.2000000000000002</v>
      </c>
      <c r="Y130" s="137">
        <f t="shared" si="48"/>
        <v>2.2000000000000002</v>
      </c>
      <c r="Z130" s="137">
        <f t="shared" si="48"/>
        <v>2.2000000000000002</v>
      </c>
      <c r="AA130" s="137">
        <f t="shared" si="48"/>
        <v>2.2000000000000002</v>
      </c>
      <c r="AB130" s="137">
        <f t="shared" si="48"/>
        <v>2.2000000000000002</v>
      </c>
      <c r="AC130" s="137">
        <f t="shared" si="48"/>
        <v>2.2000000000000002</v>
      </c>
      <c r="AD130" s="137">
        <f t="shared" si="48"/>
        <v>2.2000000000000002</v>
      </c>
      <c r="AE130" s="137">
        <f t="shared" si="48"/>
        <v>2.2000000000000002</v>
      </c>
      <c r="AF130" s="137">
        <f t="shared" si="48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2</v>
      </c>
      <c r="C131" s="137">
        <f t="shared" si="47"/>
        <v>2</v>
      </c>
      <c r="D131" s="137">
        <f t="shared" si="47"/>
        <v>2</v>
      </c>
      <c r="E131" s="137">
        <f t="shared" si="47"/>
        <v>2</v>
      </c>
      <c r="F131" s="137">
        <f t="shared" si="47"/>
        <v>2</v>
      </c>
      <c r="G131" s="137">
        <f t="shared" si="47"/>
        <v>2</v>
      </c>
      <c r="H131" s="137">
        <f t="shared" si="47"/>
        <v>2</v>
      </c>
      <c r="I131" s="137">
        <f t="shared" si="47"/>
        <v>2</v>
      </c>
      <c r="J131" s="137">
        <f t="shared" si="47"/>
        <v>2</v>
      </c>
      <c r="K131" s="137">
        <f t="shared" si="47"/>
        <v>2</v>
      </c>
      <c r="L131" s="137">
        <f t="shared" si="47"/>
        <v>2</v>
      </c>
      <c r="M131" s="137">
        <f t="shared" si="47"/>
        <v>2</v>
      </c>
      <c r="N131" s="137">
        <f t="shared" si="47"/>
        <v>2</v>
      </c>
      <c r="O131" s="137">
        <f t="shared" si="47"/>
        <v>2</v>
      </c>
      <c r="P131" s="137">
        <f t="shared" si="47"/>
        <v>2</v>
      </c>
      <c r="Q131" s="137">
        <f t="shared" si="47"/>
        <v>2</v>
      </c>
      <c r="R131" s="137">
        <f t="shared" si="47"/>
        <v>2</v>
      </c>
      <c r="S131" s="137">
        <f t="shared" si="48"/>
        <v>2</v>
      </c>
      <c r="T131" s="137">
        <f t="shared" si="48"/>
        <v>2</v>
      </c>
      <c r="U131" s="137">
        <f t="shared" si="48"/>
        <v>2</v>
      </c>
      <c r="V131" s="137">
        <f t="shared" si="48"/>
        <v>2</v>
      </c>
      <c r="W131" s="137">
        <f t="shared" si="48"/>
        <v>2</v>
      </c>
      <c r="X131" s="137">
        <f t="shared" si="48"/>
        <v>2</v>
      </c>
      <c r="Y131" s="137">
        <f t="shared" si="48"/>
        <v>2</v>
      </c>
      <c r="Z131" s="137">
        <f t="shared" si="48"/>
        <v>2</v>
      </c>
      <c r="AA131" s="137">
        <f t="shared" si="48"/>
        <v>2</v>
      </c>
      <c r="AB131" s="137">
        <f t="shared" si="48"/>
        <v>2</v>
      </c>
      <c r="AC131" s="137">
        <f t="shared" si="48"/>
        <v>2</v>
      </c>
      <c r="AD131" s="137">
        <f t="shared" si="48"/>
        <v>2</v>
      </c>
      <c r="AE131" s="137">
        <f t="shared" si="48"/>
        <v>2</v>
      </c>
      <c r="AF131" s="137">
        <f t="shared" si="48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1.25</v>
      </c>
      <c r="C132" s="137">
        <f t="shared" si="47"/>
        <v>1.25</v>
      </c>
      <c r="D132" s="137">
        <f t="shared" si="47"/>
        <v>1.25</v>
      </c>
      <c r="E132" s="137">
        <f t="shared" si="47"/>
        <v>1.25</v>
      </c>
      <c r="F132" s="137">
        <f t="shared" si="47"/>
        <v>1.25</v>
      </c>
      <c r="G132" s="137">
        <f t="shared" si="47"/>
        <v>1.25</v>
      </c>
      <c r="H132" s="137">
        <f t="shared" si="47"/>
        <v>1.25</v>
      </c>
      <c r="I132" s="137">
        <f t="shared" si="47"/>
        <v>1.25</v>
      </c>
      <c r="J132" s="137">
        <f t="shared" si="47"/>
        <v>1.25</v>
      </c>
      <c r="K132" s="137">
        <f t="shared" si="47"/>
        <v>1.25</v>
      </c>
      <c r="L132" s="137">
        <f t="shared" si="47"/>
        <v>1.25</v>
      </c>
      <c r="M132" s="137">
        <f t="shared" si="47"/>
        <v>1.25</v>
      </c>
      <c r="N132" s="137">
        <f t="shared" si="47"/>
        <v>1.25</v>
      </c>
      <c r="O132" s="137">
        <f t="shared" si="47"/>
        <v>1.25</v>
      </c>
      <c r="P132" s="137">
        <f t="shared" si="47"/>
        <v>1.25</v>
      </c>
      <c r="Q132" s="137">
        <f t="shared" si="47"/>
        <v>1.25</v>
      </c>
      <c r="R132" s="137">
        <f t="shared" si="47"/>
        <v>1.25</v>
      </c>
      <c r="S132" s="137">
        <f t="shared" si="48"/>
        <v>1.25</v>
      </c>
      <c r="T132" s="137">
        <f t="shared" si="48"/>
        <v>1.25</v>
      </c>
      <c r="U132" s="137">
        <f t="shared" si="48"/>
        <v>1.25</v>
      </c>
      <c r="V132" s="137">
        <f t="shared" si="48"/>
        <v>1.25</v>
      </c>
      <c r="W132" s="137">
        <f t="shared" si="48"/>
        <v>1.25</v>
      </c>
      <c r="X132" s="137">
        <f t="shared" si="48"/>
        <v>1.25</v>
      </c>
      <c r="Y132" s="137">
        <f t="shared" si="48"/>
        <v>1.25</v>
      </c>
      <c r="Z132" s="137">
        <f t="shared" si="48"/>
        <v>1.25</v>
      </c>
      <c r="AA132" s="137">
        <f t="shared" si="48"/>
        <v>1.25</v>
      </c>
      <c r="AB132" s="137">
        <f t="shared" si="48"/>
        <v>1.25</v>
      </c>
      <c r="AC132" s="137">
        <f t="shared" si="48"/>
        <v>1.25</v>
      </c>
      <c r="AD132" s="137">
        <f t="shared" si="48"/>
        <v>1.25</v>
      </c>
      <c r="AE132" s="137">
        <f t="shared" si="48"/>
        <v>1.25</v>
      </c>
      <c r="AF132" s="137">
        <f t="shared" si="48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1.1499999999999999</v>
      </c>
      <c r="C133" s="137">
        <f t="shared" si="47"/>
        <v>1.1499999999999999</v>
      </c>
      <c r="D133" s="137">
        <f t="shared" si="47"/>
        <v>1.1499999999999999</v>
      </c>
      <c r="E133" s="137">
        <f t="shared" si="47"/>
        <v>1.1499999999999999</v>
      </c>
      <c r="F133" s="137">
        <f t="shared" si="47"/>
        <v>1.1499999999999999</v>
      </c>
      <c r="G133" s="137">
        <f t="shared" si="47"/>
        <v>1.1499999999999999</v>
      </c>
      <c r="H133" s="137">
        <f t="shared" si="47"/>
        <v>1.1499999999999999</v>
      </c>
      <c r="I133" s="137">
        <f t="shared" si="47"/>
        <v>1.1499999999999999</v>
      </c>
      <c r="J133" s="137">
        <f t="shared" si="47"/>
        <v>1.1499999999999999</v>
      </c>
      <c r="K133" s="137">
        <f t="shared" si="47"/>
        <v>1.1499999999999999</v>
      </c>
      <c r="L133" s="137">
        <f t="shared" si="47"/>
        <v>1.1499999999999999</v>
      </c>
      <c r="M133" s="137">
        <f t="shared" si="47"/>
        <v>1.1499999999999999</v>
      </c>
      <c r="N133" s="137">
        <f t="shared" si="47"/>
        <v>1.1499999999999999</v>
      </c>
      <c r="O133" s="137">
        <f t="shared" si="47"/>
        <v>1.1499999999999999</v>
      </c>
      <c r="P133" s="137">
        <f t="shared" si="47"/>
        <v>1.1499999999999999</v>
      </c>
      <c r="Q133" s="137">
        <f t="shared" si="47"/>
        <v>1.1499999999999999</v>
      </c>
      <c r="R133" s="137">
        <f t="shared" si="47"/>
        <v>1.1499999999999999</v>
      </c>
      <c r="S133" s="137">
        <f t="shared" si="48"/>
        <v>1.1499999999999999</v>
      </c>
      <c r="T133" s="137">
        <f t="shared" si="48"/>
        <v>1.1499999999999999</v>
      </c>
      <c r="U133" s="137">
        <f t="shared" si="48"/>
        <v>1.1499999999999999</v>
      </c>
      <c r="V133" s="137">
        <f t="shared" si="48"/>
        <v>1.1499999999999999</v>
      </c>
      <c r="W133" s="137">
        <f t="shared" si="48"/>
        <v>1.1499999999999999</v>
      </c>
      <c r="X133" s="137">
        <f t="shared" si="48"/>
        <v>1.1499999999999999</v>
      </c>
      <c r="Y133" s="137">
        <f t="shared" si="48"/>
        <v>1.1499999999999999</v>
      </c>
      <c r="Z133" s="137">
        <f t="shared" si="48"/>
        <v>1.1499999999999999</v>
      </c>
      <c r="AA133" s="137">
        <f t="shared" si="48"/>
        <v>1.1499999999999999</v>
      </c>
      <c r="AB133" s="137">
        <f t="shared" si="48"/>
        <v>1.1499999999999999</v>
      </c>
      <c r="AC133" s="137">
        <f t="shared" si="48"/>
        <v>1.1499999999999999</v>
      </c>
      <c r="AD133" s="137">
        <f t="shared" si="48"/>
        <v>1.1499999999999999</v>
      </c>
      <c r="AE133" s="137">
        <f t="shared" si="48"/>
        <v>1.1499999999999999</v>
      </c>
      <c r="AF133" s="137">
        <f t="shared" si="48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6">
        <v>2.133</v>
      </c>
      <c r="C134" s="137">
        <f t="shared" si="47"/>
        <v>2.133</v>
      </c>
      <c r="D134" s="137">
        <f t="shared" si="47"/>
        <v>2.133</v>
      </c>
      <c r="E134" s="137">
        <f t="shared" si="47"/>
        <v>2.133</v>
      </c>
      <c r="F134" s="137">
        <f t="shared" si="47"/>
        <v>2.133</v>
      </c>
      <c r="G134" s="137">
        <f t="shared" si="47"/>
        <v>2.133</v>
      </c>
      <c r="H134" s="137">
        <f t="shared" si="47"/>
        <v>2.133</v>
      </c>
      <c r="I134" s="137">
        <f t="shared" si="47"/>
        <v>2.133</v>
      </c>
      <c r="J134" s="137">
        <f t="shared" si="47"/>
        <v>2.133</v>
      </c>
      <c r="K134" s="137">
        <f t="shared" si="47"/>
        <v>2.133</v>
      </c>
      <c r="L134" s="137">
        <f t="shared" si="47"/>
        <v>2.133</v>
      </c>
      <c r="M134" s="137">
        <f t="shared" si="47"/>
        <v>2.133</v>
      </c>
      <c r="N134" s="137">
        <f t="shared" si="47"/>
        <v>2.133</v>
      </c>
      <c r="O134" s="137">
        <f t="shared" si="47"/>
        <v>2.133</v>
      </c>
      <c r="P134" s="137">
        <f t="shared" si="47"/>
        <v>2.133</v>
      </c>
      <c r="Q134" s="137">
        <f t="shared" si="47"/>
        <v>2.133</v>
      </c>
      <c r="R134" s="137">
        <f t="shared" si="47"/>
        <v>2.133</v>
      </c>
      <c r="S134" s="137">
        <f t="shared" si="48"/>
        <v>2.133</v>
      </c>
      <c r="T134" s="137">
        <f t="shared" si="48"/>
        <v>2.133</v>
      </c>
      <c r="U134" s="137">
        <f t="shared" si="48"/>
        <v>2.133</v>
      </c>
      <c r="V134" s="137">
        <f t="shared" si="48"/>
        <v>2.133</v>
      </c>
      <c r="W134" s="137">
        <f t="shared" si="48"/>
        <v>2.133</v>
      </c>
      <c r="X134" s="137">
        <f t="shared" si="48"/>
        <v>2.133</v>
      </c>
      <c r="Y134" s="137">
        <f t="shared" si="48"/>
        <v>2.133</v>
      </c>
      <c r="Z134" s="137">
        <f t="shared" si="48"/>
        <v>2.133</v>
      </c>
      <c r="AA134" s="137">
        <f t="shared" si="48"/>
        <v>2.133</v>
      </c>
      <c r="AB134" s="137">
        <f t="shared" si="48"/>
        <v>2.133</v>
      </c>
      <c r="AC134" s="137">
        <f t="shared" si="48"/>
        <v>2.133</v>
      </c>
      <c r="AD134" s="137">
        <f t="shared" si="48"/>
        <v>2.133</v>
      </c>
      <c r="AE134" s="137">
        <f t="shared" si="48"/>
        <v>2.133</v>
      </c>
      <c r="AF134" s="137">
        <f t="shared" si="48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6">
        <v>2.09</v>
      </c>
      <c r="C135" s="137">
        <f t="shared" si="47"/>
        <v>2.09</v>
      </c>
      <c r="D135" s="137">
        <f t="shared" si="47"/>
        <v>2.09</v>
      </c>
      <c r="E135" s="137">
        <f t="shared" si="47"/>
        <v>2.09</v>
      </c>
      <c r="F135" s="137">
        <f t="shared" si="47"/>
        <v>2.09</v>
      </c>
      <c r="G135" s="137">
        <f t="shared" si="47"/>
        <v>2.09</v>
      </c>
      <c r="H135" s="137">
        <f t="shared" si="47"/>
        <v>2.09</v>
      </c>
      <c r="I135" s="137">
        <f t="shared" si="47"/>
        <v>2.09</v>
      </c>
      <c r="J135" s="137">
        <f t="shared" si="47"/>
        <v>2.09</v>
      </c>
      <c r="K135" s="137">
        <f t="shared" si="47"/>
        <v>2.09</v>
      </c>
      <c r="L135" s="137">
        <f t="shared" si="47"/>
        <v>2.09</v>
      </c>
      <c r="M135" s="137">
        <f t="shared" si="47"/>
        <v>2.09</v>
      </c>
      <c r="N135" s="137">
        <f t="shared" si="47"/>
        <v>2.09</v>
      </c>
      <c r="O135" s="137">
        <f t="shared" si="47"/>
        <v>2.09</v>
      </c>
      <c r="P135" s="137">
        <f t="shared" si="47"/>
        <v>2.09</v>
      </c>
      <c r="Q135" s="137">
        <f t="shared" si="47"/>
        <v>2.09</v>
      </c>
      <c r="R135" s="137">
        <f t="shared" si="47"/>
        <v>2.09</v>
      </c>
      <c r="S135" s="137">
        <f t="shared" si="48"/>
        <v>2.09</v>
      </c>
      <c r="T135" s="137">
        <f t="shared" si="48"/>
        <v>2.09</v>
      </c>
      <c r="U135" s="137">
        <f t="shared" si="48"/>
        <v>2.09</v>
      </c>
      <c r="V135" s="137">
        <f t="shared" si="48"/>
        <v>2.09</v>
      </c>
      <c r="W135" s="137">
        <f t="shared" si="48"/>
        <v>2.09</v>
      </c>
      <c r="X135" s="137">
        <f t="shared" si="48"/>
        <v>2.09</v>
      </c>
      <c r="Y135" s="137">
        <f t="shared" si="48"/>
        <v>2.09</v>
      </c>
      <c r="Z135" s="137">
        <f t="shared" si="48"/>
        <v>2.09</v>
      </c>
      <c r="AA135" s="137">
        <f t="shared" si="48"/>
        <v>2.09</v>
      </c>
      <c r="AB135" s="137">
        <f t="shared" si="48"/>
        <v>2.09</v>
      </c>
      <c r="AC135" s="137">
        <f t="shared" si="48"/>
        <v>2.09</v>
      </c>
      <c r="AD135" s="137">
        <f t="shared" si="48"/>
        <v>2.09</v>
      </c>
      <c r="AE135" s="137">
        <f t="shared" si="48"/>
        <v>2.09</v>
      </c>
      <c r="AF135" s="137">
        <f t="shared" si="48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6">
        <v>1.1399999999999999</v>
      </c>
      <c r="C136" s="137">
        <f t="shared" si="47"/>
        <v>1.1399999999999999</v>
      </c>
      <c r="D136" s="137">
        <f t="shared" si="47"/>
        <v>1.1399999999999999</v>
      </c>
      <c r="E136" s="137">
        <f t="shared" si="47"/>
        <v>1.1399999999999999</v>
      </c>
      <c r="F136" s="137">
        <f t="shared" si="47"/>
        <v>1.1399999999999999</v>
      </c>
      <c r="G136" s="137">
        <f t="shared" si="47"/>
        <v>1.1399999999999999</v>
      </c>
      <c r="H136" s="137">
        <f t="shared" si="47"/>
        <v>1.1399999999999999</v>
      </c>
      <c r="I136" s="137">
        <f t="shared" si="47"/>
        <v>1.1399999999999999</v>
      </c>
      <c r="J136" s="137">
        <f t="shared" si="47"/>
        <v>1.1399999999999999</v>
      </c>
      <c r="K136" s="137">
        <f t="shared" si="47"/>
        <v>1.1399999999999999</v>
      </c>
      <c r="L136" s="137">
        <f t="shared" si="47"/>
        <v>1.1399999999999999</v>
      </c>
      <c r="M136" s="137">
        <f t="shared" si="47"/>
        <v>1.1399999999999999</v>
      </c>
      <c r="N136" s="137">
        <f t="shared" si="47"/>
        <v>1.1399999999999999</v>
      </c>
      <c r="O136" s="137">
        <f t="shared" si="47"/>
        <v>1.1399999999999999</v>
      </c>
      <c r="P136" s="137">
        <f t="shared" si="47"/>
        <v>1.1399999999999999</v>
      </c>
      <c r="Q136" s="137">
        <f t="shared" si="47"/>
        <v>1.1399999999999999</v>
      </c>
      <c r="R136" s="137">
        <f t="shared" si="47"/>
        <v>1.1399999999999999</v>
      </c>
      <c r="S136" s="137">
        <f t="shared" si="48"/>
        <v>1.1399999999999999</v>
      </c>
      <c r="T136" s="137">
        <f t="shared" si="48"/>
        <v>1.1399999999999999</v>
      </c>
      <c r="U136" s="137">
        <f t="shared" si="48"/>
        <v>1.1399999999999999</v>
      </c>
      <c r="V136" s="137">
        <f t="shared" si="48"/>
        <v>1.1399999999999999</v>
      </c>
      <c r="W136" s="137">
        <f t="shared" si="48"/>
        <v>1.1399999999999999</v>
      </c>
      <c r="X136" s="137">
        <f t="shared" si="48"/>
        <v>1.1399999999999999</v>
      </c>
      <c r="Y136" s="137">
        <f t="shared" si="48"/>
        <v>1.1399999999999999</v>
      </c>
      <c r="Z136" s="137">
        <f t="shared" si="48"/>
        <v>1.1399999999999999</v>
      </c>
      <c r="AA136" s="137">
        <f t="shared" si="48"/>
        <v>1.1399999999999999</v>
      </c>
      <c r="AB136" s="137">
        <f t="shared" si="48"/>
        <v>1.1399999999999999</v>
      </c>
      <c r="AC136" s="137">
        <f t="shared" si="48"/>
        <v>1.1399999999999999</v>
      </c>
      <c r="AD136" s="137">
        <f t="shared" si="48"/>
        <v>1.1399999999999999</v>
      </c>
      <c r="AE136" s="137">
        <f t="shared" si="48"/>
        <v>1.1399999999999999</v>
      </c>
      <c r="AF136" s="137">
        <f t="shared" si="48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>
        <v>0.82</v>
      </c>
      <c r="C137" s="137">
        <f t="shared" si="47"/>
        <v>0.82</v>
      </c>
      <c r="D137" s="137">
        <f t="shared" si="47"/>
        <v>0.82</v>
      </c>
      <c r="E137" s="137">
        <f t="shared" si="47"/>
        <v>0.82</v>
      </c>
      <c r="F137" s="137">
        <f t="shared" si="47"/>
        <v>0.82</v>
      </c>
      <c r="G137" s="137">
        <f t="shared" si="47"/>
        <v>0.82</v>
      </c>
      <c r="H137" s="137">
        <f t="shared" si="47"/>
        <v>0.82</v>
      </c>
      <c r="I137" s="137">
        <f t="shared" si="47"/>
        <v>0.82</v>
      </c>
      <c r="J137" s="137">
        <f t="shared" si="47"/>
        <v>0.82</v>
      </c>
      <c r="K137" s="137">
        <f t="shared" si="47"/>
        <v>0.82</v>
      </c>
      <c r="L137" s="137">
        <f t="shared" si="47"/>
        <v>0.82</v>
      </c>
      <c r="M137" s="137">
        <f t="shared" si="47"/>
        <v>0.82</v>
      </c>
      <c r="N137" s="137">
        <f t="shared" si="47"/>
        <v>0.82</v>
      </c>
      <c r="O137" s="137">
        <f t="shared" si="47"/>
        <v>0.82</v>
      </c>
      <c r="P137" s="137">
        <f t="shared" si="47"/>
        <v>0.82</v>
      </c>
      <c r="Q137" s="137">
        <f t="shared" si="47"/>
        <v>0.82</v>
      </c>
      <c r="R137" s="137">
        <f t="shared" si="47"/>
        <v>0.82</v>
      </c>
      <c r="S137" s="137">
        <f t="shared" si="48"/>
        <v>0.82</v>
      </c>
      <c r="T137" s="137">
        <f t="shared" si="48"/>
        <v>0.82</v>
      </c>
      <c r="U137" s="137">
        <f t="shared" si="48"/>
        <v>0.82</v>
      </c>
      <c r="V137" s="137">
        <f t="shared" si="48"/>
        <v>0.82</v>
      </c>
      <c r="W137" s="137">
        <f t="shared" si="48"/>
        <v>0.82</v>
      </c>
      <c r="X137" s="137">
        <f t="shared" si="48"/>
        <v>0.82</v>
      </c>
      <c r="Y137" s="137">
        <f t="shared" si="48"/>
        <v>0.82</v>
      </c>
      <c r="Z137" s="137">
        <f t="shared" si="48"/>
        <v>0.82</v>
      </c>
      <c r="AA137" s="137">
        <f t="shared" si="48"/>
        <v>0.82</v>
      </c>
      <c r="AB137" s="137">
        <f t="shared" si="48"/>
        <v>0.82</v>
      </c>
      <c r="AC137" s="137">
        <f t="shared" si="48"/>
        <v>0.82</v>
      </c>
      <c r="AD137" s="137">
        <f t="shared" si="48"/>
        <v>0.82</v>
      </c>
      <c r="AE137" s="137">
        <f t="shared" si="48"/>
        <v>0.82</v>
      </c>
      <c r="AF137" s="137">
        <f t="shared" si="48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2</v>
      </c>
      <c r="C139" s="137">
        <f t="shared" ref="C139:R145" si="49">B139</f>
        <v>2</v>
      </c>
      <c r="D139" s="137">
        <f t="shared" si="49"/>
        <v>2</v>
      </c>
      <c r="E139" s="137">
        <f t="shared" si="49"/>
        <v>2</v>
      </c>
      <c r="F139" s="137">
        <f t="shared" si="49"/>
        <v>2</v>
      </c>
      <c r="G139" s="137">
        <f t="shared" si="49"/>
        <v>2</v>
      </c>
      <c r="H139" s="137">
        <f t="shared" si="49"/>
        <v>2</v>
      </c>
      <c r="I139" s="137">
        <f t="shared" si="49"/>
        <v>2</v>
      </c>
      <c r="J139" s="137">
        <f t="shared" si="49"/>
        <v>2</v>
      </c>
      <c r="K139" s="137">
        <f t="shared" si="49"/>
        <v>2</v>
      </c>
      <c r="L139" s="137">
        <f t="shared" si="49"/>
        <v>2</v>
      </c>
      <c r="M139" s="137">
        <f t="shared" si="49"/>
        <v>2</v>
      </c>
      <c r="N139" s="137">
        <f t="shared" si="49"/>
        <v>2</v>
      </c>
      <c r="O139" s="137">
        <f t="shared" si="49"/>
        <v>2</v>
      </c>
      <c r="P139" s="137">
        <f t="shared" si="49"/>
        <v>2</v>
      </c>
      <c r="Q139" s="137">
        <f t="shared" si="49"/>
        <v>2</v>
      </c>
      <c r="R139" s="137">
        <f t="shared" si="49"/>
        <v>2</v>
      </c>
      <c r="S139" s="137">
        <f t="shared" ref="S139:AF145" si="50">R139</f>
        <v>2</v>
      </c>
      <c r="T139" s="137">
        <f t="shared" si="50"/>
        <v>2</v>
      </c>
      <c r="U139" s="137">
        <f t="shared" si="50"/>
        <v>2</v>
      </c>
      <c r="V139" s="137">
        <f t="shared" si="50"/>
        <v>2</v>
      </c>
      <c r="W139" s="137">
        <f t="shared" si="50"/>
        <v>2</v>
      </c>
      <c r="X139" s="137">
        <f t="shared" si="50"/>
        <v>2</v>
      </c>
      <c r="Y139" s="137">
        <f t="shared" si="50"/>
        <v>2</v>
      </c>
      <c r="Z139" s="137">
        <f t="shared" si="50"/>
        <v>2</v>
      </c>
      <c r="AA139" s="137">
        <f t="shared" si="50"/>
        <v>2</v>
      </c>
      <c r="AB139" s="137">
        <f t="shared" si="50"/>
        <v>2</v>
      </c>
      <c r="AC139" s="137">
        <f t="shared" si="50"/>
        <v>2</v>
      </c>
      <c r="AD139" s="137">
        <f t="shared" si="50"/>
        <v>2</v>
      </c>
      <c r="AE139" s="137">
        <f t="shared" si="50"/>
        <v>2</v>
      </c>
      <c r="AF139" s="137">
        <f t="shared" si="50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5.61</v>
      </c>
      <c r="C140" s="137">
        <f t="shared" si="49"/>
        <v>5.61</v>
      </c>
      <c r="D140" s="137">
        <f t="shared" si="49"/>
        <v>5.61</v>
      </c>
      <c r="E140" s="137">
        <f t="shared" si="49"/>
        <v>5.61</v>
      </c>
      <c r="F140" s="137">
        <f t="shared" si="49"/>
        <v>5.61</v>
      </c>
      <c r="G140" s="137">
        <f t="shared" si="49"/>
        <v>5.61</v>
      </c>
      <c r="H140" s="137">
        <f t="shared" si="49"/>
        <v>5.61</v>
      </c>
      <c r="I140" s="137">
        <f t="shared" si="49"/>
        <v>5.61</v>
      </c>
      <c r="J140" s="137">
        <f t="shared" si="49"/>
        <v>5.61</v>
      </c>
      <c r="K140" s="137">
        <f t="shared" si="49"/>
        <v>5.61</v>
      </c>
      <c r="L140" s="137">
        <f t="shared" si="49"/>
        <v>5.61</v>
      </c>
      <c r="M140" s="137">
        <f t="shared" si="49"/>
        <v>5.61</v>
      </c>
      <c r="N140" s="137">
        <f t="shared" si="49"/>
        <v>5.61</v>
      </c>
      <c r="O140" s="137">
        <f t="shared" si="49"/>
        <v>5.61</v>
      </c>
      <c r="P140" s="137">
        <f t="shared" si="49"/>
        <v>5.61</v>
      </c>
      <c r="Q140" s="137">
        <f t="shared" si="49"/>
        <v>5.61</v>
      </c>
      <c r="R140" s="137">
        <f t="shared" si="49"/>
        <v>5.61</v>
      </c>
      <c r="S140" s="137">
        <f t="shared" si="50"/>
        <v>5.61</v>
      </c>
      <c r="T140" s="137">
        <f t="shared" si="50"/>
        <v>5.61</v>
      </c>
      <c r="U140" s="137">
        <f t="shared" si="50"/>
        <v>5.61</v>
      </c>
      <c r="V140" s="137">
        <f t="shared" si="50"/>
        <v>5.61</v>
      </c>
      <c r="W140" s="137">
        <f t="shared" si="50"/>
        <v>5.61</v>
      </c>
      <c r="X140" s="137">
        <f t="shared" si="50"/>
        <v>5.61</v>
      </c>
      <c r="Y140" s="137">
        <f t="shared" si="50"/>
        <v>5.61</v>
      </c>
      <c r="Z140" s="137">
        <f t="shared" si="50"/>
        <v>5.61</v>
      </c>
      <c r="AA140" s="137">
        <f t="shared" si="50"/>
        <v>5.61</v>
      </c>
      <c r="AB140" s="137">
        <f t="shared" si="50"/>
        <v>5.61</v>
      </c>
      <c r="AC140" s="137">
        <f t="shared" si="50"/>
        <v>5.61</v>
      </c>
      <c r="AD140" s="137">
        <f t="shared" si="50"/>
        <v>5.61</v>
      </c>
      <c r="AE140" s="137">
        <f t="shared" si="50"/>
        <v>5.61</v>
      </c>
      <c r="AF140" s="137">
        <f t="shared" si="50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49"/>
        <v>1.25</v>
      </c>
      <c r="D141" s="137">
        <f t="shared" si="49"/>
        <v>1.25</v>
      </c>
      <c r="E141" s="137">
        <f t="shared" si="49"/>
        <v>1.25</v>
      </c>
      <c r="F141" s="137">
        <f t="shared" si="49"/>
        <v>1.25</v>
      </c>
      <c r="G141" s="137">
        <f t="shared" si="49"/>
        <v>1.25</v>
      </c>
      <c r="H141" s="137">
        <f t="shared" si="49"/>
        <v>1.25</v>
      </c>
      <c r="I141" s="137">
        <f t="shared" si="49"/>
        <v>1.25</v>
      </c>
      <c r="J141" s="137">
        <f t="shared" si="49"/>
        <v>1.25</v>
      </c>
      <c r="K141" s="137">
        <f t="shared" si="49"/>
        <v>1.25</v>
      </c>
      <c r="L141" s="137">
        <f t="shared" si="49"/>
        <v>1.25</v>
      </c>
      <c r="M141" s="137">
        <f t="shared" si="49"/>
        <v>1.25</v>
      </c>
      <c r="N141" s="137">
        <f t="shared" si="49"/>
        <v>1.25</v>
      </c>
      <c r="O141" s="137">
        <f t="shared" si="49"/>
        <v>1.25</v>
      </c>
      <c r="P141" s="137">
        <f t="shared" si="49"/>
        <v>1.25</v>
      </c>
      <c r="Q141" s="137">
        <f t="shared" si="49"/>
        <v>1.25</v>
      </c>
      <c r="R141" s="137">
        <f t="shared" si="49"/>
        <v>1.25</v>
      </c>
      <c r="S141" s="137">
        <f t="shared" si="50"/>
        <v>1.25</v>
      </c>
      <c r="T141" s="137">
        <f t="shared" si="50"/>
        <v>1.25</v>
      </c>
      <c r="U141" s="137">
        <f t="shared" si="50"/>
        <v>1.25</v>
      </c>
      <c r="V141" s="137">
        <f t="shared" si="50"/>
        <v>1.25</v>
      </c>
      <c r="W141" s="137">
        <f t="shared" si="50"/>
        <v>1.25</v>
      </c>
      <c r="X141" s="137">
        <f t="shared" si="50"/>
        <v>1.25</v>
      </c>
      <c r="Y141" s="137">
        <f t="shared" si="50"/>
        <v>1.25</v>
      </c>
      <c r="Z141" s="137">
        <f t="shared" si="50"/>
        <v>1.25</v>
      </c>
      <c r="AA141" s="137">
        <f t="shared" si="50"/>
        <v>1.25</v>
      </c>
      <c r="AB141" s="137">
        <f t="shared" si="50"/>
        <v>1.25</v>
      </c>
      <c r="AC141" s="137">
        <f t="shared" si="50"/>
        <v>1.25</v>
      </c>
      <c r="AD141" s="137">
        <f t="shared" si="50"/>
        <v>1.25</v>
      </c>
      <c r="AE141" s="137">
        <f t="shared" si="50"/>
        <v>1.25</v>
      </c>
      <c r="AF141" s="137">
        <f t="shared" si="50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1.25</v>
      </c>
      <c r="C142" s="137">
        <f t="shared" si="49"/>
        <v>1.25</v>
      </c>
      <c r="D142" s="137">
        <f t="shared" si="49"/>
        <v>1.25</v>
      </c>
      <c r="E142" s="137">
        <f t="shared" si="49"/>
        <v>1.25</v>
      </c>
      <c r="F142" s="137">
        <f t="shared" si="49"/>
        <v>1.25</v>
      </c>
      <c r="G142" s="137">
        <f t="shared" si="49"/>
        <v>1.25</v>
      </c>
      <c r="H142" s="137">
        <f t="shared" si="49"/>
        <v>1.25</v>
      </c>
      <c r="I142" s="137">
        <f t="shared" si="49"/>
        <v>1.25</v>
      </c>
      <c r="J142" s="137">
        <f t="shared" si="49"/>
        <v>1.25</v>
      </c>
      <c r="K142" s="137">
        <f t="shared" si="49"/>
        <v>1.25</v>
      </c>
      <c r="L142" s="137">
        <f t="shared" si="49"/>
        <v>1.25</v>
      </c>
      <c r="M142" s="137">
        <f t="shared" si="49"/>
        <v>1.25</v>
      </c>
      <c r="N142" s="137">
        <f t="shared" si="49"/>
        <v>1.25</v>
      </c>
      <c r="O142" s="137">
        <f t="shared" si="49"/>
        <v>1.25</v>
      </c>
      <c r="P142" s="137">
        <f t="shared" si="49"/>
        <v>1.25</v>
      </c>
      <c r="Q142" s="137">
        <f t="shared" si="49"/>
        <v>1.25</v>
      </c>
      <c r="R142" s="137">
        <f t="shared" si="49"/>
        <v>1.25</v>
      </c>
      <c r="S142" s="137">
        <f t="shared" si="50"/>
        <v>1.25</v>
      </c>
      <c r="T142" s="137">
        <f t="shared" si="50"/>
        <v>1.25</v>
      </c>
      <c r="U142" s="137">
        <f t="shared" si="50"/>
        <v>1.25</v>
      </c>
      <c r="V142" s="137">
        <f t="shared" si="50"/>
        <v>1.25</v>
      </c>
      <c r="W142" s="137">
        <f t="shared" si="50"/>
        <v>1.25</v>
      </c>
      <c r="X142" s="137">
        <f t="shared" si="50"/>
        <v>1.25</v>
      </c>
      <c r="Y142" s="137">
        <f t="shared" si="50"/>
        <v>1.25</v>
      </c>
      <c r="Z142" s="137">
        <f t="shared" si="50"/>
        <v>1.25</v>
      </c>
      <c r="AA142" s="137">
        <f t="shared" si="50"/>
        <v>1.25</v>
      </c>
      <c r="AB142" s="137">
        <f t="shared" si="50"/>
        <v>1.25</v>
      </c>
      <c r="AC142" s="137">
        <f t="shared" si="50"/>
        <v>1.25</v>
      </c>
      <c r="AD142" s="137">
        <f t="shared" si="50"/>
        <v>1.25</v>
      </c>
      <c r="AE142" s="137">
        <f t="shared" si="50"/>
        <v>1.25</v>
      </c>
      <c r="AF142" s="137">
        <f t="shared" si="50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6">
        <v>1.46</v>
      </c>
      <c r="C143" s="137">
        <f t="shared" si="49"/>
        <v>1.46</v>
      </c>
      <c r="D143" s="137">
        <f t="shared" si="49"/>
        <v>1.46</v>
      </c>
      <c r="E143" s="137">
        <f t="shared" si="49"/>
        <v>1.46</v>
      </c>
      <c r="F143" s="137">
        <f t="shared" si="49"/>
        <v>1.46</v>
      </c>
      <c r="G143" s="137">
        <f t="shared" si="49"/>
        <v>1.46</v>
      </c>
      <c r="H143" s="137">
        <f t="shared" si="49"/>
        <v>1.46</v>
      </c>
      <c r="I143" s="137">
        <f t="shared" si="49"/>
        <v>1.46</v>
      </c>
      <c r="J143" s="137">
        <f t="shared" si="49"/>
        <v>1.46</v>
      </c>
      <c r="K143" s="137">
        <f t="shared" si="49"/>
        <v>1.46</v>
      </c>
      <c r="L143" s="137">
        <f t="shared" si="49"/>
        <v>1.46</v>
      </c>
      <c r="M143" s="137">
        <f t="shared" si="49"/>
        <v>1.46</v>
      </c>
      <c r="N143" s="137">
        <f t="shared" si="49"/>
        <v>1.46</v>
      </c>
      <c r="O143" s="137">
        <f t="shared" si="49"/>
        <v>1.46</v>
      </c>
      <c r="P143" s="137">
        <f t="shared" si="49"/>
        <v>1.46</v>
      </c>
      <c r="Q143" s="137">
        <f t="shared" si="49"/>
        <v>1.46</v>
      </c>
      <c r="R143" s="137">
        <f t="shared" si="49"/>
        <v>1.46</v>
      </c>
      <c r="S143" s="137">
        <f t="shared" si="50"/>
        <v>1.46</v>
      </c>
      <c r="T143" s="137">
        <f t="shared" si="50"/>
        <v>1.46</v>
      </c>
      <c r="U143" s="137">
        <f t="shared" si="50"/>
        <v>1.46</v>
      </c>
      <c r="V143" s="137">
        <f t="shared" si="50"/>
        <v>1.46</v>
      </c>
      <c r="W143" s="137">
        <f t="shared" si="50"/>
        <v>1.46</v>
      </c>
      <c r="X143" s="137">
        <f t="shared" si="50"/>
        <v>1.46</v>
      </c>
      <c r="Y143" s="137">
        <f t="shared" si="50"/>
        <v>1.46</v>
      </c>
      <c r="Z143" s="137">
        <f t="shared" si="50"/>
        <v>1.46</v>
      </c>
      <c r="AA143" s="137">
        <f t="shared" si="50"/>
        <v>1.46</v>
      </c>
      <c r="AB143" s="137">
        <f t="shared" si="50"/>
        <v>1.46</v>
      </c>
      <c r="AC143" s="137">
        <f t="shared" si="50"/>
        <v>1.46</v>
      </c>
      <c r="AD143" s="137">
        <f t="shared" si="50"/>
        <v>1.46</v>
      </c>
      <c r="AE143" s="137">
        <f t="shared" si="50"/>
        <v>1.46</v>
      </c>
      <c r="AF143" s="137">
        <f t="shared" si="50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6">
        <v>3</v>
      </c>
      <c r="C144" s="137">
        <f t="shared" si="49"/>
        <v>3</v>
      </c>
      <c r="D144" s="137">
        <f t="shared" si="49"/>
        <v>3</v>
      </c>
      <c r="E144" s="137">
        <f t="shared" si="49"/>
        <v>3</v>
      </c>
      <c r="F144" s="137">
        <f t="shared" si="49"/>
        <v>3</v>
      </c>
      <c r="G144" s="137">
        <f t="shared" si="49"/>
        <v>3</v>
      </c>
      <c r="H144" s="137">
        <f t="shared" si="49"/>
        <v>3</v>
      </c>
      <c r="I144" s="137">
        <f t="shared" si="49"/>
        <v>3</v>
      </c>
      <c r="J144" s="137">
        <f t="shared" si="49"/>
        <v>3</v>
      </c>
      <c r="K144" s="137">
        <f t="shared" si="49"/>
        <v>3</v>
      </c>
      <c r="L144" s="137">
        <f t="shared" si="49"/>
        <v>3</v>
      </c>
      <c r="M144" s="137">
        <f t="shared" si="49"/>
        <v>3</v>
      </c>
      <c r="N144" s="137">
        <f t="shared" si="49"/>
        <v>3</v>
      </c>
      <c r="O144" s="137">
        <f t="shared" si="49"/>
        <v>3</v>
      </c>
      <c r="P144" s="137">
        <f t="shared" si="49"/>
        <v>3</v>
      </c>
      <c r="Q144" s="137">
        <f t="shared" si="49"/>
        <v>3</v>
      </c>
      <c r="R144" s="137">
        <f t="shared" si="49"/>
        <v>3</v>
      </c>
      <c r="S144" s="137">
        <f t="shared" si="50"/>
        <v>3</v>
      </c>
      <c r="T144" s="137">
        <f t="shared" si="50"/>
        <v>3</v>
      </c>
      <c r="U144" s="137">
        <f t="shared" si="50"/>
        <v>3</v>
      </c>
      <c r="V144" s="137">
        <f t="shared" si="50"/>
        <v>3</v>
      </c>
      <c r="W144" s="137">
        <f t="shared" si="50"/>
        <v>3</v>
      </c>
      <c r="X144" s="137">
        <f t="shared" si="50"/>
        <v>3</v>
      </c>
      <c r="Y144" s="137">
        <f t="shared" si="50"/>
        <v>3</v>
      </c>
      <c r="Z144" s="137">
        <f t="shared" si="50"/>
        <v>3</v>
      </c>
      <c r="AA144" s="137">
        <f t="shared" si="50"/>
        <v>3</v>
      </c>
      <c r="AB144" s="137">
        <f t="shared" si="50"/>
        <v>3</v>
      </c>
      <c r="AC144" s="137">
        <f t="shared" si="50"/>
        <v>3</v>
      </c>
      <c r="AD144" s="137">
        <f t="shared" si="50"/>
        <v>3</v>
      </c>
      <c r="AE144" s="137">
        <f t="shared" si="50"/>
        <v>3</v>
      </c>
      <c r="AF144" s="137">
        <f t="shared" si="50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6">
        <v>3.3</v>
      </c>
      <c r="C145" s="137">
        <f t="shared" si="49"/>
        <v>3.3</v>
      </c>
      <c r="D145" s="137">
        <f t="shared" si="49"/>
        <v>3.3</v>
      </c>
      <c r="E145" s="137">
        <f t="shared" si="49"/>
        <v>3.3</v>
      </c>
      <c r="F145" s="137">
        <f t="shared" si="49"/>
        <v>3.3</v>
      </c>
      <c r="G145" s="137">
        <f t="shared" si="49"/>
        <v>3.3</v>
      </c>
      <c r="H145" s="137">
        <f t="shared" si="49"/>
        <v>3.3</v>
      </c>
      <c r="I145" s="137">
        <f t="shared" si="49"/>
        <v>3.3</v>
      </c>
      <c r="J145" s="137">
        <f t="shared" si="49"/>
        <v>3.3</v>
      </c>
      <c r="K145" s="137">
        <f t="shared" si="49"/>
        <v>3.3</v>
      </c>
      <c r="L145" s="137">
        <f t="shared" si="49"/>
        <v>3.3</v>
      </c>
      <c r="M145" s="137">
        <f t="shared" si="49"/>
        <v>3.3</v>
      </c>
      <c r="N145" s="137">
        <f t="shared" si="49"/>
        <v>3.3</v>
      </c>
      <c r="O145" s="137">
        <f t="shared" si="49"/>
        <v>3.3</v>
      </c>
      <c r="P145" s="137">
        <f t="shared" si="49"/>
        <v>3.3</v>
      </c>
      <c r="Q145" s="137">
        <f t="shared" si="49"/>
        <v>3.3</v>
      </c>
      <c r="R145" s="137">
        <f t="shared" si="49"/>
        <v>3.3</v>
      </c>
      <c r="S145" s="137">
        <f t="shared" si="50"/>
        <v>3.3</v>
      </c>
      <c r="T145" s="137">
        <f t="shared" si="50"/>
        <v>3.3</v>
      </c>
      <c r="U145" s="137">
        <f t="shared" si="50"/>
        <v>3.3</v>
      </c>
      <c r="V145" s="137">
        <f t="shared" si="50"/>
        <v>3.3</v>
      </c>
      <c r="W145" s="137">
        <f t="shared" si="50"/>
        <v>3.3</v>
      </c>
      <c r="X145" s="137">
        <f t="shared" si="50"/>
        <v>3.3</v>
      </c>
      <c r="Y145" s="137">
        <f t="shared" si="50"/>
        <v>3.3</v>
      </c>
      <c r="Z145" s="137">
        <f t="shared" si="50"/>
        <v>3.3</v>
      </c>
      <c r="AA145" s="137">
        <f t="shared" si="50"/>
        <v>3.3</v>
      </c>
      <c r="AB145" s="137">
        <f t="shared" si="50"/>
        <v>3.3</v>
      </c>
      <c r="AC145" s="137">
        <f t="shared" si="50"/>
        <v>3.3</v>
      </c>
      <c r="AD145" s="137">
        <f t="shared" si="50"/>
        <v>3.3</v>
      </c>
      <c r="AE145" s="137">
        <f t="shared" si="50"/>
        <v>3.3</v>
      </c>
      <c r="AF145" s="137">
        <f t="shared" si="50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6">
        <v>1.76</v>
      </c>
      <c r="C147" s="137">
        <f t="shared" ref="C147:R148" si="51">B147</f>
        <v>1.76</v>
      </c>
      <c r="D147" s="137">
        <f t="shared" si="51"/>
        <v>1.76</v>
      </c>
      <c r="E147" s="137">
        <f t="shared" si="51"/>
        <v>1.76</v>
      </c>
      <c r="F147" s="137">
        <f t="shared" si="51"/>
        <v>1.76</v>
      </c>
      <c r="G147" s="137">
        <f t="shared" si="51"/>
        <v>1.76</v>
      </c>
      <c r="H147" s="137">
        <f t="shared" si="51"/>
        <v>1.76</v>
      </c>
      <c r="I147" s="137">
        <f t="shared" si="51"/>
        <v>1.76</v>
      </c>
      <c r="J147" s="137">
        <f t="shared" si="51"/>
        <v>1.76</v>
      </c>
      <c r="K147" s="137">
        <f t="shared" si="51"/>
        <v>1.76</v>
      </c>
      <c r="L147" s="137">
        <f t="shared" si="51"/>
        <v>1.76</v>
      </c>
      <c r="M147" s="137">
        <f t="shared" si="51"/>
        <v>1.76</v>
      </c>
      <c r="N147" s="137">
        <f t="shared" si="51"/>
        <v>1.76</v>
      </c>
      <c r="O147" s="137">
        <f t="shared" si="51"/>
        <v>1.76</v>
      </c>
      <c r="P147" s="137">
        <f t="shared" si="51"/>
        <v>1.76</v>
      </c>
      <c r="Q147" s="137">
        <f t="shared" si="51"/>
        <v>1.76</v>
      </c>
      <c r="R147" s="137">
        <f t="shared" si="51"/>
        <v>1.76</v>
      </c>
      <c r="S147" s="137">
        <f t="shared" ref="S147:AF148" si="52">R147</f>
        <v>1.76</v>
      </c>
      <c r="T147" s="137">
        <f t="shared" si="52"/>
        <v>1.76</v>
      </c>
      <c r="U147" s="137">
        <f t="shared" si="52"/>
        <v>1.76</v>
      </c>
      <c r="V147" s="137">
        <f t="shared" si="52"/>
        <v>1.76</v>
      </c>
      <c r="W147" s="137">
        <f t="shared" si="52"/>
        <v>1.76</v>
      </c>
      <c r="X147" s="137">
        <f t="shared" si="52"/>
        <v>1.76</v>
      </c>
      <c r="Y147" s="137">
        <f t="shared" si="52"/>
        <v>1.76</v>
      </c>
      <c r="Z147" s="137">
        <f t="shared" si="52"/>
        <v>1.76</v>
      </c>
      <c r="AA147" s="137">
        <f t="shared" si="52"/>
        <v>1.76</v>
      </c>
      <c r="AB147" s="137">
        <f t="shared" si="52"/>
        <v>1.76</v>
      </c>
      <c r="AC147" s="137">
        <f t="shared" si="52"/>
        <v>1.76</v>
      </c>
      <c r="AD147" s="137">
        <f t="shared" si="52"/>
        <v>1.76</v>
      </c>
      <c r="AE147" s="137">
        <f t="shared" si="52"/>
        <v>1.76</v>
      </c>
      <c r="AF147" s="137">
        <f t="shared" si="52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6">
        <v>0</v>
      </c>
      <c r="C148" s="137">
        <f t="shared" si="51"/>
        <v>0</v>
      </c>
      <c r="D148" s="137">
        <f t="shared" si="51"/>
        <v>0</v>
      </c>
      <c r="E148" s="137">
        <f t="shared" si="51"/>
        <v>0</v>
      </c>
      <c r="F148" s="137">
        <f t="shared" si="51"/>
        <v>0</v>
      </c>
      <c r="G148" s="137">
        <f t="shared" si="51"/>
        <v>0</v>
      </c>
      <c r="H148" s="137">
        <f t="shared" si="51"/>
        <v>0</v>
      </c>
      <c r="I148" s="137">
        <f t="shared" si="51"/>
        <v>0</v>
      </c>
      <c r="J148" s="137">
        <f t="shared" si="51"/>
        <v>0</v>
      </c>
      <c r="K148" s="137">
        <f t="shared" si="51"/>
        <v>0</v>
      </c>
      <c r="L148" s="137">
        <f t="shared" si="51"/>
        <v>0</v>
      </c>
      <c r="M148" s="137">
        <f t="shared" si="51"/>
        <v>0</v>
      </c>
      <c r="N148" s="137">
        <f t="shared" si="51"/>
        <v>0</v>
      </c>
      <c r="O148" s="137">
        <f t="shared" si="51"/>
        <v>0</v>
      </c>
      <c r="P148" s="137">
        <f t="shared" si="51"/>
        <v>0</v>
      </c>
      <c r="Q148" s="137">
        <f t="shared" si="51"/>
        <v>0</v>
      </c>
      <c r="R148" s="137">
        <f t="shared" si="51"/>
        <v>0</v>
      </c>
      <c r="S148" s="137">
        <f t="shared" si="52"/>
        <v>0</v>
      </c>
      <c r="T148" s="137">
        <f t="shared" si="52"/>
        <v>0</v>
      </c>
      <c r="U148" s="137">
        <f t="shared" si="52"/>
        <v>0</v>
      </c>
      <c r="V148" s="137">
        <f t="shared" si="52"/>
        <v>0</v>
      </c>
      <c r="W148" s="137">
        <f t="shared" si="52"/>
        <v>0</v>
      </c>
      <c r="X148" s="137">
        <f t="shared" si="52"/>
        <v>0</v>
      </c>
      <c r="Y148" s="137">
        <f t="shared" si="52"/>
        <v>0</v>
      </c>
      <c r="Z148" s="137">
        <f t="shared" si="52"/>
        <v>0</v>
      </c>
      <c r="AA148" s="137">
        <f t="shared" si="52"/>
        <v>0</v>
      </c>
      <c r="AB148" s="137">
        <f t="shared" si="52"/>
        <v>0</v>
      </c>
      <c r="AC148" s="137">
        <f t="shared" si="52"/>
        <v>0</v>
      </c>
      <c r="AD148" s="137">
        <f t="shared" si="52"/>
        <v>0</v>
      </c>
      <c r="AE148" s="137">
        <f t="shared" si="52"/>
        <v>0</v>
      </c>
      <c r="AF148" s="137">
        <f t="shared" si="52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0.1</v>
      </c>
      <c r="C150" s="137">
        <f t="shared" ref="C150:R153" si="53">B150</f>
        <v>0.1</v>
      </c>
      <c r="D150" s="137">
        <f t="shared" si="53"/>
        <v>0.1</v>
      </c>
      <c r="E150" s="137">
        <f t="shared" si="53"/>
        <v>0.1</v>
      </c>
      <c r="F150" s="137">
        <f t="shared" si="53"/>
        <v>0.1</v>
      </c>
      <c r="G150" s="137">
        <f t="shared" si="53"/>
        <v>0.1</v>
      </c>
      <c r="H150" s="137">
        <f t="shared" si="53"/>
        <v>0.1</v>
      </c>
      <c r="I150" s="137">
        <f t="shared" si="53"/>
        <v>0.1</v>
      </c>
      <c r="J150" s="137">
        <f t="shared" si="53"/>
        <v>0.1</v>
      </c>
      <c r="K150" s="137">
        <f t="shared" si="53"/>
        <v>0.1</v>
      </c>
      <c r="L150" s="137">
        <f t="shared" si="53"/>
        <v>0.1</v>
      </c>
      <c r="M150" s="137">
        <f t="shared" si="53"/>
        <v>0.1</v>
      </c>
      <c r="N150" s="137">
        <f t="shared" si="53"/>
        <v>0.1</v>
      </c>
      <c r="O150" s="137">
        <f t="shared" si="53"/>
        <v>0.1</v>
      </c>
      <c r="P150" s="137">
        <f t="shared" si="53"/>
        <v>0.1</v>
      </c>
      <c r="Q150" s="137">
        <f t="shared" si="53"/>
        <v>0.1</v>
      </c>
      <c r="R150" s="137">
        <f t="shared" si="53"/>
        <v>0.1</v>
      </c>
      <c r="S150" s="137">
        <f t="shared" ref="S150:AF153" si="54">R150</f>
        <v>0.1</v>
      </c>
      <c r="T150" s="137">
        <f t="shared" si="54"/>
        <v>0.1</v>
      </c>
      <c r="U150" s="137">
        <f t="shared" si="54"/>
        <v>0.1</v>
      </c>
      <c r="V150" s="137">
        <f t="shared" si="54"/>
        <v>0.1</v>
      </c>
      <c r="W150" s="137">
        <f t="shared" si="54"/>
        <v>0.1</v>
      </c>
      <c r="X150" s="137">
        <f t="shared" si="54"/>
        <v>0.1</v>
      </c>
      <c r="Y150" s="137">
        <f t="shared" si="54"/>
        <v>0.1</v>
      </c>
      <c r="Z150" s="137">
        <f t="shared" si="54"/>
        <v>0.1</v>
      </c>
      <c r="AA150" s="137">
        <f t="shared" si="54"/>
        <v>0.1</v>
      </c>
      <c r="AB150" s="137">
        <f t="shared" si="54"/>
        <v>0.1</v>
      </c>
      <c r="AC150" s="137">
        <f t="shared" si="54"/>
        <v>0.1</v>
      </c>
      <c r="AD150" s="137">
        <f t="shared" si="54"/>
        <v>0.1</v>
      </c>
      <c r="AE150" s="137">
        <f t="shared" si="54"/>
        <v>0.1</v>
      </c>
      <c r="AF150" s="137">
        <f t="shared" si="54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2.0499999999999998</v>
      </c>
      <c r="C151" s="137">
        <f t="shared" si="53"/>
        <v>2.0499999999999998</v>
      </c>
      <c r="D151" s="137">
        <f t="shared" si="53"/>
        <v>2.0499999999999998</v>
      </c>
      <c r="E151" s="137">
        <f t="shared" si="53"/>
        <v>2.0499999999999998</v>
      </c>
      <c r="F151" s="137">
        <f t="shared" si="53"/>
        <v>2.0499999999999998</v>
      </c>
      <c r="G151" s="137">
        <f t="shared" si="53"/>
        <v>2.0499999999999998</v>
      </c>
      <c r="H151" s="137">
        <f t="shared" si="53"/>
        <v>2.0499999999999998</v>
      </c>
      <c r="I151" s="137">
        <f t="shared" si="53"/>
        <v>2.0499999999999998</v>
      </c>
      <c r="J151" s="137">
        <f t="shared" si="53"/>
        <v>2.0499999999999998</v>
      </c>
      <c r="K151" s="137">
        <f t="shared" si="53"/>
        <v>2.0499999999999998</v>
      </c>
      <c r="L151" s="137">
        <f t="shared" si="53"/>
        <v>2.0499999999999998</v>
      </c>
      <c r="M151" s="137">
        <f t="shared" si="53"/>
        <v>2.0499999999999998</v>
      </c>
      <c r="N151" s="137">
        <f t="shared" si="53"/>
        <v>2.0499999999999998</v>
      </c>
      <c r="O151" s="137">
        <f t="shared" si="53"/>
        <v>2.0499999999999998</v>
      </c>
      <c r="P151" s="137">
        <f t="shared" si="53"/>
        <v>2.0499999999999998</v>
      </c>
      <c r="Q151" s="137">
        <f t="shared" si="53"/>
        <v>2.0499999999999998</v>
      </c>
      <c r="R151" s="137">
        <f t="shared" si="53"/>
        <v>2.0499999999999998</v>
      </c>
      <c r="S151" s="137">
        <f t="shared" si="54"/>
        <v>2.0499999999999998</v>
      </c>
      <c r="T151" s="137">
        <f t="shared" si="54"/>
        <v>2.0499999999999998</v>
      </c>
      <c r="U151" s="137">
        <f t="shared" si="54"/>
        <v>2.0499999999999998</v>
      </c>
      <c r="V151" s="137">
        <f t="shared" si="54"/>
        <v>2.0499999999999998</v>
      </c>
      <c r="W151" s="137">
        <f t="shared" si="54"/>
        <v>2.0499999999999998</v>
      </c>
      <c r="X151" s="137">
        <f t="shared" si="54"/>
        <v>2.0499999999999998</v>
      </c>
      <c r="Y151" s="137">
        <f t="shared" si="54"/>
        <v>2.0499999999999998</v>
      </c>
      <c r="Z151" s="137">
        <f t="shared" si="54"/>
        <v>2.0499999999999998</v>
      </c>
      <c r="AA151" s="137">
        <f t="shared" si="54"/>
        <v>2.0499999999999998</v>
      </c>
      <c r="AB151" s="137">
        <f t="shared" si="54"/>
        <v>2.0499999999999998</v>
      </c>
      <c r="AC151" s="137">
        <f t="shared" si="54"/>
        <v>2.0499999999999998</v>
      </c>
      <c r="AD151" s="137">
        <f t="shared" si="54"/>
        <v>2.0499999999999998</v>
      </c>
      <c r="AE151" s="137">
        <f t="shared" si="54"/>
        <v>2.0499999999999998</v>
      </c>
      <c r="AF151" s="137">
        <f t="shared" si="54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2.7</v>
      </c>
      <c r="C152" s="137">
        <f t="shared" si="53"/>
        <v>2.7</v>
      </c>
      <c r="D152" s="137">
        <f t="shared" si="53"/>
        <v>2.7</v>
      </c>
      <c r="E152" s="137">
        <f t="shared" si="53"/>
        <v>2.7</v>
      </c>
      <c r="F152" s="137">
        <f t="shared" si="53"/>
        <v>2.7</v>
      </c>
      <c r="G152" s="137">
        <f t="shared" si="53"/>
        <v>2.7</v>
      </c>
      <c r="H152" s="137">
        <f t="shared" si="53"/>
        <v>2.7</v>
      </c>
      <c r="I152" s="137">
        <f t="shared" si="53"/>
        <v>2.7</v>
      </c>
      <c r="J152" s="137">
        <f t="shared" si="53"/>
        <v>2.7</v>
      </c>
      <c r="K152" s="137">
        <f t="shared" si="53"/>
        <v>2.7</v>
      </c>
      <c r="L152" s="137">
        <f t="shared" si="53"/>
        <v>2.7</v>
      </c>
      <c r="M152" s="137">
        <f t="shared" si="53"/>
        <v>2.7</v>
      </c>
      <c r="N152" s="137">
        <f t="shared" si="53"/>
        <v>2.7</v>
      </c>
      <c r="O152" s="137">
        <f t="shared" si="53"/>
        <v>2.7</v>
      </c>
      <c r="P152" s="137">
        <f t="shared" si="53"/>
        <v>2.7</v>
      </c>
      <c r="Q152" s="137">
        <f t="shared" si="53"/>
        <v>2.7</v>
      </c>
      <c r="R152" s="137">
        <f t="shared" si="53"/>
        <v>2.7</v>
      </c>
      <c r="S152" s="137">
        <f t="shared" si="54"/>
        <v>2.7</v>
      </c>
      <c r="T152" s="137">
        <f t="shared" si="54"/>
        <v>2.7</v>
      </c>
      <c r="U152" s="137">
        <f t="shared" si="54"/>
        <v>2.7</v>
      </c>
      <c r="V152" s="137">
        <f t="shared" si="54"/>
        <v>2.7</v>
      </c>
      <c r="W152" s="137">
        <f t="shared" si="54"/>
        <v>2.7</v>
      </c>
      <c r="X152" s="137">
        <f t="shared" si="54"/>
        <v>2.7</v>
      </c>
      <c r="Y152" s="137">
        <f t="shared" si="54"/>
        <v>2.7</v>
      </c>
      <c r="Z152" s="137">
        <f t="shared" si="54"/>
        <v>2.7</v>
      </c>
      <c r="AA152" s="137">
        <f t="shared" si="54"/>
        <v>2.7</v>
      </c>
      <c r="AB152" s="137">
        <f t="shared" si="54"/>
        <v>2.7</v>
      </c>
      <c r="AC152" s="137">
        <f t="shared" si="54"/>
        <v>2.7</v>
      </c>
      <c r="AD152" s="137">
        <f t="shared" si="54"/>
        <v>2.7</v>
      </c>
      <c r="AE152" s="137">
        <f t="shared" si="54"/>
        <v>2.7</v>
      </c>
      <c r="AF152" s="137">
        <f t="shared" si="54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>
        <v>2.15</v>
      </c>
      <c r="C153" s="137">
        <f t="shared" si="53"/>
        <v>2.15</v>
      </c>
      <c r="D153" s="137">
        <f t="shared" si="53"/>
        <v>2.15</v>
      </c>
      <c r="E153" s="137">
        <f t="shared" si="53"/>
        <v>2.15</v>
      </c>
      <c r="F153" s="137">
        <f t="shared" si="53"/>
        <v>2.15</v>
      </c>
      <c r="G153" s="137">
        <f t="shared" si="53"/>
        <v>2.15</v>
      </c>
      <c r="H153" s="137">
        <f t="shared" si="53"/>
        <v>2.15</v>
      </c>
      <c r="I153" s="137">
        <f t="shared" si="53"/>
        <v>2.15</v>
      </c>
      <c r="J153" s="137">
        <f t="shared" si="53"/>
        <v>2.15</v>
      </c>
      <c r="K153" s="137">
        <f t="shared" si="53"/>
        <v>2.15</v>
      </c>
      <c r="L153" s="137">
        <f t="shared" si="53"/>
        <v>2.15</v>
      </c>
      <c r="M153" s="137">
        <f t="shared" si="53"/>
        <v>2.15</v>
      </c>
      <c r="N153" s="137">
        <f t="shared" si="53"/>
        <v>2.15</v>
      </c>
      <c r="O153" s="137">
        <f t="shared" si="53"/>
        <v>2.15</v>
      </c>
      <c r="P153" s="137">
        <f t="shared" si="53"/>
        <v>2.15</v>
      </c>
      <c r="Q153" s="137">
        <f t="shared" si="53"/>
        <v>2.15</v>
      </c>
      <c r="R153" s="137">
        <f t="shared" si="53"/>
        <v>2.15</v>
      </c>
      <c r="S153" s="137">
        <f t="shared" si="54"/>
        <v>2.15</v>
      </c>
      <c r="T153" s="137">
        <f t="shared" si="54"/>
        <v>2.15</v>
      </c>
      <c r="U153" s="137">
        <f t="shared" si="54"/>
        <v>2.15</v>
      </c>
      <c r="V153" s="137">
        <f t="shared" si="54"/>
        <v>2.15</v>
      </c>
      <c r="W153" s="137">
        <f t="shared" si="54"/>
        <v>2.15</v>
      </c>
      <c r="X153" s="137">
        <f t="shared" si="54"/>
        <v>2.15</v>
      </c>
      <c r="Y153" s="137">
        <f t="shared" si="54"/>
        <v>2.15</v>
      </c>
      <c r="Z153" s="137">
        <f t="shared" si="54"/>
        <v>2.15</v>
      </c>
      <c r="AA153" s="137">
        <f t="shared" si="54"/>
        <v>2.15</v>
      </c>
      <c r="AB153" s="137">
        <f t="shared" si="54"/>
        <v>2.15</v>
      </c>
      <c r="AC153" s="137">
        <f t="shared" si="54"/>
        <v>2.15</v>
      </c>
      <c r="AD153" s="137">
        <f t="shared" si="54"/>
        <v>2.15</v>
      </c>
      <c r="AE153" s="137">
        <f t="shared" si="54"/>
        <v>2.15</v>
      </c>
      <c r="AF153" s="137">
        <f t="shared" si="54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0.9</v>
      </c>
      <c r="C155" s="137">
        <f t="shared" ref="C155:R167" si="55">B155</f>
        <v>0.9</v>
      </c>
      <c r="D155" s="137">
        <f t="shared" si="55"/>
        <v>0.9</v>
      </c>
      <c r="E155" s="137">
        <f t="shared" si="55"/>
        <v>0.9</v>
      </c>
      <c r="F155" s="137">
        <f t="shared" si="55"/>
        <v>0.9</v>
      </c>
      <c r="G155" s="137">
        <f t="shared" si="55"/>
        <v>0.9</v>
      </c>
      <c r="H155" s="137">
        <f t="shared" si="55"/>
        <v>0.9</v>
      </c>
      <c r="I155" s="137">
        <f t="shared" si="55"/>
        <v>0.9</v>
      </c>
      <c r="J155" s="137">
        <f t="shared" si="55"/>
        <v>0.9</v>
      </c>
      <c r="K155" s="137">
        <f t="shared" si="55"/>
        <v>0.9</v>
      </c>
      <c r="L155" s="137">
        <f t="shared" si="55"/>
        <v>0.9</v>
      </c>
      <c r="M155" s="137">
        <f t="shared" si="55"/>
        <v>0.9</v>
      </c>
      <c r="N155" s="137">
        <f t="shared" si="55"/>
        <v>0.9</v>
      </c>
      <c r="O155" s="137">
        <f t="shared" si="55"/>
        <v>0.9</v>
      </c>
      <c r="P155" s="137">
        <f t="shared" si="55"/>
        <v>0.9</v>
      </c>
      <c r="Q155" s="137">
        <f t="shared" si="55"/>
        <v>0.9</v>
      </c>
      <c r="R155" s="137">
        <f t="shared" si="55"/>
        <v>0.9</v>
      </c>
      <c r="S155" s="137">
        <f t="shared" ref="R155:AF167" si="56">R155</f>
        <v>0.9</v>
      </c>
      <c r="T155" s="137">
        <f t="shared" si="56"/>
        <v>0.9</v>
      </c>
      <c r="U155" s="137">
        <f t="shared" si="56"/>
        <v>0.9</v>
      </c>
      <c r="V155" s="137">
        <f t="shared" si="56"/>
        <v>0.9</v>
      </c>
      <c r="W155" s="137">
        <f t="shared" si="56"/>
        <v>0.9</v>
      </c>
      <c r="X155" s="137">
        <f t="shared" si="56"/>
        <v>0.9</v>
      </c>
      <c r="Y155" s="137">
        <f t="shared" si="56"/>
        <v>0.9</v>
      </c>
      <c r="Z155" s="137">
        <f t="shared" si="56"/>
        <v>0.9</v>
      </c>
      <c r="AA155" s="137">
        <f t="shared" si="56"/>
        <v>0.9</v>
      </c>
      <c r="AB155" s="137">
        <f t="shared" si="56"/>
        <v>0.9</v>
      </c>
      <c r="AC155" s="137">
        <f t="shared" si="56"/>
        <v>0.9</v>
      </c>
      <c r="AD155" s="137">
        <f t="shared" si="56"/>
        <v>0.9</v>
      </c>
      <c r="AE155" s="137">
        <f t="shared" si="56"/>
        <v>0.9</v>
      </c>
      <c r="AF155" s="137">
        <f t="shared" si="56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6">
        <v>1.08</v>
      </c>
      <c r="C156" s="137">
        <f t="shared" si="55"/>
        <v>1.08</v>
      </c>
      <c r="D156" s="137">
        <f t="shared" si="55"/>
        <v>1.08</v>
      </c>
      <c r="E156" s="137">
        <f t="shared" si="55"/>
        <v>1.08</v>
      </c>
      <c r="F156" s="137">
        <f t="shared" si="55"/>
        <v>1.08</v>
      </c>
      <c r="G156" s="137">
        <f t="shared" si="55"/>
        <v>1.08</v>
      </c>
      <c r="H156" s="137">
        <f t="shared" si="55"/>
        <v>1.08</v>
      </c>
      <c r="I156" s="137">
        <f t="shared" si="55"/>
        <v>1.08</v>
      </c>
      <c r="J156" s="137">
        <f t="shared" si="55"/>
        <v>1.08</v>
      </c>
      <c r="K156" s="137">
        <f t="shared" si="55"/>
        <v>1.08</v>
      </c>
      <c r="L156" s="137">
        <f t="shared" si="55"/>
        <v>1.08</v>
      </c>
      <c r="M156" s="137">
        <f t="shared" si="55"/>
        <v>1.08</v>
      </c>
      <c r="N156" s="137">
        <f t="shared" si="55"/>
        <v>1.08</v>
      </c>
      <c r="O156" s="137">
        <f t="shared" si="55"/>
        <v>1.08</v>
      </c>
      <c r="P156" s="137">
        <f t="shared" si="55"/>
        <v>1.08</v>
      </c>
      <c r="Q156" s="137">
        <f t="shared" si="55"/>
        <v>1.08</v>
      </c>
      <c r="R156" s="137">
        <f t="shared" si="55"/>
        <v>1.08</v>
      </c>
      <c r="S156" s="137">
        <f t="shared" si="56"/>
        <v>1.08</v>
      </c>
      <c r="T156" s="137">
        <f t="shared" si="56"/>
        <v>1.08</v>
      </c>
      <c r="U156" s="137">
        <f t="shared" si="56"/>
        <v>1.08</v>
      </c>
      <c r="V156" s="137">
        <f t="shared" si="56"/>
        <v>1.08</v>
      </c>
      <c r="W156" s="137">
        <f t="shared" si="56"/>
        <v>1.08</v>
      </c>
      <c r="X156" s="137">
        <f t="shared" si="56"/>
        <v>1.08</v>
      </c>
      <c r="Y156" s="137">
        <f t="shared" si="56"/>
        <v>1.08</v>
      </c>
      <c r="Z156" s="137">
        <f t="shared" si="56"/>
        <v>1.08</v>
      </c>
      <c r="AA156" s="137">
        <f t="shared" si="56"/>
        <v>1.08</v>
      </c>
      <c r="AB156" s="137">
        <f t="shared" si="56"/>
        <v>1.08</v>
      </c>
      <c r="AC156" s="137">
        <f t="shared" si="56"/>
        <v>1.08</v>
      </c>
      <c r="AD156" s="137">
        <f t="shared" si="56"/>
        <v>1.08</v>
      </c>
      <c r="AE156" s="137">
        <f t="shared" si="56"/>
        <v>1.08</v>
      </c>
      <c r="AF156" s="137">
        <f t="shared" si="56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6">
        <v>2.37</v>
      </c>
      <c r="C157" s="137">
        <f t="shared" si="55"/>
        <v>2.37</v>
      </c>
      <c r="D157" s="137">
        <f t="shared" si="55"/>
        <v>2.37</v>
      </c>
      <c r="E157" s="137">
        <f t="shared" si="55"/>
        <v>2.37</v>
      </c>
      <c r="F157" s="137">
        <f t="shared" si="55"/>
        <v>2.37</v>
      </c>
      <c r="G157" s="137">
        <f t="shared" si="55"/>
        <v>2.37</v>
      </c>
      <c r="H157" s="137">
        <f t="shared" si="55"/>
        <v>2.37</v>
      </c>
      <c r="I157" s="137">
        <f t="shared" si="55"/>
        <v>2.37</v>
      </c>
      <c r="J157" s="137">
        <f t="shared" si="55"/>
        <v>2.37</v>
      </c>
      <c r="K157" s="137">
        <f t="shared" si="55"/>
        <v>2.37</v>
      </c>
      <c r="L157" s="137">
        <f t="shared" si="55"/>
        <v>2.37</v>
      </c>
      <c r="M157" s="137">
        <f t="shared" si="55"/>
        <v>2.37</v>
      </c>
      <c r="N157" s="137">
        <f t="shared" si="55"/>
        <v>2.37</v>
      </c>
      <c r="O157" s="137">
        <f t="shared" si="55"/>
        <v>2.37</v>
      </c>
      <c r="P157" s="137">
        <f t="shared" si="55"/>
        <v>2.37</v>
      </c>
      <c r="Q157" s="137">
        <f t="shared" si="55"/>
        <v>2.37</v>
      </c>
      <c r="R157" s="137">
        <f t="shared" si="55"/>
        <v>2.37</v>
      </c>
      <c r="S157" s="137">
        <f t="shared" si="56"/>
        <v>2.37</v>
      </c>
      <c r="T157" s="137">
        <f t="shared" si="56"/>
        <v>2.37</v>
      </c>
      <c r="U157" s="137">
        <f t="shared" si="56"/>
        <v>2.37</v>
      </c>
      <c r="V157" s="137">
        <f t="shared" si="56"/>
        <v>2.37</v>
      </c>
      <c r="W157" s="137">
        <f t="shared" si="56"/>
        <v>2.37</v>
      </c>
      <c r="X157" s="137">
        <f t="shared" si="56"/>
        <v>2.37</v>
      </c>
      <c r="Y157" s="137">
        <f t="shared" si="56"/>
        <v>2.37</v>
      </c>
      <c r="Z157" s="137">
        <f t="shared" si="56"/>
        <v>2.37</v>
      </c>
      <c r="AA157" s="137">
        <f t="shared" si="56"/>
        <v>2.37</v>
      </c>
      <c r="AB157" s="137">
        <f t="shared" si="56"/>
        <v>2.37</v>
      </c>
      <c r="AC157" s="137">
        <f t="shared" si="56"/>
        <v>2.37</v>
      </c>
      <c r="AD157" s="137">
        <f t="shared" si="56"/>
        <v>2.37</v>
      </c>
      <c r="AE157" s="137">
        <f t="shared" si="56"/>
        <v>2.37</v>
      </c>
      <c r="AF157" s="137">
        <f t="shared" si="56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6">
        <v>1.81</v>
      </c>
      <c r="C158" s="137">
        <f t="shared" si="55"/>
        <v>1.81</v>
      </c>
      <c r="D158" s="137">
        <f t="shared" si="55"/>
        <v>1.81</v>
      </c>
      <c r="E158" s="137">
        <f t="shared" si="55"/>
        <v>1.81</v>
      </c>
      <c r="F158" s="137">
        <f t="shared" si="55"/>
        <v>1.81</v>
      </c>
      <c r="G158" s="137">
        <f t="shared" si="55"/>
        <v>1.81</v>
      </c>
      <c r="H158" s="137">
        <f t="shared" si="55"/>
        <v>1.81</v>
      </c>
      <c r="I158" s="137">
        <f t="shared" si="55"/>
        <v>1.81</v>
      </c>
      <c r="J158" s="137">
        <f t="shared" si="55"/>
        <v>1.81</v>
      </c>
      <c r="K158" s="137">
        <f t="shared" si="55"/>
        <v>1.81</v>
      </c>
      <c r="L158" s="137">
        <f t="shared" si="55"/>
        <v>1.81</v>
      </c>
      <c r="M158" s="137">
        <f t="shared" si="55"/>
        <v>1.81</v>
      </c>
      <c r="N158" s="137">
        <f t="shared" si="55"/>
        <v>1.81</v>
      </c>
      <c r="O158" s="137">
        <f t="shared" si="55"/>
        <v>1.81</v>
      </c>
      <c r="P158" s="137">
        <f t="shared" si="55"/>
        <v>1.81</v>
      </c>
      <c r="Q158" s="137">
        <f t="shared" si="55"/>
        <v>1.81</v>
      </c>
      <c r="R158" s="137">
        <f t="shared" si="55"/>
        <v>1.81</v>
      </c>
      <c r="S158" s="137">
        <f t="shared" si="56"/>
        <v>1.81</v>
      </c>
      <c r="T158" s="137">
        <f t="shared" si="56"/>
        <v>1.81</v>
      </c>
      <c r="U158" s="137">
        <f t="shared" si="56"/>
        <v>1.81</v>
      </c>
      <c r="V158" s="137">
        <f t="shared" si="56"/>
        <v>1.81</v>
      </c>
      <c r="W158" s="137">
        <f t="shared" si="56"/>
        <v>1.81</v>
      </c>
      <c r="X158" s="137">
        <f t="shared" si="56"/>
        <v>1.81</v>
      </c>
      <c r="Y158" s="137">
        <f t="shared" si="56"/>
        <v>1.81</v>
      </c>
      <c r="Z158" s="137">
        <f t="shared" si="56"/>
        <v>1.81</v>
      </c>
      <c r="AA158" s="137">
        <f t="shared" si="56"/>
        <v>1.81</v>
      </c>
      <c r="AB158" s="137">
        <f t="shared" si="56"/>
        <v>1.81</v>
      </c>
      <c r="AC158" s="137">
        <f t="shared" si="56"/>
        <v>1.81</v>
      </c>
      <c r="AD158" s="137">
        <f t="shared" si="56"/>
        <v>1.81</v>
      </c>
      <c r="AE158" s="137">
        <f t="shared" si="56"/>
        <v>1.81</v>
      </c>
      <c r="AF158" s="137">
        <f t="shared" si="56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6">
        <v>1.0900000000000001</v>
      </c>
      <c r="C159" s="137">
        <f t="shared" si="55"/>
        <v>1.0900000000000001</v>
      </c>
      <c r="D159" s="137">
        <f t="shared" si="55"/>
        <v>1.0900000000000001</v>
      </c>
      <c r="E159" s="137">
        <f t="shared" si="55"/>
        <v>1.0900000000000001</v>
      </c>
      <c r="F159" s="137">
        <f t="shared" si="55"/>
        <v>1.0900000000000001</v>
      </c>
      <c r="G159" s="137">
        <f t="shared" si="55"/>
        <v>1.0900000000000001</v>
      </c>
      <c r="H159" s="137">
        <f t="shared" si="55"/>
        <v>1.0900000000000001</v>
      </c>
      <c r="I159" s="137">
        <f t="shared" si="55"/>
        <v>1.0900000000000001</v>
      </c>
      <c r="J159" s="137">
        <f t="shared" si="55"/>
        <v>1.0900000000000001</v>
      </c>
      <c r="K159" s="137">
        <f t="shared" si="55"/>
        <v>1.0900000000000001</v>
      </c>
      <c r="L159" s="137">
        <f t="shared" si="55"/>
        <v>1.0900000000000001</v>
      </c>
      <c r="M159" s="137">
        <f t="shared" si="55"/>
        <v>1.0900000000000001</v>
      </c>
      <c r="N159" s="137">
        <f t="shared" si="55"/>
        <v>1.0900000000000001</v>
      </c>
      <c r="O159" s="137">
        <f t="shared" si="55"/>
        <v>1.0900000000000001</v>
      </c>
      <c r="P159" s="137">
        <f t="shared" si="55"/>
        <v>1.0900000000000001</v>
      </c>
      <c r="Q159" s="137">
        <f t="shared" si="55"/>
        <v>1.0900000000000001</v>
      </c>
      <c r="R159" s="137">
        <f t="shared" si="55"/>
        <v>1.0900000000000001</v>
      </c>
      <c r="S159" s="137">
        <f t="shared" si="56"/>
        <v>1.0900000000000001</v>
      </c>
      <c r="T159" s="137">
        <f t="shared" si="56"/>
        <v>1.0900000000000001</v>
      </c>
      <c r="U159" s="137">
        <f t="shared" si="56"/>
        <v>1.0900000000000001</v>
      </c>
      <c r="V159" s="137">
        <f t="shared" si="56"/>
        <v>1.0900000000000001</v>
      </c>
      <c r="W159" s="137">
        <f t="shared" si="56"/>
        <v>1.0900000000000001</v>
      </c>
      <c r="X159" s="137">
        <f t="shared" si="56"/>
        <v>1.0900000000000001</v>
      </c>
      <c r="Y159" s="137">
        <f t="shared" si="56"/>
        <v>1.0900000000000001</v>
      </c>
      <c r="Z159" s="137">
        <f t="shared" si="56"/>
        <v>1.0900000000000001</v>
      </c>
      <c r="AA159" s="137">
        <f t="shared" si="56"/>
        <v>1.0900000000000001</v>
      </c>
      <c r="AB159" s="137">
        <f t="shared" si="56"/>
        <v>1.0900000000000001</v>
      </c>
      <c r="AC159" s="137">
        <f t="shared" si="56"/>
        <v>1.0900000000000001</v>
      </c>
      <c r="AD159" s="137">
        <f t="shared" si="56"/>
        <v>1.0900000000000001</v>
      </c>
      <c r="AE159" s="137">
        <f t="shared" si="56"/>
        <v>1.0900000000000001</v>
      </c>
      <c r="AF159" s="137">
        <f t="shared" si="56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6">
        <v>1.58</v>
      </c>
      <c r="C160" s="137">
        <f t="shared" si="55"/>
        <v>1.58</v>
      </c>
      <c r="D160" s="137">
        <f t="shared" si="55"/>
        <v>1.58</v>
      </c>
      <c r="E160" s="137">
        <f t="shared" si="55"/>
        <v>1.58</v>
      </c>
      <c r="F160" s="137">
        <f t="shared" si="55"/>
        <v>1.58</v>
      </c>
      <c r="G160" s="137">
        <f t="shared" si="55"/>
        <v>1.58</v>
      </c>
      <c r="H160" s="137">
        <f t="shared" si="55"/>
        <v>1.58</v>
      </c>
      <c r="I160" s="137">
        <f t="shared" si="55"/>
        <v>1.58</v>
      </c>
      <c r="J160" s="137">
        <f t="shared" si="55"/>
        <v>1.58</v>
      </c>
      <c r="K160" s="137">
        <f t="shared" si="55"/>
        <v>1.58</v>
      </c>
      <c r="L160" s="137">
        <f t="shared" si="55"/>
        <v>1.58</v>
      </c>
      <c r="M160" s="137">
        <f t="shared" si="55"/>
        <v>1.58</v>
      </c>
      <c r="N160" s="137">
        <f t="shared" si="55"/>
        <v>1.58</v>
      </c>
      <c r="O160" s="137">
        <f t="shared" si="55"/>
        <v>1.58</v>
      </c>
      <c r="P160" s="137">
        <f t="shared" si="55"/>
        <v>1.58</v>
      </c>
      <c r="Q160" s="137">
        <f t="shared" si="55"/>
        <v>1.58</v>
      </c>
      <c r="R160" s="137">
        <f t="shared" si="55"/>
        <v>1.58</v>
      </c>
      <c r="S160" s="137">
        <f t="shared" si="56"/>
        <v>1.58</v>
      </c>
      <c r="T160" s="137">
        <f t="shared" si="56"/>
        <v>1.58</v>
      </c>
      <c r="U160" s="137">
        <f t="shared" si="56"/>
        <v>1.58</v>
      </c>
      <c r="V160" s="137">
        <f t="shared" si="56"/>
        <v>1.58</v>
      </c>
      <c r="W160" s="137">
        <f t="shared" si="56"/>
        <v>1.58</v>
      </c>
      <c r="X160" s="137">
        <f t="shared" si="56"/>
        <v>1.58</v>
      </c>
      <c r="Y160" s="137">
        <f t="shared" si="56"/>
        <v>1.58</v>
      </c>
      <c r="Z160" s="137">
        <f t="shared" si="56"/>
        <v>1.58</v>
      </c>
      <c r="AA160" s="137">
        <f t="shared" si="56"/>
        <v>1.58</v>
      </c>
      <c r="AB160" s="137">
        <f t="shared" si="56"/>
        <v>1.58</v>
      </c>
      <c r="AC160" s="137">
        <f t="shared" si="56"/>
        <v>1.58</v>
      </c>
      <c r="AD160" s="137">
        <f t="shared" si="56"/>
        <v>1.58</v>
      </c>
      <c r="AE160" s="137">
        <f t="shared" si="56"/>
        <v>1.58</v>
      </c>
      <c r="AF160" s="137">
        <f t="shared" si="56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2</v>
      </c>
      <c r="C161" s="137">
        <f t="shared" si="55"/>
        <v>2</v>
      </c>
      <c r="D161" s="137">
        <f t="shared" si="55"/>
        <v>2</v>
      </c>
      <c r="E161" s="137">
        <f t="shared" si="55"/>
        <v>2</v>
      </c>
      <c r="F161" s="137">
        <f t="shared" si="55"/>
        <v>2</v>
      </c>
      <c r="G161" s="137">
        <f t="shared" si="55"/>
        <v>2</v>
      </c>
      <c r="H161" s="137">
        <f t="shared" si="55"/>
        <v>2</v>
      </c>
      <c r="I161" s="137">
        <f t="shared" si="55"/>
        <v>2</v>
      </c>
      <c r="J161" s="137">
        <f t="shared" si="55"/>
        <v>2</v>
      </c>
      <c r="K161" s="137">
        <f t="shared" si="55"/>
        <v>2</v>
      </c>
      <c r="L161" s="137">
        <f t="shared" si="55"/>
        <v>2</v>
      </c>
      <c r="M161" s="137">
        <f t="shared" si="55"/>
        <v>2</v>
      </c>
      <c r="N161" s="137">
        <f t="shared" si="55"/>
        <v>2</v>
      </c>
      <c r="O161" s="137">
        <f t="shared" si="55"/>
        <v>2</v>
      </c>
      <c r="P161" s="137">
        <f t="shared" si="55"/>
        <v>2</v>
      </c>
      <c r="Q161" s="137">
        <f t="shared" si="55"/>
        <v>2</v>
      </c>
      <c r="R161" s="137">
        <f t="shared" si="55"/>
        <v>2</v>
      </c>
      <c r="S161" s="137">
        <f t="shared" si="56"/>
        <v>2</v>
      </c>
      <c r="T161" s="137">
        <f t="shared" si="56"/>
        <v>2</v>
      </c>
      <c r="U161" s="137">
        <f t="shared" si="56"/>
        <v>2</v>
      </c>
      <c r="V161" s="137">
        <f t="shared" si="56"/>
        <v>2</v>
      </c>
      <c r="W161" s="137">
        <f t="shared" si="56"/>
        <v>2</v>
      </c>
      <c r="X161" s="137">
        <f t="shared" si="56"/>
        <v>2</v>
      </c>
      <c r="Y161" s="137">
        <f t="shared" si="56"/>
        <v>2</v>
      </c>
      <c r="Z161" s="137">
        <f t="shared" si="56"/>
        <v>2</v>
      </c>
      <c r="AA161" s="137">
        <f t="shared" si="56"/>
        <v>2</v>
      </c>
      <c r="AB161" s="137">
        <f t="shared" si="56"/>
        <v>2</v>
      </c>
      <c r="AC161" s="137">
        <f t="shared" si="56"/>
        <v>2</v>
      </c>
      <c r="AD161" s="137">
        <f t="shared" si="56"/>
        <v>2</v>
      </c>
      <c r="AE161" s="137">
        <f t="shared" si="56"/>
        <v>2</v>
      </c>
      <c r="AF161" s="137">
        <f t="shared" si="56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0.47</v>
      </c>
      <c r="C162" s="137">
        <f t="shared" si="55"/>
        <v>0.47</v>
      </c>
      <c r="D162" s="137">
        <f t="shared" si="55"/>
        <v>0.47</v>
      </c>
      <c r="E162" s="137">
        <f t="shared" si="55"/>
        <v>0.47</v>
      </c>
      <c r="F162" s="137">
        <f t="shared" si="55"/>
        <v>0.47</v>
      </c>
      <c r="G162" s="137">
        <f t="shared" si="55"/>
        <v>0.47</v>
      </c>
      <c r="H162" s="137">
        <f t="shared" si="55"/>
        <v>0.47</v>
      </c>
      <c r="I162" s="137">
        <f t="shared" si="55"/>
        <v>0.47</v>
      </c>
      <c r="J162" s="137">
        <f t="shared" si="55"/>
        <v>0.47</v>
      </c>
      <c r="K162" s="137">
        <f t="shared" si="55"/>
        <v>0.47</v>
      </c>
      <c r="L162" s="137">
        <f t="shared" si="55"/>
        <v>0.47</v>
      </c>
      <c r="M162" s="137">
        <f t="shared" si="55"/>
        <v>0.47</v>
      </c>
      <c r="N162" s="137">
        <f t="shared" si="55"/>
        <v>0.47</v>
      </c>
      <c r="O162" s="137">
        <f t="shared" si="55"/>
        <v>0.47</v>
      </c>
      <c r="P162" s="137">
        <f t="shared" si="55"/>
        <v>0.47</v>
      </c>
      <c r="Q162" s="137">
        <f t="shared" si="55"/>
        <v>0.47</v>
      </c>
      <c r="R162" s="137">
        <f t="shared" si="55"/>
        <v>0.47</v>
      </c>
      <c r="S162" s="137">
        <f t="shared" si="56"/>
        <v>0.47</v>
      </c>
      <c r="T162" s="137">
        <f t="shared" si="56"/>
        <v>0.47</v>
      </c>
      <c r="U162" s="137">
        <f t="shared" si="56"/>
        <v>0.47</v>
      </c>
      <c r="V162" s="137">
        <f t="shared" si="56"/>
        <v>0.47</v>
      </c>
      <c r="W162" s="137">
        <f t="shared" si="56"/>
        <v>0.47</v>
      </c>
      <c r="X162" s="137">
        <f t="shared" si="56"/>
        <v>0.47</v>
      </c>
      <c r="Y162" s="137">
        <f t="shared" si="56"/>
        <v>0.47</v>
      </c>
      <c r="Z162" s="137">
        <f t="shared" si="56"/>
        <v>0.47</v>
      </c>
      <c r="AA162" s="137">
        <f t="shared" si="56"/>
        <v>0.47</v>
      </c>
      <c r="AB162" s="137">
        <f t="shared" si="56"/>
        <v>0.47</v>
      </c>
      <c r="AC162" s="137">
        <f t="shared" si="56"/>
        <v>0.47</v>
      </c>
      <c r="AD162" s="137">
        <f t="shared" si="56"/>
        <v>0.47</v>
      </c>
      <c r="AE162" s="137">
        <f t="shared" si="56"/>
        <v>0.47</v>
      </c>
      <c r="AF162" s="137">
        <f t="shared" si="56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55"/>
        <v>0</v>
      </c>
      <c r="D163" s="137">
        <f t="shared" si="55"/>
        <v>0</v>
      </c>
      <c r="E163" s="137">
        <f t="shared" si="55"/>
        <v>0</v>
      </c>
      <c r="F163" s="137">
        <f t="shared" si="55"/>
        <v>0</v>
      </c>
      <c r="G163" s="137">
        <f t="shared" si="55"/>
        <v>0</v>
      </c>
      <c r="H163" s="137">
        <f t="shared" si="55"/>
        <v>0</v>
      </c>
      <c r="I163" s="137">
        <f t="shared" si="55"/>
        <v>0</v>
      </c>
      <c r="J163" s="137">
        <f t="shared" si="55"/>
        <v>0</v>
      </c>
      <c r="K163" s="137">
        <f t="shared" si="55"/>
        <v>0</v>
      </c>
      <c r="L163" s="137">
        <f t="shared" si="55"/>
        <v>0</v>
      </c>
      <c r="M163" s="137">
        <f t="shared" si="55"/>
        <v>0</v>
      </c>
      <c r="N163" s="137">
        <f t="shared" si="55"/>
        <v>0</v>
      </c>
      <c r="O163" s="137">
        <f t="shared" si="55"/>
        <v>0</v>
      </c>
      <c r="P163" s="137">
        <f t="shared" si="55"/>
        <v>0</v>
      </c>
      <c r="Q163" s="137">
        <f t="shared" si="55"/>
        <v>0</v>
      </c>
      <c r="R163" s="137">
        <f t="shared" si="55"/>
        <v>0</v>
      </c>
      <c r="S163" s="137">
        <f t="shared" si="56"/>
        <v>0</v>
      </c>
      <c r="T163" s="137">
        <f t="shared" si="56"/>
        <v>0</v>
      </c>
      <c r="U163" s="137">
        <f t="shared" si="56"/>
        <v>0</v>
      </c>
      <c r="V163" s="137">
        <f t="shared" si="56"/>
        <v>0</v>
      </c>
      <c r="W163" s="137">
        <f t="shared" si="56"/>
        <v>0</v>
      </c>
      <c r="X163" s="137">
        <f t="shared" si="56"/>
        <v>0</v>
      </c>
      <c r="Y163" s="137">
        <f t="shared" si="56"/>
        <v>0</v>
      </c>
      <c r="Z163" s="137">
        <f t="shared" si="56"/>
        <v>0</v>
      </c>
      <c r="AA163" s="137">
        <f t="shared" si="56"/>
        <v>0</v>
      </c>
      <c r="AB163" s="137">
        <f t="shared" si="56"/>
        <v>0</v>
      </c>
      <c r="AC163" s="137">
        <f t="shared" si="56"/>
        <v>0</v>
      </c>
      <c r="AD163" s="137">
        <f t="shared" si="56"/>
        <v>0</v>
      </c>
      <c r="AE163" s="137">
        <f t="shared" si="56"/>
        <v>0</v>
      </c>
      <c r="AF163" s="137">
        <f t="shared" si="56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</v>
      </c>
      <c r="C164" s="137">
        <f t="shared" si="55"/>
        <v>0</v>
      </c>
      <c r="D164" s="137">
        <f t="shared" si="55"/>
        <v>0</v>
      </c>
      <c r="E164" s="137">
        <f t="shared" si="55"/>
        <v>0</v>
      </c>
      <c r="F164" s="137">
        <f t="shared" si="55"/>
        <v>0</v>
      </c>
      <c r="G164" s="137">
        <f t="shared" si="55"/>
        <v>0</v>
      </c>
      <c r="H164" s="137">
        <f t="shared" si="55"/>
        <v>0</v>
      </c>
      <c r="I164" s="137">
        <f t="shared" si="55"/>
        <v>0</v>
      </c>
      <c r="J164" s="137">
        <f t="shared" si="55"/>
        <v>0</v>
      </c>
      <c r="K164" s="137">
        <f t="shared" si="55"/>
        <v>0</v>
      </c>
      <c r="L164" s="137">
        <f t="shared" si="55"/>
        <v>0</v>
      </c>
      <c r="M164" s="137">
        <f t="shared" si="55"/>
        <v>0</v>
      </c>
      <c r="N164" s="137">
        <f t="shared" si="55"/>
        <v>0</v>
      </c>
      <c r="O164" s="137">
        <f t="shared" si="55"/>
        <v>0</v>
      </c>
      <c r="P164" s="137">
        <f t="shared" si="55"/>
        <v>0</v>
      </c>
      <c r="Q164" s="137">
        <f t="shared" si="55"/>
        <v>0</v>
      </c>
      <c r="R164" s="137">
        <f t="shared" si="56"/>
        <v>0</v>
      </c>
      <c r="S164" s="137">
        <f t="shared" si="56"/>
        <v>0</v>
      </c>
      <c r="T164" s="137">
        <f t="shared" si="56"/>
        <v>0</v>
      </c>
      <c r="U164" s="137">
        <f t="shared" si="56"/>
        <v>0</v>
      </c>
      <c r="V164" s="137">
        <f t="shared" si="56"/>
        <v>0</v>
      </c>
      <c r="W164" s="137">
        <f t="shared" si="56"/>
        <v>0</v>
      </c>
      <c r="X164" s="137">
        <f t="shared" si="56"/>
        <v>0</v>
      </c>
      <c r="Y164" s="137">
        <f t="shared" si="56"/>
        <v>0</v>
      </c>
      <c r="Z164" s="137">
        <f t="shared" si="56"/>
        <v>0</v>
      </c>
      <c r="AA164" s="137">
        <f t="shared" si="56"/>
        <v>0</v>
      </c>
      <c r="AB164" s="137">
        <f t="shared" si="56"/>
        <v>0</v>
      </c>
      <c r="AC164" s="137">
        <f t="shared" si="56"/>
        <v>0</v>
      </c>
      <c r="AD164" s="137">
        <f t="shared" si="56"/>
        <v>0</v>
      </c>
      <c r="AE164" s="137">
        <f t="shared" si="56"/>
        <v>0</v>
      </c>
      <c r="AF164" s="137">
        <f t="shared" si="56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0.8</v>
      </c>
      <c r="C165" s="137">
        <f t="shared" si="55"/>
        <v>0.8</v>
      </c>
      <c r="D165" s="137">
        <f t="shared" si="55"/>
        <v>0.8</v>
      </c>
      <c r="E165" s="137">
        <f t="shared" si="55"/>
        <v>0.8</v>
      </c>
      <c r="F165" s="137">
        <f t="shared" si="55"/>
        <v>0.8</v>
      </c>
      <c r="G165" s="137">
        <f t="shared" si="55"/>
        <v>0.8</v>
      </c>
      <c r="H165" s="137">
        <f t="shared" si="55"/>
        <v>0.8</v>
      </c>
      <c r="I165" s="137">
        <f t="shared" si="55"/>
        <v>0.8</v>
      </c>
      <c r="J165" s="137">
        <f t="shared" si="55"/>
        <v>0.8</v>
      </c>
      <c r="K165" s="137">
        <f t="shared" si="55"/>
        <v>0.8</v>
      </c>
      <c r="L165" s="137">
        <f t="shared" si="55"/>
        <v>0.8</v>
      </c>
      <c r="M165" s="137">
        <f t="shared" si="55"/>
        <v>0.8</v>
      </c>
      <c r="N165" s="137">
        <f t="shared" si="55"/>
        <v>0.8</v>
      </c>
      <c r="O165" s="137">
        <f t="shared" si="55"/>
        <v>0.8</v>
      </c>
      <c r="P165" s="137">
        <f t="shared" si="55"/>
        <v>0.8</v>
      </c>
      <c r="Q165" s="137">
        <f t="shared" si="55"/>
        <v>0.8</v>
      </c>
      <c r="R165" s="137">
        <f t="shared" si="56"/>
        <v>0.8</v>
      </c>
      <c r="S165" s="137">
        <f t="shared" si="56"/>
        <v>0.8</v>
      </c>
      <c r="T165" s="137">
        <f t="shared" si="56"/>
        <v>0.8</v>
      </c>
      <c r="U165" s="137">
        <f t="shared" si="56"/>
        <v>0.8</v>
      </c>
      <c r="V165" s="137">
        <f t="shared" si="56"/>
        <v>0.8</v>
      </c>
      <c r="W165" s="137">
        <f t="shared" si="56"/>
        <v>0.8</v>
      </c>
      <c r="X165" s="137">
        <f t="shared" si="56"/>
        <v>0.8</v>
      </c>
      <c r="Y165" s="137">
        <f t="shared" si="56"/>
        <v>0.8</v>
      </c>
      <c r="Z165" s="137">
        <f t="shared" si="56"/>
        <v>0.8</v>
      </c>
      <c r="AA165" s="137">
        <f t="shared" si="56"/>
        <v>0.8</v>
      </c>
      <c r="AB165" s="137">
        <f t="shared" si="56"/>
        <v>0.8</v>
      </c>
      <c r="AC165" s="137">
        <f t="shared" si="56"/>
        <v>0.8</v>
      </c>
      <c r="AD165" s="137">
        <f t="shared" si="56"/>
        <v>0.8</v>
      </c>
      <c r="AE165" s="137">
        <f t="shared" si="56"/>
        <v>0.8</v>
      </c>
      <c r="AF165" s="137">
        <f t="shared" si="56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1.5</v>
      </c>
      <c r="C166" s="137">
        <f t="shared" si="55"/>
        <v>1.5</v>
      </c>
      <c r="D166" s="137">
        <f t="shared" si="55"/>
        <v>1.5</v>
      </c>
      <c r="E166" s="137">
        <f t="shared" si="55"/>
        <v>1.5</v>
      </c>
      <c r="F166" s="137">
        <f t="shared" si="55"/>
        <v>1.5</v>
      </c>
      <c r="G166" s="137">
        <f t="shared" si="55"/>
        <v>1.5</v>
      </c>
      <c r="H166" s="137">
        <f t="shared" si="55"/>
        <v>1.5</v>
      </c>
      <c r="I166" s="137">
        <f t="shared" si="55"/>
        <v>1.5</v>
      </c>
      <c r="J166" s="137">
        <f t="shared" si="55"/>
        <v>1.5</v>
      </c>
      <c r="K166" s="137">
        <f t="shared" si="55"/>
        <v>1.5</v>
      </c>
      <c r="L166" s="137">
        <f t="shared" si="55"/>
        <v>1.5</v>
      </c>
      <c r="M166" s="137">
        <f t="shared" si="55"/>
        <v>1.5</v>
      </c>
      <c r="N166" s="137">
        <f t="shared" si="55"/>
        <v>1.5</v>
      </c>
      <c r="O166" s="137">
        <f t="shared" si="55"/>
        <v>1.5</v>
      </c>
      <c r="P166" s="137">
        <f t="shared" si="55"/>
        <v>1.5</v>
      </c>
      <c r="Q166" s="137">
        <f t="shared" si="55"/>
        <v>1.5</v>
      </c>
      <c r="R166" s="137">
        <f t="shared" si="56"/>
        <v>1.5</v>
      </c>
      <c r="S166" s="137">
        <f t="shared" si="56"/>
        <v>1.5</v>
      </c>
      <c r="T166" s="137">
        <f t="shared" si="56"/>
        <v>1.5</v>
      </c>
      <c r="U166" s="137">
        <f t="shared" si="56"/>
        <v>1.5</v>
      </c>
      <c r="V166" s="137">
        <f t="shared" si="56"/>
        <v>1.5</v>
      </c>
      <c r="W166" s="137">
        <f t="shared" si="56"/>
        <v>1.5</v>
      </c>
      <c r="X166" s="137">
        <f t="shared" si="56"/>
        <v>1.5</v>
      </c>
      <c r="Y166" s="137">
        <f t="shared" si="56"/>
        <v>1.5</v>
      </c>
      <c r="Z166" s="137">
        <f t="shared" si="56"/>
        <v>1.5</v>
      </c>
      <c r="AA166" s="137">
        <f t="shared" si="56"/>
        <v>1.5</v>
      </c>
      <c r="AB166" s="137">
        <f t="shared" si="56"/>
        <v>1.5</v>
      </c>
      <c r="AC166" s="137">
        <f t="shared" si="56"/>
        <v>1.5</v>
      </c>
      <c r="AD166" s="137">
        <f t="shared" si="56"/>
        <v>1.5</v>
      </c>
      <c r="AE166" s="137">
        <f t="shared" si="56"/>
        <v>1.5</v>
      </c>
      <c r="AF166" s="137">
        <f t="shared" si="56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>
        <v>1</v>
      </c>
      <c r="C167" s="137">
        <f t="shared" si="55"/>
        <v>1</v>
      </c>
      <c r="D167" s="137">
        <f t="shared" si="55"/>
        <v>1</v>
      </c>
      <c r="E167" s="137">
        <f t="shared" si="55"/>
        <v>1</v>
      </c>
      <c r="F167" s="137">
        <f t="shared" si="55"/>
        <v>1</v>
      </c>
      <c r="G167" s="137">
        <f t="shared" si="55"/>
        <v>1</v>
      </c>
      <c r="H167" s="137">
        <f t="shared" si="55"/>
        <v>1</v>
      </c>
      <c r="I167" s="137">
        <f t="shared" si="55"/>
        <v>1</v>
      </c>
      <c r="J167" s="137">
        <f t="shared" si="55"/>
        <v>1</v>
      </c>
      <c r="K167" s="137">
        <f t="shared" si="55"/>
        <v>1</v>
      </c>
      <c r="L167" s="137">
        <f t="shared" si="55"/>
        <v>1</v>
      </c>
      <c r="M167" s="137">
        <f t="shared" si="55"/>
        <v>1</v>
      </c>
      <c r="N167" s="137">
        <f t="shared" si="55"/>
        <v>1</v>
      </c>
      <c r="O167" s="137">
        <f t="shared" si="55"/>
        <v>1</v>
      </c>
      <c r="P167" s="137">
        <f t="shared" si="55"/>
        <v>1</v>
      </c>
      <c r="Q167" s="137">
        <f t="shared" si="55"/>
        <v>1</v>
      </c>
      <c r="R167" s="137">
        <f t="shared" si="56"/>
        <v>1</v>
      </c>
      <c r="S167" s="137">
        <f t="shared" si="56"/>
        <v>1</v>
      </c>
      <c r="T167" s="137">
        <f t="shared" si="56"/>
        <v>1</v>
      </c>
      <c r="U167" s="137">
        <f t="shared" si="56"/>
        <v>1</v>
      </c>
      <c r="V167" s="137">
        <f t="shared" si="56"/>
        <v>1</v>
      </c>
      <c r="W167" s="137">
        <f t="shared" si="56"/>
        <v>1</v>
      </c>
      <c r="X167" s="137">
        <f t="shared" si="56"/>
        <v>1</v>
      </c>
      <c r="Y167" s="137">
        <f t="shared" si="56"/>
        <v>1</v>
      </c>
      <c r="Z167" s="137">
        <f t="shared" si="56"/>
        <v>1</v>
      </c>
      <c r="AA167" s="137">
        <f t="shared" si="56"/>
        <v>1</v>
      </c>
      <c r="AB167" s="137">
        <f t="shared" si="56"/>
        <v>1</v>
      </c>
      <c r="AC167" s="137">
        <f t="shared" si="56"/>
        <v>1</v>
      </c>
      <c r="AD167" s="137">
        <f t="shared" si="56"/>
        <v>1</v>
      </c>
      <c r="AE167" s="137">
        <f t="shared" si="56"/>
        <v>1</v>
      </c>
      <c r="AF167" s="137">
        <f t="shared" si="56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6">
        <v>1</v>
      </c>
      <c r="C169" s="137">
        <f t="shared" ref="C169:R176" si="57">B169</f>
        <v>1</v>
      </c>
      <c r="D169" s="137">
        <f t="shared" si="57"/>
        <v>1</v>
      </c>
      <c r="E169" s="137">
        <f t="shared" si="57"/>
        <v>1</v>
      </c>
      <c r="F169" s="137">
        <f t="shared" si="57"/>
        <v>1</v>
      </c>
      <c r="G169" s="137">
        <f t="shared" si="57"/>
        <v>1</v>
      </c>
      <c r="H169" s="137">
        <f t="shared" si="57"/>
        <v>1</v>
      </c>
      <c r="I169" s="137">
        <f t="shared" si="57"/>
        <v>1</v>
      </c>
      <c r="J169" s="137">
        <f t="shared" si="57"/>
        <v>1</v>
      </c>
      <c r="K169" s="137">
        <f t="shared" si="57"/>
        <v>1</v>
      </c>
      <c r="L169" s="137">
        <f t="shared" si="57"/>
        <v>1</v>
      </c>
      <c r="M169" s="137">
        <f t="shared" si="57"/>
        <v>1</v>
      </c>
      <c r="N169" s="137">
        <f t="shared" si="57"/>
        <v>1</v>
      </c>
      <c r="O169" s="137">
        <f t="shared" si="57"/>
        <v>1</v>
      </c>
      <c r="P169" s="137">
        <f t="shared" si="57"/>
        <v>1</v>
      </c>
      <c r="Q169" s="137">
        <f t="shared" si="57"/>
        <v>1</v>
      </c>
      <c r="R169" s="137">
        <f t="shared" si="57"/>
        <v>1</v>
      </c>
      <c r="S169" s="137">
        <f t="shared" ref="R169:AF176" si="58">R169</f>
        <v>1</v>
      </c>
      <c r="T169" s="137">
        <f t="shared" si="58"/>
        <v>1</v>
      </c>
      <c r="U169" s="137">
        <f t="shared" si="58"/>
        <v>1</v>
      </c>
      <c r="V169" s="137">
        <f t="shared" si="58"/>
        <v>1</v>
      </c>
      <c r="W169" s="137">
        <f t="shared" si="58"/>
        <v>1</v>
      </c>
      <c r="X169" s="137">
        <f t="shared" si="58"/>
        <v>1</v>
      </c>
      <c r="Y169" s="137">
        <f t="shared" si="58"/>
        <v>1</v>
      </c>
      <c r="Z169" s="137">
        <f t="shared" si="58"/>
        <v>1</v>
      </c>
      <c r="AA169" s="137">
        <f t="shared" si="58"/>
        <v>1</v>
      </c>
      <c r="AB169" s="137">
        <f t="shared" si="58"/>
        <v>1</v>
      </c>
      <c r="AC169" s="137">
        <f t="shared" si="58"/>
        <v>1</v>
      </c>
      <c r="AD169" s="137">
        <f t="shared" si="58"/>
        <v>1</v>
      </c>
      <c r="AE169" s="137">
        <f t="shared" si="58"/>
        <v>1</v>
      </c>
      <c r="AF169" s="137">
        <f t="shared" si="58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0.42</v>
      </c>
      <c r="C170" s="137">
        <f t="shared" si="57"/>
        <v>0.42</v>
      </c>
      <c r="D170" s="137">
        <f t="shared" si="57"/>
        <v>0.42</v>
      </c>
      <c r="E170" s="137">
        <f t="shared" si="57"/>
        <v>0.42</v>
      </c>
      <c r="F170" s="137">
        <f t="shared" si="57"/>
        <v>0.42</v>
      </c>
      <c r="G170" s="137">
        <f t="shared" si="57"/>
        <v>0.42</v>
      </c>
      <c r="H170" s="137">
        <f t="shared" si="57"/>
        <v>0.42</v>
      </c>
      <c r="I170" s="137">
        <f t="shared" si="57"/>
        <v>0.42</v>
      </c>
      <c r="J170" s="137">
        <f t="shared" si="57"/>
        <v>0.42</v>
      </c>
      <c r="K170" s="137">
        <f t="shared" si="57"/>
        <v>0.42</v>
      </c>
      <c r="L170" s="137">
        <f t="shared" si="57"/>
        <v>0.42</v>
      </c>
      <c r="M170" s="137">
        <f t="shared" si="57"/>
        <v>0.42</v>
      </c>
      <c r="N170" s="137">
        <f t="shared" si="57"/>
        <v>0.42</v>
      </c>
      <c r="O170" s="137">
        <f t="shared" si="57"/>
        <v>0.42</v>
      </c>
      <c r="P170" s="137">
        <f t="shared" si="57"/>
        <v>0.42</v>
      </c>
      <c r="Q170" s="137">
        <f t="shared" si="57"/>
        <v>0.42</v>
      </c>
      <c r="R170" s="137">
        <f t="shared" si="58"/>
        <v>0.42</v>
      </c>
      <c r="S170" s="137">
        <f t="shared" si="58"/>
        <v>0.42</v>
      </c>
      <c r="T170" s="137">
        <f t="shared" si="58"/>
        <v>0.42</v>
      </c>
      <c r="U170" s="137">
        <f t="shared" si="58"/>
        <v>0.42</v>
      </c>
      <c r="V170" s="137">
        <f t="shared" si="58"/>
        <v>0.42</v>
      </c>
      <c r="W170" s="137">
        <f t="shared" si="58"/>
        <v>0.42</v>
      </c>
      <c r="X170" s="137">
        <f t="shared" si="58"/>
        <v>0.42</v>
      </c>
      <c r="Y170" s="137">
        <f t="shared" si="58"/>
        <v>0.42</v>
      </c>
      <c r="Z170" s="137">
        <f t="shared" si="58"/>
        <v>0.42</v>
      </c>
      <c r="AA170" s="137">
        <f t="shared" si="58"/>
        <v>0.42</v>
      </c>
      <c r="AB170" s="137">
        <f t="shared" si="58"/>
        <v>0.42</v>
      </c>
      <c r="AC170" s="137">
        <f t="shared" si="58"/>
        <v>0.42</v>
      </c>
      <c r="AD170" s="137">
        <f t="shared" si="58"/>
        <v>0.42</v>
      </c>
      <c r="AE170" s="137">
        <f t="shared" si="58"/>
        <v>0.42</v>
      </c>
      <c r="AF170" s="137">
        <f t="shared" si="58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6">
        <v>0.46</v>
      </c>
      <c r="C171" s="137">
        <f t="shared" si="57"/>
        <v>0.46</v>
      </c>
      <c r="D171" s="137">
        <f t="shared" si="57"/>
        <v>0.46</v>
      </c>
      <c r="E171" s="137">
        <f t="shared" si="57"/>
        <v>0.46</v>
      </c>
      <c r="F171" s="137">
        <f t="shared" si="57"/>
        <v>0.46</v>
      </c>
      <c r="G171" s="137">
        <f t="shared" si="57"/>
        <v>0.46</v>
      </c>
      <c r="H171" s="137">
        <f t="shared" si="57"/>
        <v>0.46</v>
      </c>
      <c r="I171" s="137">
        <f t="shared" si="57"/>
        <v>0.46</v>
      </c>
      <c r="J171" s="137">
        <f t="shared" si="57"/>
        <v>0.46</v>
      </c>
      <c r="K171" s="137">
        <f t="shared" si="57"/>
        <v>0.46</v>
      </c>
      <c r="L171" s="137">
        <f t="shared" si="57"/>
        <v>0.46</v>
      </c>
      <c r="M171" s="137">
        <f t="shared" si="57"/>
        <v>0.46</v>
      </c>
      <c r="N171" s="137">
        <f t="shared" si="57"/>
        <v>0.46</v>
      </c>
      <c r="O171" s="137">
        <f t="shared" si="57"/>
        <v>0.46</v>
      </c>
      <c r="P171" s="137">
        <f t="shared" si="57"/>
        <v>0.46</v>
      </c>
      <c r="Q171" s="137">
        <f t="shared" si="57"/>
        <v>0.46</v>
      </c>
      <c r="R171" s="137">
        <f t="shared" si="58"/>
        <v>0.46</v>
      </c>
      <c r="S171" s="137">
        <f t="shared" si="58"/>
        <v>0.46</v>
      </c>
      <c r="T171" s="137">
        <f t="shared" si="58"/>
        <v>0.46</v>
      </c>
      <c r="U171" s="137">
        <f t="shared" si="58"/>
        <v>0.46</v>
      </c>
      <c r="V171" s="137">
        <f t="shared" si="58"/>
        <v>0.46</v>
      </c>
      <c r="W171" s="137">
        <f t="shared" si="58"/>
        <v>0.46</v>
      </c>
      <c r="X171" s="137">
        <f t="shared" si="58"/>
        <v>0.46</v>
      </c>
      <c r="Y171" s="137">
        <f t="shared" si="58"/>
        <v>0.46</v>
      </c>
      <c r="Z171" s="137">
        <f t="shared" si="58"/>
        <v>0.46</v>
      </c>
      <c r="AA171" s="137">
        <f t="shared" si="58"/>
        <v>0.46</v>
      </c>
      <c r="AB171" s="137">
        <f t="shared" si="58"/>
        <v>0.46</v>
      </c>
      <c r="AC171" s="137">
        <f t="shared" si="58"/>
        <v>0.46</v>
      </c>
      <c r="AD171" s="137">
        <f t="shared" si="58"/>
        <v>0.46</v>
      </c>
      <c r="AE171" s="137">
        <f t="shared" si="58"/>
        <v>0.46</v>
      </c>
      <c r="AF171" s="137">
        <f t="shared" si="58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0.85</v>
      </c>
      <c r="C172" s="137">
        <f t="shared" si="57"/>
        <v>0.85</v>
      </c>
      <c r="D172" s="137">
        <f t="shared" si="57"/>
        <v>0.85</v>
      </c>
      <c r="E172" s="137">
        <f t="shared" si="57"/>
        <v>0.85</v>
      </c>
      <c r="F172" s="137">
        <f t="shared" si="57"/>
        <v>0.85</v>
      </c>
      <c r="G172" s="137">
        <f t="shared" si="57"/>
        <v>0.85</v>
      </c>
      <c r="H172" s="137">
        <f t="shared" si="57"/>
        <v>0.85</v>
      </c>
      <c r="I172" s="137">
        <f t="shared" si="57"/>
        <v>0.85</v>
      </c>
      <c r="J172" s="137">
        <f t="shared" si="57"/>
        <v>0.85</v>
      </c>
      <c r="K172" s="137">
        <f t="shared" si="57"/>
        <v>0.85</v>
      </c>
      <c r="L172" s="137">
        <f t="shared" si="57"/>
        <v>0.85</v>
      </c>
      <c r="M172" s="137">
        <f t="shared" si="57"/>
        <v>0.85</v>
      </c>
      <c r="N172" s="137">
        <f t="shared" si="57"/>
        <v>0.85</v>
      </c>
      <c r="O172" s="137">
        <f t="shared" si="57"/>
        <v>0.85</v>
      </c>
      <c r="P172" s="137">
        <f t="shared" si="57"/>
        <v>0.85</v>
      </c>
      <c r="Q172" s="137">
        <f t="shared" si="57"/>
        <v>0.85</v>
      </c>
      <c r="R172" s="137">
        <f t="shared" si="58"/>
        <v>0.85</v>
      </c>
      <c r="S172" s="137">
        <f t="shared" si="58"/>
        <v>0.85</v>
      </c>
      <c r="T172" s="137">
        <f t="shared" si="58"/>
        <v>0.85</v>
      </c>
      <c r="U172" s="137">
        <f t="shared" si="58"/>
        <v>0.85</v>
      </c>
      <c r="V172" s="137">
        <f t="shared" si="58"/>
        <v>0.85</v>
      </c>
      <c r="W172" s="137">
        <f t="shared" si="58"/>
        <v>0.85</v>
      </c>
      <c r="X172" s="137">
        <f t="shared" si="58"/>
        <v>0.85</v>
      </c>
      <c r="Y172" s="137">
        <f t="shared" si="58"/>
        <v>0.85</v>
      </c>
      <c r="Z172" s="137">
        <f t="shared" si="58"/>
        <v>0.85</v>
      </c>
      <c r="AA172" s="137">
        <f t="shared" si="58"/>
        <v>0.85</v>
      </c>
      <c r="AB172" s="137">
        <f t="shared" si="58"/>
        <v>0.85</v>
      </c>
      <c r="AC172" s="137">
        <f t="shared" si="58"/>
        <v>0.85</v>
      </c>
      <c r="AD172" s="137">
        <f t="shared" si="58"/>
        <v>0.85</v>
      </c>
      <c r="AE172" s="137">
        <f t="shared" si="58"/>
        <v>0.85</v>
      </c>
      <c r="AF172" s="137">
        <f t="shared" si="58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6">
        <v>0.9</v>
      </c>
      <c r="C173" s="137">
        <f t="shared" si="57"/>
        <v>0.9</v>
      </c>
      <c r="D173" s="137">
        <f t="shared" si="57"/>
        <v>0.9</v>
      </c>
      <c r="E173" s="137">
        <f t="shared" si="57"/>
        <v>0.9</v>
      </c>
      <c r="F173" s="137">
        <f t="shared" si="57"/>
        <v>0.9</v>
      </c>
      <c r="G173" s="137">
        <f t="shared" si="57"/>
        <v>0.9</v>
      </c>
      <c r="H173" s="137">
        <f t="shared" si="57"/>
        <v>0.9</v>
      </c>
      <c r="I173" s="137">
        <f t="shared" si="57"/>
        <v>0.9</v>
      </c>
      <c r="J173" s="137">
        <f t="shared" si="57"/>
        <v>0.9</v>
      </c>
      <c r="K173" s="137">
        <f t="shared" si="57"/>
        <v>0.9</v>
      </c>
      <c r="L173" s="137">
        <f t="shared" si="57"/>
        <v>0.9</v>
      </c>
      <c r="M173" s="137">
        <f t="shared" si="57"/>
        <v>0.9</v>
      </c>
      <c r="N173" s="137">
        <f t="shared" si="57"/>
        <v>0.9</v>
      </c>
      <c r="O173" s="137">
        <f t="shared" si="57"/>
        <v>0.9</v>
      </c>
      <c r="P173" s="137">
        <f t="shared" si="57"/>
        <v>0.9</v>
      </c>
      <c r="Q173" s="137">
        <f t="shared" si="57"/>
        <v>0.9</v>
      </c>
      <c r="R173" s="137">
        <f t="shared" si="58"/>
        <v>0.9</v>
      </c>
      <c r="S173" s="137">
        <f t="shared" si="58"/>
        <v>0.9</v>
      </c>
      <c r="T173" s="137">
        <f t="shared" si="58"/>
        <v>0.9</v>
      </c>
      <c r="U173" s="137">
        <f t="shared" si="58"/>
        <v>0.9</v>
      </c>
      <c r="V173" s="137">
        <f t="shared" si="58"/>
        <v>0.9</v>
      </c>
      <c r="W173" s="137">
        <f t="shared" si="58"/>
        <v>0.9</v>
      </c>
      <c r="X173" s="137">
        <f t="shared" si="58"/>
        <v>0.9</v>
      </c>
      <c r="Y173" s="137">
        <f t="shared" si="58"/>
        <v>0.9</v>
      </c>
      <c r="Z173" s="137">
        <f t="shared" si="58"/>
        <v>0.9</v>
      </c>
      <c r="AA173" s="137">
        <f t="shared" si="58"/>
        <v>0.9</v>
      </c>
      <c r="AB173" s="137">
        <f t="shared" si="58"/>
        <v>0.9</v>
      </c>
      <c r="AC173" s="137">
        <f t="shared" si="58"/>
        <v>0.9</v>
      </c>
      <c r="AD173" s="137">
        <f t="shared" si="58"/>
        <v>0.9</v>
      </c>
      <c r="AE173" s="137">
        <f t="shared" si="58"/>
        <v>0.9</v>
      </c>
      <c r="AF173" s="137">
        <f t="shared" si="58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6">
        <v>0.44</v>
      </c>
      <c r="C174" s="137">
        <f t="shared" si="57"/>
        <v>0.44</v>
      </c>
      <c r="D174" s="137">
        <f t="shared" si="57"/>
        <v>0.44</v>
      </c>
      <c r="E174" s="137">
        <f t="shared" si="57"/>
        <v>0.44</v>
      </c>
      <c r="F174" s="137">
        <f t="shared" si="57"/>
        <v>0.44</v>
      </c>
      <c r="G174" s="137">
        <f t="shared" si="57"/>
        <v>0.44</v>
      </c>
      <c r="H174" s="137">
        <f t="shared" si="57"/>
        <v>0.44</v>
      </c>
      <c r="I174" s="137">
        <f t="shared" si="57"/>
        <v>0.44</v>
      </c>
      <c r="J174" s="137">
        <f t="shared" si="57"/>
        <v>0.44</v>
      </c>
      <c r="K174" s="137">
        <f t="shared" si="57"/>
        <v>0.44</v>
      </c>
      <c r="L174" s="137">
        <f t="shared" si="57"/>
        <v>0.44</v>
      </c>
      <c r="M174" s="137">
        <f t="shared" si="57"/>
        <v>0.44</v>
      </c>
      <c r="N174" s="137">
        <f t="shared" si="57"/>
        <v>0.44</v>
      </c>
      <c r="O174" s="137">
        <f t="shared" si="57"/>
        <v>0.44</v>
      </c>
      <c r="P174" s="137">
        <f t="shared" si="57"/>
        <v>0.44</v>
      </c>
      <c r="Q174" s="137">
        <f t="shared" si="57"/>
        <v>0.44</v>
      </c>
      <c r="R174" s="137">
        <f t="shared" si="58"/>
        <v>0.44</v>
      </c>
      <c r="S174" s="137">
        <f t="shared" si="58"/>
        <v>0.44</v>
      </c>
      <c r="T174" s="137">
        <f t="shared" si="58"/>
        <v>0.44</v>
      </c>
      <c r="U174" s="137">
        <f t="shared" si="58"/>
        <v>0.44</v>
      </c>
      <c r="V174" s="137">
        <f t="shared" si="58"/>
        <v>0.44</v>
      </c>
      <c r="W174" s="137">
        <f t="shared" si="58"/>
        <v>0.44</v>
      </c>
      <c r="X174" s="137">
        <f t="shared" si="58"/>
        <v>0.44</v>
      </c>
      <c r="Y174" s="137">
        <f t="shared" si="58"/>
        <v>0.44</v>
      </c>
      <c r="Z174" s="137">
        <f t="shared" si="58"/>
        <v>0.44</v>
      </c>
      <c r="AA174" s="137">
        <f t="shared" si="58"/>
        <v>0.44</v>
      </c>
      <c r="AB174" s="137">
        <f t="shared" si="58"/>
        <v>0.44</v>
      </c>
      <c r="AC174" s="137">
        <f t="shared" si="58"/>
        <v>0.44</v>
      </c>
      <c r="AD174" s="137">
        <f t="shared" si="58"/>
        <v>0.44</v>
      </c>
      <c r="AE174" s="137">
        <f t="shared" si="58"/>
        <v>0.44</v>
      </c>
      <c r="AF174" s="137">
        <f t="shared" si="58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2.1</v>
      </c>
      <c r="C175" s="137">
        <f t="shared" si="57"/>
        <v>2.1</v>
      </c>
      <c r="D175" s="137">
        <f t="shared" si="57"/>
        <v>2.1</v>
      </c>
      <c r="E175" s="137">
        <f t="shared" si="57"/>
        <v>2.1</v>
      </c>
      <c r="F175" s="137">
        <f t="shared" si="57"/>
        <v>2.1</v>
      </c>
      <c r="G175" s="137">
        <f t="shared" si="57"/>
        <v>2.1</v>
      </c>
      <c r="H175" s="137">
        <f t="shared" si="57"/>
        <v>2.1</v>
      </c>
      <c r="I175" s="137">
        <f t="shared" si="57"/>
        <v>2.1</v>
      </c>
      <c r="J175" s="137">
        <f t="shared" si="57"/>
        <v>2.1</v>
      </c>
      <c r="K175" s="137">
        <f t="shared" si="57"/>
        <v>2.1</v>
      </c>
      <c r="L175" s="137">
        <f t="shared" si="57"/>
        <v>2.1</v>
      </c>
      <c r="M175" s="137">
        <f t="shared" si="57"/>
        <v>2.1</v>
      </c>
      <c r="N175" s="137">
        <f t="shared" si="57"/>
        <v>2.1</v>
      </c>
      <c r="O175" s="137">
        <f t="shared" si="57"/>
        <v>2.1</v>
      </c>
      <c r="P175" s="137">
        <f t="shared" si="57"/>
        <v>2.1</v>
      </c>
      <c r="Q175" s="137">
        <f t="shared" si="57"/>
        <v>2.1</v>
      </c>
      <c r="R175" s="137">
        <f t="shared" si="58"/>
        <v>2.1</v>
      </c>
      <c r="S175" s="137">
        <f t="shared" si="58"/>
        <v>2.1</v>
      </c>
      <c r="T175" s="137">
        <f t="shared" si="58"/>
        <v>2.1</v>
      </c>
      <c r="U175" s="137">
        <f t="shared" si="58"/>
        <v>2.1</v>
      </c>
      <c r="V175" s="137">
        <f t="shared" si="58"/>
        <v>2.1</v>
      </c>
      <c r="W175" s="137">
        <f t="shared" si="58"/>
        <v>2.1</v>
      </c>
      <c r="X175" s="137">
        <f t="shared" si="58"/>
        <v>2.1</v>
      </c>
      <c r="Y175" s="137">
        <f t="shared" si="58"/>
        <v>2.1</v>
      </c>
      <c r="Z175" s="137">
        <f t="shared" si="58"/>
        <v>2.1</v>
      </c>
      <c r="AA175" s="137">
        <f t="shared" si="58"/>
        <v>2.1</v>
      </c>
      <c r="AB175" s="137">
        <f t="shared" si="58"/>
        <v>2.1</v>
      </c>
      <c r="AC175" s="137">
        <f t="shared" si="58"/>
        <v>2.1</v>
      </c>
      <c r="AD175" s="137">
        <f t="shared" si="58"/>
        <v>2.1</v>
      </c>
      <c r="AE175" s="137">
        <f t="shared" si="58"/>
        <v>2.1</v>
      </c>
      <c r="AF175" s="137">
        <f t="shared" si="58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>
        <v>0.9</v>
      </c>
      <c r="C176" s="137">
        <f t="shared" si="57"/>
        <v>0.9</v>
      </c>
      <c r="D176" s="137">
        <f t="shared" si="57"/>
        <v>0.9</v>
      </c>
      <c r="E176" s="137">
        <f t="shared" si="57"/>
        <v>0.9</v>
      </c>
      <c r="F176" s="137">
        <f t="shared" si="57"/>
        <v>0.9</v>
      </c>
      <c r="G176" s="137">
        <f t="shared" si="57"/>
        <v>0.9</v>
      </c>
      <c r="H176" s="137">
        <f t="shared" si="57"/>
        <v>0.9</v>
      </c>
      <c r="I176" s="137">
        <f t="shared" si="57"/>
        <v>0.9</v>
      </c>
      <c r="J176" s="137">
        <f t="shared" si="57"/>
        <v>0.9</v>
      </c>
      <c r="K176" s="137">
        <f t="shared" si="57"/>
        <v>0.9</v>
      </c>
      <c r="L176" s="137">
        <f t="shared" si="57"/>
        <v>0.9</v>
      </c>
      <c r="M176" s="137">
        <f t="shared" si="57"/>
        <v>0.9</v>
      </c>
      <c r="N176" s="137">
        <f t="shared" si="57"/>
        <v>0.9</v>
      </c>
      <c r="O176" s="137">
        <f t="shared" si="57"/>
        <v>0.9</v>
      </c>
      <c r="P176" s="137">
        <f t="shared" si="57"/>
        <v>0.9</v>
      </c>
      <c r="Q176" s="137">
        <f t="shared" si="57"/>
        <v>0.9</v>
      </c>
      <c r="R176" s="137">
        <f t="shared" si="58"/>
        <v>0.9</v>
      </c>
      <c r="S176" s="137">
        <f t="shared" si="58"/>
        <v>0.9</v>
      </c>
      <c r="T176" s="137">
        <f t="shared" si="58"/>
        <v>0.9</v>
      </c>
      <c r="U176" s="137">
        <f t="shared" si="58"/>
        <v>0.9</v>
      </c>
      <c r="V176" s="137">
        <f t="shared" si="58"/>
        <v>0.9</v>
      </c>
      <c r="W176" s="137">
        <f t="shared" si="58"/>
        <v>0.9</v>
      </c>
      <c r="X176" s="137">
        <f t="shared" si="58"/>
        <v>0.9</v>
      </c>
      <c r="Y176" s="137">
        <f t="shared" si="58"/>
        <v>0.9</v>
      </c>
      <c r="Z176" s="137">
        <f t="shared" si="58"/>
        <v>0.9</v>
      </c>
      <c r="AA176" s="137">
        <f t="shared" si="58"/>
        <v>0.9</v>
      </c>
      <c r="AB176" s="137">
        <f t="shared" si="58"/>
        <v>0.9</v>
      </c>
      <c r="AC176" s="137">
        <f t="shared" si="58"/>
        <v>0.9</v>
      </c>
      <c r="AD176" s="137">
        <f t="shared" si="58"/>
        <v>0.9</v>
      </c>
      <c r="AE176" s="137">
        <f t="shared" si="58"/>
        <v>0.9</v>
      </c>
      <c r="AF176" s="137">
        <f t="shared" si="58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0.57999999999999996</v>
      </c>
      <c r="C178" s="137">
        <f t="shared" ref="C178:R190" si="59">B178</f>
        <v>0.57999999999999996</v>
      </c>
      <c r="D178" s="137">
        <f t="shared" si="59"/>
        <v>0.57999999999999996</v>
      </c>
      <c r="E178" s="137">
        <f t="shared" si="59"/>
        <v>0.57999999999999996</v>
      </c>
      <c r="F178" s="137">
        <f t="shared" si="59"/>
        <v>0.57999999999999996</v>
      </c>
      <c r="G178" s="137">
        <f t="shared" si="59"/>
        <v>0.57999999999999996</v>
      </c>
      <c r="H178" s="137">
        <f t="shared" si="59"/>
        <v>0.57999999999999996</v>
      </c>
      <c r="I178" s="137">
        <f t="shared" si="59"/>
        <v>0.57999999999999996</v>
      </c>
      <c r="J178" s="137">
        <f t="shared" si="59"/>
        <v>0.57999999999999996</v>
      </c>
      <c r="K178" s="137">
        <f t="shared" si="59"/>
        <v>0.57999999999999996</v>
      </c>
      <c r="L178" s="137">
        <f t="shared" si="59"/>
        <v>0.57999999999999996</v>
      </c>
      <c r="M178" s="137">
        <f t="shared" si="59"/>
        <v>0.57999999999999996</v>
      </c>
      <c r="N178" s="137">
        <f t="shared" si="59"/>
        <v>0.57999999999999996</v>
      </c>
      <c r="O178" s="137">
        <f t="shared" si="59"/>
        <v>0.57999999999999996</v>
      </c>
      <c r="P178" s="137">
        <f t="shared" si="59"/>
        <v>0.57999999999999996</v>
      </c>
      <c r="Q178" s="137">
        <f t="shared" si="59"/>
        <v>0.57999999999999996</v>
      </c>
      <c r="R178" s="137">
        <f t="shared" si="59"/>
        <v>0.57999999999999996</v>
      </c>
      <c r="S178" s="137">
        <f t="shared" ref="R178:AF190" si="60">R178</f>
        <v>0.57999999999999996</v>
      </c>
      <c r="T178" s="137">
        <f t="shared" si="60"/>
        <v>0.57999999999999996</v>
      </c>
      <c r="U178" s="137">
        <f t="shared" si="60"/>
        <v>0.57999999999999996</v>
      </c>
      <c r="V178" s="137">
        <f t="shared" si="60"/>
        <v>0.57999999999999996</v>
      </c>
      <c r="W178" s="137">
        <f t="shared" si="60"/>
        <v>0.57999999999999996</v>
      </c>
      <c r="X178" s="137">
        <f t="shared" si="60"/>
        <v>0.57999999999999996</v>
      </c>
      <c r="Y178" s="137">
        <f t="shared" si="60"/>
        <v>0.57999999999999996</v>
      </c>
      <c r="Z178" s="137">
        <f t="shared" si="60"/>
        <v>0.57999999999999996</v>
      </c>
      <c r="AA178" s="137">
        <f t="shared" si="60"/>
        <v>0.57999999999999996</v>
      </c>
      <c r="AB178" s="137">
        <f t="shared" si="60"/>
        <v>0.57999999999999996</v>
      </c>
      <c r="AC178" s="137">
        <f t="shared" si="60"/>
        <v>0.57999999999999996</v>
      </c>
      <c r="AD178" s="137">
        <f t="shared" si="60"/>
        <v>0.57999999999999996</v>
      </c>
      <c r="AE178" s="137">
        <f t="shared" si="60"/>
        <v>0.57999999999999996</v>
      </c>
      <c r="AF178" s="137">
        <f t="shared" si="60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6">
        <v>0.8</v>
      </c>
      <c r="C179" s="137">
        <f t="shared" si="59"/>
        <v>0.8</v>
      </c>
      <c r="D179" s="137">
        <f t="shared" si="59"/>
        <v>0.8</v>
      </c>
      <c r="E179" s="137">
        <f t="shared" si="59"/>
        <v>0.8</v>
      </c>
      <c r="F179" s="137">
        <f t="shared" si="59"/>
        <v>0.8</v>
      </c>
      <c r="G179" s="137">
        <f t="shared" si="59"/>
        <v>0.8</v>
      </c>
      <c r="H179" s="137">
        <f t="shared" si="59"/>
        <v>0.8</v>
      </c>
      <c r="I179" s="137">
        <f t="shared" si="59"/>
        <v>0.8</v>
      </c>
      <c r="J179" s="137">
        <f t="shared" si="59"/>
        <v>0.8</v>
      </c>
      <c r="K179" s="137">
        <f t="shared" si="59"/>
        <v>0.8</v>
      </c>
      <c r="L179" s="137">
        <f t="shared" si="59"/>
        <v>0.8</v>
      </c>
      <c r="M179" s="137">
        <f t="shared" si="59"/>
        <v>0.8</v>
      </c>
      <c r="N179" s="137">
        <f t="shared" si="59"/>
        <v>0.8</v>
      </c>
      <c r="O179" s="137">
        <f t="shared" si="59"/>
        <v>0.8</v>
      </c>
      <c r="P179" s="137">
        <f t="shared" si="59"/>
        <v>0.8</v>
      </c>
      <c r="Q179" s="137">
        <f t="shared" si="59"/>
        <v>0.8</v>
      </c>
      <c r="R179" s="137">
        <f t="shared" si="59"/>
        <v>0.8</v>
      </c>
      <c r="S179" s="137">
        <f t="shared" si="60"/>
        <v>0.8</v>
      </c>
      <c r="T179" s="137">
        <f t="shared" si="60"/>
        <v>0.8</v>
      </c>
      <c r="U179" s="137">
        <f t="shared" si="60"/>
        <v>0.8</v>
      </c>
      <c r="V179" s="137">
        <f t="shared" si="60"/>
        <v>0.8</v>
      </c>
      <c r="W179" s="137">
        <f t="shared" si="60"/>
        <v>0.8</v>
      </c>
      <c r="X179" s="137">
        <f t="shared" si="60"/>
        <v>0.8</v>
      </c>
      <c r="Y179" s="137">
        <f t="shared" si="60"/>
        <v>0.8</v>
      </c>
      <c r="Z179" s="137">
        <f t="shared" si="60"/>
        <v>0.8</v>
      </c>
      <c r="AA179" s="137">
        <f t="shared" si="60"/>
        <v>0.8</v>
      </c>
      <c r="AB179" s="137">
        <f t="shared" si="60"/>
        <v>0.8</v>
      </c>
      <c r="AC179" s="137">
        <f t="shared" si="60"/>
        <v>0.8</v>
      </c>
      <c r="AD179" s="137">
        <f t="shared" si="60"/>
        <v>0.8</v>
      </c>
      <c r="AE179" s="137">
        <f t="shared" si="60"/>
        <v>0.8</v>
      </c>
      <c r="AF179" s="137">
        <f t="shared" si="60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6">
        <v>0</v>
      </c>
      <c r="C180" s="137">
        <f t="shared" si="59"/>
        <v>0</v>
      </c>
      <c r="D180" s="137">
        <f t="shared" si="59"/>
        <v>0</v>
      </c>
      <c r="E180" s="137">
        <f t="shared" si="59"/>
        <v>0</v>
      </c>
      <c r="F180" s="137">
        <f t="shared" si="59"/>
        <v>0</v>
      </c>
      <c r="G180" s="137">
        <f t="shared" si="59"/>
        <v>0</v>
      </c>
      <c r="H180" s="137">
        <f t="shared" si="59"/>
        <v>0</v>
      </c>
      <c r="I180" s="137">
        <f t="shared" si="59"/>
        <v>0</v>
      </c>
      <c r="J180" s="137">
        <f t="shared" si="59"/>
        <v>0</v>
      </c>
      <c r="K180" s="137">
        <f t="shared" si="59"/>
        <v>0</v>
      </c>
      <c r="L180" s="137">
        <f t="shared" si="59"/>
        <v>0</v>
      </c>
      <c r="M180" s="137">
        <f t="shared" si="59"/>
        <v>0</v>
      </c>
      <c r="N180" s="137">
        <f t="shared" si="59"/>
        <v>0</v>
      </c>
      <c r="O180" s="137">
        <f t="shared" si="59"/>
        <v>0</v>
      </c>
      <c r="P180" s="137">
        <f t="shared" si="59"/>
        <v>0</v>
      </c>
      <c r="Q180" s="137">
        <f t="shared" si="59"/>
        <v>0</v>
      </c>
      <c r="R180" s="137">
        <f t="shared" si="59"/>
        <v>0</v>
      </c>
      <c r="S180" s="137">
        <f t="shared" si="60"/>
        <v>0</v>
      </c>
      <c r="T180" s="137">
        <f t="shared" si="60"/>
        <v>0</v>
      </c>
      <c r="U180" s="137">
        <f t="shared" si="60"/>
        <v>0</v>
      </c>
      <c r="V180" s="137">
        <f t="shared" si="60"/>
        <v>0</v>
      </c>
      <c r="W180" s="137">
        <f t="shared" si="60"/>
        <v>0</v>
      </c>
      <c r="X180" s="137">
        <f t="shared" si="60"/>
        <v>0</v>
      </c>
      <c r="Y180" s="137">
        <f t="shared" si="60"/>
        <v>0</v>
      </c>
      <c r="Z180" s="137">
        <f t="shared" si="60"/>
        <v>0</v>
      </c>
      <c r="AA180" s="137">
        <f t="shared" si="60"/>
        <v>0</v>
      </c>
      <c r="AB180" s="137">
        <f t="shared" si="60"/>
        <v>0</v>
      </c>
      <c r="AC180" s="137">
        <f t="shared" si="60"/>
        <v>0</v>
      </c>
      <c r="AD180" s="137">
        <f t="shared" si="60"/>
        <v>0</v>
      </c>
      <c r="AE180" s="137">
        <f t="shared" si="60"/>
        <v>0</v>
      </c>
      <c r="AF180" s="137">
        <f t="shared" si="60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59"/>
        <v>0.6</v>
      </c>
      <c r="D181" s="137">
        <f t="shared" si="59"/>
        <v>0.6</v>
      </c>
      <c r="E181" s="137">
        <f t="shared" si="59"/>
        <v>0.6</v>
      </c>
      <c r="F181" s="137">
        <f t="shared" si="59"/>
        <v>0.6</v>
      </c>
      <c r="G181" s="137">
        <f t="shared" si="59"/>
        <v>0.6</v>
      </c>
      <c r="H181" s="137">
        <f t="shared" si="59"/>
        <v>0.6</v>
      </c>
      <c r="I181" s="137">
        <f t="shared" si="59"/>
        <v>0.6</v>
      </c>
      <c r="J181" s="137">
        <f t="shared" si="59"/>
        <v>0.6</v>
      </c>
      <c r="K181" s="137">
        <f t="shared" si="59"/>
        <v>0.6</v>
      </c>
      <c r="L181" s="137">
        <f t="shared" si="59"/>
        <v>0.6</v>
      </c>
      <c r="M181" s="137">
        <f t="shared" si="59"/>
        <v>0.6</v>
      </c>
      <c r="N181" s="137">
        <f t="shared" si="59"/>
        <v>0.6</v>
      </c>
      <c r="O181" s="137">
        <f t="shared" si="59"/>
        <v>0.6</v>
      </c>
      <c r="P181" s="137">
        <f t="shared" si="59"/>
        <v>0.6</v>
      </c>
      <c r="Q181" s="137">
        <f t="shared" si="59"/>
        <v>0.6</v>
      </c>
      <c r="R181" s="137">
        <f t="shared" si="59"/>
        <v>0.6</v>
      </c>
      <c r="S181" s="137">
        <f t="shared" si="60"/>
        <v>0.6</v>
      </c>
      <c r="T181" s="137">
        <f t="shared" si="60"/>
        <v>0.6</v>
      </c>
      <c r="U181" s="137">
        <f t="shared" si="60"/>
        <v>0.6</v>
      </c>
      <c r="V181" s="137">
        <f t="shared" si="60"/>
        <v>0.6</v>
      </c>
      <c r="W181" s="137">
        <f t="shared" si="60"/>
        <v>0.6</v>
      </c>
      <c r="X181" s="137">
        <f t="shared" si="60"/>
        <v>0.6</v>
      </c>
      <c r="Y181" s="137">
        <f t="shared" si="60"/>
        <v>0.6</v>
      </c>
      <c r="Z181" s="137">
        <f t="shared" si="60"/>
        <v>0.6</v>
      </c>
      <c r="AA181" s="137">
        <f t="shared" si="60"/>
        <v>0.6</v>
      </c>
      <c r="AB181" s="137">
        <f t="shared" si="60"/>
        <v>0.6</v>
      </c>
      <c r="AC181" s="137">
        <f t="shared" si="60"/>
        <v>0.6</v>
      </c>
      <c r="AD181" s="137">
        <f t="shared" si="60"/>
        <v>0.6</v>
      </c>
      <c r="AE181" s="137">
        <f t="shared" si="60"/>
        <v>0.6</v>
      </c>
      <c r="AF181" s="137">
        <f t="shared" si="60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6">
        <v>0.6</v>
      </c>
      <c r="C182" s="137">
        <f t="shared" si="59"/>
        <v>0.6</v>
      </c>
      <c r="D182" s="137">
        <f t="shared" si="59"/>
        <v>0.6</v>
      </c>
      <c r="E182" s="137">
        <f t="shared" si="59"/>
        <v>0.6</v>
      </c>
      <c r="F182" s="137">
        <f t="shared" si="59"/>
        <v>0.6</v>
      </c>
      <c r="G182" s="137">
        <f t="shared" si="59"/>
        <v>0.6</v>
      </c>
      <c r="H182" s="137">
        <f t="shared" si="59"/>
        <v>0.6</v>
      </c>
      <c r="I182" s="137">
        <f t="shared" si="59"/>
        <v>0.6</v>
      </c>
      <c r="J182" s="137">
        <f t="shared" si="59"/>
        <v>0.6</v>
      </c>
      <c r="K182" s="137">
        <f t="shared" si="59"/>
        <v>0.6</v>
      </c>
      <c r="L182" s="137">
        <f t="shared" si="59"/>
        <v>0.6</v>
      </c>
      <c r="M182" s="137">
        <f t="shared" si="59"/>
        <v>0.6</v>
      </c>
      <c r="N182" s="137">
        <f t="shared" si="59"/>
        <v>0.6</v>
      </c>
      <c r="O182" s="137">
        <f t="shared" si="59"/>
        <v>0.6</v>
      </c>
      <c r="P182" s="137">
        <f t="shared" si="59"/>
        <v>0.6</v>
      </c>
      <c r="Q182" s="137">
        <f t="shared" si="59"/>
        <v>0.6</v>
      </c>
      <c r="R182" s="137">
        <f t="shared" si="59"/>
        <v>0.6</v>
      </c>
      <c r="S182" s="137">
        <f t="shared" si="60"/>
        <v>0.6</v>
      </c>
      <c r="T182" s="137">
        <f t="shared" si="60"/>
        <v>0.6</v>
      </c>
      <c r="U182" s="137">
        <f t="shared" si="60"/>
        <v>0.6</v>
      </c>
      <c r="V182" s="137">
        <f t="shared" si="60"/>
        <v>0.6</v>
      </c>
      <c r="W182" s="137">
        <f t="shared" si="60"/>
        <v>0.6</v>
      </c>
      <c r="X182" s="137">
        <f t="shared" si="60"/>
        <v>0.6</v>
      </c>
      <c r="Y182" s="137">
        <f t="shared" si="60"/>
        <v>0.6</v>
      </c>
      <c r="Z182" s="137">
        <f t="shared" si="60"/>
        <v>0.6</v>
      </c>
      <c r="AA182" s="137">
        <f t="shared" si="60"/>
        <v>0.6</v>
      </c>
      <c r="AB182" s="137">
        <f t="shared" si="60"/>
        <v>0.6</v>
      </c>
      <c r="AC182" s="137">
        <f t="shared" si="60"/>
        <v>0.6</v>
      </c>
      <c r="AD182" s="137">
        <f t="shared" si="60"/>
        <v>0.6</v>
      </c>
      <c r="AE182" s="137">
        <f t="shared" si="60"/>
        <v>0.6</v>
      </c>
      <c r="AF182" s="137">
        <f t="shared" si="60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0.35</v>
      </c>
      <c r="C183" s="137">
        <f t="shared" si="59"/>
        <v>0.35</v>
      </c>
      <c r="D183" s="137">
        <f t="shared" si="59"/>
        <v>0.35</v>
      </c>
      <c r="E183" s="137">
        <f t="shared" si="59"/>
        <v>0.35</v>
      </c>
      <c r="F183" s="137">
        <f t="shared" si="59"/>
        <v>0.35</v>
      </c>
      <c r="G183" s="137">
        <f t="shared" si="59"/>
        <v>0.35</v>
      </c>
      <c r="H183" s="137">
        <f t="shared" si="59"/>
        <v>0.35</v>
      </c>
      <c r="I183" s="137">
        <f t="shared" si="59"/>
        <v>0.35</v>
      </c>
      <c r="J183" s="137">
        <f t="shared" si="59"/>
        <v>0.35</v>
      </c>
      <c r="K183" s="137">
        <f t="shared" si="59"/>
        <v>0.35</v>
      </c>
      <c r="L183" s="137">
        <f t="shared" si="59"/>
        <v>0.35</v>
      </c>
      <c r="M183" s="137">
        <f t="shared" si="59"/>
        <v>0.35</v>
      </c>
      <c r="N183" s="137">
        <f t="shared" si="59"/>
        <v>0.35</v>
      </c>
      <c r="O183" s="137">
        <f t="shared" si="59"/>
        <v>0.35</v>
      </c>
      <c r="P183" s="137">
        <f t="shared" si="59"/>
        <v>0.35</v>
      </c>
      <c r="Q183" s="137">
        <f t="shared" si="59"/>
        <v>0.35</v>
      </c>
      <c r="R183" s="137">
        <f t="shared" si="59"/>
        <v>0.35</v>
      </c>
      <c r="S183" s="137">
        <f t="shared" si="60"/>
        <v>0.35</v>
      </c>
      <c r="T183" s="137">
        <f t="shared" si="60"/>
        <v>0.35</v>
      </c>
      <c r="U183" s="137">
        <f t="shared" si="60"/>
        <v>0.35</v>
      </c>
      <c r="V183" s="137">
        <f t="shared" si="60"/>
        <v>0.35</v>
      </c>
      <c r="W183" s="137">
        <f t="shared" si="60"/>
        <v>0.35</v>
      </c>
      <c r="X183" s="137">
        <f t="shared" si="60"/>
        <v>0.35</v>
      </c>
      <c r="Y183" s="137">
        <f t="shared" si="60"/>
        <v>0.35</v>
      </c>
      <c r="Z183" s="137">
        <f t="shared" si="60"/>
        <v>0.35</v>
      </c>
      <c r="AA183" s="137">
        <f t="shared" si="60"/>
        <v>0.35</v>
      </c>
      <c r="AB183" s="137">
        <f t="shared" si="60"/>
        <v>0.35</v>
      </c>
      <c r="AC183" s="137">
        <f t="shared" si="60"/>
        <v>0.35</v>
      </c>
      <c r="AD183" s="137">
        <f t="shared" si="60"/>
        <v>0.35</v>
      </c>
      <c r="AE183" s="137">
        <f t="shared" si="60"/>
        <v>0.35</v>
      </c>
      <c r="AF183" s="137">
        <f t="shared" si="60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6">
        <v>0.28999999999999998</v>
      </c>
      <c r="C184" s="137">
        <f t="shared" si="59"/>
        <v>0.28999999999999998</v>
      </c>
      <c r="D184" s="137">
        <f t="shared" si="59"/>
        <v>0.28999999999999998</v>
      </c>
      <c r="E184" s="137">
        <f t="shared" si="59"/>
        <v>0.28999999999999998</v>
      </c>
      <c r="F184" s="137">
        <f t="shared" si="59"/>
        <v>0.28999999999999998</v>
      </c>
      <c r="G184" s="137">
        <f t="shared" si="59"/>
        <v>0.28999999999999998</v>
      </c>
      <c r="H184" s="137">
        <f t="shared" si="59"/>
        <v>0.28999999999999998</v>
      </c>
      <c r="I184" s="137">
        <f t="shared" si="59"/>
        <v>0.28999999999999998</v>
      </c>
      <c r="J184" s="137">
        <f t="shared" si="59"/>
        <v>0.28999999999999998</v>
      </c>
      <c r="K184" s="137">
        <f t="shared" si="59"/>
        <v>0.28999999999999998</v>
      </c>
      <c r="L184" s="137">
        <f t="shared" si="59"/>
        <v>0.28999999999999998</v>
      </c>
      <c r="M184" s="137">
        <f t="shared" si="59"/>
        <v>0.28999999999999998</v>
      </c>
      <c r="N184" s="137">
        <f t="shared" si="59"/>
        <v>0.28999999999999998</v>
      </c>
      <c r="O184" s="137">
        <f t="shared" si="59"/>
        <v>0.28999999999999998</v>
      </c>
      <c r="P184" s="137">
        <f t="shared" si="59"/>
        <v>0.28999999999999998</v>
      </c>
      <c r="Q184" s="137">
        <f t="shared" si="59"/>
        <v>0.28999999999999998</v>
      </c>
      <c r="R184" s="137">
        <f t="shared" si="59"/>
        <v>0.28999999999999998</v>
      </c>
      <c r="S184" s="137">
        <f t="shared" si="60"/>
        <v>0.28999999999999998</v>
      </c>
      <c r="T184" s="137">
        <f t="shared" si="60"/>
        <v>0.28999999999999998</v>
      </c>
      <c r="U184" s="137">
        <f t="shared" si="60"/>
        <v>0.28999999999999998</v>
      </c>
      <c r="V184" s="137">
        <f t="shared" si="60"/>
        <v>0.28999999999999998</v>
      </c>
      <c r="W184" s="137">
        <f t="shared" si="60"/>
        <v>0.28999999999999998</v>
      </c>
      <c r="X184" s="137">
        <f t="shared" si="60"/>
        <v>0.28999999999999998</v>
      </c>
      <c r="Y184" s="137">
        <f t="shared" si="60"/>
        <v>0.28999999999999998</v>
      </c>
      <c r="Z184" s="137">
        <f t="shared" si="60"/>
        <v>0.28999999999999998</v>
      </c>
      <c r="AA184" s="137">
        <f t="shared" si="60"/>
        <v>0.28999999999999998</v>
      </c>
      <c r="AB184" s="137">
        <f t="shared" si="60"/>
        <v>0.28999999999999998</v>
      </c>
      <c r="AC184" s="137">
        <f t="shared" si="60"/>
        <v>0.28999999999999998</v>
      </c>
      <c r="AD184" s="137">
        <f t="shared" si="60"/>
        <v>0.28999999999999998</v>
      </c>
      <c r="AE184" s="137">
        <f t="shared" si="60"/>
        <v>0.28999999999999998</v>
      </c>
      <c r="AF184" s="137">
        <f t="shared" si="60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0.06</v>
      </c>
      <c r="C185" s="137">
        <f t="shared" si="59"/>
        <v>0.06</v>
      </c>
      <c r="D185" s="137">
        <f t="shared" si="59"/>
        <v>0.06</v>
      </c>
      <c r="E185" s="137">
        <f t="shared" si="59"/>
        <v>0.06</v>
      </c>
      <c r="F185" s="137">
        <f t="shared" si="59"/>
        <v>0.06</v>
      </c>
      <c r="G185" s="137">
        <f t="shared" si="59"/>
        <v>0.06</v>
      </c>
      <c r="H185" s="137">
        <f t="shared" si="59"/>
        <v>0.06</v>
      </c>
      <c r="I185" s="137">
        <f t="shared" si="59"/>
        <v>0.06</v>
      </c>
      <c r="J185" s="137">
        <f t="shared" si="59"/>
        <v>0.06</v>
      </c>
      <c r="K185" s="137">
        <f t="shared" si="59"/>
        <v>0.06</v>
      </c>
      <c r="L185" s="137">
        <f t="shared" si="59"/>
        <v>0.06</v>
      </c>
      <c r="M185" s="137">
        <f t="shared" si="59"/>
        <v>0.06</v>
      </c>
      <c r="N185" s="137">
        <f t="shared" si="59"/>
        <v>0.06</v>
      </c>
      <c r="O185" s="137">
        <f t="shared" si="59"/>
        <v>0.06</v>
      </c>
      <c r="P185" s="137">
        <f t="shared" si="59"/>
        <v>0.06</v>
      </c>
      <c r="Q185" s="137">
        <f t="shared" si="59"/>
        <v>0.06</v>
      </c>
      <c r="R185" s="137">
        <f t="shared" si="59"/>
        <v>0.06</v>
      </c>
      <c r="S185" s="137">
        <f t="shared" si="60"/>
        <v>0.06</v>
      </c>
      <c r="T185" s="137">
        <f t="shared" si="60"/>
        <v>0.06</v>
      </c>
      <c r="U185" s="137">
        <f t="shared" si="60"/>
        <v>0.06</v>
      </c>
      <c r="V185" s="137">
        <f t="shared" si="60"/>
        <v>0.06</v>
      </c>
      <c r="W185" s="137">
        <f t="shared" si="60"/>
        <v>0.06</v>
      </c>
      <c r="X185" s="137">
        <f t="shared" si="60"/>
        <v>0.06</v>
      </c>
      <c r="Y185" s="137">
        <f t="shared" si="60"/>
        <v>0.06</v>
      </c>
      <c r="Z185" s="137">
        <f t="shared" si="60"/>
        <v>0.06</v>
      </c>
      <c r="AA185" s="137">
        <f t="shared" si="60"/>
        <v>0.06</v>
      </c>
      <c r="AB185" s="137">
        <f t="shared" si="60"/>
        <v>0.06</v>
      </c>
      <c r="AC185" s="137">
        <f t="shared" si="60"/>
        <v>0.06</v>
      </c>
      <c r="AD185" s="137">
        <f t="shared" si="60"/>
        <v>0.06</v>
      </c>
      <c r="AE185" s="137">
        <f t="shared" si="60"/>
        <v>0.06</v>
      </c>
      <c r="AF185" s="137">
        <f t="shared" si="60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0.11</v>
      </c>
      <c r="C186" s="137">
        <f t="shared" si="59"/>
        <v>0.11</v>
      </c>
      <c r="D186" s="137">
        <f t="shared" si="59"/>
        <v>0.11</v>
      </c>
      <c r="E186" s="137">
        <f t="shared" si="59"/>
        <v>0.11</v>
      </c>
      <c r="F186" s="137">
        <f t="shared" si="59"/>
        <v>0.11</v>
      </c>
      <c r="G186" s="137">
        <f t="shared" si="59"/>
        <v>0.11</v>
      </c>
      <c r="H186" s="137">
        <f t="shared" si="59"/>
        <v>0.11</v>
      </c>
      <c r="I186" s="137">
        <f t="shared" si="59"/>
        <v>0.11</v>
      </c>
      <c r="J186" s="137">
        <f t="shared" si="59"/>
        <v>0.11</v>
      </c>
      <c r="K186" s="137">
        <f t="shared" si="59"/>
        <v>0.11</v>
      </c>
      <c r="L186" s="137">
        <f t="shared" si="59"/>
        <v>0.11</v>
      </c>
      <c r="M186" s="137">
        <f t="shared" si="59"/>
        <v>0.11</v>
      </c>
      <c r="N186" s="137">
        <f t="shared" si="59"/>
        <v>0.11</v>
      </c>
      <c r="O186" s="137">
        <f t="shared" si="59"/>
        <v>0.11</v>
      </c>
      <c r="P186" s="137">
        <f t="shared" si="59"/>
        <v>0.11</v>
      </c>
      <c r="Q186" s="137">
        <f t="shared" si="59"/>
        <v>0.11</v>
      </c>
      <c r="R186" s="137">
        <f t="shared" si="59"/>
        <v>0.11</v>
      </c>
      <c r="S186" s="137">
        <f t="shared" si="60"/>
        <v>0.11</v>
      </c>
      <c r="T186" s="137">
        <f t="shared" si="60"/>
        <v>0.11</v>
      </c>
      <c r="U186" s="137">
        <f t="shared" si="60"/>
        <v>0.11</v>
      </c>
      <c r="V186" s="137">
        <f t="shared" si="60"/>
        <v>0.11</v>
      </c>
      <c r="W186" s="137">
        <f t="shared" si="60"/>
        <v>0.11</v>
      </c>
      <c r="X186" s="137">
        <f t="shared" si="60"/>
        <v>0.11</v>
      </c>
      <c r="Y186" s="137">
        <f t="shared" si="60"/>
        <v>0.11</v>
      </c>
      <c r="Z186" s="137">
        <f t="shared" si="60"/>
        <v>0.11</v>
      </c>
      <c r="AA186" s="137">
        <f t="shared" si="60"/>
        <v>0.11</v>
      </c>
      <c r="AB186" s="137">
        <f t="shared" si="60"/>
        <v>0.11</v>
      </c>
      <c r="AC186" s="137">
        <f t="shared" si="60"/>
        <v>0.11</v>
      </c>
      <c r="AD186" s="137">
        <f t="shared" si="60"/>
        <v>0.11</v>
      </c>
      <c r="AE186" s="137">
        <f t="shared" si="60"/>
        <v>0.11</v>
      </c>
      <c r="AF186" s="137">
        <f t="shared" si="60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6">
        <v>0.1</v>
      </c>
      <c r="C187" s="137">
        <f t="shared" si="59"/>
        <v>0.1</v>
      </c>
      <c r="D187" s="137">
        <f t="shared" si="59"/>
        <v>0.1</v>
      </c>
      <c r="E187" s="137">
        <f t="shared" si="59"/>
        <v>0.1</v>
      </c>
      <c r="F187" s="137">
        <f t="shared" si="59"/>
        <v>0.1</v>
      </c>
      <c r="G187" s="137">
        <f t="shared" si="59"/>
        <v>0.1</v>
      </c>
      <c r="H187" s="137">
        <f t="shared" si="59"/>
        <v>0.1</v>
      </c>
      <c r="I187" s="137">
        <f t="shared" si="59"/>
        <v>0.1</v>
      </c>
      <c r="J187" s="137">
        <f t="shared" si="59"/>
        <v>0.1</v>
      </c>
      <c r="K187" s="137">
        <f t="shared" si="59"/>
        <v>0.1</v>
      </c>
      <c r="L187" s="137">
        <f t="shared" si="59"/>
        <v>0.1</v>
      </c>
      <c r="M187" s="137">
        <f t="shared" si="59"/>
        <v>0.1</v>
      </c>
      <c r="N187" s="137">
        <f t="shared" si="59"/>
        <v>0.1</v>
      </c>
      <c r="O187" s="137">
        <f t="shared" si="59"/>
        <v>0.1</v>
      </c>
      <c r="P187" s="137">
        <f t="shared" si="59"/>
        <v>0.1</v>
      </c>
      <c r="Q187" s="137">
        <f t="shared" si="59"/>
        <v>0.1</v>
      </c>
      <c r="R187" s="137">
        <f t="shared" si="60"/>
        <v>0.1</v>
      </c>
      <c r="S187" s="137">
        <f t="shared" si="60"/>
        <v>0.1</v>
      </c>
      <c r="T187" s="137">
        <f t="shared" si="60"/>
        <v>0.1</v>
      </c>
      <c r="U187" s="137">
        <f t="shared" si="60"/>
        <v>0.1</v>
      </c>
      <c r="V187" s="137">
        <f t="shared" si="60"/>
        <v>0.1</v>
      </c>
      <c r="W187" s="137">
        <f t="shared" si="60"/>
        <v>0.1</v>
      </c>
      <c r="X187" s="137">
        <f t="shared" si="60"/>
        <v>0.1</v>
      </c>
      <c r="Y187" s="137">
        <f t="shared" si="60"/>
        <v>0.1</v>
      </c>
      <c r="Z187" s="137">
        <f t="shared" si="60"/>
        <v>0.1</v>
      </c>
      <c r="AA187" s="137">
        <f t="shared" si="60"/>
        <v>0.1</v>
      </c>
      <c r="AB187" s="137">
        <f t="shared" si="60"/>
        <v>0.1</v>
      </c>
      <c r="AC187" s="137">
        <f t="shared" si="60"/>
        <v>0.1</v>
      </c>
      <c r="AD187" s="137">
        <f t="shared" si="60"/>
        <v>0.1</v>
      </c>
      <c r="AE187" s="137">
        <f t="shared" si="60"/>
        <v>0.1</v>
      </c>
      <c r="AF187" s="137">
        <f t="shared" si="60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6">
        <v>0.09</v>
      </c>
      <c r="C188" s="137">
        <f t="shared" si="59"/>
        <v>0.09</v>
      </c>
      <c r="D188" s="137">
        <f t="shared" si="59"/>
        <v>0.09</v>
      </c>
      <c r="E188" s="137">
        <f t="shared" si="59"/>
        <v>0.09</v>
      </c>
      <c r="F188" s="137">
        <f t="shared" si="59"/>
        <v>0.09</v>
      </c>
      <c r="G188" s="137">
        <f t="shared" si="59"/>
        <v>0.09</v>
      </c>
      <c r="H188" s="137">
        <f t="shared" si="59"/>
        <v>0.09</v>
      </c>
      <c r="I188" s="137">
        <f t="shared" si="59"/>
        <v>0.09</v>
      </c>
      <c r="J188" s="137">
        <f t="shared" si="59"/>
        <v>0.09</v>
      </c>
      <c r="K188" s="137">
        <f t="shared" si="59"/>
        <v>0.09</v>
      </c>
      <c r="L188" s="137">
        <f t="shared" si="59"/>
        <v>0.09</v>
      </c>
      <c r="M188" s="137">
        <f t="shared" si="59"/>
        <v>0.09</v>
      </c>
      <c r="N188" s="137">
        <f t="shared" si="59"/>
        <v>0.09</v>
      </c>
      <c r="O188" s="137">
        <f t="shared" si="59"/>
        <v>0.09</v>
      </c>
      <c r="P188" s="137">
        <f t="shared" si="59"/>
        <v>0.09</v>
      </c>
      <c r="Q188" s="137">
        <f t="shared" si="59"/>
        <v>0.09</v>
      </c>
      <c r="R188" s="137">
        <f t="shared" si="60"/>
        <v>0.09</v>
      </c>
      <c r="S188" s="137">
        <f t="shared" si="60"/>
        <v>0.09</v>
      </c>
      <c r="T188" s="137">
        <f t="shared" si="60"/>
        <v>0.09</v>
      </c>
      <c r="U188" s="137">
        <f t="shared" si="60"/>
        <v>0.09</v>
      </c>
      <c r="V188" s="137">
        <f t="shared" si="60"/>
        <v>0.09</v>
      </c>
      <c r="W188" s="137">
        <f t="shared" si="60"/>
        <v>0.09</v>
      </c>
      <c r="X188" s="137">
        <f t="shared" si="60"/>
        <v>0.09</v>
      </c>
      <c r="Y188" s="137">
        <f t="shared" si="60"/>
        <v>0.09</v>
      </c>
      <c r="Z188" s="137">
        <f t="shared" si="60"/>
        <v>0.09</v>
      </c>
      <c r="AA188" s="137">
        <f t="shared" si="60"/>
        <v>0.09</v>
      </c>
      <c r="AB188" s="137">
        <f t="shared" si="60"/>
        <v>0.09</v>
      </c>
      <c r="AC188" s="137">
        <f t="shared" si="60"/>
        <v>0.09</v>
      </c>
      <c r="AD188" s="137">
        <f t="shared" si="60"/>
        <v>0.09</v>
      </c>
      <c r="AE188" s="137">
        <f t="shared" si="60"/>
        <v>0.09</v>
      </c>
      <c r="AF188" s="137">
        <f t="shared" si="60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55">
        <v>0.04</v>
      </c>
      <c r="C189" s="137">
        <f t="shared" si="59"/>
        <v>0.04</v>
      </c>
      <c r="D189" s="137">
        <f t="shared" si="59"/>
        <v>0.04</v>
      </c>
      <c r="E189" s="137">
        <f t="shared" si="59"/>
        <v>0.04</v>
      </c>
      <c r="F189" s="137">
        <f t="shared" si="59"/>
        <v>0.04</v>
      </c>
      <c r="G189" s="137">
        <f t="shared" si="59"/>
        <v>0.04</v>
      </c>
      <c r="H189" s="137">
        <f t="shared" si="59"/>
        <v>0.04</v>
      </c>
      <c r="I189" s="137">
        <f t="shared" si="59"/>
        <v>0.04</v>
      </c>
      <c r="J189" s="137">
        <f t="shared" si="59"/>
        <v>0.04</v>
      </c>
      <c r="K189" s="137">
        <f t="shared" si="59"/>
        <v>0.04</v>
      </c>
      <c r="L189" s="137">
        <f t="shared" si="59"/>
        <v>0.04</v>
      </c>
      <c r="M189" s="137">
        <f t="shared" si="59"/>
        <v>0.04</v>
      </c>
      <c r="N189" s="137">
        <f t="shared" si="59"/>
        <v>0.04</v>
      </c>
      <c r="O189" s="137">
        <f t="shared" si="59"/>
        <v>0.04</v>
      </c>
      <c r="P189" s="137">
        <f t="shared" si="59"/>
        <v>0.04</v>
      </c>
      <c r="Q189" s="137">
        <f t="shared" si="59"/>
        <v>0.04</v>
      </c>
      <c r="R189" s="137">
        <f t="shared" si="60"/>
        <v>0.04</v>
      </c>
      <c r="S189" s="137">
        <f t="shared" si="60"/>
        <v>0.04</v>
      </c>
      <c r="T189" s="137">
        <f t="shared" si="60"/>
        <v>0.04</v>
      </c>
      <c r="U189" s="137">
        <f t="shared" si="60"/>
        <v>0.04</v>
      </c>
      <c r="V189" s="137">
        <f t="shared" si="60"/>
        <v>0.04</v>
      </c>
      <c r="W189" s="137">
        <f t="shared" si="60"/>
        <v>0.04</v>
      </c>
      <c r="X189" s="137">
        <f t="shared" si="60"/>
        <v>0.04</v>
      </c>
      <c r="Y189" s="137">
        <f t="shared" si="60"/>
        <v>0.04</v>
      </c>
      <c r="Z189" s="137">
        <f t="shared" si="60"/>
        <v>0.04</v>
      </c>
      <c r="AA189" s="137">
        <f t="shared" si="60"/>
        <v>0.04</v>
      </c>
      <c r="AB189" s="137">
        <f t="shared" si="60"/>
        <v>0.04</v>
      </c>
      <c r="AC189" s="137">
        <f t="shared" si="60"/>
        <v>0.04</v>
      </c>
      <c r="AD189" s="137">
        <f t="shared" si="60"/>
        <v>0.04</v>
      </c>
      <c r="AE189" s="137">
        <f t="shared" si="60"/>
        <v>0.04</v>
      </c>
      <c r="AF189" s="137">
        <f t="shared" si="60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55">
        <v>2.3E-2</v>
      </c>
      <c r="C190" s="137">
        <f>B190</f>
        <v>2.3E-2</v>
      </c>
      <c r="D190" s="137">
        <f t="shared" si="59"/>
        <v>2.3E-2</v>
      </c>
      <c r="E190" s="137">
        <f t="shared" si="59"/>
        <v>2.3E-2</v>
      </c>
      <c r="F190" s="137">
        <f t="shared" si="59"/>
        <v>2.3E-2</v>
      </c>
      <c r="G190" s="137">
        <f t="shared" si="59"/>
        <v>2.3E-2</v>
      </c>
      <c r="H190" s="137">
        <f t="shared" si="59"/>
        <v>2.3E-2</v>
      </c>
      <c r="I190" s="137">
        <f t="shared" si="59"/>
        <v>2.3E-2</v>
      </c>
      <c r="J190" s="137">
        <f t="shared" si="59"/>
        <v>2.3E-2</v>
      </c>
      <c r="K190" s="137">
        <f t="shared" si="59"/>
        <v>2.3E-2</v>
      </c>
      <c r="L190" s="137">
        <f t="shared" si="59"/>
        <v>2.3E-2</v>
      </c>
      <c r="M190" s="137">
        <f t="shared" si="59"/>
        <v>2.3E-2</v>
      </c>
      <c r="N190" s="137">
        <f t="shared" si="59"/>
        <v>2.3E-2</v>
      </c>
      <c r="O190" s="137">
        <f t="shared" si="59"/>
        <v>2.3E-2</v>
      </c>
      <c r="P190" s="137">
        <f t="shared" si="59"/>
        <v>2.3E-2</v>
      </c>
      <c r="Q190" s="137">
        <f t="shared" si="59"/>
        <v>2.3E-2</v>
      </c>
      <c r="R190" s="137">
        <f t="shared" si="60"/>
        <v>2.3E-2</v>
      </c>
      <c r="S190" s="137">
        <f t="shared" si="60"/>
        <v>2.3E-2</v>
      </c>
      <c r="T190" s="137">
        <f t="shared" si="60"/>
        <v>2.3E-2</v>
      </c>
      <c r="U190" s="137">
        <f t="shared" si="60"/>
        <v>2.3E-2</v>
      </c>
      <c r="V190" s="137">
        <f t="shared" si="60"/>
        <v>2.3E-2</v>
      </c>
      <c r="W190" s="137">
        <f t="shared" si="60"/>
        <v>2.3E-2</v>
      </c>
      <c r="X190" s="137">
        <f t="shared" si="60"/>
        <v>2.3E-2</v>
      </c>
      <c r="Y190" s="137">
        <f t="shared" si="60"/>
        <v>2.3E-2</v>
      </c>
      <c r="Z190" s="137">
        <f t="shared" si="60"/>
        <v>2.3E-2</v>
      </c>
      <c r="AA190" s="137">
        <f t="shared" si="60"/>
        <v>2.3E-2</v>
      </c>
      <c r="AB190" s="137">
        <f t="shared" si="60"/>
        <v>2.3E-2</v>
      </c>
      <c r="AC190" s="137">
        <f t="shared" si="60"/>
        <v>2.3E-2</v>
      </c>
      <c r="AD190" s="137">
        <f t="shared" si="60"/>
        <v>2.3E-2</v>
      </c>
      <c r="AE190" s="137">
        <f t="shared" si="60"/>
        <v>2.3E-2</v>
      </c>
      <c r="AF190" s="137">
        <f t="shared" si="60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 t="shared" ref="B191:AG191" si="61">SUM(B101:B190)</f>
        <v>194.70600000000002</v>
      </c>
      <c r="C191" s="141">
        <f t="shared" si="61"/>
        <v>194.70600000000002</v>
      </c>
      <c r="D191" s="141">
        <f t="shared" si="61"/>
        <v>194.70600000000002</v>
      </c>
      <c r="E191" s="141">
        <f t="shared" si="61"/>
        <v>194.70600000000002</v>
      </c>
      <c r="F191" s="141">
        <f t="shared" si="61"/>
        <v>194.70600000000002</v>
      </c>
      <c r="G191" s="141">
        <f t="shared" si="61"/>
        <v>194.70600000000002</v>
      </c>
      <c r="H191" s="141">
        <f t="shared" si="61"/>
        <v>194.70600000000002</v>
      </c>
      <c r="I191" s="141">
        <f t="shared" si="61"/>
        <v>192.10600000000005</v>
      </c>
      <c r="J191" s="141">
        <f t="shared" si="61"/>
        <v>192.10600000000005</v>
      </c>
      <c r="K191" s="141">
        <f t="shared" si="61"/>
        <v>192.10600000000005</v>
      </c>
      <c r="L191" s="141">
        <f t="shared" si="61"/>
        <v>192.10600000000005</v>
      </c>
      <c r="M191" s="141">
        <f t="shared" si="61"/>
        <v>192.10600000000005</v>
      </c>
      <c r="N191" s="141">
        <f t="shared" si="61"/>
        <v>192.10600000000005</v>
      </c>
      <c r="O191" s="141">
        <f t="shared" si="61"/>
        <v>192.10600000000005</v>
      </c>
      <c r="P191" s="141">
        <f t="shared" si="61"/>
        <v>192.10600000000005</v>
      </c>
      <c r="Q191" s="141">
        <f t="shared" si="61"/>
        <v>192.10600000000005</v>
      </c>
      <c r="R191" s="141">
        <f t="shared" si="61"/>
        <v>192.10600000000005</v>
      </c>
      <c r="S191" s="141">
        <f t="shared" si="61"/>
        <v>192.10600000000005</v>
      </c>
      <c r="T191" s="141">
        <f t="shared" si="61"/>
        <v>192.10600000000005</v>
      </c>
      <c r="U191" s="141">
        <f t="shared" si="61"/>
        <v>192.10600000000005</v>
      </c>
      <c r="V191" s="141">
        <f t="shared" si="61"/>
        <v>192.10600000000005</v>
      </c>
      <c r="W191" s="141">
        <f t="shared" si="61"/>
        <v>192.10600000000005</v>
      </c>
      <c r="X191" s="141">
        <f t="shared" si="61"/>
        <v>192.10600000000005</v>
      </c>
      <c r="Y191" s="141">
        <f t="shared" si="61"/>
        <v>192.10600000000005</v>
      </c>
      <c r="Z191" s="141">
        <f t="shared" si="61"/>
        <v>192.10600000000005</v>
      </c>
      <c r="AA191" s="141">
        <f t="shared" si="61"/>
        <v>192.10600000000005</v>
      </c>
      <c r="AB191" s="141">
        <f t="shared" si="61"/>
        <v>192.10600000000005</v>
      </c>
      <c r="AC191" s="141">
        <f t="shared" si="61"/>
        <v>192.10600000000005</v>
      </c>
      <c r="AD191" s="141">
        <f t="shared" si="61"/>
        <v>192.10600000000005</v>
      </c>
      <c r="AE191" s="141">
        <f t="shared" si="61"/>
        <v>192.10600000000005</v>
      </c>
      <c r="AF191" s="141">
        <f t="shared" si="61"/>
        <v>192.10600000000005</v>
      </c>
      <c r="AG191" s="142">
        <f t="shared" si="61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v>0.3</v>
      </c>
      <c r="C193" s="143">
        <f t="shared" ref="C193:R198" si="62">B193</f>
        <v>0.3</v>
      </c>
      <c r="D193" s="143">
        <f t="shared" si="62"/>
        <v>0.3</v>
      </c>
      <c r="E193" s="143">
        <f t="shared" si="62"/>
        <v>0.3</v>
      </c>
      <c r="F193" s="143">
        <f t="shared" si="62"/>
        <v>0.3</v>
      </c>
      <c r="G193" s="143">
        <f t="shared" si="62"/>
        <v>0.3</v>
      </c>
      <c r="H193" s="143">
        <f t="shared" si="62"/>
        <v>0.3</v>
      </c>
      <c r="I193" s="143">
        <f t="shared" si="62"/>
        <v>0.3</v>
      </c>
      <c r="J193" s="143">
        <f t="shared" si="62"/>
        <v>0.3</v>
      </c>
      <c r="K193" s="143">
        <f t="shared" si="62"/>
        <v>0.3</v>
      </c>
      <c r="L193" s="143">
        <f t="shared" si="62"/>
        <v>0.3</v>
      </c>
      <c r="M193" s="143">
        <f t="shared" si="62"/>
        <v>0.3</v>
      </c>
      <c r="N193" s="143">
        <f t="shared" si="62"/>
        <v>0.3</v>
      </c>
      <c r="O193" s="143">
        <f t="shared" si="62"/>
        <v>0.3</v>
      </c>
      <c r="P193" s="143">
        <f t="shared" si="62"/>
        <v>0.3</v>
      </c>
      <c r="Q193" s="143">
        <f t="shared" si="62"/>
        <v>0.3</v>
      </c>
      <c r="R193" s="143">
        <f t="shared" si="62"/>
        <v>0.3</v>
      </c>
      <c r="S193" s="143">
        <f t="shared" ref="S193:AF198" si="63">R193</f>
        <v>0.3</v>
      </c>
      <c r="T193" s="143">
        <f t="shared" si="63"/>
        <v>0.3</v>
      </c>
      <c r="U193" s="143">
        <f t="shared" si="63"/>
        <v>0.3</v>
      </c>
      <c r="V193" s="143">
        <f t="shared" si="63"/>
        <v>0.3</v>
      </c>
      <c r="W193" s="143">
        <f t="shared" si="63"/>
        <v>0.3</v>
      </c>
      <c r="X193" s="143">
        <f t="shared" si="63"/>
        <v>0.3</v>
      </c>
      <c r="Y193" s="143">
        <f t="shared" si="63"/>
        <v>0.3</v>
      </c>
      <c r="Z193" s="143">
        <f t="shared" si="63"/>
        <v>0.3</v>
      </c>
      <c r="AA193" s="143">
        <f t="shared" si="63"/>
        <v>0.3</v>
      </c>
      <c r="AB193" s="143">
        <f t="shared" si="63"/>
        <v>0.3</v>
      </c>
      <c r="AC193" s="143">
        <f t="shared" si="63"/>
        <v>0.3</v>
      </c>
      <c r="AD193" s="143">
        <f t="shared" si="63"/>
        <v>0.3</v>
      </c>
      <c r="AE193" s="143">
        <f t="shared" si="63"/>
        <v>0.3</v>
      </c>
      <c r="AF193" s="143">
        <f t="shared" si="63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v>0.4</v>
      </c>
      <c r="C194" s="137">
        <f t="shared" si="62"/>
        <v>0.4</v>
      </c>
      <c r="D194" s="137">
        <f t="shared" si="62"/>
        <v>0.4</v>
      </c>
      <c r="E194" s="137">
        <f t="shared" si="62"/>
        <v>0.4</v>
      </c>
      <c r="F194" s="137">
        <f t="shared" si="62"/>
        <v>0.4</v>
      </c>
      <c r="G194" s="137">
        <f t="shared" si="62"/>
        <v>0.4</v>
      </c>
      <c r="H194" s="137">
        <f t="shared" si="62"/>
        <v>0.4</v>
      </c>
      <c r="I194" s="137">
        <f t="shared" si="62"/>
        <v>0.4</v>
      </c>
      <c r="J194" s="137">
        <f t="shared" si="62"/>
        <v>0.4</v>
      </c>
      <c r="K194" s="137">
        <f t="shared" si="62"/>
        <v>0.4</v>
      </c>
      <c r="L194" s="137">
        <f t="shared" si="62"/>
        <v>0.4</v>
      </c>
      <c r="M194" s="137">
        <f t="shared" si="62"/>
        <v>0.4</v>
      </c>
      <c r="N194" s="137">
        <f t="shared" si="62"/>
        <v>0.4</v>
      </c>
      <c r="O194" s="137">
        <f t="shared" si="62"/>
        <v>0.4</v>
      </c>
      <c r="P194" s="137">
        <f t="shared" si="62"/>
        <v>0.4</v>
      </c>
      <c r="Q194" s="137">
        <f t="shared" si="62"/>
        <v>0.4</v>
      </c>
      <c r="R194" s="137">
        <f t="shared" si="62"/>
        <v>0.4</v>
      </c>
      <c r="S194" s="137">
        <f t="shared" si="63"/>
        <v>0.4</v>
      </c>
      <c r="T194" s="137">
        <f t="shared" si="63"/>
        <v>0.4</v>
      </c>
      <c r="U194" s="137">
        <f t="shared" si="63"/>
        <v>0.4</v>
      </c>
      <c r="V194" s="137">
        <f>U194</f>
        <v>0.4</v>
      </c>
      <c r="W194" s="137">
        <f>V194</f>
        <v>0.4</v>
      </c>
      <c r="X194" s="137">
        <f t="shared" si="63"/>
        <v>0.4</v>
      </c>
      <c r="Y194" s="137">
        <f t="shared" si="63"/>
        <v>0.4</v>
      </c>
      <c r="Z194" s="137">
        <f t="shared" si="63"/>
        <v>0.4</v>
      </c>
      <c r="AA194" s="137">
        <f t="shared" si="63"/>
        <v>0.4</v>
      </c>
      <c r="AB194" s="137">
        <f t="shared" si="63"/>
        <v>0.4</v>
      </c>
      <c r="AC194" s="137">
        <f t="shared" si="63"/>
        <v>0.4</v>
      </c>
      <c r="AD194" s="137">
        <f t="shared" si="63"/>
        <v>0.4</v>
      </c>
      <c r="AE194" s="137">
        <f t="shared" si="63"/>
        <v>0.4</v>
      </c>
      <c r="AF194" s="137">
        <f t="shared" si="63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v>1.5</v>
      </c>
      <c r="C195" s="137">
        <f t="shared" si="62"/>
        <v>1.5</v>
      </c>
      <c r="D195" s="137">
        <f t="shared" si="62"/>
        <v>1.5</v>
      </c>
      <c r="E195" s="137">
        <f t="shared" si="62"/>
        <v>1.5</v>
      </c>
      <c r="F195" s="137">
        <f t="shared" si="62"/>
        <v>1.5</v>
      </c>
      <c r="G195" s="137">
        <f t="shared" si="62"/>
        <v>1.5</v>
      </c>
      <c r="H195" s="137">
        <f t="shared" si="62"/>
        <v>1.5</v>
      </c>
      <c r="I195" s="137">
        <f t="shared" si="62"/>
        <v>1.5</v>
      </c>
      <c r="J195" s="137">
        <f t="shared" si="62"/>
        <v>1.5</v>
      </c>
      <c r="K195" s="137">
        <f t="shared" si="62"/>
        <v>1.5</v>
      </c>
      <c r="L195" s="137">
        <f t="shared" si="62"/>
        <v>1.5</v>
      </c>
      <c r="M195" s="137">
        <f t="shared" si="62"/>
        <v>1.5</v>
      </c>
      <c r="N195" s="137">
        <f t="shared" si="62"/>
        <v>1.5</v>
      </c>
      <c r="O195" s="137">
        <f t="shared" si="62"/>
        <v>1.5</v>
      </c>
      <c r="P195" s="137">
        <f t="shared" si="62"/>
        <v>1.5</v>
      </c>
      <c r="Q195" s="137">
        <f t="shared" si="62"/>
        <v>1.5</v>
      </c>
      <c r="R195" s="137">
        <f t="shared" si="62"/>
        <v>1.5</v>
      </c>
      <c r="S195" s="137">
        <f t="shared" si="63"/>
        <v>1.5</v>
      </c>
      <c r="T195" s="137">
        <f t="shared" si="63"/>
        <v>1.5</v>
      </c>
      <c r="U195" s="137">
        <f t="shared" si="63"/>
        <v>1.5</v>
      </c>
      <c r="V195" s="137">
        <f t="shared" si="63"/>
        <v>1.5</v>
      </c>
      <c r="W195" s="137">
        <f t="shared" si="63"/>
        <v>1.5</v>
      </c>
      <c r="X195" s="137">
        <f t="shared" si="63"/>
        <v>1.5</v>
      </c>
      <c r="Y195" s="137">
        <f t="shared" si="63"/>
        <v>1.5</v>
      </c>
      <c r="Z195" s="137">
        <f t="shared" si="63"/>
        <v>1.5</v>
      </c>
      <c r="AA195" s="137">
        <f t="shared" si="63"/>
        <v>1.5</v>
      </c>
      <c r="AB195" s="137">
        <f t="shared" si="63"/>
        <v>1.5</v>
      </c>
      <c r="AC195" s="137">
        <f t="shared" si="63"/>
        <v>1.5</v>
      </c>
      <c r="AD195" s="137">
        <f t="shared" si="63"/>
        <v>1.5</v>
      </c>
      <c r="AE195" s="137">
        <f t="shared" si="63"/>
        <v>1.5</v>
      </c>
      <c r="AF195" s="137">
        <f t="shared" si="63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v>0.3</v>
      </c>
      <c r="C196" s="137">
        <f t="shared" si="62"/>
        <v>0.3</v>
      </c>
      <c r="D196" s="137">
        <f t="shared" si="62"/>
        <v>0.3</v>
      </c>
      <c r="E196" s="137">
        <f t="shared" si="62"/>
        <v>0.3</v>
      </c>
      <c r="F196" s="137">
        <f t="shared" si="62"/>
        <v>0.3</v>
      </c>
      <c r="G196" s="137">
        <f t="shared" si="62"/>
        <v>0.3</v>
      </c>
      <c r="H196" s="137">
        <f t="shared" si="62"/>
        <v>0.3</v>
      </c>
      <c r="I196" s="137">
        <f t="shared" si="62"/>
        <v>0.3</v>
      </c>
      <c r="J196" s="137">
        <f t="shared" si="62"/>
        <v>0.3</v>
      </c>
      <c r="K196" s="137">
        <f t="shared" si="62"/>
        <v>0.3</v>
      </c>
      <c r="L196" s="137">
        <f t="shared" si="62"/>
        <v>0.3</v>
      </c>
      <c r="M196" s="137">
        <f t="shared" si="62"/>
        <v>0.3</v>
      </c>
      <c r="N196" s="137">
        <f t="shared" si="62"/>
        <v>0.3</v>
      </c>
      <c r="O196" s="137">
        <f t="shared" si="62"/>
        <v>0.3</v>
      </c>
      <c r="P196" s="137">
        <f t="shared" si="62"/>
        <v>0.3</v>
      </c>
      <c r="Q196" s="137">
        <f t="shared" si="62"/>
        <v>0.3</v>
      </c>
      <c r="R196" s="137">
        <f t="shared" si="62"/>
        <v>0.3</v>
      </c>
      <c r="S196" s="137">
        <f t="shared" si="63"/>
        <v>0.3</v>
      </c>
      <c r="T196" s="137">
        <f t="shared" si="63"/>
        <v>0.3</v>
      </c>
      <c r="U196" s="137">
        <f t="shared" si="63"/>
        <v>0.3</v>
      </c>
      <c r="V196" s="137">
        <f t="shared" si="63"/>
        <v>0.3</v>
      </c>
      <c r="W196" s="137">
        <f t="shared" si="63"/>
        <v>0.3</v>
      </c>
      <c r="X196" s="137">
        <f t="shared" si="63"/>
        <v>0.3</v>
      </c>
      <c r="Y196" s="137">
        <f t="shared" si="63"/>
        <v>0.3</v>
      </c>
      <c r="Z196" s="137">
        <f t="shared" si="63"/>
        <v>0.3</v>
      </c>
      <c r="AA196" s="137">
        <f t="shared" si="63"/>
        <v>0.3</v>
      </c>
      <c r="AB196" s="137">
        <f t="shared" si="63"/>
        <v>0.3</v>
      </c>
      <c r="AC196" s="137">
        <f t="shared" si="63"/>
        <v>0.3</v>
      </c>
      <c r="AD196" s="137">
        <f t="shared" si="63"/>
        <v>0.3</v>
      </c>
      <c r="AE196" s="137">
        <f t="shared" si="63"/>
        <v>0.3</v>
      </c>
      <c r="AF196" s="137">
        <f t="shared" si="63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v>0.4</v>
      </c>
      <c r="C197" s="137">
        <f t="shared" si="62"/>
        <v>0.4</v>
      </c>
      <c r="D197" s="137">
        <f t="shared" si="62"/>
        <v>0.4</v>
      </c>
      <c r="E197" s="137">
        <f t="shared" si="62"/>
        <v>0.4</v>
      </c>
      <c r="F197" s="137">
        <f t="shared" si="62"/>
        <v>0.4</v>
      </c>
      <c r="G197" s="137">
        <f t="shared" si="62"/>
        <v>0.4</v>
      </c>
      <c r="H197" s="137">
        <f t="shared" si="62"/>
        <v>0.4</v>
      </c>
      <c r="I197" s="137">
        <f t="shared" si="62"/>
        <v>0.4</v>
      </c>
      <c r="J197" s="137">
        <f t="shared" si="62"/>
        <v>0.4</v>
      </c>
      <c r="K197" s="137">
        <f t="shared" si="62"/>
        <v>0.4</v>
      </c>
      <c r="L197" s="137">
        <f t="shared" si="62"/>
        <v>0.4</v>
      </c>
      <c r="M197" s="137">
        <f t="shared" si="62"/>
        <v>0.4</v>
      </c>
      <c r="N197" s="137">
        <f t="shared" si="62"/>
        <v>0.4</v>
      </c>
      <c r="O197" s="137">
        <f t="shared" si="62"/>
        <v>0.4</v>
      </c>
      <c r="P197" s="137">
        <f t="shared" si="62"/>
        <v>0.4</v>
      </c>
      <c r="Q197" s="137">
        <f t="shared" si="62"/>
        <v>0.4</v>
      </c>
      <c r="R197" s="137">
        <f t="shared" si="62"/>
        <v>0.4</v>
      </c>
      <c r="S197" s="137">
        <f t="shared" si="63"/>
        <v>0.4</v>
      </c>
      <c r="T197" s="137">
        <f t="shared" si="63"/>
        <v>0.4</v>
      </c>
      <c r="U197" s="137">
        <f t="shared" si="63"/>
        <v>0.4</v>
      </c>
      <c r="V197" s="137">
        <f t="shared" si="63"/>
        <v>0.4</v>
      </c>
      <c r="W197" s="137">
        <f t="shared" si="63"/>
        <v>0.4</v>
      </c>
      <c r="X197" s="137">
        <f t="shared" si="63"/>
        <v>0.4</v>
      </c>
      <c r="Y197" s="137">
        <f t="shared" si="63"/>
        <v>0.4</v>
      </c>
      <c r="Z197" s="137">
        <f t="shared" si="63"/>
        <v>0.4</v>
      </c>
      <c r="AA197" s="137">
        <f t="shared" si="63"/>
        <v>0.4</v>
      </c>
      <c r="AB197" s="137">
        <f t="shared" si="63"/>
        <v>0.4</v>
      </c>
      <c r="AC197" s="137">
        <f t="shared" si="63"/>
        <v>0.4</v>
      </c>
      <c r="AD197" s="137">
        <f t="shared" si="63"/>
        <v>0.4</v>
      </c>
      <c r="AE197" s="137">
        <f t="shared" si="63"/>
        <v>0.4</v>
      </c>
      <c r="AF197" s="137">
        <f t="shared" si="63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v>0.64</v>
      </c>
      <c r="C198" s="146">
        <f t="shared" si="62"/>
        <v>0.64</v>
      </c>
      <c r="D198" s="146">
        <f t="shared" si="62"/>
        <v>0.64</v>
      </c>
      <c r="E198" s="146">
        <f t="shared" si="62"/>
        <v>0.64</v>
      </c>
      <c r="F198" s="146">
        <f t="shared" si="62"/>
        <v>0.64</v>
      </c>
      <c r="G198" s="146">
        <f t="shared" si="62"/>
        <v>0.64</v>
      </c>
      <c r="H198" s="146">
        <f t="shared" si="62"/>
        <v>0.64</v>
      </c>
      <c r="I198" s="146">
        <f t="shared" si="62"/>
        <v>0.64</v>
      </c>
      <c r="J198" s="146">
        <f t="shared" si="62"/>
        <v>0.64</v>
      </c>
      <c r="K198" s="146">
        <f t="shared" si="62"/>
        <v>0.64</v>
      </c>
      <c r="L198" s="146">
        <f t="shared" si="62"/>
        <v>0.64</v>
      </c>
      <c r="M198" s="146">
        <f t="shared" si="62"/>
        <v>0.64</v>
      </c>
      <c r="N198" s="146">
        <f t="shared" si="62"/>
        <v>0.64</v>
      </c>
      <c r="O198" s="146">
        <f t="shared" si="62"/>
        <v>0.64</v>
      </c>
      <c r="P198" s="146">
        <f t="shared" si="62"/>
        <v>0.64</v>
      </c>
      <c r="Q198" s="146">
        <f t="shared" si="62"/>
        <v>0.64</v>
      </c>
      <c r="R198" s="146">
        <f t="shared" si="62"/>
        <v>0.64</v>
      </c>
      <c r="S198" s="146">
        <f t="shared" si="63"/>
        <v>0.64</v>
      </c>
      <c r="T198" s="146">
        <f t="shared" si="63"/>
        <v>0.64</v>
      </c>
      <c r="U198" s="146">
        <f t="shared" si="63"/>
        <v>0.64</v>
      </c>
      <c r="V198" s="146">
        <f t="shared" si="63"/>
        <v>0.64</v>
      </c>
      <c r="W198" s="146">
        <f t="shared" si="63"/>
        <v>0.64</v>
      </c>
      <c r="X198" s="146">
        <f t="shared" si="63"/>
        <v>0.64</v>
      </c>
      <c r="Y198" s="146">
        <f t="shared" si="63"/>
        <v>0.64</v>
      </c>
      <c r="Z198" s="146">
        <f t="shared" si="63"/>
        <v>0.64</v>
      </c>
      <c r="AA198" s="146">
        <f t="shared" si="63"/>
        <v>0.64</v>
      </c>
      <c r="AB198" s="146">
        <f t="shared" si="63"/>
        <v>0.64</v>
      </c>
      <c r="AC198" s="146">
        <f t="shared" si="63"/>
        <v>0.64</v>
      </c>
      <c r="AD198" s="146">
        <f t="shared" si="63"/>
        <v>0.64</v>
      </c>
      <c r="AE198" s="146">
        <f t="shared" si="63"/>
        <v>0.64</v>
      </c>
      <c r="AF198" s="146">
        <f t="shared" si="63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 t="shared" ref="C199:K199" si="64">SUM(C193:C198)</f>
        <v>3.54</v>
      </c>
      <c r="D199" s="149">
        <f t="shared" si="64"/>
        <v>3.54</v>
      </c>
      <c r="E199" s="149">
        <f t="shared" si="64"/>
        <v>3.54</v>
      </c>
      <c r="F199" s="149">
        <f t="shared" si="64"/>
        <v>3.54</v>
      </c>
      <c r="G199" s="149">
        <f t="shared" si="64"/>
        <v>3.54</v>
      </c>
      <c r="H199" s="149">
        <f t="shared" si="64"/>
        <v>3.54</v>
      </c>
      <c r="I199" s="149">
        <f t="shared" si="64"/>
        <v>3.54</v>
      </c>
      <c r="J199" s="149">
        <f t="shared" si="64"/>
        <v>3.54</v>
      </c>
      <c r="K199" s="149">
        <f t="shared" si="64"/>
        <v>3.54</v>
      </c>
      <c r="L199" s="149">
        <f>SUM(L193:L198)</f>
        <v>3.54</v>
      </c>
      <c r="M199" s="149">
        <f t="shared" ref="M199:R199" si="65">SUM(M193:M198)</f>
        <v>3.54</v>
      </c>
      <c r="N199" s="149">
        <f t="shared" si="65"/>
        <v>3.54</v>
      </c>
      <c r="O199" s="149">
        <f t="shared" si="65"/>
        <v>3.54</v>
      </c>
      <c r="P199" s="149">
        <f t="shared" si="65"/>
        <v>3.54</v>
      </c>
      <c r="Q199" s="149">
        <f t="shared" si="65"/>
        <v>3.54</v>
      </c>
      <c r="R199" s="149">
        <f t="shared" si="65"/>
        <v>3.54</v>
      </c>
      <c r="S199" s="149">
        <f>SUM(S193:S198)</f>
        <v>3.54</v>
      </c>
      <c r="T199" s="149">
        <f t="shared" ref="T199:AG199" si="66">SUM(T193:T198)</f>
        <v>3.54</v>
      </c>
      <c r="U199" s="149">
        <f t="shared" si="66"/>
        <v>3.54</v>
      </c>
      <c r="V199" s="149">
        <f t="shared" si="66"/>
        <v>3.54</v>
      </c>
      <c r="W199" s="149">
        <f t="shared" si="66"/>
        <v>3.54</v>
      </c>
      <c r="X199" s="149">
        <f t="shared" si="66"/>
        <v>3.54</v>
      </c>
      <c r="Y199" s="149">
        <f t="shared" si="66"/>
        <v>3.54</v>
      </c>
      <c r="Z199" s="149">
        <f t="shared" si="66"/>
        <v>3.54</v>
      </c>
      <c r="AA199" s="149">
        <f t="shared" si="66"/>
        <v>3.54</v>
      </c>
      <c r="AB199" s="149">
        <f t="shared" si="66"/>
        <v>3.54</v>
      </c>
      <c r="AC199" s="149">
        <f t="shared" si="66"/>
        <v>3.54</v>
      </c>
      <c r="AD199" s="149">
        <f t="shared" si="66"/>
        <v>3.54</v>
      </c>
      <c r="AE199" s="149">
        <f t="shared" si="66"/>
        <v>3.54</v>
      </c>
      <c r="AF199" s="149">
        <f t="shared" si="66"/>
        <v>3.54</v>
      </c>
      <c r="AG199" s="150">
        <f t="shared" si="66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MAX(F75:M75)</f>
        <v>1281.1399999999999</v>
      </c>
      <c r="C208" s="164">
        <f>INDEX(F9:M9,1,MATCH(MAX(F75:M75),F75:M75,0))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25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2078/08/25)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2078/08/25)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70">
        <v>4.1666666666666664E-2</v>
      </c>
      <c r="U212" s="171">
        <v>8.3333333333333301E-2</v>
      </c>
      <c r="V212" s="171">
        <v>0.125</v>
      </c>
      <c r="W212" s="171">
        <v>0.16666666666666699</v>
      </c>
      <c r="X212" s="171">
        <v>0.20833333333333301</v>
      </c>
      <c r="Y212" s="171">
        <v>0.22916666666666666</v>
      </c>
      <c r="Z212" s="171">
        <v>0.25</v>
      </c>
      <c r="AA212" s="171">
        <v>0.27083333333333331</v>
      </c>
      <c r="AB212" s="171">
        <v>0.29166666666666669</v>
      </c>
      <c r="AC212" s="171">
        <v>0.3125</v>
      </c>
      <c r="AD212" s="172">
        <v>0.33333333333333331</v>
      </c>
      <c r="AE212" s="172">
        <v>0.375</v>
      </c>
      <c r="AF212" s="172">
        <v>0.41666666666666702</v>
      </c>
      <c r="AG212" s="172">
        <v>0.45833333333333298</v>
      </c>
      <c r="AH212" s="172">
        <v>0.5</v>
      </c>
      <c r="AI212" s="172">
        <v>0.54166666666666696</v>
      </c>
      <c r="AJ212" s="172">
        <v>0.58333333333333304</v>
      </c>
      <c r="AK212" s="172">
        <v>0.625</v>
      </c>
      <c r="AL212" s="172">
        <v>0.66666666666666696</v>
      </c>
      <c r="AM212" s="172">
        <v>0.70833333333333304</v>
      </c>
      <c r="AN212" s="172">
        <v>0.72916666666666663</v>
      </c>
      <c r="AO212" s="172">
        <v>0.75</v>
      </c>
      <c r="AP212" s="172">
        <v>0.77083333333333337</v>
      </c>
      <c r="AQ212" s="172">
        <v>0.79166666666666663</v>
      </c>
      <c r="AR212" s="172">
        <v>0.8125</v>
      </c>
      <c r="AS212" s="171">
        <v>0.83333333333333337</v>
      </c>
      <c r="AT212" s="171">
        <v>0.85416666666666663</v>
      </c>
      <c r="AU212" s="171">
        <v>0.875</v>
      </c>
      <c r="AV212" s="171">
        <v>0.91666666666666696</v>
      </c>
      <c r="AW212" s="171">
        <v>0.95833333333333304</v>
      </c>
      <c r="AX212" s="171">
        <v>1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67">B75</f>
        <v>872.24</v>
      </c>
      <c r="U213" s="173">
        <f t="shared" si="67"/>
        <v>859.24</v>
      </c>
      <c r="V213" s="173">
        <f t="shared" si="67"/>
        <v>856.83999999999992</v>
      </c>
      <c r="W213" s="173">
        <f t="shared" si="67"/>
        <v>901.24</v>
      </c>
      <c r="X213" s="173">
        <f t="shared" si="67"/>
        <v>985.7399999999999</v>
      </c>
      <c r="Y213" s="173">
        <f t="shared" si="67"/>
        <v>1000.1399999999999</v>
      </c>
      <c r="Z213" s="173">
        <f t="shared" si="67"/>
        <v>1075.44</v>
      </c>
      <c r="AA213" s="173">
        <f t="shared" si="67"/>
        <v>1127.44</v>
      </c>
      <c r="AB213" s="173">
        <f t="shared" si="67"/>
        <v>1185.44</v>
      </c>
      <c r="AC213" s="173">
        <f t="shared" si="67"/>
        <v>1264.1400000000001</v>
      </c>
      <c r="AD213" s="173">
        <f t="shared" si="67"/>
        <v>1281.1399999999999</v>
      </c>
      <c r="AE213" s="173">
        <f t="shared" si="67"/>
        <v>1271.74</v>
      </c>
      <c r="AF213" s="173">
        <f t="shared" si="67"/>
        <v>1258.24</v>
      </c>
      <c r="AG213" s="173">
        <f t="shared" si="67"/>
        <v>1069.04</v>
      </c>
      <c r="AH213" s="173">
        <f t="shared" si="67"/>
        <v>1021.04</v>
      </c>
      <c r="AI213" s="173">
        <f t="shared" si="67"/>
        <v>995.04</v>
      </c>
      <c r="AJ213" s="173">
        <f t="shared" si="67"/>
        <v>1025.04</v>
      </c>
      <c r="AK213" s="173">
        <f t="shared" si="67"/>
        <v>997.64</v>
      </c>
      <c r="AL213" s="173">
        <f t="shared" si="67"/>
        <v>1056.1399999999999</v>
      </c>
      <c r="AM213" s="173">
        <f t="shared" si="67"/>
        <v>1151.44</v>
      </c>
      <c r="AN213" s="173">
        <f t="shared" si="67"/>
        <v>1292.3399999999999</v>
      </c>
      <c r="AO213" s="173">
        <f t="shared" si="67"/>
        <v>1397.7399999999998</v>
      </c>
      <c r="AP213" s="173">
        <f t="shared" si="67"/>
        <v>1369.6399999999999</v>
      </c>
      <c r="AQ213" s="173">
        <f t="shared" si="67"/>
        <v>1344.04</v>
      </c>
      <c r="AR213" s="173">
        <f t="shared" si="67"/>
        <v>1288.44</v>
      </c>
      <c r="AS213" s="173">
        <f t="shared" si="67"/>
        <v>1190.74</v>
      </c>
      <c r="AT213" s="173">
        <f t="shared" si="67"/>
        <v>1161.94</v>
      </c>
      <c r="AU213" s="173">
        <f t="shared" si="67"/>
        <v>1064.3399999999999</v>
      </c>
      <c r="AV213" s="173">
        <f t="shared" si="67"/>
        <v>962.74</v>
      </c>
      <c r="AW213" s="173">
        <f t="shared" si="67"/>
        <v>872.54</v>
      </c>
      <c r="AX213" s="173">
        <f t="shared" si="67"/>
        <v>846.2399999999999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F234" si="68">B198</f>
        <v>0.64</v>
      </c>
      <c r="C234" s="176">
        <f t="shared" si="68"/>
        <v>0.64</v>
      </c>
      <c r="D234" s="176">
        <f t="shared" si="68"/>
        <v>0.64</v>
      </c>
      <c r="E234" s="176">
        <f t="shared" si="68"/>
        <v>0.64</v>
      </c>
      <c r="F234" s="176">
        <f t="shared" si="68"/>
        <v>0.64</v>
      </c>
      <c r="G234" s="176">
        <f t="shared" si="68"/>
        <v>0.64</v>
      </c>
      <c r="H234" s="176">
        <f t="shared" si="68"/>
        <v>0.64</v>
      </c>
      <c r="I234" s="176">
        <f t="shared" si="68"/>
        <v>0.64</v>
      </c>
      <c r="J234" s="176">
        <f t="shared" si="68"/>
        <v>0.64</v>
      </c>
      <c r="K234" s="176">
        <f t="shared" si="68"/>
        <v>0.64</v>
      </c>
      <c r="L234" s="176">
        <f t="shared" si="68"/>
        <v>0.64</v>
      </c>
      <c r="M234" s="176">
        <f t="shared" si="68"/>
        <v>0.64</v>
      </c>
      <c r="N234" s="176">
        <f t="shared" si="68"/>
        <v>0.64</v>
      </c>
      <c r="O234" s="176">
        <f t="shared" si="68"/>
        <v>0.64</v>
      </c>
      <c r="P234" s="176">
        <f t="shared" si="68"/>
        <v>0.64</v>
      </c>
      <c r="Q234" s="176">
        <f t="shared" si="68"/>
        <v>0.64</v>
      </c>
      <c r="R234" s="176">
        <f t="shared" si="68"/>
        <v>0.64</v>
      </c>
      <c r="S234" s="176">
        <f t="shared" si="68"/>
        <v>0.64</v>
      </c>
      <c r="T234" s="176">
        <f t="shared" si="68"/>
        <v>0.64</v>
      </c>
      <c r="U234" s="176">
        <f t="shared" si="68"/>
        <v>0.64</v>
      </c>
      <c r="V234" s="176">
        <f t="shared" si="68"/>
        <v>0.64</v>
      </c>
      <c r="W234" s="176">
        <f t="shared" si="68"/>
        <v>0.64</v>
      </c>
      <c r="X234" s="176">
        <f t="shared" si="68"/>
        <v>0.64</v>
      </c>
      <c r="Y234" s="176">
        <f t="shared" si="68"/>
        <v>0.64</v>
      </c>
      <c r="Z234" s="176">
        <f t="shared" si="68"/>
        <v>0.64</v>
      </c>
      <c r="AA234" s="176">
        <f t="shared" si="68"/>
        <v>0.64</v>
      </c>
      <c r="AB234" s="176">
        <f t="shared" si="68"/>
        <v>0.64</v>
      </c>
      <c r="AC234" s="176">
        <f t="shared" si="68"/>
        <v>0.64</v>
      </c>
      <c r="AD234" s="176">
        <f t="shared" si="68"/>
        <v>0.64</v>
      </c>
      <c r="AE234" s="176">
        <f t="shared" si="68"/>
        <v>0.64</v>
      </c>
      <c r="AF234" s="176">
        <f t="shared" si="68"/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9">IF(C202&lt;100,"",C202-520)</f>
        <v/>
      </c>
      <c r="D235" s="120" t="str">
        <f t="shared" si="69"/>
        <v/>
      </c>
      <c r="E235" s="120" t="str">
        <f t="shared" si="69"/>
        <v/>
      </c>
      <c r="F235" s="120" t="str">
        <f t="shared" si="69"/>
        <v/>
      </c>
      <c r="G235" s="120" t="str">
        <f t="shared" si="69"/>
        <v/>
      </c>
      <c r="H235" s="120" t="str">
        <f t="shared" si="69"/>
        <v/>
      </c>
      <c r="I235" s="120" t="str">
        <f t="shared" si="69"/>
        <v/>
      </c>
      <c r="J235" s="120" t="str">
        <f t="shared" si="69"/>
        <v/>
      </c>
      <c r="K235" s="120" t="str">
        <f t="shared" si="69"/>
        <v/>
      </c>
      <c r="L235" s="120" t="str">
        <f t="shared" si="69"/>
        <v/>
      </c>
      <c r="M235" s="120" t="str">
        <f t="shared" si="69"/>
        <v/>
      </c>
      <c r="N235" s="120" t="str">
        <f t="shared" si="69"/>
        <v/>
      </c>
      <c r="O235" s="120" t="str">
        <f t="shared" si="69"/>
        <v/>
      </c>
      <c r="P235" s="120" t="str">
        <f t="shared" si="69"/>
        <v/>
      </c>
      <c r="Q235" s="120" t="str">
        <f t="shared" si="69"/>
        <v/>
      </c>
      <c r="R235" s="120" t="str">
        <f t="shared" si="69"/>
        <v/>
      </c>
      <c r="S235" s="120" t="str">
        <f t="shared" si="69"/>
        <v/>
      </c>
      <c r="T235" s="120" t="str">
        <f t="shared" si="69"/>
        <v/>
      </c>
      <c r="U235" s="120" t="str">
        <f t="shared" si="69"/>
        <v/>
      </c>
      <c r="V235" s="120" t="str">
        <f t="shared" si="69"/>
        <v/>
      </c>
      <c r="W235" s="120" t="str">
        <f t="shared" si="69"/>
        <v/>
      </c>
      <c r="X235" s="120" t="str">
        <f t="shared" si="69"/>
        <v/>
      </c>
      <c r="Y235" s="120" t="str">
        <f t="shared" si="69"/>
        <v/>
      </c>
      <c r="Z235" s="120" t="str">
        <f t="shared" si="69"/>
        <v/>
      </c>
      <c r="AA235" s="120" t="str">
        <f t="shared" si="69"/>
        <v/>
      </c>
      <c r="AB235" s="120" t="str">
        <f t="shared" si="69"/>
        <v/>
      </c>
      <c r="AC235" s="120" t="str">
        <f t="shared" si="69"/>
        <v/>
      </c>
      <c r="AD235" s="120" t="str">
        <f t="shared" si="69"/>
        <v/>
      </c>
      <c r="AE235" s="120" t="str">
        <f t="shared" si="69"/>
        <v/>
      </c>
      <c r="AF235" s="120" t="str">
        <f t="shared" si="69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70">IF(B203&lt;100,"",B203-620)</f>
        <v/>
      </c>
      <c r="C236" s="120" t="str">
        <f t="shared" si="70"/>
        <v/>
      </c>
      <c r="D236" s="120" t="str">
        <f t="shared" si="70"/>
        <v/>
      </c>
      <c r="E236" s="120" t="str">
        <f t="shared" si="70"/>
        <v/>
      </c>
      <c r="F236" s="120" t="str">
        <f t="shared" si="70"/>
        <v/>
      </c>
      <c r="G236" s="120" t="str">
        <f t="shared" si="70"/>
        <v/>
      </c>
      <c r="H236" s="120" t="str">
        <f t="shared" si="70"/>
        <v/>
      </c>
      <c r="I236" s="120" t="str">
        <f t="shared" si="70"/>
        <v/>
      </c>
      <c r="J236" s="120" t="str">
        <f t="shared" si="70"/>
        <v/>
      </c>
      <c r="K236" s="120" t="str">
        <f t="shared" si="70"/>
        <v/>
      </c>
      <c r="L236" s="120" t="str">
        <f t="shared" si="70"/>
        <v/>
      </c>
      <c r="M236" s="120" t="str">
        <f t="shared" si="70"/>
        <v/>
      </c>
      <c r="N236" s="120" t="str">
        <f t="shared" si="70"/>
        <v/>
      </c>
      <c r="O236" s="120" t="str">
        <f t="shared" si="70"/>
        <v/>
      </c>
      <c r="P236" s="120" t="str">
        <f t="shared" si="70"/>
        <v/>
      </c>
      <c r="Q236" s="120" t="str">
        <f t="shared" si="70"/>
        <v/>
      </c>
      <c r="R236" s="120" t="str">
        <f t="shared" si="70"/>
        <v/>
      </c>
      <c r="S236" s="120" t="str">
        <f t="shared" si="70"/>
        <v/>
      </c>
      <c r="T236" s="120" t="str">
        <f t="shared" si="70"/>
        <v/>
      </c>
      <c r="U236" s="120" t="str">
        <f t="shared" si="70"/>
        <v/>
      </c>
      <c r="V236" s="120" t="str">
        <f t="shared" si="70"/>
        <v/>
      </c>
      <c r="W236" s="120" t="str">
        <f t="shared" si="70"/>
        <v/>
      </c>
      <c r="X236" s="120" t="str">
        <f t="shared" si="70"/>
        <v/>
      </c>
      <c r="Y236" s="120" t="str">
        <f t="shared" si="70"/>
        <v/>
      </c>
      <c r="Z236" s="120" t="str">
        <f t="shared" si="70"/>
        <v/>
      </c>
      <c r="AA236" s="120" t="str">
        <f t="shared" si="70"/>
        <v/>
      </c>
      <c r="AB236" s="120" t="str">
        <f t="shared" si="70"/>
        <v/>
      </c>
      <c r="AC236" s="120" t="str">
        <f t="shared" si="70"/>
        <v/>
      </c>
      <c r="AD236" s="120" t="str">
        <f t="shared" si="70"/>
        <v/>
      </c>
      <c r="AE236" s="120" t="str">
        <f t="shared" si="70"/>
        <v/>
      </c>
      <c r="AF236" s="120" t="str">
        <f t="shared" si="70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71">IF(B204&lt;100,"",B204-330)</f>
        <v/>
      </c>
      <c r="C237" s="120" t="str">
        <f t="shared" si="71"/>
        <v/>
      </c>
      <c r="D237" s="120" t="str">
        <f t="shared" si="71"/>
        <v/>
      </c>
      <c r="E237" s="120" t="str">
        <f t="shared" si="71"/>
        <v/>
      </c>
      <c r="F237" s="120" t="str">
        <f t="shared" si="71"/>
        <v/>
      </c>
      <c r="G237" s="120" t="str">
        <f t="shared" si="71"/>
        <v/>
      </c>
      <c r="H237" s="120" t="str">
        <f t="shared" si="71"/>
        <v/>
      </c>
      <c r="I237" s="120" t="str">
        <f t="shared" si="71"/>
        <v/>
      </c>
      <c r="J237" s="120" t="str">
        <f t="shared" si="71"/>
        <v/>
      </c>
      <c r="K237" s="120" t="str">
        <f t="shared" si="71"/>
        <v/>
      </c>
      <c r="L237" s="120" t="str">
        <f t="shared" si="71"/>
        <v/>
      </c>
      <c r="M237" s="120" t="str">
        <f t="shared" si="71"/>
        <v/>
      </c>
      <c r="N237" s="120" t="str">
        <f t="shared" si="71"/>
        <v/>
      </c>
      <c r="O237" s="120" t="str">
        <f t="shared" si="71"/>
        <v/>
      </c>
      <c r="P237" s="120" t="str">
        <f t="shared" si="71"/>
        <v/>
      </c>
      <c r="Q237" s="120" t="str">
        <f t="shared" si="71"/>
        <v/>
      </c>
      <c r="R237" s="120" t="str">
        <f t="shared" si="71"/>
        <v/>
      </c>
      <c r="S237" s="120" t="str">
        <f t="shared" si="71"/>
        <v/>
      </c>
      <c r="T237" s="120" t="str">
        <f t="shared" si="71"/>
        <v/>
      </c>
      <c r="U237" s="120" t="str">
        <f t="shared" si="71"/>
        <v/>
      </c>
      <c r="V237" s="120" t="str">
        <f t="shared" si="71"/>
        <v/>
      </c>
      <c r="W237" s="120" t="str">
        <f t="shared" si="71"/>
        <v/>
      </c>
      <c r="X237" s="120" t="str">
        <f t="shared" si="71"/>
        <v/>
      </c>
      <c r="Y237" s="120" t="str">
        <f t="shared" si="71"/>
        <v/>
      </c>
      <c r="Z237" s="120" t="str">
        <f t="shared" si="71"/>
        <v/>
      </c>
      <c r="AA237" s="120" t="str">
        <f t="shared" si="71"/>
        <v/>
      </c>
      <c r="AB237" s="120" t="str">
        <f t="shared" si="71"/>
        <v/>
      </c>
      <c r="AC237" s="120" t="str">
        <f t="shared" si="71"/>
        <v/>
      </c>
      <c r="AD237" s="120" t="str">
        <f t="shared" si="71"/>
        <v/>
      </c>
      <c r="AE237" s="120" t="str">
        <f t="shared" si="71"/>
        <v/>
      </c>
      <c r="AF237" s="120" t="str">
        <f t="shared" si="71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72">IF(C205&lt;100,"",C205-1500)</f>
        <v/>
      </c>
      <c r="D238" s="120" t="str">
        <f t="shared" si="72"/>
        <v/>
      </c>
      <c r="E238" s="120" t="str">
        <f t="shared" si="72"/>
        <v/>
      </c>
      <c r="F238" s="120" t="str">
        <f t="shared" si="72"/>
        <v/>
      </c>
      <c r="G238" s="120" t="str">
        <f t="shared" si="72"/>
        <v/>
      </c>
      <c r="H238" s="120" t="str">
        <f t="shared" si="72"/>
        <v/>
      </c>
      <c r="I238" s="120" t="str">
        <f t="shared" si="72"/>
        <v/>
      </c>
      <c r="J238" s="120" t="str">
        <f t="shared" si="72"/>
        <v/>
      </c>
      <c r="K238" s="120" t="str">
        <f t="shared" si="72"/>
        <v/>
      </c>
      <c r="L238" s="120" t="str">
        <f t="shared" si="72"/>
        <v/>
      </c>
      <c r="M238" s="120" t="str">
        <f t="shared" si="72"/>
        <v/>
      </c>
      <c r="N238" s="120" t="str">
        <f t="shared" si="72"/>
        <v/>
      </c>
      <c r="O238" s="120" t="str">
        <f t="shared" si="72"/>
        <v/>
      </c>
      <c r="P238" s="120" t="str">
        <f t="shared" si="72"/>
        <v/>
      </c>
      <c r="Q238" s="120" t="str">
        <f t="shared" si="72"/>
        <v/>
      </c>
      <c r="R238" s="120" t="str">
        <f t="shared" si="72"/>
        <v/>
      </c>
      <c r="S238" s="120" t="str">
        <f t="shared" si="72"/>
        <v/>
      </c>
      <c r="T238" s="120" t="str">
        <f t="shared" si="72"/>
        <v/>
      </c>
      <c r="U238" s="120" t="str">
        <f t="shared" si="72"/>
        <v/>
      </c>
      <c r="V238" s="120" t="str">
        <f t="shared" si="72"/>
        <v/>
      </c>
      <c r="W238" s="120" t="str">
        <f t="shared" si="72"/>
        <v/>
      </c>
      <c r="X238" s="120" t="str">
        <f t="shared" si="72"/>
        <v/>
      </c>
      <c r="Y238" s="120" t="str">
        <f t="shared" si="72"/>
        <v/>
      </c>
      <c r="Z238" s="120" t="str">
        <f t="shared" si="72"/>
        <v/>
      </c>
      <c r="AA238" s="120" t="str">
        <f t="shared" si="72"/>
        <v/>
      </c>
      <c r="AB238" s="120" t="str">
        <f t="shared" si="72"/>
        <v/>
      </c>
      <c r="AC238" s="120" t="str">
        <f t="shared" si="72"/>
        <v/>
      </c>
      <c r="AD238" s="120" t="str">
        <f t="shared" si="72"/>
        <v/>
      </c>
      <c r="AE238" s="120" t="str">
        <f t="shared" si="72"/>
        <v/>
      </c>
      <c r="AF238" s="120" t="str">
        <f t="shared" si="72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682" priority="351">
      <formula>S$9&gt;=20/24</formula>
    </cfRule>
    <cfRule type="expression" dxfId="1681" priority="352">
      <formula>AND(S$9&gt;=14/24,S$9&lt;20/24)</formula>
    </cfRule>
    <cfRule type="expression" dxfId="1680" priority="353">
      <formula>AND(S$9&gt;=8/24,S$9&lt;14/24)</formula>
    </cfRule>
    <cfRule type="expression" dxfId="1679" priority="354">
      <formula>S$9&lt;8/24</formula>
    </cfRule>
  </conditionalFormatting>
  <conditionalFormatting sqref="B8:AF10 AA81:AF81 B56:G56 C193:AF199 AE59:AF59 B68:G72 B57:C59 T212:AX212 C60:C61 R40:W41 W85:X91 B60:B67 C63:G67 D57:G61 I80:AF80 I68:AF72 I82:AF82 I56:AF56 I81:Q81 B74:AF78 B80:H82 H63:H72 H56:H61 I57:M61 N37:Q37 N39:Q42 N58:S61 T42:W42 T58:V59 I63:V67 Z85:Z91 P11:AD11 X40:Z42 L53:AF55 AA84:AF91 AA40:AD43 W18:AF30 AE42:AF43">
    <cfRule type="expression" dxfId="1678" priority="347">
      <formula>B$9&gt;=20/24</formula>
    </cfRule>
    <cfRule type="expression" dxfId="1677" priority="348">
      <formula>AND(B$9&gt;=14/24,B$9&lt;20/24)</formula>
    </cfRule>
    <cfRule type="expression" dxfId="1676" priority="349">
      <formula>AND(B$9&gt;=8/24,B$9&lt;14/24)</formula>
    </cfRule>
    <cfRule type="expression" dxfId="1675" priority="350">
      <formula>B$9&lt;8/24</formula>
    </cfRule>
  </conditionalFormatting>
  <conditionalFormatting sqref="B191:AF191">
    <cfRule type="expression" dxfId="1674" priority="343">
      <formula>B$9&gt;=20/24</formula>
    </cfRule>
    <cfRule type="expression" dxfId="1673" priority="344">
      <formula>AND(B$9&gt;=14/24,B$9&lt;20/24)</formula>
    </cfRule>
    <cfRule type="expression" dxfId="1672" priority="345">
      <formula>AND(B$9&gt;=8/24,B$9&lt;14/24)</formula>
    </cfRule>
    <cfRule type="expression" dxfId="1671" priority="346">
      <formula>B$9&lt;8/24</formula>
    </cfRule>
  </conditionalFormatting>
  <conditionalFormatting sqref="AL4:AL6">
    <cfRule type="iconSet" priority="342">
      <iconSet iconSet="3TrafficLights2" reverse="1">
        <cfvo type="percent" val="0"/>
        <cfvo type="num" val="1"/>
        <cfvo type="num" val="1"/>
      </iconSet>
    </cfRule>
  </conditionalFormatting>
  <conditionalFormatting sqref="N57:S57">
    <cfRule type="expression" dxfId="1670" priority="338">
      <formula>N$9&gt;=20/24</formula>
    </cfRule>
    <cfRule type="expression" dxfId="1669" priority="339">
      <formula>AND(N$9&gt;=14/24,N$9&lt;20/24)</formula>
    </cfRule>
    <cfRule type="expression" dxfId="1668" priority="340">
      <formula>AND(N$9&gt;=8/24,N$9&lt;14/24)</formula>
    </cfRule>
    <cfRule type="expression" dxfId="1667" priority="341">
      <formula>N$9&lt;8/24</formula>
    </cfRule>
  </conditionalFormatting>
  <conditionalFormatting sqref="N43:Q43">
    <cfRule type="expression" dxfId="1666" priority="334">
      <formula>N$9&gt;=20/24</formula>
    </cfRule>
    <cfRule type="expression" dxfId="1665" priority="335">
      <formula>AND(N$9&gt;=14/24,N$9&lt;20/24)</formula>
    </cfRule>
    <cfRule type="expression" dxfId="1664" priority="336">
      <formula>AND(N$9&gt;=8/24,N$9&lt;14/24)</formula>
    </cfRule>
    <cfRule type="expression" dxfId="1663" priority="337">
      <formula>N$9&lt;8/24</formula>
    </cfRule>
  </conditionalFormatting>
  <conditionalFormatting sqref="R39:AD39">
    <cfRule type="expression" dxfId="1662" priority="326">
      <formula>R$9&gt;=20/24</formula>
    </cfRule>
    <cfRule type="expression" dxfId="1661" priority="327">
      <formula>AND(R$9&gt;=14/24,R$9&lt;20/24)</formula>
    </cfRule>
    <cfRule type="expression" dxfId="1660" priority="328">
      <formula>AND(R$9&gt;=8/24,R$9&lt;14/24)</formula>
    </cfRule>
    <cfRule type="expression" dxfId="1659" priority="329">
      <formula>R$9&lt;8/24</formula>
    </cfRule>
  </conditionalFormatting>
  <conditionalFormatting sqref="T57:AF57">
    <cfRule type="expression" dxfId="1658" priority="322">
      <formula>T$9&gt;=20/24</formula>
    </cfRule>
    <cfRule type="expression" dxfId="1657" priority="323">
      <formula>AND(T$9&gt;=14/24,T$9&lt;20/24)</formula>
    </cfRule>
    <cfRule type="expression" dxfId="1656" priority="324">
      <formula>AND(T$9&gt;=8/24,T$9&lt;14/24)</formula>
    </cfRule>
    <cfRule type="expression" dxfId="1655" priority="325">
      <formula>T$9&lt;8/24</formula>
    </cfRule>
  </conditionalFormatting>
  <conditionalFormatting sqref="R81:Z81">
    <cfRule type="expression" dxfId="1654" priority="318">
      <formula>R$9&gt;=20/24</formula>
    </cfRule>
    <cfRule type="expression" dxfId="1653" priority="319">
      <formula>AND(R$9&gt;=14/24,R$9&lt;20/24)</formula>
    </cfRule>
    <cfRule type="expression" dxfId="1652" priority="320">
      <formula>AND(R$9&gt;=8/24,R$9&lt;14/24)</formula>
    </cfRule>
    <cfRule type="expression" dxfId="1651" priority="321">
      <formula>R$9&lt;8/24</formula>
    </cfRule>
  </conditionalFormatting>
  <conditionalFormatting sqref="T84:X84 Z84">
    <cfRule type="expression" dxfId="1650" priority="314">
      <formula>T$9&gt;=20/24</formula>
    </cfRule>
    <cfRule type="expression" dxfId="1649" priority="315">
      <formula>AND(T$9&gt;=14/24,T$9&lt;20/24)</formula>
    </cfRule>
    <cfRule type="expression" dxfId="1648" priority="316">
      <formula>AND(T$9&gt;=8/24,T$9&lt;14/24)</formula>
    </cfRule>
    <cfRule type="expression" dxfId="1647" priority="317">
      <formula>T$9&lt;8/24</formula>
    </cfRule>
  </conditionalFormatting>
  <conditionalFormatting sqref="W31:AF32 W35:AF35">
    <cfRule type="expression" dxfId="1646" priority="290">
      <formula>W$9&gt;=20/24</formula>
    </cfRule>
    <cfRule type="expression" dxfId="1645" priority="291">
      <formula>AND(W$9&gt;=14/24,W$9&lt;20/24)</formula>
    </cfRule>
    <cfRule type="expression" dxfId="1644" priority="292">
      <formula>AND(W$9&gt;=8/24,W$9&lt;14/24)</formula>
    </cfRule>
    <cfRule type="expression" dxfId="1643" priority="293">
      <formula>W$9&lt;8/24</formula>
    </cfRule>
  </conditionalFormatting>
  <conditionalFormatting sqref="R42:S43 T43:Z43 W45:AF48">
    <cfRule type="expression" dxfId="1642" priority="286">
      <formula>R$9&gt;=20/24</formula>
    </cfRule>
    <cfRule type="expression" dxfId="1641" priority="287">
      <formula>AND(R$9&gt;=14/24,R$9&lt;20/24)</formula>
    </cfRule>
    <cfRule type="expression" dxfId="1640" priority="288">
      <formula>AND(R$9&gt;=8/24,R$9&lt;14/24)</formula>
    </cfRule>
    <cfRule type="expression" dxfId="1639" priority="289">
      <formula>R$9&lt;8/24</formula>
    </cfRule>
  </conditionalFormatting>
  <conditionalFormatting sqref="W49:AF49">
    <cfRule type="expression" dxfId="1638" priority="282">
      <formula>W$9&gt;=20/24</formula>
    </cfRule>
    <cfRule type="expression" dxfId="1637" priority="283">
      <formula>AND(W$9&gt;=14/24,W$9&lt;20/24)</formula>
    </cfRule>
    <cfRule type="expression" dxfId="1636" priority="284">
      <formula>AND(W$9&gt;=8/24,W$9&lt;14/24)</formula>
    </cfRule>
    <cfRule type="expression" dxfId="1635" priority="285">
      <formula>W$9&lt;8/24</formula>
    </cfRule>
  </conditionalFormatting>
  <conditionalFormatting sqref="W50:AF50">
    <cfRule type="expression" dxfId="1634" priority="278">
      <formula>W$9&gt;=20/24</formula>
    </cfRule>
    <cfRule type="expression" dxfId="1633" priority="279">
      <formula>AND(W$9&gt;=14/24,W$9&lt;20/24)</formula>
    </cfRule>
    <cfRule type="expression" dxfId="1632" priority="280">
      <formula>AND(W$9&gt;=8/24,W$9&lt;14/24)</formula>
    </cfRule>
    <cfRule type="expression" dxfId="1631" priority="281">
      <formula>W$9&lt;8/24</formula>
    </cfRule>
  </conditionalFormatting>
  <conditionalFormatting sqref="R37:AF37">
    <cfRule type="expression" dxfId="1630" priority="294">
      <formula>R$9&gt;=20/24</formula>
    </cfRule>
    <cfRule type="expression" dxfId="1629" priority="295">
      <formula>AND(R$9&gt;=14/24,R$9&lt;20/24)</formula>
    </cfRule>
    <cfRule type="expression" dxfId="1628" priority="296">
      <formula>AND(R$9&gt;=8/24,R$9&lt;14/24)</formula>
    </cfRule>
    <cfRule type="expression" dxfId="1627" priority="297">
      <formula>R$9&lt;8/24</formula>
    </cfRule>
  </conditionalFormatting>
  <conditionalFormatting sqref="W60:AF67">
    <cfRule type="expression" dxfId="1626" priority="274">
      <formula>W$9&gt;=20/24</formula>
    </cfRule>
    <cfRule type="expression" dxfId="1625" priority="275">
      <formula>AND(W$9&gt;=14/24,W$9&lt;20/24)</formula>
    </cfRule>
    <cfRule type="expression" dxfId="1624" priority="276">
      <formula>AND(W$9&gt;=8/24,W$9&lt;14/24)</formula>
    </cfRule>
    <cfRule type="expression" dxfId="1623" priority="277">
      <formula>W$9&lt;8/24</formula>
    </cfRule>
  </conditionalFormatting>
  <conditionalFormatting sqref="AA94:AF97">
    <cfRule type="expression" dxfId="1622" priority="270">
      <formula>AA$9&gt;=20/24</formula>
    </cfRule>
    <cfRule type="expression" dxfId="1621" priority="271">
      <formula>AND(AA$9&gt;=14/24,AA$9&lt;20/24)</formula>
    </cfRule>
    <cfRule type="expression" dxfId="1620" priority="272">
      <formula>AND(AA$9&gt;=8/24,AA$9&lt;14/24)</formula>
    </cfRule>
    <cfRule type="expression" dxfId="1619" priority="273">
      <formula>AA$9&lt;8/24</formula>
    </cfRule>
  </conditionalFormatting>
  <conditionalFormatting sqref="C62:V62">
    <cfRule type="expression" dxfId="1618" priority="266">
      <formula>C$9&gt;=20/24</formula>
    </cfRule>
    <cfRule type="expression" dxfId="1617" priority="267">
      <formula>AND(C$9&gt;=14/24,C$9&lt;20/24)</formula>
    </cfRule>
    <cfRule type="expression" dxfId="1616" priority="268">
      <formula>AND(C$9&gt;=8/24,C$9&lt;14/24)</formula>
    </cfRule>
    <cfRule type="expression" dxfId="1615" priority="269">
      <formula>C$9&lt;8/24</formula>
    </cfRule>
  </conditionalFormatting>
  <conditionalFormatting sqref="T94:X97 Z94:Z97">
    <cfRule type="expression" dxfId="1614" priority="262">
      <formula>T$9&gt;=20/24</formula>
    </cfRule>
    <cfRule type="expression" dxfId="1613" priority="263">
      <formula>AND(T$9&gt;=14/24,T$9&lt;20/24)</formula>
    </cfRule>
    <cfRule type="expression" dxfId="1612" priority="264">
      <formula>AND(T$9&gt;=8/24,T$9&lt;14/24)</formula>
    </cfRule>
    <cfRule type="expression" dxfId="1611" priority="265">
      <formula>T$9&lt;8/24</formula>
    </cfRule>
  </conditionalFormatting>
  <conditionalFormatting sqref="AG51 B16:K32 B11:K14 B38:AF38 B35:K37 B45:K50 B39:K43 P11:AF11 N37:AD37 B51:AF56 W35:AD36 W18:AF32 AE35:AF37 W45:AF50 N39:AF43">
    <cfRule type="expression" dxfId="1610" priority="261">
      <formula>B11&gt;$AG11</formula>
    </cfRule>
  </conditionalFormatting>
  <conditionalFormatting sqref="A100:A156 A84:A97 A11:A14 A16:A32 A45:A72 A80:A82 A74:A78 A35:A43 A169:A200">
    <cfRule type="expression" dxfId="1609" priority="260">
      <formula>$AH11=0</formula>
    </cfRule>
  </conditionalFormatting>
  <conditionalFormatting sqref="AA98:AF98">
    <cfRule type="expression" dxfId="1608" priority="256">
      <formula>AA$9&gt;=20/24</formula>
    </cfRule>
    <cfRule type="expression" dxfId="1607" priority="257">
      <formula>AND(AA$9&gt;=14/24,AA$9&lt;20/24)</formula>
    </cfRule>
    <cfRule type="expression" dxfId="1606" priority="258">
      <formula>AND(AA$9&gt;=8/24,AA$9&lt;14/24)</formula>
    </cfRule>
    <cfRule type="expression" dxfId="1605" priority="259">
      <formula>AA$9&lt;8/24</formula>
    </cfRule>
  </conditionalFormatting>
  <conditionalFormatting sqref="T98:X98 Z98">
    <cfRule type="expression" dxfId="1604" priority="252">
      <formula>T$9&gt;=20/24</formula>
    </cfRule>
    <cfRule type="expression" dxfId="1603" priority="253">
      <formula>AND(T$9&gt;=14/24,T$9&lt;20/24)</formula>
    </cfRule>
    <cfRule type="expression" dxfId="1602" priority="254">
      <formula>AND(T$9&gt;=8/24,T$9&lt;14/24)</formula>
    </cfRule>
    <cfRule type="expression" dxfId="1601" priority="255">
      <formula>T$9&lt;8/24</formula>
    </cfRule>
  </conditionalFormatting>
  <conditionalFormatting sqref="A98">
    <cfRule type="expression" dxfId="1600" priority="251">
      <formula>$AH98=0</formula>
    </cfRule>
  </conditionalFormatting>
  <conditionalFormatting sqref="W36:AF36">
    <cfRule type="expression" dxfId="1599" priority="247">
      <formula>W$9&gt;=20/24</formula>
    </cfRule>
    <cfRule type="expression" dxfId="1598" priority="248">
      <formula>AND(W$9&gt;=14/24,W$9&lt;20/24)</formula>
    </cfRule>
    <cfRule type="expression" dxfId="1597" priority="249">
      <formula>AND(W$9&gt;=8/24,W$9&lt;14/24)</formula>
    </cfRule>
    <cfRule type="expression" dxfId="1596" priority="250">
      <formula>W$9&lt;8/24</formula>
    </cfRule>
  </conditionalFormatting>
  <conditionalFormatting sqref="W36:AF36">
    <cfRule type="expression" dxfId="1595" priority="243">
      <formula>W$9&gt;=20/24</formula>
    </cfRule>
    <cfRule type="expression" dxfId="1594" priority="244">
      <formula>AND(W$9&gt;=14/24,W$9&lt;20/24)</formula>
    </cfRule>
    <cfRule type="expression" dxfId="1593" priority="245">
      <formula>AND(W$9&gt;=8/24,W$9&lt;14/24)</formula>
    </cfRule>
    <cfRule type="expression" dxfId="1592" priority="246">
      <formula>W$9&lt;8/24</formula>
    </cfRule>
  </conditionalFormatting>
  <conditionalFormatting sqref="B36:K36">
    <cfRule type="expression" dxfId="1591" priority="239">
      <formula>B$9&gt;=20/24</formula>
    </cfRule>
    <cfRule type="expression" dxfId="1590" priority="240">
      <formula>AND(B$9&gt;=14/24,B$9&lt;20/24)</formula>
    </cfRule>
    <cfRule type="expression" dxfId="1589" priority="241">
      <formula>AND(B$9&gt;=8/24,B$9&lt;14/24)</formula>
    </cfRule>
    <cfRule type="expression" dxfId="1588" priority="242">
      <formula>B$9&lt;8/24</formula>
    </cfRule>
  </conditionalFormatting>
  <conditionalFormatting sqref="AL32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W34:AF34">
    <cfRule type="expression" dxfId="1587" priority="218">
      <formula>W$9&gt;=20/24</formula>
    </cfRule>
    <cfRule type="expression" dxfId="1586" priority="219">
      <formula>AND(W$9&gt;=14/24,W$9&lt;20/24)</formula>
    </cfRule>
    <cfRule type="expression" dxfId="1585" priority="220">
      <formula>AND(W$9&gt;=8/24,W$9&lt;14/24)</formula>
    </cfRule>
    <cfRule type="expression" dxfId="1584" priority="221">
      <formula>W$9&lt;8/24</formula>
    </cfRule>
  </conditionalFormatting>
  <conditionalFormatting sqref="B34:K34 W34:AF34">
    <cfRule type="expression" dxfId="1583" priority="217">
      <formula>B34&gt;$AG34</formula>
    </cfRule>
  </conditionalFormatting>
  <conditionalFormatting sqref="A34">
    <cfRule type="expression" dxfId="1582" priority="216">
      <formula>$AH34=0</formula>
    </cfRule>
  </conditionalFormatting>
  <conditionalFormatting sqref="B83:AF83">
    <cfRule type="expression" dxfId="1581" priority="212">
      <formula>B$9&gt;=20/24</formula>
    </cfRule>
    <cfRule type="expression" dxfId="1580" priority="213">
      <formula>AND(B$9&gt;=14/24,B$9&lt;20/24)</formula>
    </cfRule>
    <cfRule type="expression" dxfId="1579" priority="214">
      <formula>AND(B$9&gt;=8/24,B$9&lt;14/24)</formula>
    </cfRule>
    <cfRule type="expression" dxfId="1578" priority="215">
      <formula>B$9&lt;8/24</formula>
    </cfRule>
  </conditionalFormatting>
  <conditionalFormatting sqref="A83">
    <cfRule type="expression" dxfId="1577" priority="211">
      <formula>$AH83=0</formula>
    </cfRule>
  </conditionalFormatting>
  <conditionalFormatting sqref="B15:K15">
    <cfRule type="expression" dxfId="1576" priority="202">
      <formula>B15&gt;$AG15</formula>
    </cfRule>
  </conditionalFormatting>
  <conditionalFormatting sqref="A15">
    <cfRule type="expression" dxfId="1575" priority="201">
      <formula>$AH15=0</formula>
    </cfRule>
  </conditionalFormatting>
  <conditionalFormatting sqref="A163:A168">
    <cfRule type="expression" dxfId="1574" priority="200">
      <formula>$AH163=0</formula>
    </cfRule>
  </conditionalFormatting>
  <conditionalFormatting sqref="A157:A162">
    <cfRule type="expression" dxfId="1573" priority="199">
      <formula>$AH157=0</formula>
    </cfRule>
  </conditionalFormatting>
  <conditionalFormatting sqref="T60:V61">
    <cfRule type="expression" dxfId="1572" priority="171">
      <formula>T$9&gt;=20/24</formula>
    </cfRule>
    <cfRule type="expression" dxfId="1571" priority="172">
      <formula>AND(T$9&gt;=14/24,T$9&lt;20/24)</formula>
    </cfRule>
    <cfRule type="expression" dxfId="1570" priority="173">
      <formula>AND(T$9&gt;=8/24,T$9&lt;14/24)</formula>
    </cfRule>
    <cfRule type="expression" dxfId="1569" priority="174">
      <formula>T$9&lt;8/24</formula>
    </cfRule>
  </conditionalFormatting>
  <conditionalFormatting sqref="W44:AF44">
    <cfRule type="expression" dxfId="1568" priority="187">
      <formula>W$9&gt;=20/24</formula>
    </cfRule>
    <cfRule type="expression" dxfId="1567" priority="188">
      <formula>AND(W$9&gt;=14/24,W$9&lt;20/24)</formula>
    </cfRule>
    <cfRule type="expression" dxfId="1566" priority="189">
      <formula>AND(W$9&gt;=8/24,W$9&lt;14/24)</formula>
    </cfRule>
    <cfRule type="expression" dxfId="1565" priority="190">
      <formula>W$9&lt;8/24</formula>
    </cfRule>
  </conditionalFormatting>
  <conditionalFormatting sqref="B44:K44 W44:AF44">
    <cfRule type="expression" dxfId="1564" priority="186">
      <formula>B44&gt;$AG44</formula>
    </cfRule>
  </conditionalFormatting>
  <conditionalFormatting sqref="A44">
    <cfRule type="expression" dxfId="1563" priority="185">
      <formula>$AH44=0</formula>
    </cfRule>
  </conditionalFormatting>
  <conditionalFormatting sqref="B79:AF79">
    <cfRule type="expression" dxfId="1562" priority="181">
      <formula>B$9&gt;=20/24</formula>
    </cfRule>
    <cfRule type="expression" dxfId="1561" priority="182">
      <formula>AND(B$9&gt;=14/24,B$9&lt;20/24)</formula>
    </cfRule>
    <cfRule type="expression" dxfId="1560" priority="183">
      <formula>AND(B$9&gt;=8/24,B$9&lt;14/24)</formula>
    </cfRule>
    <cfRule type="expression" dxfId="1559" priority="184">
      <formula>B$9&lt;8/24</formula>
    </cfRule>
  </conditionalFormatting>
  <conditionalFormatting sqref="A79">
    <cfRule type="expression" dxfId="1558" priority="180">
      <formula>$AH79=0</formula>
    </cfRule>
  </conditionalFormatting>
  <conditionalFormatting sqref="B73:AG73">
    <cfRule type="expression" dxfId="1557" priority="176">
      <formula>B$9&gt;=20/24</formula>
    </cfRule>
    <cfRule type="expression" dxfId="1556" priority="177">
      <formula>AND(B$9&gt;=14/24,B$9&lt;20/24)</formula>
    </cfRule>
    <cfRule type="expression" dxfId="1555" priority="178">
      <formula>AND(B$9&gt;=8/24,B$9&lt;14/24)</formula>
    </cfRule>
    <cfRule type="expression" dxfId="1554" priority="179">
      <formula>B$9&lt;8/24</formula>
    </cfRule>
  </conditionalFormatting>
  <conditionalFormatting sqref="A73">
    <cfRule type="expression" dxfId="1553" priority="175">
      <formula>$AH73=0</formula>
    </cfRule>
  </conditionalFormatting>
  <conditionalFormatting sqref="AL34:AL35 AL7:AL31">
    <cfRule type="iconSet" priority="357">
      <iconSet iconSet="3TrafficLights2" reverse="1">
        <cfvo type="percent" val="0"/>
        <cfvo type="num" val="1"/>
        <cfvo type="num" val="1"/>
      </iconSet>
    </cfRule>
  </conditionalFormatting>
  <conditionalFormatting sqref="T85:V91">
    <cfRule type="expression" dxfId="1552" priority="167">
      <formula>T$9&gt;=20/24</formula>
    </cfRule>
    <cfRule type="expression" dxfId="1551" priority="168">
      <formula>AND(T$9&gt;=14/24,T$9&lt;20/24)</formula>
    </cfRule>
    <cfRule type="expression" dxfId="1550" priority="169">
      <formula>AND(T$9&gt;=8/24,T$9&lt;14/24)</formula>
    </cfRule>
    <cfRule type="expression" dxfId="1549" priority="170">
      <formula>T$9&lt;8/24</formula>
    </cfRule>
  </conditionalFormatting>
  <conditionalFormatting sqref="R85:S91 B84:Q91">
    <cfRule type="expression" dxfId="1548" priority="163">
      <formula>B$9&gt;=20/24</formula>
    </cfRule>
    <cfRule type="expression" dxfId="1547" priority="164">
      <formula>AND(B$9&gt;=14/24,B$9&lt;20/24)</formula>
    </cfRule>
    <cfRule type="expression" dxfId="1546" priority="165">
      <formula>AND(B$9&gt;=8/24,B$9&lt;14/24)</formula>
    </cfRule>
    <cfRule type="expression" dxfId="1545" priority="166">
      <formula>B$9&lt;8/24</formula>
    </cfRule>
  </conditionalFormatting>
  <conditionalFormatting sqref="R84:S84">
    <cfRule type="expression" dxfId="1544" priority="159">
      <formula>R$9&gt;=20/24</formula>
    </cfRule>
    <cfRule type="expression" dxfId="1543" priority="160">
      <formula>AND(R$9&gt;=14/24,R$9&lt;20/24)</formula>
    </cfRule>
    <cfRule type="expression" dxfId="1542" priority="161">
      <formula>AND(R$9&gt;=8/24,R$9&lt;14/24)</formula>
    </cfRule>
    <cfRule type="expression" dxfId="1541" priority="162">
      <formula>R$9&lt;8/24</formula>
    </cfRule>
  </conditionalFormatting>
  <conditionalFormatting sqref="B94:E94 B95:M97">
    <cfRule type="expression" dxfId="1540" priority="155">
      <formula>B$9&gt;=20/24</formula>
    </cfRule>
    <cfRule type="expression" dxfId="1539" priority="156">
      <formula>AND(B$9&gt;=14/24,B$9&lt;20/24)</formula>
    </cfRule>
    <cfRule type="expression" dxfId="1538" priority="157">
      <formula>AND(B$9&gt;=8/24,B$9&lt;14/24)</formula>
    </cfRule>
    <cfRule type="expression" dxfId="1537" priority="158">
      <formula>B$9&lt;8/24</formula>
    </cfRule>
  </conditionalFormatting>
  <conditionalFormatting sqref="N94:Q97">
    <cfRule type="expression" dxfId="1536" priority="151">
      <formula>N$9&gt;=20/24</formula>
    </cfRule>
    <cfRule type="expression" dxfId="1535" priority="152">
      <formula>AND(N$9&gt;=14/24,N$9&lt;20/24)</formula>
    </cfRule>
    <cfRule type="expression" dxfId="1534" priority="153">
      <formula>AND(N$9&gt;=8/24,N$9&lt;14/24)</formula>
    </cfRule>
    <cfRule type="expression" dxfId="1533" priority="154">
      <formula>N$9&lt;8/24</formula>
    </cfRule>
  </conditionalFormatting>
  <conditionalFormatting sqref="R94:S97">
    <cfRule type="expression" dxfId="1532" priority="147">
      <formula>R$9&gt;=20/24</formula>
    </cfRule>
    <cfRule type="expression" dxfId="1531" priority="148">
      <formula>AND(R$9&gt;=14/24,R$9&lt;20/24)</formula>
    </cfRule>
    <cfRule type="expression" dxfId="1530" priority="149">
      <formula>AND(R$9&gt;=8/24,R$9&lt;14/24)</formula>
    </cfRule>
    <cfRule type="expression" dxfId="1529" priority="150">
      <formula>R$9&lt;8/24</formula>
    </cfRule>
  </conditionalFormatting>
  <conditionalFormatting sqref="B98:M98">
    <cfRule type="expression" dxfId="1528" priority="143">
      <formula>B$9&gt;=20/24</formula>
    </cfRule>
    <cfRule type="expression" dxfId="1527" priority="144">
      <formula>AND(B$9&gt;=14/24,B$9&lt;20/24)</formula>
    </cfRule>
    <cfRule type="expression" dxfId="1526" priority="145">
      <formula>AND(B$9&gt;=8/24,B$9&lt;14/24)</formula>
    </cfRule>
    <cfRule type="expression" dxfId="1525" priority="146">
      <formula>B$9&lt;8/24</formula>
    </cfRule>
  </conditionalFormatting>
  <conditionalFormatting sqref="N98:Q98">
    <cfRule type="expression" dxfId="1524" priority="139">
      <formula>N$9&gt;=20/24</formula>
    </cfRule>
    <cfRule type="expression" dxfId="1523" priority="140">
      <formula>AND(N$9&gt;=14/24,N$9&lt;20/24)</formula>
    </cfRule>
    <cfRule type="expression" dxfId="1522" priority="141">
      <formula>AND(N$9&gt;=8/24,N$9&lt;14/24)</formula>
    </cfRule>
    <cfRule type="expression" dxfId="1521" priority="142">
      <formula>N$9&lt;8/24</formula>
    </cfRule>
  </conditionalFormatting>
  <conditionalFormatting sqref="R98:S98">
    <cfRule type="expression" dxfId="1520" priority="135">
      <formula>R$9&gt;=20/24</formula>
    </cfRule>
    <cfRule type="expression" dxfId="1519" priority="136">
      <formula>AND(R$9&gt;=14/24,R$9&lt;20/24)</formula>
    </cfRule>
    <cfRule type="expression" dxfId="1518" priority="137">
      <formula>AND(R$9&gt;=8/24,R$9&lt;14/24)</formula>
    </cfRule>
    <cfRule type="expression" dxfId="1517" priority="138">
      <formula>R$9&lt;8/24</formula>
    </cfRule>
  </conditionalFormatting>
  <conditionalFormatting sqref="T99:X99 Z99">
    <cfRule type="expression" dxfId="1516" priority="111">
      <formula>T$9&gt;=20/24</formula>
    </cfRule>
    <cfRule type="expression" dxfId="1515" priority="112">
      <formula>AND(T$9&gt;=14/24,T$9&lt;20/24)</formula>
    </cfRule>
    <cfRule type="expression" dxfId="1514" priority="113">
      <formula>AND(T$9&gt;=8/24,T$9&lt;14/24)</formula>
    </cfRule>
    <cfRule type="expression" dxfId="1513" priority="114">
      <formula>T$9&lt;8/24</formula>
    </cfRule>
  </conditionalFormatting>
  <conditionalFormatting sqref="F94:M94">
    <cfRule type="expression" dxfId="1512" priority="127">
      <formula>F$9&gt;=20/24</formula>
    </cfRule>
    <cfRule type="expression" dxfId="1511" priority="128">
      <formula>AND(F$9&gt;=14/24,F$9&lt;20/24)</formula>
    </cfRule>
    <cfRule type="expression" dxfId="1510" priority="129">
      <formula>AND(F$9&gt;=8/24,F$9&lt;14/24)</formula>
    </cfRule>
    <cfRule type="expression" dxfId="1509" priority="130">
      <formula>F$9&lt;8/24</formula>
    </cfRule>
  </conditionalFormatting>
  <conditionalFormatting sqref="T94:V94">
    <cfRule type="expression" dxfId="1508" priority="123">
      <formula>T$9&gt;=20/24</formula>
    </cfRule>
    <cfRule type="expression" dxfId="1507" priority="124">
      <formula>AND(T$9&gt;=14/24,T$9&lt;20/24)</formula>
    </cfRule>
    <cfRule type="expression" dxfId="1506" priority="125">
      <formula>AND(T$9&gt;=8/24,T$9&lt;14/24)</formula>
    </cfRule>
    <cfRule type="expression" dxfId="1505" priority="126">
      <formula>T$9&lt;8/24</formula>
    </cfRule>
  </conditionalFormatting>
  <conditionalFormatting sqref="N94:S94">
    <cfRule type="expression" dxfId="1504" priority="119">
      <formula>N$9&gt;=20/24</formula>
    </cfRule>
    <cfRule type="expression" dxfId="1503" priority="120">
      <formula>AND(N$9&gt;=14/24,N$9&lt;20/24)</formula>
    </cfRule>
    <cfRule type="expression" dxfId="1502" priority="121">
      <formula>AND(N$9&gt;=8/24,N$9&lt;14/24)</formula>
    </cfRule>
    <cfRule type="expression" dxfId="1501" priority="122">
      <formula>N$9&lt;8/24</formula>
    </cfRule>
  </conditionalFormatting>
  <conditionalFormatting sqref="AA99:AF99">
    <cfRule type="expression" dxfId="1500" priority="115">
      <formula>AA$9&gt;=20/24</formula>
    </cfRule>
    <cfRule type="expression" dxfId="1499" priority="116">
      <formula>AND(AA$9&gt;=14/24,AA$9&lt;20/24)</formula>
    </cfRule>
    <cfRule type="expression" dxfId="1498" priority="117">
      <formula>AND(AA$9&gt;=8/24,AA$9&lt;14/24)</formula>
    </cfRule>
    <cfRule type="expression" dxfId="1497" priority="118">
      <formula>AA$9&lt;8/24</formula>
    </cfRule>
  </conditionalFormatting>
  <conditionalFormatting sqref="A99">
    <cfRule type="expression" dxfId="1496" priority="110">
      <formula>$AH99=0</formula>
    </cfRule>
  </conditionalFormatting>
  <conditionalFormatting sqref="B99:M99">
    <cfRule type="expression" dxfId="1495" priority="106">
      <formula>B$9&gt;=20/24</formula>
    </cfRule>
    <cfRule type="expression" dxfId="1494" priority="107">
      <formula>AND(B$9&gt;=14/24,B$9&lt;20/24)</formula>
    </cfRule>
    <cfRule type="expression" dxfId="1493" priority="108">
      <formula>AND(B$9&gt;=8/24,B$9&lt;14/24)</formula>
    </cfRule>
    <cfRule type="expression" dxfId="1492" priority="109">
      <formula>B$9&lt;8/24</formula>
    </cfRule>
  </conditionalFormatting>
  <conditionalFormatting sqref="N99:Q99">
    <cfRule type="expression" dxfId="1491" priority="102">
      <formula>N$9&gt;=20/24</formula>
    </cfRule>
    <cfRule type="expression" dxfId="1490" priority="103">
      <formula>AND(N$9&gt;=14/24,N$9&lt;20/24)</formula>
    </cfRule>
    <cfRule type="expression" dxfId="1489" priority="104">
      <formula>AND(N$9&gt;=8/24,N$9&lt;14/24)</formula>
    </cfRule>
    <cfRule type="expression" dxfId="1488" priority="105">
      <formula>N$9&lt;8/24</formula>
    </cfRule>
  </conditionalFormatting>
  <conditionalFormatting sqref="R99:S99">
    <cfRule type="expression" dxfId="1487" priority="98">
      <formula>R$9&gt;=20/24</formula>
    </cfRule>
    <cfRule type="expression" dxfId="1486" priority="99">
      <formula>AND(R$9&gt;=14/24,R$9&lt;20/24)</formula>
    </cfRule>
    <cfRule type="expression" dxfId="1485" priority="100">
      <formula>AND(R$9&gt;=8/24,R$9&lt;14/24)</formula>
    </cfRule>
    <cfRule type="expression" dxfId="1484" priority="101">
      <formula>R$9&lt;8/24</formula>
    </cfRule>
  </conditionalFormatting>
  <conditionalFormatting sqref="T12:V12 W12:AF16">
    <cfRule type="expression" dxfId="1483" priority="94">
      <formula>T$9&gt;=20/24</formula>
    </cfRule>
    <cfRule type="expression" dxfId="1482" priority="95">
      <formula>AND(T$9&gt;=14/24,T$9&lt;20/24)</formula>
    </cfRule>
    <cfRule type="expression" dxfId="1481" priority="96">
      <formula>AND(T$9&gt;=8/24,T$9&lt;14/24)</formula>
    </cfRule>
    <cfRule type="expression" dxfId="1480" priority="97">
      <formula>T$9&lt;8/24</formula>
    </cfRule>
  </conditionalFormatting>
  <conditionalFormatting sqref="W17:AF17">
    <cfRule type="expression" dxfId="1479" priority="90">
      <formula>W$9&gt;=20/24</formula>
    </cfRule>
    <cfRule type="expression" dxfId="1478" priority="91">
      <formula>AND(W$9&gt;=14/24,W$9&lt;20/24)</formula>
    </cfRule>
    <cfRule type="expression" dxfId="1477" priority="92">
      <formula>AND(W$9&gt;=8/24,W$9&lt;14/24)</formula>
    </cfRule>
    <cfRule type="expression" dxfId="1476" priority="93">
      <formula>W$9&lt;8/24</formula>
    </cfRule>
  </conditionalFormatting>
  <conditionalFormatting sqref="T12:V12 W12:AF13">
    <cfRule type="expression" dxfId="1475" priority="86">
      <formula>T$9&gt;=20/24</formula>
    </cfRule>
    <cfRule type="expression" dxfId="1474" priority="87">
      <formula>AND(T$9&gt;=14/24,T$9&lt;20/24)</formula>
    </cfRule>
    <cfRule type="expression" dxfId="1473" priority="88">
      <formula>AND(T$9&gt;=8/24,T$9&lt;14/24)</formula>
    </cfRule>
    <cfRule type="expression" dxfId="1472" priority="89">
      <formula>T$9&lt;8/24</formula>
    </cfRule>
  </conditionalFormatting>
  <conditionalFormatting sqref="AA59:AD59 AA58:AF58">
    <cfRule type="expression" dxfId="1471" priority="82">
      <formula>AA$9&gt;=20/24</formula>
    </cfRule>
    <cfRule type="expression" dxfId="1470" priority="83">
      <formula>AND(AA$9&gt;=14/24,AA$9&lt;20/24)</formula>
    </cfRule>
    <cfRule type="expression" dxfId="1469" priority="84">
      <formula>AND(AA$9&gt;=8/24,AA$9&lt;14/24)</formula>
    </cfRule>
    <cfRule type="expression" dxfId="1468" priority="85">
      <formula>AA$9&lt;8/24</formula>
    </cfRule>
  </conditionalFormatting>
  <conditionalFormatting sqref="AL33">
    <cfRule type="iconSet" priority="75">
      <iconSet iconSet="3TrafficLights2" reverse="1">
        <cfvo type="percent" val="0"/>
        <cfvo type="num" val="1"/>
        <cfvo type="num" val="1"/>
      </iconSet>
    </cfRule>
  </conditionalFormatting>
  <conditionalFormatting sqref="L37:M37 L11:O14 P12:S14 T13:V14 L16:V32">
    <cfRule type="expression" dxfId="1467" priority="71">
      <formula>L$9&gt;=20/24</formula>
    </cfRule>
    <cfRule type="expression" dxfId="1466" priority="72">
      <formula>AND(L$9&gt;=14/24,L$9&lt;20/24)</formula>
    </cfRule>
    <cfRule type="expression" dxfId="1465" priority="73">
      <formula>AND(L$9&gt;=8/24,L$9&lt;14/24)</formula>
    </cfRule>
    <cfRule type="expression" dxfId="1464" priority="74">
      <formula>L$9&lt;8/24</formula>
    </cfRule>
  </conditionalFormatting>
  <conditionalFormatting sqref="L35:V35">
    <cfRule type="expression" dxfId="1463" priority="67">
      <formula>L$9&gt;=20/24</formula>
    </cfRule>
    <cfRule type="expression" dxfId="1462" priority="68">
      <formula>AND(L$9&gt;=14/24,L$9&lt;20/24)</formula>
    </cfRule>
    <cfRule type="expression" dxfId="1461" priority="69">
      <formula>AND(L$9&gt;=8/24,L$9&lt;14/24)</formula>
    </cfRule>
    <cfRule type="expression" dxfId="1460" priority="70">
      <formula>L$9&lt;8/24</formula>
    </cfRule>
  </conditionalFormatting>
  <conditionalFormatting sqref="L35:M37 L11:O14 P12:S14 L16:V32 T13:V14 N35:V36">
    <cfRule type="expression" dxfId="1459" priority="66">
      <formula>L11&gt;$AG11</formula>
    </cfRule>
  </conditionalFormatting>
  <conditionalFormatting sqref="L36:V36">
    <cfRule type="expression" dxfId="1458" priority="62">
      <formula>L$9&gt;=20/24</formula>
    </cfRule>
    <cfRule type="expression" dxfId="1457" priority="63">
      <formula>AND(L$9&gt;=14/24,L$9&lt;20/24)</formula>
    </cfRule>
    <cfRule type="expression" dxfId="1456" priority="64">
      <formula>AND(L$9&gt;=8/24,L$9&lt;14/24)</formula>
    </cfRule>
    <cfRule type="expression" dxfId="1455" priority="65">
      <formula>L$9&lt;8/24</formula>
    </cfRule>
  </conditionalFormatting>
  <conditionalFormatting sqref="L34:V34">
    <cfRule type="expression" dxfId="1454" priority="58">
      <formula>L$9&gt;=20/24</formula>
    </cfRule>
    <cfRule type="expression" dxfId="1453" priority="59">
      <formula>AND(L$9&gt;=14/24,L$9&lt;20/24)</formula>
    </cfRule>
    <cfRule type="expression" dxfId="1452" priority="60">
      <formula>AND(L$9&gt;=8/24,L$9&lt;14/24)</formula>
    </cfRule>
    <cfRule type="expression" dxfId="1451" priority="61">
      <formula>L$9&lt;8/24</formula>
    </cfRule>
  </conditionalFormatting>
  <conditionalFormatting sqref="L34:V34">
    <cfRule type="expression" dxfId="1450" priority="57">
      <formula>L34&gt;$AG34</formula>
    </cfRule>
  </conditionalFormatting>
  <conditionalFormatting sqref="L15:V15">
    <cfRule type="expression" dxfId="1449" priority="53">
      <formula>L$9&gt;=20/24</formula>
    </cfRule>
    <cfRule type="expression" dxfId="1448" priority="54">
      <formula>AND(L$9&gt;=14/24,L$9&lt;20/24)</formula>
    </cfRule>
    <cfRule type="expression" dxfId="1447" priority="55">
      <formula>AND(L$9&gt;=8/24,L$9&lt;14/24)</formula>
    </cfRule>
    <cfRule type="expression" dxfId="1446" priority="56">
      <formula>L$9&lt;8/24</formula>
    </cfRule>
  </conditionalFormatting>
  <conditionalFormatting sqref="L15:V15">
    <cfRule type="expression" dxfId="1445" priority="52">
      <formula>L15&gt;$AG15</formula>
    </cfRule>
  </conditionalFormatting>
  <conditionalFormatting sqref="L39:M42 L45:V48">
    <cfRule type="expression" dxfId="1444" priority="43">
      <formula>L$9&gt;=20/24</formula>
    </cfRule>
    <cfRule type="expression" dxfId="1443" priority="44">
      <formula>AND(L$9&gt;=14/24,L$9&lt;20/24)</formula>
    </cfRule>
    <cfRule type="expression" dxfId="1442" priority="45">
      <formula>AND(L$9&gt;=8/24,L$9&lt;14/24)</formula>
    </cfRule>
    <cfRule type="expression" dxfId="1441" priority="46">
      <formula>L$9&lt;8/24</formula>
    </cfRule>
  </conditionalFormatting>
  <conditionalFormatting sqref="L43:O43">
    <cfRule type="expression" dxfId="1440" priority="39">
      <formula>L$9&gt;=20/24</formula>
    </cfRule>
    <cfRule type="expression" dxfId="1439" priority="40">
      <formula>AND(L$9&gt;=14/24,L$9&lt;20/24)</formula>
    </cfRule>
    <cfRule type="expression" dxfId="1438" priority="41">
      <formula>AND(L$9&gt;=8/24,L$9&lt;14/24)</formula>
    </cfRule>
    <cfRule type="expression" dxfId="1437" priority="42">
      <formula>L$9&lt;8/24</formula>
    </cfRule>
  </conditionalFormatting>
  <conditionalFormatting sqref="L49:V49">
    <cfRule type="expression" dxfId="1436" priority="35">
      <formula>L$9&gt;=20/24</formula>
    </cfRule>
    <cfRule type="expression" dxfId="1435" priority="36">
      <formula>AND(L$9&gt;=14/24,L$9&lt;20/24)</formula>
    </cfRule>
    <cfRule type="expression" dxfId="1434" priority="37">
      <formula>AND(L$9&gt;=8/24,L$9&lt;14/24)</formula>
    </cfRule>
    <cfRule type="expression" dxfId="1433" priority="38">
      <formula>L$9&lt;8/24</formula>
    </cfRule>
  </conditionalFormatting>
  <conditionalFormatting sqref="L50:V50">
    <cfRule type="expression" dxfId="1432" priority="31">
      <formula>L$9&gt;=20/24</formula>
    </cfRule>
    <cfRule type="expression" dxfId="1431" priority="32">
      <formula>AND(L$9&gt;=14/24,L$9&lt;20/24)</formula>
    </cfRule>
    <cfRule type="expression" dxfId="1430" priority="33">
      <formula>AND(L$9&gt;=8/24,L$9&lt;14/24)</formula>
    </cfRule>
    <cfRule type="expression" dxfId="1429" priority="34">
      <formula>L$9&lt;8/24</formula>
    </cfRule>
  </conditionalFormatting>
  <conditionalFormatting sqref="L45:V48">
    <cfRule type="expression" dxfId="1428" priority="27">
      <formula>L$9&gt;=20/24</formula>
    </cfRule>
    <cfRule type="expression" dxfId="1427" priority="28">
      <formula>AND(L$9&gt;=14/24,L$9&lt;20/24)</formula>
    </cfRule>
    <cfRule type="expression" dxfId="1426" priority="29">
      <formula>AND(L$9&gt;=8/24,L$9&lt;14/24)</formula>
    </cfRule>
    <cfRule type="expression" dxfId="1425" priority="30">
      <formula>L$9&lt;8/24</formula>
    </cfRule>
  </conditionalFormatting>
  <conditionalFormatting sqref="L39:M43 L45:V50">
    <cfRule type="expression" dxfId="1424" priority="26">
      <formula>L39&gt;$AG39</formula>
    </cfRule>
  </conditionalFormatting>
  <conditionalFormatting sqref="L44:V44">
    <cfRule type="expression" dxfId="1423" priority="22">
      <formula>L$9&gt;=20/24</formula>
    </cfRule>
    <cfRule type="expression" dxfId="1422" priority="23">
      <formula>AND(L$9&gt;=14/24,L$9&lt;20/24)</formula>
    </cfRule>
    <cfRule type="expression" dxfId="1421" priority="24">
      <formula>AND(L$9&gt;=8/24,L$9&lt;14/24)</formula>
    </cfRule>
    <cfRule type="expression" dxfId="1420" priority="25">
      <formula>L$9&lt;8/24</formula>
    </cfRule>
  </conditionalFormatting>
  <conditionalFormatting sqref="L44:V44">
    <cfRule type="expression" dxfId="1419" priority="21">
      <formula>L44&gt;$AG44</formula>
    </cfRule>
  </conditionalFormatting>
  <conditionalFormatting sqref="Y85:Y91">
    <cfRule type="expression" dxfId="1418" priority="17">
      <formula>Y$9&gt;=20/24</formula>
    </cfRule>
    <cfRule type="expression" dxfId="1417" priority="18">
      <formula>AND(Y$9&gt;=14/24,Y$9&lt;20/24)</formula>
    </cfRule>
    <cfRule type="expression" dxfId="1416" priority="19">
      <formula>AND(Y$9&gt;=8/24,Y$9&lt;14/24)</formula>
    </cfRule>
    <cfRule type="expression" dxfId="1415" priority="20">
      <formula>Y$9&lt;8/24</formula>
    </cfRule>
  </conditionalFormatting>
  <conditionalFormatting sqref="Y84">
    <cfRule type="expression" dxfId="1414" priority="13">
      <formula>Y$9&gt;=20/24</formula>
    </cfRule>
    <cfRule type="expression" dxfId="1413" priority="14">
      <formula>AND(Y$9&gt;=14/24,Y$9&lt;20/24)</formula>
    </cfRule>
    <cfRule type="expression" dxfId="1412" priority="15">
      <formula>AND(Y$9&gt;=8/24,Y$9&lt;14/24)</formula>
    </cfRule>
    <cfRule type="expression" dxfId="1411" priority="16">
      <formula>Y$9&lt;8/24</formula>
    </cfRule>
  </conditionalFormatting>
  <conditionalFormatting sqref="Y94:Y97">
    <cfRule type="expression" dxfId="1410" priority="9">
      <formula>Y$9&gt;=20/24</formula>
    </cfRule>
    <cfRule type="expression" dxfId="1409" priority="10">
      <formula>AND(Y$9&gt;=14/24,Y$9&lt;20/24)</formula>
    </cfRule>
    <cfRule type="expression" dxfId="1408" priority="11">
      <formula>AND(Y$9&gt;=8/24,Y$9&lt;14/24)</formula>
    </cfRule>
    <cfRule type="expression" dxfId="1407" priority="12">
      <formula>Y$9&lt;8/24</formula>
    </cfRule>
  </conditionalFormatting>
  <conditionalFormatting sqref="Y98">
    <cfRule type="expression" dxfId="1406" priority="5">
      <formula>Y$9&gt;=20/24</formula>
    </cfRule>
    <cfRule type="expression" dxfId="1405" priority="6">
      <formula>AND(Y$9&gt;=14/24,Y$9&lt;20/24)</formula>
    </cfRule>
    <cfRule type="expression" dxfId="1404" priority="7">
      <formula>AND(Y$9&gt;=8/24,Y$9&lt;14/24)</formula>
    </cfRule>
    <cfRule type="expression" dxfId="1403" priority="8">
      <formula>Y$9&lt;8/24</formula>
    </cfRule>
  </conditionalFormatting>
  <conditionalFormatting sqref="Y99">
    <cfRule type="expression" dxfId="1402" priority="1">
      <formula>Y$9&gt;=20/24</formula>
    </cfRule>
    <cfRule type="expression" dxfId="1401" priority="2">
      <formula>AND(Y$9&gt;=14/24,Y$9&lt;20/24)</formula>
    </cfRule>
    <cfRule type="expression" dxfId="1400" priority="3">
      <formula>AND(Y$9&gt;=8/24,Y$9&lt;14/24)</formula>
    </cfRule>
    <cfRule type="expression" dxfId="1399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8" id="{2BDDA012-A641-4DAB-9898-40DE267BB084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9" id="{577B5CD6-0D27-488B-9BB6-2D5161379171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0" id="{7EE7CC51-441C-4FE6-993E-14C8394D4843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1" id="{FAC69334-3813-4D82-A0AD-D22FE26F0CB3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77" id="{761217A6-37E6-4D40-8388-F8F1149DC1BE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B33:AF33</xm:sqref>
        </x14:conditionalFormatting>
        <x14:conditionalFormatting xmlns:xm="http://schemas.microsoft.com/office/excel/2006/main">
          <x14:cfRule type="expression" priority="76" id="{8EFEB4AF-0506-4CCF-BD38-9F8A2C8E460D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42" activePane="bottomRight" state="frozen"/>
      <selection activeCell="AF88" sqref="AF88"/>
      <selection pane="topRight" activeCell="AF88" sqref="AF88"/>
      <selection pane="bottomLeft" activeCell="AF88" sqref="AF88"/>
      <selection pane="bottomRight" activeCell="B59" sqref="B59:AF6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179"/>
      <c r="L3" s="179"/>
      <c r="M3" s="179"/>
      <c r="N3" s="179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2078/08/26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70</v>
      </c>
      <c r="C5" s="32">
        <f t="shared" si="0"/>
        <v>80</v>
      </c>
      <c r="D5" s="32">
        <f t="shared" si="0"/>
        <v>78</v>
      </c>
      <c r="E5" s="32">
        <f t="shared" si="0"/>
        <v>59</v>
      </c>
      <c r="F5" s="32">
        <f t="shared" si="0"/>
        <v>60</v>
      </c>
      <c r="G5" s="32">
        <f t="shared" si="0"/>
        <v>65.3</v>
      </c>
      <c r="H5" s="32">
        <f t="shared" si="0"/>
        <v>27.6</v>
      </c>
      <c r="I5" s="32">
        <f t="shared" si="0"/>
        <v>5</v>
      </c>
      <c r="J5" s="32">
        <f t="shared" si="0"/>
        <v>0</v>
      </c>
      <c r="K5" s="32">
        <f t="shared" si="0"/>
        <v>3</v>
      </c>
      <c r="L5" s="32">
        <f t="shared" si="0"/>
        <v>36.5</v>
      </c>
      <c r="M5" s="32">
        <f t="shared" si="0"/>
        <v>76</v>
      </c>
      <c r="N5" s="32">
        <f t="shared" si="0"/>
        <v>185</v>
      </c>
      <c r="O5" s="32">
        <f t="shared" si="0"/>
        <v>289</v>
      </c>
      <c r="P5" s="32">
        <f t="shared" si="0"/>
        <v>245</v>
      </c>
      <c r="Q5" s="32">
        <f t="shared" si="0"/>
        <v>239</v>
      </c>
      <c r="R5" s="32">
        <f t="shared" si="0"/>
        <v>221.5</v>
      </c>
      <c r="S5" s="32">
        <f t="shared" si="0"/>
        <v>230</v>
      </c>
      <c r="T5" s="32">
        <f t="shared" si="0"/>
        <v>223</v>
      </c>
      <c r="U5" s="32">
        <f t="shared" si="0"/>
        <v>90</v>
      </c>
      <c r="V5" s="32">
        <f t="shared" si="0"/>
        <v>90</v>
      </c>
      <c r="W5" s="32">
        <f t="shared" si="0"/>
        <v>76</v>
      </c>
      <c r="X5" s="32">
        <f t="shared" si="0"/>
        <v>0</v>
      </c>
      <c r="Y5" s="32">
        <f t="shared" si="0"/>
        <v>-12</v>
      </c>
      <c r="Z5" s="32">
        <f t="shared" si="0"/>
        <v>-41</v>
      </c>
      <c r="AA5" s="32">
        <f t="shared" si="0"/>
        <v>75.2</v>
      </c>
      <c r="AB5" s="32">
        <f t="shared" si="0"/>
        <v>71.599999999999994</v>
      </c>
      <c r="AC5" s="32">
        <f t="shared" si="0"/>
        <v>54.4</v>
      </c>
      <c r="AD5" s="32">
        <f t="shared" si="0"/>
        <v>86.9</v>
      </c>
      <c r="AE5" s="32">
        <f t="shared" si="0"/>
        <v>51.8</v>
      </c>
      <c r="AF5" s="32">
        <f>B68</f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1427MW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Load=797</v>
      </c>
      <c r="B7" s="37">
        <f>B75</f>
        <v>846.2399999999999</v>
      </c>
      <c r="C7" s="37">
        <f t="shared" ref="C7:AF7" si="1">C75</f>
        <v>806.7399999999999</v>
      </c>
      <c r="D7" s="37">
        <f t="shared" si="1"/>
        <v>811.54</v>
      </c>
      <c r="E7" s="37">
        <f t="shared" si="1"/>
        <v>805.54</v>
      </c>
      <c r="F7" s="37">
        <f t="shared" si="1"/>
        <v>797.1400000000001</v>
      </c>
      <c r="G7" s="37">
        <f t="shared" si="1"/>
        <v>877.94</v>
      </c>
      <c r="H7" s="37">
        <f t="shared" si="1"/>
        <v>961.54</v>
      </c>
      <c r="I7" s="37">
        <f t="shared" si="1"/>
        <v>1029.1399999999999</v>
      </c>
      <c r="J7" s="37">
        <f t="shared" si="1"/>
        <v>1174.74</v>
      </c>
      <c r="K7" s="37">
        <f t="shared" si="1"/>
        <v>1248.6399999999999</v>
      </c>
      <c r="L7" s="37">
        <f t="shared" si="1"/>
        <v>1379.54</v>
      </c>
      <c r="M7" s="37">
        <f t="shared" si="1"/>
        <v>1426.6399999999999</v>
      </c>
      <c r="N7" s="37">
        <f t="shared" si="1"/>
        <v>1366.84</v>
      </c>
      <c r="O7" s="37">
        <f t="shared" si="1"/>
        <v>1285.1399999999999</v>
      </c>
      <c r="P7" s="37">
        <f t="shared" si="1"/>
        <v>1240.3399999999999</v>
      </c>
      <c r="Q7" s="37">
        <f t="shared" si="1"/>
        <v>1172.1399999999999</v>
      </c>
      <c r="R7" s="37">
        <f t="shared" si="1"/>
        <v>1130.8399999999999</v>
      </c>
      <c r="S7" s="37">
        <f t="shared" si="1"/>
        <v>1174.74</v>
      </c>
      <c r="T7" s="37">
        <f t="shared" si="1"/>
        <v>1201.24</v>
      </c>
      <c r="U7" s="37">
        <f t="shared" si="1"/>
        <v>1219.94</v>
      </c>
      <c r="V7" s="37">
        <f t="shared" si="1"/>
        <v>1256.2399999999998</v>
      </c>
      <c r="W7" s="37">
        <f t="shared" si="1"/>
        <v>1423.1399999999999</v>
      </c>
      <c r="X7" s="37">
        <f t="shared" si="1"/>
        <v>1430.3400000000001</v>
      </c>
      <c r="Y7" s="37">
        <f t="shared" si="1"/>
        <v>1352.74</v>
      </c>
      <c r="Z7" s="37">
        <f t="shared" si="1"/>
        <v>1364.3400000000001</v>
      </c>
      <c r="AA7" s="37">
        <f t="shared" si="1"/>
        <v>1325.64</v>
      </c>
      <c r="AB7" s="37">
        <f t="shared" si="1"/>
        <v>1266.74</v>
      </c>
      <c r="AC7" s="37">
        <f t="shared" si="1"/>
        <v>1243.3399999999999</v>
      </c>
      <c r="AD7" s="37">
        <f t="shared" si="1"/>
        <v>1183.1399999999999</v>
      </c>
      <c r="AE7" s="37">
        <f t="shared" si="1"/>
        <v>1020.48</v>
      </c>
      <c r="AF7" s="37">
        <f t="shared" si="1"/>
        <v>933.54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3" t="s">
        <v>14</v>
      </c>
      <c r="C8" s="204"/>
      <c r="D8" s="204"/>
      <c r="E8" s="204"/>
      <c r="F8" s="204"/>
      <c r="G8" s="204"/>
      <c r="H8" s="204"/>
      <c r="I8" s="204"/>
      <c r="J8" s="204"/>
      <c r="K8" s="204"/>
      <c r="L8" s="205"/>
      <c r="M8" s="206" t="s">
        <v>15</v>
      </c>
      <c r="N8" s="207"/>
      <c r="O8" s="207"/>
      <c r="P8" s="207"/>
      <c r="Q8" s="207"/>
      <c r="R8" s="220"/>
      <c r="S8" s="206" t="s">
        <v>16</v>
      </c>
      <c r="T8" s="207"/>
      <c r="U8" s="207"/>
      <c r="V8" s="207"/>
      <c r="W8" s="207"/>
      <c r="X8" s="207"/>
      <c r="Y8" s="207"/>
      <c r="Z8" s="207"/>
      <c r="AA8" s="220"/>
      <c r="AB8" s="221" t="s">
        <v>17</v>
      </c>
      <c r="AC8" s="222"/>
      <c r="AD8" s="222"/>
      <c r="AE8" s="222"/>
      <c r="AF8" s="22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24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08">
        <v>0.58333333333333304</v>
      </c>
      <c r="T9" s="208">
        <v>0.625</v>
      </c>
      <c r="U9" s="208">
        <v>0.66666666666666696</v>
      </c>
      <c r="V9" s="208">
        <v>0.70833333333333304</v>
      </c>
      <c r="W9" s="208">
        <v>0.72916666666666663</v>
      </c>
      <c r="X9" s="208">
        <v>0.75</v>
      </c>
      <c r="Y9" s="208">
        <v>0.77083333333333337</v>
      </c>
      <c r="Z9" s="208">
        <v>0.79166666666666663</v>
      </c>
      <c r="AA9" s="208">
        <v>0.8125</v>
      </c>
      <c r="AB9" s="215">
        <v>0.83333333333333337</v>
      </c>
      <c r="AC9" s="215">
        <v>0.85416666666666663</v>
      </c>
      <c r="AD9" s="215">
        <v>0.875</v>
      </c>
      <c r="AE9" s="215">
        <v>0.91666666666666696</v>
      </c>
      <c r="AF9" s="215">
        <v>0.95833333333333304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25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18"/>
      <c r="T10" s="218"/>
      <c r="U10" s="218"/>
      <c r="V10" s="218"/>
      <c r="W10" s="218"/>
      <c r="X10" s="218"/>
      <c r="Y10" s="218"/>
      <c r="Z10" s="218"/>
      <c r="AA10" s="218"/>
      <c r="AB10" s="209"/>
      <c r="AC10" s="209"/>
      <c r="AD10" s="209"/>
      <c r="AE10" s="209"/>
      <c r="AF10" s="20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0">
        <v>105</v>
      </c>
      <c r="C11" s="50">
        <v>30</v>
      </c>
      <c r="D11" s="50">
        <v>25</v>
      </c>
      <c r="E11" s="50">
        <v>9</v>
      </c>
      <c r="F11" s="50">
        <v>9</v>
      </c>
      <c r="G11" s="50">
        <v>56.7</v>
      </c>
      <c r="H11" s="50">
        <v>90</v>
      </c>
      <c r="I11" s="50">
        <v>181</v>
      </c>
      <c r="J11" s="50">
        <v>310</v>
      </c>
      <c r="K11" s="50">
        <v>340</v>
      </c>
      <c r="L11" s="50">
        <v>370</v>
      </c>
      <c r="M11" s="51">
        <v>370</v>
      </c>
      <c r="N11" s="51">
        <v>300</v>
      </c>
      <c r="O11" s="51">
        <v>160</v>
      </c>
      <c r="P11" s="51">
        <v>60</v>
      </c>
      <c r="Q11" s="51">
        <v>50</v>
      </c>
      <c r="R11" s="51">
        <v>40</v>
      </c>
      <c r="S11" s="53">
        <v>60</v>
      </c>
      <c r="T11" s="53">
        <v>80</v>
      </c>
      <c r="U11" s="53">
        <v>114.2</v>
      </c>
      <c r="V11" s="53">
        <v>250</v>
      </c>
      <c r="W11" s="53">
        <v>353</v>
      </c>
      <c r="X11" s="53">
        <v>353</v>
      </c>
      <c r="Y11" s="53">
        <v>373</v>
      </c>
      <c r="Z11" s="53">
        <v>401</v>
      </c>
      <c r="AA11" s="53">
        <v>410</v>
      </c>
      <c r="AB11" s="53">
        <v>250</v>
      </c>
      <c r="AC11" s="53">
        <v>250</v>
      </c>
      <c r="AD11" s="53">
        <v>230</v>
      </c>
      <c r="AE11" s="49">
        <v>60</v>
      </c>
      <c r="AF11" s="50">
        <v>40</v>
      </c>
      <c r="AG11" s="55">
        <v>456</v>
      </c>
      <c r="AH11" s="56">
        <f>MAX(B11:AF11)</f>
        <v>410</v>
      </c>
      <c r="AI11" s="57">
        <f>MIN(B11:AF11)</f>
        <v>9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60">
        <v>55</v>
      </c>
      <c r="C12" s="50">
        <v>55</v>
      </c>
      <c r="D12" s="50">
        <v>55</v>
      </c>
      <c r="E12" s="50">
        <v>55</v>
      </c>
      <c r="F12" s="50">
        <v>55</v>
      </c>
      <c r="G12" s="50">
        <v>55</v>
      </c>
      <c r="H12" s="50">
        <v>55</v>
      </c>
      <c r="I12" s="50">
        <v>55</v>
      </c>
      <c r="J12" s="50">
        <v>55</v>
      </c>
      <c r="K12" s="50">
        <v>55</v>
      </c>
      <c r="L12" s="50">
        <v>55</v>
      </c>
      <c r="M12" s="50">
        <v>55</v>
      </c>
      <c r="N12" s="50">
        <v>55</v>
      </c>
      <c r="O12" s="50">
        <v>55</v>
      </c>
      <c r="P12" s="50">
        <v>55</v>
      </c>
      <c r="Q12" s="50">
        <v>55</v>
      </c>
      <c r="R12" s="50">
        <v>55</v>
      </c>
      <c r="S12" s="50">
        <v>55</v>
      </c>
      <c r="T12" s="50">
        <v>55</v>
      </c>
      <c r="U12" s="50">
        <v>55</v>
      </c>
      <c r="V12" s="50">
        <v>55</v>
      </c>
      <c r="W12" s="50">
        <v>55</v>
      </c>
      <c r="X12" s="50">
        <v>55</v>
      </c>
      <c r="Y12" s="50">
        <v>55</v>
      </c>
      <c r="Z12" s="50">
        <v>55</v>
      </c>
      <c r="AA12" s="50">
        <v>55</v>
      </c>
      <c r="AB12" s="50">
        <v>55</v>
      </c>
      <c r="AC12" s="50">
        <v>55</v>
      </c>
      <c r="AD12" s="50">
        <v>55</v>
      </c>
      <c r="AE12" s="50">
        <v>55</v>
      </c>
      <c r="AF12" s="50">
        <v>55</v>
      </c>
      <c r="AG12" s="61">
        <v>60</v>
      </c>
      <c r="AH12" s="56">
        <f t="shared" ref="AH12:AH75" si="2">MAX(B12:AF12)</f>
        <v>55</v>
      </c>
      <c r="AI12" s="57">
        <f t="shared" ref="AI12:AI75" si="3">MIN(B12:AF12)</f>
        <v>55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60">
        <v>29</v>
      </c>
      <c r="C13" s="50">
        <v>29</v>
      </c>
      <c r="D13" s="50">
        <v>29</v>
      </c>
      <c r="E13" s="50">
        <v>29</v>
      </c>
      <c r="F13" s="50">
        <v>29</v>
      </c>
      <c r="G13" s="50">
        <v>29</v>
      </c>
      <c r="H13" s="50">
        <v>29</v>
      </c>
      <c r="I13" s="50">
        <v>29</v>
      </c>
      <c r="J13" s="50">
        <v>29</v>
      </c>
      <c r="K13" s="50">
        <v>29</v>
      </c>
      <c r="L13" s="50">
        <v>29</v>
      </c>
      <c r="M13" s="50">
        <v>29</v>
      </c>
      <c r="N13" s="50">
        <v>29</v>
      </c>
      <c r="O13" s="50">
        <v>29</v>
      </c>
      <c r="P13" s="50">
        <v>29</v>
      </c>
      <c r="Q13" s="50">
        <v>29</v>
      </c>
      <c r="R13" s="50">
        <v>29</v>
      </c>
      <c r="S13" s="50">
        <v>29</v>
      </c>
      <c r="T13" s="50">
        <v>29</v>
      </c>
      <c r="U13" s="50">
        <v>29</v>
      </c>
      <c r="V13" s="50">
        <v>29</v>
      </c>
      <c r="W13" s="50">
        <v>29</v>
      </c>
      <c r="X13" s="50">
        <v>29</v>
      </c>
      <c r="Y13" s="50">
        <v>29</v>
      </c>
      <c r="Z13" s="50">
        <v>29</v>
      </c>
      <c r="AA13" s="50">
        <v>29</v>
      </c>
      <c r="AB13" s="50">
        <v>29</v>
      </c>
      <c r="AC13" s="50">
        <v>29</v>
      </c>
      <c r="AD13" s="50">
        <v>29</v>
      </c>
      <c r="AE13" s="50">
        <v>29</v>
      </c>
      <c r="AF13" s="50">
        <v>29</v>
      </c>
      <c r="AG13" s="61">
        <v>52.4</v>
      </c>
      <c r="AH13" s="56">
        <f t="shared" si="2"/>
        <v>29</v>
      </c>
      <c r="AI13" s="57">
        <f t="shared" si="3"/>
        <v>29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2">
        <v>50.4</v>
      </c>
      <c r="C14" s="50">
        <v>50.4</v>
      </c>
      <c r="D14" s="50">
        <v>50.4</v>
      </c>
      <c r="E14" s="50">
        <v>50.4</v>
      </c>
      <c r="F14" s="50">
        <v>50.4</v>
      </c>
      <c r="G14" s="50">
        <v>50.4</v>
      </c>
      <c r="H14" s="50">
        <v>50.4</v>
      </c>
      <c r="I14" s="50">
        <v>50.4</v>
      </c>
      <c r="J14" s="50">
        <v>50.4</v>
      </c>
      <c r="K14" s="50">
        <v>50.4</v>
      </c>
      <c r="L14" s="50">
        <v>50.4</v>
      </c>
      <c r="M14" s="51">
        <v>50.4</v>
      </c>
      <c r="N14" s="51">
        <v>50.4</v>
      </c>
      <c r="O14" s="51">
        <v>50.4</v>
      </c>
      <c r="P14" s="51">
        <v>50.4</v>
      </c>
      <c r="Q14" s="51">
        <v>50.4</v>
      </c>
      <c r="R14" s="51">
        <v>50.4</v>
      </c>
      <c r="S14" s="51">
        <v>50.4</v>
      </c>
      <c r="T14" s="51">
        <v>50.4</v>
      </c>
      <c r="U14" s="51">
        <v>50.4</v>
      </c>
      <c r="V14" s="51">
        <v>50.4</v>
      </c>
      <c r="W14" s="51">
        <v>50.4</v>
      </c>
      <c r="X14" s="51">
        <v>50.4</v>
      </c>
      <c r="Y14" s="51">
        <v>50.4</v>
      </c>
      <c r="Z14" s="51">
        <v>50.4</v>
      </c>
      <c r="AA14" s="51">
        <v>50.4</v>
      </c>
      <c r="AB14" s="51">
        <v>50.4</v>
      </c>
      <c r="AC14" s="51">
        <v>50.4</v>
      </c>
      <c r="AD14" s="51">
        <v>50.4</v>
      </c>
      <c r="AE14" s="51">
        <v>50.4</v>
      </c>
      <c r="AF14" s="51">
        <v>50.4</v>
      </c>
      <c r="AG14" s="61">
        <v>50</v>
      </c>
      <c r="AH14" s="56">
        <f t="shared" si="2"/>
        <v>50.4</v>
      </c>
      <c r="AI14" s="57">
        <f t="shared" si="3"/>
        <v>50.4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2">
        <v>32.200000000000003</v>
      </c>
      <c r="C15" s="63">
        <v>32.200000000000003</v>
      </c>
      <c r="D15" s="63">
        <v>32.200000000000003</v>
      </c>
      <c r="E15" s="63">
        <v>32.200000000000003</v>
      </c>
      <c r="F15" s="63">
        <v>32.200000000000003</v>
      </c>
      <c r="G15" s="63">
        <v>32.200000000000003</v>
      </c>
      <c r="H15" s="63">
        <v>32.200000000000003</v>
      </c>
      <c r="I15" s="63">
        <v>32.200000000000003</v>
      </c>
      <c r="J15" s="63">
        <v>32.200000000000003</v>
      </c>
      <c r="K15" s="63">
        <v>32.200000000000003</v>
      </c>
      <c r="L15" s="63">
        <v>32.200000000000003</v>
      </c>
      <c r="M15" s="51">
        <v>32.200000000000003</v>
      </c>
      <c r="N15" s="51">
        <v>32.200000000000003</v>
      </c>
      <c r="O15" s="51">
        <v>32.200000000000003</v>
      </c>
      <c r="P15" s="51">
        <v>32.200000000000003</v>
      </c>
      <c r="Q15" s="51">
        <v>32.200000000000003</v>
      </c>
      <c r="R15" s="51">
        <v>32.200000000000003</v>
      </c>
      <c r="S15" s="51">
        <v>32.200000000000003</v>
      </c>
      <c r="T15" s="51">
        <v>32.200000000000003</v>
      </c>
      <c r="U15" s="51">
        <v>32.200000000000003</v>
      </c>
      <c r="V15" s="51">
        <v>32.200000000000003</v>
      </c>
      <c r="W15" s="51">
        <v>32.200000000000003</v>
      </c>
      <c r="X15" s="51">
        <v>32.200000000000003</v>
      </c>
      <c r="Y15" s="51">
        <v>32.200000000000003</v>
      </c>
      <c r="Z15" s="51">
        <v>32.200000000000003</v>
      </c>
      <c r="AA15" s="51">
        <v>32.200000000000003</v>
      </c>
      <c r="AB15" s="51">
        <v>32.200000000000003</v>
      </c>
      <c r="AC15" s="51">
        <v>32.200000000000003</v>
      </c>
      <c r="AD15" s="51">
        <v>32.200000000000003</v>
      </c>
      <c r="AE15" s="51">
        <v>32.200000000000003</v>
      </c>
      <c r="AF15" s="51">
        <v>32.200000000000003</v>
      </c>
      <c r="AG15" s="64">
        <v>45</v>
      </c>
      <c r="AH15" s="56">
        <f t="shared" si="2"/>
        <v>32.200000000000003</v>
      </c>
      <c r="AI15" s="57">
        <f t="shared" si="3"/>
        <v>32.200000000000003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65">
        <v>16</v>
      </c>
      <c r="C16" s="50">
        <v>17</v>
      </c>
      <c r="D16" s="50">
        <v>17</v>
      </c>
      <c r="E16" s="50">
        <v>17</v>
      </c>
      <c r="F16" s="50">
        <v>16</v>
      </c>
      <c r="G16" s="50">
        <v>16</v>
      </c>
      <c r="H16" s="50">
        <v>16</v>
      </c>
      <c r="I16" s="50">
        <v>16</v>
      </c>
      <c r="J16" s="50">
        <v>16</v>
      </c>
      <c r="K16" s="50">
        <v>16</v>
      </c>
      <c r="L16" s="50">
        <v>16</v>
      </c>
      <c r="M16" s="51">
        <v>16</v>
      </c>
      <c r="N16" s="51">
        <v>16</v>
      </c>
      <c r="O16" s="51">
        <v>16</v>
      </c>
      <c r="P16" s="51">
        <v>16</v>
      </c>
      <c r="Q16" s="51">
        <v>16</v>
      </c>
      <c r="R16" s="51">
        <v>16</v>
      </c>
      <c r="S16" s="51">
        <v>16</v>
      </c>
      <c r="T16" s="51">
        <v>16</v>
      </c>
      <c r="U16" s="51">
        <v>16</v>
      </c>
      <c r="V16" s="51">
        <v>16</v>
      </c>
      <c r="W16" s="51">
        <v>16</v>
      </c>
      <c r="X16" s="51">
        <v>16</v>
      </c>
      <c r="Y16" s="51">
        <v>16</v>
      </c>
      <c r="Z16" s="51">
        <v>16</v>
      </c>
      <c r="AA16" s="51">
        <v>16</v>
      </c>
      <c r="AB16" s="51">
        <v>16</v>
      </c>
      <c r="AC16" s="51">
        <v>16</v>
      </c>
      <c r="AD16" s="51">
        <v>16</v>
      </c>
      <c r="AE16" s="51">
        <v>16</v>
      </c>
      <c r="AF16" s="51">
        <v>16</v>
      </c>
      <c r="AG16" s="61">
        <v>45</v>
      </c>
      <c r="AH16" s="56">
        <f t="shared" si="2"/>
        <v>17</v>
      </c>
      <c r="AI16" s="57">
        <f t="shared" si="3"/>
        <v>16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62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61">
        <v>42</v>
      </c>
      <c r="AH17" s="56">
        <f t="shared" si="2"/>
        <v>0</v>
      </c>
      <c r="AI17" s="57">
        <f t="shared" si="3"/>
        <v>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1">
        <v>13.2</v>
      </c>
      <c r="C18" s="50">
        <v>13.2</v>
      </c>
      <c r="D18" s="50">
        <v>13.2</v>
      </c>
      <c r="E18" s="50">
        <v>13.2</v>
      </c>
      <c r="F18" s="50">
        <v>13.2</v>
      </c>
      <c r="G18" s="50">
        <v>13.2</v>
      </c>
      <c r="H18" s="50">
        <v>13.2</v>
      </c>
      <c r="I18" s="50">
        <v>13.2</v>
      </c>
      <c r="J18" s="50">
        <v>13.2</v>
      </c>
      <c r="K18" s="50">
        <v>13.2</v>
      </c>
      <c r="L18" s="50">
        <v>13.2</v>
      </c>
      <c r="M18" s="51">
        <v>13.2</v>
      </c>
      <c r="N18" s="51">
        <v>13.2</v>
      </c>
      <c r="O18" s="51">
        <v>13.2</v>
      </c>
      <c r="P18" s="51">
        <v>13.2</v>
      </c>
      <c r="Q18" s="51">
        <v>13.2</v>
      </c>
      <c r="R18" s="51">
        <v>13.2</v>
      </c>
      <c r="S18" s="51">
        <v>13.2</v>
      </c>
      <c r="T18" s="51">
        <v>13.2</v>
      </c>
      <c r="U18" s="51">
        <v>13.2</v>
      </c>
      <c r="V18" s="51">
        <v>13.2</v>
      </c>
      <c r="W18" s="51">
        <v>13.2</v>
      </c>
      <c r="X18" s="51">
        <v>13.2</v>
      </c>
      <c r="Y18" s="51">
        <v>13.2</v>
      </c>
      <c r="Z18" s="51">
        <v>13.2</v>
      </c>
      <c r="AA18" s="51">
        <v>13.2</v>
      </c>
      <c r="AB18" s="51">
        <v>13.2</v>
      </c>
      <c r="AC18" s="51">
        <v>13.2</v>
      </c>
      <c r="AD18" s="51">
        <v>13.2</v>
      </c>
      <c r="AE18" s="51">
        <v>13.2</v>
      </c>
      <c r="AF18" s="51">
        <v>13.2</v>
      </c>
      <c r="AG18" s="61">
        <v>36</v>
      </c>
      <c r="AH18" s="56">
        <f t="shared" si="2"/>
        <v>13.2</v>
      </c>
      <c r="AI18" s="57">
        <f t="shared" si="3"/>
        <v>13.2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1">
        <v>13.3</v>
      </c>
      <c r="C19" s="50">
        <v>13.3</v>
      </c>
      <c r="D19" s="50">
        <v>13.3</v>
      </c>
      <c r="E19" s="50">
        <v>13.3</v>
      </c>
      <c r="F19" s="50">
        <v>13.3</v>
      </c>
      <c r="G19" s="50">
        <v>13.3</v>
      </c>
      <c r="H19" s="50">
        <v>13.3</v>
      </c>
      <c r="I19" s="50">
        <v>13.3</v>
      </c>
      <c r="J19" s="50">
        <v>13.3</v>
      </c>
      <c r="K19" s="50">
        <v>13.3</v>
      </c>
      <c r="L19" s="50">
        <v>13.3</v>
      </c>
      <c r="M19" s="51">
        <v>13.3</v>
      </c>
      <c r="N19" s="51">
        <v>13.3</v>
      </c>
      <c r="O19" s="51">
        <v>13.3</v>
      </c>
      <c r="P19" s="51">
        <v>13.3</v>
      </c>
      <c r="Q19" s="51">
        <v>13.3</v>
      </c>
      <c r="R19" s="51">
        <v>13.3</v>
      </c>
      <c r="S19" s="51">
        <v>13.3</v>
      </c>
      <c r="T19" s="51">
        <v>13.3</v>
      </c>
      <c r="U19" s="51">
        <v>13.3</v>
      </c>
      <c r="V19" s="51">
        <v>13.3</v>
      </c>
      <c r="W19" s="51">
        <v>13.3</v>
      </c>
      <c r="X19" s="51">
        <v>13.3</v>
      </c>
      <c r="Y19" s="51">
        <v>13.3</v>
      </c>
      <c r="Z19" s="51">
        <v>13.3</v>
      </c>
      <c r="AA19" s="51">
        <v>13.3</v>
      </c>
      <c r="AB19" s="51">
        <v>13.3</v>
      </c>
      <c r="AC19" s="51">
        <v>13.3</v>
      </c>
      <c r="AD19" s="51">
        <v>13.3</v>
      </c>
      <c r="AE19" s="51">
        <v>13.3</v>
      </c>
      <c r="AF19" s="51">
        <v>13.3</v>
      </c>
      <c r="AG19" s="61">
        <v>30</v>
      </c>
      <c r="AH19" s="56">
        <f t="shared" si="2"/>
        <v>13.3</v>
      </c>
      <c r="AI19" s="57">
        <f t="shared" si="3"/>
        <v>13.3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1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1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1">
        <v>17</v>
      </c>
      <c r="C22" s="50">
        <v>17</v>
      </c>
      <c r="D22" s="50">
        <v>17</v>
      </c>
      <c r="E22" s="50">
        <v>17</v>
      </c>
      <c r="F22" s="50">
        <v>17</v>
      </c>
      <c r="G22" s="50">
        <v>17</v>
      </c>
      <c r="H22" s="50">
        <v>17</v>
      </c>
      <c r="I22" s="50">
        <v>17</v>
      </c>
      <c r="J22" s="50">
        <v>17</v>
      </c>
      <c r="K22" s="50">
        <v>17</v>
      </c>
      <c r="L22" s="50">
        <v>17</v>
      </c>
      <c r="M22" s="51">
        <v>17</v>
      </c>
      <c r="N22" s="51">
        <v>17</v>
      </c>
      <c r="O22" s="51">
        <v>17</v>
      </c>
      <c r="P22" s="51">
        <v>17</v>
      </c>
      <c r="Q22" s="51">
        <v>17</v>
      </c>
      <c r="R22" s="51">
        <v>17</v>
      </c>
      <c r="S22" s="51">
        <v>18</v>
      </c>
      <c r="T22" s="51">
        <v>18</v>
      </c>
      <c r="U22" s="51">
        <v>18</v>
      </c>
      <c r="V22" s="51">
        <v>18</v>
      </c>
      <c r="W22" s="51">
        <v>18</v>
      </c>
      <c r="X22" s="51">
        <v>18</v>
      </c>
      <c r="Y22" s="51">
        <v>18</v>
      </c>
      <c r="Z22" s="51">
        <v>18</v>
      </c>
      <c r="AA22" s="51">
        <v>18</v>
      </c>
      <c r="AB22" s="51">
        <v>18</v>
      </c>
      <c r="AC22" s="51">
        <v>18</v>
      </c>
      <c r="AD22" s="51">
        <v>18</v>
      </c>
      <c r="AE22" s="51">
        <v>18</v>
      </c>
      <c r="AF22" s="51">
        <v>18</v>
      </c>
      <c r="AG22" s="61">
        <v>25</v>
      </c>
      <c r="AH22" s="56">
        <f t="shared" si="2"/>
        <v>18</v>
      </c>
      <c r="AI22" s="57">
        <f t="shared" si="3"/>
        <v>17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1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1">
        <v>13</v>
      </c>
      <c r="C24" s="50">
        <v>13</v>
      </c>
      <c r="D24" s="50">
        <v>13</v>
      </c>
      <c r="E24" s="50">
        <v>13</v>
      </c>
      <c r="F24" s="50">
        <v>13</v>
      </c>
      <c r="G24" s="50">
        <v>13</v>
      </c>
      <c r="H24" s="50">
        <v>13</v>
      </c>
      <c r="I24" s="50">
        <v>13</v>
      </c>
      <c r="J24" s="50">
        <v>13</v>
      </c>
      <c r="K24" s="50">
        <v>13</v>
      </c>
      <c r="L24" s="50">
        <v>13</v>
      </c>
      <c r="M24" s="51">
        <v>13</v>
      </c>
      <c r="N24" s="51">
        <v>13</v>
      </c>
      <c r="O24" s="51">
        <v>13</v>
      </c>
      <c r="P24" s="51">
        <v>13</v>
      </c>
      <c r="Q24" s="51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13</v>
      </c>
      <c r="X24" s="51">
        <v>13</v>
      </c>
      <c r="Y24" s="51">
        <v>13</v>
      </c>
      <c r="Z24" s="51">
        <v>13</v>
      </c>
      <c r="AA24" s="51">
        <v>13</v>
      </c>
      <c r="AB24" s="51">
        <v>13</v>
      </c>
      <c r="AC24" s="51">
        <v>13</v>
      </c>
      <c r="AD24" s="51">
        <v>13</v>
      </c>
      <c r="AE24" s="51">
        <v>13</v>
      </c>
      <c r="AF24" s="51">
        <v>13</v>
      </c>
      <c r="AG24" s="61">
        <v>25</v>
      </c>
      <c r="AH24" s="56">
        <f t="shared" si="2"/>
        <v>13</v>
      </c>
      <c r="AI24" s="57">
        <f t="shared" si="3"/>
        <v>13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1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0">
        <v>13</v>
      </c>
      <c r="M25" s="51">
        <v>13</v>
      </c>
      <c r="N25" s="51">
        <v>13</v>
      </c>
      <c r="O25" s="51">
        <v>13</v>
      </c>
      <c r="P25" s="51">
        <v>13</v>
      </c>
      <c r="Q25" s="51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1">
        <v>11</v>
      </c>
      <c r="C26" s="50">
        <v>11</v>
      </c>
      <c r="D26" s="50">
        <v>11</v>
      </c>
      <c r="E26" s="50">
        <v>11</v>
      </c>
      <c r="F26" s="50">
        <v>11</v>
      </c>
      <c r="G26" s="50">
        <v>11</v>
      </c>
      <c r="H26" s="50">
        <v>11</v>
      </c>
      <c r="I26" s="50">
        <v>11</v>
      </c>
      <c r="J26" s="50">
        <v>11</v>
      </c>
      <c r="K26" s="50">
        <v>11</v>
      </c>
      <c r="L26" s="50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11</v>
      </c>
      <c r="AD26" s="51">
        <v>0</v>
      </c>
      <c r="AE26" s="51">
        <v>11</v>
      </c>
      <c r="AF26" s="51">
        <v>11</v>
      </c>
      <c r="AG26" s="61">
        <v>20</v>
      </c>
      <c r="AH26" s="56">
        <f t="shared" si="2"/>
        <v>11</v>
      </c>
      <c r="AI26" s="57">
        <f t="shared" si="3"/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1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0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1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0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1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0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1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51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6</v>
      </c>
      <c r="AF31" s="51">
        <v>6</v>
      </c>
      <c r="AG31" s="64">
        <v>22</v>
      </c>
      <c r="AH31" s="56">
        <f t="shared" si="2"/>
        <v>6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51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1">
        <v>6.5</v>
      </c>
      <c r="C34" s="63">
        <v>6.5</v>
      </c>
      <c r="D34" s="63">
        <v>6.5</v>
      </c>
      <c r="E34" s="63">
        <v>6.5</v>
      </c>
      <c r="F34" s="63">
        <v>6.5</v>
      </c>
      <c r="G34" s="63">
        <v>6.5</v>
      </c>
      <c r="H34" s="63">
        <v>6.5</v>
      </c>
      <c r="I34" s="63">
        <v>6.5</v>
      </c>
      <c r="J34" s="63">
        <v>6.5</v>
      </c>
      <c r="K34" s="63">
        <v>6.5</v>
      </c>
      <c r="L34" s="63">
        <v>6.5</v>
      </c>
      <c r="M34" s="51">
        <v>6.5</v>
      </c>
      <c r="N34" s="51">
        <v>6.5</v>
      </c>
      <c r="O34" s="51">
        <v>6.5</v>
      </c>
      <c r="P34" s="51">
        <v>6.5</v>
      </c>
      <c r="Q34" s="51">
        <v>6.5</v>
      </c>
      <c r="R34" s="51">
        <v>6.5</v>
      </c>
      <c r="S34" s="51">
        <v>6.5</v>
      </c>
      <c r="T34" s="51">
        <v>6.5</v>
      </c>
      <c r="U34" s="51">
        <v>6.5</v>
      </c>
      <c r="V34" s="51">
        <v>6.5</v>
      </c>
      <c r="W34" s="51">
        <v>6.5</v>
      </c>
      <c r="X34" s="51">
        <v>6.5</v>
      </c>
      <c r="Y34" s="51">
        <v>6.5</v>
      </c>
      <c r="Z34" s="51">
        <v>6.5</v>
      </c>
      <c r="AA34" s="51">
        <v>6.5</v>
      </c>
      <c r="AB34" s="51">
        <v>6.5</v>
      </c>
      <c r="AC34" s="51">
        <v>6.5</v>
      </c>
      <c r="AD34" s="51">
        <v>6.5</v>
      </c>
      <c r="AE34" s="51">
        <v>6.5</v>
      </c>
      <c r="AF34" s="51">
        <v>6.5</v>
      </c>
      <c r="AG34" s="69">
        <v>20</v>
      </c>
      <c r="AH34" s="56">
        <f t="shared" si="2"/>
        <v>6.5</v>
      </c>
      <c r="AI34" s="57">
        <f t="shared" si="3"/>
        <v>6.5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51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170</v>
      </c>
      <c r="C36" s="63">
        <v>170</v>
      </c>
      <c r="D36" s="63">
        <v>170</v>
      </c>
      <c r="E36" s="63">
        <v>170</v>
      </c>
      <c r="F36" s="63">
        <v>170</v>
      </c>
      <c r="G36" s="63">
        <v>170</v>
      </c>
      <c r="H36" s="63">
        <v>170</v>
      </c>
      <c r="I36" s="63">
        <v>170</v>
      </c>
      <c r="J36" s="63">
        <v>170</v>
      </c>
      <c r="K36" s="63">
        <v>170</v>
      </c>
      <c r="L36" s="63">
        <v>170</v>
      </c>
      <c r="M36" s="63">
        <v>170</v>
      </c>
      <c r="N36" s="63">
        <v>170</v>
      </c>
      <c r="O36" s="63">
        <v>170</v>
      </c>
      <c r="P36" s="63">
        <v>170</v>
      </c>
      <c r="Q36" s="63">
        <v>170</v>
      </c>
      <c r="R36" s="63">
        <v>170</v>
      </c>
      <c r="S36" s="63">
        <v>170</v>
      </c>
      <c r="T36" s="63">
        <v>170</v>
      </c>
      <c r="U36" s="63">
        <v>170</v>
      </c>
      <c r="V36" s="63">
        <v>170</v>
      </c>
      <c r="W36" s="63">
        <v>170</v>
      </c>
      <c r="X36" s="63">
        <v>170</v>
      </c>
      <c r="Y36" s="63">
        <v>170</v>
      </c>
      <c r="Z36" s="63">
        <v>170</v>
      </c>
      <c r="AA36" s="63">
        <v>170</v>
      </c>
      <c r="AB36" s="63">
        <v>170</v>
      </c>
      <c r="AC36" s="63">
        <v>170</v>
      </c>
      <c r="AD36" s="63">
        <v>170</v>
      </c>
      <c r="AE36" s="63">
        <v>170</v>
      </c>
      <c r="AF36" s="63">
        <v>170</v>
      </c>
      <c r="AG36" s="69">
        <v>85</v>
      </c>
      <c r="AH36" s="56">
        <f t="shared" si="2"/>
        <v>170</v>
      </c>
      <c r="AI36" s="57">
        <f t="shared" si="3"/>
        <v>170</v>
      </c>
      <c r="AK36" s="58"/>
    </row>
    <row r="37" spans="1:88" ht="15.75" thickBot="1" x14ac:dyDescent="0.3">
      <c r="A37" s="71" t="s">
        <v>44</v>
      </c>
      <c r="B37" s="72">
        <v>52.8</v>
      </c>
      <c r="C37" s="63">
        <v>53.5</v>
      </c>
      <c r="D37" s="63">
        <v>53.5</v>
      </c>
      <c r="E37" s="63">
        <f>20.6+33.7</f>
        <v>54.300000000000004</v>
      </c>
      <c r="F37" s="63">
        <f>20.8+34.8</f>
        <v>55.599999999999994</v>
      </c>
      <c r="G37" s="63">
        <f>20.9+34.5</f>
        <v>55.4</v>
      </c>
      <c r="H37" s="63">
        <f>20.6+34.1</f>
        <v>54.7</v>
      </c>
      <c r="I37" s="63">
        <f>20.3+33</f>
        <v>53.3</v>
      </c>
      <c r="J37" s="63">
        <f>20.1+31.7</f>
        <v>51.8</v>
      </c>
      <c r="K37" s="63">
        <f>20.1+31</f>
        <v>51.1</v>
      </c>
      <c r="L37" s="63">
        <f>20+29.9</f>
        <v>49.9</v>
      </c>
      <c r="M37" s="72">
        <f t="shared" ref="M37:R37" si="4">21.9+19.8</f>
        <v>41.7</v>
      </c>
      <c r="N37" s="72">
        <f t="shared" si="4"/>
        <v>41.7</v>
      </c>
      <c r="O37" s="72">
        <f t="shared" si="4"/>
        <v>41.7</v>
      </c>
      <c r="P37" s="72">
        <f t="shared" si="4"/>
        <v>41.7</v>
      </c>
      <c r="Q37" s="72">
        <f t="shared" si="4"/>
        <v>41.7</v>
      </c>
      <c r="R37" s="72">
        <f t="shared" si="4"/>
        <v>41.7</v>
      </c>
      <c r="S37" s="72">
        <v>44</v>
      </c>
      <c r="T37" s="72">
        <v>44</v>
      </c>
      <c r="U37" s="72">
        <f>19.8+26.1</f>
        <v>45.900000000000006</v>
      </c>
      <c r="V37" s="72">
        <f>19.1+26.9</f>
        <v>46</v>
      </c>
      <c r="W37" s="72">
        <f>18.2+24.7</f>
        <v>42.9</v>
      </c>
      <c r="X37" s="72">
        <f t="shared" ref="X37:AD37" si="5">18.2+24.7</f>
        <v>42.9</v>
      </c>
      <c r="Y37" s="72">
        <f t="shared" si="5"/>
        <v>42.9</v>
      </c>
      <c r="Z37" s="72">
        <f t="shared" si="5"/>
        <v>42.9</v>
      </c>
      <c r="AA37" s="72">
        <f t="shared" si="5"/>
        <v>42.9</v>
      </c>
      <c r="AB37" s="72">
        <f t="shared" si="5"/>
        <v>42.9</v>
      </c>
      <c r="AC37" s="72">
        <f t="shared" si="5"/>
        <v>42.9</v>
      </c>
      <c r="AD37" s="72">
        <f t="shared" si="5"/>
        <v>42.9</v>
      </c>
      <c r="AE37" s="72">
        <v>50.6</v>
      </c>
      <c r="AF37" s="72">
        <v>53.7</v>
      </c>
      <c r="AG37" s="69">
        <v>240</v>
      </c>
      <c r="AH37" s="56">
        <f t="shared" si="2"/>
        <v>55.599999999999994</v>
      </c>
      <c r="AI37" s="57">
        <f t="shared" si="3"/>
        <v>41.7</v>
      </c>
      <c r="AK37" s="58"/>
    </row>
    <row r="38" spans="1:88" ht="15.75" thickBot="1" x14ac:dyDescent="0.3">
      <c r="A38" s="73" t="s">
        <v>45</v>
      </c>
      <c r="B38" s="74">
        <f>SUM(B11:B36)</f>
        <v>595.29999999999995</v>
      </c>
      <c r="C38" s="74">
        <f t="shared" ref="C38:AF38" si="6">SUM(C11:C36)</f>
        <v>521.29999999999995</v>
      </c>
      <c r="D38" s="74">
        <f t="shared" si="6"/>
        <v>516.29999999999995</v>
      </c>
      <c r="E38" s="74">
        <f t="shared" si="6"/>
        <v>500.3</v>
      </c>
      <c r="F38" s="74">
        <f t="shared" si="6"/>
        <v>499.3</v>
      </c>
      <c r="G38" s="74">
        <f t="shared" si="6"/>
        <v>547</v>
      </c>
      <c r="H38" s="74">
        <f t="shared" si="6"/>
        <v>580.29999999999995</v>
      </c>
      <c r="I38" s="74">
        <f t="shared" si="6"/>
        <v>671.3</v>
      </c>
      <c r="J38" s="74">
        <f t="shared" si="6"/>
        <v>800.3</v>
      </c>
      <c r="K38" s="74">
        <f t="shared" si="6"/>
        <v>830.3</v>
      </c>
      <c r="L38" s="74">
        <f t="shared" si="6"/>
        <v>860.30000000000007</v>
      </c>
      <c r="M38" s="74">
        <f t="shared" si="6"/>
        <v>860.30000000000007</v>
      </c>
      <c r="N38" s="74">
        <f t="shared" si="6"/>
        <v>790.3</v>
      </c>
      <c r="O38" s="74">
        <f t="shared" si="6"/>
        <v>650.29999999999995</v>
      </c>
      <c r="P38" s="74">
        <f t="shared" si="6"/>
        <v>550.29999999999995</v>
      </c>
      <c r="Q38" s="74">
        <f t="shared" si="6"/>
        <v>540.29999999999995</v>
      </c>
      <c r="R38" s="74">
        <f t="shared" si="6"/>
        <v>530.29999999999995</v>
      </c>
      <c r="S38" s="74">
        <f t="shared" si="6"/>
        <v>551.29999999999995</v>
      </c>
      <c r="T38" s="74">
        <f t="shared" si="6"/>
        <v>571.29999999999995</v>
      </c>
      <c r="U38" s="74">
        <f t="shared" si="6"/>
        <v>605.5</v>
      </c>
      <c r="V38" s="74">
        <f t="shared" si="6"/>
        <v>741.3</v>
      </c>
      <c r="W38" s="74">
        <f t="shared" si="6"/>
        <v>844.30000000000007</v>
      </c>
      <c r="X38" s="74">
        <f t="shared" si="6"/>
        <v>844.30000000000007</v>
      </c>
      <c r="Y38" s="74">
        <f t="shared" si="6"/>
        <v>864.30000000000007</v>
      </c>
      <c r="Z38" s="74">
        <f t="shared" si="6"/>
        <v>892.30000000000007</v>
      </c>
      <c r="AA38" s="74">
        <f t="shared" si="6"/>
        <v>901.30000000000007</v>
      </c>
      <c r="AB38" s="74">
        <f t="shared" si="6"/>
        <v>741.3</v>
      </c>
      <c r="AC38" s="74">
        <f t="shared" si="6"/>
        <v>741.3</v>
      </c>
      <c r="AD38" s="74">
        <f t="shared" si="6"/>
        <v>710.3</v>
      </c>
      <c r="AE38" s="74">
        <f t="shared" si="6"/>
        <v>557.29999999999995</v>
      </c>
      <c r="AF38" s="74">
        <f t="shared" si="6"/>
        <v>537.29999999999995</v>
      </c>
      <c r="AG38" s="69">
        <f>SUM(AG11:AG37)</f>
        <v>1492.8299999999997</v>
      </c>
      <c r="AH38" s="56">
        <f t="shared" si="2"/>
        <v>901.30000000000007</v>
      </c>
      <c r="AI38" s="57">
        <f t="shared" si="3"/>
        <v>499.3</v>
      </c>
      <c r="AK38" s="58"/>
    </row>
    <row r="39" spans="1:88" x14ac:dyDescent="0.25">
      <c r="A39" s="59" t="s">
        <v>46</v>
      </c>
      <c r="B39" s="50">
        <v>40</v>
      </c>
      <c r="C39" s="63">
        <v>32.299999999999997</v>
      </c>
      <c r="D39" s="63">
        <v>32.299999999999997</v>
      </c>
      <c r="E39" s="63">
        <v>32.5</v>
      </c>
      <c r="F39" s="63">
        <v>31.7</v>
      </c>
      <c r="G39" s="63">
        <v>45</v>
      </c>
      <c r="H39" s="63">
        <v>81.2</v>
      </c>
      <c r="I39" s="63">
        <v>91.3</v>
      </c>
      <c r="J39" s="63">
        <v>97.6</v>
      </c>
      <c r="K39" s="63">
        <v>145.6</v>
      </c>
      <c r="L39" s="63">
        <v>145.6</v>
      </c>
      <c r="M39" s="51">
        <v>145.6</v>
      </c>
      <c r="N39" s="51">
        <v>145.6</v>
      </c>
      <c r="O39" s="51">
        <v>145.6</v>
      </c>
      <c r="P39" s="51">
        <v>145.6</v>
      </c>
      <c r="Q39" s="51">
        <v>145.6</v>
      </c>
      <c r="R39" s="51">
        <v>145.6</v>
      </c>
      <c r="S39" s="51">
        <v>144</v>
      </c>
      <c r="T39" s="51">
        <v>145</v>
      </c>
      <c r="U39" s="51">
        <v>136.5</v>
      </c>
      <c r="V39" s="51">
        <v>145.5</v>
      </c>
      <c r="W39" s="51">
        <v>145.5</v>
      </c>
      <c r="X39" s="51">
        <v>145.5</v>
      </c>
      <c r="Y39" s="51">
        <v>145.5</v>
      </c>
      <c r="Z39" s="51">
        <v>145.5</v>
      </c>
      <c r="AA39" s="51">
        <v>145.5</v>
      </c>
      <c r="AB39" s="51">
        <v>145.5</v>
      </c>
      <c r="AC39" s="51">
        <v>145.5</v>
      </c>
      <c r="AD39" s="51">
        <v>145.5</v>
      </c>
      <c r="AE39" s="51">
        <v>121</v>
      </c>
      <c r="AF39" s="50">
        <v>93.8</v>
      </c>
      <c r="AG39" s="64">
        <v>144</v>
      </c>
      <c r="AH39" s="56">
        <f t="shared" si="2"/>
        <v>145.6</v>
      </c>
      <c r="AI39" s="57">
        <f t="shared" si="3"/>
        <v>31.7</v>
      </c>
      <c r="AK39" s="58"/>
    </row>
    <row r="40" spans="1:88" x14ac:dyDescent="0.25">
      <c r="A40" s="68" t="s">
        <v>47</v>
      </c>
      <c r="B40" s="63">
        <v>22.3</v>
      </c>
      <c r="C40" s="63">
        <v>0</v>
      </c>
      <c r="D40" s="63">
        <v>0</v>
      </c>
      <c r="E40" s="63">
        <v>24.3</v>
      </c>
      <c r="F40" s="63">
        <v>45.5</v>
      </c>
      <c r="G40" s="63">
        <v>63.3</v>
      </c>
      <c r="H40" s="63">
        <v>63.5</v>
      </c>
      <c r="I40" s="63">
        <v>63.4</v>
      </c>
      <c r="J40" s="63">
        <v>68.8</v>
      </c>
      <c r="K40" s="63">
        <v>69.599999999999994</v>
      </c>
      <c r="L40" s="63">
        <v>70.599999999999994</v>
      </c>
      <c r="M40" s="53">
        <v>71.3</v>
      </c>
      <c r="N40" s="53">
        <v>71.3</v>
      </c>
      <c r="O40" s="53">
        <v>71.3</v>
      </c>
      <c r="P40" s="53">
        <v>71.3</v>
      </c>
      <c r="Q40" s="53">
        <v>71.3</v>
      </c>
      <c r="R40" s="53">
        <v>50</v>
      </c>
      <c r="S40" s="53">
        <v>60</v>
      </c>
      <c r="T40" s="53">
        <v>59.2</v>
      </c>
      <c r="U40" s="53">
        <v>59.2</v>
      </c>
      <c r="V40" s="53">
        <v>68.900000000000006</v>
      </c>
      <c r="W40" s="53">
        <v>68.900000000000006</v>
      </c>
      <c r="X40" s="53">
        <v>68.900000000000006</v>
      </c>
      <c r="Y40" s="53">
        <v>68.900000000000006</v>
      </c>
      <c r="Z40" s="53">
        <v>68.900000000000006</v>
      </c>
      <c r="AA40" s="53">
        <v>71.099999999999994</v>
      </c>
      <c r="AB40" s="53">
        <v>70.599999999999994</v>
      </c>
      <c r="AC40" s="53">
        <v>70.599999999999994</v>
      </c>
      <c r="AD40" s="53">
        <v>70.599999999999994</v>
      </c>
      <c r="AE40" s="53">
        <v>60.34</v>
      </c>
      <c r="AF40" s="63">
        <v>54.2</v>
      </c>
      <c r="AG40" s="69">
        <v>70</v>
      </c>
      <c r="AH40" s="56">
        <f t="shared" si="2"/>
        <v>71.3</v>
      </c>
      <c r="AI40" s="57">
        <f t="shared" si="3"/>
        <v>0</v>
      </c>
      <c r="AK40" s="58"/>
    </row>
    <row r="41" spans="1:88" x14ac:dyDescent="0.25">
      <c r="A41" s="68" t="s">
        <v>48</v>
      </c>
      <c r="B41" s="63">
        <v>58.5</v>
      </c>
      <c r="C41" s="63">
        <v>53</v>
      </c>
      <c r="D41" s="63">
        <v>53</v>
      </c>
      <c r="E41" s="63">
        <v>40.5</v>
      </c>
      <c r="F41" s="63">
        <v>31.7</v>
      </c>
      <c r="G41" s="63">
        <v>32.1</v>
      </c>
      <c r="H41" s="63">
        <v>40.700000000000003</v>
      </c>
      <c r="I41" s="63">
        <v>40.6</v>
      </c>
      <c r="J41" s="63">
        <v>54.9</v>
      </c>
      <c r="K41" s="63">
        <v>55</v>
      </c>
      <c r="L41" s="63">
        <v>68.900000000000006</v>
      </c>
      <c r="M41" s="53">
        <v>68</v>
      </c>
      <c r="N41" s="53">
        <v>68</v>
      </c>
      <c r="O41" s="53">
        <v>68</v>
      </c>
      <c r="P41" s="53">
        <v>68</v>
      </c>
      <c r="Q41" s="53">
        <v>68</v>
      </c>
      <c r="R41" s="53">
        <v>68</v>
      </c>
      <c r="S41" s="53">
        <v>68</v>
      </c>
      <c r="T41" s="53">
        <v>65.8</v>
      </c>
      <c r="U41" s="53">
        <v>65.8</v>
      </c>
      <c r="V41" s="53">
        <v>68</v>
      </c>
      <c r="W41" s="53">
        <v>68</v>
      </c>
      <c r="X41" s="53">
        <v>68</v>
      </c>
      <c r="Y41" s="53">
        <v>68</v>
      </c>
      <c r="Z41" s="53">
        <v>68</v>
      </c>
      <c r="AA41" s="53">
        <v>67.400000000000006</v>
      </c>
      <c r="AB41" s="53">
        <v>67.400000000000006</v>
      </c>
      <c r="AC41" s="53">
        <v>67.400000000000006</v>
      </c>
      <c r="AD41" s="53">
        <v>67.400000000000006</v>
      </c>
      <c r="AE41" s="53">
        <v>60</v>
      </c>
      <c r="AF41" s="63">
        <v>66</v>
      </c>
      <c r="AG41" s="69">
        <v>69</v>
      </c>
      <c r="AH41" s="56">
        <f t="shared" si="2"/>
        <v>68.900000000000006</v>
      </c>
      <c r="AI41" s="57">
        <f t="shared" si="3"/>
        <v>31.7</v>
      </c>
      <c r="AK41" s="58"/>
    </row>
    <row r="42" spans="1:88" x14ac:dyDescent="0.25">
      <c r="A42" s="68" t="s">
        <v>49</v>
      </c>
      <c r="B42" s="53">
        <v>60.9</v>
      </c>
      <c r="C42" s="63">
        <v>60.9</v>
      </c>
      <c r="D42" s="63">
        <v>60.7</v>
      </c>
      <c r="E42" s="63">
        <v>60.7</v>
      </c>
      <c r="F42" s="63">
        <v>60.7</v>
      </c>
      <c r="G42" s="63">
        <v>60.7</v>
      </c>
      <c r="H42" s="63">
        <v>60.7</v>
      </c>
      <c r="I42" s="63">
        <v>60.7</v>
      </c>
      <c r="J42" s="63">
        <v>60.7</v>
      </c>
      <c r="K42" s="63">
        <v>60.7</v>
      </c>
      <c r="L42" s="63">
        <v>60.7</v>
      </c>
      <c r="M42" s="53">
        <v>60.7</v>
      </c>
      <c r="N42" s="53">
        <v>60.7</v>
      </c>
      <c r="O42" s="53">
        <v>60.7</v>
      </c>
      <c r="P42" s="53">
        <v>60.7</v>
      </c>
      <c r="Q42" s="53">
        <v>60.7</v>
      </c>
      <c r="R42" s="53">
        <v>60.7</v>
      </c>
      <c r="S42" s="53">
        <v>60.7</v>
      </c>
      <c r="T42" s="53">
        <v>60.7</v>
      </c>
      <c r="U42" s="53">
        <v>60.7</v>
      </c>
      <c r="V42" s="53">
        <v>60.7</v>
      </c>
      <c r="W42" s="53">
        <v>60.7</v>
      </c>
      <c r="X42" s="53">
        <v>60.7</v>
      </c>
      <c r="Y42" s="53">
        <v>60.7</v>
      </c>
      <c r="Z42" s="53">
        <v>60.7</v>
      </c>
      <c r="AA42" s="53">
        <v>60.7</v>
      </c>
      <c r="AB42" s="53">
        <v>60.7</v>
      </c>
      <c r="AC42" s="53">
        <v>60.7</v>
      </c>
      <c r="AD42" s="53">
        <v>60.7</v>
      </c>
      <c r="AE42" s="53">
        <v>60.7</v>
      </c>
      <c r="AF42" s="53">
        <v>60.9</v>
      </c>
      <c r="AG42" s="69">
        <v>60</v>
      </c>
      <c r="AH42" s="56">
        <f t="shared" si="2"/>
        <v>60.9</v>
      </c>
      <c r="AI42" s="57">
        <f t="shared" si="3"/>
        <v>60.7</v>
      </c>
      <c r="AK42" s="58"/>
    </row>
    <row r="43" spans="1:88" x14ac:dyDescent="0.25">
      <c r="A43" s="68" t="s">
        <v>50</v>
      </c>
      <c r="B43" s="53">
        <v>10</v>
      </c>
      <c r="C43" s="63">
        <v>10</v>
      </c>
      <c r="D43" s="63">
        <v>10</v>
      </c>
      <c r="E43" s="63">
        <v>10</v>
      </c>
      <c r="F43" s="63">
        <v>10</v>
      </c>
      <c r="G43" s="63">
        <v>10.6</v>
      </c>
      <c r="H43" s="63">
        <v>10.6</v>
      </c>
      <c r="I43" s="63">
        <v>15</v>
      </c>
      <c r="J43" s="63">
        <v>28.2</v>
      </c>
      <c r="K43" s="63">
        <v>28.2</v>
      </c>
      <c r="L43" s="63">
        <v>28.2</v>
      </c>
      <c r="M43" s="51">
        <v>28.2</v>
      </c>
      <c r="N43" s="51">
        <v>28.2</v>
      </c>
      <c r="O43" s="51">
        <v>28.2</v>
      </c>
      <c r="P43" s="51">
        <v>28.2</v>
      </c>
      <c r="Q43" s="51">
        <v>14</v>
      </c>
      <c r="R43" s="51">
        <v>10</v>
      </c>
      <c r="S43" s="51">
        <v>10</v>
      </c>
      <c r="T43" s="51">
        <v>10</v>
      </c>
      <c r="U43" s="51">
        <v>10</v>
      </c>
      <c r="V43" s="51">
        <v>10</v>
      </c>
      <c r="W43" s="51">
        <v>10</v>
      </c>
      <c r="X43" s="51">
        <v>10</v>
      </c>
      <c r="Y43" s="51">
        <v>10</v>
      </c>
      <c r="Z43" s="51">
        <v>10</v>
      </c>
      <c r="AA43" s="51">
        <v>10</v>
      </c>
      <c r="AB43" s="51">
        <v>27</v>
      </c>
      <c r="AC43" s="51">
        <v>27</v>
      </c>
      <c r="AD43" s="51">
        <v>15</v>
      </c>
      <c r="AE43" s="51">
        <v>15</v>
      </c>
      <c r="AF43" s="53">
        <v>10.3</v>
      </c>
      <c r="AG43" s="69">
        <v>30</v>
      </c>
      <c r="AH43" s="56">
        <f t="shared" si="2"/>
        <v>28.2</v>
      </c>
      <c r="AI43" s="57">
        <f t="shared" si="3"/>
        <v>10</v>
      </c>
      <c r="AK43" s="58"/>
    </row>
    <row r="44" spans="1:88" x14ac:dyDescent="0.25">
      <c r="A44" s="68" t="s">
        <v>51</v>
      </c>
      <c r="B44" s="51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51">
        <v>18</v>
      </c>
      <c r="C45" s="75">
        <v>18</v>
      </c>
      <c r="D45" s="75">
        <v>18</v>
      </c>
      <c r="E45" s="75">
        <v>18</v>
      </c>
      <c r="F45" s="75">
        <v>18</v>
      </c>
      <c r="G45" s="75">
        <v>18</v>
      </c>
      <c r="H45" s="75">
        <v>18</v>
      </c>
      <c r="I45" s="75">
        <v>18</v>
      </c>
      <c r="J45" s="75">
        <v>18</v>
      </c>
      <c r="K45" s="75">
        <v>18</v>
      </c>
      <c r="L45" s="75">
        <v>18</v>
      </c>
      <c r="M45" s="51">
        <v>18</v>
      </c>
      <c r="N45" s="51">
        <v>18</v>
      </c>
      <c r="O45" s="51">
        <v>18</v>
      </c>
      <c r="P45" s="51">
        <v>0</v>
      </c>
      <c r="Q45" s="51">
        <v>0</v>
      </c>
      <c r="R45" s="51">
        <v>0</v>
      </c>
      <c r="S45" s="51">
        <v>18</v>
      </c>
      <c r="T45" s="51">
        <v>18</v>
      </c>
      <c r="U45" s="51">
        <v>18</v>
      </c>
      <c r="V45" s="51">
        <v>18</v>
      </c>
      <c r="W45" s="51">
        <v>18</v>
      </c>
      <c r="X45" s="51">
        <v>18</v>
      </c>
      <c r="Y45" s="51">
        <v>18</v>
      </c>
      <c r="Z45" s="51">
        <v>18</v>
      </c>
      <c r="AA45" s="51">
        <v>18</v>
      </c>
      <c r="AB45" s="51">
        <v>18</v>
      </c>
      <c r="AC45" s="51">
        <v>18</v>
      </c>
      <c r="AD45" s="51">
        <v>18</v>
      </c>
      <c r="AE45" s="51">
        <v>18</v>
      </c>
      <c r="AF45" s="51">
        <v>18</v>
      </c>
      <c r="AG45" s="69">
        <v>24</v>
      </c>
      <c r="AH45" s="56">
        <f t="shared" si="2"/>
        <v>18</v>
      </c>
      <c r="AI45" s="57">
        <f t="shared" si="3"/>
        <v>0</v>
      </c>
      <c r="AK45" s="58"/>
    </row>
    <row r="46" spans="1:88" x14ac:dyDescent="0.25">
      <c r="A46" s="68" t="s">
        <v>53</v>
      </c>
      <c r="B46" s="51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51">
        <v>14</v>
      </c>
      <c r="C47" s="63">
        <v>14</v>
      </c>
      <c r="D47" s="63">
        <v>14</v>
      </c>
      <c r="E47" s="63">
        <v>14</v>
      </c>
      <c r="F47" s="63">
        <v>14</v>
      </c>
      <c r="G47" s="63">
        <v>14</v>
      </c>
      <c r="H47" s="63">
        <v>14</v>
      </c>
      <c r="I47" s="63">
        <v>14</v>
      </c>
      <c r="J47" s="63">
        <v>14</v>
      </c>
      <c r="K47" s="63">
        <v>14</v>
      </c>
      <c r="L47" s="63">
        <v>14</v>
      </c>
      <c r="M47" s="51">
        <v>14</v>
      </c>
      <c r="N47" s="51">
        <v>14</v>
      </c>
      <c r="O47" s="51">
        <v>14</v>
      </c>
      <c r="P47" s="51">
        <v>0</v>
      </c>
      <c r="Q47" s="51">
        <v>0</v>
      </c>
      <c r="R47" s="51">
        <v>0</v>
      </c>
      <c r="S47" s="51">
        <v>14</v>
      </c>
      <c r="T47" s="51">
        <v>14</v>
      </c>
      <c r="U47" s="51">
        <v>14</v>
      </c>
      <c r="V47" s="51">
        <v>14</v>
      </c>
      <c r="W47" s="51">
        <v>14</v>
      </c>
      <c r="X47" s="51">
        <v>14</v>
      </c>
      <c r="Y47" s="51">
        <v>14</v>
      </c>
      <c r="Z47" s="51">
        <v>14</v>
      </c>
      <c r="AA47" s="51">
        <v>14</v>
      </c>
      <c r="AB47" s="51">
        <v>14</v>
      </c>
      <c r="AC47" s="51">
        <v>14</v>
      </c>
      <c r="AD47" s="51">
        <v>14</v>
      </c>
      <c r="AE47" s="51">
        <v>14</v>
      </c>
      <c r="AF47" s="51">
        <v>14</v>
      </c>
      <c r="AG47" s="69">
        <v>14.1</v>
      </c>
      <c r="AH47" s="56">
        <f t="shared" si="2"/>
        <v>14</v>
      </c>
      <c r="AI47" s="57">
        <f t="shared" si="3"/>
        <v>0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51">
        <v>8.5</v>
      </c>
      <c r="C48" s="75">
        <v>8.5</v>
      </c>
      <c r="D48" s="75">
        <v>8.5</v>
      </c>
      <c r="E48" s="75">
        <v>8.5</v>
      </c>
      <c r="F48" s="75">
        <v>8.5</v>
      </c>
      <c r="G48" s="75">
        <v>8.5</v>
      </c>
      <c r="H48" s="75">
        <v>8.5</v>
      </c>
      <c r="I48" s="75">
        <v>8.5</v>
      </c>
      <c r="J48" s="75">
        <v>8.5</v>
      </c>
      <c r="K48" s="75">
        <v>8.5</v>
      </c>
      <c r="L48" s="75">
        <v>8.5</v>
      </c>
      <c r="M48" s="51">
        <v>8.5</v>
      </c>
      <c r="N48" s="51">
        <v>8.5</v>
      </c>
      <c r="O48" s="51">
        <v>8.5</v>
      </c>
      <c r="P48" s="51">
        <v>8.5</v>
      </c>
      <c r="Q48" s="51">
        <v>8.5</v>
      </c>
      <c r="R48" s="51">
        <v>8.5</v>
      </c>
      <c r="S48" s="51">
        <v>8.5</v>
      </c>
      <c r="T48" s="51">
        <v>8.5</v>
      </c>
      <c r="U48" s="51">
        <v>8.5</v>
      </c>
      <c r="V48" s="51">
        <v>8.5</v>
      </c>
      <c r="W48" s="51">
        <v>8.5</v>
      </c>
      <c r="X48" s="51">
        <v>8.5</v>
      </c>
      <c r="Y48" s="51">
        <v>8.5</v>
      </c>
      <c r="Z48" s="51">
        <v>8.5</v>
      </c>
      <c r="AA48" s="51">
        <v>8.5</v>
      </c>
      <c r="AB48" s="51">
        <v>8.5</v>
      </c>
      <c r="AC48" s="51">
        <v>8.5</v>
      </c>
      <c r="AD48" s="51">
        <v>8.5</v>
      </c>
      <c r="AE48" s="51">
        <v>8.5</v>
      </c>
      <c r="AF48" s="51">
        <v>8.5</v>
      </c>
      <c r="AG48" s="69">
        <v>14</v>
      </c>
      <c r="AH48" s="56">
        <f t="shared" si="2"/>
        <v>8.5</v>
      </c>
      <c r="AI48" s="57">
        <f t="shared" si="3"/>
        <v>8.5</v>
      </c>
      <c r="AK48" s="58"/>
    </row>
    <row r="49" spans="1:37" x14ac:dyDescent="0.25">
      <c r="A49" s="68" t="s">
        <v>56</v>
      </c>
      <c r="B49" s="51">
        <v>9</v>
      </c>
      <c r="C49" s="63">
        <v>9</v>
      </c>
      <c r="D49" s="63">
        <v>9</v>
      </c>
      <c r="E49" s="63">
        <v>9</v>
      </c>
      <c r="F49" s="63">
        <v>9</v>
      </c>
      <c r="G49" s="63">
        <v>9</v>
      </c>
      <c r="H49" s="63">
        <v>9</v>
      </c>
      <c r="I49" s="63">
        <v>9</v>
      </c>
      <c r="J49" s="63">
        <v>9</v>
      </c>
      <c r="K49" s="63">
        <v>9</v>
      </c>
      <c r="L49" s="63">
        <v>9</v>
      </c>
      <c r="M49" s="51">
        <v>9</v>
      </c>
      <c r="N49" s="51">
        <v>9</v>
      </c>
      <c r="O49" s="51">
        <v>9</v>
      </c>
      <c r="P49" s="51">
        <v>9</v>
      </c>
      <c r="Q49" s="51">
        <v>9</v>
      </c>
      <c r="R49" s="51">
        <v>9</v>
      </c>
      <c r="S49" s="51">
        <v>9</v>
      </c>
      <c r="T49" s="51">
        <v>9</v>
      </c>
      <c r="U49" s="51">
        <v>9</v>
      </c>
      <c r="V49" s="51">
        <v>9</v>
      </c>
      <c r="W49" s="51">
        <v>9</v>
      </c>
      <c r="X49" s="51">
        <v>9</v>
      </c>
      <c r="Y49" s="51">
        <v>9</v>
      </c>
      <c r="Z49" s="51">
        <v>9</v>
      </c>
      <c r="AA49" s="51">
        <v>9</v>
      </c>
      <c r="AB49" s="51">
        <v>9</v>
      </c>
      <c r="AC49" s="51">
        <v>9</v>
      </c>
      <c r="AD49" s="51">
        <v>9</v>
      </c>
      <c r="AE49" s="51">
        <v>9</v>
      </c>
      <c r="AF49" s="51">
        <v>9</v>
      </c>
      <c r="AG49" s="69">
        <v>10.050000000000001</v>
      </c>
      <c r="AH49" s="56">
        <f t="shared" si="2"/>
        <v>9</v>
      </c>
      <c r="AI49" s="57">
        <f t="shared" si="3"/>
        <v>9</v>
      </c>
      <c r="AK49" s="58"/>
    </row>
    <row r="50" spans="1:37" x14ac:dyDescent="0.25">
      <c r="A50" s="68" t="s">
        <v>57</v>
      </c>
      <c r="B50" s="51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63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f>B199</f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v>3.54</v>
      </c>
      <c r="U51" s="78">
        <f t="shared" ref="U51:AG51" si="7">U199</f>
        <v>3.54</v>
      </c>
      <c r="V51" s="78">
        <f t="shared" si="7"/>
        <v>3.54</v>
      </c>
      <c r="W51" s="78">
        <f t="shared" si="7"/>
        <v>3.54</v>
      </c>
      <c r="X51" s="78">
        <v>3.54</v>
      </c>
      <c r="Y51" s="78">
        <f t="shared" si="7"/>
        <v>3.54</v>
      </c>
      <c r="Z51" s="78">
        <v>3.54</v>
      </c>
      <c r="AA51" s="78">
        <f t="shared" si="7"/>
        <v>3.54</v>
      </c>
      <c r="AB51" s="78">
        <f t="shared" si="7"/>
        <v>3.54</v>
      </c>
      <c r="AC51" s="78">
        <f t="shared" si="7"/>
        <v>3.54</v>
      </c>
      <c r="AD51" s="78">
        <f t="shared" si="7"/>
        <v>3.54</v>
      </c>
      <c r="AE51" s="78">
        <f t="shared" si="7"/>
        <v>3.54</v>
      </c>
      <c r="AF51" s="78">
        <f t="shared" si="7"/>
        <v>3.54</v>
      </c>
      <c r="AG51" s="78">
        <f t="shared" si="7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>SUM(B39:B51)</f>
        <v>250.93999999999997</v>
      </c>
      <c r="C52" s="74">
        <f t="shared" ref="C52:AF52" si="8">SUM(C39:C51)</f>
        <v>215.43999999999997</v>
      </c>
      <c r="D52" s="74">
        <f t="shared" si="8"/>
        <v>215.23999999999998</v>
      </c>
      <c r="E52" s="74">
        <f t="shared" si="8"/>
        <v>227.23999999999998</v>
      </c>
      <c r="F52" s="74">
        <f t="shared" si="8"/>
        <v>238.84</v>
      </c>
      <c r="G52" s="74">
        <f t="shared" si="8"/>
        <v>270.94000000000005</v>
      </c>
      <c r="H52" s="74">
        <f t="shared" si="8"/>
        <v>315.94</v>
      </c>
      <c r="I52" s="74">
        <f t="shared" si="8"/>
        <v>330.24</v>
      </c>
      <c r="J52" s="74">
        <f t="shared" si="8"/>
        <v>369.44</v>
      </c>
      <c r="K52" s="74">
        <f t="shared" si="8"/>
        <v>418.34</v>
      </c>
      <c r="L52" s="74">
        <f t="shared" si="8"/>
        <v>433.24</v>
      </c>
      <c r="M52" s="74">
        <f t="shared" si="8"/>
        <v>433.03999999999996</v>
      </c>
      <c r="N52" s="74">
        <f t="shared" si="8"/>
        <v>433.03999999999996</v>
      </c>
      <c r="O52" s="74">
        <f t="shared" si="8"/>
        <v>433.03999999999996</v>
      </c>
      <c r="P52" s="74">
        <f t="shared" si="8"/>
        <v>401.03999999999996</v>
      </c>
      <c r="Q52" s="74">
        <f t="shared" si="8"/>
        <v>386.84</v>
      </c>
      <c r="R52" s="74">
        <f t="shared" si="8"/>
        <v>361.54</v>
      </c>
      <c r="S52" s="74">
        <f t="shared" si="8"/>
        <v>401.94</v>
      </c>
      <c r="T52" s="74">
        <f t="shared" si="8"/>
        <v>399.94</v>
      </c>
      <c r="U52" s="74">
        <f t="shared" si="8"/>
        <v>391.44</v>
      </c>
      <c r="V52" s="74">
        <f t="shared" si="8"/>
        <v>412.34</v>
      </c>
      <c r="W52" s="74">
        <f t="shared" si="8"/>
        <v>412.34</v>
      </c>
      <c r="X52" s="74">
        <f t="shared" si="8"/>
        <v>412.34</v>
      </c>
      <c r="Y52" s="74">
        <f t="shared" si="8"/>
        <v>412.34</v>
      </c>
      <c r="Z52" s="74">
        <f t="shared" si="8"/>
        <v>412.34</v>
      </c>
      <c r="AA52" s="74">
        <f t="shared" si="8"/>
        <v>413.94</v>
      </c>
      <c r="AB52" s="74">
        <f t="shared" si="8"/>
        <v>430.44</v>
      </c>
      <c r="AC52" s="74">
        <f t="shared" si="8"/>
        <v>430.44</v>
      </c>
      <c r="AD52" s="74">
        <f t="shared" si="8"/>
        <v>418.44</v>
      </c>
      <c r="AE52" s="74">
        <f t="shared" si="8"/>
        <v>376.28000000000003</v>
      </c>
      <c r="AF52" s="74">
        <f t="shared" si="8"/>
        <v>344.44</v>
      </c>
      <c r="AG52" s="79">
        <f>SUM(AG39:AG51)</f>
        <v>489.91</v>
      </c>
      <c r="AH52" s="56">
        <f t="shared" si="2"/>
        <v>433.24</v>
      </c>
      <c r="AI52" s="57">
        <f t="shared" si="3"/>
        <v>215.23999999999998</v>
      </c>
      <c r="AK52" s="58"/>
    </row>
    <row r="53" spans="1:37" x14ac:dyDescent="0.25">
      <c r="A53" s="59" t="s">
        <v>60</v>
      </c>
      <c r="B53" s="51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50.9</v>
      </c>
      <c r="M53" s="63">
        <v>60</v>
      </c>
      <c r="N53" s="63">
        <v>40</v>
      </c>
      <c r="O53" s="63">
        <v>11.5</v>
      </c>
      <c r="P53" s="80">
        <v>0</v>
      </c>
      <c r="Q53" s="80">
        <v>0</v>
      </c>
      <c r="R53" s="80">
        <v>0</v>
      </c>
      <c r="S53" s="51">
        <v>0</v>
      </c>
      <c r="T53" s="51">
        <v>0</v>
      </c>
      <c r="U53" s="51">
        <v>0</v>
      </c>
      <c r="V53" s="51">
        <v>12.6</v>
      </c>
      <c r="W53" s="51">
        <v>50.3</v>
      </c>
      <c r="X53" s="51">
        <v>59</v>
      </c>
      <c r="Y53" s="51">
        <v>49.9</v>
      </c>
      <c r="Z53" s="51">
        <v>43.7</v>
      </c>
      <c r="AA53" s="51">
        <v>29.4</v>
      </c>
      <c r="AB53" s="51">
        <v>10.199999999999999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60</v>
      </c>
      <c r="AI53" s="57">
        <f t="shared" si="3"/>
        <v>0</v>
      </c>
      <c r="AK53" s="58"/>
    </row>
    <row r="54" spans="1:37" x14ac:dyDescent="0.25">
      <c r="A54" s="68" t="s">
        <v>61</v>
      </c>
      <c r="B54" s="5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v>23.5</v>
      </c>
      <c r="M54" s="63">
        <v>27</v>
      </c>
      <c r="N54" s="63">
        <v>20</v>
      </c>
      <c r="O54" s="63">
        <v>3.9</v>
      </c>
      <c r="P54" s="80">
        <v>0</v>
      </c>
      <c r="Q54" s="80">
        <v>0</v>
      </c>
      <c r="R54" s="80">
        <v>0</v>
      </c>
      <c r="S54" s="51">
        <v>0</v>
      </c>
      <c r="T54" s="51">
        <v>0</v>
      </c>
      <c r="U54" s="51">
        <v>0</v>
      </c>
      <c r="V54" s="53">
        <v>0</v>
      </c>
      <c r="W54" s="53">
        <v>19.2</v>
      </c>
      <c r="X54" s="53">
        <v>28.2</v>
      </c>
      <c r="Y54" s="53">
        <v>19.2</v>
      </c>
      <c r="Z54" s="53">
        <v>20.5</v>
      </c>
      <c r="AA54" s="53">
        <v>16.100000000000001</v>
      </c>
      <c r="AB54" s="53">
        <v>7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28.2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81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8.6</v>
      </c>
      <c r="M55" s="75">
        <v>9.8000000000000007</v>
      </c>
      <c r="N55" s="75">
        <v>7.5</v>
      </c>
      <c r="O55" s="75">
        <v>1.4</v>
      </c>
      <c r="P55" s="82">
        <v>0</v>
      </c>
      <c r="Q55" s="82">
        <v>0</v>
      </c>
      <c r="R55" s="82">
        <v>0</v>
      </c>
      <c r="S55" s="51">
        <v>0</v>
      </c>
      <c r="T55" s="51">
        <v>0</v>
      </c>
      <c r="U55" s="51">
        <v>0</v>
      </c>
      <c r="V55" s="81">
        <v>0</v>
      </c>
      <c r="W55" s="81">
        <v>7</v>
      </c>
      <c r="X55" s="81">
        <v>10.5</v>
      </c>
      <c r="Y55" s="81">
        <v>7</v>
      </c>
      <c r="Z55" s="81">
        <v>7.5</v>
      </c>
      <c r="AA55" s="81">
        <v>5.9</v>
      </c>
      <c r="AB55" s="81">
        <v>2.6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10.5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>SUM(C53:C55)</f>
        <v>0</v>
      </c>
      <c r="D56" s="74">
        <f t="shared" ref="D56:AF56" si="9">SUM(D53:D55)</f>
        <v>0</v>
      </c>
      <c r="E56" s="74">
        <f t="shared" si="9"/>
        <v>0</v>
      </c>
      <c r="F56" s="74">
        <f t="shared" si="9"/>
        <v>0</v>
      </c>
      <c r="G56" s="74">
        <f t="shared" si="9"/>
        <v>0</v>
      </c>
      <c r="H56" s="74">
        <f t="shared" si="9"/>
        <v>0</v>
      </c>
      <c r="I56" s="74">
        <f t="shared" si="9"/>
        <v>0</v>
      </c>
      <c r="J56" s="74">
        <f t="shared" si="9"/>
        <v>0</v>
      </c>
      <c r="K56" s="74">
        <f t="shared" si="9"/>
        <v>0</v>
      </c>
      <c r="L56" s="74">
        <f t="shared" si="9"/>
        <v>83</v>
      </c>
      <c r="M56" s="74">
        <f t="shared" si="9"/>
        <v>96.8</v>
      </c>
      <c r="N56" s="74">
        <f t="shared" si="9"/>
        <v>67.5</v>
      </c>
      <c r="O56" s="74">
        <f t="shared" si="9"/>
        <v>16.8</v>
      </c>
      <c r="P56" s="74">
        <f t="shared" si="9"/>
        <v>0</v>
      </c>
      <c r="Q56" s="74">
        <f t="shared" si="9"/>
        <v>0</v>
      </c>
      <c r="R56" s="74">
        <f t="shared" si="9"/>
        <v>0</v>
      </c>
      <c r="S56" s="74">
        <f t="shared" si="9"/>
        <v>0</v>
      </c>
      <c r="T56" s="74">
        <f t="shared" si="9"/>
        <v>0</v>
      </c>
      <c r="U56" s="74">
        <f t="shared" si="9"/>
        <v>0</v>
      </c>
      <c r="V56" s="74">
        <f t="shared" si="9"/>
        <v>12.6</v>
      </c>
      <c r="W56" s="74">
        <f t="shared" si="9"/>
        <v>76.5</v>
      </c>
      <c r="X56" s="74">
        <f t="shared" si="9"/>
        <v>97.7</v>
      </c>
      <c r="Y56" s="74">
        <f t="shared" si="9"/>
        <v>76.099999999999994</v>
      </c>
      <c r="Z56" s="74">
        <f t="shared" si="9"/>
        <v>71.7</v>
      </c>
      <c r="AA56" s="74">
        <f t="shared" si="9"/>
        <v>51.4</v>
      </c>
      <c r="AB56" s="74">
        <f t="shared" si="9"/>
        <v>19.8</v>
      </c>
      <c r="AC56" s="74">
        <f t="shared" si="9"/>
        <v>0</v>
      </c>
      <c r="AD56" s="74">
        <f t="shared" si="9"/>
        <v>0</v>
      </c>
      <c r="AE56" s="74">
        <f t="shared" si="9"/>
        <v>0</v>
      </c>
      <c r="AF56" s="74">
        <f t="shared" si="9"/>
        <v>0</v>
      </c>
      <c r="AG56" s="79">
        <f>SUM(AG53:AG55)</f>
        <v>106</v>
      </c>
      <c r="AH56" s="56">
        <f t="shared" si="2"/>
        <v>97.7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  <c r="N58" s="53">
        <v>0</v>
      </c>
      <c r="O58" s="53">
        <v>0</v>
      </c>
      <c r="P58" s="53">
        <v>0</v>
      </c>
      <c r="Q58" s="53">
        <v>0</v>
      </c>
      <c r="R58" s="53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0</v>
      </c>
      <c r="AE58" s="51">
        <v>0</v>
      </c>
      <c r="AF58" s="51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0</v>
      </c>
      <c r="C59" s="53">
        <v>70</v>
      </c>
      <c r="D59" s="53">
        <v>80</v>
      </c>
      <c r="E59" s="53">
        <v>78</v>
      </c>
      <c r="F59" s="53">
        <v>59</v>
      </c>
      <c r="G59" s="53">
        <v>60</v>
      </c>
      <c r="H59" s="53">
        <v>65.3</v>
      </c>
      <c r="I59" s="53">
        <v>27.6</v>
      </c>
      <c r="J59" s="53">
        <v>5</v>
      </c>
      <c r="K59" s="53">
        <v>0</v>
      </c>
      <c r="L59" s="53">
        <v>3</v>
      </c>
      <c r="M59" s="53">
        <v>36.5</v>
      </c>
      <c r="N59" s="53">
        <v>76</v>
      </c>
      <c r="O59" s="53">
        <v>185</v>
      </c>
      <c r="P59" s="53">
        <v>289</v>
      </c>
      <c r="Q59" s="53">
        <v>245</v>
      </c>
      <c r="R59" s="53">
        <v>239</v>
      </c>
      <c r="S59" s="53">
        <v>221.5</v>
      </c>
      <c r="T59" s="53">
        <v>230</v>
      </c>
      <c r="U59" s="53">
        <v>223</v>
      </c>
      <c r="V59" s="53">
        <v>90</v>
      </c>
      <c r="W59" s="53">
        <v>90</v>
      </c>
      <c r="X59" s="53">
        <v>76</v>
      </c>
      <c r="Y59" s="53">
        <v>0</v>
      </c>
      <c r="Z59" s="53">
        <v>-12</v>
      </c>
      <c r="AA59" s="53">
        <v>-41</v>
      </c>
      <c r="AB59" s="53">
        <v>75.2</v>
      </c>
      <c r="AC59" s="53">
        <v>71.599999999999994</v>
      </c>
      <c r="AD59" s="53">
        <v>54.4</v>
      </c>
      <c r="AE59" s="53">
        <v>86.9</v>
      </c>
      <c r="AF59" s="53">
        <v>51.8</v>
      </c>
      <c r="AG59" s="86"/>
      <c r="AH59" s="56">
        <f t="shared" si="2"/>
        <v>289</v>
      </c>
      <c r="AI59" s="57">
        <f t="shared" si="3"/>
        <v>-41</v>
      </c>
      <c r="AK59" s="58"/>
    </row>
    <row r="60" spans="1:37" x14ac:dyDescent="0.25">
      <c r="A60" s="68" t="s">
        <v>67</v>
      </c>
      <c r="B60" s="53">
        <v>0</v>
      </c>
      <c r="C60" s="53">
        <v>0</v>
      </c>
      <c r="D60" s="53">
        <v>0</v>
      </c>
      <c r="E60" s="53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51">
        <v>0</v>
      </c>
      <c r="C61" s="53">
        <v>0</v>
      </c>
      <c r="D61" s="53">
        <v>0</v>
      </c>
      <c r="E61" s="53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0</v>
      </c>
      <c r="U61" s="60">
        <v>0</v>
      </c>
      <c r="V61" s="60">
        <v>0</v>
      </c>
      <c r="W61" s="60">
        <v>0</v>
      </c>
      <c r="X61" s="60">
        <v>0</v>
      </c>
      <c r="Y61" s="60">
        <v>0</v>
      </c>
      <c r="Z61" s="60">
        <v>0</v>
      </c>
      <c r="AA61" s="60">
        <v>0</v>
      </c>
      <c r="AB61" s="60">
        <v>0</v>
      </c>
      <c r="AC61" s="60">
        <v>0</v>
      </c>
      <c r="AD61" s="60">
        <v>0</v>
      </c>
      <c r="AE61" s="60">
        <v>0</v>
      </c>
      <c r="AF61" s="60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2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0</v>
      </c>
      <c r="AF62" s="53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2">
        <v>0</v>
      </c>
      <c r="C63" s="53">
        <v>0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53">
        <v>0</v>
      </c>
      <c r="AF63" s="53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53">
        <v>0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53">
        <v>0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0</v>
      </c>
      <c r="AF65" s="53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5">
        <v>0</v>
      </c>
      <c r="C66" s="53">
        <v>0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5">
        <v>0</v>
      </c>
      <c r="C67" s="53">
        <v>0</v>
      </c>
      <c r="D67" s="53">
        <v>0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0</v>
      </c>
      <c r="AF67" s="53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0</v>
      </c>
      <c r="C68" s="74">
        <f>SUM(C57:C67)</f>
        <v>70</v>
      </c>
      <c r="D68" s="74">
        <f t="shared" ref="D68:AF68" si="10">SUM(D57:D67)</f>
        <v>80</v>
      </c>
      <c r="E68" s="74">
        <f t="shared" si="10"/>
        <v>78</v>
      </c>
      <c r="F68" s="74">
        <f t="shared" si="10"/>
        <v>59</v>
      </c>
      <c r="G68" s="74">
        <f t="shared" si="10"/>
        <v>60</v>
      </c>
      <c r="H68" s="74">
        <f t="shared" si="10"/>
        <v>65.3</v>
      </c>
      <c r="I68" s="74">
        <f t="shared" si="10"/>
        <v>27.6</v>
      </c>
      <c r="J68" s="74">
        <f t="shared" si="10"/>
        <v>5</v>
      </c>
      <c r="K68" s="74">
        <f t="shared" si="10"/>
        <v>0</v>
      </c>
      <c r="L68" s="74">
        <f t="shared" si="10"/>
        <v>3</v>
      </c>
      <c r="M68" s="74">
        <f t="shared" si="10"/>
        <v>36.5</v>
      </c>
      <c r="N68" s="74">
        <f t="shared" si="10"/>
        <v>76</v>
      </c>
      <c r="O68" s="74">
        <f t="shared" si="10"/>
        <v>185</v>
      </c>
      <c r="P68" s="74">
        <f t="shared" si="10"/>
        <v>289</v>
      </c>
      <c r="Q68" s="74">
        <f t="shared" si="10"/>
        <v>245</v>
      </c>
      <c r="R68" s="74">
        <f t="shared" si="10"/>
        <v>239</v>
      </c>
      <c r="S68" s="74">
        <f t="shared" si="10"/>
        <v>221.5</v>
      </c>
      <c r="T68" s="74">
        <f t="shared" si="10"/>
        <v>230</v>
      </c>
      <c r="U68" s="74">
        <f t="shared" si="10"/>
        <v>223</v>
      </c>
      <c r="V68" s="74">
        <f t="shared" si="10"/>
        <v>90</v>
      </c>
      <c r="W68" s="74">
        <f t="shared" si="10"/>
        <v>90</v>
      </c>
      <c r="X68" s="74">
        <f t="shared" si="10"/>
        <v>76</v>
      </c>
      <c r="Y68" s="74">
        <f t="shared" si="10"/>
        <v>0</v>
      </c>
      <c r="Z68" s="74">
        <f t="shared" si="10"/>
        <v>-12</v>
      </c>
      <c r="AA68" s="74">
        <f t="shared" si="10"/>
        <v>-41</v>
      </c>
      <c r="AB68" s="74">
        <f t="shared" si="10"/>
        <v>75.2</v>
      </c>
      <c r="AC68" s="74">
        <f t="shared" si="10"/>
        <v>71.599999999999994</v>
      </c>
      <c r="AD68" s="74">
        <f t="shared" si="10"/>
        <v>54.4</v>
      </c>
      <c r="AE68" s="74">
        <f t="shared" si="10"/>
        <v>86.9</v>
      </c>
      <c r="AF68" s="74">
        <f t="shared" si="10"/>
        <v>51.8</v>
      </c>
      <c r="AG68" s="79">
        <f>SUM(AG57:AG67)</f>
        <v>0</v>
      </c>
      <c r="AH68" s="56">
        <f t="shared" si="2"/>
        <v>289</v>
      </c>
      <c r="AI68" s="57">
        <f t="shared" si="3"/>
        <v>-41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0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2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5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0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>SUM(C69:C71)</f>
        <v>0</v>
      </c>
      <c r="D72" s="74">
        <f t="shared" ref="D72:AF72" si="11">SUM(D69:D71)</f>
        <v>0</v>
      </c>
      <c r="E72" s="74">
        <f t="shared" si="11"/>
        <v>0</v>
      </c>
      <c r="F72" s="74">
        <f t="shared" si="11"/>
        <v>0</v>
      </c>
      <c r="G72" s="74">
        <f t="shared" si="11"/>
        <v>0</v>
      </c>
      <c r="H72" s="74">
        <f t="shared" si="11"/>
        <v>0</v>
      </c>
      <c r="I72" s="74">
        <f t="shared" si="11"/>
        <v>0</v>
      </c>
      <c r="J72" s="74">
        <f t="shared" si="11"/>
        <v>0</v>
      </c>
      <c r="K72" s="74">
        <f t="shared" si="11"/>
        <v>0</v>
      </c>
      <c r="L72" s="74">
        <f t="shared" si="11"/>
        <v>0</v>
      </c>
      <c r="M72" s="74">
        <f t="shared" si="11"/>
        <v>0</v>
      </c>
      <c r="N72" s="74">
        <f t="shared" si="11"/>
        <v>0</v>
      </c>
      <c r="O72" s="74">
        <f t="shared" si="11"/>
        <v>0</v>
      </c>
      <c r="P72" s="74">
        <f t="shared" si="11"/>
        <v>0</v>
      </c>
      <c r="Q72" s="74">
        <f t="shared" si="11"/>
        <v>0</v>
      </c>
      <c r="R72" s="74">
        <f t="shared" si="11"/>
        <v>0</v>
      </c>
      <c r="S72" s="74">
        <f t="shared" si="11"/>
        <v>0</v>
      </c>
      <c r="T72" s="74">
        <f t="shared" si="11"/>
        <v>0</v>
      </c>
      <c r="U72" s="74">
        <f t="shared" si="11"/>
        <v>0</v>
      </c>
      <c r="V72" s="74">
        <f t="shared" si="11"/>
        <v>0</v>
      </c>
      <c r="W72" s="74">
        <f t="shared" si="11"/>
        <v>0</v>
      </c>
      <c r="X72" s="74">
        <f t="shared" si="11"/>
        <v>0</v>
      </c>
      <c r="Y72" s="74">
        <f t="shared" si="11"/>
        <v>0</v>
      </c>
      <c r="Z72" s="74">
        <f t="shared" si="11"/>
        <v>0</v>
      </c>
      <c r="AA72" s="74">
        <f t="shared" si="11"/>
        <v>0</v>
      </c>
      <c r="AB72" s="74">
        <f t="shared" si="11"/>
        <v>0</v>
      </c>
      <c r="AC72" s="74">
        <f t="shared" si="11"/>
        <v>0</v>
      </c>
      <c r="AD72" s="74">
        <f t="shared" si="11"/>
        <v>0</v>
      </c>
      <c r="AE72" s="74">
        <f t="shared" si="11"/>
        <v>0</v>
      </c>
      <c r="AF72" s="74">
        <f t="shared" si="11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846.2399999999999</v>
      </c>
      <c r="C73" s="90">
        <f>C68+C56+C52+C38+C72</f>
        <v>806.7399999999999</v>
      </c>
      <c r="D73" s="90">
        <f t="shared" ref="D73:AG73" si="12">D68+D56+D52+D38+D72</f>
        <v>811.54</v>
      </c>
      <c r="E73" s="90">
        <f t="shared" si="12"/>
        <v>805.54</v>
      </c>
      <c r="F73" s="90">
        <f t="shared" si="12"/>
        <v>797.1400000000001</v>
      </c>
      <c r="G73" s="90">
        <f t="shared" si="12"/>
        <v>877.94</v>
      </c>
      <c r="H73" s="90">
        <f t="shared" si="12"/>
        <v>961.54</v>
      </c>
      <c r="I73" s="90">
        <f t="shared" si="12"/>
        <v>1029.1399999999999</v>
      </c>
      <c r="J73" s="90">
        <f t="shared" si="12"/>
        <v>1174.74</v>
      </c>
      <c r="K73" s="90">
        <f t="shared" si="12"/>
        <v>1248.6399999999999</v>
      </c>
      <c r="L73" s="90">
        <f t="shared" si="12"/>
        <v>1379.54</v>
      </c>
      <c r="M73" s="90">
        <f t="shared" si="12"/>
        <v>1426.6399999999999</v>
      </c>
      <c r="N73" s="90">
        <f t="shared" si="12"/>
        <v>1366.84</v>
      </c>
      <c r="O73" s="90">
        <f t="shared" si="12"/>
        <v>1285.1399999999999</v>
      </c>
      <c r="P73" s="90">
        <f t="shared" si="12"/>
        <v>1240.3399999999999</v>
      </c>
      <c r="Q73" s="90">
        <f t="shared" si="12"/>
        <v>1172.1399999999999</v>
      </c>
      <c r="R73" s="90">
        <f t="shared" si="12"/>
        <v>1130.8399999999999</v>
      </c>
      <c r="S73" s="90">
        <f t="shared" si="12"/>
        <v>1174.74</v>
      </c>
      <c r="T73" s="90">
        <f t="shared" si="12"/>
        <v>1201.24</v>
      </c>
      <c r="U73" s="90">
        <f t="shared" si="12"/>
        <v>1219.94</v>
      </c>
      <c r="V73" s="90">
        <f t="shared" si="12"/>
        <v>1256.2399999999998</v>
      </c>
      <c r="W73" s="90">
        <f t="shared" si="12"/>
        <v>1423.1399999999999</v>
      </c>
      <c r="X73" s="90">
        <f t="shared" si="12"/>
        <v>1430.3400000000001</v>
      </c>
      <c r="Y73" s="90">
        <f t="shared" si="12"/>
        <v>1352.74</v>
      </c>
      <c r="Z73" s="90">
        <f t="shared" si="12"/>
        <v>1364.3400000000001</v>
      </c>
      <c r="AA73" s="90">
        <f t="shared" si="12"/>
        <v>1325.64</v>
      </c>
      <c r="AB73" s="90">
        <f t="shared" si="12"/>
        <v>1266.74</v>
      </c>
      <c r="AC73" s="90">
        <f t="shared" si="12"/>
        <v>1243.3399999999999</v>
      </c>
      <c r="AD73" s="90">
        <f t="shared" si="12"/>
        <v>1183.1399999999999</v>
      </c>
      <c r="AE73" s="90">
        <f t="shared" si="12"/>
        <v>1020.48</v>
      </c>
      <c r="AF73" s="90">
        <f t="shared" si="12"/>
        <v>933.54</v>
      </c>
      <c r="AG73" s="90">
        <f t="shared" si="12"/>
        <v>2144.14</v>
      </c>
      <c r="AH73" s="56">
        <f t="shared" si="2"/>
        <v>1430.3400000000001</v>
      </c>
      <c r="AI73" s="57">
        <f t="shared" si="3"/>
        <v>797.1400000000001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B72+B68+B56+B52+B38+B74</f>
        <v>846.2399999999999</v>
      </c>
      <c r="C75" s="90">
        <f>C73+C74</f>
        <v>806.7399999999999</v>
      </c>
      <c r="D75" s="90">
        <f t="shared" ref="D75:AF75" si="13">D72+D68+D56+D52+D38+D74</f>
        <v>811.54</v>
      </c>
      <c r="E75" s="90">
        <f t="shared" si="13"/>
        <v>805.54</v>
      </c>
      <c r="F75" s="90">
        <f t="shared" si="13"/>
        <v>797.1400000000001</v>
      </c>
      <c r="G75" s="90">
        <f t="shared" si="13"/>
        <v>877.94</v>
      </c>
      <c r="H75" s="90">
        <f t="shared" si="13"/>
        <v>961.54</v>
      </c>
      <c r="I75" s="90">
        <f t="shared" si="13"/>
        <v>1029.1399999999999</v>
      </c>
      <c r="J75" s="90">
        <f t="shared" si="13"/>
        <v>1174.74</v>
      </c>
      <c r="K75" s="90">
        <f t="shared" si="13"/>
        <v>1248.6399999999999</v>
      </c>
      <c r="L75" s="90">
        <f t="shared" si="13"/>
        <v>1379.54</v>
      </c>
      <c r="M75" s="90">
        <f t="shared" si="13"/>
        <v>1426.6399999999999</v>
      </c>
      <c r="N75" s="90">
        <f t="shared" si="13"/>
        <v>1366.84</v>
      </c>
      <c r="O75" s="90">
        <f t="shared" si="13"/>
        <v>1285.1399999999999</v>
      </c>
      <c r="P75" s="90">
        <f t="shared" si="13"/>
        <v>1240.3399999999999</v>
      </c>
      <c r="Q75" s="90">
        <f t="shared" si="13"/>
        <v>1172.1399999999999</v>
      </c>
      <c r="R75" s="90">
        <f t="shared" si="13"/>
        <v>1130.8399999999999</v>
      </c>
      <c r="S75" s="90">
        <f t="shared" si="13"/>
        <v>1174.74</v>
      </c>
      <c r="T75" s="90">
        <f t="shared" si="13"/>
        <v>1201.24</v>
      </c>
      <c r="U75" s="90">
        <f t="shared" si="13"/>
        <v>1219.94</v>
      </c>
      <c r="V75" s="90">
        <f t="shared" si="13"/>
        <v>1256.2399999999998</v>
      </c>
      <c r="W75" s="90">
        <f t="shared" si="13"/>
        <v>1423.1399999999999</v>
      </c>
      <c r="X75" s="90">
        <f t="shared" si="13"/>
        <v>1430.3400000000001</v>
      </c>
      <c r="Y75" s="90">
        <f t="shared" si="13"/>
        <v>1352.74</v>
      </c>
      <c r="Z75" s="90">
        <f t="shared" si="13"/>
        <v>1364.3400000000001</v>
      </c>
      <c r="AA75" s="90">
        <f t="shared" si="13"/>
        <v>1325.64</v>
      </c>
      <c r="AB75" s="90">
        <f t="shared" si="13"/>
        <v>1266.74</v>
      </c>
      <c r="AC75" s="90">
        <f t="shared" si="13"/>
        <v>1243.3399999999999</v>
      </c>
      <c r="AD75" s="90">
        <f t="shared" si="13"/>
        <v>1183.1399999999999</v>
      </c>
      <c r="AE75" s="90">
        <f t="shared" si="13"/>
        <v>1020.48</v>
      </c>
      <c r="AF75" s="90">
        <f t="shared" si="13"/>
        <v>933.54</v>
      </c>
      <c r="AG75" s="79">
        <f>AG72+AG68+AG56+AG52+AG38+AG74</f>
        <v>2144.14</v>
      </c>
      <c r="AH75" s="56">
        <f t="shared" si="2"/>
        <v>1430.3400000000001</v>
      </c>
      <c r="AI75" s="57">
        <f t="shared" si="3"/>
        <v>797.1400000000001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>IF(C60&lt;0,C60*-1,0)</f>
        <v>0</v>
      </c>
      <c r="D76" s="60">
        <f t="shared" ref="D76:AF76" si="14">IF(D60&lt;0,D60*-1,0)</f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64"/>
      <c r="AH76" s="56">
        <f t="shared" ref="AH76:AH91" si="15">MAX(B76:AF76)</f>
        <v>0</v>
      </c>
      <c r="AI76" s="57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>IF(C58&lt;0,C58*-1,0)</f>
        <v>0</v>
      </c>
      <c r="D77" s="60">
        <f t="shared" ref="D77:AF77" si="17">IF(D58&lt;0,D58*-1,0)</f>
        <v>0</v>
      </c>
      <c r="E77" s="60">
        <f t="shared" si="17"/>
        <v>0</v>
      </c>
      <c r="F77" s="60">
        <f t="shared" si="17"/>
        <v>0</v>
      </c>
      <c r="G77" s="60">
        <f t="shared" si="17"/>
        <v>0</v>
      </c>
      <c r="H77" s="60">
        <f t="shared" si="17"/>
        <v>0</v>
      </c>
      <c r="I77" s="60">
        <f t="shared" si="17"/>
        <v>0</v>
      </c>
      <c r="J77" s="60">
        <f t="shared" si="17"/>
        <v>0</v>
      </c>
      <c r="K77" s="60">
        <f t="shared" si="17"/>
        <v>0</v>
      </c>
      <c r="L77" s="60">
        <f t="shared" si="17"/>
        <v>0</v>
      </c>
      <c r="M77" s="60">
        <f t="shared" si="17"/>
        <v>0</v>
      </c>
      <c r="N77" s="60">
        <f t="shared" si="17"/>
        <v>0</v>
      </c>
      <c r="O77" s="60">
        <f t="shared" si="17"/>
        <v>0</v>
      </c>
      <c r="P77" s="60">
        <f t="shared" si="17"/>
        <v>0</v>
      </c>
      <c r="Q77" s="60">
        <f t="shared" si="17"/>
        <v>0</v>
      </c>
      <c r="R77" s="60">
        <f t="shared" si="17"/>
        <v>0</v>
      </c>
      <c r="S77" s="60">
        <f t="shared" si="17"/>
        <v>0</v>
      </c>
      <c r="T77" s="60">
        <f t="shared" si="17"/>
        <v>0</v>
      </c>
      <c r="U77" s="60">
        <f t="shared" si="17"/>
        <v>0</v>
      </c>
      <c r="V77" s="60">
        <f t="shared" si="17"/>
        <v>0</v>
      </c>
      <c r="W77" s="60">
        <f t="shared" si="17"/>
        <v>0</v>
      </c>
      <c r="X77" s="60">
        <f t="shared" si="17"/>
        <v>0</v>
      </c>
      <c r="Y77" s="60">
        <f t="shared" si="17"/>
        <v>0</v>
      </c>
      <c r="Z77" s="60">
        <f t="shared" si="17"/>
        <v>0</v>
      </c>
      <c r="AA77" s="60">
        <f t="shared" si="17"/>
        <v>0</v>
      </c>
      <c r="AB77" s="60">
        <f t="shared" si="17"/>
        <v>0</v>
      </c>
      <c r="AC77" s="60">
        <f t="shared" si="17"/>
        <v>0</v>
      </c>
      <c r="AD77" s="60">
        <f t="shared" si="17"/>
        <v>0</v>
      </c>
      <c r="AE77" s="60">
        <f t="shared" si="17"/>
        <v>0</v>
      </c>
      <c r="AF77" s="60">
        <f t="shared" si="17"/>
        <v>0</v>
      </c>
      <c r="AG77" s="69"/>
      <c r="AH77" s="56">
        <f t="shared" si="15"/>
        <v>0</v>
      </c>
      <c r="AI77" s="57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>IF(C61&lt;0,C61*-1,0)</f>
        <v>0</v>
      </c>
      <c r="D78" s="60">
        <f t="shared" ref="D78:AF78" si="18">IF(D61&lt;0,D61*-1,0)</f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5"/>
        <v>0</v>
      </c>
      <c r="AI78" s="57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0</v>
      </c>
      <c r="C79" s="60">
        <f>IF(C59&lt;0,C59*-1,0)</f>
        <v>0</v>
      </c>
      <c r="D79" s="60">
        <f t="shared" ref="D79:AF79" si="19">IF(D59&lt;0,D59*-1,0)</f>
        <v>0</v>
      </c>
      <c r="E79" s="60">
        <f t="shared" si="19"/>
        <v>0</v>
      </c>
      <c r="F79" s="60">
        <f t="shared" si="19"/>
        <v>0</v>
      </c>
      <c r="G79" s="60">
        <f t="shared" si="19"/>
        <v>0</v>
      </c>
      <c r="H79" s="60">
        <f t="shared" si="19"/>
        <v>0</v>
      </c>
      <c r="I79" s="60">
        <f t="shared" si="19"/>
        <v>0</v>
      </c>
      <c r="J79" s="60">
        <f t="shared" si="19"/>
        <v>0</v>
      </c>
      <c r="K79" s="60">
        <f t="shared" si="19"/>
        <v>0</v>
      </c>
      <c r="L79" s="60">
        <f t="shared" si="19"/>
        <v>0</v>
      </c>
      <c r="M79" s="60">
        <f t="shared" si="19"/>
        <v>0</v>
      </c>
      <c r="N79" s="60">
        <f t="shared" si="19"/>
        <v>0</v>
      </c>
      <c r="O79" s="60">
        <f t="shared" si="19"/>
        <v>0</v>
      </c>
      <c r="P79" s="60">
        <f t="shared" si="19"/>
        <v>0</v>
      </c>
      <c r="Q79" s="60">
        <f t="shared" si="19"/>
        <v>0</v>
      </c>
      <c r="R79" s="60">
        <f t="shared" si="19"/>
        <v>0</v>
      </c>
      <c r="S79" s="60">
        <f t="shared" si="19"/>
        <v>0</v>
      </c>
      <c r="T79" s="60">
        <f t="shared" si="19"/>
        <v>0</v>
      </c>
      <c r="U79" s="60">
        <f t="shared" si="19"/>
        <v>0</v>
      </c>
      <c r="V79" s="60">
        <f t="shared" si="19"/>
        <v>0</v>
      </c>
      <c r="W79" s="60">
        <f t="shared" si="19"/>
        <v>0</v>
      </c>
      <c r="X79" s="60">
        <f t="shared" si="19"/>
        <v>0</v>
      </c>
      <c r="Y79" s="60">
        <f t="shared" si="19"/>
        <v>0</v>
      </c>
      <c r="Z79" s="60">
        <f t="shared" si="19"/>
        <v>12</v>
      </c>
      <c r="AA79" s="60">
        <f t="shared" si="19"/>
        <v>41</v>
      </c>
      <c r="AB79" s="60">
        <f t="shared" si="19"/>
        <v>0</v>
      </c>
      <c r="AC79" s="60">
        <f t="shared" si="19"/>
        <v>0</v>
      </c>
      <c r="AD79" s="60">
        <f t="shared" si="19"/>
        <v>0</v>
      </c>
      <c r="AE79" s="60">
        <f t="shared" si="19"/>
        <v>0</v>
      </c>
      <c r="AF79" s="60">
        <f t="shared" si="19"/>
        <v>0</v>
      </c>
      <c r="AG79" s="93"/>
      <c r="AH79" s="56">
        <f t="shared" si="15"/>
        <v>41</v>
      </c>
      <c r="AI79" s="57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>IF(C57&lt;0,C57*-1,0)</f>
        <v>0</v>
      </c>
      <c r="D80" s="60">
        <f t="shared" ref="D80:AF80" si="20">IF(D57&lt;0,D57*-1,0)</f>
        <v>0</v>
      </c>
      <c r="E80" s="60">
        <f t="shared" si="20"/>
        <v>0</v>
      </c>
      <c r="F80" s="60">
        <f t="shared" si="20"/>
        <v>0</v>
      </c>
      <c r="G80" s="60">
        <f t="shared" si="20"/>
        <v>0</v>
      </c>
      <c r="H80" s="60">
        <f t="shared" si="20"/>
        <v>0</v>
      </c>
      <c r="I80" s="60">
        <f t="shared" si="20"/>
        <v>0</v>
      </c>
      <c r="J80" s="60">
        <f t="shared" si="20"/>
        <v>0</v>
      </c>
      <c r="K80" s="60">
        <f t="shared" si="20"/>
        <v>0</v>
      </c>
      <c r="L80" s="60">
        <f t="shared" si="20"/>
        <v>0</v>
      </c>
      <c r="M80" s="60">
        <f t="shared" si="20"/>
        <v>0</v>
      </c>
      <c r="N80" s="60">
        <f t="shared" si="20"/>
        <v>0</v>
      </c>
      <c r="O80" s="60">
        <f t="shared" si="20"/>
        <v>0</v>
      </c>
      <c r="P80" s="60">
        <f t="shared" si="20"/>
        <v>0</v>
      </c>
      <c r="Q80" s="60">
        <f t="shared" si="20"/>
        <v>0</v>
      </c>
      <c r="R80" s="60">
        <f t="shared" si="20"/>
        <v>0</v>
      </c>
      <c r="S80" s="60">
        <f t="shared" si="20"/>
        <v>0</v>
      </c>
      <c r="T80" s="60">
        <f t="shared" si="20"/>
        <v>0</v>
      </c>
      <c r="U80" s="60">
        <f t="shared" si="20"/>
        <v>0</v>
      </c>
      <c r="V80" s="60">
        <f t="shared" si="20"/>
        <v>0</v>
      </c>
      <c r="W80" s="60">
        <f t="shared" si="20"/>
        <v>0</v>
      </c>
      <c r="X80" s="60">
        <f t="shared" si="20"/>
        <v>0</v>
      </c>
      <c r="Y80" s="60">
        <f t="shared" si="20"/>
        <v>0</v>
      </c>
      <c r="Z80" s="60">
        <f t="shared" si="20"/>
        <v>0</v>
      </c>
      <c r="AA80" s="60">
        <f t="shared" si="20"/>
        <v>0</v>
      </c>
      <c r="AB80" s="60">
        <f t="shared" si="20"/>
        <v>0</v>
      </c>
      <c r="AC80" s="60">
        <f t="shared" si="20"/>
        <v>0</v>
      </c>
      <c r="AD80" s="60">
        <f t="shared" si="20"/>
        <v>0</v>
      </c>
      <c r="AE80" s="60">
        <f t="shared" si="20"/>
        <v>0</v>
      </c>
      <c r="AF80" s="60">
        <f t="shared" si="20"/>
        <v>0</v>
      </c>
      <c r="AG80" s="93"/>
      <c r="AH80" s="56">
        <f t="shared" si="15"/>
        <v>0</v>
      </c>
      <c r="AI80" s="57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51"/>
      <c r="T81" s="51"/>
      <c r="U81" s="51"/>
      <c r="V81" s="51"/>
      <c r="W81" s="51"/>
      <c r="X81" s="51"/>
      <c r="Y81" s="51"/>
      <c r="Z81" s="51"/>
      <c r="AA81" s="51"/>
      <c r="AB81" s="65"/>
      <c r="AC81" s="65"/>
      <c r="AD81" s="65"/>
      <c r="AE81" s="65"/>
      <c r="AF81" s="65"/>
      <c r="AG81" s="88"/>
      <c r="AH81" s="56">
        <f t="shared" si="15"/>
        <v>0</v>
      </c>
      <c r="AI81" s="57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>SUM(B76:B81)</f>
        <v>0</v>
      </c>
      <c r="C82" s="74">
        <f t="shared" ref="C82:AG82" si="21">SUM(C76:C81)</f>
        <v>0</v>
      </c>
      <c r="D82" s="74">
        <f t="shared" si="21"/>
        <v>0</v>
      </c>
      <c r="E82" s="74">
        <f t="shared" si="21"/>
        <v>0</v>
      </c>
      <c r="F82" s="74">
        <f t="shared" si="21"/>
        <v>0</v>
      </c>
      <c r="G82" s="74">
        <f t="shared" si="21"/>
        <v>0</v>
      </c>
      <c r="H82" s="74">
        <f t="shared" si="21"/>
        <v>0</v>
      </c>
      <c r="I82" s="74">
        <f t="shared" si="21"/>
        <v>0</v>
      </c>
      <c r="J82" s="74">
        <f t="shared" si="21"/>
        <v>0</v>
      </c>
      <c r="K82" s="74">
        <f t="shared" si="21"/>
        <v>0</v>
      </c>
      <c r="L82" s="74">
        <f t="shared" si="21"/>
        <v>0</v>
      </c>
      <c r="M82" s="74">
        <f t="shared" si="21"/>
        <v>0</v>
      </c>
      <c r="N82" s="74">
        <f t="shared" si="21"/>
        <v>0</v>
      </c>
      <c r="O82" s="74">
        <f t="shared" si="21"/>
        <v>0</v>
      </c>
      <c r="P82" s="74">
        <f t="shared" si="21"/>
        <v>0</v>
      </c>
      <c r="Q82" s="74">
        <f t="shared" si="21"/>
        <v>0</v>
      </c>
      <c r="R82" s="74">
        <f t="shared" si="21"/>
        <v>0</v>
      </c>
      <c r="S82" s="74">
        <f t="shared" si="21"/>
        <v>0</v>
      </c>
      <c r="T82" s="74">
        <f t="shared" si="21"/>
        <v>0</v>
      </c>
      <c r="U82" s="74">
        <f t="shared" si="21"/>
        <v>0</v>
      </c>
      <c r="V82" s="74">
        <f t="shared" si="21"/>
        <v>0</v>
      </c>
      <c r="W82" s="74">
        <f t="shared" si="21"/>
        <v>0</v>
      </c>
      <c r="X82" s="74">
        <f t="shared" si="21"/>
        <v>0</v>
      </c>
      <c r="Y82" s="74">
        <f t="shared" si="21"/>
        <v>0</v>
      </c>
      <c r="Z82" s="74">
        <f t="shared" si="21"/>
        <v>12</v>
      </c>
      <c r="AA82" s="74">
        <f t="shared" si="21"/>
        <v>41</v>
      </c>
      <c r="AB82" s="74">
        <f t="shared" si="21"/>
        <v>0</v>
      </c>
      <c r="AC82" s="74">
        <f t="shared" si="21"/>
        <v>0</v>
      </c>
      <c r="AD82" s="74">
        <f t="shared" si="21"/>
        <v>0</v>
      </c>
      <c r="AE82" s="74">
        <f t="shared" si="21"/>
        <v>0</v>
      </c>
      <c r="AF82" s="74">
        <f t="shared" si="21"/>
        <v>0</v>
      </c>
      <c r="AG82" s="79">
        <f t="shared" si="21"/>
        <v>0</v>
      </c>
      <c r="AH82" s="56">
        <f t="shared" si="15"/>
        <v>41</v>
      </c>
      <c r="AI82" s="57">
        <f t="shared" si="16"/>
        <v>0</v>
      </c>
      <c r="AK82" s="58"/>
    </row>
    <row r="83" spans="1:88" s="1" customFormat="1" ht="15.75" thickBot="1" x14ac:dyDescent="0.3">
      <c r="A83" s="73" t="s">
        <v>87</v>
      </c>
      <c r="B83" s="74">
        <f>SUM(B70:B82)</f>
        <v>1692.4799999999998</v>
      </c>
      <c r="C83" s="74">
        <f t="shared" ref="C83:AG83" si="22">SUM(C70:C82)</f>
        <v>1613.4799999999998</v>
      </c>
      <c r="D83" s="74">
        <f t="shared" si="22"/>
        <v>1623.08</v>
      </c>
      <c r="E83" s="74">
        <f t="shared" si="22"/>
        <v>1611.08</v>
      </c>
      <c r="F83" s="74">
        <f t="shared" si="22"/>
        <v>1594.2800000000002</v>
      </c>
      <c r="G83" s="74">
        <f t="shared" si="22"/>
        <v>1755.88</v>
      </c>
      <c r="H83" s="74">
        <f t="shared" si="22"/>
        <v>1923.08</v>
      </c>
      <c r="I83" s="74">
        <f t="shared" si="22"/>
        <v>2058.2799999999997</v>
      </c>
      <c r="J83" s="74">
        <f t="shared" si="22"/>
        <v>2349.48</v>
      </c>
      <c r="K83" s="74">
        <f t="shared" si="22"/>
        <v>2497.2799999999997</v>
      </c>
      <c r="L83" s="74">
        <f t="shared" si="22"/>
        <v>2759.08</v>
      </c>
      <c r="M83" s="74">
        <f t="shared" si="22"/>
        <v>2853.2799999999997</v>
      </c>
      <c r="N83" s="74">
        <f t="shared" si="22"/>
        <v>2733.68</v>
      </c>
      <c r="O83" s="74">
        <f t="shared" si="22"/>
        <v>2570.2799999999997</v>
      </c>
      <c r="P83" s="74">
        <f t="shared" si="22"/>
        <v>2480.6799999999998</v>
      </c>
      <c r="Q83" s="74">
        <f t="shared" si="22"/>
        <v>2344.2799999999997</v>
      </c>
      <c r="R83" s="74">
        <f t="shared" si="22"/>
        <v>2261.6799999999998</v>
      </c>
      <c r="S83" s="74">
        <f t="shared" si="22"/>
        <v>2349.48</v>
      </c>
      <c r="T83" s="74">
        <f t="shared" si="22"/>
        <v>2402.48</v>
      </c>
      <c r="U83" s="74">
        <f t="shared" si="22"/>
        <v>2439.88</v>
      </c>
      <c r="V83" s="74">
        <f t="shared" si="22"/>
        <v>2512.4799999999996</v>
      </c>
      <c r="W83" s="74">
        <f t="shared" si="22"/>
        <v>2846.2799999999997</v>
      </c>
      <c r="X83" s="74">
        <f t="shared" si="22"/>
        <v>2860.6800000000003</v>
      </c>
      <c r="Y83" s="74">
        <f t="shared" si="22"/>
        <v>2705.48</v>
      </c>
      <c r="Z83" s="74">
        <f t="shared" si="22"/>
        <v>2752.6800000000003</v>
      </c>
      <c r="AA83" s="74">
        <f t="shared" si="22"/>
        <v>2733.28</v>
      </c>
      <c r="AB83" s="74">
        <f t="shared" si="22"/>
        <v>2533.48</v>
      </c>
      <c r="AC83" s="74">
        <f t="shared" si="22"/>
        <v>2486.6799999999998</v>
      </c>
      <c r="AD83" s="74">
        <f t="shared" si="22"/>
        <v>2366.2799999999997</v>
      </c>
      <c r="AE83" s="74">
        <f t="shared" si="22"/>
        <v>2040.96</v>
      </c>
      <c r="AF83" s="74">
        <f t="shared" si="22"/>
        <v>1867.08</v>
      </c>
      <c r="AG83" s="79">
        <f t="shared" si="22"/>
        <v>4360.08</v>
      </c>
      <c r="AH83" s="56">
        <f t="shared" si="15"/>
        <v>2860.6800000000003</v>
      </c>
      <c r="AI83" s="57">
        <f t="shared" si="16"/>
        <v>1594.2800000000002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6">
        <v>49.98</v>
      </c>
      <c r="C84" s="97">
        <v>49.985999999999997</v>
      </c>
      <c r="D84" s="97">
        <v>50.04</v>
      </c>
      <c r="E84" s="97">
        <v>50.055999999999997</v>
      </c>
      <c r="F84" s="97">
        <v>50.01</v>
      </c>
      <c r="G84" s="97">
        <v>50.031999999999996</v>
      </c>
      <c r="H84" s="97">
        <v>49.993000000000002</v>
      </c>
      <c r="I84" s="97">
        <v>50.033999999999999</v>
      </c>
      <c r="J84" s="97">
        <v>50.087000000000003</v>
      </c>
      <c r="K84" s="97">
        <v>49.994999999999997</v>
      </c>
      <c r="L84" s="97">
        <v>50.036000000000001</v>
      </c>
      <c r="M84" s="97">
        <v>50.003</v>
      </c>
      <c r="N84" s="97">
        <v>50.003</v>
      </c>
      <c r="O84" s="97">
        <v>49.912999999999997</v>
      </c>
      <c r="P84" s="97">
        <v>49.976999999999997</v>
      </c>
      <c r="Q84" s="97">
        <v>50.021999999999998</v>
      </c>
      <c r="R84" s="97">
        <v>49.975999999999999</v>
      </c>
      <c r="S84" s="97">
        <v>50.06</v>
      </c>
      <c r="T84" s="97">
        <v>50.05</v>
      </c>
      <c r="U84" s="97">
        <v>50.03</v>
      </c>
      <c r="V84" s="97">
        <v>50.08</v>
      </c>
      <c r="W84" s="97">
        <v>50.06</v>
      </c>
      <c r="X84" s="97">
        <v>50.06</v>
      </c>
      <c r="Y84" s="97">
        <v>50.06</v>
      </c>
      <c r="Z84" s="97">
        <v>49.99</v>
      </c>
      <c r="AA84" s="97">
        <v>49.85</v>
      </c>
      <c r="AB84" s="97">
        <v>50.06</v>
      </c>
      <c r="AC84" s="97">
        <v>49.982999999999997</v>
      </c>
      <c r="AD84" s="97">
        <v>49.965000000000003</v>
      </c>
      <c r="AE84" s="97">
        <v>50.024000000000001</v>
      </c>
      <c r="AF84" s="97">
        <v>50.024000000000001</v>
      </c>
      <c r="AG84" s="98"/>
      <c r="AH84" s="56">
        <f t="shared" si="15"/>
        <v>50.087000000000003</v>
      </c>
      <c r="AI84" s="57">
        <f t="shared" si="16"/>
        <v>49.85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100">
        <v>127.3</v>
      </c>
      <c r="C85" s="53">
        <v>128.5</v>
      </c>
      <c r="D85" s="53">
        <v>128.5</v>
      </c>
      <c r="E85" s="53">
        <v>129</v>
      </c>
      <c r="F85" s="53">
        <v>128.4</v>
      </c>
      <c r="G85" s="53">
        <v>127.5</v>
      </c>
      <c r="H85" s="53">
        <v>126.3</v>
      </c>
      <c r="I85" s="53">
        <v>126.2</v>
      </c>
      <c r="J85" s="53">
        <v>126.2</v>
      </c>
      <c r="K85" s="53">
        <v>124.2</v>
      </c>
      <c r="L85" s="53">
        <v>124.4</v>
      </c>
      <c r="M85" s="53">
        <v>122.5</v>
      </c>
      <c r="N85" s="53">
        <v>122.5</v>
      </c>
      <c r="O85" s="53">
        <v>122.8</v>
      </c>
      <c r="P85" s="53">
        <v>123.6</v>
      </c>
      <c r="Q85" s="53">
        <v>123.3</v>
      </c>
      <c r="R85" s="53">
        <v>124.6</v>
      </c>
      <c r="S85" s="53">
        <v>124.4</v>
      </c>
      <c r="T85" s="53">
        <v>123.2</v>
      </c>
      <c r="U85" s="101">
        <v>122.8</v>
      </c>
      <c r="V85" s="101">
        <v>123.8</v>
      </c>
      <c r="W85" s="101">
        <v>126.1</v>
      </c>
      <c r="X85" s="101">
        <v>126.1</v>
      </c>
      <c r="Y85" s="101">
        <v>126.1</v>
      </c>
      <c r="Z85" s="101">
        <v>125.5</v>
      </c>
      <c r="AA85" s="101">
        <v>125.4</v>
      </c>
      <c r="AB85" s="53">
        <v>125.1</v>
      </c>
      <c r="AC85" s="53">
        <v>124.9</v>
      </c>
      <c r="AD85" s="53">
        <v>125.7</v>
      </c>
      <c r="AE85" s="53">
        <v>127.6</v>
      </c>
      <c r="AF85" s="53">
        <v>127.1</v>
      </c>
      <c r="AG85" s="102"/>
      <c r="AH85" s="56">
        <f t="shared" si="15"/>
        <v>129</v>
      </c>
      <c r="AI85" s="57">
        <f t="shared" si="16"/>
        <v>122.5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100">
        <v>130.9</v>
      </c>
      <c r="C86" s="53">
        <v>132.30000000000001</v>
      </c>
      <c r="D86" s="53">
        <v>132.30000000000001</v>
      </c>
      <c r="E86" s="53">
        <v>132.5</v>
      </c>
      <c r="F86" s="53">
        <v>132.1</v>
      </c>
      <c r="G86" s="53">
        <v>131.19999999999999</v>
      </c>
      <c r="H86" s="53">
        <v>129.80000000000001</v>
      </c>
      <c r="I86" s="53">
        <v>129.5</v>
      </c>
      <c r="J86" s="53">
        <v>129.5</v>
      </c>
      <c r="K86" s="53">
        <v>126.5</v>
      </c>
      <c r="L86" s="53">
        <v>126.7</v>
      </c>
      <c r="M86" s="53">
        <v>125.3</v>
      </c>
      <c r="N86" s="53">
        <v>125.3</v>
      </c>
      <c r="O86" s="53">
        <v>125.9</v>
      </c>
      <c r="P86" s="53">
        <v>126.1</v>
      </c>
      <c r="Q86" s="53">
        <v>126.3</v>
      </c>
      <c r="R86" s="53">
        <v>127.1</v>
      </c>
      <c r="S86" s="53">
        <v>127</v>
      </c>
      <c r="T86" s="53">
        <v>125.8</v>
      </c>
      <c r="U86" s="101">
        <v>126.1</v>
      </c>
      <c r="V86" s="101">
        <v>126</v>
      </c>
      <c r="W86" s="101">
        <v>127.4</v>
      </c>
      <c r="X86" s="101">
        <v>127.4</v>
      </c>
      <c r="Y86" s="101">
        <v>127.4</v>
      </c>
      <c r="Z86" s="101">
        <v>127.1</v>
      </c>
      <c r="AA86" s="101">
        <v>127.7</v>
      </c>
      <c r="AB86" s="53">
        <v>127.4</v>
      </c>
      <c r="AC86" s="53">
        <v>127</v>
      </c>
      <c r="AD86" s="53">
        <v>128.19999999999999</v>
      </c>
      <c r="AE86" s="53">
        <v>129.9</v>
      </c>
      <c r="AF86" s="53">
        <v>130.6</v>
      </c>
      <c r="AG86" s="102"/>
      <c r="AH86" s="56">
        <f t="shared" si="15"/>
        <v>132.5</v>
      </c>
      <c r="AI86" s="57">
        <f t="shared" si="16"/>
        <v>125.3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100">
        <v>131.19999999999999</v>
      </c>
      <c r="C87" s="53">
        <v>131.80000000000001</v>
      </c>
      <c r="D87" s="53">
        <v>131.80000000000001</v>
      </c>
      <c r="E87" s="53">
        <v>132.19999999999999</v>
      </c>
      <c r="F87" s="53">
        <v>131.69999999999999</v>
      </c>
      <c r="G87" s="53">
        <v>130.4</v>
      </c>
      <c r="H87" s="53">
        <v>128.9</v>
      </c>
      <c r="I87" s="53">
        <v>129.19999999999999</v>
      </c>
      <c r="J87" s="53">
        <v>129.19999999999999</v>
      </c>
      <c r="K87" s="53">
        <v>128.19999999999999</v>
      </c>
      <c r="L87" s="53">
        <v>128.5</v>
      </c>
      <c r="M87" s="53">
        <v>126.5</v>
      </c>
      <c r="N87" s="53">
        <v>126.5</v>
      </c>
      <c r="O87" s="53">
        <v>127.3</v>
      </c>
      <c r="P87" s="53">
        <v>130.69999999999999</v>
      </c>
      <c r="Q87" s="53">
        <v>130.1</v>
      </c>
      <c r="R87" s="53">
        <v>130</v>
      </c>
      <c r="S87" s="53">
        <v>128.6</v>
      </c>
      <c r="T87" s="53">
        <v>128.19999999999999</v>
      </c>
      <c r="U87" s="53">
        <v>128.80000000000001</v>
      </c>
      <c r="V87" s="53">
        <v>129.4</v>
      </c>
      <c r="W87" s="53">
        <v>129.30000000000001</v>
      </c>
      <c r="X87" s="53">
        <v>129.30000000000001</v>
      </c>
      <c r="Y87" s="53">
        <v>129.30000000000001</v>
      </c>
      <c r="Z87" s="53">
        <v>129.5</v>
      </c>
      <c r="AA87" s="53">
        <v>131.4</v>
      </c>
      <c r="AB87" s="53">
        <v>131.6</v>
      </c>
      <c r="AC87" s="53">
        <v>131.69999999999999</v>
      </c>
      <c r="AD87" s="53">
        <v>130</v>
      </c>
      <c r="AE87" s="53">
        <v>131.19999999999999</v>
      </c>
      <c r="AF87" s="53">
        <v>131.69999999999999</v>
      </c>
      <c r="AG87" s="102"/>
      <c r="AH87" s="56">
        <f t="shared" si="15"/>
        <v>132.19999999999999</v>
      </c>
      <c r="AI87" s="57">
        <f t="shared" si="16"/>
        <v>126.5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0">
        <v>134.19999999999999</v>
      </c>
      <c r="C88" s="53">
        <v>134.9</v>
      </c>
      <c r="D88" s="53">
        <v>134.9</v>
      </c>
      <c r="E88" s="53">
        <v>135.4</v>
      </c>
      <c r="F88" s="53">
        <v>135</v>
      </c>
      <c r="G88" s="53">
        <v>133.6</v>
      </c>
      <c r="H88" s="53">
        <v>132.1</v>
      </c>
      <c r="I88" s="53">
        <v>131.80000000000001</v>
      </c>
      <c r="J88" s="53">
        <v>131.80000000000001</v>
      </c>
      <c r="K88" s="53">
        <v>131.30000000000001</v>
      </c>
      <c r="L88" s="53">
        <v>132</v>
      </c>
      <c r="M88" s="53">
        <v>129.9</v>
      </c>
      <c r="N88" s="53">
        <v>129.9</v>
      </c>
      <c r="O88" s="53">
        <v>130.4</v>
      </c>
      <c r="P88" s="53">
        <v>133.5</v>
      </c>
      <c r="Q88" s="53">
        <v>133.5</v>
      </c>
      <c r="R88" s="53">
        <v>133.69999999999999</v>
      </c>
      <c r="S88" s="53">
        <v>130.9</v>
      </c>
      <c r="T88" s="53">
        <v>131.6</v>
      </c>
      <c r="U88" s="53">
        <v>131.9</v>
      </c>
      <c r="V88" s="53">
        <v>132.69999999999999</v>
      </c>
      <c r="W88" s="53">
        <v>132.69999999999999</v>
      </c>
      <c r="X88" s="53">
        <v>132.69999999999999</v>
      </c>
      <c r="Y88" s="53">
        <v>132.69999999999999</v>
      </c>
      <c r="Z88" s="53">
        <v>134.4</v>
      </c>
      <c r="AA88" s="53">
        <v>136.6</v>
      </c>
      <c r="AB88" s="53">
        <v>135.5</v>
      </c>
      <c r="AC88" s="53">
        <v>135.9</v>
      </c>
      <c r="AD88" s="53">
        <v>132.9</v>
      </c>
      <c r="AE88" s="53">
        <v>133.69999999999999</v>
      </c>
      <c r="AF88" s="53">
        <v>134.1</v>
      </c>
      <c r="AG88" s="102"/>
      <c r="AH88" s="56">
        <f t="shared" si="15"/>
        <v>136.6</v>
      </c>
      <c r="AI88" s="57">
        <f t="shared" si="16"/>
        <v>129.9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4">
        <v>131.5</v>
      </c>
      <c r="C89" s="105">
        <v>133.1</v>
      </c>
      <c r="D89" s="105">
        <v>133.1</v>
      </c>
      <c r="E89" s="105">
        <v>133.30000000000001</v>
      </c>
      <c r="F89" s="105">
        <v>132.9</v>
      </c>
      <c r="G89" s="105">
        <v>131.5</v>
      </c>
      <c r="H89" s="105">
        <v>133.69999999999999</v>
      </c>
      <c r="I89" s="105">
        <v>133.4</v>
      </c>
      <c r="J89" s="105">
        <v>133.4</v>
      </c>
      <c r="K89" s="105">
        <v>134</v>
      </c>
      <c r="L89" s="105">
        <v>130</v>
      </c>
      <c r="M89" s="105">
        <v>131.4</v>
      </c>
      <c r="N89" s="105">
        <v>131.4</v>
      </c>
      <c r="O89" s="105">
        <v>135.19999999999999</v>
      </c>
      <c r="P89" s="105">
        <v>134.1</v>
      </c>
      <c r="Q89" s="105">
        <v>134.19999999999999</v>
      </c>
      <c r="R89" s="105">
        <v>134</v>
      </c>
      <c r="S89" s="105">
        <v>132.69999999999999</v>
      </c>
      <c r="T89" s="105">
        <v>132</v>
      </c>
      <c r="U89" s="105">
        <v>132.4</v>
      </c>
      <c r="V89" s="105">
        <v>136.4</v>
      </c>
      <c r="W89" s="105">
        <v>136.4</v>
      </c>
      <c r="X89" s="105">
        <v>136.4</v>
      </c>
      <c r="Y89" s="105">
        <v>136.4</v>
      </c>
      <c r="Z89" s="105">
        <v>132.4</v>
      </c>
      <c r="AA89" s="105">
        <v>133.30000000000001</v>
      </c>
      <c r="AB89" s="105">
        <v>132.30000000000001</v>
      </c>
      <c r="AC89" s="105">
        <v>131.69999999999999</v>
      </c>
      <c r="AD89" s="105">
        <v>133.30000000000001</v>
      </c>
      <c r="AE89" s="105">
        <v>133.69999999999999</v>
      </c>
      <c r="AF89" s="105">
        <v>131.69999999999999</v>
      </c>
      <c r="AG89" s="106"/>
      <c r="AH89" s="56">
        <f t="shared" si="15"/>
        <v>136.4</v>
      </c>
      <c r="AI89" s="57">
        <f t="shared" si="16"/>
        <v>130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100">
        <v>132</v>
      </c>
      <c r="C90" s="53">
        <v>134</v>
      </c>
      <c r="D90" s="53">
        <v>134</v>
      </c>
      <c r="E90" s="53">
        <v>133.9</v>
      </c>
      <c r="F90" s="53">
        <v>134.19999999999999</v>
      </c>
      <c r="G90" s="53">
        <v>131.9</v>
      </c>
      <c r="H90" s="53">
        <v>134.19999999999999</v>
      </c>
      <c r="I90" s="53">
        <v>132.6</v>
      </c>
      <c r="J90" s="53">
        <v>132.6</v>
      </c>
      <c r="K90" s="53">
        <v>129.69999999999999</v>
      </c>
      <c r="L90" s="53">
        <v>127.8</v>
      </c>
      <c r="M90" s="53">
        <v>127.1</v>
      </c>
      <c r="N90" s="53">
        <v>127.1</v>
      </c>
      <c r="O90" s="53">
        <v>134.6</v>
      </c>
      <c r="P90" s="53">
        <v>133.1</v>
      </c>
      <c r="Q90" s="53">
        <v>134.69999999999999</v>
      </c>
      <c r="R90" s="53">
        <v>134.9</v>
      </c>
      <c r="S90" s="53">
        <v>129.4</v>
      </c>
      <c r="T90" s="53">
        <v>131.5</v>
      </c>
      <c r="U90" s="53">
        <v>130.1</v>
      </c>
      <c r="V90" s="53">
        <v>133.5</v>
      </c>
      <c r="W90" s="53">
        <v>133.5</v>
      </c>
      <c r="X90" s="53">
        <v>133.5</v>
      </c>
      <c r="Y90" s="53">
        <v>133.5</v>
      </c>
      <c r="Z90" s="53">
        <v>132.4</v>
      </c>
      <c r="AA90" s="53">
        <v>133.80000000000001</v>
      </c>
      <c r="AB90" s="53">
        <v>134.4</v>
      </c>
      <c r="AC90" s="53">
        <v>134.80000000000001</v>
      </c>
      <c r="AD90" s="53">
        <v>134.30000000000001</v>
      </c>
      <c r="AE90" s="53">
        <v>134.4</v>
      </c>
      <c r="AF90" s="53">
        <v>133.19999999999999</v>
      </c>
      <c r="AG90" s="102"/>
      <c r="AH90" s="56">
        <f t="shared" si="15"/>
        <v>134.9</v>
      </c>
      <c r="AI90" s="57">
        <f t="shared" si="16"/>
        <v>127.1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7">
        <v>66.400000000000006</v>
      </c>
      <c r="C91" s="108">
        <v>67.099999999999994</v>
      </c>
      <c r="D91" s="108">
        <v>67.099999999999994</v>
      </c>
      <c r="E91" s="108">
        <v>67.3</v>
      </c>
      <c r="F91" s="108">
        <v>67.099999999999994</v>
      </c>
      <c r="G91" s="108">
        <v>66.7</v>
      </c>
      <c r="H91" s="108">
        <v>66</v>
      </c>
      <c r="I91" s="108">
        <v>65.7</v>
      </c>
      <c r="J91" s="108">
        <v>65.7</v>
      </c>
      <c r="K91" s="108">
        <v>64.2</v>
      </c>
      <c r="L91" s="108">
        <v>64.5</v>
      </c>
      <c r="M91" s="108">
        <v>63.7</v>
      </c>
      <c r="N91" s="108">
        <v>63.7</v>
      </c>
      <c r="O91" s="108">
        <v>64.099999999999994</v>
      </c>
      <c r="P91" s="108">
        <v>63.4</v>
      </c>
      <c r="Q91" s="108">
        <v>63.4</v>
      </c>
      <c r="R91" s="108">
        <v>63.9</v>
      </c>
      <c r="S91" s="108">
        <v>64</v>
      </c>
      <c r="T91" s="108">
        <v>63</v>
      </c>
      <c r="U91" s="108">
        <v>64.099999999999994</v>
      </c>
      <c r="V91" s="108">
        <v>64.099999999999994</v>
      </c>
      <c r="W91" s="108">
        <v>64.099999999999994</v>
      </c>
      <c r="X91" s="108">
        <v>64.5</v>
      </c>
      <c r="Y91" s="108">
        <v>64.5</v>
      </c>
      <c r="Z91" s="108">
        <v>64.8</v>
      </c>
      <c r="AA91" s="108">
        <v>64.7</v>
      </c>
      <c r="AB91" s="108">
        <v>64.5</v>
      </c>
      <c r="AC91" s="108">
        <v>64.3</v>
      </c>
      <c r="AD91" s="108">
        <v>65</v>
      </c>
      <c r="AE91" s="108">
        <v>66</v>
      </c>
      <c r="AF91" s="108">
        <v>66.5</v>
      </c>
      <c r="AG91" s="109"/>
      <c r="AH91" s="56">
        <f t="shared" si="15"/>
        <v>67.3</v>
      </c>
      <c r="AI91" s="57">
        <f t="shared" si="16"/>
        <v>63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5">
        <f>SUM(B15,B18,B21:B22,B42,B44:B45,B47,B49,B94:B97,B102,B108,B114,B123,B125,B137,B144,B147:B148,B155,B157,B159,B163:B165,B167:B169,B174,B180:B181,B183:B185,B193,B198)</f>
        <v>171.64</v>
      </c>
      <c r="C93" s="114">
        <f>SUM(C15,C18,C21:C22,C42,C44:C45,C47,C49,C94:C97,C102,C108,C114,C123,C125,C137,C144,C147:C148,C155,C157,C159,C163:C165,C167:C169,C174,C180:C181,C183:C185,C193,C198)</f>
        <v>166.64</v>
      </c>
      <c r="D93" s="114">
        <f t="shared" ref="D93:AF93" si="23">SUM(D15,D18,D21:D22,D42,D44:D45,D47,D49,D94:D97,D102,D108,D114,D123,D125,D137,D144,D147:D148,D155,D157,D159,D163:D165,D167:D169,D174,D180:D181,D183:D185,D193,D198)</f>
        <v>154.94</v>
      </c>
      <c r="E93" s="114">
        <f t="shared" si="23"/>
        <v>152.34</v>
      </c>
      <c r="F93" s="114">
        <f t="shared" si="23"/>
        <v>157.84</v>
      </c>
      <c r="G93" s="115">
        <f t="shared" si="23"/>
        <v>182.14000000000001</v>
      </c>
      <c r="H93" s="115">
        <f t="shared" si="23"/>
        <v>209.64</v>
      </c>
      <c r="I93" s="115">
        <f t="shared" si="23"/>
        <v>247.64</v>
      </c>
      <c r="J93" s="115">
        <f t="shared" si="23"/>
        <v>295.94000000000005</v>
      </c>
      <c r="K93" s="115">
        <f t="shared" si="23"/>
        <v>328.14000000000004</v>
      </c>
      <c r="L93" s="115">
        <f t="shared" si="23"/>
        <v>382.74000000000007</v>
      </c>
      <c r="M93" s="115">
        <f t="shared" si="23"/>
        <v>383.84000000000003</v>
      </c>
      <c r="N93" s="115">
        <f t="shared" si="23"/>
        <v>383.84000000000003</v>
      </c>
      <c r="O93" s="115">
        <f t="shared" si="23"/>
        <v>346.04000000000008</v>
      </c>
      <c r="P93" s="115">
        <f t="shared" si="23"/>
        <v>324.34000000000003</v>
      </c>
      <c r="Q93" s="115">
        <f t="shared" si="23"/>
        <v>299.04000000000008</v>
      </c>
      <c r="R93" s="115">
        <f t="shared" si="23"/>
        <v>290.64000000000004</v>
      </c>
      <c r="S93" s="115">
        <f t="shared" si="23"/>
        <v>323.04000000000008</v>
      </c>
      <c r="T93" s="115">
        <f t="shared" si="23"/>
        <v>329.54000000000008</v>
      </c>
      <c r="U93" s="115">
        <f t="shared" si="23"/>
        <v>321.14000000000004</v>
      </c>
      <c r="V93" s="115">
        <f t="shared" si="23"/>
        <v>356.24</v>
      </c>
      <c r="W93" s="115">
        <f t="shared" si="23"/>
        <v>412.84000000000003</v>
      </c>
      <c r="X93" s="115">
        <f t="shared" si="23"/>
        <v>423.74000000000007</v>
      </c>
      <c r="Y93" s="115">
        <f t="shared" si="23"/>
        <v>412.44000000000005</v>
      </c>
      <c r="Z93" s="115">
        <f t="shared" si="23"/>
        <v>413.84000000000003</v>
      </c>
      <c r="AA93" s="115">
        <f t="shared" si="23"/>
        <v>399.04000000000008</v>
      </c>
      <c r="AB93" s="115">
        <f t="shared" si="23"/>
        <v>379.04</v>
      </c>
      <c r="AC93" s="115">
        <f t="shared" si="23"/>
        <v>359.34000000000009</v>
      </c>
      <c r="AD93" s="115">
        <f t="shared" si="23"/>
        <v>338.14000000000004</v>
      </c>
      <c r="AE93" s="115">
        <f t="shared" si="23"/>
        <v>266.54000000000002</v>
      </c>
      <c r="AF93" s="115">
        <f t="shared" si="23"/>
        <v>205.23999999999998</v>
      </c>
      <c r="AG93" s="116"/>
      <c r="AH93" s="56">
        <f>MAX(C93:AF93)</f>
        <v>423.74000000000007</v>
      </c>
      <c r="AI93" s="57">
        <f>MIN(C93:AF93)</f>
        <v>152.34</v>
      </c>
    </row>
    <row r="94" spans="1:88" x14ac:dyDescent="0.25">
      <c r="A94" s="117" t="s">
        <v>97</v>
      </c>
      <c r="B94" s="119">
        <v>20</v>
      </c>
      <c r="C94" s="60">
        <v>14</v>
      </c>
      <c r="D94" s="60">
        <v>11</v>
      </c>
      <c r="E94" s="60">
        <v>13.5</v>
      </c>
      <c r="F94" s="60">
        <v>20.9</v>
      </c>
      <c r="G94" s="118">
        <v>24.3</v>
      </c>
      <c r="H94" s="118">
        <v>32</v>
      </c>
      <c r="I94" s="118">
        <v>26.5</v>
      </c>
      <c r="J94" s="118">
        <v>27.3</v>
      </c>
      <c r="K94" s="118">
        <v>48.2</v>
      </c>
      <c r="L94" s="118">
        <v>35.5</v>
      </c>
      <c r="M94" s="118">
        <v>30.9</v>
      </c>
      <c r="N94" s="118">
        <v>30.9</v>
      </c>
      <c r="O94" s="118">
        <v>59.8</v>
      </c>
      <c r="P94" s="118">
        <v>63.2</v>
      </c>
      <c r="Q94" s="118">
        <v>62.8</v>
      </c>
      <c r="R94" s="118">
        <v>59</v>
      </c>
      <c r="S94" s="118">
        <v>55.6</v>
      </c>
      <c r="T94" s="118">
        <v>44.8</v>
      </c>
      <c r="U94" s="49">
        <v>42.6</v>
      </c>
      <c r="V94" s="49">
        <v>52.6</v>
      </c>
      <c r="W94" s="49">
        <v>48.6</v>
      </c>
      <c r="X94" s="49">
        <v>46.4</v>
      </c>
      <c r="Y94" s="49">
        <v>48.2</v>
      </c>
      <c r="Z94" s="49">
        <v>62.4</v>
      </c>
      <c r="AA94" s="49">
        <v>59.5</v>
      </c>
      <c r="AB94" s="49">
        <v>71.2</v>
      </c>
      <c r="AC94" s="49">
        <v>70.8</v>
      </c>
      <c r="AD94" s="49">
        <v>60.2</v>
      </c>
      <c r="AE94" s="49">
        <v>69.8</v>
      </c>
      <c r="AF94" s="49">
        <v>51.2</v>
      </c>
      <c r="AG94" s="120">
        <v>75</v>
      </c>
      <c r="AH94" s="56">
        <f t="shared" ref="AH94:AH99" si="24">IF(ABS(MAX(C94:AF94))&gt;ABS(MIN(C94:AF94)),MAX(C94:AF94),MIN(C94:AF94))</f>
        <v>71.2</v>
      </c>
      <c r="AI94" s="121">
        <f t="shared" ref="AI94:AI99" si="25">INDEX($C$9:$AF$9,1,MATCH(AH94,C94:AF94,0))</f>
        <v>0.83333333333333337</v>
      </c>
    </row>
    <row r="95" spans="1:88" x14ac:dyDescent="0.25">
      <c r="A95" s="122" t="s">
        <v>98</v>
      </c>
      <c r="B95" s="123">
        <v>-75</v>
      </c>
      <c r="C95" s="62">
        <v>-73</v>
      </c>
      <c r="D95" s="62">
        <v>-76</v>
      </c>
      <c r="E95" s="62">
        <v>-76</v>
      </c>
      <c r="F95" s="62">
        <v>-75</v>
      </c>
      <c r="G95" s="62">
        <v>-70</v>
      </c>
      <c r="H95" s="62">
        <v>-63</v>
      </c>
      <c r="I95" s="62">
        <v>-48</v>
      </c>
      <c r="J95" s="62">
        <v>-36</v>
      </c>
      <c r="K95" s="62">
        <v>-29</v>
      </c>
      <c r="L95" s="62">
        <v>-5</v>
      </c>
      <c r="M95" s="62">
        <v>-6</v>
      </c>
      <c r="N95" s="62">
        <v>-6</v>
      </c>
      <c r="O95" s="62">
        <v>-20</v>
      </c>
      <c r="P95" s="62">
        <v>-16</v>
      </c>
      <c r="Q95" s="62">
        <v>-27</v>
      </c>
      <c r="R95" s="62">
        <v>-29</v>
      </c>
      <c r="S95" s="62">
        <v>-29</v>
      </c>
      <c r="T95" s="62">
        <f>-12.2-15</f>
        <v>-27.2</v>
      </c>
      <c r="U95" s="62">
        <f>-13.8-16.5</f>
        <v>-30.3</v>
      </c>
      <c r="V95" s="62">
        <f>-10.5-13</f>
        <v>-23.5</v>
      </c>
      <c r="W95" s="62">
        <f>11.2+5.6</f>
        <v>16.799999999999997</v>
      </c>
      <c r="X95" s="62">
        <f>11.9+7.8</f>
        <v>19.7</v>
      </c>
      <c r="Y95" s="62">
        <f t="shared" ref="Y95" si="26">11.2+5.6</f>
        <v>16.799999999999997</v>
      </c>
      <c r="Z95" s="62">
        <f>3.6-1.4</f>
        <v>2.2000000000000002</v>
      </c>
      <c r="AA95" s="62">
        <f>0.7-3.1</f>
        <v>-2.4000000000000004</v>
      </c>
      <c r="AB95" s="53">
        <v>-8.3000000000000007</v>
      </c>
      <c r="AC95" s="53">
        <v>-13.2</v>
      </c>
      <c r="AD95" s="53">
        <v>-20.9</v>
      </c>
      <c r="AE95" s="53">
        <v>-46.8</v>
      </c>
      <c r="AF95" s="53">
        <v>-66</v>
      </c>
      <c r="AG95" s="120">
        <v>240</v>
      </c>
      <c r="AH95" s="56">
        <f t="shared" si="24"/>
        <v>-76</v>
      </c>
      <c r="AI95" s="121">
        <f t="shared" si="25"/>
        <v>8.3333333333333301E-2</v>
      </c>
    </row>
    <row r="96" spans="1:88" x14ac:dyDescent="0.25">
      <c r="A96" s="122" t="s">
        <v>99</v>
      </c>
      <c r="B96" s="123">
        <v>-12</v>
      </c>
      <c r="C96" s="62">
        <v>-10</v>
      </c>
      <c r="D96" s="62">
        <v>-13</v>
      </c>
      <c r="E96" s="62">
        <v>-10</v>
      </c>
      <c r="F96" s="62">
        <v>-9.6</v>
      </c>
      <c r="G96" s="62">
        <v>-7.3</v>
      </c>
      <c r="H96" s="62">
        <v>-5.6</v>
      </c>
      <c r="I96" s="62">
        <v>0.2</v>
      </c>
      <c r="J96" s="62">
        <v>-1.2</v>
      </c>
      <c r="K96" s="62">
        <v>5.0999999999999996</v>
      </c>
      <c r="L96" s="62">
        <v>40.799999999999997</v>
      </c>
      <c r="M96" s="62">
        <v>40.6</v>
      </c>
      <c r="N96" s="62">
        <v>40.6</v>
      </c>
      <c r="O96" s="62">
        <v>18.899999999999999</v>
      </c>
      <c r="P96" s="62">
        <v>14.7</v>
      </c>
      <c r="Q96" s="62">
        <v>8.8000000000000007</v>
      </c>
      <c r="R96" s="62">
        <v>14.8</v>
      </c>
      <c r="S96" s="62">
        <v>16.3</v>
      </c>
      <c r="T96" s="62">
        <v>6.6</v>
      </c>
      <c r="U96" s="62">
        <v>4.9000000000000004</v>
      </c>
      <c r="V96" s="62">
        <v>20.2</v>
      </c>
      <c r="W96" s="62">
        <v>44.9</v>
      </c>
      <c r="X96" s="62">
        <v>45.5</v>
      </c>
      <c r="Y96" s="62">
        <v>44.9</v>
      </c>
      <c r="Z96" s="62">
        <v>43.9</v>
      </c>
      <c r="AA96" s="62">
        <v>28.4</v>
      </c>
      <c r="AB96" s="53">
        <v>18.2</v>
      </c>
      <c r="AC96" s="53">
        <v>14.3</v>
      </c>
      <c r="AD96" s="53">
        <v>12.2</v>
      </c>
      <c r="AE96" s="53">
        <v>3.4</v>
      </c>
      <c r="AF96" s="53">
        <v>-5</v>
      </c>
      <c r="AG96" s="120">
        <v>60</v>
      </c>
      <c r="AH96" s="56">
        <f t="shared" si="24"/>
        <v>45.5</v>
      </c>
      <c r="AI96" s="121">
        <f t="shared" si="25"/>
        <v>0.75</v>
      </c>
    </row>
    <row r="97" spans="1:37" x14ac:dyDescent="0.25">
      <c r="A97" s="124" t="s">
        <v>100</v>
      </c>
      <c r="B97" s="126">
        <v>31</v>
      </c>
      <c r="C97" s="65">
        <v>28</v>
      </c>
      <c r="D97" s="65">
        <v>25.5</v>
      </c>
      <c r="E97" s="65">
        <v>17.399999999999999</v>
      </c>
      <c r="F97" s="65">
        <v>14.1</v>
      </c>
      <c r="G97" s="65">
        <v>27.7</v>
      </c>
      <c r="H97" s="65">
        <v>38.799999999999997</v>
      </c>
      <c r="I97" s="65">
        <v>61.5</v>
      </c>
      <c r="J97" s="65">
        <v>98.4</v>
      </c>
      <c r="K97" s="65">
        <v>96.4</v>
      </c>
      <c r="L97" s="65">
        <v>104</v>
      </c>
      <c r="M97" s="65">
        <v>110.9</v>
      </c>
      <c r="N97" s="65">
        <v>110.9</v>
      </c>
      <c r="O97" s="65">
        <v>79.900000000000006</v>
      </c>
      <c r="P97" s="65">
        <v>87</v>
      </c>
      <c r="Q97" s="65">
        <v>79</v>
      </c>
      <c r="R97" s="65">
        <v>70.400000000000006</v>
      </c>
      <c r="S97" s="65">
        <v>71.7</v>
      </c>
      <c r="T97" s="65">
        <v>96.9</v>
      </c>
      <c r="U97" s="65">
        <v>95.5</v>
      </c>
      <c r="V97" s="65">
        <v>98.5</v>
      </c>
      <c r="W97" s="65">
        <v>94.1</v>
      </c>
      <c r="X97" s="65">
        <v>103.7</v>
      </c>
      <c r="Y97" s="65">
        <v>94.1</v>
      </c>
      <c r="Z97" s="65">
        <v>96.9</v>
      </c>
      <c r="AA97" s="65">
        <v>105.1</v>
      </c>
      <c r="AB97" s="125">
        <v>89.5</v>
      </c>
      <c r="AC97" s="125">
        <v>79</v>
      </c>
      <c r="AD97" s="125">
        <v>78.2</v>
      </c>
      <c r="AE97" s="125">
        <v>31.7</v>
      </c>
      <c r="AF97" s="125">
        <v>16.399999999999999</v>
      </c>
      <c r="AG97" s="127">
        <v>120</v>
      </c>
      <c r="AH97" s="56">
        <f t="shared" si="24"/>
        <v>110.9</v>
      </c>
      <c r="AI97" s="121">
        <f t="shared" si="25"/>
        <v>0.33333333333333331</v>
      </c>
    </row>
    <row r="98" spans="1:37" x14ac:dyDescent="0.25">
      <c r="A98" s="124" t="s">
        <v>101</v>
      </c>
      <c r="B98" s="126">
        <v>41</v>
      </c>
      <c r="C98" s="65">
        <v>40</v>
      </c>
      <c r="D98" s="65">
        <v>44</v>
      </c>
      <c r="E98" s="65">
        <v>32.700000000000003</v>
      </c>
      <c r="F98" s="65">
        <v>29.6</v>
      </c>
      <c r="G98" s="65">
        <v>39.799999999999997</v>
      </c>
      <c r="H98" s="65">
        <v>48.2</v>
      </c>
      <c r="I98" s="65">
        <v>56.8</v>
      </c>
      <c r="J98" s="65">
        <v>80.400000000000006</v>
      </c>
      <c r="K98" s="65">
        <v>77.599999999999994</v>
      </c>
      <c r="L98" s="65">
        <v>76.8</v>
      </c>
      <c r="M98" s="65">
        <v>85.7</v>
      </c>
      <c r="N98" s="65">
        <v>85.7</v>
      </c>
      <c r="O98" s="65">
        <v>69.3</v>
      </c>
      <c r="P98" s="65">
        <v>85.7</v>
      </c>
      <c r="Q98" s="65">
        <v>77.5</v>
      </c>
      <c r="R98" s="65">
        <v>70.400000000000006</v>
      </c>
      <c r="S98" s="65">
        <v>68</v>
      </c>
      <c r="T98" s="65">
        <v>85</v>
      </c>
      <c r="U98" s="65">
        <v>86.7</v>
      </c>
      <c r="V98" s="65">
        <v>80.3</v>
      </c>
      <c r="W98" s="65">
        <v>54.5</v>
      </c>
      <c r="X98" s="65">
        <v>65.3</v>
      </c>
      <c r="Y98" s="65">
        <v>54.5</v>
      </c>
      <c r="Z98" s="65">
        <v>66.900000000000006</v>
      </c>
      <c r="AA98" s="65">
        <v>75.8</v>
      </c>
      <c r="AB98" s="125">
        <v>71.5</v>
      </c>
      <c r="AC98" s="125">
        <v>65.099999999999994</v>
      </c>
      <c r="AD98" s="125">
        <v>62.3</v>
      </c>
      <c r="AE98" s="125">
        <v>37.299999999999997</v>
      </c>
      <c r="AF98" s="125">
        <v>27.8</v>
      </c>
      <c r="AG98" s="127"/>
      <c r="AH98" s="56">
        <f t="shared" si="24"/>
        <v>86.7</v>
      </c>
      <c r="AI98" s="121">
        <f t="shared" si="25"/>
        <v>0.66666666666666696</v>
      </c>
    </row>
    <row r="99" spans="1:37" ht="15.75" thickBot="1" x14ac:dyDescent="0.3">
      <c r="A99" s="124" t="s">
        <v>254</v>
      </c>
      <c r="B99" s="126">
        <v>20</v>
      </c>
      <c r="C99" s="65">
        <v>15</v>
      </c>
      <c r="D99" s="65">
        <v>12</v>
      </c>
      <c r="E99" s="65">
        <v>14.6</v>
      </c>
      <c r="F99" s="65">
        <v>19.3</v>
      </c>
      <c r="G99" s="65">
        <v>20</v>
      </c>
      <c r="H99" s="65">
        <v>25.9</v>
      </c>
      <c r="I99" s="65">
        <v>16</v>
      </c>
      <c r="J99" s="65">
        <v>12.6</v>
      </c>
      <c r="K99" s="65">
        <v>34.9</v>
      </c>
      <c r="L99" s="65">
        <v>12</v>
      </c>
      <c r="M99" s="65">
        <v>6.9</v>
      </c>
      <c r="N99" s="65">
        <v>6.9</v>
      </c>
      <c r="O99" s="65">
        <v>44.5</v>
      </c>
      <c r="P99" s="65">
        <v>48.1</v>
      </c>
      <c r="Q99" s="65">
        <v>48.5</v>
      </c>
      <c r="R99" s="65">
        <v>50.7</v>
      </c>
      <c r="S99" s="65">
        <v>41.4</v>
      </c>
      <c r="T99" s="65">
        <v>32.200000000000003</v>
      </c>
      <c r="U99" s="65">
        <v>27.5</v>
      </c>
      <c r="V99" s="65">
        <v>36.1</v>
      </c>
      <c r="W99" s="65">
        <v>23.5</v>
      </c>
      <c r="X99" s="65">
        <v>24</v>
      </c>
      <c r="Y99" s="65">
        <v>23.5</v>
      </c>
      <c r="Z99" s="65">
        <v>45.6</v>
      </c>
      <c r="AA99" s="65">
        <v>41</v>
      </c>
      <c r="AB99" s="125">
        <v>57.5</v>
      </c>
      <c r="AC99" s="125">
        <v>54.9</v>
      </c>
      <c r="AD99" s="125">
        <v>48.9</v>
      </c>
      <c r="AE99" s="125">
        <v>65.400000000000006</v>
      </c>
      <c r="AF99" s="125">
        <v>53.7</v>
      </c>
      <c r="AG99" s="128"/>
      <c r="AH99" s="56">
        <f t="shared" si="24"/>
        <v>65.400000000000006</v>
      </c>
      <c r="AI99" s="121">
        <f t="shared" si="25"/>
        <v>0.91666666666666696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134">
        <f t="shared" ref="B101:B106" si="27">AF101</f>
        <v>9.9</v>
      </c>
      <c r="C101" s="55">
        <v>9.9</v>
      </c>
      <c r="D101" s="134">
        <f t="shared" ref="D101:S106" si="28">C101</f>
        <v>9.9</v>
      </c>
      <c r="E101" s="134">
        <f t="shared" si="28"/>
        <v>9.9</v>
      </c>
      <c r="F101" s="134">
        <f t="shared" si="28"/>
        <v>9.9</v>
      </c>
      <c r="G101" s="134">
        <f t="shared" si="28"/>
        <v>9.9</v>
      </c>
      <c r="H101" s="134">
        <f t="shared" si="28"/>
        <v>9.9</v>
      </c>
      <c r="I101" s="134">
        <f t="shared" si="28"/>
        <v>9.9</v>
      </c>
      <c r="J101" s="134">
        <f t="shared" si="28"/>
        <v>9.9</v>
      </c>
      <c r="K101" s="134">
        <f t="shared" si="28"/>
        <v>9.9</v>
      </c>
      <c r="L101" s="134">
        <f t="shared" si="28"/>
        <v>9.9</v>
      </c>
      <c r="M101" s="134">
        <f t="shared" si="28"/>
        <v>9.9</v>
      </c>
      <c r="N101" s="134">
        <f t="shared" si="28"/>
        <v>9.9</v>
      </c>
      <c r="O101" s="134">
        <f t="shared" si="28"/>
        <v>9.9</v>
      </c>
      <c r="P101" s="134">
        <f t="shared" si="28"/>
        <v>9.9</v>
      </c>
      <c r="Q101" s="134">
        <f t="shared" si="28"/>
        <v>9.9</v>
      </c>
      <c r="R101" s="134">
        <f t="shared" si="28"/>
        <v>9.9</v>
      </c>
      <c r="S101" s="134">
        <f t="shared" si="28"/>
        <v>9.9</v>
      </c>
      <c r="T101" s="134">
        <f t="shared" ref="T101:AF106" si="29">S101</f>
        <v>9.9</v>
      </c>
      <c r="U101" s="134">
        <f t="shared" si="29"/>
        <v>9.9</v>
      </c>
      <c r="V101" s="134">
        <f t="shared" si="29"/>
        <v>9.9</v>
      </c>
      <c r="W101" s="134">
        <f t="shared" si="29"/>
        <v>9.9</v>
      </c>
      <c r="X101" s="134">
        <f t="shared" si="29"/>
        <v>9.9</v>
      </c>
      <c r="Y101" s="134">
        <f t="shared" si="29"/>
        <v>9.9</v>
      </c>
      <c r="Z101" s="134">
        <f t="shared" si="29"/>
        <v>9.9</v>
      </c>
      <c r="AA101" s="134">
        <f t="shared" si="29"/>
        <v>9.9</v>
      </c>
      <c r="AB101" s="134">
        <f t="shared" si="29"/>
        <v>9.9</v>
      </c>
      <c r="AC101" s="134">
        <f t="shared" si="29"/>
        <v>9.9</v>
      </c>
      <c r="AD101" s="134">
        <f t="shared" si="29"/>
        <v>9.9</v>
      </c>
      <c r="AE101" s="134">
        <f t="shared" si="29"/>
        <v>9.9</v>
      </c>
      <c r="AF101" s="134">
        <f t="shared" si="29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7">
        <f t="shared" si="27"/>
        <v>9.6</v>
      </c>
      <c r="C102" s="136">
        <v>9.6</v>
      </c>
      <c r="D102" s="137">
        <f t="shared" si="28"/>
        <v>9.6</v>
      </c>
      <c r="E102" s="137">
        <f t="shared" si="28"/>
        <v>9.6</v>
      </c>
      <c r="F102" s="137">
        <f t="shared" si="28"/>
        <v>9.6</v>
      </c>
      <c r="G102" s="137">
        <f t="shared" si="28"/>
        <v>9.6</v>
      </c>
      <c r="H102" s="137">
        <f t="shared" si="28"/>
        <v>9.6</v>
      </c>
      <c r="I102" s="137">
        <f t="shared" si="28"/>
        <v>9.6</v>
      </c>
      <c r="J102" s="137">
        <f t="shared" si="28"/>
        <v>9.6</v>
      </c>
      <c r="K102" s="137">
        <f t="shared" si="28"/>
        <v>9.6</v>
      </c>
      <c r="L102" s="137">
        <f t="shared" si="28"/>
        <v>9.6</v>
      </c>
      <c r="M102" s="137">
        <f t="shared" si="28"/>
        <v>9.6</v>
      </c>
      <c r="N102" s="137">
        <f t="shared" si="28"/>
        <v>9.6</v>
      </c>
      <c r="O102" s="137">
        <f t="shared" si="28"/>
        <v>9.6</v>
      </c>
      <c r="P102" s="137">
        <f t="shared" si="28"/>
        <v>9.6</v>
      </c>
      <c r="Q102" s="137">
        <f t="shared" si="28"/>
        <v>9.6</v>
      </c>
      <c r="R102" s="137">
        <f t="shared" si="28"/>
        <v>9.6</v>
      </c>
      <c r="S102" s="137">
        <f t="shared" si="28"/>
        <v>9.6</v>
      </c>
      <c r="T102" s="137">
        <f t="shared" si="29"/>
        <v>9.6</v>
      </c>
      <c r="U102" s="137">
        <f t="shared" si="29"/>
        <v>9.6</v>
      </c>
      <c r="V102" s="137">
        <f t="shared" si="29"/>
        <v>9.6</v>
      </c>
      <c r="W102" s="137">
        <f t="shared" si="29"/>
        <v>9.6</v>
      </c>
      <c r="X102" s="137">
        <f t="shared" si="29"/>
        <v>9.6</v>
      </c>
      <c r="Y102" s="137">
        <f t="shared" si="29"/>
        <v>9.6</v>
      </c>
      <c r="Z102" s="137">
        <f t="shared" si="29"/>
        <v>9.6</v>
      </c>
      <c r="AA102" s="137">
        <f t="shared" si="29"/>
        <v>9.6</v>
      </c>
      <c r="AB102" s="137">
        <f t="shared" si="29"/>
        <v>9.6</v>
      </c>
      <c r="AC102" s="137">
        <f t="shared" si="29"/>
        <v>9.6</v>
      </c>
      <c r="AD102" s="137">
        <f t="shared" si="29"/>
        <v>9.6</v>
      </c>
      <c r="AE102" s="137">
        <f t="shared" si="29"/>
        <v>9.6</v>
      </c>
      <c r="AF102" s="137">
        <f t="shared" si="29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7">
        <f t="shared" si="27"/>
        <v>9.98</v>
      </c>
      <c r="C103" s="136">
        <v>9.98</v>
      </c>
      <c r="D103" s="137">
        <f t="shared" si="28"/>
        <v>9.98</v>
      </c>
      <c r="E103" s="137">
        <f t="shared" si="28"/>
        <v>9.98</v>
      </c>
      <c r="F103" s="137">
        <f t="shared" si="28"/>
        <v>9.98</v>
      </c>
      <c r="G103" s="137">
        <f t="shared" si="28"/>
        <v>9.98</v>
      </c>
      <c r="H103" s="137">
        <f t="shared" si="28"/>
        <v>9.98</v>
      </c>
      <c r="I103" s="137">
        <f t="shared" si="28"/>
        <v>9.98</v>
      </c>
      <c r="J103" s="137">
        <f t="shared" si="28"/>
        <v>9.98</v>
      </c>
      <c r="K103" s="137">
        <f t="shared" si="28"/>
        <v>9.98</v>
      </c>
      <c r="L103" s="137">
        <f t="shared" si="28"/>
        <v>9.98</v>
      </c>
      <c r="M103" s="137">
        <f t="shared" si="28"/>
        <v>9.98</v>
      </c>
      <c r="N103" s="137">
        <f t="shared" si="28"/>
        <v>9.98</v>
      </c>
      <c r="O103" s="137">
        <f t="shared" si="28"/>
        <v>9.98</v>
      </c>
      <c r="P103" s="137">
        <f t="shared" si="28"/>
        <v>9.98</v>
      </c>
      <c r="Q103" s="137">
        <f t="shared" si="28"/>
        <v>9.98</v>
      </c>
      <c r="R103" s="137">
        <f t="shared" si="28"/>
        <v>9.98</v>
      </c>
      <c r="S103" s="137">
        <f t="shared" si="28"/>
        <v>9.98</v>
      </c>
      <c r="T103" s="137">
        <f t="shared" si="29"/>
        <v>9.98</v>
      </c>
      <c r="U103" s="137">
        <f t="shared" si="29"/>
        <v>9.98</v>
      </c>
      <c r="V103" s="137">
        <f t="shared" si="29"/>
        <v>9.98</v>
      </c>
      <c r="W103" s="137">
        <f t="shared" si="29"/>
        <v>9.98</v>
      </c>
      <c r="X103" s="137">
        <f t="shared" si="29"/>
        <v>9.98</v>
      </c>
      <c r="Y103" s="137">
        <f t="shared" si="29"/>
        <v>9.98</v>
      </c>
      <c r="Z103" s="137">
        <f t="shared" si="29"/>
        <v>9.98</v>
      </c>
      <c r="AA103" s="137">
        <f t="shared" si="29"/>
        <v>9.98</v>
      </c>
      <c r="AB103" s="137">
        <f t="shared" si="29"/>
        <v>9.98</v>
      </c>
      <c r="AC103" s="137">
        <f t="shared" si="29"/>
        <v>9.98</v>
      </c>
      <c r="AD103" s="137">
        <f t="shared" si="29"/>
        <v>9.98</v>
      </c>
      <c r="AE103" s="137">
        <f t="shared" si="29"/>
        <v>9.98</v>
      </c>
      <c r="AF103" s="137">
        <f t="shared" si="29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7">
        <f t="shared" si="27"/>
        <v>9.1</v>
      </c>
      <c r="C104" s="136">
        <v>9.1</v>
      </c>
      <c r="D104" s="137">
        <f t="shared" si="28"/>
        <v>9.1</v>
      </c>
      <c r="E104" s="137">
        <f t="shared" si="28"/>
        <v>9.1</v>
      </c>
      <c r="F104" s="137">
        <f t="shared" si="28"/>
        <v>9.1</v>
      </c>
      <c r="G104" s="137">
        <f t="shared" si="28"/>
        <v>9.1</v>
      </c>
      <c r="H104" s="137">
        <f t="shared" si="28"/>
        <v>9.1</v>
      </c>
      <c r="I104" s="137">
        <f t="shared" si="28"/>
        <v>9.1</v>
      </c>
      <c r="J104" s="137">
        <f t="shared" si="28"/>
        <v>9.1</v>
      </c>
      <c r="K104" s="137">
        <f t="shared" si="28"/>
        <v>9.1</v>
      </c>
      <c r="L104" s="137">
        <f t="shared" si="28"/>
        <v>9.1</v>
      </c>
      <c r="M104" s="137">
        <f t="shared" si="28"/>
        <v>9.1</v>
      </c>
      <c r="N104" s="137">
        <f t="shared" si="28"/>
        <v>9.1</v>
      </c>
      <c r="O104" s="137">
        <f t="shared" si="28"/>
        <v>9.1</v>
      </c>
      <c r="P104" s="137">
        <f t="shared" si="28"/>
        <v>9.1</v>
      </c>
      <c r="Q104" s="137">
        <f t="shared" si="28"/>
        <v>9.1</v>
      </c>
      <c r="R104" s="137">
        <f t="shared" si="28"/>
        <v>9.1</v>
      </c>
      <c r="S104" s="137">
        <f t="shared" si="28"/>
        <v>9.1</v>
      </c>
      <c r="T104" s="137">
        <f t="shared" si="29"/>
        <v>9.1</v>
      </c>
      <c r="U104" s="137">
        <f t="shared" si="29"/>
        <v>9.1</v>
      </c>
      <c r="V104" s="137">
        <f t="shared" si="29"/>
        <v>9.1</v>
      </c>
      <c r="W104" s="137">
        <f t="shared" si="29"/>
        <v>9.1</v>
      </c>
      <c r="X104" s="137">
        <f t="shared" si="29"/>
        <v>9.1</v>
      </c>
      <c r="Y104" s="137">
        <f t="shared" si="29"/>
        <v>9.1</v>
      </c>
      <c r="Z104" s="137">
        <f t="shared" si="29"/>
        <v>9.1</v>
      </c>
      <c r="AA104" s="137">
        <f t="shared" si="29"/>
        <v>9.1</v>
      </c>
      <c r="AB104" s="137">
        <f t="shared" si="29"/>
        <v>9.1</v>
      </c>
      <c r="AC104" s="137">
        <f t="shared" si="29"/>
        <v>9.1</v>
      </c>
      <c r="AD104" s="137">
        <f t="shared" si="29"/>
        <v>9.1</v>
      </c>
      <c r="AE104" s="137">
        <f t="shared" si="29"/>
        <v>9.1</v>
      </c>
      <c r="AF104" s="137">
        <f t="shared" si="29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7">
        <f t="shared" si="27"/>
        <v>9.18</v>
      </c>
      <c r="C105" s="136">
        <v>9.18</v>
      </c>
      <c r="D105" s="137">
        <f t="shared" si="28"/>
        <v>9.18</v>
      </c>
      <c r="E105" s="137">
        <f t="shared" si="28"/>
        <v>9.18</v>
      </c>
      <c r="F105" s="137">
        <f t="shared" si="28"/>
        <v>9.18</v>
      </c>
      <c r="G105" s="137">
        <f t="shared" si="28"/>
        <v>9.18</v>
      </c>
      <c r="H105" s="137">
        <f t="shared" si="28"/>
        <v>9.18</v>
      </c>
      <c r="I105" s="137">
        <f t="shared" si="28"/>
        <v>9.18</v>
      </c>
      <c r="J105" s="137">
        <f t="shared" si="28"/>
        <v>9.18</v>
      </c>
      <c r="K105" s="137">
        <f t="shared" si="28"/>
        <v>9.18</v>
      </c>
      <c r="L105" s="137">
        <f t="shared" si="28"/>
        <v>9.18</v>
      </c>
      <c r="M105" s="137">
        <f t="shared" si="28"/>
        <v>9.18</v>
      </c>
      <c r="N105" s="137">
        <f t="shared" si="28"/>
        <v>9.18</v>
      </c>
      <c r="O105" s="137">
        <f t="shared" si="28"/>
        <v>9.18</v>
      </c>
      <c r="P105" s="137">
        <f t="shared" si="28"/>
        <v>9.18</v>
      </c>
      <c r="Q105" s="137">
        <f t="shared" si="28"/>
        <v>9.18</v>
      </c>
      <c r="R105" s="137">
        <f t="shared" si="28"/>
        <v>9.18</v>
      </c>
      <c r="S105" s="137">
        <f t="shared" si="28"/>
        <v>9.18</v>
      </c>
      <c r="T105" s="137">
        <f t="shared" si="29"/>
        <v>9.18</v>
      </c>
      <c r="U105" s="137">
        <f t="shared" si="29"/>
        <v>9.18</v>
      </c>
      <c r="V105" s="137">
        <f t="shared" si="29"/>
        <v>9.18</v>
      </c>
      <c r="W105" s="137">
        <f t="shared" si="29"/>
        <v>9.18</v>
      </c>
      <c r="X105" s="137">
        <f t="shared" si="29"/>
        <v>9.18</v>
      </c>
      <c r="Y105" s="137">
        <f t="shared" si="29"/>
        <v>9.18</v>
      </c>
      <c r="Z105" s="137">
        <f t="shared" si="29"/>
        <v>9.18</v>
      </c>
      <c r="AA105" s="137">
        <f t="shared" si="29"/>
        <v>9.18</v>
      </c>
      <c r="AB105" s="137">
        <f t="shared" si="29"/>
        <v>9.18</v>
      </c>
      <c r="AC105" s="137">
        <f t="shared" si="29"/>
        <v>9.18</v>
      </c>
      <c r="AD105" s="137">
        <f t="shared" si="29"/>
        <v>9.18</v>
      </c>
      <c r="AE105" s="137">
        <f t="shared" si="29"/>
        <v>9.18</v>
      </c>
      <c r="AF105" s="137">
        <f t="shared" si="29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7">
        <f t="shared" si="27"/>
        <v>7</v>
      </c>
      <c r="C106" s="136">
        <v>7</v>
      </c>
      <c r="D106" s="137">
        <f t="shared" si="28"/>
        <v>7</v>
      </c>
      <c r="E106" s="137">
        <f t="shared" si="28"/>
        <v>7</v>
      </c>
      <c r="F106" s="137">
        <f t="shared" si="28"/>
        <v>7</v>
      </c>
      <c r="G106" s="137">
        <f t="shared" si="28"/>
        <v>7</v>
      </c>
      <c r="H106" s="137">
        <f t="shared" si="28"/>
        <v>7</v>
      </c>
      <c r="I106" s="137">
        <f t="shared" si="28"/>
        <v>7</v>
      </c>
      <c r="J106" s="137">
        <f t="shared" si="28"/>
        <v>7</v>
      </c>
      <c r="K106" s="137">
        <f t="shared" si="28"/>
        <v>7</v>
      </c>
      <c r="L106" s="137">
        <f t="shared" si="28"/>
        <v>7</v>
      </c>
      <c r="M106" s="137">
        <f t="shared" si="28"/>
        <v>7</v>
      </c>
      <c r="N106" s="137">
        <f t="shared" si="28"/>
        <v>7</v>
      </c>
      <c r="O106" s="137">
        <f t="shared" si="28"/>
        <v>7</v>
      </c>
      <c r="P106" s="137">
        <f t="shared" si="28"/>
        <v>7</v>
      </c>
      <c r="Q106" s="137">
        <f t="shared" si="28"/>
        <v>7</v>
      </c>
      <c r="R106" s="137">
        <f t="shared" si="28"/>
        <v>7</v>
      </c>
      <c r="S106" s="137">
        <f t="shared" si="28"/>
        <v>7</v>
      </c>
      <c r="T106" s="137">
        <f t="shared" si="29"/>
        <v>7</v>
      </c>
      <c r="U106" s="137">
        <f t="shared" si="29"/>
        <v>7</v>
      </c>
      <c r="V106" s="137">
        <f t="shared" si="29"/>
        <v>7</v>
      </c>
      <c r="W106" s="137">
        <f t="shared" si="29"/>
        <v>7</v>
      </c>
      <c r="X106" s="137">
        <f t="shared" si="29"/>
        <v>7</v>
      </c>
      <c r="Y106" s="137">
        <f t="shared" si="29"/>
        <v>7</v>
      </c>
      <c r="Z106" s="137">
        <f t="shared" si="29"/>
        <v>7</v>
      </c>
      <c r="AA106" s="137">
        <f t="shared" si="29"/>
        <v>7</v>
      </c>
      <c r="AB106" s="137">
        <f t="shared" si="29"/>
        <v>7</v>
      </c>
      <c r="AC106" s="137">
        <f t="shared" si="29"/>
        <v>7</v>
      </c>
      <c r="AD106" s="137">
        <f t="shared" si="29"/>
        <v>7</v>
      </c>
      <c r="AE106" s="137">
        <f t="shared" si="29"/>
        <v>7</v>
      </c>
      <c r="AF106" s="137">
        <f t="shared" si="29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7"/>
      <c r="C107" s="136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7">
        <f>AF108</f>
        <v>2.25</v>
      </c>
      <c r="C108" s="136">
        <v>2.25</v>
      </c>
      <c r="D108" s="137">
        <f t="shared" ref="D108:S109" si="30">C108</f>
        <v>2.25</v>
      </c>
      <c r="E108" s="137">
        <f t="shared" si="30"/>
        <v>2.25</v>
      </c>
      <c r="F108" s="137">
        <f t="shared" si="30"/>
        <v>2.25</v>
      </c>
      <c r="G108" s="137">
        <f t="shared" si="30"/>
        <v>2.25</v>
      </c>
      <c r="H108" s="137">
        <f t="shared" si="30"/>
        <v>2.25</v>
      </c>
      <c r="I108" s="137">
        <f t="shared" si="30"/>
        <v>2.25</v>
      </c>
      <c r="J108" s="137">
        <f t="shared" si="30"/>
        <v>2.25</v>
      </c>
      <c r="K108" s="137">
        <f t="shared" si="30"/>
        <v>2.25</v>
      </c>
      <c r="L108" s="137">
        <f t="shared" si="30"/>
        <v>2.25</v>
      </c>
      <c r="M108" s="137">
        <f t="shared" si="30"/>
        <v>2.25</v>
      </c>
      <c r="N108" s="137">
        <f t="shared" si="30"/>
        <v>2.25</v>
      </c>
      <c r="O108" s="137">
        <f t="shared" si="30"/>
        <v>2.25</v>
      </c>
      <c r="P108" s="137">
        <f t="shared" si="30"/>
        <v>2.25</v>
      </c>
      <c r="Q108" s="137">
        <f t="shared" si="30"/>
        <v>2.25</v>
      </c>
      <c r="R108" s="137">
        <f t="shared" si="30"/>
        <v>2.25</v>
      </c>
      <c r="S108" s="137">
        <f t="shared" si="30"/>
        <v>2.25</v>
      </c>
      <c r="T108" s="137">
        <f t="shared" ref="T108:AF109" si="31">S108</f>
        <v>2.25</v>
      </c>
      <c r="U108" s="137">
        <f t="shared" si="31"/>
        <v>2.25</v>
      </c>
      <c r="V108" s="137">
        <f t="shared" si="31"/>
        <v>2.25</v>
      </c>
      <c r="W108" s="137">
        <f t="shared" si="31"/>
        <v>2.25</v>
      </c>
      <c r="X108" s="137">
        <f t="shared" si="31"/>
        <v>2.25</v>
      </c>
      <c r="Y108" s="137">
        <f t="shared" si="31"/>
        <v>2.25</v>
      </c>
      <c r="Z108" s="137">
        <f t="shared" si="31"/>
        <v>2.25</v>
      </c>
      <c r="AA108" s="137">
        <f t="shared" si="31"/>
        <v>2.25</v>
      </c>
      <c r="AB108" s="137">
        <f t="shared" si="31"/>
        <v>2.25</v>
      </c>
      <c r="AC108" s="137">
        <f t="shared" si="31"/>
        <v>2.25</v>
      </c>
      <c r="AD108" s="137">
        <f t="shared" si="31"/>
        <v>2.25</v>
      </c>
      <c r="AE108" s="137">
        <f t="shared" si="31"/>
        <v>2.25</v>
      </c>
      <c r="AF108" s="137">
        <f t="shared" si="31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7">
        <f>AF109</f>
        <v>1.64</v>
      </c>
      <c r="C109" s="136">
        <v>1.64</v>
      </c>
      <c r="D109" s="137">
        <f t="shared" si="30"/>
        <v>1.64</v>
      </c>
      <c r="E109" s="137">
        <f t="shared" si="30"/>
        <v>1.64</v>
      </c>
      <c r="F109" s="137">
        <f t="shared" si="30"/>
        <v>1.64</v>
      </c>
      <c r="G109" s="137">
        <f t="shared" si="30"/>
        <v>1.64</v>
      </c>
      <c r="H109" s="137">
        <f t="shared" si="30"/>
        <v>1.64</v>
      </c>
      <c r="I109" s="137">
        <f t="shared" si="30"/>
        <v>1.64</v>
      </c>
      <c r="J109" s="137">
        <f t="shared" si="30"/>
        <v>1.64</v>
      </c>
      <c r="K109" s="137">
        <f t="shared" si="30"/>
        <v>1.64</v>
      </c>
      <c r="L109" s="137">
        <f t="shared" si="30"/>
        <v>1.64</v>
      </c>
      <c r="M109" s="137">
        <f t="shared" si="30"/>
        <v>1.64</v>
      </c>
      <c r="N109" s="137">
        <f t="shared" si="30"/>
        <v>1.64</v>
      </c>
      <c r="O109" s="137">
        <f t="shared" si="30"/>
        <v>1.64</v>
      </c>
      <c r="P109" s="137">
        <f t="shared" si="30"/>
        <v>1.64</v>
      </c>
      <c r="Q109" s="137">
        <f t="shared" si="30"/>
        <v>1.64</v>
      </c>
      <c r="R109" s="137">
        <f t="shared" si="30"/>
        <v>1.64</v>
      </c>
      <c r="S109" s="137">
        <f t="shared" si="30"/>
        <v>1.64</v>
      </c>
      <c r="T109" s="137">
        <f t="shared" si="31"/>
        <v>1.64</v>
      </c>
      <c r="U109" s="137">
        <f t="shared" si="31"/>
        <v>1.64</v>
      </c>
      <c r="V109" s="137">
        <f t="shared" si="31"/>
        <v>1.64</v>
      </c>
      <c r="W109" s="137">
        <f t="shared" si="31"/>
        <v>1.64</v>
      </c>
      <c r="X109" s="137">
        <f t="shared" si="31"/>
        <v>1.64</v>
      </c>
      <c r="Y109" s="137">
        <f t="shared" si="31"/>
        <v>1.64</v>
      </c>
      <c r="Z109" s="137">
        <f t="shared" si="31"/>
        <v>1.64</v>
      </c>
      <c r="AA109" s="137">
        <f t="shared" si="31"/>
        <v>1.64</v>
      </c>
      <c r="AB109" s="137">
        <f t="shared" si="31"/>
        <v>1.64</v>
      </c>
      <c r="AC109" s="137">
        <f t="shared" si="31"/>
        <v>1.64</v>
      </c>
      <c r="AD109" s="137">
        <f t="shared" si="31"/>
        <v>1.64</v>
      </c>
      <c r="AE109" s="137">
        <f t="shared" si="31"/>
        <v>1.64</v>
      </c>
      <c r="AF109" s="137">
        <f t="shared" si="31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7"/>
      <c r="C110" s="136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7">
        <f t="shared" ref="B111:B128" si="32">AF111</f>
        <v>1.62</v>
      </c>
      <c r="C111" s="136">
        <v>1.62</v>
      </c>
      <c r="D111" s="137">
        <f t="shared" ref="D111:S118" si="33">C111</f>
        <v>1.62</v>
      </c>
      <c r="E111" s="137">
        <f t="shared" si="33"/>
        <v>1.62</v>
      </c>
      <c r="F111" s="137">
        <f t="shared" si="33"/>
        <v>1.62</v>
      </c>
      <c r="G111" s="137">
        <f t="shared" si="33"/>
        <v>1.62</v>
      </c>
      <c r="H111" s="137">
        <f t="shared" si="33"/>
        <v>1.62</v>
      </c>
      <c r="I111" s="137">
        <f t="shared" si="33"/>
        <v>1.62</v>
      </c>
      <c r="J111" s="137">
        <f t="shared" si="33"/>
        <v>1.62</v>
      </c>
      <c r="K111" s="137">
        <f t="shared" si="33"/>
        <v>1.62</v>
      </c>
      <c r="L111" s="137">
        <f t="shared" si="33"/>
        <v>1.62</v>
      </c>
      <c r="M111" s="137">
        <f t="shared" si="33"/>
        <v>1.62</v>
      </c>
      <c r="N111" s="137">
        <f t="shared" si="33"/>
        <v>1.62</v>
      </c>
      <c r="O111" s="137">
        <f t="shared" si="33"/>
        <v>1.62</v>
      </c>
      <c r="P111" s="137">
        <f t="shared" si="33"/>
        <v>1.62</v>
      </c>
      <c r="Q111" s="137">
        <f t="shared" si="33"/>
        <v>1.62</v>
      </c>
      <c r="R111" s="137">
        <f t="shared" si="33"/>
        <v>1.62</v>
      </c>
      <c r="S111" s="137">
        <f t="shared" si="33"/>
        <v>1.62</v>
      </c>
      <c r="T111" s="137">
        <f t="shared" ref="T111:AF126" si="34">S111</f>
        <v>1.62</v>
      </c>
      <c r="U111" s="137">
        <f t="shared" si="34"/>
        <v>1.62</v>
      </c>
      <c r="V111" s="137">
        <f t="shared" si="34"/>
        <v>1.62</v>
      </c>
      <c r="W111" s="137">
        <f t="shared" si="34"/>
        <v>1.62</v>
      </c>
      <c r="X111" s="137">
        <f t="shared" si="34"/>
        <v>1.62</v>
      </c>
      <c r="Y111" s="137">
        <f t="shared" si="34"/>
        <v>1.62</v>
      </c>
      <c r="Z111" s="137">
        <f t="shared" si="34"/>
        <v>1.62</v>
      </c>
      <c r="AA111" s="137">
        <f t="shared" si="34"/>
        <v>1.62</v>
      </c>
      <c r="AB111" s="137">
        <f t="shared" si="34"/>
        <v>1.62</v>
      </c>
      <c r="AC111" s="137">
        <f t="shared" si="34"/>
        <v>1.62</v>
      </c>
      <c r="AD111" s="137">
        <f t="shared" si="34"/>
        <v>1.62</v>
      </c>
      <c r="AE111" s="137">
        <f t="shared" si="34"/>
        <v>1.62</v>
      </c>
      <c r="AF111" s="137">
        <f t="shared" si="34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7">
        <f t="shared" si="32"/>
        <v>8.36</v>
      </c>
      <c r="C112" s="136">
        <v>8.36</v>
      </c>
      <c r="D112" s="137">
        <f t="shared" si="33"/>
        <v>8.36</v>
      </c>
      <c r="E112" s="137">
        <f t="shared" si="33"/>
        <v>8.36</v>
      </c>
      <c r="F112" s="137">
        <f t="shared" si="33"/>
        <v>8.36</v>
      </c>
      <c r="G112" s="137">
        <f t="shared" si="33"/>
        <v>8.36</v>
      </c>
      <c r="H112" s="137">
        <f t="shared" si="33"/>
        <v>8.36</v>
      </c>
      <c r="I112" s="137">
        <f t="shared" si="33"/>
        <v>8.36</v>
      </c>
      <c r="J112" s="137">
        <f t="shared" si="33"/>
        <v>8.36</v>
      </c>
      <c r="K112" s="137">
        <f t="shared" si="33"/>
        <v>8.36</v>
      </c>
      <c r="L112" s="137">
        <f t="shared" si="33"/>
        <v>8.36</v>
      </c>
      <c r="M112" s="137">
        <f t="shared" si="33"/>
        <v>8.36</v>
      </c>
      <c r="N112" s="137">
        <f t="shared" si="33"/>
        <v>8.36</v>
      </c>
      <c r="O112" s="137">
        <f t="shared" si="33"/>
        <v>8.36</v>
      </c>
      <c r="P112" s="137">
        <f t="shared" si="33"/>
        <v>8.36</v>
      </c>
      <c r="Q112" s="137">
        <f t="shared" si="33"/>
        <v>8.36</v>
      </c>
      <c r="R112" s="137">
        <f t="shared" si="33"/>
        <v>8.36</v>
      </c>
      <c r="S112" s="137">
        <f t="shared" si="33"/>
        <v>8.36</v>
      </c>
      <c r="T112" s="137">
        <f t="shared" si="34"/>
        <v>8.36</v>
      </c>
      <c r="U112" s="137">
        <f t="shared" si="34"/>
        <v>8.36</v>
      </c>
      <c r="V112" s="137">
        <f t="shared" si="34"/>
        <v>8.36</v>
      </c>
      <c r="W112" s="137">
        <f t="shared" si="34"/>
        <v>8.36</v>
      </c>
      <c r="X112" s="137">
        <f t="shared" si="34"/>
        <v>8.36</v>
      </c>
      <c r="Y112" s="137">
        <f t="shared" si="34"/>
        <v>8.36</v>
      </c>
      <c r="Z112" s="137">
        <f t="shared" si="34"/>
        <v>8.36</v>
      </c>
      <c r="AA112" s="137">
        <f t="shared" si="34"/>
        <v>8.36</v>
      </c>
      <c r="AB112" s="137">
        <f t="shared" si="34"/>
        <v>8.36</v>
      </c>
      <c r="AC112" s="137">
        <f t="shared" si="34"/>
        <v>8.36</v>
      </c>
      <c r="AD112" s="137">
        <f t="shared" si="34"/>
        <v>8.36</v>
      </c>
      <c r="AE112" s="137">
        <f t="shared" si="34"/>
        <v>8.36</v>
      </c>
      <c r="AF112" s="137">
        <f t="shared" si="34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7">
        <f t="shared" si="32"/>
        <v>5.4</v>
      </c>
      <c r="C113" s="136">
        <v>8</v>
      </c>
      <c r="D113" s="137">
        <f t="shared" si="33"/>
        <v>8</v>
      </c>
      <c r="E113" s="137">
        <f t="shared" si="33"/>
        <v>8</v>
      </c>
      <c r="F113" s="137">
        <f t="shared" si="33"/>
        <v>8</v>
      </c>
      <c r="G113" s="137">
        <f t="shared" si="33"/>
        <v>8</v>
      </c>
      <c r="H113" s="137">
        <f t="shared" si="33"/>
        <v>8</v>
      </c>
      <c r="I113" s="137">
        <f t="shared" si="33"/>
        <v>8</v>
      </c>
      <c r="J113" s="137">
        <v>5.4</v>
      </c>
      <c r="K113" s="137">
        <f t="shared" si="33"/>
        <v>5.4</v>
      </c>
      <c r="L113" s="137">
        <f t="shared" si="33"/>
        <v>5.4</v>
      </c>
      <c r="M113" s="137">
        <f t="shared" si="33"/>
        <v>5.4</v>
      </c>
      <c r="N113" s="137">
        <f t="shared" si="33"/>
        <v>5.4</v>
      </c>
      <c r="O113" s="137">
        <f t="shared" si="33"/>
        <v>5.4</v>
      </c>
      <c r="P113" s="137">
        <f t="shared" si="33"/>
        <v>5.4</v>
      </c>
      <c r="Q113" s="137">
        <f t="shared" si="33"/>
        <v>5.4</v>
      </c>
      <c r="R113" s="137">
        <f t="shared" si="33"/>
        <v>5.4</v>
      </c>
      <c r="S113" s="137">
        <f t="shared" si="33"/>
        <v>5.4</v>
      </c>
      <c r="T113" s="137">
        <f t="shared" si="34"/>
        <v>5.4</v>
      </c>
      <c r="U113" s="137">
        <f t="shared" si="34"/>
        <v>5.4</v>
      </c>
      <c r="V113" s="137">
        <f t="shared" si="34"/>
        <v>5.4</v>
      </c>
      <c r="W113" s="137">
        <f t="shared" si="34"/>
        <v>5.4</v>
      </c>
      <c r="X113" s="137">
        <f t="shared" si="34"/>
        <v>5.4</v>
      </c>
      <c r="Y113" s="137">
        <f t="shared" si="34"/>
        <v>5.4</v>
      </c>
      <c r="Z113" s="137">
        <f t="shared" si="34"/>
        <v>5.4</v>
      </c>
      <c r="AA113" s="137">
        <f t="shared" si="34"/>
        <v>5.4</v>
      </c>
      <c r="AB113" s="137">
        <f t="shared" si="34"/>
        <v>5.4</v>
      </c>
      <c r="AC113" s="137">
        <f t="shared" si="34"/>
        <v>5.4</v>
      </c>
      <c r="AD113" s="137">
        <f t="shared" si="34"/>
        <v>5.4</v>
      </c>
      <c r="AE113" s="137">
        <f t="shared" si="34"/>
        <v>5.4</v>
      </c>
      <c r="AF113" s="137">
        <f t="shared" si="34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7">
        <f t="shared" si="32"/>
        <v>6.57</v>
      </c>
      <c r="C114" s="136">
        <v>6.57</v>
      </c>
      <c r="D114" s="137">
        <f t="shared" si="33"/>
        <v>6.57</v>
      </c>
      <c r="E114" s="137">
        <f t="shared" si="33"/>
        <v>6.57</v>
      </c>
      <c r="F114" s="137">
        <f t="shared" si="33"/>
        <v>6.57</v>
      </c>
      <c r="G114" s="137">
        <f t="shared" si="33"/>
        <v>6.57</v>
      </c>
      <c r="H114" s="137">
        <f t="shared" si="33"/>
        <v>6.57</v>
      </c>
      <c r="I114" s="137">
        <f t="shared" si="33"/>
        <v>6.57</v>
      </c>
      <c r="J114" s="137">
        <f t="shared" si="33"/>
        <v>6.57</v>
      </c>
      <c r="K114" s="137">
        <f t="shared" si="33"/>
        <v>6.57</v>
      </c>
      <c r="L114" s="137">
        <f t="shared" si="33"/>
        <v>6.57</v>
      </c>
      <c r="M114" s="137">
        <f t="shared" si="33"/>
        <v>6.57</v>
      </c>
      <c r="N114" s="137">
        <f t="shared" si="33"/>
        <v>6.57</v>
      </c>
      <c r="O114" s="137">
        <f t="shared" si="33"/>
        <v>6.57</v>
      </c>
      <c r="P114" s="137">
        <f t="shared" si="33"/>
        <v>6.57</v>
      </c>
      <c r="Q114" s="137">
        <f t="shared" si="33"/>
        <v>6.57</v>
      </c>
      <c r="R114" s="137">
        <f t="shared" si="33"/>
        <v>6.57</v>
      </c>
      <c r="S114" s="137">
        <f t="shared" si="33"/>
        <v>6.57</v>
      </c>
      <c r="T114" s="137">
        <f t="shared" si="34"/>
        <v>6.57</v>
      </c>
      <c r="U114" s="137">
        <f t="shared" si="34"/>
        <v>6.57</v>
      </c>
      <c r="V114" s="137">
        <f t="shared" si="34"/>
        <v>6.57</v>
      </c>
      <c r="W114" s="137">
        <f t="shared" si="34"/>
        <v>6.57</v>
      </c>
      <c r="X114" s="137">
        <f t="shared" si="34"/>
        <v>6.57</v>
      </c>
      <c r="Y114" s="137">
        <f t="shared" si="34"/>
        <v>6.57</v>
      </c>
      <c r="Z114" s="137">
        <f t="shared" si="34"/>
        <v>6.57</v>
      </c>
      <c r="AA114" s="137">
        <f t="shared" si="34"/>
        <v>6.57</v>
      </c>
      <c r="AB114" s="137">
        <f t="shared" si="34"/>
        <v>6.57</v>
      </c>
      <c r="AC114" s="137">
        <f t="shared" si="34"/>
        <v>6.57</v>
      </c>
      <c r="AD114" s="137">
        <f t="shared" si="34"/>
        <v>6.57</v>
      </c>
      <c r="AE114" s="137">
        <f t="shared" si="34"/>
        <v>6.57</v>
      </c>
      <c r="AF114" s="137">
        <f t="shared" si="34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7">
        <f t="shared" si="32"/>
        <v>3.43</v>
      </c>
      <c r="C115" s="136">
        <v>3.43</v>
      </c>
      <c r="D115" s="137">
        <f t="shared" si="33"/>
        <v>3.43</v>
      </c>
      <c r="E115" s="137">
        <f t="shared" si="33"/>
        <v>3.43</v>
      </c>
      <c r="F115" s="137">
        <f t="shared" si="33"/>
        <v>3.43</v>
      </c>
      <c r="G115" s="137">
        <f t="shared" si="33"/>
        <v>3.43</v>
      </c>
      <c r="H115" s="137">
        <f t="shared" si="33"/>
        <v>3.43</v>
      </c>
      <c r="I115" s="137">
        <f t="shared" si="33"/>
        <v>3.43</v>
      </c>
      <c r="J115" s="137">
        <f t="shared" si="33"/>
        <v>3.43</v>
      </c>
      <c r="K115" s="137">
        <f t="shared" si="33"/>
        <v>3.43</v>
      </c>
      <c r="L115" s="137">
        <f t="shared" si="33"/>
        <v>3.43</v>
      </c>
      <c r="M115" s="137">
        <f t="shared" si="33"/>
        <v>3.43</v>
      </c>
      <c r="N115" s="137">
        <f t="shared" si="33"/>
        <v>3.43</v>
      </c>
      <c r="O115" s="137">
        <f t="shared" si="33"/>
        <v>3.43</v>
      </c>
      <c r="P115" s="137">
        <f t="shared" si="33"/>
        <v>3.43</v>
      </c>
      <c r="Q115" s="137">
        <f t="shared" si="33"/>
        <v>3.43</v>
      </c>
      <c r="R115" s="137">
        <f t="shared" si="33"/>
        <v>3.43</v>
      </c>
      <c r="S115" s="137">
        <f t="shared" si="33"/>
        <v>3.43</v>
      </c>
      <c r="T115" s="137">
        <f t="shared" si="34"/>
        <v>3.43</v>
      </c>
      <c r="U115" s="137">
        <f t="shared" si="34"/>
        <v>3.43</v>
      </c>
      <c r="V115" s="137">
        <f t="shared" si="34"/>
        <v>3.43</v>
      </c>
      <c r="W115" s="137">
        <f t="shared" si="34"/>
        <v>3.43</v>
      </c>
      <c r="X115" s="137">
        <f t="shared" si="34"/>
        <v>3.43</v>
      </c>
      <c r="Y115" s="137">
        <f t="shared" si="34"/>
        <v>3.43</v>
      </c>
      <c r="Z115" s="137">
        <f t="shared" si="34"/>
        <v>3.43</v>
      </c>
      <c r="AA115" s="137">
        <f t="shared" si="34"/>
        <v>3.43</v>
      </c>
      <c r="AB115" s="137">
        <f t="shared" si="34"/>
        <v>3.43</v>
      </c>
      <c r="AC115" s="137">
        <f t="shared" si="34"/>
        <v>3.43</v>
      </c>
      <c r="AD115" s="137">
        <f t="shared" si="34"/>
        <v>3.43</v>
      </c>
      <c r="AE115" s="137">
        <f t="shared" si="34"/>
        <v>3.43</v>
      </c>
      <c r="AF115" s="137">
        <f t="shared" si="34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7">
        <f t="shared" si="32"/>
        <v>2.96</v>
      </c>
      <c r="C116" s="136">
        <v>2.96</v>
      </c>
      <c r="D116" s="137">
        <f t="shared" si="33"/>
        <v>2.96</v>
      </c>
      <c r="E116" s="137">
        <f t="shared" si="33"/>
        <v>2.96</v>
      </c>
      <c r="F116" s="137">
        <f t="shared" si="33"/>
        <v>2.96</v>
      </c>
      <c r="G116" s="137">
        <f t="shared" si="33"/>
        <v>2.96</v>
      </c>
      <c r="H116" s="137">
        <f t="shared" si="33"/>
        <v>2.96</v>
      </c>
      <c r="I116" s="137">
        <f t="shared" si="33"/>
        <v>2.96</v>
      </c>
      <c r="J116" s="137">
        <f t="shared" si="33"/>
        <v>2.96</v>
      </c>
      <c r="K116" s="137">
        <f t="shared" si="33"/>
        <v>2.96</v>
      </c>
      <c r="L116" s="137">
        <f t="shared" si="33"/>
        <v>2.96</v>
      </c>
      <c r="M116" s="137">
        <f t="shared" si="33"/>
        <v>2.96</v>
      </c>
      <c r="N116" s="137">
        <f t="shared" si="33"/>
        <v>2.96</v>
      </c>
      <c r="O116" s="137">
        <f t="shared" si="33"/>
        <v>2.96</v>
      </c>
      <c r="P116" s="137">
        <f t="shared" si="33"/>
        <v>2.96</v>
      </c>
      <c r="Q116" s="137">
        <f t="shared" si="33"/>
        <v>2.96</v>
      </c>
      <c r="R116" s="137">
        <f t="shared" si="33"/>
        <v>2.96</v>
      </c>
      <c r="S116" s="137">
        <f t="shared" si="33"/>
        <v>2.96</v>
      </c>
      <c r="T116" s="137">
        <f t="shared" si="34"/>
        <v>2.96</v>
      </c>
      <c r="U116" s="137">
        <f t="shared" si="34"/>
        <v>2.96</v>
      </c>
      <c r="V116" s="137">
        <f t="shared" si="34"/>
        <v>2.96</v>
      </c>
      <c r="W116" s="137">
        <f t="shared" si="34"/>
        <v>2.96</v>
      </c>
      <c r="X116" s="137">
        <f t="shared" si="34"/>
        <v>2.96</v>
      </c>
      <c r="Y116" s="137">
        <f t="shared" si="34"/>
        <v>2.96</v>
      </c>
      <c r="Z116" s="137">
        <f t="shared" si="34"/>
        <v>2.96</v>
      </c>
      <c r="AA116" s="137">
        <f t="shared" si="34"/>
        <v>2.96</v>
      </c>
      <c r="AB116" s="137">
        <f t="shared" si="34"/>
        <v>2.96</v>
      </c>
      <c r="AC116" s="137">
        <f t="shared" si="34"/>
        <v>2.96</v>
      </c>
      <c r="AD116" s="137">
        <f t="shared" si="34"/>
        <v>2.96</v>
      </c>
      <c r="AE116" s="137">
        <f t="shared" si="34"/>
        <v>2.96</v>
      </c>
      <c r="AF116" s="137">
        <f t="shared" si="34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7">
        <f t="shared" si="32"/>
        <v>8</v>
      </c>
      <c r="C117" s="136">
        <v>8</v>
      </c>
      <c r="D117" s="137">
        <f t="shared" si="33"/>
        <v>8</v>
      </c>
      <c r="E117" s="137">
        <f t="shared" si="33"/>
        <v>8</v>
      </c>
      <c r="F117" s="137">
        <f t="shared" si="33"/>
        <v>8</v>
      </c>
      <c r="G117" s="137">
        <f t="shared" si="33"/>
        <v>8</v>
      </c>
      <c r="H117" s="137">
        <f t="shared" si="33"/>
        <v>8</v>
      </c>
      <c r="I117" s="137">
        <f t="shared" si="33"/>
        <v>8</v>
      </c>
      <c r="J117" s="137">
        <f t="shared" si="33"/>
        <v>8</v>
      </c>
      <c r="K117" s="137">
        <f t="shared" si="33"/>
        <v>8</v>
      </c>
      <c r="L117" s="137">
        <f t="shared" si="33"/>
        <v>8</v>
      </c>
      <c r="M117" s="137">
        <f t="shared" si="33"/>
        <v>8</v>
      </c>
      <c r="N117" s="137">
        <f t="shared" si="33"/>
        <v>8</v>
      </c>
      <c r="O117" s="137">
        <f t="shared" si="33"/>
        <v>8</v>
      </c>
      <c r="P117" s="137">
        <f t="shared" si="33"/>
        <v>8</v>
      </c>
      <c r="Q117" s="137">
        <f t="shared" si="33"/>
        <v>8</v>
      </c>
      <c r="R117" s="137">
        <f t="shared" si="33"/>
        <v>8</v>
      </c>
      <c r="S117" s="137">
        <f t="shared" si="33"/>
        <v>8</v>
      </c>
      <c r="T117" s="137">
        <f t="shared" si="34"/>
        <v>8</v>
      </c>
      <c r="U117" s="137">
        <f t="shared" si="34"/>
        <v>8</v>
      </c>
      <c r="V117" s="137">
        <f t="shared" si="34"/>
        <v>8</v>
      </c>
      <c r="W117" s="137">
        <f t="shared" si="34"/>
        <v>8</v>
      </c>
      <c r="X117" s="137">
        <f t="shared" si="34"/>
        <v>8</v>
      </c>
      <c r="Y117" s="137">
        <f t="shared" si="34"/>
        <v>8</v>
      </c>
      <c r="Z117" s="137">
        <f t="shared" si="34"/>
        <v>8</v>
      </c>
      <c r="AA117" s="137">
        <f t="shared" si="34"/>
        <v>8</v>
      </c>
      <c r="AB117" s="137">
        <f t="shared" si="34"/>
        <v>8</v>
      </c>
      <c r="AC117" s="137">
        <f t="shared" si="34"/>
        <v>8</v>
      </c>
      <c r="AD117" s="137">
        <f t="shared" si="34"/>
        <v>8</v>
      </c>
      <c r="AE117" s="137">
        <f t="shared" si="34"/>
        <v>8</v>
      </c>
      <c r="AF117" s="137">
        <f t="shared" si="34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7">
        <f t="shared" si="32"/>
        <v>7</v>
      </c>
      <c r="C118" s="136">
        <v>7</v>
      </c>
      <c r="D118" s="137">
        <f>C118</f>
        <v>7</v>
      </c>
      <c r="E118" s="137">
        <f t="shared" si="33"/>
        <v>7</v>
      </c>
      <c r="F118" s="137">
        <f t="shared" si="33"/>
        <v>7</v>
      </c>
      <c r="G118" s="137">
        <f t="shared" si="33"/>
        <v>7</v>
      </c>
      <c r="H118" s="137">
        <f t="shared" si="33"/>
        <v>7</v>
      </c>
      <c r="I118" s="137">
        <f t="shared" si="33"/>
        <v>7</v>
      </c>
      <c r="J118" s="137">
        <f t="shared" si="33"/>
        <v>7</v>
      </c>
      <c r="K118" s="137">
        <f t="shared" si="33"/>
        <v>7</v>
      </c>
      <c r="L118" s="137">
        <f t="shared" si="33"/>
        <v>7</v>
      </c>
      <c r="M118" s="137">
        <f t="shared" si="33"/>
        <v>7</v>
      </c>
      <c r="N118" s="137">
        <f t="shared" si="33"/>
        <v>7</v>
      </c>
      <c r="O118" s="137">
        <f t="shared" si="33"/>
        <v>7</v>
      </c>
      <c r="P118" s="137">
        <f t="shared" si="33"/>
        <v>7</v>
      </c>
      <c r="Q118" s="137">
        <f t="shared" si="33"/>
        <v>7</v>
      </c>
      <c r="R118" s="137">
        <f t="shared" si="33"/>
        <v>7</v>
      </c>
      <c r="S118" s="137">
        <f t="shared" si="33"/>
        <v>7</v>
      </c>
      <c r="T118" s="137">
        <f t="shared" si="34"/>
        <v>7</v>
      </c>
      <c r="U118" s="137">
        <f t="shared" si="34"/>
        <v>7</v>
      </c>
      <c r="V118" s="137">
        <f t="shared" si="34"/>
        <v>7</v>
      </c>
      <c r="W118" s="137">
        <f t="shared" si="34"/>
        <v>7</v>
      </c>
      <c r="X118" s="137">
        <f t="shared" si="34"/>
        <v>7</v>
      </c>
      <c r="Y118" s="137">
        <f t="shared" si="34"/>
        <v>7</v>
      </c>
      <c r="Z118" s="137">
        <f t="shared" si="34"/>
        <v>7</v>
      </c>
      <c r="AA118" s="137">
        <f t="shared" si="34"/>
        <v>7</v>
      </c>
      <c r="AB118" s="137">
        <f t="shared" si="34"/>
        <v>7</v>
      </c>
      <c r="AC118" s="137">
        <f t="shared" si="34"/>
        <v>7</v>
      </c>
      <c r="AD118" s="137">
        <f t="shared" si="34"/>
        <v>7</v>
      </c>
      <c r="AE118" s="137">
        <f t="shared" si="34"/>
        <v>7</v>
      </c>
      <c r="AF118" s="137">
        <f t="shared" si="34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7">
        <f t="shared" si="32"/>
        <v>3.47</v>
      </c>
      <c r="C119" s="136">
        <v>3.47</v>
      </c>
      <c r="D119" s="137">
        <f t="shared" ref="D119:S128" si="35">C119</f>
        <v>3.47</v>
      </c>
      <c r="E119" s="137">
        <f t="shared" si="35"/>
        <v>3.47</v>
      </c>
      <c r="F119" s="137">
        <f t="shared" si="35"/>
        <v>3.47</v>
      </c>
      <c r="G119" s="137">
        <f t="shared" si="35"/>
        <v>3.47</v>
      </c>
      <c r="H119" s="137">
        <f t="shared" si="35"/>
        <v>3.47</v>
      </c>
      <c r="I119" s="137">
        <f t="shared" si="35"/>
        <v>3.47</v>
      </c>
      <c r="J119" s="137">
        <f t="shared" si="35"/>
        <v>3.47</v>
      </c>
      <c r="K119" s="137">
        <f t="shared" si="35"/>
        <v>3.47</v>
      </c>
      <c r="L119" s="137">
        <f t="shared" si="35"/>
        <v>3.47</v>
      </c>
      <c r="M119" s="137">
        <f t="shared" si="35"/>
        <v>3.47</v>
      </c>
      <c r="N119" s="137">
        <f t="shared" si="35"/>
        <v>3.47</v>
      </c>
      <c r="O119" s="137">
        <f t="shared" si="35"/>
        <v>3.47</v>
      </c>
      <c r="P119" s="137">
        <f t="shared" si="35"/>
        <v>3.47</v>
      </c>
      <c r="Q119" s="137">
        <f t="shared" si="35"/>
        <v>3.47</v>
      </c>
      <c r="R119" s="137">
        <f t="shared" si="35"/>
        <v>3.47</v>
      </c>
      <c r="S119" s="137">
        <f t="shared" si="35"/>
        <v>3.47</v>
      </c>
      <c r="T119" s="137">
        <f t="shared" si="34"/>
        <v>3.47</v>
      </c>
      <c r="U119" s="137">
        <f t="shared" si="34"/>
        <v>3.47</v>
      </c>
      <c r="V119" s="137">
        <f t="shared" si="34"/>
        <v>3.47</v>
      </c>
      <c r="W119" s="137">
        <f t="shared" si="34"/>
        <v>3.47</v>
      </c>
      <c r="X119" s="137">
        <f t="shared" si="34"/>
        <v>3.47</v>
      </c>
      <c r="Y119" s="137">
        <f t="shared" si="34"/>
        <v>3.47</v>
      </c>
      <c r="Z119" s="137">
        <f t="shared" si="34"/>
        <v>3.47</v>
      </c>
      <c r="AA119" s="137">
        <f t="shared" si="34"/>
        <v>3.47</v>
      </c>
      <c r="AB119" s="137">
        <f t="shared" si="34"/>
        <v>3.47</v>
      </c>
      <c r="AC119" s="137">
        <f t="shared" si="34"/>
        <v>3.47</v>
      </c>
      <c r="AD119" s="137">
        <f t="shared" si="34"/>
        <v>3.47</v>
      </c>
      <c r="AE119" s="137">
        <f t="shared" si="34"/>
        <v>3.47</v>
      </c>
      <c r="AF119" s="137">
        <f t="shared" si="34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7">
        <f t="shared" si="32"/>
        <v>2.1</v>
      </c>
      <c r="C120" s="136">
        <v>2.1</v>
      </c>
      <c r="D120" s="137">
        <f t="shared" si="35"/>
        <v>2.1</v>
      </c>
      <c r="E120" s="137">
        <f t="shared" si="35"/>
        <v>2.1</v>
      </c>
      <c r="F120" s="137">
        <f t="shared" si="35"/>
        <v>2.1</v>
      </c>
      <c r="G120" s="137">
        <f t="shared" si="35"/>
        <v>2.1</v>
      </c>
      <c r="H120" s="137">
        <f t="shared" si="35"/>
        <v>2.1</v>
      </c>
      <c r="I120" s="137">
        <f t="shared" si="35"/>
        <v>2.1</v>
      </c>
      <c r="J120" s="137">
        <f t="shared" si="35"/>
        <v>2.1</v>
      </c>
      <c r="K120" s="137">
        <f t="shared" si="35"/>
        <v>2.1</v>
      </c>
      <c r="L120" s="137">
        <f t="shared" si="35"/>
        <v>2.1</v>
      </c>
      <c r="M120" s="137">
        <f t="shared" si="35"/>
        <v>2.1</v>
      </c>
      <c r="N120" s="137">
        <f t="shared" si="35"/>
        <v>2.1</v>
      </c>
      <c r="O120" s="137">
        <f t="shared" si="35"/>
        <v>2.1</v>
      </c>
      <c r="P120" s="137">
        <f t="shared" si="35"/>
        <v>2.1</v>
      </c>
      <c r="Q120" s="137">
        <f t="shared" si="35"/>
        <v>2.1</v>
      </c>
      <c r="R120" s="137">
        <f t="shared" si="35"/>
        <v>2.1</v>
      </c>
      <c r="S120" s="137">
        <f t="shared" si="35"/>
        <v>2.1</v>
      </c>
      <c r="T120" s="137">
        <f t="shared" si="34"/>
        <v>2.1</v>
      </c>
      <c r="U120" s="137">
        <f t="shared" si="34"/>
        <v>2.1</v>
      </c>
      <c r="V120" s="137">
        <f t="shared" si="34"/>
        <v>2.1</v>
      </c>
      <c r="W120" s="137">
        <f t="shared" si="34"/>
        <v>2.1</v>
      </c>
      <c r="X120" s="137">
        <f t="shared" si="34"/>
        <v>2.1</v>
      </c>
      <c r="Y120" s="137">
        <f t="shared" si="34"/>
        <v>2.1</v>
      </c>
      <c r="Z120" s="137">
        <f t="shared" si="34"/>
        <v>2.1</v>
      </c>
      <c r="AA120" s="137">
        <f t="shared" si="34"/>
        <v>2.1</v>
      </c>
      <c r="AB120" s="137">
        <f t="shared" si="34"/>
        <v>2.1</v>
      </c>
      <c r="AC120" s="137">
        <f t="shared" si="34"/>
        <v>2.1</v>
      </c>
      <c r="AD120" s="137">
        <f t="shared" si="34"/>
        <v>2.1</v>
      </c>
      <c r="AE120" s="137">
        <f t="shared" si="34"/>
        <v>2.1</v>
      </c>
      <c r="AF120" s="137">
        <f t="shared" si="34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7">
        <f t="shared" si="32"/>
        <v>9.3000000000000007</v>
      </c>
      <c r="C121" s="136">
        <v>9.3000000000000007</v>
      </c>
      <c r="D121" s="137">
        <f t="shared" si="35"/>
        <v>9.3000000000000007</v>
      </c>
      <c r="E121" s="137">
        <f t="shared" si="35"/>
        <v>9.3000000000000007</v>
      </c>
      <c r="F121" s="137">
        <f t="shared" si="35"/>
        <v>9.3000000000000007</v>
      </c>
      <c r="G121" s="137">
        <f t="shared" si="35"/>
        <v>9.3000000000000007</v>
      </c>
      <c r="H121" s="137">
        <f t="shared" si="35"/>
        <v>9.3000000000000007</v>
      </c>
      <c r="I121" s="137">
        <f t="shared" si="35"/>
        <v>9.3000000000000007</v>
      </c>
      <c r="J121" s="137">
        <f t="shared" si="35"/>
        <v>9.3000000000000007</v>
      </c>
      <c r="K121" s="137">
        <f t="shared" si="35"/>
        <v>9.3000000000000007</v>
      </c>
      <c r="L121" s="137">
        <f t="shared" si="35"/>
        <v>9.3000000000000007</v>
      </c>
      <c r="M121" s="137">
        <f t="shared" si="35"/>
        <v>9.3000000000000007</v>
      </c>
      <c r="N121" s="137">
        <f t="shared" si="35"/>
        <v>9.3000000000000007</v>
      </c>
      <c r="O121" s="137">
        <f t="shared" si="35"/>
        <v>9.3000000000000007</v>
      </c>
      <c r="P121" s="137">
        <f t="shared" si="35"/>
        <v>9.3000000000000007</v>
      </c>
      <c r="Q121" s="137">
        <f t="shared" si="35"/>
        <v>9.3000000000000007</v>
      </c>
      <c r="R121" s="137">
        <f t="shared" si="35"/>
        <v>9.3000000000000007</v>
      </c>
      <c r="S121" s="137">
        <f t="shared" si="35"/>
        <v>9.3000000000000007</v>
      </c>
      <c r="T121" s="137">
        <f t="shared" si="34"/>
        <v>9.3000000000000007</v>
      </c>
      <c r="U121" s="137">
        <f t="shared" si="34"/>
        <v>9.3000000000000007</v>
      </c>
      <c r="V121" s="137">
        <f t="shared" si="34"/>
        <v>9.3000000000000007</v>
      </c>
      <c r="W121" s="137">
        <f t="shared" si="34"/>
        <v>9.3000000000000007</v>
      </c>
      <c r="X121" s="137">
        <f t="shared" si="34"/>
        <v>9.3000000000000007</v>
      </c>
      <c r="Y121" s="137">
        <f t="shared" si="34"/>
        <v>9.3000000000000007</v>
      </c>
      <c r="Z121" s="137">
        <f t="shared" si="34"/>
        <v>9.3000000000000007</v>
      </c>
      <c r="AA121" s="137">
        <f t="shared" si="34"/>
        <v>9.3000000000000007</v>
      </c>
      <c r="AB121" s="137">
        <f t="shared" si="34"/>
        <v>9.3000000000000007</v>
      </c>
      <c r="AC121" s="137">
        <f t="shared" si="34"/>
        <v>9.3000000000000007</v>
      </c>
      <c r="AD121" s="137">
        <f t="shared" si="34"/>
        <v>9.3000000000000007</v>
      </c>
      <c r="AE121" s="137">
        <f t="shared" si="34"/>
        <v>9.3000000000000007</v>
      </c>
      <c r="AF121" s="137">
        <f t="shared" si="34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7">
        <f t="shared" si="32"/>
        <v>0</v>
      </c>
      <c r="C122" s="136">
        <v>0</v>
      </c>
      <c r="D122" s="137">
        <f t="shared" si="35"/>
        <v>0</v>
      </c>
      <c r="E122" s="137">
        <f t="shared" si="35"/>
        <v>0</v>
      </c>
      <c r="F122" s="137">
        <f t="shared" si="35"/>
        <v>0</v>
      </c>
      <c r="G122" s="137">
        <f t="shared" si="35"/>
        <v>0</v>
      </c>
      <c r="H122" s="137">
        <f t="shared" si="35"/>
        <v>0</v>
      </c>
      <c r="I122" s="137">
        <f t="shared" si="35"/>
        <v>0</v>
      </c>
      <c r="J122" s="137">
        <f t="shared" si="35"/>
        <v>0</v>
      </c>
      <c r="K122" s="137">
        <f t="shared" si="35"/>
        <v>0</v>
      </c>
      <c r="L122" s="137">
        <f t="shared" si="35"/>
        <v>0</v>
      </c>
      <c r="M122" s="137">
        <f t="shared" si="35"/>
        <v>0</v>
      </c>
      <c r="N122" s="137">
        <f t="shared" si="35"/>
        <v>0</v>
      </c>
      <c r="O122" s="137">
        <f t="shared" si="35"/>
        <v>0</v>
      </c>
      <c r="P122" s="137">
        <f t="shared" si="35"/>
        <v>0</v>
      </c>
      <c r="Q122" s="137">
        <f t="shared" si="35"/>
        <v>0</v>
      </c>
      <c r="R122" s="137">
        <f t="shared" si="35"/>
        <v>0</v>
      </c>
      <c r="S122" s="137">
        <f t="shared" si="35"/>
        <v>0</v>
      </c>
      <c r="T122" s="137">
        <f t="shared" si="34"/>
        <v>0</v>
      </c>
      <c r="U122" s="137">
        <f t="shared" si="34"/>
        <v>0</v>
      </c>
      <c r="V122" s="137">
        <f t="shared" si="34"/>
        <v>0</v>
      </c>
      <c r="W122" s="137">
        <f t="shared" si="34"/>
        <v>0</v>
      </c>
      <c r="X122" s="137">
        <f t="shared" si="34"/>
        <v>0</v>
      </c>
      <c r="Y122" s="137">
        <f t="shared" si="34"/>
        <v>0</v>
      </c>
      <c r="Z122" s="137">
        <f t="shared" si="34"/>
        <v>0</v>
      </c>
      <c r="AA122" s="137">
        <f t="shared" si="34"/>
        <v>0</v>
      </c>
      <c r="AB122" s="137">
        <f t="shared" si="34"/>
        <v>0</v>
      </c>
      <c r="AC122" s="137">
        <f t="shared" si="34"/>
        <v>0</v>
      </c>
      <c r="AD122" s="137">
        <f t="shared" si="34"/>
        <v>0</v>
      </c>
      <c r="AE122" s="137">
        <f t="shared" si="34"/>
        <v>0</v>
      </c>
      <c r="AF122" s="137">
        <f t="shared" si="34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7">
        <f t="shared" si="32"/>
        <v>0</v>
      </c>
      <c r="C123" s="136">
        <v>0</v>
      </c>
      <c r="D123" s="137">
        <f t="shared" si="35"/>
        <v>0</v>
      </c>
      <c r="E123" s="137">
        <f t="shared" si="35"/>
        <v>0</v>
      </c>
      <c r="F123" s="137">
        <f t="shared" si="35"/>
        <v>0</v>
      </c>
      <c r="G123" s="137">
        <f t="shared" si="35"/>
        <v>0</v>
      </c>
      <c r="H123" s="137">
        <f t="shared" si="35"/>
        <v>0</v>
      </c>
      <c r="I123" s="137">
        <f t="shared" si="35"/>
        <v>0</v>
      </c>
      <c r="J123" s="137">
        <f t="shared" si="35"/>
        <v>0</v>
      </c>
      <c r="K123" s="137">
        <f t="shared" si="35"/>
        <v>0</v>
      </c>
      <c r="L123" s="137">
        <f t="shared" si="35"/>
        <v>0</v>
      </c>
      <c r="M123" s="137">
        <f t="shared" si="35"/>
        <v>0</v>
      </c>
      <c r="N123" s="137">
        <f t="shared" si="35"/>
        <v>0</v>
      </c>
      <c r="O123" s="137">
        <f t="shared" si="35"/>
        <v>0</v>
      </c>
      <c r="P123" s="137">
        <f t="shared" si="35"/>
        <v>0</v>
      </c>
      <c r="Q123" s="137">
        <f t="shared" si="35"/>
        <v>0</v>
      </c>
      <c r="R123" s="137">
        <f t="shared" si="35"/>
        <v>0</v>
      </c>
      <c r="S123" s="137">
        <f t="shared" si="35"/>
        <v>0</v>
      </c>
      <c r="T123" s="137">
        <f t="shared" si="34"/>
        <v>0</v>
      </c>
      <c r="U123" s="137">
        <f t="shared" si="34"/>
        <v>0</v>
      </c>
      <c r="V123" s="137">
        <f t="shared" si="34"/>
        <v>0</v>
      </c>
      <c r="W123" s="137">
        <f t="shared" si="34"/>
        <v>0</v>
      </c>
      <c r="X123" s="137">
        <f t="shared" si="34"/>
        <v>0</v>
      </c>
      <c r="Y123" s="137">
        <f t="shared" si="34"/>
        <v>0</v>
      </c>
      <c r="Z123" s="137">
        <f t="shared" si="34"/>
        <v>0</v>
      </c>
      <c r="AA123" s="137">
        <f t="shared" si="34"/>
        <v>0</v>
      </c>
      <c r="AB123" s="137">
        <f t="shared" si="34"/>
        <v>0</v>
      </c>
      <c r="AC123" s="137">
        <f t="shared" si="34"/>
        <v>0</v>
      </c>
      <c r="AD123" s="137">
        <f t="shared" si="34"/>
        <v>0</v>
      </c>
      <c r="AE123" s="137">
        <f t="shared" si="34"/>
        <v>0</v>
      </c>
      <c r="AF123" s="137">
        <f t="shared" si="34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7">
        <f t="shared" si="32"/>
        <v>5</v>
      </c>
      <c r="C124" s="136">
        <v>5</v>
      </c>
      <c r="D124" s="137">
        <f t="shared" si="35"/>
        <v>5</v>
      </c>
      <c r="E124" s="137">
        <f t="shared" si="35"/>
        <v>5</v>
      </c>
      <c r="F124" s="137">
        <f t="shared" si="35"/>
        <v>5</v>
      </c>
      <c r="G124" s="137">
        <f t="shared" si="35"/>
        <v>5</v>
      </c>
      <c r="H124" s="137">
        <f t="shared" si="35"/>
        <v>5</v>
      </c>
      <c r="I124" s="137">
        <f t="shared" si="35"/>
        <v>5</v>
      </c>
      <c r="J124" s="137">
        <f t="shared" si="35"/>
        <v>5</v>
      </c>
      <c r="K124" s="137">
        <f t="shared" si="35"/>
        <v>5</v>
      </c>
      <c r="L124" s="137">
        <f t="shared" si="35"/>
        <v>5</v>
      </c>
      <c r="M124" s="137">
        <f t="shared" si="35"/>
        <v>5</v>
      </c>
      <c r="N124" s="137">
        <f t="shared" si="35"/>
        <v>5</v>
      </c>
      <c r="O124" s="137">
        <f t="shared" si="35"/>
        <v>5</v>
      </c>
      <c r="P124" s="137">
        <f t="shared" si="35"/>
        <v>5</v>
      </c>
      <c r="Q124" s="137">
        <f t="shared" si="35"/>
        <v>5</v>
      </c>
      <c r="R124" s="137">
        <f t="shared" si="35"/>
        <v>5</v>
      </c>
      <c r="S124" s="137">
        <f t="shared" si="35"/>
        <v>5</v>
      </c>
      <c r="T124" s="137">
        <f t="shared" si="34"/>
        <v>5</v>
      </c>
      <c r="U124" s="137">
        <f t="shared" si="34"/>
        <v>5</v>
      </c>
      <c r="V124" s="137">
        <f t="shared" si="34"/>
        <v>5</v>
      </c>
      <c r="W124" s="137">
        <f t="shared" si="34"/>
        <v>5</v>
      </c>
      <c r="X124" s="137">
        <f t="shared" si="34"/>
        <v>5</v>
      </c>
      <c r="Y124" s="137">
        <f t="shared" si="34"/>
        <v>5</v>
      </c>
      <c r="Z124" s="137">
        <f t="shared" si="34"/>
        <v>5</v>
      </c>
      <c r="AA124" s="137">
        <f t="shared" si="34"/>
        <v>5</v>
      </c>
      <c r="AB124" s="137">
        <f t="shared" si="34"/>
        <v>5</v>
      </c>
      <c r="AC124" s="137">
        <f t="shared" si="34"/>
        <v>5</v>
      </c>
      <c r="AD124" s="137">
        <f t="shared" si="34"/>
        <v>5</v>
      </c>
      <c r="AE124" s="137">
        <f t="shared" si="34"/>
        <v>5</v>
      </c>
      <c r="AF124" s="137">
        <f t="shared" si="34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7">
        <f t="shared" si="32"/>
        <v>1</v>
      </c>
      <c r="C125" s="136">
        <v>1</v>
      </c>
      <c r="D125" s="137">
        <f t="shared" si="35"/>
        <v>1</v>
      </c>
      <c r="E125" s="137">
        <f t="shared" si="35"/>
        <v>1</v>
      </c>
      <c r="F125" s="137">
        <f t="shared" si="35"/>
        <v>1</v>
      </c>
      <c r="G125" s="137">
        <f t="shared" si="35"/>
        <v>1</v>
      </c>
      <c r="H125" s="137">
        <f t="shared" si="35"/>
        <v>1</v>
      </c>
      <c r="I125" s="137">
        <f t="shared" si="35"/>
        <v>1</v>
      </c>
      <c r="J125" s="137">
        <f t="shared" si="35"/>
        <v>1</v>
      </c>
      <c r="K125" s="137">
        <f t="shared" si="35"/>
        <v>1</v>
      </c>
      <c r="L125" s="137">
        <f t="shared" si="35"/>
        <v>1</v>
      </c>
      <c r="M125" s="137">
        <f t="shared" si="35"/>
        <v>1</v>
      </c>
      <c r="N125" s="137">
        <f t="shared" si="35"/>
        <v>1</v>
      </c>
      <c r="O125" s="137">
        <f t="shared" si="35"/>
        <v>1</v>
      </c>
      <c r="P125" s="137">
        <f t="shared" si="35"/>
        <v>1</v>
      </c>
      <c r="Q125" s="137">
        <f t="shared" si="35"/>
        <v>1</v>
      </c>
      <c r="R125" s="137">
        <f t="shared" si="35"/>
        <v>1</v>
      </c>
      <c r="S125" s="137">
        <f t="shared" si="35"/>
        <v>1</v>
      </c>
      <c r="T125" s="137">
        <f t="shared" si="34"/>
        <v>1</v>
      </c>
      <c r="U125" s="137">
        <f t="shared" si="34"/>
        <v>1</v>
      </c>
      <c r="V125" s="137">
        <f t="shared" si="34"/>
        <v>1</v>
      </c>
      <c r="W125" s="137">
        <f t="shared" si="34"/>
        <v>1</v>
      </c>
      <c r="X125" s="137">
        <f t="shared" si="34"/>
        <v>1</v>
      </c>
      <c r="Y125" s="137">
        <f t="shared" si="34"/>
        <v>1</v>
      </c>
      <c r="Z125" s="137">
        <f t="shared" si="34"/>
        <v>1</v>
      </c>
      <c r="AA125" s="137">
        <f t="shared" si="34"/>
        <v>1</v>
      </c>
      <c r="AB125" s="137">
        <f t="shared" si="34"/>
        <v>1</v>
      </c>
      <c r="AC125" s="137">
        <f t="shared" si="34"/>
        <v>1</v>
      </c>
      <c r="AD125" s="137">
        <f t="shared" si="34"/>
        <v>1</v>
      </c>
      <c r="AE125" s="137">
        <f t="shared" si="34"/>
        <v>1</v>
      </c>
      <c r="AF125" s="137">
        <f t="shared" si="34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7">
        <f t="shared" si="32"/>
        <v>1.58</v>
      </c>
      <c r="C126" s="136">
        <v>1.58</v>
      </c>
      <c r="D126" s="137">
        <f t="shared" si="35"/>
        <v>1.58</v>
      </c>
      <c r="E126" s="137">
        <f t="shared" si="35"/>
        <v>1.58</v>
      </c>
      <c r="F126" s="137">
        <f t="shared" si="35"/>
        <v>1.58</v>
      </c>
      <c r="G126" s="137">
        <f t="shared" si="35"/>
        <v>1.58</v>
      </c>
      <c r="H126" s="137">
        <f t="shared" si="35"/>
        <v>1.58</v>
      </c>
      <c r="I126" s="137">
        <f t="shared" si="35"/>
        <v>1.58</v>
      </c>
      <c r="J126" s="137">
        <f t="shared" si="35"/>
        <v>1.58</v>
      </c>
      <c r="K126" s="137">
        <f t="shared" si="35"/>
        <v>1.58</v>
      </c>
      <c r="L126" s="137">
        <f t="shared" si="35"/>
        <v>1.58</v>
      </c>
      <c r="M126" s="137">
        <f t="shared" si="35"/>
        <v>1.58</v>
      </c>
      <c r="N126" s="137">
        <f t="shared" si="35"/>
        <v>1.58</v>
      </c>
      <c r="O126" s="137">
        <f t="shared" si="35"/>
        <v>1.58</v>
      </c>
      <c r="P126" s="137">
        <f t="shared" si="35"/>
        <v>1.58</v>
      </c>
      <c r="Q126" s="137">
        <f t="shared" si="35"/>
        <v>1.58</v>
      </c>
      <c r="R126" s="137">
        <f t="shared" si="35"/>
        <v>1.58</v>
      </c>
      <c r="S126" s="137">
        <f t="shared" si="35"/>
        <v>1.58</v>
      </c>
      <c r="T126" s="137">
        <f t="shared" si="34"/>
        <v>1.58</v>
      </c>
      <c r="U126" s="137">
        <f t="shared" si="34"/>
        <v>1.58</v>
      </c>
      <c r="V126" s="137">
        <f t="shared" si="34"/>
        <v>1.58</v>
      </c>
      <c r="W126" s="137">
        <f t="shared" si="34"/>
        <v>1.58</v>
      </c>
      <c r="X126" s="137">
        <f t="shared" si="34"/>
        <v>1.58</v>
      </c>
      <c r="Y126" s="137">
        <f t="shared" si="34"/>
        <v>1.58</v>
      </c>
      <c r="Z126" s="137">
        <f t="shared" si="34"/>
        <v>1.58</v>
      </c>
      <c r="AA126" s="137">
        <f t="shared" si="34"/>
        <v>1.58</v>
      </c>
      <c r="AB126" s="137">
        <f t="shared" si="34"/>
        <v>1.58</v>
      </c>
      <c r="AC126" s="137">
        <f t="shared" si="34"/>
        <v>1.58</v>
      </c>
      <c r="AD126" s="137">
        <f t="shared" si="34"/>
        <v>1.58</v>
      </c>
      <c r="AE126" s="137">
        <f t="shared" si="34"/>
        <v>1.58</v>
      </c>
      <c r="AF126" s="137">
        <f t="shared" si="34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7">
        <f t="shared" si="32"/>
        <v>1.46</v>
      </c>
      <c r="C127" s="136">
        <v>1.46</v>
      </c>
      <c r="D127" s="137">
        <f t="shared" si="35"/>
        <v>1.46</v>
      </c>
      <c r="E127" s="137">
        <f t="shared" si="35"/>
        <v>1.46</v>
      </c>
      <c r="F127" s="137">
        <f t="shared" si="35"/>
        <v>1.46</v>
      </c>
      <c r="G127" s="137">
        <f t="shared" si="35"/>
        <v>1.46</v>
      </c>
      <c r="H127" s="137">
        <f t="shared" si="35"/>
        <v>1.46</v>
      </c>
      <c r="I127" s="137">
        <f t="shared" si="35"/>
        <v>1.46</v>
      </c>
      <c r="J127" s="137">
        <f t="shared" si="35"/>
        <v>1.46</v>
      </c>
      <c r="K127" s="137">
        <f t="shared" si="35"/>
        <v>1.46</v>
      </c>
      <c r="L127" s="137">
        <f t="shared" si="35"/>
        <v>1.46</v>
      </c>
      <c r="M127" s="137">
        <f t="shared" si="35"/>
        <v>1.46</v>
      </c>
      <c r="N127" s="137">
        <f t="shared" si="35"/>
        <v>1.46</v>
      </c>
      <c r="O127" s="137">
        <f t="shared" si="35"/>
        <v>1.46</v>
      </c>
      <c r="P127" s="137">
        <f t="shared" si="35"/>
        <v>1.46</v>
      </c>
      <c r="Q127" s="137">
        <f t="shared" si="35"/>
        <v>1.46</v>
      </c>
      <c r="R127" s="137">
        <f t="shared" si="35"/>
        <v>1.46</v>
      </c>
      <c r="S127" s="137">
        <f t="shared" si="35"/>
        <v>1.46</v>
      </c>
      <c r="T127" s="137">
        <f t="shared" ref="T127:AF128" si="36">S127</f>
        <v>1.46</v>
      </c>
      <c r="U127" s="137">
        <f t="shared" si="36"/>
        <v>1.46</v>
      </c>
      <c r="V127" s="137">
        <f t="shared" si="36"/>
        <v>1.46</v>
      </c>
      <c r="W127" s="137">
        <f t="shared" si="36"/>
        <v>1.46</v>
      </c>
      <c r="X127" s="137">
        <f t="shared" si="36"/>
        <v>1.46</v>
      </c>
      <c r="Y127" s="137">
        <f t="shared" si="36"/>
        <v>1.46</v>
      </c>
      <c r="Z127" s="137">
        <f t="shared" si="36"/>
        <v>1.46</v>
      </c>
      <c r="AA127" s="137">
        <f t="shared" si="36"/>
        <v>1.46</v>
      </c>
      <c r="AB127" s="137">
        <f t="shared" si="36"/>
        <v>1.46</v>
      </c>
      <c r="AC127" s="137">
        <f t="shared" si="36"/>
        <v>1.46</v>
      </c>
      <c r="AD127" s="137">
        <f t="shared" si="36"/>
        <v>1.46</v>
      </c>
      <c r="AE127" s="137">
        <f t="shared" si="36"/>
        <v>1.46</v>
      </c>
      <c r="AF127" s="137">
        <f t="shared" si="36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7">
        <f t="shared" si="32"/>
        <v>1.48</v>
      </c>
      <c r="C128" s="136">
        <v>1.48</v>
      </c>
      <c r="D128" s="137">
        <f t="shared" si="35"/>
        <v>1.48</v>
      </c>
      <c r="E128" s="137">
        <f t="shared" si="35"/>
        <v>1.48</v>
      </c>
      <c r="F128" s="137">
        <f t="shared" si="35"/>
        <v>1.48</v>
      </c>
      <c r="G128" s="137">
        <f t="shared" si="35"/>
        <v>1.48</v>
      </c>
      <c r="H128" s="137">
        <f t="shared" si="35"/>
        <v>1.48</v>
      </c>
      <c r="I128" s="137">
        <f t="shared" si="35"/>
        <v>1.48</v>
      </c>
      <c r="J128" s="137">
        <f t="shared" si="35"/>
        <v>1.48</v>
      </c>
      <c r="K128" s="137">
        <f t="shared" si="35"/>
        <v>1.48</v>
      </c>
      <c r="L128" s="137">
        <f t="shared" si="35"/>
        <v>1.48</v>
      </c>
      <c r="M128" s="137">
        <f t="shared" si="35"/>
        <v>1.48</v>
      </c>
      <c r="N128" s="137">
        <f t="shared" si="35"/>
        <v>1.48</v>
      </c>
      <c r="O128" s="137">
        <f t="shared" si="35"/>
        <v>1.48</v>
      </c>
      <c r="P128" s="137">
        <f t="shared" si="35"/>
        <v>1.48</v>
      </c>
      <c r="Q128" s="137">
        <f t="shared" si="35"/>
        <v>1.48</v>
      </c>
      <c r="R128" s="137">
        <f t="shared" si="35"/>
        <v>1.48</v>
      </c>
      <c r="S128" s="137">
        <f t="shared" si="35"/>
        <v>1.48</v>
      </c>
      <c r="T128" s="137">
        <f t="shared" si="36"/>
        <v>1.48</v>
      </c>
      <c r="U128" s="137">
        <f t="shared" si="36"/>
        <v>1.48</v>
      </c>
      <c r="V128" s="137">
        <f t="shared" si="36"/>
        <v>1.48</v>
      </c>
      <c r="W128" s="137">
        <f t="shared" si="36"/>
        <v>1.48</v>
      </c>
      <c r="X128" s="137">
        <f t="shared" si="36"/>
        <v>1.48</v>
      </c>
      <c r="Y128" s="137">
        <f t="shared" si="36"/>
        <v>1.48</v>
      </c>
      <c r="Z128" s="137">
        <f t="shared" si="36"/>
        <v>1.48</v>
      </c>
      <c r="AA128" s="137">
        <f t="shared" si="36"/>
        <v>1.48</v>
      </c>
      <c r="AB128" s="137">
        <f t="shared" si="36"/>
        <v>1.48</v>
      </c>
      <c r="AC128" s="137">
        <f t="shared" si="36"/>
        <v>1.48</v>
      </c>
      <c r="AD128" s="137">
        <f t="shared" si="36"/>
        <v>1.48</v>
      </c>
      <c r="AE128" s="137">
        <f t="shared" si="36"/>
        <v>1.48</v>
      </c>
      <c r="AF128" s="137">
        <f t="shared" si="36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7"/>
      <c r="C129" s="136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7">
        <f t="shared" ref="B130:B137" si="37">AF130</f>
        <v>2.2000000000000002</v>
      </c>
      <c r="C130" s="136">
        <v>2.2000000000000002</v>
      </c>
      <c r="D130" s="137">
        <f t="shared" ref="D130:S137" si="38">C130</f>
        <v>2.2000000000000002</v>
      </c>
      <c r="E130" s="137">
        <f t="shared" si="38"/>
        <v>2.2000000000000002</v>
      </c>
      <c r="F130" s="137">
        <f t="shared" si="38"/>
        <v>2.2000000000000002</v>
      </c>
      <c r="G130" s="137">
        <f t="shared" si="38"/>
        <v>2.2000000000000002</v>
      </c>
      <c r="H130" s="137">
        <f t="shared" si="38"/>
        <v>2.2000000000000002</v>
      </c>
      <c r="I130" s="137">
        <f t="shared" si="38"/>
        <v>2.2000000000000002</v>
      </c>
      <c r="J130" s="137">
        <f t="shared" si="38"/>
        <v>2.2000000000000002</v>
      </c>
      <c r="K130" s="137">
        <f t="shared" si="38"/>
        <v>2.2000000000000002</v>
      </c>
      <c r="L130" s="137">
        <f t="shared" si="38"/>
        <v>2.2000000000000002</v>
      </c>
      <c r="M130" s="137">
        <f t="shared" si="38"/>
        <v>2.2000000000000002</v>
      </c>
      <c r="N130" s="137">
        <f t="shared" si="38"/>
        <v>2.2000000000000002</v>
      </c>
      <c r="O130" s="137">
        <f t="shared" si="38"/>
        <v>2.2000000000000002</v>
      </c>
      <c r="P130" s="137">
        <f t="shared" si="38"/>
        <v>2.2000000000000002</v>
      </c>
      <c r="Q130" s="137">
        <f t="shared" si="38"/>
        <v>2.2000000000000002</v>
      </c>
      <c r="R130" s="137">
        <f t="shared" si="38"/>
        <v>2.2000000000000002</v>
      </c>
      <c r="S130" s="137">
        <f t="shared" si="38"/>
        <v>2.2000000000000002</v>
      </c>
      <c r="T130" s="137">
        <f t="shared" ref="T130:AF137" si="39">S130</f>
        <v>2.2000000000000002</v>
      </c>
      <c r="U130" s="137">
        <f t="shared" si="39"/>
        <v>2.2000000000000002</v>
      </c>
      <c r="V130" s="137">
        <f t="shared" si="39"/>
        <v>2.2000000000000002</v>
      </c>
      <c r="W130" s="137">
        <f t="shared" si="39"/>
        <v>2.2000000000000002</v>
      </c>
      <c r="X130" s="137">
        <f t="shared" si="39"/>
        <v>2.2000000000000002</v>
      </c>
      <c r="Y130" s="137">
        <f t="shared" si="39"/>
        <v>2.2000000000000002</v>
      </c>
      <c r="Z130" s="137">
        <f t="shared" si="39"/>
        <v>2.2000000000000002</v>
      </c>
      <c r="AA130" s="137">
        <f t="shared" si="39"/>
        <v>2.2000000000000002</v>
      </c>
      <c r="AB130" s="137">
        <f t="shared" si="39"/>
        <v>2.2000000000000002</v>
      </c>
      <c r="AC130" s="137">
        <f t="shared" si="39"/>
        <v>2.2000000000000002</v>
      </c>
      <c r="AD130" s="137">
        <f t="shared" si="39"/>
        <v>2.2000000000000002</v>
      </c>
      <c r="AE130" s="137">
        <f t="shared" si="39"/>
        <v>2.2000000000000002</v>
      </c>
      <c r="AF130" s="137">
        <f t="shared" si="39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7">
        <f t="shared" si="37"/>
        <v>2</v>
      </c>
      <c r="C131" s="136">
        <v>2</v>
      </c>
      <c r="D131" s="137">
        <f t="shared" si="38"/>
        <v>2</v>
      </c>
      <c r="E131" s="137">
        <f t="shared" si="38"/>
        <v>2</v>
      </c>
      <c r="F131" s="137">
        <f t="shared" si="38"/>
        <v>2</v>
      </c>
      <c r="G131" s="137">
        <f t="shared" si="38"/>
        <v>2</v>
      </c>
      <c r="H131" s="137">
        <f t="shared" si="38"/>
        <v>2</v>
      </c>
      <c r="I131" s="137">
        <f t="shared" si="38"/>
        <v>2</v>
      </c>
      <c r="J131" s="137">
        <f t="shared" si="38"/>
        <v>2</v>
      </c>
      <c r="K131" s="137">
        <f t="shared" si="38"/>
        <v>2</v>
      </c>
      <c r="L131" s="137">
        <f t="shared" si="38"/>
        <v>2</v>
      </c>
      <c r="M131" s="137">
        <f t="shared" si="38"/>
        <v>2</v>
      </c>
      <c r="N131" s="137">
        <f t="shared" si="38"/>
        <v>2</v>
      </c>
      <c r="O131" s="137">
        <f t="shared" si="38"/>
        <v>2</v>
      </c>
      <c r="P131" s="137">
        <f t="shared" si="38"/>
        <v>2</v>
      </c>
      <c r="Q131" s="137">
        <f t="shared" si="38"/>
        <v>2</v>
      </c>
      <c r="R131" s="137">
        <f t="shared" si="38"/>
        <v>2</v>
      </c>
      <c r="S131" s="137">
        <f t="shared" si="38"/>
        <v>2</v>
      </c>
      <c r="T131" s="137">
        <f t="shared" si="39"/>
        <v>2</v>
      </c>
      <c r="U131" s="137">
        <f t="shared" si="39"/>
        <v>2</v>
      </c>
      <c r="V131" s="137">
        <f t="shared" si="39"/>
        <v>2</v>
      </c>
      <c r="W131" s="137">
        <f t="shared" si="39"/>
        <v>2</v>
      </c>
      <c r="X131" s="137">
        <f t="shared" si="39"/>
        <v>2</v>
      </c>
      <c r="Y131" s="137">
        <f t="shared" si="39"/>
        <v>2</v>
      </c>
      <c r="Z131" s="137">
        <f t="shared" si="39"/>
        <v>2</v>
      </c>
      <c r="AA131" s="137">
        <f t="shared" si="39"/>
        <v>2</v>
      </c>
      <c r="AB131" s="137">
        <f t="shared" si="39"/>
        <v>2</v>
      </c>
      <c r="AC131" s="137">
        <f t="shared" si="39"/>
        <v>2</v>
      </c>
      <c r="AD131" s="137">
        <f t="shared" si="39"/>
        <v>2</v>
      </c>
      <c r="AE131" s="137">
        <f t="shared" si="39"/>
        <v>2</v>
      </c>
      <c r="AF131" s="137">
        <f t="shared" si="39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7">
        <f t="shared" si="37"/>
        <v>1.25</v>
      </c>
      <c r="C132" s="136">
        <v>1.25</v>
      </c>
      <c r="D132" s="137">
        <f t="shared" si="38"/>
        <v>1.25</v>
      </c>
      <c r="E132" s="137">
        <f t="shared" si="38"/>
        <v>1.25</v>
      </c>
      <c r="F132" s="137">
        <f t="shared" si="38"/>
        <v>1.25</v>
      </c>
      <c r="G132" s="137">
        <f t="shared" si="38"/>
        <v>1.25</v>
      </c>
      <c r="H132" s="137">
        <f t="shared" si="38"/>
        <v>1.25</v>
      </c>
      <c r="I132" s="137">
        <f t="shared" si="38"/>
        <v>1.25</v>
      </c>
      <c r="J132" s="137">
        <f t="shared" si="38"/>
        <v>1.25</v>
      </c>
      <c r="K132" s="137">
        <f t="shared" si="38"/>
        <v>1.25</v>
      </c>
      <c r="L132" s="137">
        <f t="shared" si="38"/>
        <v>1.25</v>
      </c>
      <c r="M132" s="137">
        <f t="shared" si="38"/>
        <v>1.25</v>
      </c>
      <c r="N132" s="137">
        <f t="shared" si="38"/>
        <v>1.25</v>
      </c>
      <c r="O132" s="137">
        <f t="shared" si="38"/>
        <v>1.25</v>
      </c>
      <c r="P132" s="137">
        <f t="shared" si="38"/>
        <v>1.25</v>
      </c>
      <c r="Q132" s="137">
        <f t="shared" si="38"/>
        <v>1.25</v>
      </c>
      <c r="R132" s="137">
        <f t="shared" si="38"/>
        <v>1.25</v>
      </c>
      <c r="S132" s="137">
        <f t="shared" si="38"/>
        <v>1.25</v>
      </c>
      <c r="T132" s="137">
        <f t="shared" si="39"/>
        <v>1.25</v>
      </c>
      <c r="U132" s="137">
        <f t="shared" si="39"/>
        <v>1.25</v>
      </c>
      <c r="V132" s="137">
        <f t="shared" si="39"/>
        <v>1.25</v>
      </c>
      <c r="W132" s="137">
        <f t="shared" si="39"/>
        <v>1.25</v>
      </c>
      <c r="X132" s="137">
        <f t="shared" si="39"/>
        <v>1.25</v>
      </c>
      <c r="Y132" s="137">
        <f t="shared" si="39"/>
        <v>1.25</v>
      </c>
      <c r="Z132" s="137">
        <f t="shared" si="39"/>
        <v>1.25</v>
      </c>
      <c r="AA132" s="137">
        <f t="shared" si="39"/>
        <v>1.25</v>
      </c>
      <c r="AB132" s="137">
        <f t="shared" si="39"/>
        <v>1.25</v>
      </c>
      <c r="AC132" s="137">
        <f t="shared" si="39"/>
        <v>1.25</v>
      </c>
      <c r="AD132" s="137">
        <f t="shared" si="39"/>
        <v>1.25</v>
      </c>
      <c r="AE132" s="137">
        <f t="shared" si="39"/>
        <v>1.25</v>
      </c>
      <c r="AF132" s="137">
        <f t="shared" si="39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7">
        <f t="shared" si="37"/>
        <v>1.1499999999999999</v>
      </c>
      <c r="C133" s="136">
        <v>1.1499999999999999</v>
      </c>
      <c r="D133" s="137">
        <f t="shared" si="38"/>
        <v>1.1499999999999999</v>
      </c>
      <c r="E133" s="137">
        <f t="shared" si="38"/>
        <v>1.1499999999999999</v>
      </c>
      <c r="F133" s="137">
        <f t="shared" si="38"/>
        <v>1.1499999999999999</v>
      </c>
      <c r="G133" s="137">
        <f t="shared" si="38"/>
        <v>1.1499999999999999</v>
      </c>
      <c r="H133" s="137">
        <f t="shared" si="38"/>
        <v>1.1499999999999999</v>
      </c>
      <c r="I133" s="137">
        <f t="shared" si="38"/>
        <v>1.1499999999999999</v>
      </c>
      <c r="J133" s="137">
        <f t="shared" si="38"/>
        <v>1.1499999999999999</v>
      </c>
      <c r="K133" s="137">
        <f t="shared" si="38"/>
        <v>1.1499999999999999</v>
      </c>
      <c r="L133" s="137">
        <f t="shared" si="38"/>
        <v>1.1499999999999999</v>
      </c>
      <c r="M133" s="137">
        <f t="shared" si="38"/>
        <v>1.1499999999999999</v>
      </c>
      <c r="N133" s="137">
        <f t="shared" si="38"/>
        <v>1.1499999999999999</v>
      </c>
      <c r="O133" s="137">
        <f t="shared" si="38"/>
        <v>1.1499999999999999</v>
      </c>
      <c r="P133" s="137">
        <f t="shared" si="38"/>
        <v>1.1499999999999999</v>
      </c>
      <c r="Q133" s="137">
        <f t="shared" si="38"/>
        <v>1.1499999999999999</v>
      </c>
      <c r="R133" s="137">
        <f t="shared" si="38"/>
        <v>1.1499999999999999</v>
      </c>
      <c r="S133" s="137">
        <f t="shared" si="38"/>
        <v>1.1499999999999999</v>
      </c>
      <c r="T133" s="137">
        <f t="shared" si="39"/>
        <v>1.1499999999999999</v>
      </c>
      <c r="U133" s="137">
        <f t="shared" si="39"/>
        <v>1.1499999999999999</v>
      </c>
      <c r="V133" s="137">
        <f t="shared" si="39"/>
        <v>1.1499999999999999</v>
      </c>
      <c r="W133" s="137">
        <f t="shared" si="39"/>
        <v>1.1499999999999999</v>
      </c>
      <c r="X133" s="137">
        <f t="shared" si="39"/>
        <v>1.1499999999999999</v>
      </c>
      <c r="Y133" s="137">
        <f t="shared" si="39"/>
        <v>1.1499999999999999</v>
      </c>
      <c r="Z133" s="137">
        <f t="shared" si="39"/>
        <v>1.1499999999999999</v>
      </c>
      <c r="AA133" s="137">
        <f t="shared" si="39"/>
        <v>1.1499999999999999</v>
      </c>
      <c r="AB133" s="137">
        <f t="shared" si="39"/>
        <v>1.1499999999999999</v>
      </c>
      <c r="AC133" s="137">
        <f t="shared" si="39"/>
        <v>1.1499999999999999</v>
      </c>
      <c r="AD133" s="137">
        <f t="shared" si="39"/>
        <v>1.1499999999999999</v>
      </c>
      <c r="AE133" s="137">
        <f t="shared" si="39"/>
        <v>1.1499999999999999</v>
      </c>
      <c r="AF133" s="137">
        <f t="shared" si="39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7">
        <f t="shared" si="37"/>
        <v>2.133</v>
      </c>
      <c r="C134" s="136">
        <v>2.133</v>
      </c>
      <c r="D134" s="137">
        <f t="shared" si="38"/>
        <v>2.133</v>
      </c>
      <c r="E134" s="137">
        <f t="shared" si="38"/>
        <v>2.133</v>
      </c>
      <c r="F134" s="137">
        <f t="shared" si="38"/>
        <v>2.133</v>
      </c>
      <c r="G134" s="137">
        <f t="shared" si="38"/>
        <v>2.133</v>
      </c>
      <c r="H134" s="137">
        <f t="shared" si="38"/>
        <v>2.133</v>
      </c>
      <c r="I134" s="137">
        <f t="shared" si="38"/>
        <v>2.133</v>
      </c>
      <c r="J134" s="137">
        <f t="shared" si="38"/>
        <v>2.133</v>
      </c>
      <c r="K134" s="137">
        <f t="shared" si="38"/>
        <v>2.133</v>
      </c>
      <c r="L134" s="137">
        <f t="shared" si="38"/>
        <v>2.133</v>
      </c>
      <c r="M134" s="137">
        <f t="shared" si="38"/>
        <v>2.133</v>
      </c>
      <c r="N134" s="137">
        <f t="shared" si="38"/>
        <v>2.133</v>
      </c>
      <c r="O134" s="137">
        <f t="shared" si="38"/>
        <v>2.133</v>
      </c>
      <c r="P134" s="137">
        <f t="shared" si="38"/>
        <v>2.133</v>
      </c>
      <c r="Q134" s="137">
        <f t="shared" si="38"/>
        <v>2.133</v>
      </c>
      <c r="R134" s="137">
        <f t="shared" si="38"/>
        <v>2.133</v>
      </c>
      <c r="S134" s="137">
        <f t="shared" si="38"/>
        <v>2.133</v>
      </c>
      <c r="T134" s="137">
        <f t="shared" si="39"/>
        <v>2.133</v>
      </c>
      <c r="U134" s="137">
        <f t="shared" si="39"/>
        <v>2.133</v>
      </c>
      <c r="V134" s="137">
        <f t="shared" si="39"/>
        <v>2.133</v>
      </c>
      <c r="W134" s="137">
        <f t="shared" si="39"/>
        <v>2.133</v>
      </c>
      <c r="X134" s="137">
        <f t="shared" si="39"/>
        <v>2.133</v>
      </c>
      <c r="Y134" s="137">
        <f t="shared" si="39"/>
        <v>2.133</v>
      </c>
      <c r="Z134" s="137">
        <f t="shared" si="39"/>
        <v>2.133</v>
      </c>
      <c r="AA134" s="137">
        <f t="shared" si="39"/>
        <v>2.133</v>
      </c>
      <c r="AB134" s="137">
        <f t="shared" si="39"/>
        <v>2.133</v>
      </c>
      <c r="AC134" s="137">
        <f t="shared" si="39"/>
        <v>2.133</v>
      </c>
      <c r="AD134" s="137">
        <f t="shared" si="39"/>
        <v>2.133</v>
      </c>
      <c r="AE134" s="137">
        <f t="shared" si="39"/>
        <v>2.133</v>
      </c>
      <c r="AF134" s="137">
        <f t="shared" si="39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7">
        <f t="shared" si="37"/>
        <v>2.09</v>
      </c>
      <c r="C135" s="136">
        <v>2.09</v>
      </c>
      <c r="D135" s="137">
        <f t="shared" si="38"/>
        <v>2.09</v>
      </c>
      <c r="E135" s="137">
        <f t="shared" si="38"/>
        <v>2.09</v>
      </c>
      <c r="F135" s="137">
        <f t="shared" si="38"/>
        <v>2.09</v>
      </c>
      <c r="G135" s="137">
        <f t="shared" si="38"/>
        <v>2.09</v>
      </c>
      <c r="H135" s="137">
        <f t="shared" si="38"/>
        <v>2.09</v>
      </c>
      <c r="I135" s="137">
        <f t="shared" si="38"/>
        <v>2.09</v>
      </c>
      <c r="J135" s="137">
        <f t="shared" si="38"/>
        <v>2.09</v>
      </c>
      <c r="K135" s="137">
        <f t="shared" si="38"/>
        <v>2.09</v>
      </c>
      <c r="L135" s="137">
        <f t="shared" si="38"/>
        <v>2.09</v>
      </c>
      <c r="M135" s="137">
        <f t="shared" si="38"/>
        <v>2.09</v>
      </c>
      <c r="N135" s="137">
        <f t="shared" si="38"/>
        <v>2.09</v>
      </c>
      <c r="O135" s="137">
        <f t="shared" si="38"/>
        <v>2.09</v>
      </c>
      <c r="P135" s="137">
        <f t="shared" si="38"/>
        <v>2.09</v>
      </c>
      <c r="Q135" s="137">
        <f t="shared" si="38"/>
        <v>2.09</v>
      </c>
      <c r="R135" s="137">
        <f t="shared" si="38"/>
        <v>2.09</v>
      </c>
      <c r="S135" s="137">
        <f t="shared" si="38"/>
        <v>2.09</v>
      </c>
      <c r="T135" s="137">
        <f t="shared" si="39"/>
        <v>2.09</v>
      </c>
      <c r="U135" s="137">
        <f t="shared" si="39"/>
        <v>2.09</v>
      </c>
      <c r="V135" s="137">
        <f t="shared" si="39"/>
        <v>2.09</v>
      </c>
      <c r="W135" s="137">
        <f t="shared" si="39"/>
        <v>2.09</v>
      </c>
      <c r="X135" s="137">
        <f t="shared" si="39"/>
        <v>2.09</v>
      </c>
      <c r="Y135" s="137">
        <f t="shared" si="39"/>
        <v>2.09</v>
      </c>
      <c r="Z135" s="137">
        <f t="shared" si="39"/>
        <v>2.09</v>
      </c>
      <c r="AA135" s="137">
        <f t="shared" si="39"/>
        <v>2.09</v>
      </c>
      <c r="AB135" s="137">
        <f t="shared" si="39"/>
        <v>2.09</v>
      </c>
      <c r="AC135" s="137">
        <f t="shared" si="39"/>
        <v>2.09</v>
      </c>
      <c r="AD135" s="137">
        <f t="shared" si="39"/>
        <v>2.09</v>
      </c>
      <c r="AE135" s="137">
        <f t="shared" si="39"/>
        <v>2.09</v>
      </c>
      <c r="AF135" s="137">
        <f t="shared" si="39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7">
        <f t="shared" si="37"/>
        <v>1.1399999999999999</v>
      </c>
      <c r="C136" s="136">
        <v>1.1399999999999999</v>
      </c>
      <c r="D136" s="137">
        <f t="shared" si="38"/>
        <v>1.1399999999999999</v>
      </c>
      <c r="E136" s="137">
        <f t="shared" si="38"/>
        <v>1.1399999999999999</v>
      </c>
      <c r="F136" s="137">
        <f t="shared" si="38"/>
        <v>1.1399999999999999</v>
      </c>
      <c r="G136" s="137">
        <f t="shared" si="38"/>
        <v>1.1399999999999999</v>
      </c>
      <c r="H136" s="137">
        <f t="shared" si="38"/>
        <v>1.1399999999999999</v>
      </c>
      <c r="I136" s="137">
        <f t="shared" si="38"/>
        <v>1.1399999999999999</v>
      </c>
      <c r="J136" s="137">
        <f t="shared" si="38"/>
        <v>1.1399999999999999</v>
      </c>
      <c r="K136" s="137">
        <f t="shared" si="38"/>
        <v>1.1399999999999999</v>
      </c>
      <c r="L136" s="137">
        <f t="shared" si="38"/>
        <v>1.1399999999999999</v>
      </c>
      <c r="M136" s="137">
        <f t="shared" si="38"/>
        <v>1.1399999999999999</v>
      </c>
      <c r="N136" s="137">
        <f t="shared" si="38"/>
        <v>1.1399999999999999</v>
      </c>
      <c r="O136" s="137">
        <f t="shared" si="38"/>
        <v>1.1399999999999999</v>
      </c>
      <c r="P136" s="137">
        <f t="shared" si="38"/>
        <v>1.1399999999999999</v>
      </c>
      <c r="Q136" s="137">
        <f t="shared" si="38"/>
        <v>1.1399999999999999</v>
      </c>
      <c r="R136" s="137">
        <f t="shared" si="38"/>
        <v>1.1399999999999999</v>
      </c>
      <c r="S136" s="137">
        <f t="shared" si="38"/>
        <v>1.1399999999999999</v>
      </c>
      <c r="T136" s="137">
        <f t="shared" si="39"/>
        <v>1.1399999999999999</v>
      </c>
      <c r="U136" s="137">
        <f t="shared" si="39"/>
        <v>1.1399999999999999</v>
      </c>
      <c r="V136" s="137">
        <f t="shared" si="39"/>
        <v>1.1399999999999999</v>
      </c>
      <c r="W136" s="137">
        <f t="shared" si="39"/>
        <v>1.1399999999999999</v>
      </c>
      <c r="X136" s="137">
        <f t="shared" si="39"/>
        <v>1.1399999999999999</v>
      </c>
      <c r="Y136" s="137">
        <f t="shared" si="39"/>
        <v>1.1399999999999999</v>
      </c>
      <c r="Z136" s="137">
        <f t="shared" si="39"/>
        <v>1.1399999999999999</v>
      </c>
      <c r="AA136" s="137">
        <f t="shared" si="39"/>
        <v>1.1399999999999999</v>
      </c>
      <c r="AB136" s="137">
        <f t="shared" si="39"/>
        <v>1.1399999999999999</v>
      </c>
      <c r="AC136" s="137">
        <f t="shared" si="39"/>
        <v>1.1399999999999999</v>
      </c>
      <c r="AD136" s="137">
        <f t="shared" si="39"/>
        <v>1.1399999999999999</v>
      </c>
      <c r="AE136" s="137">
        <f t="shared" si="39"/>
        <v>1.1399999999999999</v>
      </c>
      <c r="AF136" s="137">
        <f t="shared" si="39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7">
        <f t="shared" si="37"/>
        <v>0.82</v>
      </c>
      <c r="C137" s="136">
        <v>0.82</v>
      </c>
      <c r="D137" s="137">
        <f t="shared" si="38"/>
        <v>0.82</v>
      </c>
      <c r="E137" s="137">
        <f t="shared" si="38"/>
        <v>0.82</v>
      </c>
      <c r="F137" s="137">
        <f t="shared" si="38"/>
        <v>0.82</v>
      </c>
      <c r="G137" s="137">
        <f t="shared" si="38"/>
        <v>0.82</v>
      </c>
      <c r="H137" s="137">
        <f t="shared" si="38"/>
        <v>0.82</v>
      </c>
      <c r="I137" s="137">
        <f t="shared" si="38"/>
        <v>0.82</v>
      </c>
      <c r="J137" s="137">
        <f t="shared" si="38"/>
        <v>0.82</v>
      </c>
      <c r="K137" s="137">
        <f t="shared" si="38"/>
        <v>0.82</v>
      </c>
      <c r="L137" s="137">
        <f t="shared" si="38"/>
        <v>0.82</v>
      </c>
      <c r="M137" s="137">
        <f t="shared" si="38"/>
        <v>0.82</v>
      </c>
      <c r="N137" s="137">
        <f t="shared" si="38"/>
        <v>0.82</v>
      </c>
      <c r="O137" s="137">
        <f t="shared" si="38"/>
        <v>0.82</v>
      </c>
      <c r="P137" s="137">
        <f t="shared" si="38"/>
        <v>0.82</v>
      </c>
      <c r="Q137" s="137">
        <f t="shared" si="38"/>
        <v>0.82</v>
      </c>
      <c r="R137" s="137">
        <f t="shared" si="38"/>
        <v>0.82</v>
      </c>
      <c r="S137" s="137">
        <f t="shared" si="38"/>
        <v>0.82</v>
      </c>
      <c r="T137" s="137">
        <f t="shared" si="39"/>
        <v>0.82</v>
      </c>
      <c r="U137" s="137">
        <f t="shared" si="39"/>
        <v>0.82</v>
      </c>
      <c r="V137" s="137">
        <f t="shared" si="39"/>
        <v>0.82</v>
      </c>
      <c r="W137" s="137">
        <f t="shared" si="39"/>
        <v>0.82</v>
      </c>
      <c r="X137" s="137">
        <f t="shared" si="39"/>
        <v>0.82</v>
      </c>
      <c r="Y137" s="137">
        <f t="shared" si="39"/>
        <v>0.82</v>
      </c>
      <c r="Z137" s="137">
        <f t="shared" si="39"/>
        <v>0.82</v>
      </c>
      <c r="AA137" s="137">
        <f t="shared" si="39"/>
        <v>0.82</v>
      </c>
      <c r="AB137" s="137">
        <f t="shared" si="39"/>
        <v>0.82</v>
      </c>
      <c r="AC137" s="137">
        <f t="shared" si="39"/>
        <v>0.82</v>
      </c>
      <c r="AD137" s="137">
        <f t="shared" si="39"/>
        <v>0.82</v>
      </c>
      <c r="AE137" s="137">
        <f t="shared" si="39"/>
        <v>0.82</v>
      </c>
      <c r="AF137" s="137">
        <f t="shared" si="39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7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7">
        <f t="shared" ref="B139:B145" si="40">AF139</f>
        <v>2</v>
      </c>
      <c r="C139" s="136">
        <v>2</v>
      </c>
      <c r="D139" s="137">
        <f t="shared" ref="D139:S145" si="41">C139</f>
        <v>2</v>
      </c>
      <c r="E139" s="137">
        <f t="shared" si="41"/>
        <v>2</v>
      </c>
      <c r="F139" s="137">
        <f t="shared" si="41"/>
        <v>2</v>
      </c>
      <c r="G139" s="137">
        <f t="shared" si="41"/>
        <v>2</v>
      </c>
      <c r="H139" s="137">
        <f t="shared" si="41"/>
        <v>2</v>
      </c>
      <c r="I139" s="137">
        <f t="shared" si="41"/>
        <v>2</v>
      </c>
      <c r="J139" s="137">
        <f t="shared" si="41"/>
        <v>2</v>
      </c>
      <c r="K139" s="137">
        <f t="shared" si="41"/>
        <v>2</v>
      </c>
      <c r="L139" s="137">
        <f t="shared" si="41"/>
        <v>2</v>
      </c>
      <c r="M139" s="137">
        <f t="shared" si="41"/>
        <v>2</v>
      </c>
      <c r="N139" s="137">
        <f t="shared" si="41"/>
        <v>2</v>
      </c>
      <c r="O139" s="137">
        <f t="shared" si="41"/>
        <v>2</v>
      </c>
      <c r="P139" s="137">
        <f t="shared" si="41"/>
        <v>2</v>
      </c>
      <c r="Q139" s="137">
        <f t="shared" si="41"/>
        <v>2</v>
      </c>
      <c r="R139" s="137">
        <f t="shared" si="41"/>
        <v>2</v>
      </c>
      <c r="S139" s="137">
        <f t="shared" si="41"/>
        <v>2</v>
      </c>
      <c r="T139" s="137">
        <f t="shared" ref="T139:AF145" si="42">S139</f>
        <v>2</v>
      </c>
      <c r="U139" s="137">
        <f t="shared" si="42"/>
        <v>2</v>
      </c>
      <c r="V139" s="137">
        <f t="shared" si="42"/>
        <v>2</v>
      </c>
      <c r="W139" s="137">
        <f t="shared" si="42"/>
        <v>2</v>
      </c>
      <c r="X139" s="137">
        <f t="shared" si="42"/>
        <v>2</v>
      </c>
      <c r="Y139" s="137">
        <f t="shared" si="42"/>
        <v>2</v>
      </c>
      <c r="Z139" s="137">
        <f t="shared" si="42"/>
        <v>2</v>
      </c>
      <c r="AA139" s="137">
        <f t="shared" si="42"/>
        <v>2</v>
      </c>
      <c r="AB139" s="137">
        <f t="shared" si="42"/>
        <v>2</v>
      </c>
      <c r="AC139" s="137">
        <f t="shared" si="42"/>
        <v>2</v>
      </c>
      <c r="AD139" s="137">
        <f t="shared" si="42"/>
        <v>2</v>
      </c>
      <c r="AE139" s="137">
        <f t="shared" si="42"/>
        <v>2</v>
      </c>
      <c r="AF139" s="137">
        <f t="shared" si="42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7">
        <f t="shared" si="40"/>
        <v>5.61</v>
      </c>
      <c r="C140" s="136">
        <v>5.61</v>
      </c>
      <c r="D140" s="137">
        <f t="shared" si="41"/>
        <v>5.61</v>
      </c>
      <c r="E140" s="137">
        <f t="shared" si="41"/>
        <v>5.61</v>
      </c>
      <c r="F140" s="137">
        <f t="shared" si="41"/>
        <v>5.61</v>
      </c>
      <c r="G140" s="137">
        <f t="shared" si="41"/>
        <v>5.61</v>
      </c>
      <c r="H140" s="137">
        <f t="shared" si="41"/>
        <v>5.61</v>
      </c>
      <c r="I140" s="137">
        <f t="shared" si="41"/>
        <v>5.61</v>
      </c>
      <c r="J140" s="137">
        <f t="shared" si="41"/>
        <v>5.61</v>
      </c>
      <c r="K140" s="137">
        <f t="shared" si="41"/>
        <v>5.61</v>
      </c>
      <c r="L140" s="137">
        <f t="shared" si="41"/>
        <v>5.61</v>
      </c>
      <c r="M140" s="137">
        <f t="shared" si="41"/>
        <v>5.61</v>
      </c>
      <c r="N140" s="137">
        <f t="shared" si="41"/>
        <v>5.61</v>
      </c>
      <c r="O140" s="137">
        <f t="shared" si="41"/>
        <v>5.61</v>
      </c>
      <c r="P140" s="137">
        <f t="shared" si="41"/>
        <v>5.61</v>
      </c>
      <c r="Q140" s="137">
        <f t="shared" si="41"/>
        <v>5.61</v>
      </c>
      <c r="R140" s="137">
        <f t="shared" si="41"/>
        <v>5.61</v>
      </c>
      <c r="S140" s="137">
        <f t="shared" si="41"/>
        <v>5.61</v>
      </c>
      <c r="T140" s="137">
        <f t="shared" si="42"/>
        <v>5.61</v>
      </c>
      <c r="U140" s="137">
        <f t="shared" si="42"/>
        <v>5.61</v>
      </c>
      <c r="V140" s="137">
        <f t="shared" si="42"/>
        <v>5.61</v>
      </c>
      <c r="W140" s="137">
        <f t="shared" si="42"/>
        <v>5.61</v>
      </c>
      <c r="X140" s="137">
        <f t="shared" si="42"/>
        <v>5.61</v>
      </c>
      <c r="Y140" s="137">
        <f t="shared" si="42"/>
        <v>5.61</v>
      </c>
      <c r="Z140" s="137">
        <f t="shared" si="42"/>
        <v>5.61</v>
      </c>
      <c r="AA140" s="137">
        <f t="shared" si="42"/>
        <v>5.61</v>
      </c>
      <c r="AB140" s="137">
        <f t="shared" si="42"/>
        <v>5.61</v>
      </c>
      <c r="AC140" s="137">
        <f t="shared" si="42"/>
        <v>5.61</v>
      </c>
      <c r="AD140" s="137">
        <f t="shared" si="42"/>
        <v>5.61</v>
      </c>
      <c r="AE140" s="137">
        <f t="shared" si="42"/>
        <v>5.61</v>
      </c>
      <c r="AF140" s="137">
        <f t="shared" si="42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7">
        <f t="shared" si="40"/>
        <v>1.25</v>
      </c>
      <c r="C141" s="136">
        <v>1.25</v>
      </c>
      <c r="D141" s="137">
        <f t="shared" si="41"/>
        <v>1.25</v>
      </c>
      <c r="E141" s="137">
        <f t="shared" si="41"/>
        <v>1.25</v>
      </c>
      <c r="F141" s="137">
        <f t="shared" si="41"/>
        <v>1.25</v>
      </c>
      <c r="G141" s="137">
        <f t="shared" si="41"/>
        <v>1.25</v>
      </c>
      <c r="H141" s="137">
        <f t="shared" si="41"/>
        <v>1.25</v>
      </c>
      <c r="I141" s="137">
        <f t="shared" si="41"/>
        <v>1.25</v>
      </c>
      <c r="J141" s="137">
        <f t="shared" si="41"/>
        <v>1.25</v>
      </c>
      <c r="K141" s="137">
        <f t="shared" si="41"/>
        <v>1.25</v>
      </c>
      <c r="L141" s="137">
        <f t="shared" si="41"/>
        <v>1.25</v>
      </c>
      <c r="M141" s="137">
        <f t="shared" si="41"/>
        <v>1.25</v>
      </c>
      <c r="N141" s="137">
        <f t="shared" si="41"/>
        <v>1.25</v>
      </c>
      <c r="O141" s="137">
        <f t="shared" si="41"/>
        <v>1.25</v>
      </c>
      <c r="P141" s="137">
        <f t="shared" si="41"/>
        <v>1.25</v>
      </c>
      <c r="Q141" s="137">
        <f t="shared" si="41"/>
        <v>1.25</v>
      </c>
      <c r="R141" s="137">
        <f t="shared" si="41"/>
        <v>1.25</v>
      </c>
      <c r="S141" s="137">
        <f t="shared" si="41"/>
        <v>1.25</v>
      </c>
      <c r="T141" s="137">
        <f t="shared" si="42"/>
        <v>1.25</v>
      </c>
      <c r="U141" s="137">
        <f t="shared" si="42"/>
        <v>1.25</v>
      </c>
      <c r="V141" s="137">
        <f t="shared" si="42"/>
        <v>1.25</v>
      </c>
      <c r="W141" s="137">
        <f t="shared" si="42"/>
        <v>1.25</v>
      </c>
      <c r="X141" s="137">
        <f t="shared" si="42"/>
        <v>1.25</v>
      </c>
      <c r="Y141" s="137">
        <f t="shared" si="42"/>
        <v>1.25</v>
      </c>
      <c r="Z141" s="137">
        <f t="shared" si="42"/>
        <v>1.25</v>
      </c>
      <c r="AA141" s="137">
        <f t="shared" si="42"/>
        <v>1.25</v>
      </c>
      <c r="AB141" s="137">
        <f t="shared" si="42"/>
        <v>1.25</v>
      </c>
      <c r="AC141" s="137">
        <f t="shared" si="42"/>
        <v>1.25</v>
      </c>
      <c r="AD141" s="137">
        <f t="shared" si="42"/>
        <v>1.25</v>
      </c>
      <c r="AE141" s="137">
        <f t="shared" si="42"/>
        <v>1.25</v>
      </c>
      <c r="AF141" s="137">
        <f t="shared" si="42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7">
        <f t="shared" si="40"/>
        <v>1.25</v>
      </c>
      <c r="C142" s="136">
        <v>1.25</v>
      </c>
      <c r="D142" s="137">
        <f t="shared" si="41"/>
        <v>1.25</v>
      </c>
      <c r="E142" s="137">
        <f t="shared" si="41"/>
        <v>1.25</v>
      </c>
      <c r="F142" s="137">
        <f t="shared" si="41"/>
        <v>1.25</v>
      </c>
      <c r="G142" s="137">
        <f t="shared" si="41"/>
        <v>1.25</v>
      </c>
      <c r="H142" s="137">
        <f t="shared" si="41"/>
        <v>1.25</v>
      </c>
      <c r="I142" s="137">
        <f t="shared" si="41"/>
        <v>1.25</v>
      </c>
      <c r="J142" s="137">
        <f t="shared" si="41"/>
        <v>1.25</v>
      </c>
      <c r="K142" s="137">
        <f t="shared" si="41"/>
        <v>1.25</v>
      </c>
      <c r="L142" s="137">
        <f t="shared" si="41"/>
        <v>1.25</v>
      </c>
      <c r="M142" s="137">
        <f t="shared" si="41"/>
        <v>1.25</v>
      </c>
      <c r="N142" s="137">
        <f t="shared" si="41"/>
        <v>1.25</v>
      </c>
      <c r="O142" s="137">
        <f t="shared" si="41"/>
        <v>1.25</v>
      </c>
      <c r="P142" s="137">
        <f t="shared" si="41"/>
        <v>1.25</v>
      </c>
      <c r="Q142" s="137">
        <f t="shared" si="41"/>
        <v>1.25</v>
      </c>
      <c r="R142" s="137">
        <f t="shared" si="41"/>
        <v>1.25</v>
      </c>
      <c r="S142" s="137">
        <f t="shared" si="41"/>
        <v>1.25</v>
      </c>
      <c r="T142" s="137">
        <f t="shared" si="42"/>
        <v>1.25</v>
      </c>
      <c r="U142" s="137">
        <f t="shared" si="42"/>
        <v>1.25</v>
      </c>
      <c r="V142" s="137">
        <f t="shared" si="42"/>
        <v>1.25</v>
      </c>
      <c r="W142" s="137">
        <f t="shared" si="42"/>
        <v>1.25</v>
      </c>
      <c r="X142" s="137">
        <f t="shared" si="42"/>
        <v>1.25</v>
      </c>
      <c r="Y142" s="137">
        <f t="shared" si="42"/>
        <v>1.25</v>
      </c>
      <c r="Z142" s="137">
        <f t="shared" si="42"/>
        <v>1.25</v>
      </c>
      <c r="AA142" s="137">
        <f t="shared" si="42"/>
        <v>1.25</v>
      </c>
      <c r="AB142" s="137">
        <f t="shared" si="42"/>
        <v>1.25</v>
      </c>
      <c r="AC142" s="137">
        <f t="shared" si="42"/>
        <v>1.25</v>
      </c>
      <c r="AD142" s="137">
        <f t="shared" si="42"/>
        <v>1.25</v>
      </c>
      <c r="AE142" s="137">
        <f t="shared" si="42"/>
        <v>1.25</v>
      </c>
      <c r="AF142" s="137">
        <f t="shared" si="42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7">
        <f t="shared" si="40"/>
        <v>1.46</v>
      </c>
      <c r="C143" s="136">
        <v>1.46</v>
      </c>
      <c r="D143" s="137">
        <f t="shared" si="41"/>
        <v>1.46</v>
      </c>
      <c r="E143" s="137">
        <f t="shared" si="41"/>
        <v>1.46</v>
      </c>
      <c r="F143" s="137">
        <f t="shared" si="41"/>
        <v>1.46</v>
      </c>
      <c r="G143" s="137">
        <f t="shared" si="41"/>
        <v>1.46</v>
      </c>
      <c r="H143" s="137">
        <f t="shared" si="41"/>
        <v>1.46</v>
      </c>
      <c r="I143" s="137">
        <f t="shared" si="41"/>
        <v>1.46</v>
      </c>
      <c r="J143" s="137">
        <f t="shared" si="41"/>
        <v>1.46</v>
      </c>
      <c r="K143" s="137">
        <f t="shared" si="41"/>
        <v>1.46</v>
      </c>
      <c r="L143" s="137">
        <f t="shared" si="41"/>
        <v>1.46</v>
      </c>
      <c r="M143" s="137">
        <f t="shared" si="41"/>
        <v>1.46</v>
      </c>
      <c r="N143" s="137">
        <f t="shared" si="41"/>
        <v>1.46</v>
      </c>
      <c r="O143" s="137">
        <f t="shared" si="41"/>
        <v>1.46</v>
      </c>
      <c r="P143" s="137">
        <f t="shared" si="41"/>
        <v>1.46</v>
      </c>
      <c r="Q143" s="137">
        <f t="shared" si="41"/>
        <v>1.46</v>
      </c>
      <c r="R143" s="137">
        <f t="shared" si="41"/>
        <v>1.46</v>
      </c>
      <c r="S143" s="137">
        <f t="shared" si="41"/>
        <v>1.46</v>
      </c>
      <c r="T143" s="137">
        <f t="shared" si="42"/>
        <v>1.46</v>
      </c>
      <c r="U143" s="137">
        <f t="shared" si="42"/>
        <v>1.46</v>
      </c>
      <c r="V143" s="137">
        <f t="shared" si="42"/>
        <v>1.46</v>
      </c>
      <c r="W143" s="137">
        <f t="shared" si="42"/>
        <v>1.46</v>
      </c>
      <c r="X143" s="137">
        <f t="shared" si="42"/>
        <v>1.46</v>
      </c>
      <c r="Y143" s="137">
        <f t="shared" si="42"/>
        <v>1.46</v>
      </c>
      <c r="Z143" s="137">
        <f t="shared" si="42"/>
        <v>1.46</v>
      </c>
      <c r="AA143" s="137">
        <f t="shared" si="42"/>
        <v>1.46</v>
      </c>
      <c r="AB143" s="137">
        <f t="shared" si="42"/>
        <v>1.46</v>
      </c>
      <c r="AC143" s="137">
        <f t="shared" si="42"/>
        <v>1.46</v>
      </c>
      <c r="AD143" s="137">
        <f t="shared" si="42"/>
        <v>1.46</v>
      </c>
      <c r="AE143" s="137">
        <f t="shared" si="42"/>
        <v>1.46</v>
      </c>
      <c r="AF143" s="137">
        <f t="shared" si="42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7">
        <f t="shared" si="40"/>
        <v>3</v>
      </c>
      <c r="C144" s="136">
        <v>3</v>
      </c>
      <c r="D144" s="137">
        <f t="shared" si="41"/>
        <v>3</v>
      </c>
      <c r="E144" s="137">
        <f t="shared" si="41"/>
        <v>3</v>
      </c>
      <c r="F144" s="137">
        <f t="shared" si="41"/>
        <v>3</v>
      </c>
      <c r="G144" s="137">
        <f t="shared" si="41"/>
        <v>3</v>
      </c>
      <c r="H144" s="137">
        <f t="shared" si="41"/>
        <v>3</v>
      </c>
      <c r="I144" s="137">
        <f t="shared" si="41"/>
        <v>3</v>
      </c>
      <c r="J144" s="137">
        <f t="shared" si="41"/>
        <v>3</v>
      </c>
      <c r="K144" s="137">
        <f t="shared" si="41"/>
        <v>3</v>
      </c>
      <c r="L144" s="137">
        <f t="shared" si="41"/>
        <v>3</v>
      </c>
      <c r="M144" s="137">
        <f t="shared" si="41"/>
        <v>3</v>
      </c>
      <c r="N144" s="137">
        <f t="shared" si="41"/>
        <v>3</v>
      </c>
      <c r="O144" s="137">
        <f t="shared" si="41"/>
        <v>3</v>
      </c>
      <c r="P144" s="137">
        <f t="shared" si="41"/>
        <v>3</v>
      </c>
      <c r="Q144" s="137">
        <f t="shared" si="41"/>
        <v>3</v>
      </c>
      <c r="R144" s="137">
        <f t="shared" si="41"/>
        <v>3</v>
      </c>
      <c r="S144" s="137">
        <f t="shared" si="41"/>
        <v>3</v>
      </c>
      <c r="T144" s="137">
        <f t="shared" si="42"/>
        <v>3</v>
      </c>
      <c r="U144" s="137">
        <f t="shared" si="42"/>
        <v>3</v>
      </c>
      <c r="V144" s="137">
        <f t="shared" si="42"/>
        <v>3</v>
      </c>
      <c r="W144" s="137">
        <f t="shared" si="42"/>
        <v>3</v>
      </c>
      <c r="X144" s="137">
        <f t="shared" si="42"/>
        <v>3</v>
      </c>
      <c r="Y144" s="137">
        <f t="shared" si="42"/>
        <v>3</v>
      </c>
      <c r="Z144" s="137">
        <f t="shared" si="42"/>
        <v>3</v>
      </c>
      <c r="AA144" s="137">
        <f t="shared" si="42"/>
        <v>3</v>
      </c>
      <c r="AB144" s="137">
        <f t="shared" si="42"/>
        <v>3</v>
      </c>
      <c r="AC144" s="137">
        <f t="shared" si="42"/>
        <v>3</v>
      </c>
      <c r="AD144" s="137">
        <f t="shared" si="42"/>
        <v>3</v>
      </c>
      <c r="AE144" s="137">
        <f t="shared" si="42"/>
        <v>3</v>
      </c>
      <c r="AF144" s="137">
        <f t="shared" si="42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7">
        <f t="shared" si="40"/>
        <v>3.3</v>
      </c>
      <c r="C145" s="136">
        <v>3.3</v>
      </c>
      <c r="D145" s="137">
        <f t="shared" si="41"/>
        <v>3.3</v>
      </c>
      <c r="E145" s="137">
        <f t="shared" si="41"/>
        <v>3.3</v>
      </c>
      <c r="F145" s="137">
        <f t="shared" si="41"/>
        <v>3.3</v>
      </c>
      <c r="G145" s="137">
        <f t="shared" si="41"/>
        <v>3.3</v>
      </c>
      <c r="H145" s="137">
        <f t="shared" si="41"/>
        <v>3.3</v>
      </c>
      <c r="I145" s="137">
        <f t="shared" si="41"/>
        <v>3.3</v>
      </c>
      <c r="J145" s="137">
        <f t="shared" si="41"/>
        <v>3.3</v>
      </c>
      <c r="K145" s="137">
        <f t="shared" si="41"/>
        <v>3.3</v>
      </c>
      <c r="L145" s="137">
        <f t="shared" si="41"/>
        <v>3.3</v>
      </c>
      <c r="M145" s="137">
        <f t="shared" si="41"/>
        <v>3.3</v>
      </c>
      <c r="N145" s="137">
        <f t="shared" si="41"/>
        <v>3.3</v>
      </c>
      <c r="O145" s="137">
        <f t="shared" si="41"/>
        <v>3.3</v>
      </c>
      <c r="P145" s="137">
        <f t="shared" si="41"/>
        <v>3.3</v>
      </c>
      <c r="Q145" s="137">
        <f t="shared" si="41"/>
        <v>3.3</v>
      </c>
      <c r="R145" s="137">
        <f t="shared" si="41"/>
        <v>3.3</v>
      </c>
      <c r="S145" s="137">
        <f t="shared" si="41"/>
        <v>3.3</v>
      </c>
      <c r="T145" s="137">
        <f t="shared" si="42"/>
        <v>3.3</v>
      </c>
      <c r="U145" s="137">
        <f t="shared" si="42"/>
        <v>3.3</v>
      </c>
      <c r="V145" s="137">
        <f t="shared" si="42"/>
        <v>3.3</v>
      </c>
      <c r="W145" s="137">
        <f t="shared" si="42"/>
        <v>3.3</v>
      </c>
      <c r="X145" s="137">
        <f t="shared" si="42"/>
        <v>3.3</v>
      </c>
      <c r="Y145" s="137">
        <f t="shared" si="42"/>
        <v>3.3</v>
      </c>
      <c r="Z145" s="137">
        <f t="shared" si="42"/>
        <v>3.3</v>
      </c>
      <c r="AA145" s="137">
        <f t="shared" si="42"/>
        <v>3.3</v>
      </c>
      <c r="AB145" s="137">
        <f t="shared" si="42"/>
        <v>3.3</v>
      </c>
      <c r="AC145" s="137">
        <f t="shared" si="42"/>
        <v>3.3</v>
      </c>
      <c r="AD145" s="137">
        <f t="shared" si="42"/>
        <v>3.3</v>
      </c>
      <c r="AE145" s="137">
        <f t="shared" si="42"/>
        <v>3.3</v>
      </c>
      <c r="AF145" s="137">
        <f t="shared" si="42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7"/>
      <c r="C146" s="136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7">
        <f>AF147</f>
        <v>1.76</v>
      </c>
      <c r="C147" s="136">
        <v>1.76</v>
      </c>
      <c r="D147" s="137">
        <f t="shared" ref="D147:S148" si="43">C147</f>
        <v>1.76</v>
      </c>
      <c r="E147" s="137">
        <f t="shared" si="43"/>
        <v>1.76</v>
      </c>
      <c r="F147" s="137">
        <f t="shared" si="43"/>
        <v>1.76</v>
      </c>
      <c r="G147" s="137">
        <f t="shared" si="43"/>
        <v>1.76</v>
      </c>
      <c r="H147" s="137">
        <f t="shared" si="43"/>
        <v>1.76</v>
      </c>
      <c r="I147" s="137">
        <f t="shared" si="43"/>
        <v>1.76</v>
      </c>
      <c r="J147" s="137">
        <f t="shared" si="43"/>
        <v>1.76</v>
      </c>
      <c r="K147" s="137">
        <f t="shared" si="43"/>
        <v>1.76</v>
      </c>
      <c r="L147" s="137">
        <f t="shared" si="43"/>
        <v>1.76</v>
      </c>
      <c r="M147" s="137">
        <f t="shared" si="43"/>
        <v>1.76</v>
      </c>
      <c r="N147" s="137">
        <f t="shared" si="43"/>
        <v>1.76</v>
      </c>
      <c r="O147" s="137">
        <f t="shared" si="43"/>
        <v>1.76</v>
      </c>
      <c r="P147" s="137">
        <f t="shared" si="43"/>
        <v>1.76</v>
      </c>
      <c r="Q147" s="137">
        <f t="shared" si="43"/>
        <v>1.76</v>
      </c>
      <c r="R147" s="137">
        <f t="shared" si="43"/>
        <v>1.76</v>
      </c>
      <c r="S147" s="137">
        <f t="shared" si="43"/>
        <v>1.76</v>
      </c>
      <c r="T147" s="137">
        <f t="shared" ref="T147:AF148" si="44">S147</f>
        <v>1.76</v>
      </c>
      <c r="U147" s="137">
        <f t="shared" si="44"/>
        <v>1.76</v>
      </c>
      <c r="V147" s="137">
        <f t="shared" si="44"/>
        <v>1.76</v>
      </c>
      <c r="W147" s="137">
        <f t="shared" si="44"/>
        <v>1.76</v>
      </c>
      <c r="X147" s="137">
        <f t="shared" si="44"/>
        <v>1.76</v>
      </c>
      <c r="Y147" s="137">
        <f t="shared" si="44"/>
        <v>1.76</v>
      </c>
      <c r="Z147" s="137">
        <f t="shared" si="44"/>
        <v>1.76</v>
      </c>
      <c r="AA147" s="137">
        <f t="shared" si="44"/>
        <v>1.76</v>
      </c>
      <c r="AB147" s="137">
        <f t="shared" si="44"/>
        <v>1.76</v>
      </c>
      <c r="AC147" s="137">
        <f t="shared" si="44"/>
        <v>1.76</v>
      </c>
      <c r="AD147" s="137">
        <f t="shared" si="44"/>
        <v>1.76</v>
      </c>
      <c r="AE147" s="137">
        <f t="shared" si="44"/>
        <v>1.76</v>
      </c>
      <c r="AF147" s="137">
        <f t="shared" si="44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7">
        <f>AF148</f>
        <v>0</v>
      </c>
      <c r="C148" s="136">
        <v>0</v>
      </c>
      <c r="D148" s="137">
        <f t="shared" si="43"/>
        <v>0</v>
      </c>
      <c r="E148" s="137">
        <f t="shared" si="43"/>
        <v>0</v>
      </c>
      <c r="F148" s="137">
        <f t="shared" si="43"/>
        <v>0</v>
      </c>
      <c r="G148" s="137">
        <f t="shared" si="43"/>
        <v>0</v>
      </c>
      <c r="H148" s="137">
        <f t="shared" si="43"/>
        <v>0</v>
      </c>
      <c r="I148" s="137">
        <f t="shared" si="43"/>
        <v>0</v>
      </c>
      <c r="J148" s="137">
        <f t="shared" si="43"/>
        <v>0</v>
      </c>
      <c r="K148" s="137">
        <f t="shared" si="43"/>
        <v>0</v>
      </c>
      <c r="L148" s="137">
        <f t="shared" si="43"/>
        <v>0</v>
      </c>
      <c r="M148" s="137">
        <f t="shared" si="43"/>
        <v>0</v>
      </c>
      <c r="N148" s="137">
        <f t="shared" si="43"/>
        <v>0</v>
      </c>
      <c r="O148" s="137">
        <f t="shared" si="43"/>
        <v>0</v>
      </c>
      <c r="P148" s="137">
        <f t="shared" si="43"/>
        <v>0</v>
      </c>
      <c r="Q148" s="137">
        <f t="shared" si="43"/>
        <v>0</v>
      </c>
      <c r="R148" s="137">
        <f t="shared" si="43"/>
        <v>0</v>
      </c>
      <c r="S148" s="137">
        <f t="shared" si="43"/>
        <v>0</v>
      </c>
      <c r="T148" s="137">
        <f t="shared" si="44"/>
        <v>0</v>
      </c>
      <c r="U148" s="137">
        <f t="shared" si="44"/>
        <v>0</v>
      </c>
      <c r="V148" s="137">
        <f t="shared" si="44"/>
        <v>0</v>
      </c>
      <c r="W148" s="137">
        <f t="shared" si="44"/>
        <v>0</v>
      </c>
      <c r="X148" s="137">
        <f t="shared" si="44"/>
        <v>0</v>
      </c>
      <c r="Y148" s="137">
        <f t="shared" si="44"/>
        <v>0</v>
      </c>
      <c r="Z148" s="137">
        <f t="shared" si="44"/>
        <v>0</v>
      </c>
      <c r="AA148" s="137">
        <f t="shared" si="44"/>
        <v>0</v>
      </c>
      <c r="AB148" s="137">
        <f t="shared" si="44"/>
        <v>0</v>
      </c>
      <c r="AC148" s="137">
        <f t="shared" si="44"/>
        <v>0</v>
      </c>
      <c r="AD148" s="137">
        <f t="shared" si="44"/>
        <v>0</v>
      </c>
      <c r="AE148" s="137">
        <f t="shared" si="44"/>
        <v>0</v>
      </c>
      <c r="AF148" s="137">
        <f t="shared" si="44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7"/>
      <c r="C149" s="136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7">
        <f>AF150</f>
        <v>0.1</v>
      </c>
      <c r="C150" s="136">
        <v>0.1</v>
      </c>
      <c r="D150" s="137">
        <f t="shared" ref="D150:S153" si="45">C150</f>
        <v>0.1</v>
      </c>
      <c r="E150" s="137">
        <f t="shared" si="45"/>
        <v>0.1</v>
      </c>
      <c r="F150" s="137">
        <f t="shared" si="45"/>
        <v>0.1</v>
      </c>
      <c r="G150" s="137">
        <f t="shared" si="45"/>
        <v>0.1</v>
      </c>
      <c r="H150" s="137">
        <f t="shared" si="45"/>
        <v>0.1</v>
      </c>
      <c r="I150" s="137">
        <f t="shared" si="45"/>
        <v>0.1</v>
      </c>
      <c r="J150" s="137">
        <f t="shared" si="45"/>
        <v>0.1</v>
      </c>
      <c r="K150" s="137">
        <f t="shared" si="45"/>
        <v>0.1</v>
      </c>
      <c r="L150" s="137">
        <f t="shared" si="45"/>
        <v>0.1</v>
      </c>
      <c r="M150" s="137">
        <f t="shared" si="45"/>
        <v>0.1</v>
      </c>
      <c r="N150" s="137">
        <f t="shared" si="45"/>
        <v>0.1</v>
      </c>
      <c r="O150" s="137">
        <f t="shared" si="45"/>
        <v>0.1</v>
      </c>
      <c r="P150" s="137">
        <f t="shared" si="45"/>
        <v>0.1</v>
      </c>
      <c r="Q150" s="137">
        <f t="shared" si="45"/>
        <v>0.1</v>
      </c>
      <c r="R150" s="137">
        <f t="shared" si="45"/>
        <v>0.1</v>
      </c>
      <c r="S150" s="137">
        <f t="shared" si="45"/>
        <v>0.1</v>
      </c>
      <c r="T150" s="137">
        <f t="shared" ref="T150:AF153" si="46">S150</f>
        <v>0.1</v>
      </c>
      <c r="U150" s="137">
        <f t="shared" si="46"/>
        <v>0.1</v>
      </c>
      <c r="V150" s="137">
        <f t="shared" si="46"/>
        <v>0.1</v>
      </c>
      <c r="W150" s="137">
        <f t="shared" si="46"/>
        <v>0.1</v>
      </c>
      <c r="X150" s="137">
        <f t="shared" si="46"/>
        <v>0.1</v>
      </c>
      <c r="Y150" s="137">
        <f t="shared" si="46"/>
        <v>0.1</v>
      </c>
      <c r="Z150" s="137">
        <f t="shared" si="46"/>
        <v>0.1</v>
      </c>
      <c r="AA150" s="137">
        <f t="shared" si="46"/>
        <v>0.1</v>
      </c>
      <c r="AB150" s="137">
        <f t="shared" si="46"/>
        <v>0.1</v>
      </c>
      <c r="AC150" s="137">
        <f t="shared" si="46"/>
        <v>0.1</v>
      </c>
      <c r="AD150" s="137">
        <f t="shared" si="46"/>
        <v>0.1</v>
      </c>
      <c r="AE150" s="137">
        <f t="shared" si="46"/>
        <v>0.1</v>
      </c>
      <c r="AF150" s="137">
        <f t="shared" si="46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7">
        <f>AF151</f>
        <v>2.0499999999999998</v>
      </c>
      <c r="C151" s="136">
        <v>2.0499999999999998</v>
      </c>
      <c r="D151" s="137">
        <f t="shared" si="45"/>
        <v>2.0499999999999998</v>
      </c>
      <c r="E151" s="137">
        <f t="shared" si="45"/>
        <v>2.0499999999999998</v>
      </c>
      <c r="F151" s="137">
        <f t="shared" si="45"/>
        <v>2.0499999999999998</v>
      </c>
      <c r="G151" s="137">
        <f t="shared" si="45"/>
        <v>2.0499999999999998</v>
      </c>
      <c r="H151" s="137">
        <f t="shared" si="45"/>
        <v>2.0499999999999998</v>
      </c>
      <c r="I151" s="137">
        <f t="shared" si="45"/>
        <v>2.0499999999999998</v>
      </c>
      <c r="J151" s="137">
        <f t="shared" si="45"/>
        <v>2.0499999999999998</v>
      </c>
      <c r="K151" s="137">
        <f t="shared" si="45"/>
        <v>2.0499999999999998</v>
      </c>
      <c r="L151" s="137">
        <f t="shared" si="45"/>
        <v>2.0499999999999998</v>
      </c>
      <c r="M151" s="137">
        <f t="shared" si="45"/>
        <v>2.0499999999999998</v>
      </c>
      <c r="N151" s="137">
        <f t="shared" si="45"/>
        <v>2.0499999999999998</v>
      </c>
      <c r="O151" s="137">
        <f t="shared" si="45"/>
        <v>2.0499999999999998</v>
      </c>
      <c r="P151" s="137">
        <f t="shared" si="45"/>
        <v>2.0499999999999998</v>
      </c>
      <c r="Q151" s="137">
        <f t="shared" si="45"/>
        <v>2.0499999999999998</v>
      </c>
      <c r="R151" s="137">
        <f t="shared" si="45"/>
        <v>2.0499999999999998</v>
      </c>
      <c r="S151" s="137">
        <f t="shared" si="45"/>
        <v>2.0499999999999998</v>
      </c>
      <c r="T151" s="137">
        <f t="shared" si="46"/>
        <v>2.0499999999999998</v>
      </c>
      <c r="U151" s="137">
        <f t="shared" si="46"/>
        <v>2.0499999999999998</v>
      </c>
      <c r="V151" s="137">
        <f t="shared" si="46"/>
        <v>2.0499999999999998</v>
      </c>
      <c r="W151" s="137">
        <f t="shared" si="46"/>
        <v>2.0499999999999998</v>
      </c>
      <c r="X151" s="137">
        <f t="shared" si="46"/>
        <v>2.0499999999999998</v>
      </c>
      <c r="Y151" s="137">
        <f t="shared" si="46"/>
        <v>2.0499999999999998</v>
      </c>
      <c r="Z151" s="137">
        <f t="shared" si="46"/>
        <v>2.0499999999999998</v>
      </c>
      <c r="AA151" s="137">
        <f t="shared" si="46"/>
        <v>2.0499999999999998</v>
      </c>
      <c r="AB151" s="137">
        <f t="shared" si="46"/>
        <v>2.0499999999999998</v>
      </c>
      <c r="AC151" s="137">
        <f t="shared" si="46"/>
        <v>2.0499999999999998</v>
      </c>
      <c r="AD151" s="137">
        <f t="shared" si="46"/>
        <v>2.0499999999999998</v>
      </c>
      <c r="AE151" s="137">
        <f t="shared" si="46"/>
        <v>2.0499999999999998</v>
      </c>
      <c r="AF151" s="137">
        <f t="shared" si="46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7">
        <f>AF152</f>
        <v>2.7</v>
      </c>
      <c r="C152" s="136">
        <v>2.7</v>
      </c>
      <c r="D152" s="137">
        <f t="shared" si="45"/>
        <v>2.7</v>
      </c>
      <c r="E152" s="137">
        <f t="shared" si="45"/>
        <v>2.7</v>
      </c>
      <c r="F152" s="137">
        <f t="shared" si="45"/>
        <v>2.7</v>
      </c>
      <c r="G152" s="137">
        <f t="shared" si="45"/>
        <v>2.7</v>
      </c>
      <c r="H152" s="137">
        <f t="shared" si="45"/>
        <v>2.7</v>
      </c>
      <c r="I152" s="137">
        <f t="shared" si="45"/>
        <v>2.7</v>
      </c>
      <c r="J152" s="137">
        <f t="shared" si="45"/>
        <v>2.7</v>
      </c>
      <c r="K152" s="137">
        <f t="shared" si="45"/>
        <v>2.7</v>
      </c>
      <c r="L152" s="137">
        <f t="shared" si="45"/>
        <v>2.7</v>
      </c>
      <c r="M152" s="137">
        <f t="shared" si="45"/>
        <v>2.7</v>
      </c>
      <c r="N152" s="137">
        <f t="shared" si="45"/>
        <v>2.7</v>
      </c>
      <c r="O152" s="137">
        <f t="shared" si="45"/>
        <v>2.7</v>
      </c>
      <c r="P152" s="137">
        <f t="shared" si="45"/>
        <v>2.7</v>
      </c>
      <c r="Q152" s="137">
        <f t="shared" si="45"/>
        <v>2.7</v>
      </c>
      <c r="R152" s="137">
        <f t="shared" si="45"/>
        <v>2.7</v>
      </c>
      <c r="S152" s="137">
        <f t="shared" si="45"/>
        <v>2.7</v>
      </c>
      <c r="T152" s="137">
        <f t="shared" si="46"/>
        <v>2.7</v>
      </c>
      <c r="U152" s="137">
        <f t="shared" si="46"/>
        <v>2.7</v>
      </c>
      <c r="V152" s="137">
        <f t="shared" si="46"/>
        <v>2.7</v>
      </c>
      <c r="W152" s="137">
        <f t="shared" si="46"/>
        <v>2.7</v>
      </c>
      <c r="X152" s="137">
        <f t="shared" si="46"/>
        <v>2.7</v>
      </c>
      <c r="Y152" s="137">
        <f t="shared" si="46"/>
        <v>2.7</v>
      </c>
      <c r="Z152" s="137">
        <f t="shared" si="46"/>
        <v>2.7</v>
      </c>
      <c r="AA152" s="137">
        <f t="shared" si="46"/>
        <v>2.7</v>
      </c>
      <c r="AB152" s="137">
        <f t="shared" si="46"/>
        <v>2.7</v>
      </c>
      <c r="AC152" s="137">
        <f t="shared" si="46"/>
        <v>2.7</v>
      </c>
      <c r="AD152" s="137">
        <f t="shared" si="46"/>
        <v>2.7</v>
      </c>
      <c r="AE152" s="137">
        <f t="shared" si="46"/>
        <v>2.7</v>
      </c>
      <c r="AF152" s="137">
        <f t="shared" si="46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7">
        <f>AF153</f>
        <v>2.15</v>
      </c>
      <c r="C153" s="136">
        <v>2.15</v>
      </c>
      <c r="D153" s="137">
        <f t="shared" si="45"/>
        <v>2.15</v>
      </c>
      <c r="E153" s="137">
        <f t="shared" si="45"/>
        <v>2.15</v>
      </c>
      <c r="F153" s="137">
        <f t="shared" si="45"/>
        <v>2.15</v>
      </c>
      <c r="G153" s="137">
        <f t="shared" si="45"/>
        <v>2.15</v>
      </c>
      <c r="H153" s="137">
        <f t="shared" si="45"/>
        <v>2.15</v>
      </c>
      <c r="I153" s="137">
        <f t="shared" si="45"/>
        <v>2.15</v>
      </c>
      <c r="J153" s="137">
        <f t="shared" si="45"/>
        <v>2.15</v>
      </c>
      <c r="K153" s="137">
        <f t="shared" si="45"/>
        <v>2.15</v>
      </c>
      <c r="L153" s="137">
        <f t="shared" si="45"/>
        <v>2.15</v>
      </c>
      <c r="M153" s="137">
        <f t="shared" si="45"/>
        <v>2.15</v>
      </c>
      <c r="N153" s="137">
        <f t="shared" si="45"/>
        <v>2.15</v>
      </c>
      <c r="O153" s="137">
        <f t="shared" si="45"/>
        <v>2.15</v>
      </c>
      <c r="P153" s="137">
        <f t="shared" si="45"/>
        <v>2.15</v>
      </c>
      <c r="Q153" s="137">
        <f t="shared" si="45"/>
        <v>2.15</v>
      </c>
      <c r="R153" s="137">
        <f t="shared" si="45"/>
        <v>2.15</v>
      </c>
      <c r="S153" s="137">
        <f t="shared" si="45"/>
        <v>2.15</v>
      </c>
      <c r="T153" s="137">
        <f t="shared" si="46"/>
        <v>2.15</v>
      </c>
      <c r="U153" s="137">
        <f t="shared" si="46"/>
        <v>2.15</v>
      </c>
      <c r="V153" s="137">
        <f t="shared" si="46"/>
        <v>2.15</v>
      </c>
      <c r="W153" s="137">
        <f t="shared" si="46"/>
        <v>2.15</v>
      </c>
      <c r="X153" s="137">
        <f t="shared" si="46"/>
        <v>2.15</v>
      </c>
      <c r="Y153" s="137">
        <f t="shared" si="46"/>
        <v>2.15</v>
      </c>
      <c r="Z153" s="137">
        <f t="shared" si="46"/>
        <v>2.15</v>
      </c>
      <c r="AA153" s="137">
        <f t="shared" si="46"/>
        <v>2.15</v>
      </c>
      <c r="AB153" s="137">
        <f t="shared" si="46"/>
        <v>2.15</v>
      </c>
      <c r="AC153" s="137">
        <f t="shared" si="46"/>
        <v>2.15</v>
      </c>
      <c r="AD153" s="137">
        <f t="shared" si="46"/>
        <v>2.15</v>
      </c>
      <c r="AE153" s="137">
        <f t="shared" si="46"/>
        <v>2.15</v>
      </c>
      <c r="AF153" s="137">
        <f t="shared" si="46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7"/>
      <c r="C154" s="136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7">
        <f t="shared" ref="B155:B167" si="47">AF155</f>
        <v>0.9</v>
      </c>
      <c r="C155" s="136">
        <v>0.9</v>
      </c>
      <c r="D155" s="137">
        <f t="shared" ref="D155:S167" si="48">C155</f>
        <v>0.9</v>
      </c>
      <c r="E155" s="137">
        <f t="shared" si="48"/>
        <v>0.9</v>
      </c>
      <c r="F155" s="137">
        <f t="shared" si="48"/>
        <v>0.9</v>
      </c>
      <c r="G155" s="137">
        <f t="shared" si="48"/>
        <v>0.9</v>
      </c>
      <c r="H155" s="137">
        <f t="shared" si="48"/>
        <v>0.9</v>
      </c>
      <c r="I155" s="137">
        <f t="shared" si="48"/>
        <v>0.9</v>
      </c>
      <c r="J155" s="137">
        <f t="shared" si="48"/>
        <v>0.9</v>
      </c>
      <c r="K155" s="137">
        <f t="shared" si="48"/>
        <v>0.9</v>
      </c>
      <c r="L155" s="137">
        <f t="shared" si="48"/>
        <v>0.9</v>
      </c>
      <c r="M155" s="137">
        <f t="shared" si="48"/>
        <v>0.9</v>
      </c>
      <c r="N155" s="137">
        <f t="shared" si="48"/>
        <v>0.9</v>
      </c>
      <c r="O155" s="137">
        <f t="shared" si="48"/>
        <v>0.9</v>
      </c>
      <c r="P155" s="137">
        <f t="shared" si="48"/>
        <v>0.9</v>
      </c>
      <c r="Q155" s="137">
        <f t="shared" si="48"/>
        <v>0.9</v>
      </c>
      <c r="R155" s="137">
        <f t="shared" si="48"/>
        <v>0.9</v>
      </c>
      <c r="S155" s="137">
        <f t="shared" si="48"/>
        <v>0.9</v>
      </c>
      <c r="T155" s="137">
        <f t="shared" ref="S155:AF167" si="49">S155</f>
        <v>0.9</v>
      </c>
      <c r="U155" s="137">
        <f t="shared" si="49"/>
        <v>0.9</v>
      </c>
      <c r="V155" s="137">
        <f t="shared" si="49"/>
        <v>0.9</v>
      </c>
      <c r="W155" s="137">
        <f t="shared" si="49"/>
        <v>0.9</v>
      </c>
      <c r="X155" s="137">
        <f t="shared" si="49"/>
        <v>0.9</v>
      </c>
      <c r="Y155" s="137">
        <f t="shared" si="49"/>
        <v>0.9</v>
      </c>
      <c r="Z155" s="137">
        <f t="shared" si="49"/>
        <v>0.9</v>
      </c>
      <c r="AA155" s="137">
        <f t="shared" si="49"/>
        <v>0.9</v>
      </c>
      <c r="AB155" s="137">
        <f t="shared" si="49"/>
        <v>0.9</v>
      </c>
      <c r="AC155" s="137">
        <f t="shared" si="49"/>
        <v>0.9</v>
      </c>
      <c r="AD155" s="137">
        <f t="shared" si="49"/>
        <v>0.9</v>
      </c>
      <c r="AE155" s="137">
        <f t="shared" si="49"/>
        <v>0.9</v>
      </c>
      <c r="AF155" s="137">
        <f t="shared" si="49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7">
        <f t="shared" si="47"/>
        <v>1.08</v>
      </c>
      <c r="C156" s="136">
        <v>1.08</v>
      </c>
      <c r="D156" s="137">
        <f t="shared" si="48"/>
        <v>1.08</v>
      </c>
      <c r="E156" s="137">
        <f t="shared" si="48"/>
        <v>1.08</v>
      </c>
      <c r="F156" s="137">
        <f t="shared" si="48"/>
        <v>1.08</v>
      </c>
      <c r="G156" s="137">
        <f t="shared" si="48"/>
        <v>1.08</v>
      </c>
      <c r="H156" s="137">
        <f t="shared" si="48"/>
        <v>1.08</v>
      </c>
      <c r="I156" s="137">
        <f t="shared" si="48"/>
        <v>1.08</v>
      </c>
      <c r="J156" s="137">
        <f t="shared" si="48"/>
        <v>1.08</v>
      </c>
      <c r="K156" s="137">
        <f t="shared" si="48"/>
        <v>1.08</v>
      </c>
      <c r="L156" s="137">
        <f t="shared" si="48"/>
        <v>1.08</v>
      </c>
      <c r="M156" s="137">
        <f t="shared" si="48"/>
        <v>1.08</v>
      </c>
      <c r="N156" s="137">
        <f t="shared" si="48"/>
        <v>1.08</v>
      </c>
      <c r="O156" s="137">
        <f t="shared" si="48"/>
        <v>1.08</v>
      </c>
      <c r="P156" s="137">
        <f t="shared" si="48"/>
        <v>1.08</v>
      </c>
      <c r="Q156" s="137">
        <f t="shared" si="48"/>
        <v>1.08</v>
      </c>
      <c r="R156" s="137">
        <f t="shared" si="48"/>
        <v>1.08</v>
      </c>
      <c r="S156" s="137">
        <f t="shared" si="48"/>
        <v>1.08</v>
      </c>
      <c r="T156" s="137">
        <f t="shared" si="49"/>
        <v>1.08</v>
      </c>
      <c r="U156" s="137">
        <f t="shared" si="49"/>
        <v>1.08</v>
      </c>
      <c r="V156" s="137">
        <f t="shared" si="49"/>
        <v>1.08</v>
      </c>
      <c r="W156" s="137">
        <f t="shared" si="49"/>
        <v>1.08</v>
      </c>
      <c r="X156" s="137">
        <f t="shared" si="49"/>
        <v>1.08</v>
      </c>
      <c r="Y156" s="137">
        <f t="shared" si="49"/>
        <v>1.08</v>
      </c>
      <c r="Z156" s="137">
        <f t="shared" si="49"/>
        <v>1.08</v>
      </c>
      <c r="AA156" s="137">
        <f t="shared" si="49"/>
        <v>1.08</v>
      </c>
      <c r="AB156" s="137">
        <f t="shared" si="49"/>
        <v>1.08</v>
      </c>
      <c r="AC156" s="137">
        <f t="shared" si="49"/>
        <v>1.08</v>
      </c>
      <c r="AD156" s="137">
        <f t="shared" si="49"/>
        <v>1.08</v>
      </c>
      <c r="AE156" s="137">
        <f t="shared" si="49"/>
        <v>1.08</v>
      </c>
      <c r="AF156" s="137">
        <f t="shared" si="49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7">
        <f t="shared" si="47"/>
        <v>2.37</v>
      </c>
      <c r="C157" s="136">
        <v>2.37</v>
      </c>
      <c r="D157" s="137">
        <f t="shared" si="48"/>
        <v>2.37</v>
      </c>
      <c r="E157" s="137">
        <f t="shared" si="48"/>
        <v>2.37</v>
      </c>
      <c r="F157" s="137">
        <f t="shared" si="48"/>
        <v>2.37</v>
      </c>
      <c r="G157" s="137">
        <f t="shared" si="48"/>
        <v>2.37</v>
      </c>
      <c r="H157" s="137">
        <f t="shared" si="48"/>
        <v>2.37</v>
      </c>
      <c r="I157" s="137">
        <f t="shared" si="48"/>
        <v>2.37</v>
      </c>
      <c r="J157" s="137">
        <f t="shared" si="48"/>
        <v>2.37</v>
      </c>
      <c r="K157" s="137">
        <f t="shared" si="48"/>
        <v>2.37</v>
      </c>
      <c r="L157" s="137">
        <f t="shared" si="48"/>
        <v>2.37</v>
      </c>
      <c r="M157" s="137">
        <f t="shared" si="48"/>
        <v>2.37</v>
      </c>
      <c r="N157" s="137">
        <f t="shared" si="48"/>
        <v>2.37</v>
      </c>
      <c r="O157" s="137">
        <f t="shared" si="48"/>
        <v>2.37</v>
      </c>
      <c r="P157" s="137">
        <f t="shared" si="48"/>
        <v>2.37</v>
      </c>
      <c r="Q157" s="137">
        <f t="shared" si="48"/>
        <v>2.37</v>
      </c>
      <c r="R157" s="137">
        <f t="shared" si="48"/>
        <v>2.37</v>
      </c>
      <c r="S157" s="137">
        <f t="shared" si="48"/>
        <v>2.37</v>
      </c>
      <c r="T157" s="137">
        <f t="shared" si="49"/>
        <v>2.37</v>
      </c>
      <c r="U157" s="137">
        <f t="shared" si="49"/>
        <v>2.37</v>
      </c>
      <c r="V157" s="137">
        <f t="shared" si="49"/>
        <v>2.37</v>
      </c>
      <c r="W157" s="137">
        <f t="shared" si="49"/>
        <v>2.37</v>
      </c>
      <c r="X157" s="137">
        <f t="shared" si="49"/>
        <v>2.37</v>
      </c>
      <c r="Y157" s="137">
        <f t="shared" si="49"/>
        <v>2.37</v>
      </c>
      <c r="Z157" s="137">
        <f t="shared" si="49"/>
        <v>2.37</v>
      </c>
      <c r="AA157" s="137">
        <f t="shared" si="49"/>
        <v>2.37</v>
      </c>
      <c r="AB157" s="137">
        <f t="shared" si="49"/>
        <v>2.37</v>
      </c>
      <c r="AC157" s="137">
        <f t="shared" si="49"/>
        <v>2.37</v>
      </c>
      <c r="AD157" s="137">
        <f t="shared" si="49"/>
        <v>2.37</v>
      </c>
      <c r="AE157" s="137">
        <f t="shared" si="49"/>
        <v>2.37</v>
      </c>
      <c r="AF157" s="137">
        <f t="shared" si="49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7">
        <f t="shared" si="47"/>
        <v>1.81</v>
      </c>
      <c r="C158" s="136">
        <v>1.81</v>
      </c>
      <c r="D158" s="137">
        <f t="shared" si="48"/>
        <v>1.81</v>
      </c>
      <c r="E158" s="137">
        <f t="shared" si="48"/>
        <v>1.81</v>
      </c>
      <c r="F158" s="137">
        <f t="shared" si="48"/>
        <v>1.81</v>
      </c>
      <c r="G158" s="137">
        <f t="shared" si="48"/>
        <v>1.81</v>
      </c>
      <c r="H158" s="137">
        <f t="shared" si="48"/>
        <v>1.81</v>
      </c>
      <c r="I158" s="137">
        <f t="shared" si="48"/>
        <v>1.81</v>
      </c>
      <c r="J158" s="137">
        <f t="shared" si="48"/>
        <v>1.81</v>
      </c>
      <c r="K158" s="137">
        <f t="shared" si="48"/>
        <v>1.81</v>
      </c>
      <c r="L158" s="137">
        <f t="shared" si="48"/>
        <v>1.81</v>
      </c>
      <c r="M158" s="137">
        <f t="shared" si="48"/>
        <v>1.81</v>
      </c>
      <c r="N158" s="137">
        <f t="shared" si="48"/>
        <v>1.81</v>
      </c>
      <c r="O158" s="137">
        <f t="shared" si="48"/>
        <v>1.81</v>
      </c>
      <c r="P158" s="137">
        <f t="shared" si="48"/>
        <v>1.81</v>
      </c>
      <c r="Q158" s="137">
        <f t="shared" si="48"/>
        <v>1.81</v>
      </c>
      <c r="R158" s="137">
        <f t="shared" si="48"/>
        <v>1.81</v>
      </c>
      <c r="S158" s="137">
        <f t="shared" si="48"/>
        <v>1.81</v>
      </c>
      <c r="T158" s="137">
        <f t="shared" si="49"/>
        <v>1.81</v>
      </c>
      <c r="U158" s="137">
        <f t="shared" si="49"/>
        <v>1.81</v>
      </c>
      <c r="V158" s="137">
        <f t="shared" si="49"/>
        <v>1.81</v>
      </c>
      <c r="W158" s="137">
        <f t="shared" si="49"/>
        <v>1.81</v>
      </c>
      <c r="X158" s="137">
        <f t="shared" si="49"/>
        <v>1.81</v>
      </c>
      <c r="Y158" s="137">
        <f t="shared" si="49"/>
        <v>1.81</v>
      </c>
      <c r="Z158" s="137">
        <f t="shared" si="49"/>
        <v>1.81</v>
      </c>
      <c r="AA158" s="137">
        <f t="shared" si="49"/>
        <v>1.81</v>
      </c>
      <c r="AB158" s="137">
        <f t="shared" si="49"/>
        <v>1.81</v>
      </c>
      <c r="AC158" s="137">
        <f t="shared" si="49"/>
        <v>1.81</v>
      </c>
      <c r="AD158" s="137">
        <f t="shared" si="49"/>
        <v>1.81</v>
      </c>
      <c r="AE158" s="137">
        <f t="shared" si="49"/>
        <v>1.81</v>
      </c>
      <c r="AF158" s="137">
        <f t="shared" si="49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7">
        <f t="shared" si="47"/>
        <v>1.0900000000000001</v>
      </c>
      <c r="C159" s="136">
        <v>1.0900000000000001</v>
      </c>
      <c r="D159" s="137">
        <f t="shared" si="48"/>
        <v>1.0900000000000001</v>
      </c>
      <c r="E159" s="137">
        <f t="shared" si="48"/>
        <v>1.0900000000000001</v>
      </c>
      <c r="F159" s="137">
        <f t="shared" si="48"/>
        <v>1.0900000000000001</v>
      </c>
      <c r="G159" s="137">
        <f t="shared" si="48"/>
        <v>1.0900000000000001</v>
      </c>
      <c r="H159" s="137">
        <f t="shared" si="48"/>
        <v>1.0900000000000001</v>
      </c>
      <c r="I159" s="137">
        <f t="shared" si="48"/>
        <v>1.0900000000000001</v>
      </c>
      <c r="J159" s="137">
        <f t="shared" si="48"/>
        <v>1.0900000000000001</v>
      </c>
      <c r="K159" s="137">
        <f t="shared" si="48"/>
        <v>1.0900000000000001</v>
      </c>
      <c r="L159" s="137">
        <f t="shared" si="48"/>
        <v>1.0900000000000001</v>
      </c>
      <c r="M159" s="137">
        <f t="shared" si="48"/>
        <v>1.0900000000000001</v>
      </c>
      <c r="N159" s="137">
        <f t="shared" si="48"/>
        <v>1.0900000000000001</v>
      </c>
      <c r="O159" s="137">
        <f t="shared" si="48"/>
        <v>1.0900000000000001</v>
      </c>
      <c r="P159" s="137">
        <f t="shared" si="48"/>
        <v>1.0900000000000001</v>
      </c>
      <c r="Q159" s="137">
        <f t="shared" si="48"/>
        <v>1.0900000000000001</v>
      </c>
      <c r="R159" s="137">
        <f t="shared" si="48"/>
        <v>1.0900000000000001</v>
      </c>
      <c r="S159" s="137">
        <f t="shared" si="48"/>
        <v>1.0900000000000001</v>
      </c>
      <c r="T159" s="137">
        <f t="shared" si="49"/>
        <v>1.0900000000000001</v>
      </c>
      <c r="U159" s="137">
        <f t="shared" si="49"/>
        <v>1.0900000000000001</v>
      </c>
      <c r="V159" s="137">
        <f t="shared" si="49"/>
        <v>1.0900000000000001</v>
      </c>
      <c r="W159" s="137">
        <f t="shared" si="49"/>
        <v>1.0900000000000001</v>
      </c>
      <c r="X159" s="137">
        <f t="shared" si="49"/>
        <v>1.0900000000000001</v>
      </c>
      <c r="Y159" s="137">
        <f t="shared" si="49"/>
        <v>1.0900000000000001</v>
      </c>
      <c r="Z159" s="137">
        <f t="shared" si="49"/>
        <v>1.0900000000000001</v>
      </c>
      <c r="AA159" s="137">
        <f t="shared" si="49"/>
        <v>1.0900000000000001</v>
      </c>
      <c r="AB159" s="137">
        <f t="shared" si="49"/>
        <v>1.0900000000000001</v>
      </c>
      <c r="AC159" s="137">
        <f t="shared" si="49"/>
        <v>1.0900000000000001</v>
      </c>
      <c r="AD159" s="137">
        <f t="shared" si="49"/>
        <v>1.0900000000000001</v>
      </c>
      <c r="AE159" s="137">
        <f t="shared" si="49"/>
        <v>1.0900000000000001</v>
      </c>
      <c r="AF159" s="137">
        <f t="shared" si="49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7">
        <f t="shared" si="47"/>
        <v>1.58</v>
      </c>
      <c r="C160" s="136">
        <v>1.58</v>
      </c>
      <c r="D160" s="137">
        <f t="shared" si="48"/>
        <v>1.58</v>
      </c>
      <c r="E160" s="137">
        <f t="shared" si="48"/>
        <v>1.58</v>
      </c>
      <c r="F160" s="137">
        <f t="shared" si="48"/>
        <v>1.58</v>
      </c>
      <c r="G160" s="137">
        <f t="shared" si="48"/>
        <v>1.58</v>
      </c>
      <c r="H160" s="137">
        <f t="shared" si="48"/>
        <v>1.58</v>
      </c>
      <c r="I160" s="137">
        <f t="shared" si="48"/>
        <v>1.58</v>
      </c>
      <c r="J160" s="137">
        <f t="shared" si="48"/>
        <v>1.58</v>
      </c>
      <c r="K160" s="137">
        <f t="shared" si="48"/>
        <v>1.58</v>
      </c>
      <c r="L160" s="137">
        <f t="shared" si="48"/>
        <v>1.58</v>
      </c>
      <c r="M160" s="137">
        <f t="shared" si="48"/>
        <v>1.58</v>
      </c>
      <c r="N160" s="137">
        <f t="shared" si="48"/>
        <v>1.58</v>
      </c>
      <c r="O160" s="137">
        <f t="shared" si="48"/>
        <v>1.58</v>
      </c>
      <c r="P160" s="137">
        <f t="shared" si="48"/>
        <v>1.58</v>
      </c>
      <c r="Q160" s="137">
        <f t="shared" si="48"/>
        <v>1.58</v>
      </c>
      <c r="R160" s="137">
        <f t="shared" si="48"/>
        <v>1.58</v>
      </c>
      <c r="S160" s="137">
        <f t="shared" si="48"/>
        <v>1.58</v>
      </c>
      <c r="T160" s="137">
        <f t="shared" si="49"/>
        <v>1.58</v>
      </c>
      <c r="U160" s="137">
        <f t="shared" si="49"/>
        <v>1.58</v>
      </c>
      <c r="V160" s="137">
        <f t="shared" si="49"/>
        <v>1.58</v>
      </c>
      <c r="W160" s="137">
        <f t="shared" si="49"/>
        <v>1.58</v>
      </c>
      <c r="X160" s="137">
        <f t="shared" si="49"/>
        <v>1.58</v>
      </c>
      <c r="Y160" s="137">
        <f t="shared" si="49"/>
        <v>1.58</v>
      </c>
      <c r="Z160" s="137">
        <f t="shared" si="49"/>
        <v>1.58</v>
      </c>
      <c r="AA160" s="137">
        <f t="shared" si="49"/>
        <v>1.58</v>
      </c>
      <c r="AB160" s="137">
        <f t="shared" si="49"/>
        <v>1.58</v>
      </c>
      <c r="AC160" s="137">
        <f t="shared" si="49"/>
        <v>1.58</v>
      </c>
      <c r="AD160" s="137">
        <f t="shared" si="49"/>
        <v>1.58</v>
      </c>
      <c r="AE160" s="137">
        <f t="shared" si="49"/>
        <v>1.58</v>
      </c>
      <c r="AF160" s="137">
        <f t="shared" si="49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7">
        <f t="shared" si="47"/>
        <v>2</v>
      </c>
      <c r="C161" s="136">
        <v>2</v>
      </c>
      <c r="D161" s="137">
        <f t="shared" si="48"/>
        <v>2</v>
      </c>
      <c r="E161" s="137">
        <f t="shared" si="48"/>
        <v>2</v>
      </c>
      <c r="F161" s="137">
        <f t="shared" si="48"/>
        <v>2</v>
      </c>
      <c r="G161" s="137">
        <f t="shared" si="48"/>
        <v>2</v>
      </c>
      <c r="H161" s="137">
        <f t="shared" si="48"/>
        <v>2</v>
      </c>
      <c r="I161" s="137">
        <f t="shared" si="48"/>
        <v>2</v>
      </c>
      <c r="J161" s="137">
        <f t="shared" si="48"/>
        <v>2</v>
      </c>
      <c r="K161" s="137">
        <f t="shared" si="48"/>
        <v>2</v>
      </c>
      <c r="L161" s="137">
        <f t="shared" si="48"/>
        <v>2</v>
      </c>
      <c r="M161" s="137">
        <f t="shared" si="48"/>
        <v>2</v>
      </c>
      <c r="N161" s="137">
        <f t="shared" si="48"/>
        <v>2</v>
      </c>
      <c r="O161" s="137">
        <f t="shared" si="48"/>
        <v>2</v>
      </c>
      <c r="P161" s="137">
        <f t="shared" si="48"/>
        <v>2</v>
      </c>
      <c r="Q161" s="137">
        <f t="shared" si="48"/>
        <v>2</v>
      </c>
      <c r="R161" s="137">
        <f t="shared" si="48"/>
        <v>2</v>
      </c>
      <c r="S161" s="137">
        <f t="shared" si="48"/>
        <v>2</v>
      </c>
      <c r="T161" s="137">
        <f t="shared" si="49"/>
        <v>2</v>
      </c>
      <c r="U161" s="137">
        <f t="shared" si="49"/>
        <v>2</v>
      </c>
      <c r="V161" s="137">
        <f t="shared" si="49"/>
        <v>2</v>
      </c>
      <c r="W161" s="137">
        <f t="shared" si="49"/>
        <v>2</v>
      </c>
      <c r="X161" s="137">
        <f t="shared" si="49"/>
        <v>2</v>
      </c>
      <c r="Y161" s="137">
        <f t="shared" si="49"/>
        <v>2</v>
      </c>
      <c r="Z161" s="137">
        <f t="shared" si="49"/>
        <v>2</v>
      </c>
      <c r="AA161" s="137">
        <f t="shared" si="49"/>
        <v>2</v>
      </c>
      <c r="AB161" s="137">
        <f t="shared" si="49"/>
        <v>2</v>
      </c>
      <c r="AC161" s="137">
        <f t="shared" si="49"/>
        <v>2</v>
      </c>
      <c r="AD161" s="137">
        <f t="shared" si="49"/>
        <v>2</v>
      </c>
      <c r="AE161" s="137">
        <f t="shared" si="49"/>
        <v>2</v>
      </c>
      <c r="AF161" s="137">
        <f t="shared" si="49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7">
        <f t="shared" si="47"/>
        <v>0.47</v>
      </c>
      <c r="C162" s="136">
        <v>0.47</v>
      </c>
      <c r="D162" s="137">
        <f t="shared" si="48"/>
        <v>0.47</v>
      </c>
      <c r="E162" s="137">
        <f t="shared" si="48"/>
        <v>0.47</v>
      </c>
      <c r="F162" s="137">
        <f t="shared" si="48"/>
        <v>0.47</v>
      </c>
      <c r="G162" s="137">
        <f t="shared" si="48"/>
        <v>0.47</v>
      </c>
      <c r="H162" s="137">
        <f t="shared" si="48"/>
        <v>0.47</v>
      </c>
      <c r="I162" s="137">
        <f t="shared" si="48"/>
        <v>0.47</v>
      </c>
      <c r="J162" s="137">
        <f t="shared" si="48"/>
        <v>0.47</v>
      </c>
      <c r="K162" s="137">
        <f t="shared" si="48"/>
        <v>0.47</v>
      </c>
      <c r="L162" s="137">
        <f t="shared" si="48"/>
        <v>0.47</v>
      </c>
      <c r="M162" s="137">
        <f t="shared" si="48"/>
        <v>0.47</v>
      </c>
      <c r="N162" s="137">
        <f t="shared" si="48"/>
        <v>0.47</v>
      </c>
      <c r="O162" s="137">
        <f t="shared" si="48"/>
        <v>0.47</v>
      </c>
      <c r="P162" s="137">
        <f t="shared" si="48"/>
        <v>0.47</v>
      </c>
      <c r="Q162" s="137">
        <f t="shared" si="48"/>
        <v>0.47</v>
      </c>
      <c r="R162" s="137">
        <f t="shared" si="48"/>
        <v>0.47</v>
      </c>
      <c r="S162" s="137">
        <f t="shared" si="48"/>
        <v>0.47</v>
      </c>
      <c r="T162" s="137">
        <f t="shared" si="49"/>
        <v>0.47</v>
      </c>
      <c r="U162" s="137">
        <f t="shared" si="49"/>
        <v>0.47</v>
      </c>
      <c r="V162" s="137">
        <f t="shared" si="49"/>
        <v>0.47</v>
      </c>
      <c r="W162" s="137">
        <f t="shared" si="49"/>
        <v>0.47</v>
      </c>
      <c r="X162" s="137">
        <f t="shared" si="49"/>
        <v>0.47</v>
      </c>
      <c r="Y162" s="137">
        <f t="shared" si="49"/>
        <v>0.47</v>
      </c>
      <c r="Z162" s="137">
        <f t="shared" si="49"/>
        <v>0.47</v>
      </c>
      <c r="AA162" s="137">
        <f t="shared" si="49"/>
        <v>0.47</v>
      </c>
      <c r="AB162" s="137">
        <f t="shared" si="49"/>
        <v>0.47</v>
      </c>
      <c r="AC162" s="137">
        <f t="shared" si="49"/>
        <v>0.47</v>
      </c>
      <c r="AD162" s="137">
        <f t="shared" si="49"/>
        <v>0.47</v>
      </c>
      <c r="AE162" s="137">
        <f t="shared" si="49"/>
        <v>0.47</v>
      </c>
      <c r="AF162" s="137">
        <f t="shared" si="49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7">
        <f t="shared" si="47"/>
        <v>0</v>
      </c>
      <c r="C163" s="136">
        <v>0</v>
      </c>
      <c r="D163" s="137">
        <f t="shared" si="48"/>
        <v>0</v>
      </c>
      <c r="E163" s="137">
        <f t="shared" si="48"/>
        <v>0</v>
      </c>
      <c r="F163" s="137">
        <f t="shared" si="48"/>
        <v>0</v>
      </c>
      <c r="G163" s="137">
        <f t="shared" si="48"/>
        <v>0</v>
      </c>
      <c r="H163" s="137">
        <f t="shared" si="48"/>
        <v>0</v>
      </c>
      <c r="I163" s="137">
        <f t="shared" si="48"/>
        <v>0</v>
      </c>
      <c r="J163" s="137">
        <f t="shared" si="48"/>
        <v>0</v>
      </c>
      <c r="K163" s="137">
        <f t="shared" si="48"/>
        <v>0</v>
      </c>
      <c r="L163" s="137">
        <f t="shared" si="48"/>
        <v>0</v>
      </c>
      <c r="M163" s="137">
        <f t="shared" si="48"/>
        <v>0</v>
      </c>
      <c r="N163" s="137">
        <f t="shared" si="48"/>
        <v>0</v>
      </c>
      <c r="O163" s="137">
        <f t="shared" si="48"/>
        <v>0</v>
      </c>
      <c r="P163" s="137">
        <f t="shared" si="48"/>
        <v>0</v>
      </c>
      <c r="Q163" s="137">
        <f t="shared" si="48"/>
        <v>0</v>
      </c>
      <c r="R163" s="137">
        <f t="shared" si="48"/>
        <v>0</v>
      </c>
      <c r="S163" s="137">
        <f t="shared" si="48"/>
        <v>0</v>
      </c>
      <c r="T163" s="137">
        <f t="shared" si="49"/>
        <v>0</v>
      </c>
      <c r="U163" s="137">
        <f t="shared" si="49"/>
        <v>0</v>
      </c>
      <c r="V163" s="137">
        <f t="shared" si="49"/>
        <v>0</v>
      </c>
      <c r="W163" s="137">
        <f t="shared" si="49"/>
        <v>0</v>
      </c>
      <c r="X163" s="137">
        <f t="shared" si="49"/>
        <v>0</v>
      </c>
      <c r="Y163" s="137">
        <f t="shared" si="49"/>
        <v>0</v>
      </c>
      <c r="Z163" s="137">
        <f t="shared" si="49"/>
        <v>0</v>
      </c>
      <c r="AA163" s="137">
        <f t="shared" si="49"/>
        <v>0</v>
      </c>
      <c r="AB163" s="137">
        <f t="shared" si="49"/>
        <v>0</v>
      </c>
      <c r="AC163" s="137">
        <f t="shared" si="49"/>
        <v>0</v>
      </c>
      <c r="AD163" s="137">
        <f t="shared" si="49"/>
        <v>0</v>
      </c>
      <c r="AE163" s="137">
        <f t="shared" si="49"/>
        <v>0</v>
      </c>
      <c r="AF163" s="137">
        <f t="shared" si="49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7">
        <f t="shared" si="47"/>
        <v>0</v>
      </c>
      <c r="C164" s="136">
        <v>0</v>
      </c>
      <c r="D164" s="137">
        <f t="shared" si="48"/>
        <v>0</v>
      </c>
      <c r="E164" s="137">
        <f t="shared" si="48"/>
        <v>0</v>
      </c>
      <c r="F164" s="137">
        <f t="shared" si="48"/>
        <v>0</v>
      </c>
      <c r="G164" s="137">
        <f t="shared" si="48"/>
        <v>0</v>
      </c>
      <c r="H164" s="137">
        <f t="shared" si="48"/>
        <v>0</v>
      </c>
      <c r="I164" s="137">
        <f t="shared" si="48"/>
        <v>0</v>
      </c>
      <c r="J164" s="137">
        <f t="shared" si="48"/>
        <v>0</v>
      </c>
      <c r="K164" s="137">
        <f t="shared" si="48"/>
        <v>0</v>
      </c>
      <c r="L164" s="137">
        <f t="shared" si="48"/>
        <v>0</v>
      </c>
      <c r="M164" s="137">
        <f t="shared" si="48"/>
        <v>0</v>
      </c>
      <c r="N164" s="137">
        <f t="shared" si="48"/>
        <v>0</v>
      </c>
      <c r="O164" s="137">
        <f t="shared" si="48"/>
        <v>0</v>
      </c>
      <c r="P164" s="137">
        <f t="shared" si="48"/>
        <v>0</v>
      </c>
      <c r="Q164" s="137">
        <f t="shared" si="48"/>
        <v>0</v>
      </c>
      <c r="R164" s="137">
        <f t="shared" si="48"/>
        <v>0</v>
      </c>
      <c r="S164" s="137">
        <f t="shared" si="49"/>
        <v>0</v>
      </c>
      <c r="T164" s="137">
        <f t="shared" si="49"/>
        <v>0</v>
      </c>
      <c r="U164" s="137">
        <f t="shared" si="49"/>
        <v>0</v>
      </c>
      <c r="V164" s="137">
        <f t="shared" si="49"/>
        <v>0</v>
      </c>
      <c r="W164" s="137">
        <f t="shared" si="49"/>
        <v>0</v>
      </c>
      <c r="X164" s="137">
        <f t="shared" si="49"/>
        <v>0</v>
      </c>
      <c r="Y164" s="137">
        <f t="shared" si="49"/>
        <v>0</v>
      </c>
      <c r="Z164" s="137">
        <f t="shared" si="49"/>
        <v>0</v>
      </c>
      <c r="AA164" s="137">
        <f t="shared" si="49"/>
        <v>0</v>
      </c>
      <c r="AB164" s="137">
        <f t="shared" si="49"/>
        <v>0</v>
      </c>
      <c r="AC164" s="137">
        <f t="shared" si="49"/>
        <v>0</v>
      </c>
      <c r="AD164" s="137">
        <f t="shared" si="49"/>
        <v>0</v>
      </c>
      <c r="AE164" s="137">
        <f t="shared" si="49"/>
        <v>0</v>
      </c>
      <c r="AF164" s="137">
        <f t="shared" si="49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7">
        <f t="shared" si="47"/>
        <v>0.8</v>
      </c>
      <c r="C165" s="136">
        <v>0.8</v>
      </c>
      <c r="D165" s="137">
        <f t="shared" si="48"/>
        <v>0.8</v>
      </c>
      <c r="E165" s="137">
        <f t="shared" si="48"/>
        <v>0.8</v>
      </c>
      <c r="F165" s="137">
        <f t="shared" si="48"/>
        <v>0.8</v>
      </c>
      <c r="G165" s="137">
        <f t="shared" si="48"/>
        <v>0.8</v>
      </c>
      <c r="H165" s="137">
        <f t="shared" si="48"/>
        <v>0.8</v>
      </c>
      <c r="I165" s="137">
        <f t="shared" si="48"/>
        <v>0.8</v>
      </c>
      <c r="J165" s="137">
        <f t="shared" si="48"/>
        <v>0.8</v>
      </c>
      <c r="K165" s="137">
        <f t="shared" si="48"/>
        <v>0.8</v>
      </c>
      <c r="L165" s="137">
        <f t="shared" si="48"/>
        <v>0.8</v>
      </c>
      <c r="M165" s="137">
        <f t="shared" si="48"/>
        <v>0.8</v>
      </c>
      <c r="N165" s="137">
        <f t="shared" si="48"/>
        <v>0.8</v>
      </c>
      <c r="O165" s="137">
        <f t="shared" si="48"/>
        <v>0.8</v>
      </c>
      <c r="P165" s="137">
        <f t="shared" si="48"/>
        <v>0.8</v>
      </c>
      <c r="Q165" s="137">
        <f t="shared" si="48"/>
        <v>0.8</v>
      </c>
      <c r="R165" s="137">
        <f t="shared" si="48"/>
        <v>0.8</v>
      </c>
      <c r="S165" s="137">
        <f t="shared" si="49"/>
        <v>0.8</v>
      </c>
      <c r="T165" s="137">
        <f t="shared" si="49"/>
        <v>0.8</v>
      </c>
      <c r="U165" s="137">
        <f t="shared" si="49"/>
        <v>0.8</v>
      </c>
      <c r="V165" s="137">
        <f t="shared" si="49"/>
        <v>0.8</v>
      </c>
      <c r="W165" s="137">
        <f t="shared" si="49"/>
        <v>0.8</v>
      </c>
      <c r="X165" s="137">
        <f t="shared" si="49"/>
        <v>0.8</v>
      </c>
      <c r="Y165" s="137">
        <f t="shared" si="49"/>
        <v>0.8</v>
      </c>
      <c r="Z165" s="137">
        <f t="shared" si="49"/>
        <v>0.8</v>
      </c>
      <c r="AA165" s="137">
        <f t="shared" si="49"/>
        <v>0.8</v>
      </c>
      <c r="AB165" s="137">
        <f t="shared" si="49"/>
        <v>0.8</v>
      </c>
      <c r="AC165" s="137">
        <f t="shared" si="49"/>
        <v>0.8</v>
      </c>
      <c r="AD165" s="137">
        <f t="shared" si="49"/>
        <v>0.8</v>
      </c>
      <c r="AE165" s="137">
        <f t="shared" si="49"/>
        <v>0.8</v>
      </c>
      <c r="AF165" s="137">
        <f t="shared" si="49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7">
        <f t="shared" si="47"/>
        <v>1.5</v>
      </c>
      <c r="C166" s="136">
        <v>1.5</v>
      </c>
      <c r="D166" s="137">
        <f t="shared" si="48"/>
        <v>1.5</v>
      </c>
      <c r="E166" s="137">
        <f t="shared" si="48"/>
        <v>1.5</v>
      </c>
      <c r="F166" s="137">
        <f t="shared" si="48"/>
        <v>1.5</v>
      </c>
      <c r="G166" s="137">
        <f t="shared" si="48"/>
        <v>1.5</v>
      </c>
      <c r="H166" s="137">
        <f t="shared" si="48"/>
        <v>1.5</v>
      </c>
      <c r="I166" s="137">
        <f t="shared" si="48"/>
        <v>1.5</v>
      </c>
      <c r="J166" s="137">
        <f t="shared" si="48"/>
        <v>1.5</v>
      </c>
      <c r="K166" s="137">
        <f t="shared" si="48"/>
        <v>1.5</v>
      </c>
      <c r="L166" s="137">
        <f t="shared" si="48"/>
        <v>1.5</v>
      </c>
      <c r="M166" s="137">
        <f t="shared" si="48"/>
        <v>1.5</v>
      </c>
      <c r="N166" s="137">
        <f t="shared" si="48"/>
        <v>1.5</v>
      </c>
      <c r="O166" s="137">
        <f t="shared" si="48"/>
        <v>1.5</v>
      </c>
      <c r="P166" s="137">
        <f t="shared" si="48"/>
        <v>1.5</v>
      </c>
      <c r="Q166" s="137">
        <f t="shared" si="48"/>
        <v>1.5</v>
      </c>
      <c r="R166" s="137">
        <f t="shared" si="48"/>
        <v>1.5</v>
      </c>
      <c r="S166" s="137">
        <f t="shared" si="49"/>
        <v>1.5</v>
      </c>
      <c r="T166" s="137">
        <f t="shared" si="49"/>
        <v>1.5</v>
      </c>
      <c r="U166" s="137">
        <f t="shared" si="49"/>
        <v>1.5</v>
      </c>
      <c r="V166" s="137">
        <f t="shared" si="49"/>
        <v>1.5</v>
      </c>
      <c r="W166" s="137">
        <f t="shared" si="49"/>
        <v>1.5</v>
      </c>
      <c r="X166" s="137">
        <f t="shared" si="49"/>
        <v>1.5</v>
      </c>
      <c r="Y166" s="137">
        <f t="shared" si="49"/>
        <v>1.5</v>
      </c>
      <c r="Z166" s="137">
        <f t="shared" si="49"/>
        <v>1.5</v>
      </c>
      <c r="AA166" s="137">
        <f t="shared" si="49"/>
        <v>1.5</v>
      </c>
      <c r="AB166" s="137">
        <f t="shared" si="49"/>
        <v>1.5</v>
      </c>
      <c r="AC166" s="137">
        <f t="shared" si="49"/>
        <v>1.5</v>
      </c>
      <c r="AD166" s="137">
        <f t="shared" si="49"/>
        <v>1.5</v>
      </c>
      <c r="AE166" s="137">
        <f t="shared" si="49"/>
        <v>1.5</v>
      </c>
      <c r="AF166" s="137">
        <f t="shared" si="49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7">
        <f t="shared" si="47"/>
        <v>1</v>
      </c>
      <c r="C167" s="136">
        <v>1</v>
      </c>
      <c r="D167" s="137">
        <f t="shared" si="48"/>
        <v>1</v>
      </c>
      <c r="E167" s="137">
        <f t="shared" si="48"/>
        <v>1</v>
      </c>
      <c r="F167" s="137">
        <f t="shared" si="48"/>
        <v>1</v>
      </c>
      <c r="G167" s="137">
        <f t="shared" si="48"/>
        <v>1</v>
      </c>
      <c r="H167" s="137">
        <f t="shared" si="48"/>
        <v>1</v>
      </c>
      <c r="I167" s="137">
        <f t="shared" si="48"/>
        <v>1</v>
      </c>
      <c r="J167" s="137">
        <f t="shared" si="48"/>
        <v>1</v>
      </c>
      <c r="K167" s="137">
        <f t="shared" si="48"/>
        <v>1</v>
      </c>
      <c r="L167" s="137">
        <f t="shared" si="48"/>
        <v>1</v>
      </c>
      <c r="M167" s="137">
        <f t="shared" si="48"/>
        <v>1</v>
      </c>
      <c r="N167" s="137">
        <f t="shared" si="48"/>
        <v>1</v>
      </c>
      <c r="O167" s="137">
        <f t="shared" si="48"/>
        <v>1</v>
      </c>
      <c r="P167" s="137">
        <f t="shared" si="48"/>
        <v>1</v>
      </c>
      <c r="Q167" s="137">
        <f t="shared" si="48"/>
        <v>1</v>
      </c>
      <c r="R167" s="137">
        <f t="shared" si="48"/>
        <v>1</v>
      </c>
      <c r="S167" s="137">
        <f t="shared" si="49"/>
        <v>1</v>
      </c>
      <c r="T167" s="137">
        <f t="shared" si="49"/>
        <v>1</v>
      </c>
      <c r="U167" s="137">
        <f t="shared" si="49"/>
        <v>1</v>
      </c>
      <c r="V167" s="137">
        <f t="shared" si="49"/>
        <v>1</v>
      </c>
      <c r="W167" s="137">
        <f t="shared" si="49"/>
        <v>1</v>
      </c>
      <c r="X167" s="137">
        <f t="shared" si="49"/>
        <v>1</v>
      </c>
      <c r="Y167" s="137">
        <f t="shared" si="49"/>
        <v>1</v>
      </c>
      <c r="Z167" s="137">
        <f t="shared" si="49"/>
        <v>1</v>
      </c>
      <c r="AA167" s="137">
        <f t="shared" si="49"/>
        <v>1</v>
      </c>
      <c r="AB167" s="137">
        <f t="shared" si="49"/>
        <v>1</v>
      </c>
      <c r="AC167" s="137">
        <f t="shared" si="49"/>
        <v>1</v>
      </c>
      <c r="AD167" s="137">
        <f t="shared" si="49"/>
        <v>1</v>
      </c>
      <c r="AE167" s="137">
        <f t="shared" si="49"/>
        <v>1</v>
      </c>
      <c r="AF167" s="137">
        <f t="shared" si="49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7"/>
      <c r="C168" s="136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7">
        <f t="shared" ref="B169:B176" si="50">AF169</f>
        <v>1</v>
      </c>
      <c r="C169" s="136">
        <v>1</v>
      </c>
      <c r="D169" s="137">
        <f t="shared" ref="D169:S176" si="51">C169</f>
        <v>1</v>
      </c>
      <c r="E169" s="137">
        <f t="shared" si="51"/>
        <v>1</v>
      </c>
      <c r="F169" s="137">
        <f t="shared" si="51"/>
        <v>1</v>
      </c>
      <c r="G169" s="137">
        <f t="shared" si="51"/>
        <v>1</v>
      </c>
      <c r="H169" s="137">
        <f t="shared" si="51"/>
        <v>1</v>
      </c>
      <c r="I169" s="137">
        <f t="shared" si="51"/>
        <v>1</v>
      </c>
      <c r="J169" s="137">
        <f t="shared" si="51"/>
        <v>1</v>
      </c>
      <c r="K169" s="137">
        <f t="shared" si="51"/>
        <v>1</v>
      </c>
      <c r="L169" s="137">
        <f t="shared" si="51"/>
        <v>1</v>
      </c>
      <c r="M169" s="137">
        <f t="shared" si="51"/>
        <v>1</v>
      </c>
      <c r="N169" s="137">
        <f t="shared" si="51"/>
        <v>1</v>
      </c>
      <c r="O169" s="137">
        <f t="shared" si="51"/>
        <v>1</v>
      </c>
      <c r="P169" s="137">
        <f t="shared" si="51"/>
        <v>1</v>
      </c>
      <c r="Q169" s="137">
        <f t="shared" si="51"/>
        <v>1</v>
      </c>
      <c r="R169" s="137">
        <f t="shared" si="51"/>
        <v>1</v>
      </c>
      <c r="S169" s="137">
        <f t="shared" si="51"/>
        <v>1</v>
      </c>
      <c r="T169" s="137">
        <f t="shared" ref="S169:AF176" si="52">S169</f>
        <v>1</v>
      </c>
      <c r="U169" s="137">
        <f t="shared" si="52"/>
        <v>1</v>
      </c>
      <c r="V169" s="137">
        <f t="shared" si="52"/>
        <v>1</v>
      </c>
      <c r="W169" s="137">
        <f t="shared" si="52"/>
        <v>1</v>
      </c>
      <c r="X169" s="137">
        <f t="shared" si="52"/>
        <v>1</v>
      </c>
      <c r="Y169" s="137">
        <f t="shared" si="52"/>
        <v>1</v>
      </c>
      <c r="Z169" s="137">
        <f t="shared" si="52"/>
        <v>1</v>
      </c>
      <c r="AA169" s="137">
        <f t="shared" si="52"/>
        <v>1</v>
      </c>
      <c r="AB169" s="137">
        <f t="shared" si="52"/>
        <v>1</v>
      </c>
      <c r="AC169" s="137">
        <f t="shared" si="52"/>
        <v>1</v>
      </c>
      <c r="AD169" s="137">
        <f t="shared" si="52"/>
        <v>1</v>
      </c>
      <c r="AE169" s="137">
        <f t="shared" si="52"/>
        <v>1</v>
      </c>
      <c r="AF169" s="137">
        <f t="shared" si="52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7">
        <f t="shared" si="50"/>
        <v>0.42</v>
      </c>
      <c r="C170" s="136">
        <v>0.42</v>
      </c>
      <c r="D170" s="137">
        <f t="shared" si="51"/>
        <v>0.42</v>
      </c>
      <c r="E170" s="137">
        <f t="shared" si="51"/>
        <v>0.42</v>
      </c>
      <c r="F170" s="137">
        <f t="shared" si="51"/>
        <v>0.42</v>
      </c>
      <c r="G170" s="137">
        <f t="shared" si="51"/>
        <v>0.42</v>
      </c>
      <c r="H170" s="137">
        <f t="shared" si="51"/>
        <v>0.42</v>
      </c>
      <c r="I170" s="137">
        <f t="shared" si="51"/>
        <v>0.42</v>
      </c>
      <c r="J170" s="137">
        <f t="shared" si="51"/>
        <v>0.42</v>
      </c>
      <c r="K170" s="137">
        <f t="shared" si="51"/>
        <v>0.42</v>
      </c>
      <c r="L170" s="137">
        <f t="shared" si="51"/>
        <v>0.42</v>
      </c>
      <c r="M170" s="137">
        <f t="shared" si="51"/>
        <v>0.42</v>
      </c>
      <c r="N170" s="137">
        <f t="shared" si="51"/>
        <v>0.42</v>
      </c>
      <c r="O170" s="137">
        <f t="shared" si="51"/>
        <v>0.42</v>
      </c>
      <c r="P170" s="137">
        <f t="shared" si="51"/>
        <v>0.42</v>
      </c>
      <c r="Q170" s="137">
        <f t="shared" si="51"/>
        <v>0.42</v>
      </c>
      <c r="R170" s="137">
        <f t="shared" si="51"/>
        <v>0.42</v>
      </c>
      <c r="S170" s="137">
        <f t="shared" si="52"/>
        <v>0.42</v>
      </c>
      <c r="T170" s="137">
        <f t="shared" si="52"/>
        <v>0.42</v>
      </c>
      <c r="U170" s="137">
        <f t="shared" si="52"/>
        <v>0.42</v>
      </c>
      <c r="V170" s="137">
        <f t="shared" si="52"/>
        <v>0.42</v>
      </c>
      <c r="W170" s="137">
        <f t="shared" si="52"/>
        <v>0.42</v>
      </c>
      <c r="X170" s="137">
        <f t="shared" si="52"/>
        <v>0.42</v>
      </c>
      <c r="Y170" s="137">
        <f t="shared" si="52"/>
        <v>0.42</v>
      </c>
      <c r="Z170" s="137">
        <f t="shared" si="52"/>
        <v>0.42</v>
      </c>
      <c r="AA170" s="137">
        <f t="shared" si="52"/>
        <v>0.42</v>
      </c>
      <c r="AB170" s="137">
        <f t="shared" si="52"/>
        <v>0.42</v>
      </c>
      <c r="AC170" s="137">
        <f t="shared" si="52"/>
        <v>0.42</v>
      </c>
      <c r="AD170" s="137">
        <f t="shared" si="52"/>
        <v>0.42</v>
      </c>
      <c r="AE170" s="137">
        <f t="shared" si="52"/>
        <v>0.42</v>
      </c>
      <c r="AF170" s="137">
        <f t="shared" si="52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7">
        <f t="shared" si="50"/>
        <v>0.46</v>
      </c>
      <c r="C171" s="136">
        <v>0.46</v>
      </c>
      <c r="D171" s="137">
        <f t="shared" si="51"/>
        <v>0.46</v>
      </c>
      <c r="E171" s="137">
        <f t="shared" si="51"/>
        <v>0.46</v>
      </c>
      <c r="F171" s="137">
        <f t="shared" si="51"/>
        <v>0.46</v>
      </c>
      <c r="G171" s="137">
        <f t="shared" si="51"/>
        <v>0.46</v>
      </c>
      <c r="H171" s="137">
        <f t="shared" si="51"/>
        <v>0.46</v>
      </c>
      <c r="I171" s="137">
        <f t="shared" si="51"/>
        <v>0.46</v>
      </c>
      <c r="J171" s="137">
        <f t="shared" si="51"/>
        <v>0.46</v>
      </c>
      <c r="K171" s="137">
        <f t="shared" si="51"/>
        <v>0.46</v>
      </c>
      <c r="L171" s="137">
        <f t="shared" si="51"/>
        <v>0.46</v>
      </c>
      <c r="M171" s="137">
        <f t="shared" si="51"/>
        <v>0.46</v>
      </c>
      <c r="N171" s="137">
        <f t="shared" si="51"/>
        <v>0.46</v>
      </c>
      <c r="O171" s="137">
        <f t="shared" si="51"/>
        <v>0.46</v>
      </c>
      <c r="P171" s="137">
        <f t="shared" si="51"/>
        <v>0.46</v>
      </c>
      <c r="Q171" s="137">
        <f t="shared" si="51"/>
        <v>0.46</v>
      </c>
      <c r="R171" s="137">
        <f t="shared" si="51"/>
        <v>0.46</v>
      </c>
      <c r="S171" s="137">
        <f t="shared" si="52"/>
        <v>0.46</v>
      </c>
      <c r="T171" s="137">
        <f t="shared" si="52"/>
        <v>0.46</v>
      </c>
      <c r="U171" s="137">
        <f t="shared" si="52"/>
        <v>0.46</v>
      </c>
      <c r="V171" s="137">
        <f t="shared" si="52"/>
        <v>0.46</v>
      </c>
      <c r="W171" s="137">
        <f t="shared" si="52"/>
        <v>0.46</v>
      </c>
      <c r="X171" s="137">
        <f t="shared" si="52"/>
        <v>0.46</v>
      </c>
      <c r="Y171" s="137">
        <f t="shared" si="52"/>
        <v>0.46</v>
      </c>
      <c r="Z171" s="137">
        <f t="shared" si="52"/>
        <v>0.46</v>
      </c>
      <c r="AA171" s="137">
        <f t="shared" si="52"/>
        <v>0.46</v>
      </c>
      <c r="AB171" s="137">
        <f t="shared" si="52"/>
        <v>0.46</v>
      </c>
      <c r="AC171" s="137">
        <f t="shared" si="52"/>
        <v>0.46</v>
      </c>
      <c r="AD171" s="137">
        <f t="shared" si="52"/>
        <v>0.46</v>
      </c>
      <c r="AE171" s="137">
        <f t="shared" si="52"/>
        <v>0.46</v>
      </c>
      <c r="AF171" s="137">
        <f t="shared" si="52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7">
        <f t="shared" si="50"/>
        <v>0.85</v>
      </c>
      <c r="C172" s="136">
        <v>0.85</v>
      </c>
      <c r="D172" s="137">
        <f t="shared" si="51"/>
        <v>0.85</v>
      </c>
      <c r="E172" s="137">
        <f t="shared" si="51"/>
        <v>0.85</v>
      </c>
      <c r="F172" s="137">
        <f t="shared" si="51"/>
        <v>0.85</v>
      </c>
      <c r="G172" s="137">
        <f t="shared" si="51"/>
        <v>0.85</v>
      </c>
      <c r="H172" s="137">
        <f t="shared" si="51"/>
        <v>0.85</v>
      </c>
      <c r="I172" s="137">
        <f t="shared" si="51"/>
        <v>0.85</v>
      </c>
      <c r="J172" s="137">
        <f t="shared" si="51"/>
        <v>0.85</v>
      </c>
      <c r="K172" s="137">
        <f t="shared" si="51"/>
        <v>0.85</v>
      </c>
      <c r="L172" s="137">
        <f t="shared" si="51"/>
        <v>0.85</v>
      </c>
      <c r="M172" s="137">
        <f t="shared" si="51"/>
        <v>0.85</v>
      </c>
      <c r="N172" s="137">
        <f t="shared" si="51"/>
        <v>0.85</v>
      </c>
      <c r="O172" s="137">
        <f t="shared" si="51"/>
        <v>0.85</v>
      </c>
      <c r="P172" s="137">
        <f t="shared" si="51"/>
        <v>0.85</v>
      </c>
      <c r="Q172" s="137">
        <f t="shared" si="51"/>
        <v>0.85</v>
      </c>
      <c r="R172" s="137">
        <f t="shared" si="51"/>
        <v>0.85</v>
      </c>
      <c r="S172" s="137">
        <f t="shared" si="52"/>
        <v>0.85</v>
      </c>
      <c r="T172" s="137">
        <f t="shared" si="52"/>
        <v>0.85</v>
      </c>
      <c r="U172" s="137">
        <f t="shared" si="52"/>
        <v>0.85</v>
      </c>
      <c r="V172" s="137">
        <f t="shared" si="52"/>
        <v>0.85</v>
      </c>
      <c r="W172" s="137">
        <f t="shared" si="52"/>
        <v>0.85</v>
      </c>
      <c r="X172" s="137">
        <f t="shared" si="52"/>
        <v>0.85</v>
      </c>
      <c r="Y172" s="137">
        <f t="shared" si="52"/>
        <v>0.85</v>
      </c>
      <c r="Z172" s="137">
        <f t="shared" si="52"/>
        <v>0.85</v>
      </c>
      <c r="AA172" s="137">
        <f t="shared" si="52"/>
        <v>0.85</v>
      </c>
      <c r="AB172" s="137">
        <f t="shared" si="52"/>
        <v>0.85</v>
      </c>
      <c r="AC172" s="137">
        <f t="shared" si="52"/>
        <v>0.85</v>
      </c>
      <c r="AD172" s="137">
        <f t="shared" si="52"/>
        <v>0.85</v>
      </c>
      <c r="AE172" s="137">
        <f t="shared" si="52"/>
        <v>0.85</v>
      </c>
      <c r="AF172" s="137">
        <f t="shared" si="52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7">
        <f t="shared" si="50"/>
        <v>0.9</v>
      </c>
      <c r="C173" s="136">
        <v>0.9</v>
      </c>
      <c r="D173" s="137">
        <f t="shared" si="51"/>
        <v>0.9</v>
      </c>
      <c r="E173" s="137">
        <f t="shared" si="51"/>
        <v>0.9</v>
      </c>
      <c r="F173" s="137">
        <f t="shared" si="51"/>
        <v>0.9</v>
      </c>
      <c r="G173" s="137">
        <f t="shared" si="51"/>
        <v>0.9</v>
      </c>
      <c r="H173" s="137">
        <f t="shared" si="51"/>
        <v>0.9</v>
      </c>
      <c r="I173" s="137">
        <f t="shared" si="51"/>
        <v>0.9</v>
      </c>
      <c r="J173" s="137">
        <f t="shared" si="51"/>
        <v>0.9</v>
      </c>
      <c r="K173" s="137">
        <f t="shared" si="51"/>
        <v>0.9</v>
      </c>
      <c r="L173" s="137">
        <f t="shared" si="51"/>
        <v>0.9</v>
      </c>
      <c r="M173" s="137">
        <f t="shared" si="51"/>
        <v>0.9</v>
      </c>
      <c r="N173" s="137">
        <f t="shared" si="51"/>
        <v>0.9</v>
      </c>
      <c r="O173" s="137">
        <f t="shared" si="51"/>
        <v>0.9</v>
      </c>
      <c r="P173" s="137">
        <f t="shared" si="51"/>
        <v>0.9</v>
      </c>
      <c r="Q173" s="137">
        <f t="shared" si="51"/>
        <v>0.9</v>
      </c>
      <c r="R173" s="137">
        <f t="shared" si="51"/>
        <v>0.9</v>
      </c>
      <c r="S173" s="137">
        <f t="shared" si="52"/>
        <v>0.9</v>
      </c>
      <c r="T173" s="137">
        <f t="shared" si="52"/>
        <v>0.9</v>
      </c>
      <c r="U173" s="137">
        <f t="shared" si="52"/>
        <v>0.9</v>
      </c>
      <c r="V173" s="137">
        <f t="shared" si="52"/>
        <v>0.9</v>
      </c>
      <c r="W173" s="137">
        <f t="shared" si="52"/>
        <v>0.9</v>
      </c>
      <c r="X173" s="137">
        <f t="shared" si="52"/>
        <v>0.9</v>
      </c>
      <c r="Y173" s="137">
        <f t="shared" si="52"/>
        <v>0.9</v>
      </c>
      <c r="Z173" s="137">
        <f t="shared" si="52"/>
        <v>0.9</v>
      </c>
      <c r="AA173" s="137">
        <f t="shared" si="52"/>
        <v>0.9</v>
      </c>
      <c r="AB173" s="137">
        <f t="shared" si="52"/>
        <v>0.9</v>
      </c>
      <c r="AC173" s="137">
        <f t="shared" si="52"/>
        <v>0.9</v>
      </c>
      <c r="AD173" s="137">
        <f t="shared" si="52"/>
        <v>0.9</v>
      </c>
      <c r="AE173" s="137">
        <f t="shared" si="52"/>
        <v>0.9</v>
      </c>
      <c r="AF173" s="137">
        <f t="shared" si="52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7">
        <f t="shared" si="50"/>
        <v>0.44</v>
      </c>
      <c r="C174" s="136">
        <v>0.44</v>
      </c>
      <c r="D174" s="137">
        <f t="shared" si="51"/>
        <v>0.44</v>
      </c>
      <c r="E174" s="137">
        <f t="shared" si="51"/>
        <v>0.44</v>
      </c>
      <c r="F174" s="137">
        <f t="shared" si="51"/>
        <v>0.44</v>
      </c>
      <c r="G174" s="137">
        <f t="shared" si="51"/>
        <v>0.44</v>
      </c>
      <c r="H174" s="137">
        <f t="shared" si="51"/>
        <v>0.44</v>
      </c>
      <c r="I174" s="137">
        <f t="shared" si="51"/>
        <v>0.44</v>
      </c>
      <c r="J174" s="137">
        <f t="shared" si="51"/>
        <v>0.44</v>
      </c>
      <c r="K174" s="137">
        <f t="shared" si="51"/>
        <v>0.44</v>
      </c>
      <c r="L174" s="137">
        <f t="shared" si="51"/>
        <v>0.44</v>
      </c>
      <c r="M174" s="137">
        <f t="shared" si="51"/>
        <v>0.44</v>
      </c>
      <c r="N174" s="137">
        <f t="shared" si="51"/>
        <v>0.44</v>
      </c>
      <c r="O174" s="137">
        <f t="shared" si="51"/>
        <v>0.44</v>
      </c>
      <c r="P174" s="137">
        <f t="shared" si="51"/>
        <v>0.44</v>
      </c>
      <c r="Q174" s="137">
        <f t="shared" si="51"/>
        <v>0.44</v>
      </c>
      <c r="R174" s="137">
        <f t="shared" si="51"/>
        <v>0.44</v>
      </c>
      <c r="S174" s="137">
        <f t="shared" si="52"/>
        <v>0.44</v>
      </c>
      <c r="T174" s="137">
        <f t="shared" si="52"/>
        <v>0.44</v>
      </c>
      <c r="U174" s="137">
        <f t="shared" si="52"/>
        <v>0.44</v>
      </c>
      <c r="V174" s="137">
        <f t="shared" si="52"/>
        <v>0.44</v>
      </c>
      <c r="W174" s="137">
        <f t="shared" si="52"/>
        <v>0.44</v>
      </c>
      <c r="X174" s="137">
        <f t="shared" si="52"/>
        <v>0.44</v>
      </c>
      <c r="Y174" s="137">
        <f t="shared" si="52"/>
        <v>0.44</v>
      </c>
      <c r="Z174" s="137">
        <f t="shared" si="52"/>
        <v>0.44</v>
      </c>
      <c r="AA174" s="137">
        <f t="shared" si="52"/>
        <v>0.44</v>
      </c>
      <c r="AB174" s="137">
        <f t="shared" si="52"/>
        <v>0.44</v>
      </c>
      <c r="AC174" s="137">
        <f t="shared" si="52"/>
        <v>0.44</v>
      </c>
      <c r="AD174" s="137">
        <f t="shared" si="52"/>
        <v>0.44</v>
      </c>
      <c r="AE174" s="137">
        <f t="shared" si="52"/>
        <v>0.44</v>
      </c>
      <c r="AF174" s="137">
        <f t="shared" si="52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7">
        <f t="shared" si="50"/>
        <v>2.1</v>
      </c>
      <c r="C175" s="136">
        <v>2.1</v>
      </c>
      <c r="D175" s="137">
        <f t="shared" si="51"/>
        <v>2.1</v>
      </c>
      <c r="E175" s="137">
        <f t="shared" si="51"/>
        <v>2.1</v>
      </c>
      <c r="F175" s="137">
        <f t="shared" si="51"/>
        <v>2.1</v>
      </c>
      <c r="G175" s="137">
        <f t="shared" si="51"/>
        <v>2.1</v>
      </c>
      <c r="H175" s="137">
        <f t="shared" si="51"/>
        <v>2.1</v>
      </c>
      <c r="I175" s="137">
        <f t="shared" si="51"/>
        <v>2.1</v>
      </c>
      <c r="J175" s="137">
        <f t="shared" si="51"/>
        <v>2.1</v>
      </c>
      <c r="K175" s="137">
        <f t="shared" si="51"/>
        <v>2.1</v>
      </c>
      <c r="L175" s="137">
        <f t="shared" si="51"/>
        <v>2.1</v>
      </c>
      <c r="M175" s="137">
        <f t="shared" si="51"/>
        <v>2.1</v>
      </c>
      <c r="N175" s="137">
        <f t="shared" si="51"/>
        <v>2.1</v>
      </c>
      <c r="O175" s="137">
        <f t="shared" si="51"/>
        <v>2.1</v>
      </c>
      <c r="P175" s="137">
        <f t="shared" si="51"/>
        <v>2.1</v>
      </c>
      <c r="Q175" s="137">
        <f t="shared" si="51"/>
        <v>2.1</v>
      </c>
      <c r="R175" s="137">
        <f t="shared" si="51"/>
        <v>2.1</v>
      </c>
      <c r="S175" s="137">
        <f t="shared" si="52"/>
        <v>2.1</v>
      </c>
      <c r="T175" s="137">
        <f t="shared" si="52"/>
        <v>2.1</v>
      </c>
      <c r="U175" s="137">
        <f t="shared" si="52"/>
        <v>2.1</v>
      </c>
      <c r="V175" s="137">
        <f t="shared" si="52"/>
        <v>2.1</v>
      </c>
      <c r="W175" s="137">
        <f t="shared" si="52"/>
        <v>2.1</v>
      </c>
      <c r="X175" s="137">
        <f t="shared" si="52"/>
        <v>2.1</v>
      </c>
      <c r="Y175" s="137">
        <f t="shared" si="52"/>
        <v>2.1</v>
      </c>
      <c r="Z175" s="137">
        <f t="shared" si="52"/>
        <v>2.1</v>
      </c>
      <c r="AA175" s="137">
        <f t="shared" si="52"/>
        <v>2.1</v>
      </c>
      <c r="AB175" s="137">
        <f t="shared" si="52"/>
        <v>2.1</v>
      </c>
      <c r="AC175" s="137">
        <f t="shared" si="52"/>
        <v>2.1</v>
      </c>
      <c r="AD175" s="137">
        <f t="shared" si="52"/>
        <v>2.1</v>
      </c>
      <c r="AE175" s="137">
        <f t="shared" si="52"/>
        <v>2.1</v>
      </c>
      <c r="AF175" s="137">
        <f t="shared" si="52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7">
        <f t="shared" si="50"/>
        <v>0.9</v>
      </c>
      <c r="C176" s="136">
        <v>0.9</v>
      </c>
      <c r="D176" s="137">
        <f t="shared" si="51"/>
        <v>0.9</v>
      </c>
      <c r="E176" s="137">
        <f t="shared" si="51"/>
        <v>0.9</v>
      </c>
      <c r="F176" s="137">
        <f t="shared" si="51"/>
        <v>0.9</v>
      </c>
      <c r="G176" s="137">
        <f t="shared" si="51"/>
        <v>0.9</v>
      </c>
      <c r="H176" s="137">
        <f t="shared" si="51"/>
        <v>0.9</v>
      </c>
      <c r="I176" s="137">
        <f t="shared" si="51"/>
        <v>0.9</v>
      </c>
      <c r="J176" s="137">
        <f t="shared" si="51"/>
        <v>0.9</v>
      </c>
      <c r="K176" s="137">
        <f t="shared" si="51"/>
        <v>0.9</v>
      </c>
      <c r="L176" s="137">
        <f t="shared" si="51"/>
        <v>0.9</v>
      </c>
      <c r="M176" s="137">
        <f t="shared" si="51"/>
        <v>0.9</v>
      </c>
      <c r="N176" s="137">
        <f t="shared" si="51"/>
        <v>0.9</v>
      </c>
      <c r="O176" s="137">
        <f t="shared" si="51"/>
        <v>0.9</v>
      </c>
      <c r="P176" s="137">
        <f t="shared" si="51"/>
        <v>0.9</v>
      </c>
      <c r="Q176" s="137">
        <f t="shared" si="51"/>
        <v>0.9</v>
      </c>
      <c r="R176" s="137">
        <f t="shared" si="51"/>
        <v>0.9</v>
      </c>
      <c r="S176" s="137">
        <f t="shared" si="52"/>
        <v>0.9</v>
      </c>
      <c r="T176" s="137">
        <f t="shared" si="52"/>
        <v>0.9</v>
      </c>
      <c r="U176" s="137">
        <f t="shared" si="52"/>
        <v>0.9</v>
      </c>
      <c r="V176" s="137">
        <f t="shared" si="52"/>
        <v>0.9</v>
      </c>
      <c r="W176" s="137">
        <f t="shared" si="52"/>
        <v>0.9</v>
      </c>
      <c r="X176" s="137">
        <f t="shared" si="52"/>
        <v>0.9</v>
      </c>
      <c r="Y176" s="137">
        <f t="shared" si="52"/>
        <v>0.9</v>
      </c>
      <c r="Z176" s="137">
        <f t="shared" si="52"/>
        <v>0.9</v>
      </c>
      <c r="AA176" s="137">
        <f t="shared" si="52"/>
        <v>0.9</v>
      </c>
      <c r="AB176" s="137">
        <f t="shared" si="52"/>
        <v>0.9</v>
      </c>
      <c r="AC176" s="137">
        <f t="shared" si="52"/>
        <v>0.9</v>
      </c>
      <c r="AD176" s="137">
        <f t="shared" si="52"/>
        <v>0.9</v>
      </c>
      <c r="AE176" s="137">
        <f t="shared" si="52"/>
        <v>0.9</v>
      </c>
      <c r="AF176" s="137">
        <f t="shared" si="52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7"/>
      <c r="C177" s="136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7">
        <f t="shared" ref="B178:B190" si="53">AF178</f>
        <v>0.57999999999999996</v>
      </c>
      <c r="C178" s="136">
        <v>0.57999999999999996</v>
      </c>
      <c r="D178" s="137">
        <f t="shared" ref="D178:S190" si="54">C178</f>
        <v>0.57999999999999996</v>
      </c>
      <c r="E178" s="137">
        <f t="shared" si="54"/>
        <v>0.57999999999999996</v>
      </c>
      <c r="F178" s="137">
        <f t="shared" si="54"/>
        <v>0.57999999999999996</v>
      </c>
      <c r="G178" s="137">
        <f t="shared" si="54"/>
        <v>0.57999999999999996</v>
      </c>
      <c r="H178" s="137">
        <f t="shared" si="54"/>
        <v>0.57999999999999996</v>
      </c>
      <c r="I178" s="137">
        <f t="shared" si="54"/>
        <v>0.57999999999999996</v>
      </c>
      <c r="J178" s="137">
        <f t="shared" si="54"/>
        <v>0.57999999999999996</v>
      </c>
      <c r="K178" s="137">
        <f t="shared" si="54"/>
        <v>0.57999999999999996</v>
      </c>
      <c r="L178" s="137">
        <f t="shared" si="54"/>
        <v>0.57999999999999996</v>
      </c>
      <c r="M178" s="137">
        <f t="shared" si="54"/>
        <v>0.57999999999999996</v>
      </c>
      <c r="N178" s="137">
        <f t="shared" si="54"/>
        <v>0.57999999999999996</v>
      </c>
      <c r="O178" s="137">
        <f t="shared" si="54"/>
        <v>0.57999999999999996</v>
      </c>
      <c r="P178" s="137">
        <f t="shared" si="54"/>
        <v>0.57999999999999996</v>
      </c>
      <c r="Q178" s="137">
        <f t="shared" si="54"/>
        <v>0.57999999999999996</v>
      </c>
      <c r="R178" s="137">
        <f t="shared" si="54"/>
        <v>0.57999999999999996</v>
      </c>
      <c r="S178" s="137">
        <f t="shared" si="54"/>
        <v>0.57999999999999996</v>
      </c>
      <c r="T178" s="137">
        <f t="shared" ref="S178:AF190" si="55">S178</f>
        <v>0.57999999999999996</v>
      </c>
      <c r="U178" s="137">
        <f t="shared" si="55"/>
        <v>0.57999999999999996</v>
      </c>
      <c r="V178" s="137">
        <f t="shared" si="55"/>
        <v>0.57999999999999996</v>
      </c>
      <c r="W178" s="137">
        <f t="shared" si="55"/>
        <v>0.57999999999999996</v>
      </c>
      <c r="X178" s="137">
        <f t="shared" si="55"/>
        <v>0.57999999999999996</v>
      </c>
      <c r="Y178" s="137">
        <f t="shared" si="55"/>
        <v>0.57999999999999996</v>
      </c>
      <c r="Z178" s="137">
        <f t="shared" si="55"/>
        <v>0.57999999999999996</v>
      </c>
      <c r="AA178" s="137">
        <f t="shared" si="55"/>
        <v>0.57999999999999996</v>
      </c>
      <c r="AB178" s="137">
        <f t="shared" si="55"/>
        <v>0.57999999999999996</v>
      </c>
      <c r="AC178" s="137">
        <f t="shared" si="55"/>
        <v>0.57999999999999996</v>
      </c>
      <c r="AD178" s="137">
        <f t="shared" si="55"/>
        <v>0.57999999999999996</v>
      </c>
      <c r="AE178" s="137">
        <f t="shared" si="55"/>
        <v>0.57999999999999996</v>
      </c>
      <c r="AF178" s="137">
        <f t="shared" si="55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7">
        <f t="shared" si="53"/>
        <v>0.8</v>
      </c>
      <c r="C179" s="136">
        <v>0.8</v>
      </c>
      <c r="D179" s="137">
        <f t="shared" si="54"/>
        <v>0.8</v>
      </c>
      <c r="E179" s="137">
        <f t="shared" si="54"/>
        <v>0.8</v>
      </c>
      <c r="F179" s="137">
        <f t="shared" si="54"/>
        <v>0.8</v>
      </c>
      <c r="G179" s="137">
        <f t="shared" si="54"/>
        <v>0.8</v>
      </c>
      <c r="H179" s="137">
        <f t="shared" si="54"/>
        <v>0.8</v>
      </c>
      <c r="I179" s="137">
        <f t="shared" si="54"/>
        <v>0.8</v>
      </c>
      <c r="J179" s="137">
        <f t="shared" si="54"/>
        <v>0.8</v>
      </c>
      <c r="K179" s="137">
        <f t="shared" si="54"/>
        <v>0.8</v>
      </c>
      <c r="L179" s="137">
        <f t="shared" si="54"/>
        <v>0.8</v>
      </c>
      <c r="M179" s="137">
        <f t="shared" si="54"/>
        <v>0.8</v>
      </c>
      <c r="N179" s="137">
        <f t="shared" si="54"/>
        <v>0.8</v>
      </c>
      <c r="O179" s="137">
        <f t="shared" si="54"/>
        <v>0.8</v>
      </c>
      <c r="P179" s="137">
        <f t="shared" si="54"/>
        <v>0.8</v>
      </c>
      <c r="Q179" s="137">
        <f t="shared" si="54"/>
        <v>0.8</v>
      </c>
      <c r="R179" s="137">
        <f t="shared" si="54"/>
        <v>0.8</v>
      </c>
      <c r="S179" s="137">
        <f t="shared" si="54"/>
        <v>0.8</v>
      </c>
      <c r="T179" s="137">
        <f t="shared" si="55"/>
        <v>0.8</v>
      </c>
      <c r="U179" s="137">
        <f t="shared" si="55"/>
        <v>0.8</v>
      </c>
      <c r="V179" s="137">
        <f t="shared" si="55"/>
        <v>0.8</v>
      </c>
      <c r="W179" s="137">
        <f t="shared" si="55"/>
        <v>0.8</v>
      </c>
      <c r="X179" s="137">
        <f t="shared" si="55"/>
        <v>0.8</v>
      </c>
      <c r="Y179" s="137">
        <f t="shared" si="55"/>
        <v>0.8</v>
      </c>
      <c r="Z179" s="137">
        <f t="shared" si="55"/>
        <v>0.8</v>
      </c>
      <c r="AA179" s="137">
        <f t="shared" si="55"/>
        <v>0.8</v>
      </c>
      <c r="AB179" s="137">
        <f t="shared" si="55"/>
        <v>0.8</v>
      </c>
      <c r="AC179" s="137">
        <f t="shared" si="55"/>
        <v>0.8</v>
      </c>
      <c r="AD179" s="137">
        <f t="shared" si="55"/>
        <v>0.8</v>
      </c>
      <c r="AE179" s="137">
        <f t="shared" si="55"/>
        <v>0.8</v>
      </c>
      <c r="AF179" s="137">
        <f t="shared" si="55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7">
        <f t="shared" si="53"/>
        <v>0</v>
      </c>
      <c r="C180" s="136">
        <v>0</v>
      </c>
      <c r="D180" s="137">
        <f t="shared" si="54"/>
        <v>0</v>
      </c>
      <c r="E180" s="137">
        <f t="shared" si="54"/>
        <v>0</v>
      </c>
      <c r="F180" s="137">
        <f t="shared" si="54"/>
        <v>0</v>
      </c>
      <c r="G180" s="137">
        <f t="shared" si="54"/>
        <v>0</v>
      </c>
      <c r="H180" s="137">
        <f t="shared" si="54"/>
        <v>0</v>
      </c>
      <c r="I180" s="137">
        <f t="shared" si="54"/>
        <v>0</v>
      </c>
      <c r="J180" s="137">
        <f t="shared" si="54"/>
        <v>0</v>
      </c>
      <c r="K180" s="137">
        <f t="shared" si="54"/>
        <v>0</v>
      </c>
      <c r="L180" s="137">
        <f t="shared" si="54"/>
        <v>0</v>
      </c>
      <c r="M180" s="137">
        <f t="shared" si="54"/>
        <v>0</v>
      </c>
      <c r="N180" s="137">
        <f t="shared" si="54"/>
        <v>0</v>
      </c>
      <c r="O180" s="137">
        <f t="shared" si="54"/>
        <v>0</v>
      </c>
      <c r="P180" s="137">
        <f t="shared" si="54"/>
        <v>0</v>
      </c>
      <c r="Q180" s="137">
        <f t="shared" si="54"/>
        <v>0</v>
      </c>
      <c r="R180" s="137">
        <f t="shared" si="54"/>
        <v>0</v>
      </c>
      <c r="S180" s="137">
        <f t="shared" si="54"/>
        <v>0</v>
      </c>
      <c r="T180" s="137">
        <f t="shared" si="55"/>
        <v>0</v>
      </c>
      <c r="U180" s="137">
        <f t="shared" si="55"/>
        <v>0</v>
      </c>
      <c r="V180" s="137">
        <f t="shared" si="55"/>
        <v>0</v>
      </c>
      <c r="W180" s="137">
        <f t="shared" si="55"/>
        <v>0</v>
      </c>
      <c r="X180" s="137">
        <f t="shared" si="55"/>
        <v>0</v>
      </c>
      <c r="Y180" s="137">
        <f t="shared" si="55"/>
        <v>0</v>
      </c>
      <c r="Z180" s="137">
        <f t="shared" si="55"/>
        <v>0</v>
      </c>
      <c r="AA180" s="137">
        <f t="shared" si="55"/>
        <v>0</v>
      </c>
      <c r="AB180" s="137">
        <f t="shared" si="55"/>
        <v>0</v>
      </c>
      <c r="AC180" s="137">
        <f t="shared" si="55"/>
        <v>0</v>
      </c>
      <c r="AD180" s="137">
        <f t="shared" si="55"/>
        <v>0</v>
      </c>
      <c r="AE180" s="137">
        <f t="shared" si="55"/>
        <v>0</v>
      </c>
      <c r="AF180" s="137">
        <f t="shared" si="55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7">
        <f t="shared" si="53"/>
        <v>0.6</v>
      </c>
      <c r="C181" s="136">
        <v>0.6</v>
      </c>
      <c r="D181" s="137">
        <f t="shared" si="54"/>
        <v>0.6</v>
      </c>
      <c r="E181" s="137">
        <f t="shared" si="54"/>
        <v>0.6</v>
      </c>
      <c r="F181" s="137">
        <f t="shared" si="54"/>
        <v>0.6</v>
      </c>
      <c r="G181" s="137">
        <f t="shared" si="54"/>
        <v>0.6</v>
      </c>
      <c r="H181" s="137">
        <f t="shared" si="54"/>
        <v>0.6</v>
      </c>
      <c r="I181" s="137">
        <f t="shared" si="54"/>
        <v>0.6</v>
      </c>
      <c r="J181" s="137">
        <f t="shared" si="54"/>
        <v>0.6</v>
      </c>
      <c r="K181" s="137">
        <f t="shared" si="54"/>
        <v>0.6</v>
      </c>
      <c r="L181" s="137">
        <f t="shared" si="54"/>
        <v>0.6</v>
      </c>
      <c r="M181" s="137">
        <f t="shared" si="54"/>
        <v>0.6</v>
      </c>
      <c r="N181" s="137">
        <f t="shared" si="54"/>
        <v>0.6</v>
      </c>
      <c r="O181" s="137">
        <f t="shared" si="54"/>
        <v>0.6</v>
      </c>
      <c r="P181" s="137">
        <f t="shared" si="54"/>
        <v>0.6</v>
      </c>
      <c r="Q181" s="137">
        <f t="shared" si="54"/>
        <v>0.6</v>
      </c>
      <c r="R181" s="137">
        <f t="shared" si="54"/>
        <v>0.6</v>
      </c>
      <c r="S181" s="137">
        <f t="shared" si="54"/>
        <v>0.6</v>
      </c>
      <c r="T181" s="137">
        <f t="shared" si="55"/>
        <v>0.6</v>
      </c>
      <c r="U181" s="137">
        <f t="shared" si="55"/>
        <v>0.6</v>
      </c>
      <c r="V181" s="137">
        <f t="shared" si="55"/>
        <v>0.6</v>
      </c>
      <c r="W181" s="137">
        <f t="shared" si="55"/>
        <v>0.6</v>
      </c>
      <c r="X181" s="137">
        <f t="shared" si="55"/>
        <v>0.6</v>
      </c>
      <c r="Y181" s="137">
        <f t="shared" si="55"/>
        <v>0.6</v>
      </c>
      <c r="Z181" s="137">
        <f t="shared" si="55"/>
        <v>0.6</v>
      </c>
      <c r="AA181" s="137">
        <f t="shared" si="55"/>
        <v>0.6</v>
      </c>
      <c r="AB181" s="137">
        <f t="shared" si="55"/>
        <v>0.6</v>
      </c>
      <c r="AC181" s="137">
        <f t="shared" si="55"/>
        <v>0.6</v>
      </c>
      <c r="AD181" s="137">
        <f t="shared" si="55"/>
        <v>0.6</v>
      </c>
      <c r="AE181" s="137">
        <f t="shared" si="55"/>
        <v>0.6</v>
      </c>
      <c r="AF181" s="137">
        <f t="shared" si="55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7">
        <f t="shared" si="53"/>
        <v>0.6</v>
      </c>
      <c r="C182" s="136">
        <v>0.6</v>
      </c>
      <c r="D182" s="137">
        <f t="shared" si="54"/>
        <v>0.6</v>
      </c>
      <c r="E182" s="137">
        <f t="shared" si="54"/>
        <v>0.6</v>
      </c>
      <c r="F182" s="137">
        <f t="shared" si="54"/>
        <v>0.6</v>
      </c>
      <c r="G182" s="137">
        <f t="shared" si="54"/>
        <v>0.6</v>
      </c>
      <c r="H182" s="137">
        <f t="shared" si="54"/>
        <v>0.6</v>
      </c>
      <c r="I182" s="137">
        <f t="shared" si="54"/>
        <v>0.6</v>
      </c>
      <c r="J182" s="137">
        <f t="shared" si="54"/>
        <v>0.6</v>
      </c>
      <c r="K182" s="137">
        <f t="shared" si="54"/>
        <v>0.6</v>
      </c>
      <c r="L182" s="137">
        <f t="shared" si="54"/>
        <v>0.6</v>
      </c>
      <c r="M182" s="137">
        <f t="shared" si="54"/>
        <v>0.6</v>
      </c>
      <c r="N182" s="137">
        <f t="shared" si="54"/>
        <v>0.6</v>
      </c>
      <c r="O182" s="137">
        <f t="shared" si="54"/>
        <v>0.6</v>
      </c>
      <c r="P182" s="137">
        <f t="shared" si="54"/>
        <v>0.6</v>
      </c>
      <c r="Q182" s="137">
        <f t="shared" si="54"/>
        <v>0.6</v>
      </c>
      <c r="R182" s="137">
        <f t="shared" si="54"/>
        <v>0.6</v>
      </c>
      <c r="S182" s="137">
        <f t="shared" si="54"/>
        <v>0.6</v>
      </c>
      <c r="T182" s="137">
        <f t="shared" si="55"/>
        <v>0.6</v>
      </c>
      <c r="U182" s="137">
        <f t="shared" si="55"/>
        <v>0.6</v>
      </c>
      <c r="V182" s="137">
        <f t="shared" si="55"/>
        <v>0.6</v>
      </c>
      <c r="W182" s="137">
        <f t="shared" si="55"/>
        <v>0.6</v>
      </c>
      <c r="X182" s="137">
        <f t="shared" si="55"/>
        <v>0.6</v>
      </c>
      <c r="Y182" s="137">
        <f t="shared" si="55"/>
        <v>0.6</v>
      </c>
      <c r="Z182" s="137">
        <f t="shared" si="55"/>
        <v>0.6</v>
      </c>
      <c r="AA182" s="137">
        <f t="shared" si="55"/>
        <v>0.6</v>
      </c>
      <c r="AB182" s="137">
        <f t="shared" si="55"/>
        <v>0.6</v>
      </c>
      <c r="AC182" s="137">
        <f t="shared" si="55"/>
        <v>0.6</v>
      </c>
      <c r="AD182" s="137">
        <f t="shared" si="55"/>
        <v>0.6</v>
      </c>
      <c r="AE182" s="137">
        <f t="shared" si="55"/>
        <v>0.6</v>
      </c>
      <c r="AF182" s="137">
        <f t="shared" si="55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7">
        <f t="shared" si="53"/>
        <v>0.35</v>
      </c>
      <c r="C183" s="136">
        <v>0.35</v>
      </c>
      <c r="D183" s="137">
        <f t="shared" si="54"/>
        <v>0.35</v>
      </c>
      <c r="E183" s="137">
        <f t="shared" si="54"/>
        <v>0.35</v>
      </c>
      <c r="F183" s="137">
        <f t="shared" si="54"/>
        <v>0.35</v>
      </c>
      <c r="G183" s="137">
        <f t="shared" si="54"/>
        <v>0.35</v>
      </c>
      <c r="H183" s="137">
        <f t="shared" si="54"/>
        <v>0.35</v>
      </c>
      <c r="I183" s="137">
        <f t="shared" si="54"/>
        <v>0.35</v>
      </c>
      <c r="J183" s="137">
        <f t="shared" si="54"/>
        <v>0.35</v>
      </c>
      <c r="K183" s="137">
        <f t="shared" si="54"/>
        <v>0.35</v>
      </c>
      <c r="L183" s="137">
        <f t="shared" si="54"/>
        <v>0.35</v>
      </c>
      <c r="M183" s="137">
        <f t="shared" si="54"/>
        <v>0.35</v>
      </c>
      <c r="N183" s="137">
        <f t="shared" si="54"/>
        <v>0.35</v>
      </c>
      <c r="O183" s="137">
        <f t="shared" si="54"/>
        <v>0.35</v>
      </c>
      <c r="P183" s="137">
        <f t="shared" si="54"/>
        <v>0.35</v>
      </c>
      <c r="Q183" s="137">
        <f t="shared" si="54"/>
        <v>0.35</v>
      </c>
      <c r="R183" s="137">
        <f t="shared" si="54"/>
        <v>0.35</v>
      </c>
      <c r="S183" s="137">
        <f t="shared" si="54"/>
        <v>0.35</v>
      </c>
      <c r="T183" s="137">
        <f t="shared" si="55"/>
        <v>0.35</v>
      </c>
      <c r="U183" s="137">
        <f t="shared" si="55"/>
        <v>0.35</v>
      </c>
      <c r="V183" s="137">
        <f t="shared" si="55"/>
        <v>0.35</v>
      </c>
      <c r="W183" s="137">
        <f t="shared" si="55"/>
        <v>0.35</v>
      </c>
      <c r="X183" s="137">
        <f t="shared" si="55"/>
        <v>0.35</v>
      </c>
      <c r="Y183" s="137">
        <f t="shared" si="55"/>
        <v>0.35</v>
      </c>
      <c r="Z183" s="137">
        <f t="shared" si="55"/>
        <v>0.35</v>
      </c>
      <c r="AA183" s="137">
        <f t="shared" si="55"/>
        <v>0.35</v>
      </c>
      <c r="AB183" s="137">
        <f t="shared" si="55"/>
        <v>0.35</v>
      </c>
      <c r="AC183" s="137">
        <f t="shared" si="55"/>
        <v>0.35</v>
      </c>
      <c r="AD183" s="137">
        <f t="shared" si="55"/>
        <v>0.35</v>
      </c>
      <c r="AE183" s="137">
        <f t="shared" si="55"/>
        <v>0.35</v>
      </c>
      <c r="AF183" s="137">
        <f t="shared" si="55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7">
        <f t="shared" si="53"/>
        <v>0.28999999999999998</v>
      </c>
      <c r="C184" s="136">
        <v>0.28999999999999998</v>
      </c>
      <c r="D184" s="137">
        <f t="shared" si="54"/>
        <v>0.28999999999999998</v>
      </c>
      <c r="E184" s="137">
        <f t="shared" si="54"/>
        <v>0.28999999999999998</v>
      </c>
      <c r="F184" s="137">
        <f t="shared" si="54"/>
        <v>0.28999999999999998</v>
      </c>
      <c r="G184" s="137">
        <f t="shared" si="54"/>
        <v>0.28999999999999998</v>
      </c>
      <c r="H184" s="137">
        <f t="shared" si="54"/>
        <v>0.28999999999999998</v>
      </c>
      <c r="I184" s="137">
        <f t="shared" si="54"/>
        <v>0.28999999999999998</v>
      </c>
      <c r="J184" s="137">
        <f t="shared" si="54"/>
        <v>0.28999999999999998</v>
      </c>
      <c r="K184" s="137">
        <f t="shared" si="54"/>
        <v>0.28999999999999998</v>
      </c>
      <c r="L184" s="137">
        <f t="shared" si="54"/>
        <v>0.28999999999999998</v>
      </c>
      <c r="M184" s="137">
        <f t="shared" si="54"/>
        <v>0.28999999999999998</v>
      </c>
      <c r="N184" s="137">
        <f t="shared" si="54"/>
        <v>0.28999999999999998</v>
      </c>
      <c r="O184" s="137">
        <f t="shared" si="54"/>
        <v>0.28999999999999998</v>
      </c>
      <c r="P184" s="137">
        <f t="shared" si="54"/>
        <v>0.28999999999999998</v>
      </c>
      <c r="Q184" s="137">
        <f t="shared" si="54"/>
        <v>0.28999999999999998</v>
      </c>
      <c r="R184" s="137">
        <f t="shared" si="54"/>
        <v>0.28999999999999998</v>
      </c>
      <c r="S184" s="137">
        <f t="shared" si="54"/>
        <v>0.28999999999999998</v>
      </c>
      <c r="T184" s="137">
        <f t="shared" si="55"/>
        <v>0.28999999999999998</v>
      </c>
      <c r="U184" s="137">
        <f t="shared" si="55"/>
        <v>0.28999999999999998</v>
      </c>
      <c r="V184" s="137">
        <f t="shared" si="55"/>
        <v>0.28999999999999998</v>
      </c>
      <c r="W184" s="137">
        <f t="shared" si="55"/>
        <v>0.28999999999999998</v>
      </c>
      <c r="X184" s="137">
        <f t="shared" si="55"/>
        <v>0.28999999999999998</v>
      </c>
      <c r="Y184" s="137">
        <f t="shared" si="55"/>
        <v>0.28999999999999998</v>
      </c>
      <c r="Z184" s="137">
        <f t="shared" si="55"/>
        <v>0.28999999999999998</v>
      </c>
      <c r="AA184" s="137">
        <f t="shared" si="55"/>
        <v>0.28999999999999998</v>
      </c>
      <c r="AB184" s="137">
        <f t="shared" si="55"/>
        <v>0.28999999999999998</v>
      </c>
      <c r="AC184" s="137">
        <f t="shared" si="55"/>
        <v>0.28999999999999998</v>
      </c>
      <c r="AD184" s="137">
        <f t="shared" si="55"/>
        <v>0.28999999999999998</v>
      </c>
      <c r="AE184" s="137">
        <f t="shared" si="55"/>
        <v>0.28999999999999998</v>
      </c>
      <c r="AF184" s="137">
        <f t="shared" si="55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7">
        <f t="shared" si="53"/>
        <v>0.06</v>
      </c>
      <c r="C185" s="136">
        <v>0.06</v>
      </c>
      <c r="D185" s="137">
        <f t="shared" si="54"/>
        <v>0.06</v>
      </c>
      <c r="E185" s="137">
        <f t="shared" si="54"/>
        <v>0.06</v>
      </c>
      <c r="F185" s="137">
        <f t="shared" si="54"/>
        <v>0.06</v>
      </c>
      <c r="G185" s="137">
        <f t="shared" si="54"/>
        <v>0.06</v>
      </c>
      <c r="H185" s="137">
        <f t="shared" si="54"/>
        <v>0.06</v>
      </c>
      <c r="I185" s="137">
        <f t="shared" si="54"/>
        <v>0.06</v>
      </c>
      <c r="J185" s="137">
        <f t="shared" si="54"/>
        <v>0.06</v>
      </c>
      <c r="K185" s="137">
        <f t="shared" si="54"/>
        <v>0.06</v>
      </c>
      <c r="L185" s="137">
        <f t="shared" si="54"/>
        <v>0.06</v>
      </c>
      <c r="M185" s="137">
        <f t="shared" si="54"/>
        <v>0.06</v>
      </c>
      <c r="N185" s="137">
        <f t="shared" si="54"/>
        <v>0.06</v>
      </c>
      <c r="O185" s="137">
        <f t="shared" si="54"/>
        <v>0.06</v>
      </c>
      <c r="P185" s="137">
        <f t="shared" si="54"/>
        <v>0.06</v>
      </c>
      <c r="Q185" s="137">
        <f t="shared" si="54"/>
        <v>0.06</v>
      </c>
      <c r="R185" s="137">
        <f t="shared" si="54"/>
        <v>0.06</v>
      </c>
      <c r="S185" s="137">
        <f t="shared" si="54"/>
        <v>0.06</v>
      </c>
      <c r="T185" s="137">
        <f t="shared" si="55"/>
        <v>0.06</v>
      </c>
      <c r="U185" s="137">
        <f t="shared" si="55"/>
        <v>0.06</v>
      </c>
      <c r="V185" s="137">
        <f t="shared" si="55"/>
        <v>0.06</v>
      </c>
      <c r="W185" s="137">
        <f t="shared" si="55"/>
        <v>0.06</v>
      </c>
      <c r="X185" s="137">
        <f t="shared" si="55"/>
        <v>0.06</v>
      </c>
      <c r="Y185" s="137">
        <f t="shared" si="55"/>
        <v>0.06</v>
      </c>
      <c r="Z185" s="137">
        <f t="shared" si="55"/>
        <v>0.06</v>
      </c>
      <c r="AA185" s="137">
        <f t="shared" si="55"/>
        <v>0.06</v>
      </c>
      <c r="AB185" s="137">
        <f t="shared" si="55"/>
        <v>0.06</v>
      </c>
      <c r="AC185" s="137">
        <f t="shared" si="55"/>
        <v>0.06</v>
      </c>
      <c r="AD185" s="137">
        <f t="shared" si="55"/>
        <v>0.06</v>
      </c>
      <c r="AE185" s="137">
        <f t="shared" si="55"/>
        <v>0.06</v>
      </c>
      <c r="AF185" s="137">
        <f t="shared" si="55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7">
        <f t="shared" si="53"/>
        <v>0.11</v>
      </c>
      <c r="C186" s="136">
        <v>0.11</v>
      </c>
      <c r="D186" s="137">
        <f t="shared" si="54"/>
        <v>0.11</v>
      </c>
      <c r="E186" s="137">
        <f t="shared" si="54"/>
        <v>0.11</v>
      </c>
      <c r="F186" s="137">
        <f t="shared" si="54"/>
        <v>0.11</v>
      </c>
      <c r="G186" s="137">
        <f t="shared" si="54"/>
        <v>0.11</v>
      </c>
      <c r="H186" s="137">
        <f t="shared" si="54"/>
        <v>0.11</v>
      </c>
      <c r="I186" s="137">
        <f t="shared" si="54"/>
        <v>0.11</v>
      </c>
      <c r="J186" s="137">
        <f t="shared" si="54"/>
        <v>0.11</v>
      </c>
      <c r="K186" s="137">
        <f t="shared" si="54"/>
        <v>0.11</v>
      </c>
      <c r="L186" s="137">
        <f t="shared" si="54"/>
        <v>0.11</v>
      </c>
      <c r="M186" s="137">
        <f t="shared" si="54"/>
        <v>0.11</v>
      </c>
      <c r="N186" s="137">
        <f t="shared" si="54"/>
        <v>0.11</v>
      </c>
      <c r="O186" s="137">
        <f t="shared" si="54"/>
        <v>0.11</v>
      </c>
      <c r="P186" s="137">
        <f t="shared" si="54"/>
        <v>0.11</v>
      </c>
      <c r="Q186" s="137">
        <f t="shared" si="54"/>
        <v>0.11</v>
      </c>
      <c r="R186" s="137">
        <f t="shared" si="54"/>
        <v>0.11</v>
      </c>
      <c r="S186" s="137">
        <f t="shared" si="54"/>
        <v>0.11</v>
      </c>
      <c r="T186" s="137">
        <f t="shared" si="55"/>
        <v>0.11</v>
      </c>
      <c r="U186" s="137">
        <f t="shared" si="55"/>
        <v>0.11</v>
      </c>
      <c r="V186" s="137">
        <f t="shared" si="55"/>
        <v>0.11</v>
      </c>
      <c r="W186" s="137">
        <f t="shared" si="55"/>
        <v>0.11</v>
      </c>
      <c r="X186" s="137">
        <f t="shared" si="55"/>
        <v>0.11</v>
      </c>
      <c r="Y186" s="137">
        <f t="shared" si="55"/>
        <v>0.11</v>
      </c>
      <c r="Z186" s="137">
        <f t="shared" si="55"/>
        <v>0.11</v>
      </c>
      <c r="AA186" s="137">
        <f t="shared" si="55"/>
        <v>0.11</v>
      </c>
      <c r="AB186" s="137">
        <f t="shared" si="55"/>
        <v>0.11</v>
      </c>
      <c r="AC186" s="137">
        <f t="shared" si="55"/>
        <v>0.11</v>
      </c>
      <c r="AD186" s="137">
        <f t="shared" si="55"/>
        <v>0.11</v>
      </c>
      <c r="AE186" s="137">
        <f t="shared" si="55"/>
        <v>0.11</v>
      </c>
      <c r="AF186" s="137">
        <f t="shared" si="55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7">
        <f t="shared" si="53"/>
        <v>0.1</v>
      </c>
      <c r="C187" s="136">
        <v>0.1</v>
      </c>
      <c r="D187" s="137">
        <f t="shared" si="54"/>
        <v>0.1</v>
      </c>
      <c r="E187" s="137">
        <f t="shared" si="54"/>
        <v>0.1</v>
      </c>
      <c r="F187" s="137">
        <f t="shared" si="54"/>
        <v>0.1</v>
      </c>
      <c r="G187" s="137">
        <f t="shared" si="54"/>
        <v>0.1</v>
      </c>
      <c r="H187" s="137">
        <f t="shared" si="54"/>
        <v>0.1</v>
      </c>
      <c r="I187" s="137">
        <f t="shared" si="54"/>
        <v>0.1</v>
      </c>
      <c r="J187" s="137">
        <f t="shared" si="54"/>
        <v>0.1</v>
      </c>
      <c r="K187" s="137">
        <f t="shared" si="54"/>
        <v>0.1</v>
      </c>
      <c r="L187" s="137">
        <f t="shared" si="54"/>
        <v>0.1</v>
      </c>
      <c r="M187" s="137">
        <f t="shared" si="54"/>
        <v>0.1</v>
      </c>
      <c r="N187" s="137">
        <f t="shared" si="54"/>
        <v>0.1</v>
      </c>
      <c r="O187" s="137">
        <f t="shared" si="54"/>
        <v>0.1</v>
      </c>
      <c r="P187" s="137">
        <f t="shared" si="54"/>
        <v>0.1</v>
      </c>
      <c r="Q187" s="137">
        <f t="shared" si="54"/>
        <v>0.1</v>
      </c>
      <c r="R187" s="137">
        <f t="shared" si="54"/>
        <v>0.1</v>
      </c>
      <c r="S187" s="137">
        <f t="shared" si="55"/>
        <v>0.1</v>
      </c>
      <c r="T187" s="137">
        <f t="shared" si="55"/>
        <v>0.1</v>
      </c>
      <c r="U187" s="137">
        <f t="shared" si="55"/>
        <v>0.1</v>
      </c>
      <c r="V187" s="137">
        <f t="shared" si="55"/>
        <v>0.1</v>
      </c>
      <c r="W187" s="137">
        <f t="shared" si="55"/>
        <v>0.1</v>
      </c>
      <c r="X187" s="137">
        <f t="shared" si="55"/>
        <v>0.1</v>
      </c>
      <c r="Y187" s="137">
        <f t="shared" si="55"/>
        <v>0.1</v>
      </c>
      <c r="Z187" s="137">
        <f t="shared" si="55"/>
        <v>0.1</v>
      </c>
      <c r="AA187" s="137">
        <f t="shared" si="55"/>
        <v>0.1</v>
      </c>
      <c r="AB187" s="137">
        <f t="shared" si="55"/>
        <v>0.1</v>
      </c>
      <c r="AC187" s="137">
        <f t="shared" si="55"/>
        <v>0.1</v>
      </c>
      <c r="AD187" s="137">
        <f t="shared" si="55"/>
        <v>0.1</v>
      </c>
      <c r="AE187" s="137">
        <f t="shared" si="55"/>
        <v>0.1</v>
      </c>
      <c r="AF187" s="137">
        <f t="shared" si="55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7">
        <f t="shared" si="53"/>
        <v>0.09</v>
      </c>
      <c r="C188" s="136">
        <v>0.09</v>
      </c>
      <c r="D188" s="137">
        <f t="shared" si="54"/>
        <v>0.09</v>
      </c>
      <c r="E188" s="137">
        <f t="shared" si="54"/>
        <v>0.09</v>
      </c>
      <c r="F188" s="137">
        <f t="shared" si="54"/>
        <v>0.09</v>
      </c>
      <c r="G188" s="137">
        <f t="shared" si="54"/>
        <v>0.09</v>
      </c>
      <c r="H188" s="137">
        <f t="shared" si="54"/>
        <v>0.09</v>
      </c>
      <c r="I188" s="137">
        <f t="shared" si="54"/>
        <v>0.09</v>
      </c>
      <c r="J188" s="137">
        <f t="shared" si="54"/>
        <v>0.09</v>
      </c>
      <c r="K188" s="137">
        <f t="shared" si="54"/>
        <v>0.09</v>
      </c>
      <c r="L188" s="137">
        <f t="shared" si="54"/>
        <v>0.09</v>
      </c>
      <c r="M188" s="137">
        <f t="shared" si="54"/>
        <v>0.09</v>
      </c>
      <c r="N188" s="137">
        <f t="shared" si="54"/>
        <v>0.09</v>
      </c>
      <c r="O188" s="137">
        <f t="shared" si="54"/>
        <v>0.09</v>
      </c>
      <c r="P188" s="137">
        <f t="shared" si="54"/>
        <v>0.09</v>
      </c>
      <c r="Q188" s="137">
        <f t="shared" si="54"/>
        <v>0.09</v>
      </c>
      <c r="R188" s="137">
        <f t="shared" si="54"/>
        <v>0.09</v>
      </c>
      <c r="S188" s="137">
        <f t="shared" si="55"/>
        <v>0.09</v>
      </c>
      <c r="T188" s="137">
        <f t="shared" si="55"/>
        <v>0.09</v>
      </c>
      <c r="U188" s="137">
        <f t="shared" si="55"/>
        <v>0.09</v>
      </c>
      <c r="V188" s="137">
        <f t="shared" si="55"/>
        <v>0.09</v>
      </c>
      <c r="W188" s="137">
        <f t="shared" si="55"/>
        <v>0.09</v>
      </c>
      <c r="X188" s="137">
        <f t="shared" si="55"/>
        <v>0.09</v>
      </c>
      <c r="Y188" s="137">
        <f t="shared" si="55"/>
        <v>0.09</v>
      </c>
      <c r="Z188" s="137">
        <f t="shared" si="55"/>
        <v>0.09</v>
      </c>
      <c r="AA188" s="137">
        <f t="shared" si="55"/>
        <v>0.09</v>
      </c>
      <c r="AB188" s="137">
        <f t="shared" si="55"/>
        <v>0.09</v>
      </c>
      <c r="AC188" s="137">
        <f t="shared" si="55"/>
        <v>0.09</v>
      </c>
      <c r="AD188" s="137">
        <f t="shared" si="55"/>
        <v>0.09</v>
      </c>
      <c r="AE188" s="137">
        <f t="shared" si="55"/>
        <v>0.09</v>
      </c>
      <c r="AF188" s="137">
        <f t="shared" si="55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137">
        <f t="shared" si="53"/>
        <v>0.04</v>
      </c>
      <c r="C189" s="55">
        <v>0.04</v>
      </c>
      <c r="D189" s="137">
        <f t="shared" si="54"/>
        <v>0.04</v>
      </c>
      <c r="E189" s="137">
        <f t="shared" si="54"/>
        <v>0.04</v>
      </c>
      <c r="F189" s="137">
        <f t="shared" si="54"/>
        <v>0.04</v>
      </c>
      <c r="G189" s="137">
        <f t="shared" si="54"/>
        <v>0.04</v>
      </c>
      <c r="H189" s="137">
        <f t="shared" si="54"/>
        <v>0.04</v>
      </c>
      <c r="I189" s="137">
        <f t="shared" si="54"/>
        <v>0.04</v>
      </c>
      <c r="J189" s="137">
        <f t="shared" si="54"/>
        <v>0.04</v>
      </c>
      <c r="K189" s="137">
        <f t="shared" si="54"/>
        <v>0.04</v>
      </c>
      <c r="L189" s="137">
        <f t="shared" si="54"/>
        <v>0.04</v>
      </c>
      <c r="M189" s="137">
        <f t="shared" si="54"/>
        <v>0.04</v>
      </c>
      <c r="N189" s="137">
        <f t="shared" si="54"/>
        <v>0.04</v>
      </c>
      <c r="O189" s="137">
        <f t="shared" si="54"/>
        <v>0.04</v>
      </c>
      <c r="P189" s="137">
        <f t="shared" si="54"/>
        <v>0.04</v>
      </c>
      <c r="Q189" s="137">
        <f t="shared" si="54"/>
        <v>0.04</v>
      </c>
      <c r="R189" s="137">
        <f t="shared" si="54"/>
        <v>0.04</v>
      </c>
      <c r="S189" s="137">
        <f t="shared" si="55"/>
        <v>0.04</v>
      </c>
      <c r="T189" s="137">
        <f t="shared" si="55"/>
        <v>0.04</v>
      </c>
      <c r="U189" s="137">
        <f t="shared" si="55"/>
        <v>0.04</v>
      </c>
      <c r="V189" s="137">
        <f t="shared" si="55"/>
        <v>0.04</v>
      </c>
      <c r="W189" s="137">
        <f t="shared" si="55"/>
        <v>0.04</v>
      </c>
      <c r="X189" s="137">
        <f t="shared" si="55"/>
        <v>0.04</v>
      </c>
      <c r="Y189" s="137">
        <f t="shared" si="55"/>
        <v>0.04</v>
      </c>
      <c r="Z189" s="137">
        <f t="shared" si="55"/>
        <v>0.04</v>
      </c>
      <c r="AA189" s="137">
        <f t="shared" si="55"/>
        <v>0.04</v>
      </c>
      <c r="AB189" s="137">
        <f t="shared" si="55"/>
        <v>0.04</v>
      </c>
      <c r="AC189" s="137">
        <f t="shared" si="55"/>
        <v>0.04</v>
      </c>
      <c r="AD189" s="137">
        <f t="shared" si="55"/>
        <v>0.04</v>
      </c>
      <c r="AE189" s="137">
        <f t="shared" si="55"/>
        <v>0.04</v>
      </c>
      <c r="AF189" s="137">
        <f t="shared" si="55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137">
        <f t="shared" si="53"/>
        <v>2.3E-2</v>
      </c>
      <c r="C190" s="55">
        <v>2.3E-2</v>
      </c>
      <c r="D190" s="137">
        <f>C190</f>
        <v>2.3E-2</v>
      </c>
      <c r="E190" s="137">
        <f t="shared" si="54"/>
        <v>2.3E-2</v>
      </c>
      <c r="F190" s="137">
        <f t="shared" si="54"/>
        <v>2.3E-2</v>
      </c>
      <c r="G190" s="137">
        <f t="shared" si="54"/>
        <v>2.3E-2</v>
      </c>
      <c r="H190" s="137">
        <f t="shared" si="54"/>
        <v>2.3E-2</v>
      </c>
      <c r="I190" s="137">
        <f t="shared" si="54"/>
        <v>2.3E-2</v>
      </c>
      <c r="J190" s="137">
        <f t="shared" si="54"/>
        <v>2.3E-2</v>
      </c>
      <c r="K190" s="137">
        <f t="shared" si="54"/>
        <v>2.3E-2</v>
      </c>
      <c r="L190" s="137">
        <f t="shared" si="54"/>
        <v>2.3E-2</v>
      </c>
      <c r="M190" s="137">
        <f t="shared" si="54"/>
        <v>2.3E-2</v>
      </c>
      <c r="N190" s="137">
        <f t="shared" si="54"/>
        <v>2.3E-2</v>
      </c>
      <c r="O190" s="137">
        <f t="shared" si="54"/>
        <v>2.3E-2</v>
      </c>
      <c r="P190" s="137">
        <f t="shared" si="54"/>
        <v>2.3E-2</v>
      </c>
      <c r="Q190" s="137">
        <f t="shared" si="54"/>
        <v>2.3E-2</v>
      </c>
      <c r="R190" s="137">
        <f t="shared" si="54"/>
        <v>2.3E-2</v>
      </c>
      <c r="S190" s="137">
        <f t="shared" si="55"/>
        <v>2.3E-2</v>
      </c>
      <c r="T190" s="137">
        <f t="shared" si="55"/>
        <v>2.3E-2</v>
      </c>
      <c r="U190" s="137">
        <f t="shared" si="55"/>
        <v>2.3E-2</v>
      </c>
      <c r="V190" s="137">
        <f t="shared" si="55"/>
        <v>2.3E-2</v>
      </c>
      <c r="W190" s="137">
        <f t="shared" si="55"/>
        <v>2.3E-2</v>
      </c>
      <c r="X190" s="137">
        <f t="shared" si="55"/>
        <v>2.3E-2</v>
      </c>
      <c r="Y190" s="137">
        <f t="shared" si="55"/>
        <v>2.3E-2</v>
      </c>
      <c r="Z190" s="137">
        <f t="shared" si="55"/>
        <v>2.3E-2</v>
      </c>
      <c r="AA190" s="137">
        <f t="shared" si="55"/>
        <v>2.3E-2</v>
      </c>
      <c r="AB190" s="137">
        <f t="shared" si="55"/>
        <v>2.3E-2</v>
      </c>
      <c r="AC190" s="137">
        <f t="shared" si="55"/>
        <v>2.3E-2</v>
      </c>
      <c r="AD190" s="137">
        <f t="shared" si="55"/>
        <v>2.3E-2</v>
      </c>
      <c r="AE190" s="137">
        <f t="shared" si="55"/>
        <v>2.3E-2</v>
      </c>
      <c r="AF190" s="137">
        <f t="shared" si="55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>SUM(B101:B190)</f>
        <v>192.10600000000005</v>
      </c>
      <c r="C191" s="141">
        <f t="shared" ref="C191:AG191" si="56">SUM(C101:C190)</f>
        <v>194.70600000000002</v>
      </c>
      <c r="D191" s="141">
        <f t="shared" si="56"/>
        <v>194.70600000000002</v>
      </c>
      <c r="E191" s="141">
        <f t="shared" si="56"/>
        <v>194.70600000000002</v>
      </c>
      <c r="F191" s="141">
        <f t="shared" si="56"/>
        <v>194.70600000000002</v>
      </c>
      <c r="G191" s="141">
        <f t="shared" si="56"/>
        <v>194.70600000000002</v>
      </c>
      <c r="H191" s="141">
        <f t="shared" si="56"/>
        <v>194.70600000000002</v>
      </c>
      <c r="I191" s="141">
        <f t="shared" si="56"/>
        <v>194.70600000000002</v>
      </c>
      <c r="J191" s="141">
        <f t="shared" si="56"/>
        <v>192.10600000000005</v>
      </c>
      <c r="K191" s="141">
        <f t="shared" si="56"/>
        <v>192.10600000000005</v>
      </c>
      <c r="L191" s="141">
        <f t="shared" si="56"/>
        <v>192.10600000000005</v>
      </c>
      <c r="M191" s="141">
        <f t="shared" si="56"/>
        <v>192.10600000000005</v>
      </c>
      <c r="N191" s="141">
        <f t="shared" si="56"/>
        <v>192.10600000000005</v>
      </c>
      <c r="O191" s="141">
        <f t="shared" si="56"/>
        <v>192.10600000000005</v>
      </c>
      <c r="P191" s="141">
        <f t="shared" si="56"/>
        <v>192.10600000000005</v>
      </c>
      <c r="Q191" s="141">
        <f t="shared" si="56"/>
        <v>192.10600000000005</v>
      </c>
      <c r="R191" s="141">
        <f t="shared" si="56"/>
        <v>192.10600000000005</v>
      </c>
      <c r="S191" s="141">
        <f t="shared" si="56"/>
        <v>192.10600000000005</v>
      </c>
      <c r="T191" s="141">
        <f t="shared" si="56"/>
        <v>192.10600000000005</v>
      </c>
      <c r="U191" s="141">
        <f t="shared" si="56"/>
        <v>192.10600000000005</v>
      </c>
      <c r="V191" s="141">
        <f t="shared" si="56"/>
        <v>192.10600000000005</v>
      </c>
      <c r="W191" s="141">
        <f t="shared" si="56"/>
        <v>192.10600000000005</v>
      </c>
      <c r="X191" s="141">
        <f t="shared" si="56"/>
        <v>192.10600000000005</v>
      </c>
      <c r="Y191" s="141">
        <f t="shared" si="56"/>
        <v>192.10600000000005</v>
      </c>
      <c r="Z191" s="141">
        <f t="shared" si="56"/>
        <v>192.10600000000005</v>
      </c>
      <c r="AA191" s="141">
        <f t="shared" si="56"/>
        <v>192.10600000000005</v>
      </c>
      <c r="AB191" s="141">
        <f t="shared" si="56"/>
        <v>192.10600000000005</v>
      </c>
      <c r="AC191" s="141">
        <f t="shared" si="56"/>
        <v>192.10600000000005</v>
      </c>
      <c r="AD191" s="141">
        <f t="shared" si="56"/>
        <v>192.10600000000005</v>
      </c>
      <c r="AE191" s="141">
        <f t="shared" si="56"/>
        <v>192.10600000000005</v>
      </c>
      <c r="AF191" s="141">
        <f t="shared" si="56"/>
        <v>192.10600000000005</v>
      </c>
      <c r="AG191" s="142">
        <f t="shared" si="56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f t="shared" ref="B193:B198" si="57">AF193</f>
        <v>0.3</v>
      </c>
      <c r="C193" s="143">
        <v>0.3</v>
      </c>
      <c r="D193" s="143">
        <f t="shared" ref="D193:S198" si="58">C193</f>
        <v>0.3</v>
      </c>
      <c r="E193" s="143">
        <f t="shared" si="58"/>
        <v>0.3</v>
      </c>
      <c r="F193" s="143">
        <f t="shared" si="58"/>
        <v>0.3</v>
      </c>
      <c r="G193" s="143">
        <f t="shared" si="58"/>
        <v>0.3</v>
      </c>
      <c r="H193" s="143">
        <f t="shared" si="58"/>
        <v>0.3</v>
      </c>
      <c r="I193" s="143">
        <f t="shared" si="58"/>
        <v>0.3</v>
      </c>
      <c r="J193" s="143">
        <f t="shared" si="58"/>
        <v>0.3</v>
      </c>
      <c r="K193" s="143">
        <f t="shared" si="58"/>
        <v>0.3</v>
      </c>
      <c r="L193" s="143">
        <f t="shared" si="58"/>
        <v>0.3</v>
      </c>
      <c r="M193" s="143">
        <f t="shared" si="58"/>
        <v>0.3</v>
      </c>
      <c r="N193" s="143">
        <f t="shared" si="58"/>
        <v>0.3</v>
      </c>
      <c r="O193" s="143">
        <f t="shared" si="58"/>
        <v>0.3</v>
      </c>
      <c r="P193" s="143">
        <f t="shared" si="58"/>
        <v>0.3</v>
      </c>
      <c r="Q193" s="143">
        <f t="shared" si="58"/>
        <v>0.3</v>
      </c>
      <c r="R193" s="143">
        <f t="shared" si="58"/>
        <v>0.3</v>
      </c>
      <c r="S193" s="143">
        <f t="shared" si="58"/>
        <v>0.3</v>
      </c>
      <c r="T193" s="143">
        <f t="shared" ref="T193:AF198" si="59">S193</f>
        <v>0.3</v>
      </c>
      <c r="U193" s="143">
        <f t="shared" si="59"/>
        <v>0.3</v>
      </c>
      <c r="V193" s="143">
        <f t="shared" si="59"/>
        <v>0.3</v>
      </c>
      <c r="W193" s="143">
        <f t="shared" si="59"/>
        <v>0.3</v>
      </c>
      <c r="X193" s="143">
        <f t="shared" si="59"/>
        <v>0.3</v>
      </c>
      <c r="Y193" s="143">
        <f t="shared" si="59"/>
        <v>0.3</v>
      </c>
      <c r="Z193" s="143">
        <f t="shared" si="59"/>
        <v>0.3</v>
      </c>
      <c r="AA193" s="143">
        <f t="shared" si="59"/>
        <v>0.3</v>
      </c>
      <c r="AB193" s="143">
        <f t="shared" si="59"/>
        <v>0.3</v>
      </c>
      <c r="AC193" s="143">
        <f t="shared" si="59"/>
        <v>0.3</v>
      </c>
      <c r="AD193" s="143">
        <f t="shared" si="59"/>
        <v>0.3</v>
      </c>
      <c r="AE193" s="143">
        <f t="shared" si="59"/>
        <v>0.3</v>
      </c>
      <c r="AF193" s="143">
        <f t="shared" si="59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f t="shared" si="57"/>
        <v>0.4</v>
      </c>
      <c r="C194" s="137">
        <v>0.4</v>
      </c>
      <c r="D194" s="137">
        <f t="shared" si="58"/>
        <v>0.4</v>
      </c>
      <c r="E194" s="137">
        <f t="shared" si="58"/>
        <v>0.4</v>
      </c>
      <c r="F194" s="137">
        <f t="shared" si="58"/>
        <v>0.4</v>
      </c>
      <c r="G194" s="137">
        <f t="shared" si="58"/>
        <v>0.4</v>
      </c>
      <c r="H194" s="137">
        <f t="shared" si="58"/>
        <v>0.4</v>
      </c>
      <c r="I194" s="137">
        <f t="shared" si="58"/>
        <v>0.4</v>
      </c>
      <c r="J194" s="137">
        <f t="shared" si="58"/>
        <v>0.4</v>
      </c>
      <c r="K194" s="137">
        <f t="shared" si="58"/>
        <v>0.4</v>
      </c>
      <c r="L194" s="137">
        <f t="shared" si="58"/>
        <v>0.4</v>
      </c>
      <c r="M194" s="137">
        <f t="shared" si="58"/>
        <v>0.4</v>
      </c>
      <c r="N194" s="137">
        <f t="shared" si="58"/>
        <v>0.4</v>
      </c>
      <c r="O194" s="137">
        <f t="shared" si="58"/>
        <v>0.4</v>
      </c>
      <c r="P194" s="137">
        <f t="shared" si="58"/>
        <v>0.4</v>
      </c>
      <c r="Q194" s="137">
        <f t="shared" si="58"/>
        <v>0.4</v>
      </c>
      <c r="R194" s="137">
        <f t="shared" si="58"/>
        <v>0.4</v>
      </c>
      <c r="S194" s="137">
        <f t="shared" si="58"/>
        <v>0.4</v>
      </c>
      <c r="T194" s="137">
        <f t="shared" si="59"/>
        <v>0.4</v>
      </c>
      <c r="U194" s="137">
        <f t="shared" si="59"/>
        <v>0.4</v>
      </c>
      <c r="V194" s="137">
        <f t="shared" si="59"/>
        <v>0.4</v>
      </c>
      <c r="W194" s="137">
        <f>V194</f>
        <v>0.4</v>
      </c>
      <c r="X194" s="137">
        <f>W194</f>
        <v>0.4</v>
      </c>
      <c r="Y194" s="137">
        <f t="shared" si="59"/>
        <v>0.4</v>
      </c>
      <c r="Z194" s="137">
        <f t="shared" si="59"/>
        <v>0.4</v>
      </c>
      <c r="AA194" s="137">
        <f t="shared" si="59"/>
        <v>0.4</v>
      </c>
      <c r="AB194" s="137">
        <f t="shared" si="59"/>
        <v>0.4</v>
      </c>
      <c r="AC194" s="137">
        <f t="shared" si="59"/>
        <v>0.4</v>
      </c>
      <c r="AD194" s="137">
        <f t="shared" si="59"/>
        <v>0.4</v>
      </c>
      <c r="AE194" s="137">
        <f t="shared" si="59"/>
        <v>0.4</v>
      </c>
      <c r="AF194" s="137">
        <f t="shared" si="59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f t="shared" si="57"/>
        <v>1.5</v>
      </c>
      <c r="C195" s="137">
        <v>1.5</v>
      </c>
      <c r="D195" s="137">
        <f t="shared" si="58"/>
        <v>1.5</v>
      </c>
      <c r="E195" s="137">
        <f t="shared" si="58"/>
        <v>1.5</v>
      </c>
      <c r="F195" s="137">
        <f t="shared" si="58"/>
        <v>1.5</v>
      </c>
      <c r="G195" s="137">
        <f t="shared" si="58"/>
        <v>1.5</v>
      </c>
      <c r="H195" s="137">
        <f t="shared" si="58"/>
        <v>1.5</v>
      </c>
      <c r="I195" s="137">
        <f t="shared" si="58"/>
        <v>1.5</v>
      </c>
      <c r="J195" s="137">
        <f t="shared" si="58"/>
        <v>1.5</v>
      </c>
      <c r="K195" s="137">
        <f t="shared" si="58"/>
        <v>1.5</v>
      </c>
      <c r="L195" s="137">
        <f t="shared" si="58"/>
        <v>1.5</v>
      </c>
      <c r="M195" s="137">
        <f t="shared" si="58"/>
        <v>1.5</v>
      </c>
      <c r="N195" s="137">
        <f t="shared" si="58"/>
        <v>1.5</v>
      </c>
      <c r="O195" s="137">
        <f t="shared" si="58"/>
        <v>1.5</v>
      </c>
      <c r="P195" s="137">
        <f t="shared" si="58"/>
        <v>1.5</v>
      </c>
      <c r="Q195" s="137">
        <f t="shared" si="58"/>
        <v>1.5</v>
      </c>
      <c r="R195" s="137">
        <f t="shared" si="58"/>
        <v>1.5</v>
      </c>
      <c r="S195" s="137">
        <f t="shared" si="58"/>
        <v>1.5</v>
      </c>
      <c r="T195" s="137">
        <f t="shared" si="59"/>
        <v>1.5</v>
      </c>
      <c r="U195" s="137">
        <f t="shared" si="59"/>
        <v>1.5</v>
      </c>
      <c r="V195" s="137">
        <f t="shared" si="59"/>
        <v>1.5</v>
      </c>
      <c r="W195" s="137">
        <f t="shared" si="59"/>
        <v>1.5</v>
      </c>
      <c r="X195" s="137">
        <f t="shared" si="59"/>
        <v>1.5</v>
      </c>
      <c r="Y195" s="137">
        <f t="shared" si="59"/>
        <v>1.5</v>
      </c>
      <c r="Z195" s="137">
        <f t="shared" si="59"/>
        <v>1.5</v>
      </c>
      <c r="AA195" s="137">
        <f t="shared" si="59"/>
        <v>1.5</v>
      </c>
      <c r="AB195" s="137">
        <f t="shared" si="59"/>
        <v>1.5</v>
      </c>
      <c r="AC195" s="137">
        <f t="shared" si="59"/>
        <v>1.5</v>
      </c>
      <c r="AD195" s="137">
        <f t="shared" si="59"/>
        <v>1.5</v>
      </c>
      <c r="AE195" s="137">
        <f t="shared" si="59"/>
        <v>1.5</v>
      </c>
      <c r="AF195" s="137">
        <f t="shared" si="59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f t="shared" si="57"/>
        <v>0.3</v>
      </c>
      <c r="C196" s="137">
        <v>0.3</v>
      </c>
      <c r="D196" s="137">
        <f t="shared" si="58"/>
        <v>0.3</v>
      </c>
      <c r="E196" s="137">
        <f t="shared" si="58"/>
        <v>0.3</v>
      </c>
      <c r="F196" s="137">
        <f t="shared" si="58"/>
        <v>0.3</v>
      </c>
      <c r="G196" s="137">
        <f t="shared" si="58"/>
        <v>0.3</v>
      </c>
      <c r="H196" s="137">
        <f t="shared" si="58"/>
        <v>0.3</v>
      </c>
      <c r="I196" s="137">
        <f t="shared" si="58"/>
        <v>0.3</v>
      </c>
      <c r="J196" s="137">
        <f t="shared" si="58"/>
        <v>0.3</v>
      </c>
      <c r="K196" s="137">
        <f t="shared" si="58"/>
        <v>0.3</v>
      </c>
      <c r="L196" s="137">
        <f t="shared" si="58"/>
        <v>0.3</v>
      </c>
      <c r="M196" s="137">
        <f t="shared" si="58"/>
        <v>0.3</v>
      </c>
      <c r="N196" s="137">
        <f t="shared" si="58"/>
        <v>0.3</v>
      </c>
      <c r="O196" s="137">
        <f t="shared" si="58"/>
        <v>0.3</v>
      </c>
      <c r="P196" s="137">
        <f t="shared" si="58"/>
        <v>0.3</v>
      </c>
      <c r="Q196" s="137">
        <f t="shared" si="58"/>
        <v>0.3</v>
      </c>
      <c r="R196" s="137">
        <f t="shared" si="58"/>
        <v>0.3</v>
      </c>
      <c r="S196" s="137">
        <f t="shared" si="58"/>
        <v>0.3</v>
      </c>
      <c r="T196" s="137">
        <f t="shared" si="59"/>
        <v>0.3</v>
      </c>
      <c r="U196" s="137">
        <f t="shared" si="59"/>
        <v>0.3</v>
      </c>
      <c r="V196" s="137">
        <f t="shared" si="59"/>
        <v>0.3</v>
      </c>
      <c r="W196" s="137">
        <f t="shared" si="59"/>
        <v>0.3</v>
      </c>
      <c r="X196" s="137">
        <f t="shared" si="59"/>
        <v>0.3</v>
      </c>
      <c r="Y196" s="137">
        <f t="shared" si="59"/>
        <v>0.3</v>
      </c>
      <c r="Z196" s="137">
        <f t="shared" si="59"/>
        <v>0.3</v>
      </c>
      <c r="AA196" s="137">
        <f t="shared" si="59"/>
        <v>0.3</v>
      </c>
      <c r="AB196" s="137">
        <f t="shared" si="59"/>
        <v>0.3</v>
      </c>
      <c r="AC196" s="137">
        <f t="shared" si="59"/>
        <v>0.3</v>
      </c>
      <c r="AD196" s="137">
        <f t="shared" si="59"/>
        <v>0.3</v>
      </c>
      <c r="AE196" s="137">
        <f t="shared" si="59"/>
        <v>0.3</v>
      </c>
      <c r="AF196" s="137">
        <f t="shared" si="59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f t="shared" si="57"/>
        <v>0.4</v>
      </c>
      <c r="C197" s="137">
        <v>0.4</v>
      </c>
      <c r="D197" s="137">
        <f t="shared" si="58"/>
        <v>0.4</v>
      </c>
      <c r="E197" s="137">
        <f t="shared" si="58"/>
        <v>0.4</v>
      </c>
      <c r="F197" s="137">
        <f t="shared" si="58"/>
        <v>0.4</v>
      </c>
      <c r="G197" s="137">
        <f t="shared" si="58"/>
        <v>0.4</v>
      </c>
      <c r="H197" s="137">
        <f t="shared" si="58"/>
        <v>0.4</v>
      </c>
      <c r="I197" s="137">
        <f t="shared" si="58"/>
        <v>0.4</v>
      </c>
      <c r="J197" s="137">
        <f t="shared" si="58"/>
        <v>0.4</v>
      </c>
      <c r="K197" s="137">
        <f t="shared" si="58"/>
        <v>0.4</v>
      </c>
      <c r="L197" s="137">
        <f t="shared" si="58"/>
        <v>0.4</v>
      </c>
      <c r="M197" s="137">
        <f t="shared" si="58"/>
        <v>0.4</v>
      </c>
      <c r="N197" s="137">
        <f t="shared" si="58"/>
        <v>0.4</v>
      </c>
      <c r="O197" s="137">
        <f t="shared" si="58"/>
        <v>0.4</v>
      </c>
      <c r="P197" s="137">
        <f t="shared" si="58"/>
        <v>0.4</v>
      </c>
      <c r="Q197" s="137">
        <f t="shared" si="58"/>
        <v>0.4</v>
      </c>
      <c r="R197" s="137">
        <f t="shared" si="58"/>
        <v>0.4</v>
      </c>
      <c r="S197" s="137">
        <f t="shared" si="58"/>
        <v>0.4</v>
      </c>
      <c r="T197" s="137">
        <f t="shared" si="59"/>
        <v>0.4</v>
      </c>
      <c r="U197" s="137">
        <f t="shared" si="59"/>
        <v>0.4</v>
      </c>
      <c r="V197" s="137">
        <f t="shared" si="59"/>
        <v>0.4</v>
      </c>
      <c r="W197" s="137">
        <f t="shared" si="59"/>
        <v>0.4</v>
      </c>
      <c r="X197" s="137">
        <f t="shared" si="59"/>
        <v>0.4</v>
      </c>
      <c r="Y197" s="137">
        <f t="shared" si="59"/>
        <v>0.4</v>
      </c>
      <c r="Z197" s="137">
        <f t="shared" si="59"/>
        <v>0.4</v>
      </c>
      <c r="AA197" s="137">
        <f t="shared" si="59"/>
        <v>0.4</v>
      </c>
      <c r="AB197" s="137">
        <f t="shared" si="59"/>
        <v>0.4</v>
      </c>
      <c r="AC197" s="137">
        <f t="shared" si="59"/>
        <v>0.4</v>
      </c>
      <c r="AD197" s="137">
        <f t="shared" si="59"/>
        <v>0.4</v>
      </c>
      <c r="AE197" s="137">
        <f t="shared" si="59"/>
        <v>0.4</v>
      </c>
      <c r="AF197" s="137">
        <f t="shared" si="59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f t="shared" si="57"/>
        <v>0.64</v>
      </c>
      <c r="C198" s="146">
        <v>0.64</v>
      </c>
      <c r="D198" s="146">
        <f t="shared" si="58"/>
        <v>0.64</v>
      </c>
      <c r="E198" s="146">
        <f t="shared" si="58"/>
        <v>0.64</v>
      </c>
      <c r="F198" s="146">
        <f t="shared" si="58"/>
        <v>0.64</v>
      </c>
      <c r="G198" s="146">
        <f t="shared" si="58"/>
        <v>0.64</v>
      </c>
      <c r="H198" s="146">
        <f t="shared" si="58"/>
        <v>0.64</v>
      </c>
      <c r="I198" s="146">
        <f t="shared" si="58"/>
        <v>0.64</v>
      </c>
      <c r="J198" s="146">
        <f t="shared" si="58"/>
        <v>0.64</v>
      </c>
      <c r="K198" s="146">
        <f t="shared" si="58"/>
        <v>0.64</v>
      </c>
      <c r="L198" s="146">
        <f t="shared" si="58"/>
        <v>0.64</v>
      </c>
      <c r="M198" s="146">
        <f t="shared" si="58"/>
        <v>0.64</v>
      </c>
      <c r="N198" s="146">
        <f t="shared" si="58"/>
        <v>0.64</v>
      </c>
      <c r="O198" s="146">
        <f t="shared" si="58"/>
        <v>0.64</v>
      </c>
      <c r="P198" s="146">
        <f t="shared" si="58"/>
        <v>0.64</v>
      </c>
      <c r="Q198" s="146">
        <f t="shared" si="58"/>
        <v>0.64</v>
      </c>
      <c r="R198" s="146">
        <f t="shared" si="58"/>
        <v>0.64</v>
      </c>
      <c r="S198" s="146">
        <f t="shared" si="58"/>
        <v>0.64</v>
      </c>
      <c r="T198" s="146">
        <f t="shared" si="59"/>
        <v>0.64</v>
      </c>
      <c r="U198" s="146">
        <f t="shared" si="59"/>
        <v>0.64</v>
      </c>
      <c r="V198" s="146">
        <f t="shared" si="59"/>
        <v>0.64</v>
      </c>
      <c r="W198" s="146">
        <f t="shared" si="59"/>
        <v>0.64</v>
      </c>
      <c r="X198" s="146">
        <f t="shared" si="59"/>
        <v>0.64</v>
      </c>
      <c r="Y198" s="146">
        <f t="shared" si="59"/>
        <v>0.64</v>
      </c>
      <c r="Z198" s="146">
        <f t="shared" si="59"/>
        <v>0.64</v>
      </c>
      <c r="AA198" s="146">
        <f t="shared" si="59"/>
        <v>0.64</v>
      </c>
      <c r="AB198" s="146">
        <f t="shared" si="59"/>
        <v>0.64</v>
      </c>
      <c r="AC198" s="146">
        <f t="shared" si="59"/>
        <v>0.64</v>
      </c>
      <c r="AD198" s="146">
        <f t="shared" si="59"/>
        <v>0.64</v>
      </c>
      <c r="AE198" s="146">
        <f t="shared" si="59"/>
        <v>0.64</v>
      </c>
      <c r="AF198" s="146">
        <f t="shared" si="59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>SUM(C193:C198)</f>
        <v>3.54</v>
      </c>
      <c r="D199" s="149">
        <f t="shared" ref="D199:L199" si="60">SUM(D193:D198)</f>
        <v>3.54</v>
      </c>
      <c r="E199" s="149">
        <f t="shared" si="60"/>
        <v>3.54</v>
      </c>
      <c r="F199" s="149">
        <f t="shared" si="60"/>
        <v>3.54</v>
      </c>
      <c r="G199" s="149">
        <f t="shared" si="60"/>
        <v>3.54</v>
      </c>
      <c r="H199" s="149">
        <f t="shared" si="60"/>
        <v>3.54</v>
      </c>
      <c r="I199" s="149">
        <f t="shared" si="60"/>
        <v>3.54</v>
      </c>
      <c r="J199" s="149">
        <f t="shared" si="60"/>
        <v>3.54</v>
      </c>
      <c r="K199" s="149">
        <f t="shared" si="60"/>
        <v>3.54</v>
      </c>
      <c r="L199" s="149">
        <f t="shared" si="60"/>
        <v>3.54</v>
      </c>
      <c r="M199" s="149">
        <f>SUM(M193:M198)</f>
        <v>3.54</v>
      </c>
      <c r="N199" s="149">
        <f t="shared" ref="N199:S199" si="61">SUM(N193:N198)</f>
        <v>3.54</v>
      </c>
      <c r="O199" s="149">
        <f t="shared" si="61"/>
        <v>3.54</v>
      </c>
      <c r="P199" s="149">
        <f t="shared" si="61"/>
        <v>3.54</v>
      </c>
      <c r="Q199" s="149">
        <f t="shared" si="61"/>
        <v>3.54</v>
      </c>
      <c r="R199" s="149">
        <f t="shared" si="61"/>
        <v>3.54</v>
      </c>
      <c r="S199" s="149">
        <f t="shared" si="61"/>
        <v>3.54</v>
      </c>
      <c r="T199" s="149">
        <f>SUM(T193:T198)</f>
        <v>3.54</v>
      </c>
      <c r="U199" s="149">
        <f t="shared" ref="U199:AG199" si="62">SUM(U193:U198)</f>
        <v>3.54</v>
      </c>
      <c r="V199" s="149">
        <f t="shared" si="62"/>
        <v>3.54</v>
      </c>
      <c r="W199" s="149">
        <f t="shared" si="62"/>
        <v>3.54</v>
      </c>
      <c r="X199" s="149">
        <f t="shared" si="62"/>
        <v>3.54</v>
      </c>
      <c r="Y199" s="149">
        <f t="shared" si="62"/>
        <v>3.54</v>
      </c>
      <c r="Z199" s="149">
        <f t="shared" si="62"/>
        <v>3.54</v>
      </c>
      <c r="AA199" s="149">
        <f t="shared" si="62"/>
        <v>3.54</v>
      </c>
      <c r="AB199" s="149">
        <f t="shared" si="62"/>
        <v>3.54</v>
      </c>
      <c r="AC199" s="149">
        <f t="shared" si="62"/>
        <v>3.54</v>
      </c>
      <c r="AD199" s="149">
        <f t="shared" si="62"/>
        <v>3.54</v>
      </c>
      <c r="AE199" s="149">
        <f t="shared" si="62"/>
        <v>3.54</v>
      </c>
      <c r="AF199" s="149">
        <f t="shared" si="62"/>
        <v>3.54</v>
      </c>
      <c r="AG199" s="150">
        <f t="shared" si="62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MAX(G75:N75)</f>
        <v>1426.6399999999999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26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2078/08/26)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2078/08/26)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90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63">B75</f>
        <v>846.2399999999999</v>
      </c>
      <c r="U213" s="173">
        <f t="shared" si="63"/>
        <v>806.7399999999999</v>
      </c>
      <c r="V213" s="173">
        <f t="shared" si="63"/>
        <v>811.54</v>
      </c>
      <c r="W213" s="173">
        <f t="shared" si="63"/>
        <v>805.54</v>
      </c>
      <c r="X213" s="173">
        <f t="shared" si="63"/>
        <v>797.1400000000001</v>
      </c>
      <c r="Y213" s="173">
        <f t="shared" si="63"/>
        <v>877.94</v>
      </c>
      <c r="Z213" s="173">
        <f t="shared" si="63"/>
        <v>961.54</v>
      </c>
      <c r="AA213" s="173">
        <f t="shared" si="63"/>
        <v>1029.1399999999999</v>
      </c>
      <c r="AB213" s="173">
        <f t="shared" si="63"/>
        <v>1174.74</v>
      </c>
      <c r="AC213" s="173">
        <f t="shared" si="63"/>
        <v>1248.6399999999999</v>
      </c>
      <c r="AD213" s="173">
        <f t="shared" si="63"/>
        <v>1379.54</v>
      </c>
      <c r="AE213" s="173">
        <f t="shared" si="63"/>
        <v>1426.6399999999999</v>
      </c>
      <c r="AF213" s="173">
        <f t="shared" si="63"/>
        <v>1366.84</v>
      </c>
      <c r="AG213" s="173">
        <f t="shared" si="63"/>
        <v>1285.1399999999999</v>
      </c>
      <c r="AH213" s="173">
        <f t="shared" si="63"/>
        <v>1240.3399999999999</v>
      </c>
      <c r="AI213" s="173">
        <f t="shared" si="63"/>
        <v>1172.1399999999999</v>
      </c>
      <c r="AJ213" s="173">
        <f t="shared" si="63"/>
        <v>1130.8399999999999</v>
      </c>
      <c r="AK213" s="173">
        <f t="shared" si="63"/>
        <v>1174.74</v>
      </c>
      <c r="AL213" s="173">
        <f t="shared" si="63"/>
        <v>1201.24</v>
      </c>
      <c r="AM213" s="173">
        <f t="shared" si="63"/>
        <v>1219.94</v>
      </c>
      <c r="AN213" s="173">
        <f t="shared" si="63"/>
        <v>1256.2399999999998</v>
      </c>
      <c r="AO213" s="173">
        <f t="shared" si="63"/>
        <v>1423.1399999999999</v>
      </c>
      <c r="AP213" s="173">
        <f t="shared" si="63"/>
        <v>1430.3400000000001</v>
      </c>
      <c r="AQ213" s="173">
        <f t="shared" si="63"/>
        <v>1352.74</v>
      </c>
      <c r="AR213" s="173">
        <f t="shared" si="63"/>
        <v>1364.3400000000001</v>
      </c>
      <c r="AS213" s="173">
        <f t="shared" si="63"/>
        <v>1325.64</v>
      </c>
      <c r="AT213" s="173">
        <f t="shared" si="63"/>
        <v>1266.74</v>
      </c>
      <c r="AU213" s="173">
        <f t="shared" si="63"/>
        <v>1243.3399999999999</v>
      </c>
      <c r="AV213" s="173">
        <f t="shared" si="63"/>
        <v>1183.1399999999999</v>
      </c>
      <c r="AW213" s="173">
        <f t="shared" si="63"/>
        <v>1020.48</v>
      </c>
      <c r="AX213" s="173">
        <f t="shared" si="63"/>
        <v>933.54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E234" si="64">C198</f>
        <v>0.64</v>
      </c>
      <c r="C234" s="176">
        <f t="shared" si="64"/>
        <v>0.64</v>
      </c>
      <c r="D234" s="176">
        <f t="shared" si="64"/>
        <v>0.64</v>
      </c>
      <c r="E234" s="176">
        <f t="shared" si="64"/>
        <v>0.64</v>
      </c>
      <c r="F234" s="176">
        <f t="shared" si="64"/>
        <v>0.64</v>
      </c>
      <c r="G234" s="176">
        <f t="shared" si="64"/>
        <v>0.64</v>
      </c>
      <c r="H234" s="176">
        <f t="shared" si="64"/>
        <v>0.64</v>
      </c>
      <c r="I234" s="176">
        <f t="shared" si="64"/>
        <v>0.64</v>
      </c>
      <c r="J234" s="176">
        <f t="shared" si="64"/>
        <v>0.64</v>
      </c>
      <c r="K234" s="176">
        <f t="shared" si="64"/>
        <v>0.64</v>
      </c>
      <c r="L234" s="176">
        <f t="shared" si="64"/>
        <v>0.64</v>
      </c>
      <c r="M234" s="176">
        <f t="shared" si="64"/>
        <v>0.64</v>
      </c>
      <c r="N234" s="176">
        <f t="shared" si="64"/>
        <v>0.64</v>
      </c>
      <c r="O234" s="176">
        <f t="shared" si="64"/>
        <v>0.64</v>
      </c>
      <c r="P234" s="176">
        <f t="shared" si="64"/>
        <v>0.64</v>
      </c>
      <c r="Q234" s="176">
        <f t="shared" si="64"/>
        <v>0.64</v>
      </c>
      <c r="R234" s="176">
        <f t="shared" si="64"/>
        <v>0.64</v>
      </c>
      <c r="S234" s="176">
        <f t="shared" si="64"/>
        <v>0.64</v>
      </c>
      <c r="T234" s="176">
        <f t="shared" si="64"/>
        <v>0.64</v>
      </c>
      <c r="U234" s="176">
        <f t="shared" si="64"/>
        <v>0.64</v>
      </c>
      <c r="V234" s="176">
        <f t="shared" si="64"/>
        <v>0.64</v>
      </c>
      <c r="W234" s="176">
        <f t="shared" si="64"/>
        <v>0.64</v>
      </c>
      <c r="X234" s="176">
        <f t="shared" si="64"/>
        <v>0.64</v>
      </c>
      <c r="Y234" s="176">
        <f t="shared" si="64"/>
        <v>0.64</v>
      </c>
      <c r="Z234" s="176">
        <f t="shared" si="64"/>
        <v>0.64</v>
      </c>
      <c r="AA234" s="176">
        <f t="shared" si="64"/>
        <v>0.64</v>
      </c>
      <c r="AB234" s="176">
        <f t="shared" si="64"/>
        <v>0.64</v>
      </c>
      <c r="AC234" s="176">
        <f t="shared" si="64"/>
        <v>0.64</v>
      </c>
      <c r="AD234" s="176">
        <f t="shared" si="64"/>
        <v>0.64</v>
      </c>
      <c r="AE234" s="176">
        <f t="shared" si="64"/>
        <v>0.64</v>
      </c>
      <c r="AF234" s="176">
        <f>B198</f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5">IF(C202&lt;100,"",C202-520)</f>
        <v/>
      </c>
      <c r="D235" s="120" t="str">
        <f t="shared" si="65"/>
        <v/>
      </c>
      <c r="E235" s="120" t="str">
        <f t="shared" si="65"/>
        <v/>
      </c>
      <c r="F235" s="120" t="str">
        <f t="shared" si="65"/>
        <v/>
      </c>
      <c r="G235" s="120" t="str">
        <f t="shared" si="65"/>
        <v/>
      </c>
      <c r="H235" s="120" t="str">
        <f t="shared" si="65"/>
        <v/>
      </c>
      <c r="I235" s="120" t="str">
        <f t="shared" si="65"/>
        <v/>
      </c>
      <c r="J235" s="120" t="str">
        <f t="shared" si="65"/>
        <v/>
      </c>
      <c r="K235" s="120" t="str">
        <f t="shared" si="65"/>
        <v/>
      </c>
      <c r="L235" s="120" t="str">
        <f t="shared" si="65"/>
        <v/>
      </c>
      <c r="M235" s="120" t="str">
        <f t="shared" si="65"/>
        <v/>
      </c>
      <c r="N235" s="120" t="str">
        <f t="shared" si="65"/>
        <v/>
      </c>
      <c r="O235" s="120" t="str">
        <f t="shared" si="65"/>
        <v/>
      </c>
      <c r="P235" s="120" t="str">
        <f t="shared" si="65"/>
        <v/>
      </c>
      <c r="Q235" s="120" t="str">
        <f t="shared" si="65"/>
        <v/>
      </c>
      <c r="R235" s="120" t="str">
        <f t="shared" si="65"/>
        <v/>
      </c>
      <c r="S235" s="120" t="str">
        <f t="shared" si="65"/>
        <v/>
      </c>
      <c r="T235" s="120" t="str">
        <f t="shared" si="65"/>
        <v/>
      </c>
      <c r="U235" s="120" t="str">
        <f t="shared" si="65"/>
        <v/>
      </c>
      <c r="V235" s="120" t="str">
        <f t="shared" si="65"/>
        <v/>
      </c>
      <c r="W235" s="120" t="str">
        <f t="shared" si="65"/>
        <v/>
      </c>
      <c r="X235" s="120" t="str">
        <f t="shared" si="65"/>
        <v/>
      </c>
      <c r="Y235" s="120" t="str">
        <f t="shared" si="65"/>
        <v/>
      </c>
      <c r="Z235" s="120" t="str">
        <f t="shared" si="65"/>
        <v/>
      </c>
      <c r="AA235" s="120" t="str">
        <f t="shared" si="65"/>
        <v/>
      </c>
      <c r="AB235" s="120" t="str">
        <f t="shared" si="65"/>
        <v/>
      </c>
      <c r="AC235" s="120" t="str">
        <f t="shared" si="65"/>
        <v/>
      </c>
      <c r="AD235" s="120" t="str">
        <f t="shared" si="65"/>
        <v/>
      </c>
      <c r="AE235" s="120" t="str">
        <f t="shared" si="65"/>
        <v/>
      </c>
      <c r="AF235" s="120" t="str">
        <f t="shared" si="65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66">IF(B203&lt;100,"",B203-620)</f>
        <v/>
      </c>
      <c r="C236" s="120" t="str">
        <f t="shared" si="66"/>
        <v/>
      </c>
      <c r="D236" s="120" t="str">
        <f t="shared" si="66"/>
        <v/>
      </c>
      <c r="E236" s="120" t="str">
        <f t="shared" si="66"/>
        <v/>
      </c>
      <c r="F236" s="120" t="str">
        <f t="shared" si="66"/>
        <v/>
      </c>
      <c r="G236" s="120" t="str">
        <f t="shared" si="66"/>
        <v/>
      </c>
      <c r="H236" s="120" t="str">
        <f t="shared" si="66"/>
        <v/>
      </c>
      <c r="I236" s="120" t="str">
        <f t="shared" si="66"/>
        <v/>
      </c>
      <c r="J236" s="120" t="str">
        <f t="shared" si="66"/>
        <v/>
      </c>
      <c r="K236" s="120" t="str">
        <f t="shared" si="66"/>
        <v/>
      </c>
      <c r="L236" s="120" t="str">
        <f t="shared" si="66"/>
        <v/>
      </c>
      <c r="M236" s="120" t="str">
        <f t="shared" si="66"/>
        <v/>
      </c>
      <c r="N236" s="120" t="str">
        <f t="shared" si="66"/>
        <v/>
      </c>
      <c r="O236" s="120" t="str">
        <f t="shared" si="66"/>
        <v/>
      </c>
      <c r="P236" s="120" t="str">
        <f t="shared" si="66"/>
        <v/>
      </c>
      <c r="Q236" s="120" t="str">
        <f t="shared" si="66"/>
        <v/>
      </c>
      <c r="R236" s="120" t="str">
        <f t="shared" si="66"/>
        <v/>
      </c>
      <c r="S236" s="120" t="str">
        <f t="shared" si="66"/>
        <v/>
      </c>
      <c r="T236" s="120" t="str">
        <f t="shared" si="66"/>
        <v/>
      </c>
      <c r="U236" s="120" t="str">
        <f t="shared" si="66"/>
        <v/>
      </c>
      <c r="V236" s="120" t="str">
        <f t="shared" si="66"/>
        <v/>
      </c>
      <c r="W236" s="120" t="str">
        <f t="shared" si="66"/>
        <v/>
      </c>
      <c r="X236" s="120" t="str">
        <f t="shared" si="66"/>
        <v/>
      </c>
      <c r="Y236" s="120" t="str">
        <f t="shared" si="66"/>
        <v/>
      </c>
      <c r="Z236" s="120" t="str">
        <f t="shared" si="66"/>
        <v/>
      </c>
      <c r="AA236" s="120" t="str">
        <f t="shared" si="66"/>
        <v/>
      </c>
      <c r="AB236" s="120" t="str">
        <f t="shared" si="66"/>
        <v/>
      </c>
      <c r="AC236" s="120" t="str">
        <f t="shared" si="66"/>
        <v/>
      </c>
      <c r="AD236" s="120" t="str">
        <f t="shared" si="66"/>
        <v/>
      </c>
      <c r="AE236" s="120" t="str">
        <f t="shared" si="66"/>
        <v/>
      </c>
      <c r="AF236" s="120" t="str">
        <f t="shared" si="66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67">IF(B204&lt;100,"",B204-330)</f>
        <v/>
      </c>
      <c r="C237" s="120" t="str">
        <f t="shared" si="67"/>
        <v/>
      </c>
      <c r="D237" s="120" t="str">
        <f t="shared" si="67"/>
        <v/>
      </c>
      <c r="E237" s="120" t="str">
        <f t="shared" si="67"/>
        <v/>
      </c>
      <c r="F237" s="120" t="str">
        <f t="shared" si="67"/>
        <v/>
      </c>
      <c r="G237" s="120" t="str">
        <f t="shared" si="67"/>
        <v/>
      </c>
      <c r="H237" s="120" t="str">
        <f t="shared" si="67"/>
        <v/>
      </c>
      <c r="I237" s="120" t="str">
        <f t="shared" si="67"/>
        <v/>
      </c>
      <c r="J237" s="120" t="str">
        <f t="shared" si="67"/>
        <v/>
      </c>
      <c r="K237" s="120" t="str">
        <f t="shared" si="67"/>
        <v/>
      </c>
      <c r="L237" s="120" t="str">
        <f t="shared" si="67"/>
        <v/>
      </c>
      <c r="M237" s="120" t="str">
        <f t="shared" si="67"/>
        <v/>
      </c>
      <c r="N237" s="120" t="str">
        <f t="shared" si="67"/>
        <v/>
      </c>
      <c r="O237" s="120" t="str">
        <f t="shared" si="67"/>
        <v/>
      </c>
      <c r="P237" s="120" t="str">
        <f t="shared" si="67"/>
        <v/>
      </c>
      <c r="Q237" s="120" t="str">
        <f t="shared" si="67"/>
        <v/>
      </c>
      <c r="R237" s="120" t="str">
        <f t="shared" si="67"/>
        <v/>
      </c>
      <c r="S237" s="120" t="str">
        <f t="shared" si="67"/>
        <v/>
      </c>
      <c r="T237" s="120" t="str">
        <f t="shared" si="67"/>
        <v/>
      </c>
      <c r="U237" s="120" t="str">
        <f t="shared" si="67"/>
        <v/>
      </c>
      <c r="V237" s="120" t="str">
        <f t="shared" si="67"/>
        <v/>
      </c>
      <c r="W237" s="120" t="str">
        <f t="shared" si="67"/>
        <v/>
      </c>
      <c r="X237" s="120" t="str">
        <f t="shared" si="67"/>
        <v/>
      </c>
      <c r="Y237" s="120" t="str">
        <f t="shared" si="67"/>
        <v/>
      </c>
      <c r="Z237" s="120" t="str">
        <f t="shared" si="67"/>
        <v/>
      </c>
      <c r="AA237" s="120" t="str">
        <f t="shared" si="67"/>
        <v/>
      </c>
      <c r="AB237" s="120" t="str">
        <f t="shared" si="67"/>
        <v/>
      </c>
      <c r="AC237" s="120" t="str">
        <f t="shared" si="67"/>
        <v/>
      </c>
      <c r="AD237" s="120" t="str">
        <f t="shared" si="67"/>
        <v/>
      </c>
      <c r="AE237" s="120" t="str">
        <f t="shared" si="67"/>
        <v/>
      </c>
      <c r="AF237" s="120" t="str">
        <f t="shared" si="67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8">IF(C205&lt;100,"",C205-1500)</f>
        <v/>
      </c>
      <c r="D238" s="120" t="str">
        <f t="shared" si="68"/>
        <v/>
      </c>
      <c r="E238" s="120" t="str">
        <f t="shared" si="68"/>
        <v/>
      </c>
      <c r="F238" s="120" t="str">
        <f t="shared" si="68"/>
        <v/>
      </c>
      <c r="G238" s="120" t="str">
        <f t="shared" si="68"/>
        <v/>
      </c>
      <c r="H238" s="120" t="str">
        <f t="shared" si="68"/>
        <v/>
      </c>
      <c r="I238" s="120" t="str">
        <f t="shared" si="68"/>
        <v/>
      </c>
      <c r="J238" s="120" t="str">
        <f t="shared" si="68"/>
        <v/>
      </c>
      <c r="K238" s="120" t="str">
        <f t="shared" si="68"/>
        <v/>
      </c>
      <c r="L238" s="120" t="str">
        <f t="shared" si="68"/>
        <v/>
      </c>
      <c r="M238" s="120" t="str">
        <f t="shared" si="68"/>
        <v/>
      </c>
      <c r="N238" s="120" t="str">
        <f t="shared" si="68"/>
        <v/>
      </c>
      <c r="O238" s="120" t="str">
        <f t="shared" si="68"/>
        <v/>
      </c>
      <c r="P238" s="120" t="str">
        <f t="shared" si="68"/>
        <v/>
      </c>
      <c r="Q238" s="120" t="str">
        <f t="shared" si="68"/>
        <v/>
      </c>
      <c r="R238" s="120" t="str">
        <f t="shared" si="68"/>
        <v/>
      </c>
      <c r="S238" s="120" t="str">
        <f t="shared" si="68"/>
        <v/>
      </c>
      <c r="T238" s="120" t="str">
        <f t="shared" si="68"/>
        <v/>
      </c>
      <c r="U238" s="120" t="str">
        <f t="shared" si="68"/>
        <v/>
      </c>
      <c r="V238" s="120" t="str">
        <f t="shared" si="68"/>
        <v/>
      </c>
      <c r="W238" s="120" t="str">
        <f t="shared" si="68"/>
        <v/>
      </c>
      <c r="X238" s="120" t="str">
        <f t="shared" si="68"/>
        <v/>
      </c>
      <c r="Y238" s="120" t="str">
        <f t="shared" si="68"/>
        <v/>
      </c>
      <c r="Z238" s="120" t="str">
        <f t="shared" si="68"/>
        <v/>
      </c>
      <c r="AA238" s="120" t="str">
        <f t="shared" si="68"/>
        <v/>
      </c>
      <c r="AB238" s="120" t="str">
        <f t="shared" si="68"/>
        <v/>
      </c>
      <c r="AC238" s="120" t="str">
        <f t="shared" si="68"/>
        <v/>
      </c>
      <c r="AD238" s="120" t="str">
        <f t="shared" si="68"/>
        <v/>
      </c>
      <c r="AE238" s="120" t="str">
        <f t="shared" si="68"/>
        <v/>
      </c>
      <c r="AF238" s="120" t="str">
        <f t="shared" si="6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B4:D4"/>
    <mergeCell ref="E4:G4"/>
    <mergeCell ref="H4:I4"/>
    <mergeCell ref="A1:AF1"/>
    <mergeCell ref="AG1:AI1"/>
    <mergeCell ref="B2:B3"/>
    <mergeCell ref="D2:D3"/>
    <mergeCell ref="F2:F3"/>
    <mergeCell ref="H2:H3"/>
    <mergeCell ref="J2:J3"/>
    <mergeCell ref="P9:P10"/>
    <mergeCell ref="A9:A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AG9:AG10"/>
    <mergeCell ref="W9:W10"/>
    <mergeCell ref="X9:X10"/>
    <mergeCell ref="Y9:Y10"/>
    <mergeCell ref="Z9:Z10"/>
    <mergeCell ref="AA9:AA10"/>
    <mergeCell ref="AB9:AB10"/>
    <mergeCell ref="A210:B210"/>
    <mergeCell ref="B8:L8"/>
    <mergeCell ref="M8:R8"/>
    <mergeCell ref="S8:AA8"/>
    <mergeCell ref="AB8:AF8"/>
    <mergeCell ref="AC9:AC10"/>
    <mergeCell ref="AD9:AD10"/>
    <mergeCell ref="AE9:AE10"/>
    <mergeCell ref="AF9:AF10"/>
    <mergeCell ref="B9:B10"/>
    <mergeCell ref="Q9:Q10"/>
    <mergeCell ref="R9:R10"/>
    <mergeCell ref="S9:S10"/>
    <mergeCell ref="T9:T10"/>
    <mergeCell ref="U9:U10"/>
    <mergeCell ref="V9:V10"/>
  </mergeCells>
  <conditionalFormatting sqref="V3 AB3">
    <cfRule type="iconSet" priority="47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75">
      <iconSet iconSet="3TrafficLights2" reverse="1">
        <cfvo type="percent" val="0"/>
        <cfvo type="num" val="1"/>
        <cfvo type="num" val="1"/>
      </iconSet>
    </cfRule>
  </conditionalFormatting>
  <conditionalFormatting sqref="AB81:AF81 D193:AF199 J80:AF80 J82:AF82 J56:AF56 J81:R81 C74:AF78 C80:I82 I68:AF72 AB84:AF91 AF42:AF43 C56:H72 I56:I67 B9:AF10 B193:B199 B191 B34:B37 B42:B50 B94:B99 B12:B32 B53:B91 U212:AF212 J57:R67 S11:AE11 M53:AF55 S58:AF67">
    <cfRule type="expression" dxfId="1392" priority="467">
      <formula>B$9&gt;=20/24</formula>
    </cfRule>
    <cfRule type="expression" dxfId="1391" priority="468">
      <formula>AND(B$9&gt;=14/24,B$9&lt;20/24)</formula>
    </cfRule>
    <cfRule type="expression" dxfId="1390" priority="469">
      <formula>AND(B$9&gt;=8/24,B$9&lt;14/24)</formula>
    </cfRule>
    <cfRule type="expression" dxfId="1389" priority="470">
      <formula>B$9&lt;8/24</formula>
    </cfRule>
  </conditionalFormatting>
  <conditionalFormatting sqref="C191:AF191">
    <cfRule type="expression" dxfId="1388" priority="463">
      <formula>C$9&gt;=20/24</formula>
    </cfRule>
    <cfRule type="expression" dxfId="1387" priority="464">
      <formula>AND(C$9&gt;=14/24,C$9&lt;20/24)</formula>
    </cfRule>
    <cfRule type="expression" dxfId="1386" priority="465">
      <formula>AND(C$9&gt;=8/24,C$9&lt;14/24)</formula>
    </cfRule>
    <cfRule type="expression" dxfId="1385" priority="466">
      <formula>C$9&lt;8/24</formula>
    </cfRule>
  </conditionalFormatting>
  <conditionalFormatting sqref="AL4:AL6">
    <cfRule type="iconSet" priority="462">
      <iconSet iconSet="3TrafficLights2" reverse="1">
        <cfvo type="percent" val="0"/>
        <cfvo type="num" val="1"/>
        <cfvo type="num" val="1"/>
      </iconSet>
    </cfRule>
  </conditionalFormatting>
  <conditionalFormatting sqref="S57:AF57">
    <cfRule type="expression" dxfId="1384" priority="458">
      <formula>S$9&gt;=20/24</formula>
    </cfRule>
    <cfRule type="expression" dxfId="1383" priority="459">
      <formula>AND(S$9&gt;=14/24,S$9&lt;20/24)</formula>
    </cfRule>
    <cfRule type="expression" dxfId="1382" priority="460">
      <formula>AND(S$9&gt;=8/24,S$9&lt;14/24)</formula>
    </cfRule>
    <cfRule type="expression" dxfId="1381" priority="461">
      <formula>S$9&lt;8/24</formula>
    </cfRule>
  </conditionalFormatting>
  <conditionalFormatting sqref="S81:AA81">
    <cfRule type="expression" dxfId="1380" priority="442">
      <formula>S$9&gt;=20/24</formula>
    </cfRule>
    <cfRule type="expression" dxfId="1379" priority="443">
      <formula>AND(S$9&gt;=14/24,S$9&lt;20/24)</formula>
    </cfRule>
    <cfRule type="expression" dxfId="1378" priority="444">
      <formula>AND(S$9&gt;=8/24,S$9&lt;14/24)</formula>
    </cfRule>
    <cfRule type="expression" dxfId="1377" priority="445">
      <formula>S$9&lt;8/24</formula>
    </cfRule>
  </conditionalFormatting>
  <conditionalFormatting sqref="U84:AA84">
    <cfRule type="expression" dxfId="1376" priority="438">
      <formula>U$9&gt;=20/24</formula>
    </cfRule>
    <cfRule type="expression" dxfId="1375" priority="439">
      <formula>AND(U$9&gt;=14/24,U$9&lt;20/24)</formula>
    </cfRule>
    <cfRule type="expression" dxfId="1374" priority="440">
      <formula>AND(U$9&gt;=8/24,U$9&lt;14/24)</formula>
    </cfRule>
    <cfRule type="expression" dxfId="1373" priority="441">
      <formula>U$9&lt;8/24</formula>
    </cfRule>
  </conditionalFormatting>
  <conditionalFormatting sqref="AE37:AF37">
    <cfRule type="expression" dxfId="1372" priority="434">
      <formula>AE$9&gt;=20/24</formula>
    </cfRule>
    <cfRule type="expression" dxfId="1371" priority="435">
      <formula>AND(AE$9&gt;=14/24,AE$9&lt;20/24)</formula>
    </cfRule>
    <cfRule type="expression" dxfId="1370" priority="436">
      <formula>AND(AE$9&gt;=8/24,AE$9&lt;14/24)</formula>
    </cfRule>
    <cfRule type="expression" dxfId="1369" priority="437">
      <formula>AE$9&lt;8/24</formula>
    </cfRule>
  </conditionalFormatting>
  <conditionalFormatting sqref="AB94:AF97">
    <cfRule type="expression" dxfId="1368" priority="410">
      <formula>AB$9&gt;=20/24</formula>
    </cfRule>
    <cfRule type="expression" dxfId="1367" priority="411">
      <formula>AND(AB$9&gt;=14/24,AB$9&lt;20/24)</formula>
    </cfRule>
    <cfRule type="expression" dxfId="1366" priority="412">
      <formula>AND(AB$9&gt;=8/24,AB$9&lt;14/24)</formula>
    </cfRule>
    <cfRule type="expression" dxfId="1365" priority="413">
      <formula>AB$9&lt;8/24</formula>
    </cfRule>
  </conditionalFormatting>
  <conditionalFormatting sqref="U94:AA97">
    <cfRule type="expression" dxfId="1364" priority="402">
      <formula>U$9&gt;=20/24</formula>
    </cfRule>
    <cfRule type="expression" dxfId="1363" priority="403">
      <formula>AND(U$9&gt;=14/24,U$9&lt;20/24)</formula>
    </cfRule>
    <cfRule type="expression" dxfId="1362" priority="404">
      <formula>AND(U$9&gt;=8/24,U$9&lt;14/24)</formula>
    </cfRule>
    <cfRule type="expression" dxfId="1361" priority="405">
      <formula>U$9&lt;8/24</formula>
    </cfRule>
  </conditionalFormatting>
  <conditionalFormatting sqref="AG51 C11:L14 B45:B56 B35:B43 B18:B32 C16:L32 C34:L50 S38:AF38 AE37:AF37 AF39:AF43 S11:AF12 C51:AF56">
    <cfRule type="expression" dxfId="1360" priority="401">
      <formula>B11&gt;$AG11</formula>
    </cfRule>
  </conditionalFormatting>
  <conditionalFormatting sqref="A100:A156 A84:A97 A11:A14 A16:A32 A45:A72 A80:A82 A74:A78 A35:A43 A169:A199">
    <cfRule type="expression" dxfId="1359" priority="400">
      <formula>$AH11=0</formula>
    </cfRule>
  </conditionalFormatting>
  <conditionalFormatting sqref="AB98:AF98">
    <cfRule type="expression" dxfId="1358" priority="396">
      <formula>AB$9&gt;=20/24</formula>
    </cfRule>
    <cfRule type="expression" dxfId="1357" priority="397">
      <formula>AND(AB$9&gt;=14/24,AB$9&lt;20/24)</formula>
    </cfRule>
    <cfRule type="expression" dxfId="1356" priority="398">
      <formula>AND(AB$9&gt;=8/24,AB$9&lt;14/24)</formula>
    </cfRule>
    <cfRule type="expression" dxfId="1355" priority="399">
      <formula>AB$9&lt;8/24</formula>
    </cfRule>
  </conditionalFormatting>
  <conditionalFormatting sqref="U98:AA98">
    <cfRule type="expression" dxfId="1354" priority="392">
      <formula>U$9&gt;=20/24</formula>
    </cfRule>
    <cfRule type="expression" dxfId="1353" priority="393">
      <formula>AND(U$9&gt;=14/24,U$9&lt;20/24)</formula>
    </cfRule>
    <cfRule type="expression" dxfId="1352" priority="394">
      <formula>AND(U$9&gt;=8/24,U$9&lt;14/24)</formula>
    </cfRule>
    <cfRule type="expression" dxfId="1351" priority="395">
      <formula>U$9&lt;8/24</formula>
    </cfRule>
  </conditionalFormatting>
  <conditionalFormatting sqref="A98">
    <cfRule type="expression" dxfId="1350" priority="391">
      <formula>$AH98=0</formula>
    </cfRule>
  </conditionalFormatting>
  <conditionalFormatting sqref="C36:L36">
    <cfRule type="expression" dxfId="1349" priority="379">
      <formula>C$9&gt;=20/24</formula>
    </cfRule>
    <cfRule type="expression" dxfId="1348" priority="380">
      <formula>AND(C$9&gt;=14/24,C$9&lt;20/24)</formula>
    </cfRule>
    <cfRule type="expression" dxfId="1347" priority="381">
      <formula>AND(C$9&gt;=8/24,C$9&lt;14/24)</formula>
    </cfRule>
    <cfRule type="expression" dxfId="1346" priority="382">
      <formula>C$9&lt;8/24</formula>
    </cfRule>
  </conditionalFormatting>
  <conditionalFormatting sqref="AL32">
    <cfRule type="iconSet" priority="37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345" priority="372">
      <formula>$AH34=0</formula>
    </cfRule>
  </conditionalFormatting>
  <conditionalFormatting sqref="C83:AF83">
    <cfRule type="expression" dxfId="1344" priority="368">
      <formula>C$9&gt;=20/24</formula>
    </cfRule>
    <cfRule type="expression" dxfId="1343" priority="369">
      <formula>AND(C$9&gt;=14/24,C$9&lt;20/24)</formula>
    </cfRule>
    <cfRule type="expression" dxfId="1342" priority="370">
      <formula>AND(C$9&gt;=8/24,C$9&lt;14/24)</formula>
    </cfRule>
    <cfRule type="expression" dxfId="1341" priority="371">
      <formula>C$9&lt;8/24</formula>
    </cfRule>
  </conditionalFormatting>
  <conditionalFormatting sqref="A83">
    <cfRule type="expression" dxfId="1340" priority="367">
      <formula>$AH83=0</formula>
    </cfRule>
  </conditionalFormatting>
  <conditionalFormatting sqref="C15:L15">
    <cfRule type="expression" dxfId="1339" priority="366">
      <formula>C15&gt;$AG15</formula>
    </cfRule>
  </conditionalFormatting>
  <conditionalFormatting sqref="A15">
    <cfRule type="expression" dxfId="1338" priority="365">
      <formula>$AH15=0</formula>
    </cfRule>
  </conditionalFormatting>
  <conditionalFormatting sqref="A163:A168">
    <cfRule type="expression" dxfId="1337" priority="364">
      <formula>$AH163=0</formula>
    </cfRule>
  </conditionalFormatting>
  <conditionalFormatting sqref="A157:A162">
    <cfRule type="expression" dxfId="1336" priority="363">
      <formula>$AH157=0</formula>
    </cfRule>
  </conditionalFormatting>
  <conditionalFormatting sqref="A44">
    <cfRule type="expression" dxfId="1335" priority="357">
      <formula>$AH44=0</formula>
    </cfRule>
  </conditionalFormatting>
  <conditionalFormatting sqref="C79:AF79">
    <cfRule type="expression" dxfId="1334" priority="353">
      <formula>C$9&gt;=20/24</formula>
    </cfRule>
    <cfRule type="expression" dxfId="1333" priority="354">
      <formula>AND(C$9&gt;=14/24,C$9&lt;20/24)</formula>
    </cfRule>
    <cfRule type="expression" dxfId="1332" priority="355">
      <formula>AND(C$9&gt;=8/24,C$9&lt;14/24)</formula>
    </cfRule>
    <cfRule type="expression" dxfId="1331" priority="356">
      <formula>C$9&lt;8/24</formula>
    </cfRule>
  </conditionalFormatting>
  <conditionalFormatting sqref="A79">
    <cfRule type="expression" dxfId="1330" priority="352">
      <formula>$AH79=0</formula>
    </cfRule>
  </conditionalFormatting>
  <conditionalFormatting sqref="C73:AG73">
    <cfRule type="expression" dxfId="1329" priority="348">
      <formula>C$9&gt;=20/24</formula>
    </cfRule>
    <cfRule type="expression" dxfId="1328" priority="349">
      <formula>AND(C$9&gt;=14/24,C$9&lt;20/24)</formula>
    </cfRule>
    <cfRule type="expression" dxfId="1327" priority="350">
      <formula>AND(C$9&gt;=8/24,C$9&lt;14/24)</formula>
    </cfRule>
    <cfRule type="expression" dxfId="1326" priority="351">
      <formula>C$9&lt;8/24</formula>
    </cfRule>
  </conditionalFormatting>
  <conditionalFormatting sqref="A73">
    <cfRule type="expression" dxfId="1325" priority="347">
      <formula>$AH73=0</formula>
    </cfRule>
  </conditionalFormatting>
  <conditionalFormatting sqref="AL34:AL35 AL7:AL31">
    <cfRule type="iconSet" priority="477">
      <iconSet iconSet="3TrafficLights2" reverse="1">
        <cfvo type="percent" val="0"/>
        <cfvo type="num" val="1"/>
        <cfvo type="num" val="1"/>
      </iconSet>
    </cfRule>
  </conditionalFormatting>
  <conditionalFormatting sqref="U85:AA91">
    <cfRule type="expression" dxfId="1324" priority="339">
      <formula>U$9&gt;=20/24</formula>
    </cfRule>
    <cfRule type="expression" dxfId="1323" priority="340">
      <formula>AND(U$9&gt;=14/24,U$9&lt;20/24)</formula>
    </cfRule>
    <cfRule type="expression" dxfId="1322" priority="341">
      <formula>AND(U$9&gt;=8/24,U$9&lt;14/24)</formula>
    </cfRule>
    <cfRule type="expression" dxfId="1321" priority="342">
      <formula>U$9&lt;8/24</formula>
    </cfRule>
  </conditionalFormatting>
  <conditionalFormatting sqref="C84:R91 S85:T91">
    <cfRule type="expression" dxfId="1320" priority="335">
      <formula>C$9&gt;=20/24</formula>
    </cfRule>
    <cfRule type="expression" dxfId="1319" priority="336">
      <formula>AND(C$9&gt;=14/24,C$9&lt;20/24)</formula>
    </cfRule>
    <cfRule type="expression" dxfId="1318" priority="337">
      <formula>AND(C$9&gt;=8/24,C$9&lt;14/24)</formula>
    </cfRule>
    <cfRule type="expression" dxfId="1317" priority="338">
      <formula>C$9&lt;8/24</formula>
    </cfRule>
  </conditionalFormatting>
  <conditionalFormatting sqref="S84:T84">
    <cfRule type="expression" dxfId="1316" priority="331">
      <formula>S$9&gt;=20/24</formula>
    </cfRule>
    <cfRule type="expression" dxfId="1315" priority="332">
      <formula>AND(S$9&gt;=14/24,S$9&lt;20/24)</formula>
    </cfRule>
    <cfRule type="expression" dxfId="1314" priority="333">
      <formula>AND(S$9&gt;=8/24,S$9&lt;14/24)</formula>
    </cfRule>
    <cfRule type="expression" dxfId="1313" priority="334">
      <formula>S$9&lt;8/24</formula>
    </cfRule>
  </conditionalFormatting>
  <conditionalFormatting sqref="C94:F94 C95:N97">
    <cfRule type="expression" dxfId="1312" priority="327">
      <formula>C$9&gt;=20/24</formula>
    </cfRule>
    <cfRule type="expression" dxfId="1311" priority="328">
      <formula>AND(C$9&gt;=14/24,C$9&lt;20/24)</formula>
    </cfRule>
    <cfRule type="expression" dxfId="1310" priority="329">
      <formula>AND(C$9&gt;=8/24,C$9&lt;14/24)</formula>
    </cfRule>
    <cfRule type="expression" dxfId="1309" priority="330">
      <formula>C$9&lt;8/24</formula>
    </cfRule>
  </conditionalFormatting>
  <conditionalFormatting sqref="O94:R97">
    <cfRule type="expression" dxfId="1308" priority="323">
      <formula>O$9&gt;=20/24</formula>
    </cfRule>
    <cfRule type="expression" dxfId="1307" priority="324">
      <formula>AND(O$9&gt;=14/24,O$9&lt;20/24)</formula>
    </cfRule>
    <cfRule type="expression" dxfId="1306" priority="325">
      <formula>AND(O$9&gt;=8/24,O$9&lt;14/24)</formula>
    </cfRule>
    <cfRule type="expression" dxfId="1305" priority="326">
      <formula>O$9&lt;8/24</formula>
    </cfRule>
  </conditionalFormatting>
  <conditionalFormatting sqref="S94:T97">
    <cfRule type="expression" dxfId="1304" priority="319">
      <formula>S$9&gt;=20/24</formula>
    </cfRule>
    <cfRule type="expression" dxfId="1303" priority="320">
      <formula>AND(S$9&gt;=14/24,S$9&lt;20/24)</formula>
    </cfRule>
    <cfRule type="expression" dxfId="1302" priority="321">
      <formula>AND(S$9&gt;=8/24,S$9&lt;14/24)</formula>
    </cfRule>
    <cfRule type="expression" dxfId="1301" priority="322">
      <formula>S$9&lt;8/24</formula>
    </cfRule>
  </conditionalFormatting>
  <conditionalFormatting sqref="C98:N98">
    <cfRule type="expression" dxfId="1300" priority="315">
      <formula>C$9&gt;=20/24</formula>
    </cfRule>
    <cfRule type="expression" dxfId="1299" priority="316">
      <formula>AND(C$9&gt;=14/24,C$9&lt;20/24)</formula>
    </cfRule>
    <cfRule type="expression" dxfId="1298" priority="317">
      <formula>AND(C$9&gt;=8/24,C$9&lt;14/24)</formula>
    </cfRule>
    <cfRule type="expression" dxfId="1297" priority="318">
      <formula>C$9&lt;8/24</formula>
    </cfRule>
  </conditionalFormatting>
  <conditionalFormatting sqref="O98:R98">
    <cfRule type="expression" dxfId="1296" priority="311">
      <formula>O$9&gt;=20/24</formula>
    </cfRule>
    <cfRule type="expression" dxfId="1295" priority="312">
      <formula>AND(O$9&gt;=14/24,O$9&lt;20/24)</formula>
    </cfRule>
    <cfRule type="expression" dxfId="1294" priority="313">
      <formula>AND(O$9&gt;=8/24,O$9&lt;14/24)</formula>
    </cfRule>
    <cfRule type="expression" dxfId="1293" priority="314">
      <formula>O$9&lt;8/24</formula>
    </cfRule>
  </conditionalFormatting>
  <conditionalFormatting sqref="S98:T98">
    <cfRule type="expression" dxfId="1292" priority="307">
      <formula>S$9&gt;=20/24</formula>
    </cfRule>
    <cfRule type="expression" dxfId="1291" priority="308">
      <formula>AND(S$9&gt;=14/24,S$9&lt;20/24)</formula>
    </cfRule>
    <cfRule type="expression" dxfId="1290" priority="309">
      <formula>AND(S$9&gt;=8/24,S$9&lt;14/24)</formula>
    </cfRule>
    <cfRule type="expression" dxfId="1289" priority="310">
      <formula>S$9&lt;8/24</formula>
    </cfRule>
  </conditionalFormatting>
  <conditionalFormatting sqref="G94:N94">
    <cfRule type="expression" dxfId="1288" priority="303">
      <formula>G$9&gt;=20/24</formula>
    </cfRule>
    <cfRule type="expression" dxfId="1287" priority="304">
      <formula>AND(G$9&gt;=14/24,G$9&lt;20/24)</formula>
    </cfRule>
    <cfRule type="expression" dxfId="1286" priority="305">
      <formula>AND(G$9&gt;=8/24,G$9&lt;14/24)</formula>
    </cfRule>
    <cfRule type="expression" dxfId="1285" priority="306">
      <formula>G$9&lt;8/24</formula>
    </cfRule>
  </conditionalFormatting>
  <conditionalFormatting sqref="U94:AA94">
    <cfRule type="expression" dxfId="1284" priority="299">
      <formula>U$9&gt;=20/24</formula>
    </cfRule>
    <cfRule type="expression" dxfId="1283" priority="300">
      <formula>AND(U$9&gt;=14/24,U$9&lt;20/24)</formula>
    </cfRule>
    <cfRule type="expression" dxfId="1282" priority="301">
      <formula>AND(U$9&gt;=8/24,U$9&lt;14/24)</formula>
    </cfRule>
    <cfRule type="expression" dxfId="1281" priority="302">
      <formula>U$9&lt;8/24</formula>
    </cfRule>
  </conditionalFormatting>
  <conditionalFormatting sqref="O94:T94">
    <cfRule type="expression" dxfId="1280" priority="295">
      <formula>O$9&gt;=20/24</formula>
    </cfRule>
    <cfRule type="expression" dxfId="1279" priority="296">
      <formula>AND(O$9&gt;=14/24,O$9&lt;20/24)</formula>
    </cfRule>
    <cfRule type="expression" dxfId="1278" priority="297">
      <formula>AND(O$9&gt;=8/24,O$9&lt;14/24)</formula>
    </cfRule>
    <cfRule type="expression" dxfId="1277" priority="298">
      <formula>O$9&lt;8/24</formula>
    </cfRule>
  </conditionalFormatting>
  <conditionalFormatting sqref="AB99:AF99">
    <cfRule type="expression" dxfId="1276" priority="291">
      <formula>AB$9&gt;=20/24</formula>
    </cfRule>
    <cfRule type="expression" dxfId="1275" priority="292">
      <formula>AND(AB$9&gt;=14/24,AB$9&lt;20/24)</formula>
    </cfRule>
    <cfRule type="expression" dxfId="1274" priority="293">
      <formula>AND(AB$9&gt;=8/24,AB$9&lt;14/24)</formula>
    </cfRule>
    <cfRule type="expression" dxfId="1273" priority="294">
      <formula>AB$9&lt;8/24</formula>
    </cfRule>
  </conditionalFormatting>
  <conditionalFormatting sqref="U99:AA99">
    <cfRule type="expression" dxfId="1272" priority="287">
      <formula>U$9&gt;=20/24</formula>
    </cfRule>
    <cfRule type="expression" dxfId="1271" priority="288">
      <formula>AND(U$9&gt;=14/24,U$9&lt;20/24)</formula>
    </cfRule>
    <cfRule type="expression" dxfId="1270" priority="289">
      <formula>AND(U$9&gt;=8/24,U$9&lt;14/24)</formula>
    </cfRule>
    <cfRule type="expression" dxfId="1269" priority="290">
      <formula>U$9&lt;8/24</formula>
    </cfRule>
  </conditionalFormatting>
  <conditionalFormatting sqref="A99">
    <cfRule type="expression" dxfId="1268" priority="286">
      <formula>$AH99=0</formula>
    </cfRule>
  </conditionalFormatting>
  <conditionalFormatting sqref="C99:N99">
    <cfRule type="expression" dxfId="1267" priority="282">
      <formula>C$9&gt;=20/24</formula>
    </cfRule>
    <cfRule type="expression" dxfId="1266" priority="283">
      <formula>AND(C$9&gt;=14/24,C$9&lt;20/24)</formula>
    </cfRule>
    <cfRule type="expression" dxfId="1265" priority="284">
      <formula>AND(C$9&gt;=8/24,C$9&lt;14/24)</formula>
    </cfRule>
    <cfRule type="expression" dxfId="1264" priority="285">
      <formula>C$9&lt;8/24</formula>
    </cfRule>
  </conditionalFormatting>
  <conditionalFormatting sqref="O99:R99">
    <cfRule type="expression" dxfId="1263" priority="278">
      <formula>O$9&gt;=20/24</formula>
    </cfRule>
    <cfRule type="expression" dxfId="1262" priority="279">
      <formula>AND(O$9&gt;=14/24,O$9&lt;20/24)</formula>
    </cfRule>
    <cfRule type="expression" dxfId="1261" priority="280">
      <formula>AND(O$9&gt;=8/24,O$9&lt;14/24)</formula>
    </cfRule>
    <cfRule type="expression" dxfId="1260" priority="281">
      <formula>O$9&lt;8/24</formula>
    </cfRule>
  </conditionalFormatting>
  <conditionalFormatting sqref="S99:T99">
    <cfRule type="expression" dxfId="1259" priority="274">
      <formula>S$9&gt;=20/24</formula>
    </cfRule>
    <cfRule type="expression" dxfId="1258" priority="275">
      <formula>AND(S$9&gt;=14/24,S$9&lt;20/24)</formula>
    </cfRule>
    <cfRule type="expression" dxfId="1257" priority="276">
      <formula>AND(S$9&gt;=8/24,S$9&lt;14/24)</formula>
    </cfRule>
    <cfRule type="expression" dxfId="1256" priority="277">
      <formula>S$9&lt;8/24</formula>
    </cfRule>
  </conditionalFormatting>
  <conditionalFormatting sqref="AL33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S12:AF12">
    <cfRule type="expression" dxfId="1255" priority="247">
      <formula>S$9&gt;=20/24</formula>
    </cfRule>
    <cfRule type="expression" dxfId="1254" priority="248">
      <formula>AND(S$9&gt;=14/24,S$9&lt;20/24)</formula>
    </cfRule>
    <cfRule type="expression" dxfId="1253" priority="249">
      <formula>AND(S$9&gt;=8/24,S$9&lt;14/24)</formula>
    </cfRule>
    <cfRule type="expression" dxfId="1252" priority="250">
      <formula>S$9&lt;8/24</formula>
    </cfRule>
  </conditionalFormatting>
  <conditionalFormatting sqref="B11">
    <cfRule type="expression" dxfId="1251" priority="136">
      <formula>B11&gt;$AG11</formula>
    </cfRule>
  </conditionalFormatting>
  <conditionalFormatting sqref="B34">
    <cfRule type="expression" dxfId="1250" priority="119">
      <formula>B34&gt;$AG34</formula>
    </cfRule>
  </conditionalFormatting>
  <conditionalFormatting sqref="B44">
    <cfRule type="expression" dxfId="1249" priority="110">
      <formula>B44&gt;$AG44</formula>
    </cfRule>
  </conditionalFormatting>
  <conditionalFormatting sqref="B8 M8 S8 AB8">
    <cfRule type="expression" dxfId="1248" priority="973">
      <formula>C$9&gt;=20/24</formula>
    </cfRule>
    <cfRule type="expression" dxfId="1247" priority="974">
      <formula>AND(C$9&gt;=14/24,C$9&lt;20/24)</formula>
    </cfRule>
    <cfRule type="expression" dxfId="1246" priority="975">
      <formula>AND(C$9&gt;=8/24,C$9&lt;14/24)</formula>
    </cfRule>
    <cfRule type="expression" dxfId="1245" priority="976">
      <formula>C$9&lt;8/24</formula>
    </cfRule>
  </conditionalFormatting>
  <conditionalFormatting sqref="A200">
    <cfRule type="expression" dxfId="1244" priority="1004">
      <formula>$AH200=0</formula>
    </cfRule>
  </conditionalFormatting>
  <conditionalFormatting sqref="AH212:AX212">
    <cfRule type="expression" dxfId="1243" priority="1469">
      <formula>AG$9&gt;=20/24</formula>
    </cfRule>
    <cfRule type="expression" dxfId="1242" priority="1470">
      <formula>AND(AG$9&gt;=14/24,AG$9&lt;20/24)</formula>
    </cfRule>
    <cfRule type="expression" dxfId="1241" priority="1471">
      <formula>AND(AG$9&gt;=8/24,AG$9&lt;14/24)</formula>
    </cfRule>
    <cfRule type="expression" dxfId="1240" priority="1472">
      <formula>AG$9&lt;8/24</formula>
    </cfRule>
  </conditionalFormatting>
  <conditionalFormatting sqref="AG212">
    <cfRule type="expression" dxfId="1239" priority="1488">
      <formula>B$9&gt;=20/24</formula>
    </cfRule>
    <cfRule type="expression" dxfId="1238" priority="1489">
      <formula>AND(B$9&gt;=14/24,B$9&lt;20/24)</formula>
    </cfRule>
    <cfRule type="expression" dxfId="1237" priority="1490">
      <formula>AND(B$9&gt;=8/24,B$9&lt;14/24)</formula>
    </cfRule>
    <cfRule type="expression" dxfId="1236" priority="1491">
      <formula>B$9&lt;8/24</formula>
    </cfRule>
  </conditionalFormatting>
  <conditionalFormatting sqref="T212">
    <cfRule type="expression" dxfId="1235" priority="1660">
      <formula>AX$9&gt;=20/24</formula>
    </cfRule>
    <cfRule type="expression" dxfId="1234" priority="1661">
      <formula>AND(AX$9&gt;=14/24,AX$9&lt;20/24)</formula>
    </cfRule>
    <cfRule type="expression" dxfId="1233" priority="1662">
      <formula>AND(AX$9&gt;=8/24,AX$9&lt;14/24)</formula>
    </cfRule>
    <cfRule type="expression" dxfId="1232" priority="1663">
      <formula>AX$9&lt;8/24</formula>
    </cfRule>
  </conditionalFormatting>
  <conditionalFormatting sqref="S8">
    <cfRule type="expression" dxfId="1231" priority="73">
      <formula>U$9&gt;=20/24</formula>
    </cfRule>
    <cfRule type="expression" dxfId="1230" priority="74">
      <formula>AND(U$9&gt;=14/24,U$9&lt;20/24)</formula>
    </cfRule>
    <cfRule type="expression" dxfId="1229" priority="75">
      <formula>AND(U$9&gt;=8/24,U$9&lt;14/24)</formula>
    </cfRule>
    <cfRule type="expression" dxfId="1228" priority="76">
      <formula>U$9&lt;8/24</formula>
    </cfRule>
  </conditionalFormatting>
  <conditionalFormatting sqref="AB8">
    <cfRule type="expression" dxfId="1227" priority="69">
      <formula>AD$9&gt;=20/24</formula>
    </cfRule>
    <cfRule type="expression" dxfId="1226" priority="70">
      <formula>AND(AD$9&gt;=14/24,AD$9&lt;20/24)</formula>
    </cfRule>
    <cfRule type="expression" dxfId="1225" priority="71">
      <formula>AND(AD$9&gt;=8/24,AD$9&lt;14/24)</formula>
    </cfRule>
    <cfRule type="expression" dxfId="1224" priority="72">
      <formula>AD$9&lt;8/24</formula>
    </cfRule>
  </conditionalFormatting>
  <conditionalFormatting sqref="Q11:R11 O37:AD37">
    <cfRule type="expression" dxfId="1223" priority="65">
      <formula>O$9&gt;=20/24</formula>
    </cfRule>
    <cfRule type="expression" dxfId="1222" priority="66">
      <formula>AND(O$9&gt;=14/24,O$9&lt;20/24)</formula>
    </cfRule>
    <cfRule type="expression" dxfId="1221" priority="67">
      <formula>AND(O$9&gt;=8/24,O$9&lt;14/24)</formula>
    </cfRule>
    <cfRule type="expression" dxfId="1220" priority="68">
      <formula>O$9&lt;8/24</formula>
    </cfRule>
  </conditionalFormatting>
  <conditionalFormatting sqref="M38:R38 Q11:R11 O37:AD37">
    <cfRule type="expression" dxfId="1219" priority="64">
      <formula>M11&gt;$AG11</formula>
    </cfRule>
  </conditionalFormatting>
  <conditionalFormatting sqref="M37:N37 M11:P14 Q12:R14 S13:AF14 M16:AF32">
    <cfRule type="expression" dxfId="1218" priority="55">
      <formula>M$9&gt;=20/24</formula>
    </cfRule>
    <cfRule type="expression" dxfId="1217" priority="56">
      <formula>AND(M$9&gt;=14/24,M$9&lt;20/24)</formula>
    </cfRule>
    <cfRule type="expression" dxfId="1216" priority="57">
      <formula>AND(M$9&gt;=8/24,M$9&lt;14/24)</formula>
    </cfRule>
    <cfRule type="expression" dxfId="1215" priority="58">
      <formula>M$9&lt;8/24</formula>
    </cfRule>
  </conditionalFormatting>
  <conditionalFormatting sqref="M35:AF35">
    <cfRule type="expression" dxfId="1214" priority="51">
      <formula>M$9&gt;=20/24</formula>
    </cfRule>
    <cfRule type="expression" dxfId="1213" priority="52">
      <formula>AND(M$9&gt;=14/24,M$9&lt;20/24)</formula>
    </cfRule>
    <cfRule type="expression" dxfId="1212" priority="53">
      <formula>AND(M$9&gt;=8/24,M$9&lt;14/24)</formula>
    </cfRule>
    <cfRule type="expression" dxfId="1211" priority="54">
      <formula>M$9&lt;8/24</formula>
    </cfRule>
  </conditionalFormatting>
  <conditionalFormatting sqref="M35:N37 M11:P14 Q12:R14 S13:AF14 O35:AF36 M16:AF32">
    <cfRule type="expression" dxfId="1210" priority="50">
      <formula>M11&gt;$AG11</formula>
    </cfRule>
  </conditionalFormatting>
  <conditionalFormatting sqref="M36:AF36">
    <cfRule type="expression" dxfId="1209" priority="46">
      <formula>M$9&gt;=20/24</formula>
    </cfRule>
    <cfRule type="expression" dxfId="1208" priority="47">
      <formula>AND(M$9&gt;=14/24,M$9&lt;20/24)</formula>
    </cfRule>
    <cfRule type="expression" dxfId="1207" priority="48">
      <formula>AND(M$9&gt;=8/24,M$9&lt;14/24)</formula>
    </cfRule>
    <cfRule type="expression" dxfId="1206" priority="49">
      <formula>M$9&lt;8/24</formula>
    </cfRule>
  </conditionalFormatting>
  <conditionalFormatting sqref="M34:AF34">
    <cfRule type="expression" dxfId="1205" priority="42">
      <formula>M$9&gt;=20/24</formula>
    </cfRule>
    <cfRule type="expression" dxfId="1204" priority="43">
      <formula>AND(M$9&gt;=14/24,M$9&lt;20/24)</formula>
    </cfRule>
    <cfRule type="expression" dxfId="1203" priority="44">
      <formula>AND(M$9&gt;=8/24,M$9&lt;14/24)</formula>
    </cfRule>
    <cfRule type="expression" dxfId="1202" priority="45">
      <formula>M$9&lt;8/24</formula>
    </cfRule>
  </conditionalFormatting>
  <conditionalFormatting sqref="M34:AF34">
    <cfRule type="expression" dxfId="1201" priority="41">
      <formula>M34&gt;$AG34</formula>
    </cfRule>
  </conditionalFormatting>
  <conditionalFormatting sqref="M15:AF15">
    <cfRule type="expression" dxfId="1200" priority="37">
      <formula>M$9&gt;=20/24</formula>
    </cfRule>
    <cfRule type="expression" dxfId="1199" priority="38">
      <formula>AND(M$9&gt;=14/24,M$9&lt;20/24)</formula>
    </cfRule>
    <cfRule type="expression" dxfId="1198" priority="39">
      <formula>AND(M$9&gt;=8/24,M$9&lt;14/24)</formula>
    </cfRule>
    <cfRule type="expression" dxfId="1197" priority="40">
      <formula>M$9&lt;8/24</formula>
    </cfRule>
  </conditionalFormatting>
  <conditionalFormatting sqref="M15:AF15">
    <cfRule type="expression" dxfId="1196" priority="36">
      <formula>M15&gt;$AG15</formula>
    </cfRule>
  </conditionalFormatting>
  <conditionalFormatting sqref="O39:AE42">
    <cfRule type="expression" dxfId="1195" priority="32">
      <formula>O$9&gt;=20/24</formula>
    </cfRule>
    <cfRule type="expression" dxfId="1194" priority="33">
      <formula>AND(O$9&gt;=14/24,O$9&lt;20/24)</formula>
    </cfRule>
    <cfRule type="expression" dxfId="1193" priority="34">
      <formula>AND(O$9&gt;=8/24,O$9&lt;14/24)</formula>
    </cfRule>
    <cfRule type="expression" dxfId="1192" priority="35">
      <formula>O$9&lt;8/24</formula>
    </cfRule>
  </conditionalFormatting>
  <conditionalFormatting sqref="O43:AE43">
    <cfRule type="expression" dxfId="1191" priority="28">
      <formula>O$9&gt;=20/24</formula>
    </cfRule>
    <cfRule type="expression" dxfId="1190" priority="29">
      <formula>AND(O$9&gt;=14/24,O$9&lt;20/24)</formula>
    </cfRule>
    <cfRule type="expression" dxfId="1189" priority="30">
      <formula>AND(O$9&gt;=8/24,O$9&lt;14/24)</formula>
    </cfRule>
    <cfRule type="expression" dxfId="1188" priority="31">
      <formula>O$9&lt;8/24</formula>
    </cfRule>
  </conditionalFormatting>
  <conditionalFormatting sqref="O39:AE43">
    <cfRule type="expression" dxfId="1187" priority="27">
      <formula>O39&gt;$AG39</formula>
    </cfRule>
  </conditionalFormatting>
  <conditionalFormatting sqref="M39:N42 M45:AF48">
    <cfRule type="expression" dxfId="1186" priority="23">
      <formula>M$9&gt;=20/24</formula>
    </cfRule>
    <cfRule type="expression" dxfId="1185" priority="24">
      <formula>AND(M$9&gt;=14/24,M$9&lt;20/24)</formula>
    </cfRule>
    <cfRule type="expression" dxfId="1184" priority="25">
      <formula>AND(M$9&gt;=8/24,M$9&lt;14/24)</formula>
    </cfRule>
    <cfRule type="expression" dxfId="1183" priority="26">
      <formula>M$9&lt;8/24</formula>
    </cfRule>
  </conditionalFormatting>
  <conditionalFormatting sqref="M43:P43">
    <cfRule type="expression" dxfId="1182" priority="19">
      <formula>M$9&gt;=20/24</formula>
    </cfRule>
    <cfRule type="expression" dxfId="1181" priority="20">
      <formula>AND(M$9&gt;=14/24,M$9&lt;20/24)</formula>
    </cfRule>
    <cfRule type="expression" dxfId="1180" priority="21">
      <formula>AND(M$9&gt;=8/24,M$9&lt;14/24)</formula>
    </cfRule>
    <cfRule type="expression" dxfId="1179" priority="22">
      <formula>M$9&lt;8/24</formula>
    </cfRule>
  </conditionalFormatting>
  <conditionalFormatting sqref="M49:AF49">
    <cfRule type="expression" dxfId="1178" priority="15">
      <formula>M$9&gt;=20/24</formula>
    </cfRule>
    <cfRule type="expression" dxfId="1177" priority="16">
      <formula>AND(M$9&gt;=14/24,M$9&lt;20/24)</formula>
    </cfRule>
    <cfRule type="expression" dxfId="1176" priority="17">
      <formula>AND(M$9&gt;=8/24,M$9&lt;14/24)</formula>
    </cfRule>
    <cfRule type="expression" dxfId="1175" priority="18">
      <formula>M$9&lt;8/24</formula>
    </cfRule>
  </conditionalFormatting>
  <conditionalFormatting sqref="M50:AF50">
    <cfRule type="expression" dxfId="1174" priority="11">
      <formula>M$9&gt;=20/24</formula>
    </cfRule>
    <cfRule type="expression" dxfId="1173" priority="12">
      <formula>AND(M$9&gt;=14/24,M$9&lt;20/24)</formula>
    </cfRule>
    <cfRule type="expression" dxfId="1172" priority="13">
      <formula>AND(M$9&gt;=8/24,M$9&lt;14/24)</formula>
    </cfRule>
    <cfRule type="expression" dxfId="1171" priority="14">
      <formula>M$9&lt;8/24</formula>
    </cfRule>
  </conditionalFormatting>
  <conditionalFormatting sqref="M45:AF48">
    <cfRule type="expression" dxfId="1170" priority="7">
      <formula>M$9&gt;=20/24</formula>
    </cfRule>
    <cfRule type="expression" dxfId="1169" priority="8">
      <formula>AND(M$9&gt;=14/24,M$9&lt;20/24)</formula>
    </cfRule>
    <cfRule type="expression" dxfId="1168" priority="9">
      <formula>AND(M$9&gt;=8/24,M$9&lt;14/24)</formula>
    </cfRule>
    <cfRule type="expression" dxfId="1167" priority="10">
      <formula>M$9&lt;8/24</formula>
    </cfRule>
  </conditionalFormatting>
  <conditionalFormatting sqref="M39:N43 M45:AF50">
    <cfRule type="expression" dxfId="1166" priority="6">
      <formula>M39&gt;$AG39</formula>
    </cfRule>
  </conditionalFormatting>
  <conditionalFormatting sqref="M44:AF44">
    <cfRule type="expression" dxfId="1165" priority="2">
      <formula>M$9&gt;=20/24</formula>
    </cfRule>
    <cfRule type="expression" dxfId="1164" priority="3">
      <formula>AND(M$9&gt;=14/24,M$9&lt;20/24)</formula>
    </cfRule>
    <cfRule type="expression" dxfId="1163" priority="4">
      <formula>AND(M$9&gt;=8/24,M$9&lt;14/24)</formula>
    </cfRule>
    <cfRule type="expression" dxfId="1162" priority="5">
      <formula>M$9&lt;8/24</formula>
    </cfRule>
  </conditionalFormatting>
  <conditionalFormatting sqref="M44:AF44">
    <cfRule type="expression" dxfId="1161" priority="1">
      <formula>M44&gt;$AG44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4" id="{BE6FB8F4-62FD-49C8-B107-5693D6F4330B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5" id="{E69E1E32-268A-4CBB-9043-B3A584B89D5E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6" id="{86855F3B-1D0E-49B1-9479-78FE5E66D11F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7" id="{2C186608-FCB9-4C5F-A63A-CB387AC22D5E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C33:L33</xm:sqref>
        </x14:conditionalFormatting>
        <x14:conditionalFormatting xmlns:xm="http://schemas.microsoft.com/office/excel/2006/main">
          <x14:cfRule type="expression" priority="253" id="{5F5376A2-B0E4-45BB-9319-EAD058C82AA8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C33:L33</xm:sqref>
        </x14:conditionalFormatting>
        <x14:conditionalFormatting xmlns:xm="http://schemas.microsoft.com/office/excel/2006/main">
          <x14:cfRule type="expression" priority="252" id="{71C4CB87-5CDC-4719-B6BB-BF689FFC5ADE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78" id="{E0AB7FB2-2464-46DE-8B5A-2CB5D7B6A206}">
            <xm:f>'2'!AF$9&gt;=20/24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9" id="{36CB4B85-98B5-4AF5-90EF-B6ED70399A4D}">
            <xm:f>AND('2'!AF$9&gt;=14/24,'2'!AF$9&lt;20/24)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0" id="{1918AF54-5D7E-4B87-87D1-8D9F46A4753C}">
            <xm:f>AND('2'!AF$9&gt;=8/24,'2'!AF$9&lt;14/24)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1" id="{4FBA3391-5335-468A-80D2-F1683F15B7EC}">
            <xm:f>'2'!AF$9&lt;8/24</xm:f>
            <x14:dxf>
              <fill>
                <patternFill>
                  <bgColor rgb="FFFFFF66"/>
                </patternFill>
              </fill>
            </x14:dxf>
          </x14:cfRule>
          <xm:sqref>B33</xm:sqref>
        </x14:conditionalFormatting>
        <x14:conditionalFormatting xmlns:xm="http://schemas.microsoft.com/office/excel/2006/main">
          <x14:cfRule type="expression" priority="77" id="{4ED1AB72-7355-43D0-B37C-94A995CD0E41}">
            <xm:f>'2'!AF33&gt;'2'!$AG33</xm:f>
            <x14:dxf>
              <fill>
                <patternFill>
                  <bgColor rgb="FFFF0000"/>
                </patternFill>
              </fill>
            </x14:dxf>
          </x14:cfRule>
          <xm:sqref>B33</xm:sqref>
        </x14:conditionalFormatting>
        <x14:conditionalFormatting xmlns:xm="http://schemas.microsoft.com/office/excel/2006/main">
          <x14:cfRule type="expression" priority="60" id="{D64CC4AC-DBDC-46A1-B904-AA1FEA306B8B}">
            <xm:f>'2'!M$9&gt;=20/24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1" id="{42D0ABA7-4598-4FB3-B591-807649F8DB4D}">
            <xm:f>AND('2'!M$9&gt;=14/24,'2'!M$9&lt;20/24)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2" id="{C813F28B-801A-4D48-A861-69AA1C314C65}">
            <xm:f>AND('2'!M$9&gt;=8/24,'2'!M$9&lt;14/24)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3" id="{51CA1B02-AFFD-484B-9DA9-B107379F0D57}">
            <xm:f>'2'!M$9&lt;8/24</xm:f>
            <x14:dxf>
              <fill>
                <patternFill>
                  <bgColor rgb="FFFFFF66"/>
                </patternFill>
              </fill>
            </x14:dxf>
          </x14:cfRule>
          <xm:sqref>M33:AF33</xm:sqref>
        </x14:conditionalFormatting>
        <x14:conditionalFormatting xmlns:xm="http://schemas.microsoft.com/office/excel/2006/main">
          <x14:cfRule type="expression" priority="59" id="{037EC675-14BC-4EF8-99B8-A06EBAC6B004}">
            <xm:f>'2'!M33&gt;'2'!$AG33</xm:f>
            <x14:dxf>
              <fill>
                <patternFill>
                  <bgColor rgb="FFFF0000"/>
                </patternFill>
              </fill>
            </x14:dxf>
          </x14:cfRule>
          <xm:sqref>M33:AF33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Y61" sqref="Y6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186"/>
      <c r="L3" s="186"/>
      <c r="M3" s="186"/>
      <c r="N3" s="186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2078/08/27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54</v>
      </c>
      <c r="C5" s="32">
        <f t="shared" si="0"/>
        <v>36.200000000000003</v>
      </c>
      <c r="D5" s="32">
        <f t="shared" si="0"/>
        <v>35.9</v>
      </c>
      <c r="E5" s="32">
        <f t="shared" si="0"/>
        <v>60</v>
      </c>
      <c r="F5" s="32">
        <f t="shared" si="0"/>
        <v>41</v>
      </c>
      <c r="G5" s="32">
        <f t="shared" si="0"/>
        <v>40</v>
      </c>
      <c r="H5" s="32">
        <f t="shared" si="0"/>
        <v>40</v>
      </c>
      <c r="I5" s="32">
        <f t="shared" si="0"/>
        <v>48.2</v>
      </c>
      <c r="J5" s="32">
        <f t="shared" si="0"/>
        <v>32.6</v>
      </c>
      <c r="K5" s="32">
        <f t="shared" si="0"/>
        <v>53</v>
      </c>
      <c r="L5" s="32">
        <f t="shared" si="0"/>
        <v>24.3</v>
      </c>
      <c r="M5" s="32">
        <f t="shared" si="0"/>
        <v>141.6</v>
      </c>
      <c r="N5" s="32">
        <f t="shared" si="0"/>
        <v>281</v>
      </c>
      <c r="O5" s="32">
        <f t="shared" si="0"/>
        <v>285.3</v>
      </c>
      <c r="P5" s="32">
        <f t="shared" si="0"/>
        <v>271</v>
      </c>
      <c r="Q5" s="32">
        <f t="shared" si="0"/>
        <v>231.1</v>
      </c>
      <c r="R5" s="32">
        <f t="shared" si="0"/>
        <v>242</v>
      </c>
      <c r="S5" s="32">
        <f t="shared" si="0"/>
        <v>214</v>
      </c>
      <c r="T5" s="32">
        <f t="shared" si="0"/>
        <v>175</v>
      </c>
      <c r="U5" s="32">
        <f t="shared" si="0"/>
        <v>11.8</v>
      </c>
      <c r="V5" s="32">
        <f t="shared" si="0"/>
        <v>1</v>
      </c>
      <c r="W5" s="32">
        <f t="shared" si="0"/>
        <v>10</v>
      </c>
      <c r="X5" s="32">
        <f t="shared" si="0"/>
        <v>85</v>
      </c>
      <c r="Y5" s="32">
        <f t="shared" si="0"/>
        <v>10</v>
      </c>
      <c r="Z5" s="32">
        <f t="shared" si="0"/>
        <v>5</v>
      </c>
      <c r="AA5" s="32">
        <f t="shared" si="0"/>
        <v>35.5</v>
      </c>
      <c r="AB5" s="32">
        <f t="shared" si="0"/>
        <v>18.3</v>
      </c>
      <c r="AC5" s="32">
        <f t="shared" si="0"/>
        <v>22</v>
      </c>
      <c r="AD5" s="32">
        <f t="shared" si="0"/>
        <v>18.3</v>
      </c>
      <c r="AE5" s="32">
        <f t="shared" si="0"/>
        <v>52.5</v>
      </c>
      <c r="AF5" s="32">
        <f>B68</f>
        <v>72.900000000000006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1393MW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Load=862</v>
      </c>
      <c r="B7" s="37">
        <f>B75</f>
        <v>936.54</v>
      </c>
      <c r="C7" s="37">
        <f t="shared" ref="C7:AF7" si="1">C75</f>
        <v>902.33999999999992</v>
      </c>
      <c r="D7" s="37">
        <f t="shared" si="1"/>
        <v>883.43999999999994</v>
      </c>
      <c r="E7" s="37">
        <f t="shared" si="1"/>
        <v>861.74</v>
      </c>
      <c r="F7" s="37">
        <f t="shared" si="1"/>
        <v>901.13999999999987</v>
      </c>
      <c r="G7" s="37">
        <f t="shared" si="1"/>
        <v>952.83999999999992</v>
      </c>
      <c r="H7" s="37">
        <f t="shared" si="1"/>
        <v>1028.8399999999999</v>
      </c>
      <c r="I7" s="37">
        <f t="shared" si="1"/>
        <v>1118.54</v>
      </c>
      <c r="J7" s="37">
        <f t="shared" si="1"/>
        <v>1195.94</v>
      </c>
      <c r="K7" s="37">
        <f t="shared" si="1"/>
        <v>1324.54</v>
      </c>
      <c r="L7" s="37">
        <f t="shared" si="1"/>
        <v>1393.34</v>
      </c>
      <c r="M7" s="37">
        <f t="shared" si="1"/>
        <v>1374.8400000000001</v>
      </c>
      <c r="N7" s="37">
        <f t="shared" si="1"/>
        <v>1320.8400000000001</v>
      </c>
      <c r="O7" s="37">
        <f t="shared" si="1"/>
        <v>1256.8400000000001</v>
      </c>
      <c r="P7" s="37">
        <f t="shared" si="1"/>
        <v>1198.1399999999999</v>
      </c>
      <c r="Q7" s="37">
        <f t="shared" si="1"/>
        <v>1165.74</v>
      </c>
      <c r="R7" s="37">
        <f t="shared" si="1"/>
        <v>1110.3400000000001</v>
      </c>
      <c r="S7" s="37">
        <f t="shared" si="1"/>
        <v>1153.6399999999999</v>
      </c>
      <c r="T7" s="37">
        <f t="shared" si="1"/>
        <v>1152.6399999999999</v>
      </c>
      <c r="U7" s="37">
        <f t="shared" si="1"/>
        <v>1161.6399999999999</v>
      </c>
      <c r="V7" s="37">
        <f t="shared" si="1"/>
        <v>1254.8399999999999</v>
      </c>
      <c r="W7" s="37">
        <f t="shared" si="1"/>
        <v>1397.54</v>
      </c>
      <c r="X7" s="37">
        <f t="shared" si="1"/>
        <v>1447.74</v>
      </c>
      <c r="Y7" s="37">
        <f t="shared" si="1"/>
        <v>1462.74</v>
      </c>
      <c r="Z7" s="37">
        <f t="shared" si="1"/>
        <v>1384.8400000000001</v>
      </c>
      <c r="AA7" s="37">
        <f t="shared" si="1"/>
        <v>1359.54</v>
      </c>
      <c r="AB7" s="37">
        <f t="shared" si="1"/>
        <v>1249.6399999999999</v>
      </c>
      <c r="AC7" s="37">
        <f t="shared" si="1"/>
        <v>1188.04</v>
      </c>
      <c r="AD7" s="37">
        <f t="shared" si="1"/>
        <v>1062.6399999999999</v>
      </c>
      <c r="AE7" s="37">
        <f t="shared" si="1"/>
        <v>1018.94</v>
      </c>
      <c r="AF7" s="37">
        <f t="shared" si="1"/>
        <v>955.33999999999992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6" t="s">
        <v>14</v>
      </c>
      <c r="C8" s="227"/>
      <c r="D8" s="227"/>
      <c r="E8" s="227"/>
      <c r="F8" s="227"/>
      <c r="G8" s="227"/>
      <c r="H8" s="227"/>
      <c r="I8" s="227"/>
      <c r="J8" s="227"/>
      <c r="K8" s="227"/>
      <c r="L8" s="228"/>
      <c r="M8" s="206" t="s">
        <v>15</v>
      </c>
      <c r="N8" s="207"/>
      <c r="O8" s="207"/>
      <c r="P8" s="207"/>
      <c r="Q8" s="207"/>
      <c r="R8" s="220"/>
      <c r="S8" s="206" t="s">
        <v>16</v>
      </c>
      <c r="T8" s="207"/>
      <c r="U8" s="207"/>
      <c r="V8" s="207"/>
      <c r="W8" s="207"/>
      <c r="X8" s="207"/>
      <c r="Y8" s="207"/>
      <c r="Z8" s="207"/>
      <c r="AA8" s="220"/>
      <c r="AB8" s="206" t="s">
        <v>17</v>
      </c>
      <c r="AC8" s="207"/>
      <c r="AD8" s="207"/>
      <c r="AE8" s="207"/>
      <c r="AF8" s="220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30">
        <v>0</v>
      </c>
      <c r="C9" s="208">
        <v>4.1666666666666664E-2</v>
      </c>
      <c r="D9" s="208">
        <v>8.3333333333333301E-2</v>
      </c>
      <c r="E9" s="208">
        <v>0.125</v>
      </c>
      <c r="F9" s="208">
        <v>0.16666666666666699</v>
      </c>
      <c r="G9" s="208">
        <v>0.20833333333333301</v>
      </c>
      <c r="H9" s="208">
        <v>0.22916666666666666</v>
      </c>
      <c r="I9" s="208">
        <v>0.25</v>
      </c>
      <c r="J9" s="208">
        <v>0.27083333333333331</v>
      </c>
      <c r="K9" s="208">
        <v>0.29166666666666669</v>
      </c>
      <c r="L9" s="208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08">
        <v>0.58333333333333304</v>
      </c>
      <c r="T9" s="208">
        <v>0.625</v>
      </c>
      <c r="U9" s="208">
        <v>0.66666666666666696</v>
      </c>
      <c r="V9" s="208">
        <v>0.70833333333333304</v>
      </c>
      <c r="W9" s="208">
        <v>0.72916666666666663</v>
      </c>
      <c r="X9" s="208">
        <v>0.75</v>
      </c>
      <c r="Y9" s="208">
        <v>0.77083333333333337</v>
      </c>
      <c r="Z9" s="208">
        <v>0.79166666666666663</v>
      </c>
      <c r="AA9" s="208">
        <v>0.8125</v>
      </c>
      <c r="AB9" s="208">
        <v>0.83333333333333337</v>
      </c>
      <c r="AC9" s="208">
        <v>0.85416666666666663</v>
      </c>
      <c r="AD9" s="208">
        <v>0.875</v>
      </c>
      <c r="AE9" s="208">
        <v>0.91666666666666696</v>
      </c>
      <c r="AF9" s="208">
        <v>0.95833333333333304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31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40</v>
      </c>
      <c r="C11" s="50">
        <v>30</v>
      </c>
      <c r="D11" s="50">
        <v>40</v>
      </c>
      <c r="E11" s="50">
        <v>27.4</v>
      </c>
      <c r="F11" s="50">
        <v>28.8</v>
      </c>
      <c r="G11" s="50">
        <v>110</v>
      </c>
      <c r="H11" s="50">
        <v>170</v>
      </c>
      <c r="I11" s="50">
        <v>235</v>
      </c>
      <c r="J11" s="50">
        <v>280</v>
      </c>
      <c r="K11" s="50">
        <v>320</v>
      </c>
      <c r="L11" s="50">
        <v>330</v>
      </c>
      <c r="M11" s="51">
        <v>345</v>
      </c>
      <c r="N11" s="51">
        <v>230</v>
      </c>
      <c r="O11" s="51">
        <v>70</v>
      </c>
      <c r="P11" s="51">
        <v>70</v>
      </c>
      <c r="Q11" s="51">
        <v>50</v>
      </c>
      <c r="R11" s="52">
        <v>80</v>
      </c>
      <c r="S11" s="51">
        <v>120</v>
      </c>
      <c r="T11" s="51">
        <v>117</v>
      </c>
      <c r="U11" s="51">
        <v>130</v>
      </c>
      <c r="V11" s="51">
        <v>300</v>
      </c>
      <c r="W11" s="51">
        <v>410</v>
      </c>
      <c r="X11" s="51">
        <v>420</v>
      </c>
      <c r="Y11" s="51">
        <v>360</v>
      </c>
      <c r="Z11" s="191">
        <v>370</v>
      </c>
      <c r="AA11" s="51">
        <v>350</v>
      </c>
      <c r="AB11" s="51">
        <v>210</v>
      </c>
      <c r="AC11" s="51">
        <v>160</v>
      </c>
      <c r="AD11" s="51">
        <v>160</v>
      </c>
      <c r="AE11" s="51">
        <v>90</v>
      </c>
      <c r="AF11" s="51">
        <v>42.6</v>
      </c>
      <c r="AG11" s="55">
        <v>456</v>
      </c>
      <c r="AH11" s="56">
        <f>MAX(B11:AF11)</f>
        <v>420</v>
      </c>
      <c r="AI11" s="57">
        <f>MIN(B11:AF11)</f>
        <v>27.4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55</v>
      </c>
      <c r="C12" s="50">
        <v>55</v>
      </c>
      <c r="D12" s="50">
        <v>55</v>
      </c>
      <c r="E12" s="50">
        <v>55</v>
      </c>
      <c r="F12" s="50">
        <v>55</v>
      </c>
      <c r="G12" s="50">
        <v>55</v>
      </c>
      <c r="H12" s="50">
        <v>55</v>
      </c>
      <c r="I12" s="50">
        <v>55</v>
      </c>
      <c r="J12" s="50">
        <v>55</v>
      </c>
      <c r="K12" s="50">
        <v>55</v>
      </c>
      <c r="L12" s="50">
        <v>55</v>
      </c>
      <c r="M12" s="50">
        <v>55</v>
      </c>
      <c r="N12" s="50">
        <v>55</v>
      </c>
      <c r="O12" s="50">
        <v>55</v>
      </c>
      <c r="P12" s="50">
        <v>55</v>
      </c>
      <c r="Q12" s="50">
        <v>55</v>
      </c>
      <c r="R12" s="50">
        <v>55</v>
      </c>
      <c r="S12" s="50">
        <v>55</v>
      </c>
      <c r="T12" s="50">
        <v>55</v>
      </c>
      <c r="U12" s="50">
        <v>55</v>
      </c>
      <c r="V12" s="50">
        <v>55</v>
      </c>
      <c r="W12" s="50">
        <v>55</v>
      </c>
      <c r="X12" s="60">
        <v>55</v>
      </c>
      <c r="Y12" s="60">
        <v>55</v>
      </c>
      <c r="Z12" s="60">
        <v>55</v>
      </c>
      <c r="AA12" s="60">
        <v>55</v>
      </c>
      <c r="AB12" s="60">
        <v>55</v>
      </c>
      <c r="AC12" s="60">
        <v>55</v>
      </c>
      <c r="AD12" s="60">
        <v>55</v>
      </c>
      <c r="AE12" s="60">
        <v>55</v>
      </c>
      <c r="AF12" s="60">
        <v>55</v>
      </c>
      <c r="AG12" s="61">
        <v>60</v>
      </c>
      <c r="AH12" s="56">
        <f t="shared" ref="AH12:AH75" si="2">MAX(B12:AF12)</f>
        <v>55</v>
      </c>
      <c r="AI12" s="57">
        <f t="shared" ref="AI12:AI75" si="3">MIN(B12:AF12)</f>
        <v>55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29</v>
      </c>
      <c r="C13" s="50">
        <v>29</v>
      </c>
      <c r="D13" s="50">
        <v>29</v>
      </c>
      <c r="E13" s="50">
        <v>29</v>
      </c>
      <c r="F13" s="50">
        <v>29</v>
      </c>
      <c r="G13" s="50">
        <v>29</v>
      </c>
      <c r="H13" s="50">
        <v>29</v>
      </c>
      <c r="I13" s="50">
        <v>29</v>
      </c>
      <c r="J13" s="50">
        <v>29</v>
      </c>
      <c r="K13" s="50">
        <v>29</v>
      </c>
      <c r="L13" s="50">
        <v>29</v>
      </c>
      <c r="M13" s="50">
        <v>29</v>
      </c>
      <c r="N13" s="50">
        <v>29</v>
      </c>
      <c r="O13" s="50">
        <v>29</v>
      </c>
      <c r="P13" s="50">
        <v>29</v>
      </c>
      <c r="Q13" s="50">
        <v>29</v>
      </c>
      <c r="R13" s="50">
        <v>29</v>
      </c>
      <c r="S13" s="50">
        <v>29</v>
      </c>
      <c r="T13" s="50">
        <v>29</v>
      </c>
      <c r="U13" s="50">
        <v>29</v>
      </c>
      <c r="V13" s="50">
        <v>29</v>
      </c>
      <c r="W13" s="50">
        <v>29</v>
      </c>
      <c r="X13" s="60">
        <v>29</v>
      </c>
      <c r="Y13" s="60">
        <v>29</v>
      </c>
      <c r="Z13" s="60">
        <v>29</v>
      </c>
      <c r="AA13" s="60">
        <v>29</v>
      </c>
      <c r="AB13" s="60">
        <v>29</v>
      </c>
      <c r="AC13" s="60">
        <v>29</v>
      </c>
      <c r="AD13" s="60">
        <v>29</v>
      </c>
      <c r="AE13" s="60">
        <v>29</v>
      </c>
      <c r="AF13" s="60">
        <v>29</v>
      </c>
      <c r="AG13" s="61">
        <v>52.4</v>
      </c>
      <c r="AH13" s="56">
        <f t="shared" si="2"/>
        <v>29</v>
      </c>
      <c r="AI13" s="57">
        <f t="shared" si="3"/>
        <v>29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1">
        <v>50.4</v>
      </c>
      <c r="C14" s="51">
        <v>50.4</v>
      </c>
      <c r="D14" s="51">
        <v>50.4</v>
      </c>
      <c r="E14" s="51">
        <v>50.4</v>
      </c>
      <c r="F14" s="51">
        <v>50.4</v>
      </c>
      <c r="G14" s="51">
        <v>50.4</v>
      </c>
      <c r="H14" s="51">
        <v>50.4</v>
      </c>
      <c r="I14" s="51">
        <v>50.4</v>
      </c>
      <c r="J14" s="51">
        <v>50.4</v>
      </c>
      <c r="K14" s="51">
        <v>50.4</v>
      </c>
      <c r="L14" s="51">
        <v>50.4</v>
      </c>
      <c r="M14" s="51">
        <v>50.4</v>
      </c>
      <c r="N14" s="51">
        <v>50.7</v>
      </c>
      <c r="O14" s="51">
        <v>50.5</v>
      </c>
      <c r="P14" s="51">
        <v>50.5</v>
      </c>
      <c r="Q14" s="51">
        <v>50.5</v>
      </c>
      <c r="R14" s="51">
        <v>50.5</v>
      </c>
      <c r="S14" s="51">
        <v>50.5</v>
      </c>
      <c r="T14" s="51">
        <v>50.5</v>
      </c>
      <c r="U14" s="51">
        <v>50.5</v>
      </c>
      <c r="V14" s="51">
        <v>50.5</v>
      </c>
      <c r="W14" s="51">
        <v>50.5</v>
      </c>
      <c r="X14" s="62">
        <v>50.5</v>
      </c>
      <c r="Y14" s="62">
        <v>50.5</v>
      </c>
      <c r="Z14" s="62">
        <v>50.5</v>
      </c>
      <c r="AA14" s="62">
        <v>50.5</v>
      </c>
      <c r="AB14" s="62">
        <v>50.5</v>
      </c>
      <c r="AC14" s="62">
        <v>50.5</v>
      </c>
      <c r="AD14" s="62">
        <v>50.5</v>
      </c>
      <c r="AE14" s="62">
        <v>50.5</v>
      </c>
      <c r="AF14" s="62">
        <v>50.5</v>
      </c>
      <c r="AG14" s="61">
        <v>50</v>
      </c>
      <c r="AH14" s="56">
        <f t="shared" si="2"/>
        <v>50.7</v>
      </c>
      <c r="AI14" s="57">
        <f t="shared" si="3"/>
        <v>50.4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51">
        <v>32.200000000000003</v>
      </c>
      <c r="C15" s="51">
        <v>32.200000000000003</v>
      </c>
      <c r="D15" s="51">
        <v>32.200000000000003</v>
      </c>
      <c r="E15" s="51">
        <v>32.200000000000003</v>
      </c>
      <c r="F15" s="51">
        <v>32.200000000000003</v>
      </c>
      <c r="G15" s="51">
        <v>32.200000000000003</v>
      </c>
      <c r="H15" s="51">
        <v>32.200000000000003</v>
      </c>
      <c r="I15" s="51">
        <v>32.200000000000003</v>
      </c>
      <c r="J15" s="51">
        <v>32.200000000000003</v>
      </c>
      <c r="K15" s="51">
        <v>32.200000000000003</v>
      </c>
      <c r="L15" s="51">
        <v>32.200000000000003</v>
      </c>
      <c r="M15" s="51">
        <v>24.5</v>
      </c>
      <c r="N15" s="51">
        <v>24.5</v>
      </c>
      <c r="O15" s="51">
        <v>25.2</v>
      </c>
      <c r="P15" s="51">
        <v>25.2</v>
      </c>
      <c r="Q15" s="51">
        <v>25.2</v>
      </c>
      <c r="R15" s="51">
        <v>25.2</v>
      </c>
      <c r="S15" s="51">
        <v>25.2</v>
      </c>
      <c r="T15" s="51">
        <v>25.2</v>
      </c>
      <c r="U15" s="51">
        <v>25.2</v>
      </c>
      <c r="V15" s="51">
        <v>25.2</v>
      </c>
      <c r="W15" s="51">
        <v>25.2</v>
      </c>
      <c r="X15" s="62">
        <v>30.2</v>
      </c>
      <c r="Y15" s="62">
        <v>30.2</v>
      </c>
      <c r="Z15" s="62">
        <v>30.2</v>
      </c>
      <c r="AA15" s="62">
        <v>30.2</v>
      </c>
      <c r="AB15" s="62">
        <v>30.2</v>
      </c>
      <c r="AC15" s="62">
        <v>30.2</v>
      </c>
      <c r="AD15" s="62">
        <v>30.2</v>
      </c>
      <c r="AE15" s="62">
        <v>30.2</v>
      </c>
      <c r="AF15" s="62">
        <v>30.2</v>
      </c>
      <c r="AG15" s="64">
        <v>45</v>
      </c>
      <c r="AH15" s="56">
        <f t="shared" si="2"/>
        <v>32.200000000000003</v>
      </c>
      <c r="AI15" s="57">
        <f t="shared" si="3"/>
        <v>24.5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1">
        <v>16</v>
      </c>
      <c r="C16" s="51">
        <v>16</v>
      </c>
      <c r="D16" s="51">
        <v>16</v>
      </c>
      <c r="E16" s="51">
        <v>16</v>
      </c>
      <c r="F16" s="51">
        <v>16</v>
      </c>
      <c r="G16" s="51">
        <v>16</v>
      </c>
      <c r="H16" s="51">
        <v>16</v>
      </c>
      <c r="I16" s="51">
        <v>16</v>
      </c>
      <c r="J16" s="51">
        <v>16</v>
      </c>
      <c r="K16" s="51">
        <v>16</v>
      </c>
      <c r="L16" s="51">
        <v>16</v>
      </c>
      <c r="M16" s="51">
        <v>16</v>
      </c>
      <c r="N16" s="51">
        <v>16</v>
      </c>
      <c r="O16" s="51">
        <v>16</v>
      </c>
      <c r="P16" s="51">
        <v>16</v>
      </c>
      <c r="Q16" s="51">
        <v>16</v>
      </c>
      <c r="R16" s="51">
        <v>16</v>
      </c>
      <c r="S16" s="51">
        <v>16</v>
      </c>
      <c r="T16" s="51">
        <v>16</v>
      </c>
      <c r="U16" s="51">
        <v>16</v>
      </c>
      <c r="V16" s="51">
        <v>16</v>
      </c>
      <c r="W16" s="51">
        <v>16</v>
      </c>
      <c r="X16" s="65">
        <v>16</v>
      </c>
      <c r="Y16" s="65">
        <v>16</v>
      </c>
      <c r="Z16" s="65">
        <v>16</v>
      </c>
      <c r="AA16" s="65">
        <v>16</v>
      </c>
      <c r="AB16" s="65">
        <v>16</v>
      </c>
      <c r="AC16" s="65">
        <v>16</v>
      </c>
      <c r="AD16" s="65">
        <v>16</v>
      </c>
      <c r="AE16" s="65">
        <v>16</v>
      </c>
      <c r="AF16" s="65">
        <v>16</v>
      </c>
      <c r="AG16" s="61">
        <v>45</v>
      </c>
      <c r="AH16" s="56">
        <f t="shared" si="2"/>
        <v>16</v>
      </c>
      <c r="AI16" s="57">
        <f t="shared" si="3"/>
        <v>16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62">
        <v>0</v>
      </c>
      <c r="AF17" s="62">
        <v>0</v>
      </c>
      <c r="AG17" s="61">
        <v>42</v>
      </c>
      <c r="AH17" s="56">
        <f t="shared" si="2"/>
        <v>0</v>
      </c>
      <c r="AI17" s="57">
        <f t="shared" si="3"/>
        <v>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1">
        <v>13.2</v>
      </c>
      <c r="C18" s="51">
        <v>13.2</v>
      </c>
      <c r="D18" s="51">
        <v>13.2</v>
      </c>
      <c r="E18" s="51">
        <v>13.2</v>
      </c>
      <c r="F18" s="51">
        <v>13.2</v>
      </c>
      <c r="G18" s="51">
        <v>13.2</v>
      </c>
      <c r="H18" s="51">
        <v>13.2</v>
      </c>
      <c r="I18" s="51">
        <v>13.2</v>
      </c>
      <c r="J18" s="51">
        <v>13.2</v>
      </c>
      <c r="K18" s="51">
        <v>13.2</v>
      </c>
      <c r="L18" s="51">
        <v>13.2</v>
      </c>
      <c r="M18" s="51">
        <v>13.2</v>
      </c>
      <c r="N18" s="51">
        <v>13.2</v>
      </c>
      <c r="O18" s="51">
        <v>13.2</v>
      </c>
      <c r="P18" s="51">
        <v>13.2</v>
      </c>
      <c r="Q18" s="51">
        <v>13.2</v>
      </c>
      <c r="R18" s="51">
        <v>13.2</v>
      </c>
      <c r="S18" s="51">
        <v>13.2</v>
      </c>
      <c r="T18" s="51">
        <v>13.2</v>
      </c>
      <c r="U18" s="51">
        <v>13.2</v>
      </c>
      <c r="V18" s="51">
        <v>13.2</v>
      </c>
      <c r="W18" s="51">
        <v>13.2</v>
      </c>
      <c r="X18" s="51">
        <v>13.2</v>
      </c>
      <c r="Y18" s="51">
        <v>13.2</v>
      </c>
      <c r="Z18" s="51">
        <v>13.2</v>
      </c>
      <c r="AA18" s="51">
        <v>13.2</v>
      </c>
      <c r="AB18" s="51">
        <v>13.2</v>
      </c>
      <c r="AC18" s="51">
        <v>13.2</v>
      </c>
      <c r="AD18" s="51">
        <v>13.2</v>
      </c>
      <c r="AE18" s="51">
        <v>13.2</v>
      </c>
      <c r="AF18" s="51">
        <v>13.2</v>
      </c>
      <c r="AG18" s="61">
        <v>36</v>
      </c>
      <c r="AH18" s="56">
        <f t="shared" si="2"/>
        <v>13.2</v>
      </c>
      <c r="AI18" s="57">
        <f t="shared" si="3"/>
        <v>13.2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1">
        <v>13.3</v>
      </c>
      <c r="C19" s="51">
        <v>13.3</v>
      </c>
      <c r="D19" s="51">
        <v>13.3</v>
      </c>
      <c r="E19" s="51">
        <v>13.3</v>
      </c>
      <c r="F19" s="51">
        <v>13.3</v>
      </c>
      <c r="G19" s="51">
        <v>13.3</v>
      </c>
      <c r="H19" s="51">
        <v>13.3</v>
      </c>
      <c r="I19" s="51">
        <v>13.3</v>
      </c>
      <c r="J19" s="51">
        <v>13.3</v>
      </c>
      <c r="K19" s="51">
        <v>13.3</v>
      </c>
      <c r="L19" s="51">
        <v>13.3</v>
      </c>
      <c r="M19" s="51">
        <v>13.3</v>
      </c>
      <c r="N19" s="51">
        <v>13.3</v>
      </c>
      <c r="O19" s="51">
        <v>13.3</v>
      </c>
      <c r="P19" s="51">
        <v>13.3</v>
      </c>
      <c r="Q19" s="51">
        <v>13.3</v>
      </c>
      <c r="R19" s="51">
        <v>13.3</v>
      </c>
      <c r="S19" s="51">
        <v>13.3</v>
      </c>
      <c r="T19" s="51">
        <v>13.3</v>
      </c>
      <c r="U19" s="51">
        <v>13.3</v>
      </c>
      <c r="V19" s="51">
        <v>13.3</v>
      </c>
      <c r="W19" s="51">
        <v>13.3</v>
      </c>
      <c r="X19" s="51">
        <v>13.3</v>
      </c>
      <c r="Y19" s="51">
        <v>13.3</v>
      </c>
      <c r="Z19" s="51">
        <v>13.3</v>
      </c>
      <c r="AA19" s="51">
        <v>13.3</v>
      </c>
      <c r="AB19" s="51">
        <v>13.3</v>
      </c>
      <c r="AC19" s="51">
        <v>13.3</v>
      </c>
      <c r="AD19" s="51">
        <v>13.3</v>
      </c>
      <c r="AE19" s="51">
        <v>13.3</v>
      </c>
      <c r="AF19" s="51">
        <v>13.3</v>
      </c>
      <c r="AG19" s="61">
        <v>30</v>
      </c>
      <c r="AH19" s="56">
        <f t="shared" si="2"/>
        <v>13.3</v>
      </c>
      <c r="AI19" s="57">
        <f t="shared" si="3"/>
        <v>13.3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1">
        <v>6.2</v>
      </c>
      <c r="C20" s="51">
        <v>6.2</v>
      </c>
      <c r="D20" s="51">
        <v>6.2</v>
      </c>
      <c r="E20" s="51">
        <v>6.2</v>
      </c>
      <c r="F20" s="51">
        <v>6.2</v>
      </c>
      <c r="G20" s="51">
        <v>6.2</v>
      </c>
      <c r="H20" s="51">
        <v>6.2</v>
      </c>
      <c r="I20" s="51">
        <v>6.2</v>
      </c>
      <c r="J20" s="51">
        <v>6.2</v>
      </c>
      <c r="K20" s="51">
        <v>6.2</v>
      </c>
      <c r="L20" s="51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1">
        <v>8.5</v>
      </c>
      <c r="C21" s="51">
        <v>8.5</v>
      </c>
      <c r="D21" s="51">
        <v>8.5</v>
      </c>
      <c r="E21" s="51">
        <v>8.5</v>
      </c>
      <c r="F21" s="51">
        <v>8.5</v>
      </c>
      <c r="G21" s="51">
        <v>8.5</v>
      </c>
      <c r="H21" s="51">
        <v>8.5</v>
      </c>
      <c r="I21" s="51">
        <v>8.5</v>
      </c>
      <c r="J21" s="51">
        <v>8.5</v>
      </c>
      <c r="K21" s="51">
        <v>8.5</v>
      </c>
      <c r="L21" s="51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1">
        <v>18</v>
      </c>
      <c r="C22" s="51">
        <v>18</v>
      </c>
      <c r="D22" s="51">
        <v>18</v>
      </c>
      <c r="E22" s="51">
        <v>18</v>
      </c>
      <c r="F22" s="51">
        <v>18</v>
      </c>
      <c r="G22" s="51">
        <v>18</v>
      </c>
      <c r="H22" s="51">
        <v>18</v>
      </c>
      <c r="I22" s="51">
        <v>18</v>
      </c>
      <c r="J22" s="51">
        <v>18</v>
      </c>
      <c r="K22" s="51">
        <v>18</v>
      </c>
      <c r="L22" s="51">
        <v>18</v>
      </c>
      <c r="M22" s="51">
        <v>18</v>
      </c>
      <c r="N22" s="51">
        <v>18</v>
      </c>
      <c r="O22" s="51">
        <v>18</v>
      </c>
      <c r="P22" s="51">
        <v>18</v>
      </c>
      <c r="Q22" s="51">
        <v>18</v>
      </c>
      <c r="R22" s="51">
        <v>18</v>
      </c>
      <c r="S22" s="51">
        <v>18</v>
      </c>
      <c r="T22" s="51">
        <v>18</v>
      </c>
      <c r="U22" s="51">
        <v>18</v>
      </c>
      <c r="V22" s="51">
        <v>18</v>
      </c>
      <c r="W22" s="51">
        <v>18</v>
      </c>
      <c r="X22" s="51">
        <v>18</v>
      </c>
      <c r="Y22" s="51">
        <v>18</v>
      </c>
      <c r="Z22" s="51">
        <v>18</v>
      </c>
      <c r="AA22" s="51">
        <v>18</v>
      </c>
      <c r="AB22" s="51">
        <v>18</v>
      </c>
      <c r="AC22" s="51">
        <v>18</v>
      </c>
      <c r="AD22" s="51">
        <v>18</v>
      </c>
      <c r="AE22" s="51">
        <v>18</v>
      </c>
      <c r="AF22" s="51">
        <v>18</v>
      </c>
      <c r="AG22" s="61">
        <v>25</v>
      </c>
      <c r="AH22" s="56">
        <f t="shared" si="2"/>
        <v>18</v>
      </c>
      <c r="AI22" s="57">
        <f t="shared" si="3"/>
        <v>18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1">
        <v>9</v>
      </c>
      <c r="C23" s="51">
        <v>9</v>
      </c>
      <c r="D23" s="51">
        <v>9</v>
      </c>
      <c r="E23" s="51">
        <v>9</v>
      </c>
      <c r="F23" s="51">
        <v>9</v>
      </c>
      <c r="G23" s="51">
        <v>9</v>
      </c>
      <c r="H23" s="51">
        <v>9</v>
      </c>
      <c r="I23" s="51">
        <v>9</v>
      </c>
      <c r="J23" s="51">
        <v>9</v>
      </c>
      <c r="K23" s="51">
        <v>9</v>
      </c>
      <c r="L23" s="51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1">
        <v>13</v>
      </c>
      <c r="C24" s="51">
        <v>13</v>
      </c>
      <c r="D24" s="51">
        <v>13</v>
      </c>
      <c r="E24" s="51">
        <v>13</v>
      </c>
      <c r="F24" s="51">
        <v>13</v>
      </c>
      <c r="G24" s="51">
        <v>13</v>
      </c>
      <c r="H24" s="51">
        <v>13</v>
      </c>
      <c r="I24" s="51">
        <v>13</v>
      </c>
      <c r="J24" s="51">
        <v>13</v>
      </c>
      <c r="K24" s="51">
        <v>13</v>
      </c>
      <c r="L24" s="51">
        <v>13</v>
      </c>
      <c r="M24" s="51">
        <v>13</v>
      </c>
      <c r="N24" s="51">
        <v>13</v>
      </c>
      <c r="O24" s="51">
        <v>13</v>
      </c>
      <c r="P24" s="51">
        <v>13</v>
      </c>
      <c r="Q24" s="51">
        <v>13</v>
      </c>
      <c r="R24" s="51">
        <v>13</v>
      </c>
      <c r="S24" s="51">
        <v>13</v>
      </c>
      <c r="T24" s="51">
        <v>13</v>
      </c>
      <c r="U24" s="51">
        <v>13</v>
      </c>
      <c r="V24" s="51">
        <v>13</v>
      </c>
      <c r="W24" s="51">
        <v>13</v>
      </c>
      <c r="X24" s="51">
        <v>10</v>
      </c>
      <c r="Y24" s="51">
        <v>10</v>
      </c>
      <c r="Z24" s="51">
        <v>10</v>
      </c>
      <c r="AA24" s="51">
        <v>10</v>
      </c>
      <c r="AB24" s="51">
        <v>10</v>
      </c>
      <c r="AC24" s="51">
        <v>10</v>
      </c>
      <c r="AD24" s="51">
        <v>10</v>
      </c>
      <c r="AE24" s="51">
        <v>10</v>
      </c>
      <c r="AF24" s="51">
        <v>10</v>
      </c>
      <c r="AG24" s="61">
        <v>25</v>
      </c>
      <c r="AH24" s="56">
        <f t="shared" si="2"/>
        <v>13</v>
      </c>
      <c r="AI24" s="57">
        <f t="shared" si="3"/>
        <v>10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1">
        <v>13</v>
      </c>
      <c r="C25" s="51">
        <v>13</v>
      </c>
      <c r="D25" s="51">
        <v>13</v>
      </c>
      <c r="E25" s="51">
        <v>13</v>
      </c>
      <c r="F25" s="51">
        <v>13</v>
      </c>
      <c r="G25" s="51">
        <v>13</v>
      </c>
      <c r="H25" s="51">
        <v>13</v>
      </c>
      <c r="I25" s="51">
        <v>13</v>
      </c>
      <c r="J25" s="51">
        <v>13</v>
      </c>
      <c r="K25" s="51">
        <v>13</v>
      </c>
      <c r="L25" s="51">
        <v>13</v>
      </c>
      <c r="M25" s="51">
        <v>13</v>
      </c>
      <c r="N25" s="51">
        <v>13</v>
      </c>
      <c r="O25" s="51">
        <v>13</v>
      </c>
      <c r="P25" s="51">
        <v>13</v>
      </c>
      <c r="Q25" s="51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1">
        <v>11</v>
      </c>
      <c r="C26" s="51">
        <v>11</v>
      </c>
      <c r="D26" s="51">
        <v>11</v>
      </c>
      <c r="E26" s="51">
        <v>11</v>
      </c>
      <c r="F26" s="51">
        <v>11</v>
      </c>
      <c r="G26" s="51">
        <v>11</v>
      </c>
      <c r="H26" s="51">
        <v>11</v>
      </c>
      <c r="I26" s="51">
        <v>11</v>
      </c>
      <c r="J26" s="51">
        <v>11</v>
      </c>
      <c r="K26" s="51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11</v>
      </c>
      <c r="AD26" s="51">
        <v>11</v>
      </c>
      <c r="AE26" s="51">
        <v>11</v>
      </c>
      <c r="AF26" s="51">
        <v>11</v>
      </c>
      <c r="AG26" s="61">
        <v>20</v>
      </c>
      <c r="AH26" s="56">
        <f t="shared" si="2"/>
        <v>11</v>
      </c>
      <c r="AI26" s="57">
        <f t="shared" si="3"/>
        <v>11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1">
        <v>4</v>
      </c>
      <c r="C27" s="51">
        <v>4</v>
      </c>
      <c r="D27" s="51">
        <v>4</v>
      </c>
      <c r="E27" s="51">
        <v>4</v>
      </c>
      <c r="F27" s="51">
        <v>4</v>
      </c>
      <c r="G27" s="51">
        <v>4</v>
      </c>
      <c r="H27" s="51">
        <v>4</v>
      </c>
      <c r="I27" s="51">
        <v>4</v>
      </c>
      <c r="J27" s="51">
        <v>4</v>
      </c>
      <c r="K27" s="51">
        <v>4</v>
      </c>
      <c r="L27" s="51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1">
        <v>4</v>
      </c>
      <c r="AC27" s="51">
        <v>4</v>
      </c>
      <c r="AD27" s="51">
        <v>4</v>
      </c>
      <c r="AE27" s="51">
        <v>4</v>
      </c>
      <c r="AF27" s="51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1">
        <v>5</v>
      </c>
      <c r="C28" s="51">
        <v>5</v>
      </c>
      <c r="D28" s="51">
        <v>5</v>
      </c>
      <c r="E28" s="51">
        <v>5</v>
      </c>
      <c r="F28" s="51">
        <v>5</v>
      </c>
      <c r="G28" s="51">
        <v>5</v>
      </c>
      <c r="H28" s="51">
        <v>5</v>
      </c>
      <c r="I28" s="51">
        <v>5</v>
      </c>
      <c r="J28" s="51">
        <v>5</v>
      </c>
      <c r="K28" s="51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1">
        <v>6</v>
      </c>
      <c r="C29" s="51">
        <v>6</v>
      </c>
      <c r="D29" s="51">
        <v>6</v>
      </c>
      <c r="E29" s="51">
        <v>6</v>
      </c>
      <c r="F29" s="51">
        <v>6</v>
      </c>
      <c r="G29" s="51">
        <v>6</v>
      </c>
      <c r="H29" s="51">
        <v>6</v>
      </c>
      <c r="I29" s="51">
        <v>6</v>
      </c>
      <c r="J29" s="51">
        <v>6</v>
      </c>
      <c r="K29" s="51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64">
        <v>22</v>
      </c>
      <c r="AH31" s="56">
        <f t="shared" si="2"/>
        <v>6</v>
      </c>
      <c r="AI31" s="57">
        <f t="shared" si="3"/>
        <v>6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1">
        <v>6.5</v>
      </c>
      <c r="C34" s="51">
        <v>6.5</v>
      </c>
      <c r="D34" s="51">
        <v>6.5</v>
      </c>
      <c r="E34" s="51">
        <v>6.5</v>
      </c>
      <c r="F34" s="51">
        <v>6.5</v>
      </c>
      <c r="G34" s="51">
        <v>6.5</v>
      </c>
      <c r="H34" s="51">
        <v>6.5</v>
      </c>
      <c r="I34" s="51">
        <v>6.5</v>
      </c>
      <c r="J34" s="51">
        <v>6.5</v>
      </c>
      <c r="K34" s="51">
        <v>6.5</v>
      </c>
      <c r="L34" s="51">
        <v>6.5</v>
      </c>
      <c r="M34" s="51">
        <v>6.5</v>
      </c>
      <c r="N34" s="51">
        <v>6.5</v>
      </c>
      <c r="O34" s="51">
        <v>6.5</v>
      </c>
      <c r="P34" s="51">
        <v>6.5</v>
      </c>
      <c r="Q34" s="51">
        <v>6.5</v>
      </c>
      <c r="R34" s="51">
        <v>6.5</v>
      </c>
      <c r="S34" s="51">
        <v>6.5</v>
      </c>
      <c r="T34" s="51">
        <v>6.5</v>
      </c>
      <c r="U34" s="51">
        <v>6.5</v>
      </c>
      <c r="V34" s="51">
        <v>6.5</v>
      </c>
      <c r="W34" s="51">
        <v>6.5</v>
      </c>
      <c r="X34" s="51">
        <v>6.5</v>
      </c>
      <c r="Y34" s="51">
        <v>6.5</v>
      </c>
      <c r="Z34" s="51">
        <v>6.5</v>
      </c>
      <c r="AA34" s="51">
        <v>6.5</v>
      </c>
      <c r="AB34" s="51">
        <v>6.5</v>
      </c>
      <c r="AC34" s="51">
        <v>6.5</v>
      </c>
      <c r="AD34" s="51">
        <v>6.5</v>
      </c>
      <c r="AE34" s="51">
        <v>6.5</v>
      </c>
      <c r="AF34" s="51">
        <v>6.5</v>
      </c>
      <c r="AG34" s="69">
        <v>20</v>
      </c>
      <c r="AH34" s="56">
        <f t="shared" si="2"/>
        <v>6.5</v>
      </c>
      <c r="AI34" s="57">
        <f t="shared" si="3"/>
        <v>6.5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170</v>
      </c>
      <c r="C36" s="63">
        <v>170</v>
      </c>
      <c r="D36" s="63">
        <v>170</v>
      </c>
      <c r="E36" s="63">
        <v>170</v>
      </c>
      <c r="F36" s="63">
        <v>170</v>
      </c>
      <c r="G36" s="63">
        <v>170</v>
      </c>
      <c r="H36" s="63">
        <v>170</v>
      </c>
      <c r="I36" s="63">
        <v>170</v>
      </c>
      <c r="J36" s="63">
        <v>170</v>
      </c>
      <c r="K36" s="63">
        <v>170</v>
      </c>
      <c r="L36" s="63">
        <v>170</v>
      </c>
      <c r="M36" s="51">
        <v>170</v>
      </c>
      <c r="N36" s="63">
        <v>170</v>
      </c>
      <c r="O36" s="63">
        <v>170</v>
      </c>
      <c r="P36" s="63">
        <v>170</v>
      </c>
      <c r="Q36" s="63">
        <v>170</v>
      </c>
      <c r="R36" s="63">
        <v>170</v>
      </c>
      <c r="S36" s="63">
        <v>170</v>
      </c>
      <c r="T36" s="63">
        <v>170</v>
      </c>
      <c r="U36" s="63">
        <v>170</v>
      </c>
      <c r="V36" s="63">
        <v>170</v>
      </c>
      <c r="W36" s="63">
        <v>170</v>
      </c>
      <c r="X36" s="63">
        <v>170</v>
      </c>
      <c r="Y36" s="63">
        <v>170</v>
      </c>
      <c r="Z36" s="63">
        <v>170</v>
      </c>
      <c r="AA36" s="63">
        <v>170</v>
      </c>
      <c r="AB36" s="63">
        <v>170</v>
      </c>
      <c r="AC36" s="63">
        <v>170</v>
      </c>
      <c r="AD36" s="63">
        <v>170</v>
      </c>
      <c r="AE36" s="63">
        <v>170</v>
      </c>
      <c r="AF36" s="63">
        <v>170</v>
      </c>
      <c r="AG36" s="69">
        <v>85</v>
      </c>
      <c r="AH36" s="56">
        <f t="shared" si="2"/>
        <v>170</v>
      </c>
      <c r="AI36" s="57">
        <f t="shared" si="3"/>
        <v>170</v>
      </c>
      <c r="AK36" s="58"/>
    </row>
    <row r="37" spans="1:88" ht="15.75" thickBot="1" x14ac:dyDescent="0.3">
      <c r="A37" s="71" t="s">
        <v>44</v>
      </c>
      <c r="B37" s="72">
        <v>53.7</v>
      </c>
      <c r="C37" s="63">
        <v>55.1</v>
      </c>
      <c r="D37" s="63">
        <v>52.3</v>
      </c>
      <c r="E37" s="63">
        <f>20.1+33.6</f>
        <v>53.7</v>
      </c>
      <c r="F37" s="63">
        <f>20.3+36</f>
        <v>56.3</v>
      </c>
      <c r="G37" s="63">
        <f>20.1+34.3</f>
        <v>54.4</v>
      </c>
      <c r="H37" s="63">
        <f>19.9+30.7</f>
        <v>50.599999999999994</v>
      </c>
      <c r="I37" s="63">
        <f>19.8+30.6</f>
        <v>50.400000000000006</v>
      </c>
      <c r="J37" s="63">
        <f>19.5+30.4</f>
        <v>49.9</v>
      </c>
      <c r="K37" s="63">
        <f>19.6+32</f>
        <v>51.6</v>
      </c>
      <c r="L37" s="63">
        <f>19.4+32.1</f>
        <v>51.5</v>
      </c>
      <c r="M37" s="72">
        <f>19.1+32.1</f>
        <v>51.2</v>
      </c>
      <c r="N37" s="72">
        <f>19.4+31.9</f>
        <v>51.3</v>
      </c>
      <c r="O37" s="72">
        <f>20.2+33.3</f>
        <v>53.5</v>
      </c>
      <c r="P37" s="72">
        <f>20.2+33.5</f>
        <v>53.7</v>
      </c>
      <c r="Q37" s="72">
        <f>20.2+33.5</f>
        <v>53.7</v>
      </c>
      <c r="R37" s="72">
        <f t="shared" ref="R37:W37" si="4">21+32.6</f>
        <v>53.6</v>
      </c>
      <c r="S37" s="72">
        <f t="shared" si="4"/>
        <v>53.6</v>
      </c>
      <c r="T37" s="72">
        <f t="shared" si="4"/>
        <v>53.6</v>
      </c>
      <c r="U37" s="72">
        <f t="shared" si="4"/>
        <v>53.6</v>
      </c>
      <c r="V37" s="72">
        <f t="shared" si="4"/>
        <v>53.6</v>
      </c>
      <c r="W37" s="72">
        <f t="shared" si="4"/>
        <v>53.6</v>
      </c>
      <c r="X37" s="72">
        <v>47.2</v>
      </c>
      <c r="Y37" s="72">
        <v>47.2</v>
      </c>
      <c r="Z37" s="72">
        <v>47.2</v>
      </c>
      <c r="AA37" s="72">
        <v>47.2</v>
      </c>
      <c r="AB37" s="72">
        <v>47.2</v>
      </c>
      <c r="AC37" s="72">
        <v>47.2</v>
      </c>
      <c r="AD37" s="72">
        <v>47.2</v>
      </c>
      <c r="AE37" s="72">
        <v>47.2</v>
      </c>
      <c r="AF37" s="72">
        <v>47.2</v>
      </c>
      <c r="AG37" s="69">
        <v>240</v>
      </c>
      <c r="AH37" s="56">
        <f t="shared" si="2"/>
        <v>56.3</v>
      </c>
      <c r="AI37" s="57">
        <f t="shared" si="3"/>
        <v>47.2</v>
      </c>
      <c r="AK37" s="58"/>
    </row>
    <row r="38" spans="1:88" ht="15.75" thickBot="1" x14ac:dyDescent="0.3">
      <c r="A38" s="73" t="s">
        <v>45</v>
      </c>
      <c r="B38" s="74">
        <f>SUM(B11:B36)</f>
        <v>537.29999999999995</v>
      </c>
      <c r="C38" s="74">
        <f t="shared" ref="C38:AF38" si="5">SUM(C11:C36)</f>
        <v>527.29999999999995</v>
      </c>
      <c r="D38" s="74">
        <f t="shared" si="5"/>
        <v>537.29999999999995</v>
      </c>
      <c r="E38" s="74">
        <f t="shared" si="5"/>
        <v>524.70000000000005</v>
      </c>
      <c r="F38" s="74">
        <f t="shared" si="5"/>
        <v>526.09999999999991</v>
      </c>
      <c r="G38" s="74">
        <f t="shared" si="5"/>
        <v>607.29999999999995</v>
      </c>
      <c r="H38" s="74">
        <f t="shared" si="5"/>
        <v>667.3</v>
      </c>
      <c r="I38" s="74">
        <f t="shared" si="5"/>
        <v>732.3</v>
      </c>
      <c r="J38" s="74">
        <f t="shared" si="5"/>
        <v>777.3</v>
      </c>
      <c r="K38" s="74">
        <f t="shared" si="5"/>
        <v>817.3</v>
      </c>
      <c r="L38" s="74">
        <f t="shared" si="5"/>
        <v>827.3</v>
      </c>
      <c r="M38" s="74">
        <f t="shared" si="5"/>
        <v>834.6</v>
      </c>
      <c r="N38" s="74">
        <f t="shared" si="5"/>
        <v>719.9</v>
      </c>
      <c r="O38" s="74">
        <f t="shared" si="5"/>
        <v>560.4</v>
      </c>
      <c r="P38" s="74">
        <f t="shared" si="5"/>
        <v>560.4</v>
      </c>
      <c r="Q38" s="74">
        <f t="shared" si="5"/>
        <v>540.4</v>
      </c>
      <c r="R38" s="74">
        <f t="shared" si="5"/>
        <v>570.4</v>
      </c>
      <c r="S38" s="74">
        <f t="shared" si="5"/>
        <v>610.4</v>
      </c>
      <c r="T38" s="74">
        <f t="shared" si="5"/>
        <v>607.4</v>
      </c>
      <c r="U38" s="74">
        <f t="shared" si="5"/>
        <v>620.4</v>
      </c>
      <c r="V38" s="74">
        <f t="shared" si="5"/>
        <v>790.4</v>
      </c>
      <c r="W38" s="74">
        <f t="shared" si="5"/>
        <v>900.40000000000009</v>
      </c>
      <c r="X38" s="74">
        <v>912.40000000000009</v>
      </c>
      <c r="Y38" s="74">
        <f t="shared" si="5"/>
        <v>852.40000000000009</v>
      </c>
      <c r="Z38" s="74">
        <f t="shared" si="5"/>
        <v>862.40000000000009</v>
      </c>
      <c r="AA38" s="74">
        <f t="shared" si="5"/>
        <v>842.40000000000009</v>
      </c>
      <c r="AB38" s="74">
        <f t="shared" si="5"/>
        <v>702.4</v>
      </c>
      <c r="AC38" s="74">
        <f t="shared" si="5"/>
        <v>652.4</v>
      </c>
      <c r="AD38" s="74">
        <f t="shared" si="5"/>
        <v>652.4</v>
      </c>
      <c r="AE38" s="74">
        <f t="shared" si="5"/>
        <v>582.4</v>
      </c>
      <c r="AF38" s="74">
        <f t="shared" si="5"/>
        <v>535</v>
      </c>
      <c r="AG38" s="69">
        <f>SUM(AG11:AG37)</f>
        <v>1492.8299999999997</v>
      </c>
      <c r="AH38" s="56">
        <f t="shared" si="2"/>
        <v>912.40000000000009</v>
      </c>
      <c r="AI38" s="57">
        <f t="shared" si="3"/>
        <v>524.70000000000005</v>
      </c>
      <c r="AK38" s="58"/>
    </row>
    <row r="39" spans="1:88" x14ac:dyDescent="0.25">
      <c r="A39" s="59" t="s">
        <v>46</v>
      </c>
      <c r="B39" s="50">
        <v>81.099999999999994</v>
      </c>
      <c r="C39" s="63">
        <v>86.5</v>
      </c>
      <c r="D39" s="63">
        <v>75.599999999999994</v>
      </c>
      <c r="E39" s="63">
        <v>71.099999999999994</v>
      </c>
      <c r="F39" s="63">
        <v>81.7</v>
      </c>
      <c r="G39" s="63">
        <v>76</v>
      </c>
      <c r="H39" s="63">
        <v>92</v>
      </c>
      <c r="I39" s="63">
        <v>106.7</v>
      </c>
      <c r="J39" s="63">
        <v>131.19999999999999</v>
      </c>
      <c r="K39" s="63">
        <v>145.6</v>
      </c>
      <c r="L39" s="63">
        <v>145.6</v>
      </c>
      <c r="M39" s="51">
        <v>145.6</v>
      </c>
      <c r="N39" s="51">
        <v>143.80000000000001</v>
      </c>
      <c r="O39" s="51">
        <v>130.4</v>
      </c>
      <c r="P39" s="51">
        <v>111.7</v>
      </c>
      <c r="Q39" s="51">
        <v>119</v>
      </c>
      <c r="R39" s="51">
        <v>113.7</v>
      </c>
      <c r="S39" s="51">
        <v>121</v>
      </c>
      <c r="T39" s="51">
        <v>121</v>
      </c>
      <c r="U39" s="51">
        <v>97</v>
      </c>
      <c r="V39" s="51">
        <v>144</v>
      </c>
      <c r="W39" s="51">
        <v>144</v>
      </c>
      <c r="X39" s="51">
        <v>144</v>
      </c>
      <c r="Y39" s="51">
        <v>144</v>
      </c>
      <c r="Z39" s="51">
        <v>144</v>
      </c>
      <c r="AA39" s="51">
        <v>144</v>
      </c>
      <c r="AB39" s="51">
        <v>144.9</v>
      </c>
      <c r="AC39" s="51">
        <v>144.69999999999999</v>
      </c>
      <c r="AD39" s="51">
        <v>135</v>
      </c>
      <c r="AE39" s="51">
        <v>144.69999999999999</v>
      </c>
      <c r="AF39" s="51">
        <v>132.69999999999999</v>
      </c>
      <c r="AG39" s="64">
        <v>144</v>
      </c>
      <c r="AH39" s="56">
        <f t="shared" si="2"/>
        <v>145.6</v>
      </c>
      <c r="AI39" s="57">
        <f t="shared" si="3"/>
        <v>71.099999999999994</v>
      </c>
      <c r="AK39" s="58"/>
    </row>
    <row r="40" spans="1:88" x14ac:dyDescent="0.25">
      <c r="A40" s="68" t="s">
        <v>47</v>
      </c>
      <c r="B40" s="63">
        <v>46.4</v>
      </c>
      <c r="C40" s="63">
        <v>35.700000000000003</v>
      </c>
      <c r="D40" s="63">
        <v>35.4</v>
      </c>
      <c r="E40" s="63">
        <v>31</v>
      </c>
      <c r="F40" s="63">
        <v>34.9</v>
      </c>
      <c r="G40" s="63">
        <v>44.9</v>
      </c>
      <c r="H40" s="63">
        <v>44.8</v>
      </c>
      <c r="I40" s="63">
        <v>54.9</v>
      </c>
      <c r="J40" s="63">
        <v>54.8</v>
      </c>
      <c r="K40" s="63">
        <v>71.599999999999994</v>
      </c>
      <c r="L40" s="63">
        <v>71.599999999999994</v>
      </c>
      <c r="M40" s="53">
        <v>71.400000000000006</v>
      </c>
      <c r="N40" s="53">
        <v>66</v>
      </c>
      <c r="O40" s="53">
        <v>55.3</v>
      </c>
      <c r="P40" s="53">
        <v>54.8</v>
      </c>
      <c r="Q40" s="53">
        <v>46.6</v>
      </c>
      <c r="R40" s="53">
        <v>46.1</v>
      </c>
      <c r="S40" s="53">
        <v>44.8</v>
      </c>
      <c r="T40" s="53">
        <v>44.8</v>
      </c>
      <c r="U40" s="53">
        <v>71</v>
      </c>
      <c r="V40" s="53">
        <v>71</v>
      </c>
      <c r="W40" s="53">
        <v>71</v>
      </c>
      <c r="X40" s="53">
        <v>71</v>
      </c>
      <c r="Y40" s="53">
        <v>71</v>
      </c>
      <c r="Z40" s="53">
        <v>71</v>
      </c>
      <c r="AA40" s="53">
        <v>71</v>
      </c>
      <c r="AB40" s="53">
        <v>71</v>
      </c>
      <c r="AC40" s="53">
        <v>71</v>
      </c>
      <c r="AD40" s="53">
        <v>60</v>
      </c>
      <c r="AE40" s="53">
        <v>71</v>
      </c>
      <c r="AF40" s="53">
        <v>46.9</v>
      </c>
      <c r="AG40" s="69">
        <v>70</v>
      </c>
      <c r="AH40" s="56">
        <f t="shared" si="2"/>
        <v>71.599999999999994</v>
      </c>
      <c r="AI40" s="57">
        <f t="shared" si="3"/>
        <v>31</v>
      </c>
      <c r="AK40" s="58"/>
    </row>
    <row r="41" spans="1:88" x14ac:dyDescent="0.25">
      <c r="A41" s="68" t="s">
        <v>48</v>
      </c>
      <c r="B41" s="63">
        <v>68.099999999999994</v>
      </c>
      <c r="C41" s="63">
        <v>68.099999999999994</v>
      </c>
      <c r="D41" s="63">
        <v>68.3</v>
      </c>
      <c r="E41" s="63">
        <v>68.599999999999994</v>
      </c>
      <c r="F41" s="63">
        <v>68</v>
      </c>
      <c r="G41" s="63">
        <v>53.2</v>
      </c>
      <c r="H41" s="63">
        <v>54.3</v>
      </c>
      <c r="I41" s="63">
        <v>54.2</v>
      </c>
      <c r="J41" s="63">
        <v>54</v>
      </c>
      <c r="K41" s="63">
        <v>67.599999999999994</v>
      </c>
      <c r="L41" s="63">
        <v>67.599999999999994</v>
      </c>
      <c r="M41" s="53">
        <v>67.599999999999994</v>
      </c>
      <c r="N41" s="53">
        <v>61.3</v>
      </c>
      <c r="O41" s="53">
        <v>57</v>
      </c>
      <c r="P41" s="53">
        <v>52.7</v>
      </c>
      <c r="Q41" s="53">
        <v>55</v>
      </c>
      <c r="R41" s="53">
        <v>47.3</v>
      </c>
      <c r="S41" s="53">
        <v>46.2</v>
      </c>
      <c r="T41" s="53">
        <v>46.2</v>
      </c>
      <c r="U41" s="53">
        <v>64</v>
      </c>
      <c r="V41" s="53">
        <v>68.400000000000006</v>
      </c>
      <c r="W41" s="53">
        <v>68.400000000000006</v>
      </c>
      <c r="X41" s="53">
        <v>68.400000000000006</v>
      </c>
      <c r="Y41" s="53">
        <v>68.400000000000006</v>
      </c>
      <c r="Z41" s="53">
        <v>68.400000000000006</v>
      </c>
      <c r="AA41" s="53">
        <v>68.400000000000006</v>
      </c>
      <c r="AB41" s="53">
        <v>68.400000000000006</v>
      </c>
      <c r="AC41" s="53">
        <v>68.400000000000006</v>
      </c>
      <c r="AD41" s="53">
        <v>59</v>
      </c>
      <c r="AE41" s="53">
        <v>68.400000000000006</v>
      </c>
      <c r="AF41" s="53">
        <v>54.1</v>
      </c>
      <c r="AG41" s="69">
        <v>69</v>
      </c>
      <c r="AH41" s="56">
        <f t="shared" si="2"/>
        <v>68.599999999999994</v>
      </c>
      <c r="AI41" s="57">
        <f t="shared" si="3"/>
        <v>46.2</v>
      </c>
      <c r="AK41" s="58"/>
    </row>
    <row r="42" spans="1:88" x14ac:dyDescent="0.25">
      <c r="A42" s="68" t="s">
        <v>49</v>
      </c>
      <c r="B42" s="53">
        <v>60.9</v>
      </c>
      <c r="C42" s="63">
        <v>60.7</v>
      </c>
      <c r="D42" s="63">
        <v>60.7</v>
      </c>
      <c r="E42" s="63">
        <v>60.7</v>
      </c>
      <c r="F42" s="63">
        <v>60.7</v>
      </c>
      <c r="G42" s="63">
        <v>60.7</v>
      </c>
      <c r="H42" s="63">
        <v>60.7</v>
      </c>
      <c r="I42" s="63">
        <v>60.7</v>
      </c>
      <c r="J42" s="63">
        <v>60.7</v>
      </c>
      <c r="K42" s="63">
        <v>60.7</v>
      </c>
      <c r="L42" s="63">
        <v>60.7</v>
      </c>
      <c r="M42" s="53">
        <v>60.7</v>
      </c>
      <c r="N42" s="53">
        <v>60.7</v>
      </c>
      <c r="O42" s="53">
        <v>60.7</v>
      </c>
      <c r="P42" s="53">
        <v>60.7</v>
      </c>
      <c r="Q42" s="53">
        <v>60.9</v>
      </c>
      <c r="R42" s="53">
        <v>29.2</v>
      </c>
      <c r="S42" s="53">
        <v>30</v>
      </c>
      <c r="T42" s="53">
        <v>60</v>
      </c>
      <c r="U42" s="53">
        <v>60</v>
      </c>
      <c r="V42" s="53">
        <v>60</v>
      </c>
      <c r="W42" s="53">
        <v>60</v>
      </c>
      <c r="X42" s="53">
        <v>60</v>
      </c>
      <c r="Y42" s="53">
        <v>60</v>
      </c>
      <c r="Z42" s="53">
        <v>60</v>
      </c>
      <c r="AA42" s="53">
        <v>60</v>
      </c>
      <c r="AB42" s="53">
        <v>60</v>
      </c>
      <c r="AC42" s="53">
        <v>60</v>
      </c>
      <c r="AD42" s="53">
        <v>60</v>
      </c>
      <c r="AE42" s="53">
        <v>60</v>
      </c>
      <c r="AF42" s="53">
        <v>60</v>
      </c>
      <c r="AG42" s="69">
        <v>60</v>
      </c>
      <c r="AH42" s="56">
        <f t="shared" si="2"/>
        <v>60.9</v>
      </c>
      <c r="AI42" s="57">
        <f t="shared" si="3"/>
        <v>29.2</v>
      </c>
      <c r="AK42" s="58"/>
    </row>
    <row r="43" spans="1:88" x14ac:dyDescent="0.25">
      <c r="A43" s="68" t="s">
        <v>50</v>
      </c>
      <c r="B43" s="53">
        <v>10.6</v>
      </c>
      <c r="C43" s="63">
        <v>10.8</v>
      </c>
      <c r="D43" s="63">
        <v>10.7</v>
      </c>
      <c r="E43" s="63">
        <v>10.5</v>
      </c>
      <c r="F43" s="63">
        <v>10.5</v>
      </c>
      <c r="G43" s="63">
        <v>10.5</v>
      </c>
      <c r="H43" s="63">
        <v>10.5</v>
      </c>
      <c r="I43" s="63">
        <v>10.5</v>
      </c>
      <c r="J43" s="63">
        <v>10.5</v>
      </c>
      <c r="K43" s="63">
        <v>28</v>
      </c>
      <c r="L43" s="63">
        <v>28</v>
      </c>
      <c r="M43" s="51">
        <v>28</v>
      </c>
      <c r="N43" s="51">
        <v>28.3</v>
      </c>
      <c r="O43" s="51">
        <v>12.8</v>
      </c>
      <c r="P43" s="51">
        <v>13.3</v>
      </c>
      <c r="Q43" s="51">
        <v>13.6</v>
      </c>
      <c r="R43" s="51">
        <v>13.3</v>
      </c>
      <c r="S43" s="51">
        <v>0</v>
      </c>
      <c r="T43" s="51">
        <v>0</v>
      </c>
      <c r="U43" s="51">
        <v>15</v>
      </c>
      <c r="V43" s="51">
        <v>28</v>
      </c>
      <c r="W43" s="51">
        <v>28</v>
      </c>
      <c r="X43" s="51">
        <v>28</v>
      </c>
      <c r="Y43" s="51">
        <v>28</v>
      </c>
      <c r="Z43" s="51">
        <v>28</v>
      </c>
      <c r="AA43" s="51">
        <v>28</v>
      </c>
      <c r="AB43" s="51">
        <v>14.9</v>
      </c>
      <c r="AC43" s="51">
        <v>15</v>
      </c>
      <c r="AD43" s="51">
        <v>15</v>
      </c>
      <c r="AE43" s="51">
        <v>14.9</v>
      </c>
      <c r="AF43" s="51">
        <v>14.9</v>
      </c>
      <c r="AG43" s="69">
        <v>30</v>
      </c>
      <c r="AH43" s="56">
        <f t="shared" si="2"/>
        <v>28.3</v>
      </c>
      <c r="AI43" s="57">
        <f t="shared" si="3"/>
        <v>0</v>
      </c>
      <c r="AK43" s="58"/>
    </row>
    <row r="44" spans="1:88" x14ac:dyDescent="0.25">
      <c r="A44" s="68" t="s">
        <v>51</v>
      </c>
      <c r="B44" s="51">
        <v>0</v>
      </c>
      <c r="C44" s="51">
        <v>0</v>
      </c>
      <c r="D44" s="51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51">
        <v>18</v>
      </c>
      <c r="C45" s="51">
        <v>18</v>
      </c>
      <c r="D45" s="51">
        <v>18</v>
      </c>
      <c r="E45" s="75">
        <v>18</v>
      </c>
      <c r="F45" s="75">
        <v>18</v>
      </c>
      <c r="G45" s="75">
        <v>18</v>
      </c>
      <c r="H45" s="75">
        <v>18</v>
      </c>
      <c r="I45" s="75">
        <v>18</v>
      </c>
      <c r="J45" s="75">
        <v>18</v>
      </c>
      <c r="K45" s="75">
        <v>18</v>
      </c>
      <c r="L45" s="75">
        <v>18</v>
      </c>
      <c r="M45" s="51">
        <v>18</v>
      </c>
      <c r="N45" s="51">
        <v>18</v>
      </c>
      <c r="O45" s="51">
        <v>18</v>
      </c>
      <c r="P45" s="51">
        <v>18</v>
      </c>
      <c r="Q45" s="51">
        <v>18</v>
      </c>
      <c r="R45" s="51">
        <v>18</v>
      </c>
      <c r="S45" s="51">
        <v>18</v>
      </c>
      <c r="T45" s="51">
        <v>18</v>
      </c>
      <c r="U45" s="51">
        <v>18</v>
      </c>
      <c r="V45" s="51">
        <v>18</v>
      </c>
      <c r="W45" s="51">
        <v>18</v>
      </c>
      <c r="X45" s="51">
        <v>18</v>
      </c>
      <c r="Y45" s="51">
        <v>18</v>
      </c>
      <c r="Z45" s="51">
        <v>18</v>
      </c>
      <c r="AA45" s="51">
        <v>18</v>
      </c>
      <c r="AB45" s="51">
        <v>18</v>
      </c>
      <c r="AC45" s="51">
        <v>18</v>
      </c>
      <c r="AD45" s="51">
        <v>18</v>
      </c>
      <c r="AE45" s="51">
        <v>18</v>
      </c>
      <c r="AF45" s="51">
        <v>18</v>
      </c>
      <c r="AG45" s="69">
        <v>24</v>
      </c>
      <c r="AH45" s="56">
        <f t="shared" si="2"/>
        <v>18</v>
      </c>
      <c r="AI45" s="57">
        <f t="shared" si="3"/>
        <v>18</v>
      </c>
      <c r="AK45" s="58"/>
    </row>
    <row r="46" spans="1:88" x14ac:dyDescent="0.25">
      <c r="A46" s="68" t="s">
        <v>53</v>
      </c>
      <c r="B46" s="51">
        <v>0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51">
        <v>14</v>
      </c>
      <c r="C47" s="51">
        <v>14</v>
      </c>
      <c r="D47" s="51">
        <v>14</v>
      </c>
      <c r="E47" s="51">
        <v>14</v>
      </c>
      <c r="F47" s="51">
        <v>14</v>
      </c>
      <c r="G47" s="51">
        <v>14</v>
      </c>
      <c r="H47" s="51">
        <v>14</v>
      </c>
      <c r="I47" s="51">
        <v>14</v>
      </c>
      <c r="J47" s="51">
        <v>14</v>
      </c>
      <c r="K47" s="51">
        <v>14</v>
      </c>
      <c r="L47" s="51">
        <v>14</v>
      </c>
      <c r="M47" s="51">
        <v>14</v>
      </c>
      <c r="N47" s="51">
        <v>14</v>
      </c>
      <c r="O47" s="51">
        <v>14</v>
      </c>
      <c r="P47" s="51">
        <v>14</v>
      </c>
      <c r="Q47" s="51">
        <v>14</v>
      </c>
      <c r="R47" s="51">
        <v>14</v>
      </c>
      <c r="S47" s="51">
        <v>14</v>
      </c>
      <c r="T47" s="51">
        <v>14</v>
      </c>
      <c r="U47" s="51">
        <v>14</v>
      </c>
      <c r="V47" s="51">
        <v>14</v>
      </c>
      <c r="W47" s="51">
        <v>14</v>
      </c>
      <c r="X47" s="51">
        <v>14</v>
      </c>
      <c r="Y47" s="51">
        <v>14</v>
      </c>
      <c r="Z47" s="51">
        <v>14</v>
      </c>
      <c r="AA47" s="51">
        <v>14</v>
      </c>
      <c r="AB47" s="51">
        <v>14</v>
      </c>
      <c r="AC47" s="51">
        <v>14</v>
      </c>
      <c r="AD47" s="51">
        <v>14</v>
      </c>
      <c r="AE47" s="51">
        <v>14</v>
      </c>
      <c r="AF47" s="51">
        <v>14</v>
      </c>
      <c r="AG47" s="69">
        <v>14.1</v>
      </c>
      <c r="AH47" s="56">
        <f t="shared" si="2"/>
        <v>14</v>
      </c>
      <c r="AI47" s="57">
        <f t="shared" si="3"/>
        <v>14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51">
        <v>8.5</v>
      </c>
      <c r="C48" s="51">
        <v>8.5</v>
      </c>
      <c r="D48" s="51">
        <v>8.5</v>
      </c>
      <c r="E48" s="51">
        <v>8.5</v>
      </c>
      <c r="F48" s="51">
        <v>8.5</v>
      </c>
      <c r="G48" s="51">
        <v>8.5</v>
      </c>
      <c r="H48" s="51">
        <v>8.5</v>
      </c>
      <c r="I48" s="51">
        <v>8.5</v>
      </c>
      <c r="J48" s="51">
        <v>8.5</v>
      </c>
      <c r="K48" s="51">
        <v>8.5</v>
      </c>
      <c r="L48" s="51">
        <v>8.5</v>
      </c>
      <c r="M48" s="51">
        <v>8.5</v>
      </c>
      <c r="N48" s="51">
        <v>8.5</v>
      </c>
      <c r="O48" s="51">
        <v>8.5</v>
      </c>
      <c r="P48" s="51">
        <v>8.5</v>
      </c>
      <c r="Q48" s="51">
        <v>8.5</v>
      </c>
      <c r="R48" s="51">
        <v>8.5</v>
      </c>
      <c r="S48" s="51">
        <v>8.5</v>
      </c>
      <c r="T48" s="51">
        <v>8.5</v>
      </c>
      <c r="U48" s="51">
        <v>8.5</v>
      </c>
      <c r="V48" s="51">
        <v>8.5</v>
      </c>
      <c r="W48" s="51">
        <v>8.5</v>
      </c>
      <c r="X48" s="51">
        <v>8.5</v>
      </c>
      <c r="Y48" s="51">
        <v>8.5</v>
      </c>
      <c r="Z48" s="51">
        <v>8.5</v>
      </c>
      <c r="AA48" s="51">
        <v>8.5</v>
      </c>
      <c r="AB48" s="51">
        <v>8.5</v>
      </c>
      <c r="AC48" s="51">
        <v>8.5</v>
      </c>
      <c r="AD48" s="51">
        <v>8.5</v>
      </c>
      <c r="AE48" s="51">
        <v>8.5</v>
      </c>
      <c r="AF48" s="51">
        <v>8.5</v>
      </c>
      <c r="AG48" s="69">
        <v>14</v>
      </c>
      <c r="AH48" s="56">
        <f t="shared" si="2"/>
        <v>8.5</v>
      </c>
      <c r="AI48" s="57">
        <f t="shared" si="3"/>
        <v>8.5</v>
      </c>
      <c r="AK48" s="58"/>
    </row>
    <row r="49" spans="1:37" x14ac:dyDescent="0.25">
      <c r="A49" s="68" t="s">
        <v>56</v>
      </c>
      <c r="B49" s="51">
        <v>9</v>
      </c>
      <c r="C49" s="51">
        <v>9</v>
      </c>
      <c r="D49" s="51">
        <v>9</v>
      </c>
      <c r="E49" s="51">
        <v>9</v>
      </c>
      <c r="F49" s="51">
        <v>9</v>
      </c>
      <c r="G49" s="51">
        <v>9</v>
      </c>
      <c r="H49" s="51">
        <v>9</v>
      </c>
      <c r="I49" s="51">
        <v>9</v>
      </c>
      <c r="J49" s="51">
        <v>9</v>
      </c>
      <c r="K49" s="51">
        <v>9</v>
      </c>
      <c r="L49" s="51">
        <v>9</v>
      </c>
      <c r="M49" s="51">
        <v>9</v>
      </c>
      <c r="N49" s="51">
        <v>9</v>
      </c>
      <c r="O49" s="51">
        <v>9</v>
      </c>
      <c r="P49" s="51">
        <v>9</v>
      </c>
      <c r="Q49" s="51">
        <v>9</v>
      </c>
      <c r="R49" s="51">
        <v>9</v>
      </c>
      <c r="S49" s="51">
        <v>9</v>
      </c>
      <c r="T49" s="51">
        <v>9</v>
      </c>
      <c r="U49" s="51">
        <v>9</v>
      </c>
      <c r="V49" s="51">
        <v>9</v>
      </c>
      <c r="W49" s="51">
        <v>9</v>
      </c>
      <c r="X49" s="51">
        <v>9</v>
      </c>
      <c r="Y49" s="51">
        <v>9</v>
      </c>
      <c r="Z49" s="51">
        <v>9</v>
      </c>
      <c r="AA49" s="51">
        <v>9</v>
      </c>
      <c r="AB49" s="51">
        <v>9</v>
      </c>
      <c r="AC49" s="51">
        <v>9</v>
      </c>
      <c r="AD49" s="51">
        <v>9</v>
      </c>
      <c r="AE49" s="51">
        <v>9</v>
      </c>
      <c r="AF49" s="51">
        <v>9</v>
      </c>
      <c r="AG49" s="69">
        <v>10.050000000000001</v>
      </c>
      <c r="AH49" s="56">
        <f t="shared" si="2"/>
        <v>9</v>
      </c>
      <c r="AI49" s="57">
        <f t="shared" si="3"/>
        <v>9</v>
      </c>
      <c r="AK49" s="58"/>
    </row>
    <row r="50" spans="1:37" x14ac:dyDescent="0.25">
      <c r="A50" s="68" t="s">
        <v>57</v>
      </c>
      <c r="B50" s="51">
        <v>6.2</v>
      </c>
      <c r="C50" s="51">
        <v>6.2</v>
      </c>
      <c r="D50" s="51">
        <v>6.2</v>
      </c>
      <c r="E50" s="51">
        <v>6.2</v>
      </c>
      <c r="F50" s="51">
        <v>6.2</v>
      </c>
      <c r="G50" s="51">
        <v>6.2</v>
      </c>
      <c r="H50" s="51">
        <v>6.2</v>
      </c>
      <c r="I50" s="51">
        <v>6.2</v>
      </c>
      <c r="J50" s="51">
        <v>6.2</v>
      </c>
      <c r="K50" s="51">
        <v>6.2</v>
      </c>
      <c r="L50" s="51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f t="shared" ref="B51" si="6">B199</f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v>3.54</v>
      </c>
      <c r="U51" s="78">
        <f t="shared" ref="U51:AG51" si="7">U199</f>
        <v>3.54</v>
      </c>
      <c r="V51" s="78">
        <f t="shared" si="7"/>
        <v>3.54</v>
      </c>
      <c r="W51" s="78">
        <f t="shared" si="7"/>
        <v>3.54</v>
      </c>
      <c r="X51" s="78">
        <v>3.54</v>
      </c>
      <c r="Y51" s="78">
        <f t="shared" si="7"/>
        <v>3.54</v>
      </c>
      <c r="Z51" s="78">
        <v>3.54</v>
      </c>
      <c r="AA51" s="78">
        <f t="shared" si="7"/>
        <v>3.54</v>
      </c>
      <c r="AB51" s="78">
        <f t="shared" si="7"/>
        <v>3.54</v>
      </c>
      <c r="AC51" s="78">
        <f t="shared" si="7"/>
        <v>3.54</v>
      </c>
      <c r="AD51" s="78">
        <f t="shared" si="7"/>
        <v>3.54</v>
      </c>
      <c r="AE51" s="78">
        <f t="shared" si="7"/>
        <v>3.54</v>
      </c>
      <c r="AF51" s="78">
        <f t="shared" si="7"/>
        <v>3.54</v>
      </c>
      <c r="AG51" s="78">
        <f t="shared" si="7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>SUM(B39:B51)</f>
        <v>326.34000000000003</v>
      </c>
      <c r="C52" s="74">
        <f t="shared" ref="C52:AF52" si="8">SUM(C39:C51)</f>
        <v>321.04000000000002</v>
      </c>
      <c r="D52" s="74">
        <f t="shared" si="8"/>
        <v>309.94</v>
      </c>
      <c r="E52" s="74">
        <f t="shared" si="8"/>
        <v>301.14</v>
      </c>
      <c r="F52" s="74">
        <f t="shared" si="8"/>
        <v>315.04000000000002</v>
      </c>
      <c r="G52" s="74">
        <f t="shared" si="8"/>
        <v>304.54000000000002</v>
      </c>
      <c r="H52" s="74">
        <f t="shared" si="8"/>
        <v>321.54000000000002</v>
      </c>
      <c r="I52" s="74">
        <f t="shared" si="8"/>
        <v>346.24</v>
      </c>
      <c r="J52" s="74">
        <f t="shared" si="8"/>
        <v>370.44</v>
      </c>
      <c r="K52" s="74">
        <f t="shared" si="8"/>
        <v>432.73999999999995</v>
      </c>
      <c r="L52" s="74">
        <f t="shared" si="8"/>
        <v>432.73999999999995</v>
      </c>
      <c r="M52" s="74">
        <f t="shared" si="8"/>
        <v>432.54</v>
      </c>
      <c r="N52" s="74">
        <f t="shared" si="8"/>
        <v>419.34000000000003</v>
      </c>
      <c r="O52" s="74">
        <f t="shared" si="8"/>
        <v>375.44</v>
      </c>
      <c r="P52" s="74">
        <f t="shared" si="8"/>
        <v>352.44</v>
      </c>
      <c r="Q52" s="74">
        <f t="shared" si="8"/>
        <v>354.34000000000003</v>
      </c>
      <c r="R52" s="74">
        <f t="shared" si="8"/>
        <v>308.84000000000003</v>
      </c>
      <c r="S52" s="74">
        <f t="shared" si="8"/>
        <v>301.24</v>
      </c>
      <c r="T52" s="74">
        <f t="shared" si="8"/>
        <v>331.24</v>
      </c>
      <c r="U52" s="74">
        <f t="shared" si="8"/>
        <v>366.24</v>
      </c>
      <c r="V52" s="74">
        <f t="shared" si="8"/>
        <v>430.64</v>
      </c>
      <c r="W52" s="74">
        <f t="shared" si="8"/>
        <v>430.64</v>
      </c>
      <c r="X52" s="74">
        <v>430.64</v>
      </c>
      <c r="Y52" s="74">
        <f t="shared" si="8"/>
        <v>430.64</v>
      </c>
      <c r="Z52" s="74">
        <f t="shared" si="8"/>
        <v>430.64</v>
      </c>
      <c r="AA52" s="74">
        <f t="shared" si="8"/>
        <v>430.64</v>
      </c>
      <c r="AB52" s="74">
        <f t="shared" si="8"/>
        <v>418.44</v>
      </c>
      <c r="AC52" s="74">
        <f t="shared" si="8"/>
        <v>418.34000000000003</v>
      </c>
      <c r="AD52" s="74">
        <f t="shared" si="8"/>
        <v>388.24</v>
      </c>
      <c r="AE52" s="74">
        <f t="shared" si="8"/>
        <v>418.24</v>
      </c>
      <c r="AF52" s="74">
        <f t="shared" si="8"/>
        <v>367.84</v>
      </c>
      <c r="AG52" s="79">
        <f>SUM(AG39:AG51)</f>
        <v>489.91</v>
      </c>
      <c r="AH52" s="56">
        <f t="shared" si="2"/>
        <v>432.73999999999995</v>
      </c>
      <c r="AI52" s="57">
        <f t="shared" si="3"/>
        <v>301.14</v>
      </c>
      <c r="AK52" s="58"/>
    </row>
    <row r="53" spans="1:37" x14ac:dyDescent="0.25">
      <c r="A53" s="59" t="s">
        <v>60</v>
      </c>
      <c r="B53" s="51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30</v>
      </c>
      <c r="L53" s="63">
        <v>50</v>
      </c>
      <c r="M53" s="80">
        <v>49.7</v>
      </c>
      <c r="N53" s="80">
        <v>0</v>
      </c>
      <c r="O53" s="80">
        <v>0</v>
      </c>
      <c r="P53" s="80">
        <v>0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  <c r="V53" s="51">
        <v>20</v>
      </c>
      <c r="W53" s="51">
        <v>50</v>
      </c>
      <c r="X53" s="51">
        <v>57</v>
      </c>
      <c r="Y53" s="51">
        <v>57</v>
      </c>
      <c r="Z53" s="51">
        <v>50</v>
      </c>
      <c r="AA53" s="51">
        <v>50</v>
      </c>
      <c r="AB53" s="51">
        <v>60</v>
      </c>
      <c r="AC53" s="51">
        <v>59.7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60</v>
      </c>
      <c r="AI53" s="57">
        <f t="shared" si="3"/>
        <v>0</v>
      </c>
      <c r="AK53" s="58"/>
    </row>
    <row r="54" spans="1:37" x14ac:dyDescent="0.25">
      <c r="A54" s="68" t="s">
        <v>61</v>
      </c>
      <c r="B54" s="5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9.9</v>
      </c>
      <c r="L54" s="63">
        <v>22.2</v>
      </c>
      <c r="M54" s="80">
        <v>24.7</v>
      </c>
      <c r="N54" s="80">
        <v>0</v>
      </c>
      <c r="O54" s="80">
        <v>0</v>
      </c>
      <c r="P54" s="80">
        <v>0</v>
      </c>
      <c r="Q54" s="53">
        <v>0</v>
      </c>
      <c r="R54" s="53">
        <v>0</v>
      </c>
      <c r="S54" s="53">
        <v>0</v>
      </c>
      <c r="T54" s="53">
        <v>0</v>
      </c>
      <c r="U54" s="53">
        <v>0</v>
      </c>
      <c r="V54" s="53">
        <v>1.3</v>
      </c>
      <c r="W54" s="53">
        <v>11.3</v>
      </c>
      <c r="X54" s="53">
        <v>27.6</v>
      </c>
      <c r="Y54" s="53">
        <v>27.6</v>
      </c>
      <c r="Z54" s="53">
        <v>23.3</v>
      </c>
      <c r="AA54" s="53">
        <v>23</v>
      </c>
      <c r="AB54" s="53">
        <v>24.2</v>
      </c>
      <c r="AC54" s="53">
        <v>28.8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28.8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81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2</v>
      </c>
      <c r="L55" s="75">
        <v>8.1</v>
      </c>
      <c r="M55" s="82">
        <v>9</v>
      </c>
      <c r="N55" s="82">
        <v>0</v>
      </c>
      <c r="O55" s="82">
        <v>0</v>
      </c>
      <c r="P55" s="82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0.7</v>
      </c>
      <c r="W55" s="81">
        <v>4.2</v>
      </c>
      <c r="X55" s="81">
        <v>10.1</v>
      </c>
      <c r="Y55" s="81">
        <v>10.1</v>
      </c>
      <c r="Z55" s="81">
        <v>8.5</v>
      </c>
      <c r="AA55" s="81">
        <v>8.5</v>
      </c>
      <c r="AB55" s="81">
        <v>9.1</v>
      </c>
      <c r="AC55" s="81">
        <v>10.5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10.5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>SUM(C53:C55)</f>
        <v>0</v>
      </c>
      <c r="D56" s="74">
        <f t="shared" ref="D56:AF56" si="9">SUM(D53:D55)</f>
        <v>0</v>
      </c>
      <c r="E56" s="74">
        <f t="shared" si="9"/>
        <v>0</v>
      </c>
      <c r="F56" s="74">
        <f t="shared" si="9"/>
        <v>0</v>
      </c>
      <c r="G56" s="74">
        <f t="shared" si="9"/>
        <v>0</v>
      </c>
      <c r="H56" s="74">
        <f t="shared" si="9"/>
        <v>0</v>
      </c>
      <c r="I56" s="74">
        <f t="shared" si="9"/>
        <v>0</v>
      </c>
      <c r="J56" s="74">
        <f t="shared" si="9"/>
        <v>0</v>
      </c>
      <c r="K56" s="74">
        <f t="shared" si="9"/>
        <v>41.9</v>
      </c>
      <c r="L56" s="74">
        <f t="shared" si="9"/>
        <v>80.3</v>
      </c>
      <c r="M56" s="74">
        <f t="shared" si="9"/>
        <v>83.4</v>
      </c>
      <c r="N56" s="74">
        <f t="shared" si="9"/>
        <v>0</v>
      </c>
      <c r="O56" s="74">
        <f t="shared" si="9"/>
        <v>0</v>
      </c>
      <c r="P56" s="74">
        <f t="shared" si="9"/>
        <v>0</v>
      </c>
      <c r="Q56" s="74">
        <f t="shared" si="9"/>
        <v>0</v>
      </c>
      <c r="R56" s="74">
        <f t="shared" si="9"/>
        <v>0</v>
      </c>
      <c r="S56" s="74">
        <f t="shared" si="9"/>
        <v>0</v>
      </c>
      <c r="T56" s="74">
        <f t="shared" si="9"/>
        <v>0</v>
      </c>
      <c r="U56" s="74">
        <f t="shared" si="9"/>
        <v>0</v>
      </c>
      <c r="V56" s="74">
        <f t="shared" si="9"/>
        <v>22</v>
      </c>
      <c r="W56" s="74">
        <f t="shared" si="9"/>
        <v>65.5</v>
      </c>
      <c r="X56" s="74">
        <v>94.699999999999989</v>
      </c>
      <c r="Y56" s="74">
        <f t="shared" si="9"/>
        <v>94.699999999999989</v>
      </c>
      <c r="Z56" s="74">
        <f t="shared" si="9"/>
        <v>81.8</v>
      </c>
      <c r="AA56" s="74">
        <f t="shared" si="9"/>
        <v>81.5</v>
      </c>
      <c r="AB56" s="74">
        <f t="shared" si="9"/>
        <v>93.3</v>
      </c>
      <c r="AC56" s="74">
        <f t="shared" si="9"/>
        <v>99</v>
      </c>
      <c r="AD56" s="74">
        <f t="shared" si="9"/>
        <v>0</v>
      </c>
      <c r="AE56" s="74">
        <f t="shared" si="9"/>
        <v>0</v>
      </c>
      <c r="AF56" s="74">
        <f t="shared" si="9"/>
        <v>0</v>
      </c>
      <c r="AG56" s="79">
        <f>SUM(AG53:AG55)</f>
        <v>106</v>
      </c>
      <c r="AH56" s="56">
        <f t="shared" si="2"/>
        <v>99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1">
        <v>0</v>
      </c>
      <c r="C58" s="51">
        <v>0</v>
      </c>
      <c r="D58" s="51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72.900000000000006</v>
      </c>
      <c r="C59" s="53">
        <v>54</v>
      </c>
      <c r="D59" s="53">
        <v>36.200000000000003</v>
      </c>
      <c r="E59" s="53">
        <v>35.9</v>
      </c>
      <c r="F59" s="53">
        <v>60</v>
      </c>
      <c r="G59" s="53">
        <v>41</v>
      </c>
      <c r="H59" s="51">
        <v>40</v>
      </c>
      <c r="I59" s="51">
        <v>40</v>
      </c>
      <c r="J59" s="51">
        <v>48.2</v>
      </c>
      <c r="K59" s="51">
        <v>32.6</v>
      </c>
      <c r="L59" s="51">
        <v>30</v>
      </c>
      <c r="M59" s="53">
        <v>-0.7</v>
      </c>
      <c r="N59" s="53">
        <v>141.6</v>
      </c>
      <c r="O59" s="53">
        <v>281</v>
      </c>
      <c r="P59" s="53">
        <v>285.3</v>
      </c>
      <c r="Q59" s="53">
        <v>271</v>
      </c>
      <c r="R59" s="53">
        <v>231.1</v>
      </c>
      <c r="S59" s="53">
        <v>242</v>
      </c>
      <c r="T59" s="53">
        <v>214</v>
      </c>
      <c r="U59" s="53">
        <v>175</v>
      </c>
      <c r="V59" s="53">
        <v>11.8</v>
      </c>
      <c r="W59" s="53">
        <v>1</v>
      </c>
      <c r="X59" s="85">
        <v>-10</v>
      </c>
      <c r="Y59" s="85">
        <v>0</v>
      </c>
      <c r="Z59" s="85">
        <v>-10</v>
      </c>
      <c r="AA59" s="85">
        <v>5</v>
      </c>
      <c r="AB59" s="85">
        <v>35.5</v>
      </c>
      <c r="AC59" s="85">
        <v>18.3</v>
      </c>
      <c r="AD59" s="85">
        <v>22</v>
      </c>
      <c r="AE59" s="85">
        <v>18.3</v>
      </c>
      <c r="AF59" s="85">
        <v>52.5</v>
      </c>
      <c r="AG59" s="86"/>
      <c r="AH59" s="56">
        <f t="shared" si="2"/>
        <v>285.3</v>
      </c>
      <c r="AI59" s="57">
        <f t="shared" si="3"/>
        <v>-10</v>
      </c>
      <c r="AK59" s="58"/>
    </row>
    <row r="60" spans="1:37" x14ac:dyDescent="0.25">
      <c r="A60" s="68" t="s">
        <v>67</v>
      </c>
      <c r="B60" s="53">
        <v>0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60">
        <v>0</v>
      </c>
      <c r="K60" s="60">
        <v>0</v>
      </c>
      <c r="L60" s="60">
        <v>23</v>
      </c>
      <c r="M60" s="53">
        <v>25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20</v>
      </c>
      <c r="Y60" s="53">
        <v>20</v>
      </c>
      <c r="Z60" s="53">
        <v>20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86"/>
      <c r="AH60" s="56">
        <f t="shared" si="2"/>
        <v>25</v>
      </c>
      <c r="AI60" s="57">
        <f t="shared" si="3"/>
        <v>0</v>
      </c>
      <c r="AK60" s="58"/>
    </row>
    <row r="61" spans="1:37" x14ac:dyDescent="0.25">
      <c r="A61" s="68" t="s">
        <v>68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65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65</v>
      </c>
      <c r="AI61" s="57">
        <f t="shared" si="3"/>
        <v>0</v>
      </c>
      <c r="AK61" s="58"/>
    </row>
    <row r="62" spans="1:37" x14ac:dyDescent="0.25">
      <c r="A62" s="68" t="s">
        <v>69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53">
        <v>0</v>
      </c>
      <c r="C63" s="53">
        <v>0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1">
        <v>0</v>
      </c>
      <c r="L63" s="51">
        <v>0</v>
      </c>
      <c r="M63" s="51">
        <v>0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53">
        <v>0</v>
      </c>
      <c r="C64" s="53">
        <v>0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53">
        <v>0</v>
      </c>
      <c r="C65" s="53">
        <v>0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53">
        <v>0</v>
      </c>
      <c r="C66" s="53">
        <v>0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53">
        <v>0</v>
      </c>
      <c r="C67" s="53">
        <v>0</v>
      </c>
      <c r="D67" s="53">
        <v>0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1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72.900000000000006</v>
      </c>
      <c r="C68" s="74">
        <f>SUM(C57:C67)</f>
        <v>54</v>
      </c>
      <c r="D68" s="74">
        <f t="shared" ref="D68:AF68" si="10">SUM(D57:D67)</f>
        <v>36.200000000000003</v>
      </c>
      <c r="E68" s="74">
        <f t="shared" si="10"/>
        <v>35.9</v>
      </c>
      <c r="F68" s="74">
        <f t="shared" si="10"/>
        <v>60</v>
      </c>
      <c r="G68" s="74">
        <f t="shared" si="10"/>
        <v>41</v>
      </c>
      <c r="H68" s="74">
        <f t="shared" si="10"/>
        <v>40</v>
      </c>
      <c r="I68" s="74">
        <f t="shared" si="10"/>
        <v>40</v>
      </c>
      <c r="J68" s="74">
        <f t="shared" si="10"/>
        <v>48.2</v>
      </c>
      <c r="K68" s="74">
        <f t="shared" si="10"/>
        <v>32.6</v>
      </c>
      <c r="L68" s="74">
        <f t="shared" si="10"/>
        <v>53</v>
      </c>
      <c r="M68" s="74">
        <f t="shared" si="10"/>
        <v>24.3</v>
      </c>
      <c r="N68" s="74">
        <f t="shared" si="10"/>
        <v>141.6</v>
      </c>
      <c r="O68" s="74">
        <f t="shared" si="10"/>
        <v>281</v>
      </c>
      <c r="P68" s="74">
        <f t="shared" si="10"/>
        <v>285.3</v>
      </c>
      <c r="Q68" s="74">
        <f t="shared" si="10"/>
        <v>271</v>
      </c>
      <c r="R68" s="74">
        <f t="shared" si="10"/>
        <v>231.1</v>
      </c>
      <c r="S68" s="74">
        <f t="shared" si="10"/>
        <v>242</v>
      </c>
      <c r="T68" s="74">
        <f t="shared" si="10"/>
        <v>214</v>
      </c>
      <c r="U68" s="74">
        <f t="shared" si="10"/>
        <v>175</v>
      </c>
      <c r="V68" s="74">
        <f t="shared" si="10"/>
        <v>11.8</v>
      </c>
      <c r="W68" s="74">
        <f t="shared" si="10"/>
        <v>1</v>
      </c>
      <c r="X68" s="74">
        <f t="shared" si="10"/>
        <v>10</v>
      </c>
      <c r="Y68" s="74">
        <f t="shared" si="10"/>
        <v>85</v>
      </c>
      <c r="Z68" s="74">
        <f t="shared" si="10"/>
        <v>10</v>
      </c>
      <c r="AA68" s="74">
        <f t="shared" si="10"/>
        <v>5</v>
      </c>
      <c r="AB68" s="74">
        <f t="shared" si="10"/>
        <v>35.5</v>
      </c>
      <c r="AC68" s="74">
        <f t="shared" si="10"/>
        <v>18.3</v>
      </c>
      <c r="AD68" s="74">
        <f t="shared" si="10"/>
        <v>22</v>
      </c>
      <c r="AE68" s="74">
        <f t="shared" si="10"/>
        <v>18.3</v>
      </c>
      <c r="AF68" s="74">
        <f t="shared" si="10"/>
        <v>52.5</v>
      </c>
      <c r="AG68" s="79">
        <f>SUM(AG57:AG67)</f>
        <v>0</v>
      </c>
      <c r="AH68" s="56">
        <f t="shared" si="2"/>
        <v>285.3</v>
      </c>
      <c r="AI68" s="57">
        <f t="shared" si="3"/>
        <v>1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0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2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5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0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>SUM(C69:C71)</f>
        <v>0</v>
      </c>
      <c r="D72" s="74">
        <f t="shared" ref="D72:AF72" si="11">SUM(D69:D71)</f>
        <v>0</v>
      </c>
      <c r="E72" s="74">
        <f t="shared" si="11"/>
        <v>0</v>
      </c>
      <c r="F72" s="74">
        <f t="shared" si="11"/>
        <v>0</v>
      </c>
      <c r="G72" s="74">
        <f t="shared" si="11"/>
        <v>0</v>
      </c>
      <c r="H72" s="74">
        <f t="shared" si="11"/>
        <v>0</v>
      </c>
      <c r="I72" s="74">
        <f t="shared" si="11"/>
        <v>0</v>
      </c>
      <c r="J72" s="74">
        <f t="shared" si="11"/>
        <v>0</v>
      </c>
      <c r="K72" s="74">
        <f t="shared" si="11"/>
        <v>0</v>
      </c>
      <c r="L72" s="74">
        <f t="shared" si="11"/>
        <v>0</v>
      </c>
      <c r="M72" s="74">
        <f t="shared" si="11"/>
        <v>0</v>
      </c>
      <c r="N72" s="74">
        <f t="shared" si="11"/>
        <v>0</v>
      </c>
      <c r="O72" s="74">
        <f t="shared" si="11"/>
        <v>0</v>
      </c>
      <c r="P72" s="74">
        <f t="shared" si="11"/>
        <v>0</v>
      </c>
      <c r="Q72" s="74">
        <f t="shared" si="11"/>
        <v>0</v>
      </c>
      <c r="R72" s="74">
        <f t="shared" si="11"/>
        <v>0</v>
      </c>
      <c r="S72" s="74">
        <f t="shared" si="11"/>
        <v>0</v>
      </c>
      <c r="T72" s="74">
        <f t="shared" si="11"/>
        <v>0</v>
      </c>
      <c r="U72" s="74">
        <f t="shared" si="11"/>
        <v>0</v>
      </c>
      <c r="V72" s="74">
        <f t="shared" si="11"/>
        <v>0</v>
      </c>
      <c r="W72" s="74">
        <f t="shared" si="11"/>
        <v>0</v>
      </c>
      <c r="X72" s="74">
        <f t="shared" si="11"/>
        <v>0</v>
      </c>
      <c r="Y72" s="74">
        <f t="shared" si="11"/>
        <v>0</v>
      </c>
      <c r="Z72" s="74">
        <f t="shared" si="11"/>
        <v>0</v>
      </c>
      <c r="AA72" s="74">
        <f t="shared" si="11"/>
        <v>0</v>
      </c>
      <c r="AB72" s="74">
        <f t="shared" si="11"/>
        <v>0</v>
      </c>
      <c r="AC72" s="74">
        <f t="shared" si="11"/>
        <v>0</v>
      </c>
      <c r="AD72" s="74">
        <f t="shared" si="11"/>
        <v>0</v>
      </c>
      <c r="AE72" s="74">
        <f t="shared" si="11"/>
        <v>0</v>
      </c>
      <c r="AF72" s="74">
        <f t="shared" si="11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936.54</v>
      </c>
      <c r="C73" s="90">
        <f>C68+C56+C52+C38+C72</f>
        <v>902.33999999999992</v>
      </c>
      <c r="D73" s="90">
        <f t="shared" ref="D73:AG73" si="12">D68+D56+D52+D38+D72</f>
        <v>883.43999999999994</v>
      </c>
      <c r="E73" s="90">
        <f t="shared" si="12"/>
        <v>861.74</v>
      </c>
      <c r="F73" s="90">
        <f t="shared" si="12"/>
        <v>901.13999999999987</v>
      </c>
      <c r="G73" s="90">
        <f t="shared" si="12"/>
        <v>952.83999999999992</v>
      </c>
      <c r="H73" s="90">
        <f t="shared" si="12"/>
        <v>1028.8399999999999</v>
      </c>
      <c r="I73" s="90">
        <f t="shared" si="12"/>
        <v>1118.54</v>
      </c>
      <c r="J73" s="90">
        <f t="shared" si="12"/>
        <v>1195.94</v>
      </c>
      <c r="K73" s="90">
        <f t="shared" si="12"/>
        <v>1324.54</v>
      </c>
      <c r="L73" s="90">
        <f t="shared" si="12"/>
        <v>1393.34</v>
      </c>
      <c r="M73" s="90">
        <f t="shared" si="12"/>
        <v>1374.8400000000001</v>
      </c>
      <c r="N73" s="90">
        <f t="shared" si="12"/>
        <v>1280.8400000000001</v>
      </c>
      <c r="O73" s="90">
        <f t="shared" si="12"/>
        <v>1216.8400000000001</v>
      </c>
      <c r="P73" s="90">
        <f t="shared" si="12"/>
        <v>1198.1399999999999</v>
      </c>
      <c r="Q73" s="90">
        <f t="shared" si="12"/>
        <v>1165.74</v>
      </c>
      <c r="R73" s="90">
        <f t="shared" si="12"/>
        <v>1110.3400000000001</v>
      </c>
      <c r="S73" s="90">
        <f t="shared" si="12"/>
        <v>1153.6399999999999</v>
      </c>
      <c r="T73" s="90">
        <f t="shared" si="12"/>
        <v>1152.6399999999999</v>
      </c>
      <c r="U73" s="90">
        <f t="shared" si="12"/>
        <v>1161.6399999999999</v>
      </c>
      <c r="V73" s="90">
        <f t="shared" si="12"/>
        <v>1254.8399999999999</v>
      </c>
      <c r="W73" s="90">
        <f t="shared" si="12"/>
        <v>1397.54</v>
      </c>
      <c r="X73" s="90">
        <f t="shared" si="12"/>
        <v>1447.74</v>
      </c>
      <c r="Y73" s="90">
        <f t="shared" si="12"/>
        <v>1462.74</v>
      </c>
      <c r="Z73" s="90">
        <f t="shared" si="12"/>
        <v>1384.8400000000001</v>
      </c>
      <c r="AA73" s="90">
        <f t="shared" si="12"/>
        <v>1359.54</v>
      </c>
      <c r="AB73" s="90">
        <f t="shared" si="12"/>
        <v>1249.6399999999999</v>
      </c>
      <c r="AC73" s="90">
        <f t="shared" si="12"/>
        <v>1188.04</v>
      </c>
      <c r="AD73" s="90">
        <f t="shared" si="12"/>
        <v>1062.6399999999999</v>
      </c>
      <c r="AE73" s="90">
        <f t="shared" si="12"/>
        <v>1018.94</v>
      </c>
      <c r="AF73" s="90">
        <f t="shared" si="12"/>
        <v>955.33999999999992</v>
      </c>
      <c r="AG73" s="90">
        <f t="shared" si="12"/>
        <v>2144.14</v>
      </c>
      <c r="AH73" s="56">
        <f t="shared" si="2"/>
        <v>1462.74</v>
      </c>
      <c r="AI73" s="57">
        <f t="shared" si="3"/>
        <v>861.74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>
        <v>40</v>
      </c>
      <c r="O74" s="92">
        <v>40</v>
      </c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40</v>
      </c>
      <c r="AI74" s="57">
        <f t="shared" si="3"/>
        <v>40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B72+B68+B56+B52+B38+B74</f>
        <v>936.54</v>
      </c>
      <c r="C75" s="90">
        <f>C73+C74</f>
        <v>902.33999999999992</v>
      </c>
      <c r="D75" s="90">
        <f t="shared" ref="D75:AF75" si="13">D72+D68+D56+D52+D38+D74</f>
        <v>883.43999999999994</v>
      </c>
      <c r="E75" s="90">
        <f t="shared" si="13"/>
        <v>861.74</v>
      </c>
      <c r="F75" s="90">
        <f t="shared" si="13"/>
        <v>901.13999999999987</v>
      </c>
      <c r="G75" s="90">
        <f t="shared" si="13"/>
        <v>952.83999999999992</v>
      </c>
      <c r="H75" s="90">
        <f t="shared" si="13"/>
        <v>1028.8399999999999</v>
      </c>
      <c r="I75" s="90">
        <f t="shared" si="13"/>
        <v>1118.54</v>
      </c>
      <c r="J75" s="90">
        <f t="shared" si="13"/>
        <v>1195.94</v>
      </c>
      <c r="K75" s="90">
        <f t="shared" si="13"/>
        <v>1324.54</v>
      </c>
      <c r="L75" s="90">
        <f t="shared" si="13"/>
        <v>1393.34</v>
      </c>
      <c r="M75" s="90">
        <f t="shared" si="13"/>
        <v>1374.8400000000001</v>
      </c>
      <c r="N75" s="90">
        <f t="shared" si="13"/>
        <v>1320.8400000000001</v>
      </c>
      <c r="O75" s="90">
        <f t="shared" si="13"/>
        <v>1256.8400000000001</v>
      </c>
      <c r="P75" s="90">
        <f t="shared" si="13"/>
        <v>1198.1399999999999</v>
      </c>
      <c r="Q75" s="90">
        <f t="shared" si="13"/>
        <v>1165.74</v>
      </c>
      <c r="R75" s="90">
        <f t="shared" si="13"/>
        <v>1110.3400000000001</v>
      </c>
      <c r="S75" s="90">
        <f t="shared" si="13"/>
        <v>1153.6399999999999</v>
      </c>
      <c r="T75" s="90">
        <f t="shared" si="13"/>
        <v>1152.6399999999999</v>
      </c>
      <c r="U75" s="90">
        <f t="shared" si="13"/>
        <v>1161.6399999999999</v>
      </c>
      <c r="V75" s="90">
        <f t="shared" si="13"/>
        <v>1254.8399999999999</v>
      </c>
      <c r="W75" s="90">
        <f t="shared" si="13"/>
        <v>1397.54</v>
      </c>
      <c r="X75" s="90">
        <f t="shared" si="13"/>
        <v>1447.74</v>
      </c>
      <c r="Y75" s="90">
        <f t="shared" si="13"/>
        <v>1462.74</v>
      </c>
      <c r="Z75" s="90">
        <f t="shared" si="13"/>
        <v>1384.8400000000001</v>
      </c>
      <c r="AA75" s="90">
        <f t="shared" si="13"/>
        <v>1359.54</v>
      </c>
      <c r="AB75" s="90">
        <f t="shared" si="13"/>
        <v>1249.6399999999999</v>
      </c>
      <c r="AC75" s="90">
        <f t="shared" si="13"/>
        <v>1188.04</v>
      </c>
      <c r="AD75" s="90">
        <f t="shared" si="13"/>
        <v>1062.6399999999999</v>
      </c>
      <c r="AE75" s="90">
        <f t="shared" si="13"/>
        <v>1018.94</v>
      </c>
      <c r="AF75" s="90">
        <f t="shared" si="13"/>
        <v>955.33999999999992</v>
      </c>
      <c r="AG75" s="79">
        <f>AG72+AG68+AG56+AG52+AG38+AG74</f>
        <v>2144.14</v>
      </c>
      <c r="AH75" s="56">
        <f t="shared" si="2"/>
        <v>1462.74</v>
      </c>
      <c r="AI75" s="57">
        <f t="shared" si="3"/>
        <v>861.74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>IF(C60&lt;0,C60*-1,0)</f>
        <v>0</v>
      </c>
      <c r="D76" s="60">
        <f t="shared" ref="D76:AF76" si="14">IF(D60&lt;0,D60*-1,0)</f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64"/>
      <c r="AH76" s="56">
        <f t="shared" ref="AH76:AH91" si="15">MAX(B76:AF76)</f>
        <v>0</v>
      </c>
      <c r="AI76" s="57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>IF(C58&lt;0,C58*-1,0)</f>
        <v>0</v>
      </c>
      <c r="D77" s="60">
        <f t="shared" ref="D77:AF77" si="17">IF(D58&lt;0,D58*-1,0)</f>
        <v>0</v>
      </c>
      <c r="E77" s="60">
        <f t="shared" si="17"/>
        <v>0</v>
      </c>
      <c r="F77" s="60">
        <f t="shared" si="17"/>
        <v>0</v>
      </c>
      <c r="G77" s="60">
        <f t="shared" si="17"/>
        <v>0</v>
      </c>
      <c r="H77" s="60">
        <f t="shared" si="17"/>
        <v>0</v>
      </c>
      <c r="I77" s="60">
        <f t="shared" si="17"/>
        <v>0</v>
      </c>
      <c r="J77" s="60">
        <f t="shared" si="17"/>
        <v>0</v>
      </c>
      <c r="K77" s="60">
        <f t="shared" si="17"/>
        <v>0</v>
      </c>
      <c r="L77" s="60">
        <f t="shared" si="17"/>
        <v>0</v>
      </c>
      <c r="M77" s="60">
        <f t="shared" si="17"/>
        <v>0</v>
      </c>
      <c r="N77" s="60">
        <f t="shared" si="17"/>
        <v>0</v>
      </c>
      <c r="O77" s="60">
        <f t="shared" si="17"/>
        <v>0</v>
      </c>
      <c r="P77" s="60">
        <f t="shared" si="17"/>
        <v>0</v>
      </c>
      <c r="Q77" s="60">
        <f t="shared" si="17"/>
        <v>0</v>
      </c>
      <c r="R77" s="60">
        <f t="shared" si="17"/>
        <v>0</v>
      </c>
      <c r="S77" s="60">
        <f t="shared" si="17"/>
        <v>0</v>
      </c>
      <c r="T77" s="60">
        <f t="shared" si="17"/>
        <v>0</v>
      </c>
      <c r="U77" s="60">
        <f t="shared" si="17"/>
        <v>0</v>
      </c>
      <c r="V77" s="60">
        <f t="shared" si="17"/>
        <v>0</v>
      </c>
      <c r="W77" s="60">
        <f t="shared" si="17"/>
        <v>0</v>
      </c>
      <c r="X77" s="60">
        <f t="shared" si="17"/>
        <v>0</v>
      </c>
      <c r="Y77" s="60">
        <f t="shared" si="17"/>
        <v>0</v>
      </c>
      <c r="Z77" s="60">
        <f t="shared" si="17"/>
        <v>0</v>
      </c>
      <c r="AA77" s="60">
        <f t="shared" si="17"/>
        <v>0</v>
      </c>
      <c r="AB77" s="60">
        <f t="shared" si="17"/>
        <v>0</v>
      </c>
      <c r="AC77" s="60">
        <f t="shared" si="17"/>
        <v>0</v>
      </c>
      <c r="AD77" s="60">
        <f t="shared" si="17"/>
        <v>0</v>
      </c>
      <c r="AE77" s="60">
        <f t="shared" si="17"/>
        <v>0</v>
      </c>
      <c r="AF77" s="60">
        <f t="shared" si="17"/>
        <v>0</v>
      </c>
      <c r="AG77" s="69"/>
      <c r="AH77" s="56">
        <f t="shared" si="15"/>
        <v>0</v>
      </c>
      <c r="AI77" s="57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>IF(C61&lt;0,C61*-1,0)</f>
        <v>0</v>
      </c>
      <c r="D78" s="60">
        <f t="shared" ref="D78:AF78" si="18">IF(D61&lt;0,D61*-1,0)</f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5"/>
        <v>0</v>
      </c>
      <c r="AI78" s="57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0</v>
      </c>
      <c r="C79" s="60">
        <f>IF(C59&lt;0,C59*-1,0)</f>
        <v>0</v>
      </c>
      <c r="D79" s="60">
        <f t="shared" ref="D79:AF79" si="19">IF(D59&lt;0,D59*-1,0)</f>
        <v>0</v>
      </c>
      <c r="E79" s="60">
        <f t="shared" si="19"/>
        <v>0</v>
      </c>
      <c r="F79" s="60">
        <f t="shared" si="19"/>
        <v>0</v>
      </c>
      <c r="G79" s="60">
        <f t="shared" si="19"/>
        <v>0</v>
      </c>
      <c r="H79" s="60">
        <f t="shared" si="19"/>
        <v>0</v>
      </c>
      <c r="I79" s="60">
        <f t="shared" si="19"/>
        <v>0</v>
      </c>
      <c r="J79" s="60">
        <f t="shared" si="19"/>
        <v>0</v>
      </c>
      <c r="K79" s="60">
        <f t="shared" si="19"/>
        <v>0</v>
      </c>
      <c r="L79" s="60">
        <f t="shared" si="19"/>
        <v>0</v>
      </c>
      <c r="M79" s="60">
        <f t="shared" si="19"/>
        <v>0.7</v>
      </c>
      <c r="N79" s="60">
        <f t="shared" si="19"/>
        <v>0</v>
      </c>
      <c r="O79" s="60">
        <f t="shared" si="19"/>
        <v>0</v>
      </c>
      <c r="P79" s="60">
        <f t="shared" si="19"/>
        <v>0</v>
      </c>
      <c r="Q79" s="60">
        <f t="shared" si="19"/>
        <v>0</v>
      </c>
      <c r="R79" s="60">
        <f t="shared" si="19"/>
        <v>0</v>
      </c>
      <c r="S79" s="60">
        <f t="shared" si="19"/>
        <v>0</v>
      </c>
      <c r="T79" s="60">
        <f t="shared" si="19"/>
        <v>0</v>
      </c>
      <c r="U79" s="60">
        <f t="shared" si="19"/>
        <v>0</v>
      </c>
      <c r="V79" s="60">
        <f t="shared" si="19"/>
        <v>0</v>
      </c>
      <c r="W79" s="60">
        <f t="shared" si="19"/>
        <v>0</v>
      </c>
      <c r="X79" s="60">
        <f t="shared" si="19"/>
        <v>10</v>
      </c>
      <c r="Y79" s="60">
        <f t="shared" si="19"/>
        <v>0</v>
      </c>
      <c r="Z79" s="60">
        <f t="shared" si="19"/>
        <v>10</v>
      </c>
      <c r="AA79" s="60">
        <f t="shared" si="19"/>
        <v>0</v>
      </c>
      <c r="AB79" s="60">
        <f t="shared" si="19"/>
        <v>0</v>
      </c>
      <c r="AC79" s="60">
        <f t="shared" si="19"/>
        <v>0</v>
      </c>
      <c r="AD79" s="60">
        <f t="shared" si="19"/>
        <v>0</v>
      </c>
      <c r="AE79" s="60">
        <f t="shared" si="19"/>
        <v>0</v>
      </c>
      <c r="AF79" s="60">
        <f t="shared" si="19"/>
        <v>0</v>
      </c>
      <c r="AG79" s="93"/>
      <c r="AH79" s="56">
        <f t="shared" si="15"/>
        <v>10</v>
      </c>
      <c r="AI79" s="57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>IF(C57&lt;0,C57*-1,0)</f>
        <v>0</v>
      </c>
      <c r="D80" s="60">
        <f t="shared" ref="D80:AF80" si="20">IF(D57&lt;0,D57*-1,0)</f>
        <v>0</v>
      </c>
      <c r="E80" s="60">
        <f t="shared" si="20"/>
        <v>0</v>
      </c>
      <c r="F80" s="60">
        <f t="shared" si="20"/>
        <v>0</v>
      </c>
      <c r="G80" s="60">
        <f t="shared" si="20"/>
        <v>0</v>
      </c>
      <c r="H80" s="60">
        <f t="shared" si="20"/>
        <v>0</v>
      </c>
      <c r="I80" s="60">
        <f t="shared" si="20"/>
        <v>0</v>
      </c>
      <c r="J80" s="60">
        <f t="shared" si="20"/>
        <v>0</v>
      </c>
      <c r="K80" s="60">
        <f t="shared" si="20"/>
        <v>0</v>
      </c>
      <c r="L80" s="60">
        <f t="shared" si="20"/>
        <v>0</v>
      </c>
      <c r="M80" s="60">
        <f t="shared" si="20"/>
        <v>0</v>
      </c>
      <c r="N80" s="60">
        <f t="shared" si="20"/>
        <v>0</v>
      </c>
      <c r="O80" s="60">
        <f t="shared" si="20"/>
        <v>0</v>
      </c>
      <c r="P80" s="60">
        <f t="shared" si="20"/>
        <v>0</v>
      </c>
      <c r="Q80" s="60">
        <f t="shared" si="20"/>
        <v>0</v>
      </c>
      <c r="R80" s="60">
        <f t="shared" si="20"/>
        <v>0</v>
      </c>
      <c r="S80" s="60">
        <f t="shared" si="20"/>
        <v>0</v>
      </c>
      <c r="T80" s="60">
        <f t="shared" si="20"/>
        <v>0</v>
      </c>
      <c r="U80" s="60">
        <f t="shared" si="20"/>
        <v>0</v>
      </c>
      <c r="V80" s="60">
        <f t="shared" si="20"/>
        <v>0</v>
      </c>
      <c r="W80" s="60">
        <f t="shared" si="20"/>
        <v>0</v>
      </c>
      <c r="X80" s="60">
        <f t="shared" si="20"/>
        <v>0</v>
      </c>
      <c r="Y80" s="60">
        <f t="shared" si="20"/>
        <v>0</v>
      </c>
      <c r="Z80" s="60">
        <f t="shared" si="20"/>
        <v>0</v>
      </c>
      <c r="AA80" s="60">
        <f t="shared" si="20"/>
        <v>0</v>
      </c>
      <c r="AB80" s="60">
        <f t="shared" si="20"/>
        <v>0</v>
      </c>
      <c r="AC80" s="60">
        <f t="shared" si="20"/>
        <v>0</v>
      </c>
      <c r="AD80" s="60">
        <f t="shared" si="20"/>
        <v>0</v>
      </c>
      <c r="AE80" s="60">
        <f t="shared" si="20"/>
        <v>0</v>
      </c>
      <c r="AF80" s="60">
        <f t="shared" si="20"/>
        <v>0</v>
      </c>
      <c r="AG80" s="93"/>
      <c r="AH80" s="56">
        <f t="shared" si="15"/>
        <v>0</v>
      </c>
      <c r="AI80" s="57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51"/>
      <c r="T81" s="51"/>
      <c r="U81" s="51"/>
      <c r="V81" s="51"/>
      <c r="W81" s="51"/>
      <c r="X81" s="51"/>
      <c r="Y81" s="51"/>
      <c r="Z81" s="51"/>
      <c r="AA81" s="51"/>
      <c r="AB81" s="65"/>
      <c r="AC81" s="65"/>
      <c r="AD81" s="65"/>
      <c r="AE81" s="65"/>
      <c r="AF81" s="65"/>
      <c r="AG81" s="88"/>
      <c r="AH81" s="56">
        <f t="shared" si="15"/>
        <v>0</v>
      </c>
      <c r="AI81" s="57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>SUM(B76:B81)</f>
        <v>0</v>
      </c>
      <c r="C82" s="74">
        <f t="shared" ref="C82:AG82" si="21">SUM(C76:C81)</f>
        <v>0</v>
      </c>
      <c r="D82" s="74">
        <f t="shared" si="21"/>
        <v>0</v>
      </c>
      <c r="E82" s="74">
        <f t="shared" si="21"/>
        <v>0</v>
      </c>
      <c r="F82" s="74">
        <f t="shared" si="21"/>
        <v>0</v>
      </c>
      <c r="G82" s="74">
        <f t="shared" si="21"/>
        <v>0</v>
      </c>
      <c r="H82" s="74">
        <f t="shared" si="21"/>
        <v>0</v>
      </c>
      <c r="I82" s="74">
        <f t="shared" si="21"/>
        <v>0</v>
      </c>
      <c r="J82" s="74">
        <f t="shared" si="21"/>
        <v>0</v>
      </c>
      <c r="K82" s="74">
        <f t="shared" si="21"/>
        <v>0</v>
      </c>
      <c r="L82" s="74">
        <f t="shared" si="21"/>
        <v>0</v>
      </c>
      <c r="M82" s="74">
        <f t="shared" si="21"/>
        <v>0.7</v>
      </c>
      <c r="N82" s="74">
        <f t="shared" si="21"/>
        <v>0</v>
      </c>
      <c r="O82" s="74">
        <f t="shared" si="21"/>
        <v>0</v>
      </c>
      <c r="P82" s="74">
        <f t="shared" si="21"/>
        <v>0</v>
      </c>
      <c r="Q82" s="74">
        <f t="shared" si="21"/>
        <v>0</v>
      </c>
      <c r="R82" s="74">
        <f t="shared" si="21"/>
        <v>0</v>
      </c>
      <c r="S82" s="74">
        <f t="shared" si="21"/>
        <v>0</v>
      </c>
      <c r="T82" s="74">
        <f t="shared" si="21"/>
        <v>0</v>
      </c>
      <c r="U82" s="74">
        <f t="shared" si="21"/>
        <v>0</v>
      </c>
      <c r="V82" s="74">
        <f t="shared" si="21"/>
        <v>0</v>
      </c>
      <c r="W82" s="74">
        <f t="shared" si="21"/>
        <v>0</v>
      </c>
      <c r="X82" s="74">
        <f t="shared" si="21"/>
        <v>10</v>
      </c>
      <c r="Y82" s="74">
        <f t="shared" si="21"/>
        <v>0</v>
      </c>
      <c r="Z82" s="74">
        <f t="shared" si="21"/>
        <v>10</v>
      </c>
      <c r="AA82" s="74">
        <f t="shared" si="21"/>
        <v>0</v>
      </c>
      <c r="AB82" s="74">
        <f t="shared" si="21"/>
        <v>0</v>
      </c>
      <c r="AC82" s="74">
        <f t="shared" si="21"/>
        <v>0</v>
      </c>
      <c r="AD82" s="74">
        <f t="shared" si="21"/>
        <v>0</v>
      </c>
      <c r="AE82" s="74">
        <f t="shared" si="21"/>
        <v>0</v>
      </c>
      <c r="AF82" s="74">
        <f t="shared" si="21"/>
        <v>0</v>
      </c>
      <c r="AG82" s="79">
        <f t="shared" si="21"/>
        <v>0</v>
      </c>
      <c r="AH82" s="56">
        <f t="shared" si="15"/>
        <v>10</v>
      </c>
      <c r="AI82" s="57">
        <f t="shared" si="16"/>
        <v>0</v>
      </c>
      <c r="AK82" s="58"/>
    </row>
    <row r="83" spans="1:88" s="1" customFormat="1" ht="15.75" thickBot="1" x14ac:dyDescent="0.3">
      <c r="A83" s="73" t="s">
        <v>87</v>
      </c>
      <c r="B83" s="74">
        <f>SUM(B70:B82)</f>
        <v>1873.08</v>
      </c>
      <c r="C83" s="74">
        <f t="shared" ref="C83:AG83" si="22">SUM(C70:C82)</f>
        <v>1804.6799999999998</v>
      </c>
      <c r="D83" s="74">
        <f t="shared" si="22"/>
        <v>1766.8799999999999</v>
      </c>
      <c r="E83" s="74">
        <f t="shared" si="22"/>
        <v>1723.48</v>
      </c>
      <c r="F83" s="74">
        <f t="shared" si="22"/>
        <v>1802.2799999999997</v>
      </c>
      <c r="G83" s="74">
        <f t="shared" si="22"/>
        <v>1905.6799999999998</v>
      </c>
      <c r="H83" s="74">
        <f t="shared" si="22"/>
        <v>2057.6799999999998</v>
      </c>
      <c r="I83" s="74">
        <f t="shared" si="22"/>
        <v>2237.08</v>
      </c>
      <c r="J83" s="74">
        <f t="shared" si="22"/>
        <v>2391.88</v>
      </c>
      <c r="K83" s="74">
        <f t="shared" si="22"/>
        <v>2649.08</v>
      </c>
      <c r="L83" s="74">
        <f t="shared" si="22"/>
        <v>2786.68</v>
      </c>
      <c r="M83" s="74">
        <f t="shared" si="22"/>
        <v>2751.08</v>
      </c>
      <c r="N83" s="74">
        <f t="shared" si="22"/>
        <v>2641.6800000000003</v>
      </c>
      <c r="O83" s="74">
        <f t="shared" si="22"/>
        <v>2513.6800000000003</v>
      </c>
      <c r="P83" s="74">
        <f t="shared" si="22"/>
        <v>2396.2799999999997</v>
      </c>
      <c r="Q83" s="74">
        <f t="shared" si="22"/>
        <v>2331.48</v>
      </c>
      <c r="R83" s="74">
        <f t="shared" si="22"/>
        <v>2220.6800000000003</v>
      </c>
      <c r="S83" s="74">
        <f t="shared" si="22"/>
        <v>2307.2799999999997</v>
      </c>
      <c r="T83" s="74">
        <f t="shared" si="22"/>
        <v>2305.2799999999997</v>
      </c>
      <c r="U83" s="74">
        <f t="shared" si="22"/>
        <v>2323.2799999999997</v>
      </c>
      <c r="V83" s="74">
        <f t="shared" si="22"/>
        <v>2509.6799999999998</v>
      </c>
      <c r="W83" s="74">
        <f t="shared" si="22"/>
        <v>2795.08</v>
      </c>
      <c r="X83" s="74">
        <f t="shared" si="22"/>
        <v>2915.48</v>
      </c>
      <c r="Y83" s="74">
        <f t="shared" si="22"/>
        <v>2925.48</v>
      </c>
      <c r="Z83" s="74">
        <f t="shared" si="22"/>
        <v>2789.6800000000003</v>
      </c>
      <c r="AA83" s="74">
        <f t="shared" si="22"/>
        <v>2719.08</v>
      </c>
      <c r="AB83" s="74">
        <f t="shared" si="22"/>
        <v>2499.2799999999997</v>
      </c>
      <c r="AC83" s="74">
        <f t="shared" si="22"/>
        <v>2376.08</v>
      </c>
      <c r="AD83" s="74">
        <f t="shared" si="22"/>
        <v>2125.2799999999997</v>
      </c>
      <c r="AE83" s="74">
        <f t="shared" si="22"/>
        <v>2037.88</v>
      </c>
      <c r="AF83" s="74">
        <f t="shared" si="22"/>
        <v>1910.6799999999998</v>
      </c>
      <c r="AG83" s="79">
        <f t="shared" si="22"/>
        <v>4360.08</v>
      </c>
      <c r="AH83" s="56">
        <f t="shared" si="15"/>
        <v>2925.48</v>
      </c>
      <c r="AI83" s="57">
        <f t="shared" si="16"/>
        <v>1723.48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6">
        <v>50.033999999999999</v>
      </c>
      <c r="C84" s="97">
        <v>50.030999999999999</v>
      </c>
      <c r="D84" s="97">
        <v>50.015000000000001</v>
      </c>
      <c r="E84" s="97">
        <v>50.021999999999998</v>
      </c>
      <c r="F84" s="97">
        <v>50.094999999999999</v>
      </c>
      <c r="G84" s="97">
        <v>50.045000000000002</v>
      </c>
      <c r="H84" s="97">
        <v>49.988999999999997</v>
      </c>
      <c r="I84" s="97">
        <v>50.003999999999998</v>
      </c>
      <c r="J84" s="97">
        <v>50.094999999999999</v>
      </c>
      <c r="K84" s="97">
        <v>49.962000000000003</v>
      </c>
      <c r="L84" s="97">
        <v>49.962000000000003</v>
      </c>
      <c r="M84" s="97">
        <v>50.05</v>
      </c>
      <c r="N84" s="97">
        <v>50.091000000000001</v>
      </c>
      <c r="O84" s="97">
        <v>49.938000000000002</v>
      </c>
      <c r="P84" s="97">
        <v>50.027000000000001</v>
      </c>
      <c r="Q84" s="97">
        <v>50.012</v>
      </c>
      <c r="R84" s="97">
        <v>50.003</v>
      </c>
      <c r="S84" s="97">
        <v>50.054000000000002</v>
      </c>
      <c r="T84" s="97">
        <v>49.996000000000002</v>
      </c>
      <c r="U84" s="97">
        <v>49.866999999999997</v>
      </c>
      <c r="V84" s="97">
        <v>49.872</v>
      </c>
      <c r="W84" s="97">
        <v>49.878</v>
      </c>
      <c r="X84" s="97">
        <v>49.908000000000001</v>
      </c>
      <c r="Y84" s="97">
        <v>49.908000000000001</v>
      </c>
      <c r="Z84" s="97">
        <v>50.021000000000001</v>
      </c>
      <c r="AA84" s="97">
        <v>50.015000000000001</v>
      </c>
      <c r="AB84" s="97">
        <v>50.04</v>
      </c>
      <c r="AC84" s="97">
        <v>49.94</v>
      </c>
      <c r="AD84" s="97">
        <v>50.04</v>
      </c>
      <c r="AE84" s="97">
        <v>50.04</v>
      </c>
      <c r="AF84" s="97">
        <v>49.97</v>
      </c>
      <c r="AG84" s="98"/>
      <c r="AH84" s="56">
        <f t="shared" si="15"/>
        <v>50.094999999999999</v>
      </c>
      <c r="AI84" s="57">
        <f t="shared" si="16"/>
        <v>49.866999999999997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100">
        <v>127.2</v>
      </c>
      <c r="C85" s="53">
        <v>127</v>
      </c>
      <c r="D85" s="53">
        <v>128.19999999999999</v>
      </c>
      <c r="E85" s="53">
        <v>127.2</v>
      </c>
      <c r="F85" s="53">
        <v>127</v>
      </c>
      <c r="G85" s="53">
        <v>126.8</v>
      </c>
      <c r="H85" s="53">
        <v>126.1</v>
      </c>
      <c r="I85" s="53">
        <v>124.3</v>
      </c>
      <c r="J85" s="53">
        <v>124.2</v>
      </c>
      <c r="K85" s="53">
        <v>125.9</v>
      </c>
      <c r="L85" s="53">
        <v>125.9</v>
      </c>
      <c r="M85" s="53">
        <v>125</v>
      </c>
      <c r="N85" s="53">
        <v>123.2</v>
      </c>
      <c r="O85" s="53">
        <v>123.1</v>
      </c>
      <c r="P85" s="53">
        <v>124.2</v>
      </c>
      <c r="Q85" s="53">
        <v>125</v>
      </c>
      <c r="R85" s="53">
        <v>124.1</v>
      </c>
      <c r="S85" s="53">
        <v>122.9</v>
      </c>
      <c r="T85" s="53">
        <v>124</v>
      </c>
      <c r="U85" s="101">
        <v>124.9</v>
      </c>
      <c r="V85" s="101">
        <v>125.2</v>
      </c>
      <c r="W85" s="101">
        <v>124.6</v>
      </c>
      <c r="X85" s="101">
        <v>125.3</v>
      </c>
      <c r="Y85" s="101">
        <v>125.3</v>
      </c>
      <c r="Z85" s="101">
        <v>126.4</v>
      </c>
      <c r="AA85" s="101">
        <v>126.8</v>
      </c>
      <c r="AB85" s="101">
        <v>127.8</v>
      </c>
      <c r="AC85" s="53">
        <v>127.7</v>
      </c>
      <c r="AD85" s="53">
        <v>127.8</v>
      </c>
      <c r="AE85" s="53">
        <v>127.8</v>
      </c>
      <c r="AF85" s="53">
        <v>128</v>
      </c>
      <c r="AG85" s="102"/>
      <c r="AH85" s="56">
        <f t="shared" si="15"/>
        <v>128.19999999999999</v>
      </c>
      <c r="AI85" s="57">
        <f t="shared" si="16"/>
        <v>122.9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100">
        <v>130.9</v>
      </c>
      <c r="C86" s="53">
        <v>131</v>
      </c>
      <c r="D86" s="53">
        <v>131.80000000000001</v>
      </c>
      <c r="E86" s="53">
        <v>131.30000000000001</v>
      </c>
      <c r="F86" s="53">
        <v>131</v>
      </c>
      <c r="G86" s="53">
        <v>130.6</v>
      </c>
      <c r="H86" s="53">
        <v>129.5</v>
      </c>
      <c r="I86" s="53">
        <v>127.4</v>
      </c>
      <c r="J86" s="53">
        <v>127.3</v>
      </c>
      <c r="K86" s="53">
        <v>128.19999999999999</v>
      </c>
      <c r="L86" s="53">
        <v>128.19999999999999</v>
      </c>
      <c r="M86" s="53">
        <v>127.6</v>
      </c>
      <c r="N86" s="53">
        <v>125.5</v>
      </c>
      <c r="O86" s="53">
        <v>125.8</v>
      </c>
      <c r="P86" s="53">
        <v>126.2</v>
      </c>
      <c r="Q86" s="53">
        <v>127.5</v>
      </c>
      <c r="R86" s="53">
        <v>126.4</v>
      </c>
      <c r="S86" s="53">
        <v>125.6</v>
      </c>
      <c r="T86" s="53">
        <v>126.8</v>
      </c>
      <c r="U86" s="101">
        <v>127.3</v>
      </c>
      <c r="V86" s="101">
        <v>127.6</v>
      </c>
      <c r="W86" s="101">
        <v>127.1</v>
      </c>
      <c r="X86" s="101">
        <v>127.6</v>
      </c>
      <c r="Y86" s="101">
        <v>127.6</v>
      </c>
      <c r="Z86" s="101">
        <v>128.5</v>
      </c>
      <c r="AA86" s="101">
        <v>128.9</v>
      </c>
      <c r="AB86" s="101">
        <v>129.6</v>
      </c>
      <c r="AC86" s="53">
        <v>129.5</v>
      </c>
      <c r="AD86" s="53">
        <v>129.5</v>
      </c>
      <c r="AE86" s="53">
        <v>129.5</v>
      </c>
      <c r="AF86" s="53">
        <v>131.69999999999999</v>
      </c>
      <c r="AG86" s="102"/>
      <c r="AH86" s="56">
        <f t="shared" si="15"/>
        <v>131.80000000000001</v>
      </c>
      <c r="AI86" s="57">
        <f t="shared" si="16"/>
        <v>125.5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100">
        <v>132.1</v>
      </c>
      <c r="C87" s="53">
        <v>132.19999999999999</v>
      </c>
      <c r="D87" s="53">
        <v>132.6</v>
      </c>
      <c r="E87" s="53">
        <v>132.80000000000001</v>
      </c>
      <c r="F87" s="53">
        <v>132</v>
      </c>
      <c r="G87" s="53">
        <v>130.5</v>
      </c>
      <c r="H87" s="53">
        <v>128.9</v>
      </c>
      <c r="I87" s="53">
        <v>129</v>
      </c>
      <c r="J87" s="53">
        <v>127.4</v>
      </c>
      <c r="K87" s="53">
        <v>128.5</v>
      </c>
      <c r="L87" s="53">
        <v>128.5</v>
      </c>
      <c r="M87" s="53">
        <v>125.8</v>
      </c>
      <c r="N87" s="53">
        <v>127.5</v>
      </c>
      <c r="O87" s="53">
        <v>126.7</v>
      </c>
      <c r="P87" s="53">
        <v>130.6</v>
      </c>
      <c r="Q87" s="53">
        <v>131.9</v>
      </c>
      <c r="R87" s="53">
        <v>130.69999999999999</v>
      </c>
      <c r="S87" s="53">
        <v>128.80000000000001</v>
      </c>
      <c r="T87" s="53">
        <v>129</v>
      </c>
      <c r="U87" s="53">
        <v>128.5</v>
      </c>
      <c r="V87" s="53">
        <v>129.69999999999999</v>
      </c>
      <c r="W87" s="53">
        <v>127.4</v>
      </c>
      <c r="X87" s="101">
        <v>129.9</v>
      </c>
      <c r="Y87" s="101">
        <v>129.9</v>
      </c>
      <c r="Z87" s="101">
        <v>130.19999999999999</v>
      </c>
      <c r="AA87" s="101">
        <v>130.80000000000001</v>
      </c>
      <c r="AB87" s="101">
        <v>131.1</v>
      </c>
      <c r="AC87" s="53">
        <v>131.1</v>
      </c>
      <c r="AD87" s="53">
        <v>131.1</v>
      </c>
      <c r="AE87" s="53">
        <v>131.1</v>
      </c>
      <c r="AF87" s="53">
        <v>129.19999999999999</v>
      </c>
      <c r="AG87" s="102"/>
      <c r="AH87" s="56">
        <f t="shared" si="15"/>
        <v>132.80000000000001</v>
      </c>
      <c r="AI87" s="57">
        <f t="shared" si="16"/>
        <v>125.8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0">
        <v>134.30000000000001</v>
      </c>
      <c r="C88" s="53">
        <v>134.69999999999999</v>
      </c>
      <c r="D88" s="53">
        <v>134.80000000000001</v>
      </c>
      <c r="E88" s="53">
        <v>135</v>
      </c>
      <c r="F88" s="53">
        <v>134.6</v>
      </c>
      <c r="G88" s="53">
        <v>133</v>
      </c>
      <c r="H88" s="53">
        <v>131.19999999999999</v>
      </c>
      <c r="I88" s="53">
        <v>130.9</v>
      </c>
      <c r="J88" s="53">
        <v>130.6</v>
      </c>
      <c r="K88" s="53">
        <v>131</v>
      </c>
      <c r="L88" s="53">
        <v>131</v>
      </c>
      <c r="M88" s="53">
        <v>129.4</v>
      </c>
      <c r="N88" s="53">
        <v>131.1</v>
      </c>
      <c r="O88" s="53">
        <v>129.9</v>
      </c>
      <c r="P88" s="53">
        <v>133.6</v>
      </c>
      <c r="Q88" s="53">
        <v>135</v>
      </c>
      <c r="R88" s="53">
        <v>132.9</v>
      </c>
      <c r="S88" s="53">
        <v>131.1</v>
      </c>
      <c r="T88" s="53">
        <v>130.80000000000001</v>
      </c>
      <c r="U88" s="53">
        <v>129.9</v>
      </c>
      <c r="V88" s="53">
        <v>130.80000000000001</v>
      </c>
      <c r="W88" s="53">
        <v>130.1</v>
      </c>
      <c r="X88" s="101">
        <v>133</v>
      </c>
      <c r="Y88" s="101">
        <v>133</v>
      </c>
      <c r="Z88" s="101">
        <v>133.1</v>
      </c>
      <c r="AA88" s="101">
        <v>133.5</v>
      </c>
      <c r="AB88" s="101">
        <v>135.1</v>
      </c>
      <c r="AC88" s="53">
        <v>135.30000000000001</v>
      </c>
      <c r="AD88" s="53">
        <v>135.30000000000001</v>
      </c>
      <c r="AE88" s="53">
        <v>135.30000000000001</v>
      </c>
      <c r="AF88" s="53">
        <v>132.5</v>
      </c>
      <c r="AG88" s="102"/>
      <c r="AH88" s="56">
        <f t="shared" si="15"/>
        <v>135.30000000000001</v>
      </c>
      <c r="AI88" s="57">
        <f t="shared" si="16"/>
        <v>129.4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4">
        <v>132.19999999999999</v>
      </c>
      <c r="C89" s="105">
        <v>132.9</v>
      </c>
      <c r="D89" s="105">
        <v>133.5</v>
      </c>
      <c r="E89" s="105">
        <v>132.9</v>
      </c>
      <c r="F89" s="105">
        <v>133.4</v>
      </c>
      <c r="G89" s="105">
        <v>132.80000000000001</v>
      </c>
      <c r="H89" s="105">
        <v>131.19999999999999</v>
      </c>
      <c r="I89" s="105">
        <v>132.1</v>
      </c>
      <c r="J89" s="105">
        <v>133</v>
      </c>
      <c r="K89" s="105">
        <v>135.4</v>
      </c>
      <c r="L89" s="105">
        <v>135.4</v>
      </c>
      <c r="M89" s="105">
        <v>134.69999999999999</v>
      </c>
      <c r="N89" s="105">
        <v>128.9</v>
      </c>
      <c r="O89" s="105">
        <v>134.19999999999999</v>
      </c>
      <c r="P89" s="105">
        <v>135.19999999999999</v>
      </c>
      <c r="Q89" s="105">
        <v>135.5</v>
      </c>
      <c r="R89" s="105">
        <v>133.1</v>
      </c>
      <c r="S89" s="105">
        <v>134.1</v>
      </c>
      <c r="T89" s="105">
        <v>133.4</v>
      </c>
      <c r="U89" s="105">
        <v>132.1</v>
      </c>
      <c r="V89" s="105">
        <v>138.4</v>
      </c>
      <c r="W89" s="105">
        <v>135.80000000000001</v>
      </c>
      <c r="X89" s="101">
        <v>132.9</v>
      </c>
      <c r="Y89" s="101">
        <v>132.9</v>
      </c>
      <c r="Z89" s="101">
        <v>134.19999999999999</v>
      </c>
      <c r="AA89" s="101">
        <v>133.4</v>
      </c>
      <c r="AB89" s="101">
        <v>136.4</v>
      </c>
      <c r="AC89" s="105">
        <v>135.69999999999999</v>
      </c>
      <c r="AD89" s="105">
        <v>135.69999999999999</v>
      </c>
      <c r="AE89" s="105">
        <v>135.69999999999999</v>
      </c>
      <c r="AF89" s="105">
        <v>132</v>
      </c>
      <c r="AG89" s="106"/>
      <c r="AH89" s="56">
        <f t="shared" si="15"/>
        <v>138.4</v>
      </c>
      <c r="AI89" s="57">
        <f t="shared" si="16"/>
        <v>128.9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100">
        <v>133.30000000000001</v>
      </c>
      <c r="C90" s="53">
        <v>133.69999999999999</v>
      </c>
      <c r="D90" s="53">
        <v>135.30000000000001</v>
      </c>
      <c r="E90" s="53">
        <v>135.19999999999999</v>
      </c>
      <c r="F90" s="53">
        <v>135.30000000000001</v>
      </c>
      <c r="G90" s="53">
        <v>134.19999999999999</v>
      </c>
      <c r="H90" s="53">
        <v>131.1</v>
      </c>
      <c r="I90" s="53">
        <v>130</v>
      </c>
      <c r="J90" s="53">
        <v>131.6</v>
      </c>
      <c r="K90" s="53">
        <v>131.80000000000001</v>
      </c>
      <c r="L90" s="53">
        <v>131.80000000000001</v>
      </c>
      <c r="M90" s="53">
        <v>129.6</v>
      </c>
      <c r="N90" s="53">
        <v>124.2</v>
      </c>
      <c r="O90" s="53">
        <v>128.69999999999999</v>
      </c>
      <c r="P90" s="53">
        <v>133.69999999999999</v>
      </c>
      <c r="Q90" s="53">
        <v>135.19999999999999</v>
      </c>
      <c r="R90" s="53">
        <v>130.9</v>
      </c>
      <c r="S90" s="53">
        <v>133.5</v>
      </c>
      <c r="T90" s="53">
        <v>129</v>
      </c>
      <c r="U90" s="53">
        <v>131</v>
      </c>
      <c r="V90" s="53">
        <v>132.69999999999999</v>
      </c>
      <c r="W90" s="53">
        <v>131.5</v>
      </c>
      <c r="X90" s="101">
        <v>129.6</v>
      </c>
      <c r="Y90" s="101">
        <v>129.6</v>
      </c>
      <c r="Z90" s="101">
        <v>130.9</v>
      </c>
      <c r="AA90" s="101">
        <v>129.6</v>
      </c>
      <c r="AB90" s="101">
        <v>135</v>
      </c>
      <c r="AC90" s="53">
        <v>134.5</v>
      </c>
      <c r="AD90" s="53">
        <v>134.5</v>
      </c>
      <c r="AE90" s="53">
        <v>134.5</v>
      </c>
      <c r="AF90" s="53">
        <v>131.1</v>
      </c>
      <c r="AG90" s="102"/>
      <c r="AH90" s="56">
        <f t="shared" si="15"/>
        <v>135.30000000000001</v>
      </c>
      <c r="AI90" s="57">
        <f t="shared" si="16"/>
        <v>124.2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7">
        <v>66.5</v>
      </c>
      <c r="C91" s="108">
        <v>66.599999999999994</v>
      </c>
      <c r="D91" s="108">
        <v>67</v>
      </c>
      <c r="E91" s="108">
        <v>66.7</v>
      </c>
      <c r="F91" s="108">
        <v>66.599999999999994</v>
      </c>
      <c r="G91" s="108">
        <v>66.3</v>
      </c>
      <c r="H91" s="108">
        <v>65.7</v>
      </c>
      <c r="I91" s="108">
        <v>64.900000000000006</v>
      </c>
      <c r="J91" s="108">
        <v>64.7</v>
      </c>
      <c r="K91" s="108">
        <v>65.099999999999994</v>
      </c>
      <c r="L91" s="108">
        <v>65.099999999999994</v>
      </c>
      <c r="M91" s="108">
        <v>64.599999999999994</v>
      </c>
      <c r="N91" s="108">
        <v>63.4</v>
      </c>
      <c r="O91" s="108">
        <v>63.5</v>
      </c>
      <c r="P91" s="108">
        <v>63.7</v>
      </c>
      <c r="Q91" s="108">
        <v>64.3</v>
      </c>
      <c r="R91" s="108">
        <v>63.8</v>
      </c>
      <c r="S91" s="108">
        <v>63.4</v>
      </c>
      <c r="T91" s="108">
        <v>64.2</v>
      </c>
      <c r="U91" s="108">
        <v>64.8</v>
      </c>
      <c r="V91" s="108">
        <v>64.900000000000006</v>
      </c>
      <c r="W91" s="108">
        <v>64.7</v>
      </c>
      <c r="X91" s="108">
        <v>64.900000000000006</v>
      </c>
      <c r="Y91" s="108">
        <v>64.900000000000006</v>
      </c>
      <c r="Z91" s="108">
        <v>65.3</v>
      </c>
      <c r="AA91" s="108">
        <v>65.5</v>
      </c>
      <c r="AB91" s="108">
        <v>65.400000000000006</v>
      </c>
      <c r="AC91" s="108">
        <v>65.599999999999994</v>
      </c>
      <c r="AD91" s="108">
        <v>66.099999999999994</v>
      </c>
      <c r="AE91" s="108">
        <v>66.099999999999994</v>
      </c>
      <c r="AF91" s="108">
        <v>66.7</v>
      </c>
      <c r="AG91" s="109"/>
      <c r="AH91" s="56">
        <f t="shared" si="15"/>
        <v>67</v>
      </c>
      <c r="AI91" s="57">
        <f t="shared" si="16"/>
        <v>63.4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5">
        <f>SUM(B15,B18,B21:B22,B42,B44:B45,B47,B49,B94:B97,B102,B108,B114,B123,B125,B137,B144,B147:B148,B155,B157,B159,B163:B165,B167:B169,B174,B180:B181,B183:B185,B193,B198)</f>
        <v>187.14</v>
      </c>
      <c r="C93" s="114">
        <f>SUM(C15,C18,C21:C22,C42,C44:C45,C47,C49,C94:C97,C102,C108,C114,C123,C125,C137,C144,C147:C148,C155,C157,C159,C163:C165,C167:C169,C174,C180:C181,C183:C185,C193,C198)</f>
        <v>171.74</v>
      </c>
      <c r="D93" s="114">
        <f t="shared" ref="D93:AF93" si="23">SUM(D15,D18,D21:D22,D42,D44:D45,D47,D49,D94:D97,D102,D108,D114,D123,D125,D137,D144,D147:D148,D155,D157,D159,D163:D165,D167:D169,D174,D180:D181,D183:D185,D193,D198)</f>
        <v>167.24</v>
      </c>
      <c r="E93" s="114">
        <f t="shared" si="23"/>
        <v>169.03999999999996</v>
      </c>
      <c r="F93" s="114">
        <f t="shared" si="23"/>
        <v>172.84</v>
      </c>
      <c r="G93" s="115">
        <f t="shared" si="23"/>
        <v>200.23999999999998</v>
      </c>
      <c r="H93" s="115">
        <f t="shared" si="23"/>
        <v>231.94</v>
      </c>
      <c r="I93" s="115">
        <f t="shared" si="23"/>
        <v>265.24000000000007</v>
      </c>
      <c r="J93" s="115">
        <f t="shared" si="23"/>
        <v>308.74000000000007</v>
      </c>
      <c r="K93" s="115">
        <f t="shared" si="23"/>
        <v>366.04</v>
      </c>
      <c r="L93" s="115">
        <f t="shared" si="23"/>
        <v>366.04</v>
      </c>
      <c r="M93" s="115">
        <f t="shared" si="23"/>
        <v>388.44</v>
      </c>
      <c r="N93" s="115">
        <f t="shared" si="23"/>
        <v>349.44000000000005</v>
      </c>
      <c r="O93" s="115">
        <f t="shared" si="23"/>
        <v>352.54000000000008</v>
      </c>
      <c r="P93" s="115">
        <f t="shared" si="23"/>
        <v>338.84000000000003</v>
      </c>
      <c r="Q93" s="115">
        <f t="shared" si="23"/>
        <v>323.44000000000005</v>
      </c>
      <c r="R93" s="115">
        <f t="shared" si="23"/>
        <v>313.64000000000004</v>
      </c>
      <c r="S93" s="115">
        <f t="shared" si="23"/>
        <v>306.14000000000004</v>
      </c>
      <c r="T93" s="115">
        <f t="shared" si="23"/>
        <v>317.74</v>
      </c>
      <c r="U93" s="115">
        <f t="shared" si="23"/>
        <v>328.04</v>
      </c>
      <c r="V93" s="115">
        <f t="shared" si="23"/>
        <v>349.54</v>
      </c>
      <c r="W93" s="115">
        <f t="shared" si="23"/>
        <v>399.94000000000005</v>
      </c>
      <c r="X93" s="115">
        <f t="shared" si="23"/>
        <v>442.54</v>
      </c>
      <c r="Y93" s="115">
        <f t="shared" si="23"/>
        <v>416.74</v>
      </c>
      <c r="Z93" s="115">
        <f t="shared" si="23"/>
        <v>419.44000000000005</v>
      </c>
      <c r="AA93" s="115">
        <f t="shared" si="23"/>
        <v>412.64000000000004</v>
      </c>
      <c r="AB93" s="115">
        <f t="shared" si="23"/>
        <v>380.24000000000007</v>
      </c>
      <c r="AC93" s="115">
        <f t="shared" si="23"/>
        <v>366.14</v>
      </c>
      <c r="AD93" s="115">
        <f t="shared" si="23"/>
        <v>364.84</v>
      </c>
      <c r="AE93" s="115">
        <f t="shared" si="23"/>
        <v>258.34000000000009</v>
      </c>
      <c r="AF93" s="115">
        <f t="shared" si="23"/>
        <v>199.94</v>
      </c>
      <c r="AG93" s="116"/>
      <c r="AH93" s="56">
        <f>MAX(C93:AF93)</f>
        <v>442.54</v>
      </c>
      <c r="AI93" s="57">
        <f>MIN(C93:AF93)</f>
        <v>167.24</v>
      </c>
    </row>
    <row r="94" spans="1:88" x14ac:dyDescent="0.25">
      <c r="A94" s="117" t="s">
        <v>97</v>
      </c>
      <c r="B94" s="119">
        <v>48.8</v>
      </c>
      <c r="C94" s="60">
        <v>46.3</v>
      </c>
      <c r="D94" s="60">
        <v>45.1</v>
      </c>
      <c r="E94" s="60">
        <v>50.2</v>
      </c>
      <c r="F94" s="60">
        <v>46.5</v>
      </c>
      <c r="G94" s="118">
        <v>34.700000000000003</v>
      </c>
      <c r="H94" s="118">
        <v>30.4</v>
      </c>
      <c r="I94" s="118">
        <v>25.7</v>
      </c>
      <c r="J94" s="118">
        <v>31.3</v>
      </c>
      <c r="K94" s="118">
        <v>44.7</v>
      </c>
      <c r="L94" s="118">
        <v>44.7</v>
      </c>
      <c r="M94" s="49">
        <v>40.1</v>
      </c>
      <c r="N94" s="49">
        <v>37.799999999999997</v>
      </c>
      <c r="O94" s="118">
        <v>38.799999999999997</v>
      </c>
      <c r="P94" s="118">
        <v>24</v>
      </c>
      <c r="Q94" s="118">
        <v>29</v>
      </c>
      <c r="R94" s="118">
        <v>33.299999999999997</v>
      </c>
      <c r="S94" s="118">
        <v>18.399999999999999</v>
      </c>
      <c r="T94" s="118">
        <v>22.5</v>
      </c>
      <c r="U94" s="49">
        <v>35</v>
      </c>
      <c r="V94" s="49">
        <v>55.8</v>
      </c>
      <c r="W94" s="49">
        <v>48.2</v>
      </c>
      <c r="X94" s="118">
        <v>39</v>
      </c>
      <c r="Y94" s="118">
        <v>36</v>
      </c>
      <c r="Z94" s="118">
        <v>54.7</v>
      </c>
      <c r="AA94" s="118">
        <v>46</v>
      </c>
      <c r="AB94" s="118">
        <v>61</v>
      </c>
      <c r="AC94" s="118">
        <v>63.6</v>
      </c>
      <c r="AD94" s="118">
        <v>62.3</v>
      </c>
      <c r="AE94" s="118">
        <v>65.599999999999994</v>
      </c>
      <c r="AF94" s="118">
        <v>45.4</v>
      </c>
      <c r="AG94" s="120">
        <v>75</v>
      </c>
      <c r="AH94" s="56">
        <f t="shared" ref="AH94:AH99" si="24">IF(ABS(MAX(C94:AF94))&gt;ABS(MIN(C94:AF94)),MAX(C94:AF94),MIN(C94:AF94))</f>
        <v>65.599999999999994</v>
      </c>
      <c r="AI94" s="121">
        <f t="shared" ref="AI94:AI99" si="25">INDEX($C$9:$AF$9,1,MATCH(AH94,C94:AF94,0))</f>
        <v>0.91666666666666696</v>
      </c>
    </row>
    <row r="95" spans="1:88" x14ac:dyDescent="0.25">
      <c r="A95" s="122" t="s">
        <v>98</v>
      </c>
      <c r="B95" s="123">
        <v>-75.400000000000006</v>
      </c>
      <c r="C95" s="62">
        <v>-79</v>
      </c>
      <c r="D95" s="62">
        <v>-81.599999999999994</v>
      </c>
      <c r="E95" s="62">
        <v>-81</v>
      </c>
      <c r="F95" s="62">
        <v>-79</v>
      </c>
      <c r="G95" s="62">
        <v>-69</v>
      </c>
      <c r="H95" s="62">
        <v>-56</v>
      </c>
      <c r="I95" s="62">
        <v>-46</v>
      </c>
      <c r="J95" s="62">
        <v>-31</v>
      </c>
      <c r="K95" s="62">
        <v>-16</v>
      </c>
      <c r="L95" s="62">
        <v>-16</v>
      </c>
      <c r="M95" s="62">
        <v>-1.4</v>
      </c>
      <c r="N95" s="62">
        <v>-11.6</v>
      </c>
      <c r="O95" s="62">
        <v>-8.6</v>
      </c>
      <c r="P95" s="62">
        <v>-10.5</v>
      </c>
      <c r="Q95" s="62">
        <v>-17</v>
      </c>
      <c r="R95" s="62">
        <v>-11.1</v>
      </c>
      <c r="S95" s="62">
        <v>-12</v>
      </c>
      <c r="T95" s="62">
        <v>-19</v>
      </c>
      <c r="U95" s="62">
        <v>-15</v>
      </c>
      <c r="V95" s="62">
        <v>-18</v>
      </c>
      <c r="W95" s="62">
        <v>-1</v>
      </c>
      <c r="X95" s="62">
        <v>17</v>
      </c>
      <c r="Y95" s="62">
        <v>17</v>
      </c>
      <c r="Z95" s="62">
        <v>7</v>
      </c>
      <c r="AA95" s="62">
        <v>9</v>
      </c>
      <c r="AB95" s="62">
        <f>4.8-2.5</f>
        <v>2.2999999999999998</v>
      </c>
      <c r="AC95" s="62">
        <f>3.1-4.9</f>
        <v>-1.8000000000000003</v>
      </c>
      <c r="AD95" s="62">
        <f t="shared" ref="AD95" si="26">3.1-4.9</f>
        <v>-1.8000000000000003</v>
      </c>
      <c r="AE95" s="62">
        <f>-21-25.5</f>
        <v>-46.5</v>
      </c>
      <c r="AF95" s="62">
        <f>-30-36.1</f>
        <v>-66.099999999999994</v>
      </c>
      <c r="AG95" s="120">
        <v>240</v>
      </c>
      <c r="AH95" s="56">
        <f t="shared" si="24"/>
        <v>-81.599999999999994</v>
      </c>
      <c r="AI95" s="121">
        <f t="shared" si="25"/>
        <v>8.3333333333333301E-2</v>
      </c>
    </row>
    <row r="96" spans="1:88" x14ac:dyDescent="0.25">
      <c r="A96" s="122" t="s">
        <v>99</v>
      </c>
      <c r="B96" s="123">
        <v>-11.5</v>
      </c>
      <c r="C96" s="62">
        <v>-11</v>
      </c>
      <c r="D96" s="62">
        <v>-9.5</v>
      </c>
      <c r="E96" s="62">
        <v>-13.8</v>
      </c>
      <c r="F96" s="62">
        <v>-13.6</v>
      </c>
      <c r="G96" s="62">
        <v>-10.5</v>
      </c>
      <c r="H96" s="62">
        <v>-5.3</v>
      </c>
      <c r="I96" s="62">
        <v>-1.7</v>
      </c>
      <c r="J96" s="62">
        <v>4.3</v>
      </c>
      <c r="K96" s="62">
        <v>31.1</v>
      </c>
      <c r="L96" s="62">
        <v>31.1</v>
      </c>
      <c r="M96" s="62">
        <v>51.3</v>
      </c>
      <c r="N96" s="62">
        <v>23.4</v>
      </c>
      <c r="O96" s="62">
        <v>26.3</v>
      </c>
      <c r="P96" s="62">
        <v>25.7</v>
      </c>
      <c r="Q96" s="62">
        <v>23.8</v>
      </c>
      <c r="R96" s="62">
        <v>28.2</v>
      </c>
      <c r="S96" s="62">
        <v>27</v>
      </c>
      <c r="T96" s="62">
        <v>21.7</v>
      </c>
      <c r="U96" s="62">
        <v>20.100000000000001</v>
      </c>
      <c r="V96" s="62">
        <v>34</v>
      </c>
      <c r="W96" s="62">
        <v>55.6</v>
      </c>
      <c r="X96" s="62">
        <v>61</v>
      </c>
      <c r="Y96" s="62">
        <v>61</v>
      </c>
      <c r="Z96" s="62">
        <v>55.7</v>
      </c>
      <c r="AA96" s="62">
        <v>55.1</v>
      </c>
      <c r="AB96" s="62">
        <v>58.5</v>
      </c>
      <c r="AC96" s="62">
        <v>57.2</v>
      </c>
      <c r="AD96" s="62">
        <v>57.2</v>
      </c>
      <c r="AE96" s="62">
        <v>12</v>
      </c>
      <c r="AF96" s="62">
        <v>5.4</v>
      </c>
      <c r="AG96" s="120">
        <v>60</v>
      </c>
      <c r="AH96" s="56">
        <f t="shared" si="24"/>
        <v>61</v>
      </c>
      <c r="AI96" s="121">
        <f t="shared" si="25"/>
        <v>0.75</v>
      </c>
    </row>
    <row r="97" spans="1:37" x14ac:dyDescent="0.25">
      <c r="A97" s="124" t="s">
        <v>100</v>
      </c>
      <c r="B97" s="126">
        <v>16.600000000000001</v>
      </c>
      <c r="C97" s="65">
        <v>7</v>
      </c>
      <c r="D97" s="65">
        <v>4.8</v>
      </c>
      <c r="E97" s="65">
        <v>5.2</v>
      </c>
      <c r="F97" s="65">
        <v>10.5</v>
      </c>
      <c r="G97" s="65">
        <v>36.6</v>
      </c>
      <c r="H97" s="65">
        <v>54.4</v>
      </c>
      <c r="I97" s="65">
        <v>78.8</v>
      </c>
      <c r="J97" s="65">
        <v>95.7</v>
      </c>
      <c r="K97" s="65">
        <v>97.8</v>
      </c>
      <c r="L97" s="65">
        <v>97.8</v>
      </c>
      <c r="M97" s="65">
        <v>97.7</v>
      </c>
      <c r="N97" s="65">
        <v>99.1</v>
      </c>
      <c r="O97" s="65">
        <v>94.6</v>
      </c>
      <c r="P97" s="65">
        <v>98.2</v>
      </c>
      <c r="Q97" s="65">
        <v>86</v>
      </c>
      <c r="R97" s="65">
        <v>93.3</v>
      </c>
      <c r="S97" s="65">
        <v>102</v>
      </c>
      <c r="T97" s="65">
        <v>91.8</v>
      </c>
      <c r="U97" s="65">
        <v>87.2</v>
      </c>
      <c r="V97" s="65">
        <v>77</v>
      </c>
      <c r="W97" s="65">
        <v>96.4</v>
      </c>
      <c r="X97" s="65">
        <v>119.8</v>
      </c>
      <c r="Y97" s="65">
        <v>97</v>
      </c>
      <c r="Z97" s="65">
        <v>96.3</v>
      </c>
      <c r="AA97" s="65">
        <v>96.8</v>
      </c>
      <c r="AB97" s="65">
        <v>52.7</v>
      </c>
      <c r="AC97" s="65">
        <v>41.4</v>
      </c>
      <c r="AD97" s="65">
        <v>41.4</v>
      </c>
      <c r="AE97" s="65">
        <v>21.5</v>
      </c>
      <c r="AF97" s="65">
        <v>9.5</v>
      </c>
      <c r="AG97" s="127">
        <v>120</v>
      </c>
      <c r="AH97" s="56">
        <f t="shared" si="24"/>
        <v>119.8</v>
      </c>
      <c r="AI97" s="121">
        <f t="shared" si="25"/>
        <v>0.75</v>
      </c>
    </row>
    <row r="98" spans="1:37" x14ac:dyDescent="0.25">
      <c r="A98" s="124" t="s">
        <v>101</v>
      </c>
      <c r="B98" s="126">
        <v>31.4</v>
      </c>
      <c r="C98" s="65">
        <v>26.6</v>
      </c>
      <c r="D98" s="65">
        <v>22.2</v>
      </c>
      <c r="E98" s="65">
        <v>22.9</v>
      </c>
      <c r="F98" s="65">
        <v>26.9</v>
      </c>
      <c r="G98" s="65">
        <v>43.4</v>
      </c>
      <c r="H98" s="65">
        <v>53.6</v>
      </c>
      <c r="I98" s="65">
        <v>69.2</v>
      </c>
      <c r="J98" s="65">
        <v>79.900000000000006</v>
      </c>
      <c r="K98" s="65">
        <v>75.8</v>
      </c>
      <c r="L98" s="65">
        <v>75.8</v>
      </c>
      <c r="M98" s="65">
        <v>71.900000000000006</v>
      </c>
      <c r="N98" s="65">
        <v>83.7</v>
      </c>
      <c r="O98" s="65">
        <v>86.6</v>
      </c>
      <c r="P98" s="65">
        <v>91.6</v>
      </c>
      <c r="Q98" s="65">
        <v>81</v>
      </c>
      <c r="R98" s="65">
        <v>90.9</v>
      </c>
      <c r="S98" s="65">
        <v>97.8</v>
      </c>
      <c r="T98" s="65">
        <v>86.5</v>
      </c>
      <c r="U98" s="65">
        <v>75</v>
      </c>
      <c r="V98" s="65">
        <v>56</v>
      </c>
      <c r="W98" s="65">
        <v>62.5</v>
      </c>
      <c r="X98" s="65">
        <v>84.4</v>
      </c>
      <c r="Y98" s="65">
        <v>57</v>
      </c>
      <c r="Z98" s="65">
        <v>70.400000000000006</v>
      </c>
      <c r="AA98" s="65">
        <v>71</v>
      </c>
      <c r="AB98" s="65">
        <v>37.700000000000003</v>
      </c>
      <c r="AC98" s="65">
        <v>28.2</v>
      </c>
      <c r="AD98" s="65">
        <v>28.2</v>
      </c>
      <c r="AE98" s="65">
        <v>25.5</v>
      </c>
      <c r="AF98" s="65">
        <v>21.2</v>
      </c>
      <c r="AG98" s="127"/>
      <c r="AH98" s="56">
        <f t="shared" si="24"/>
        <v>97.8</v>
      </c>
      <c r="AI98" s="121">
        <f t="shared" si="25"/>
        <v>0.58333333333333304</v>
      </c>
    </row>
    <row r="99" spans="1:37" ht="15.75" thickBot="1" x14ac:dyDescent="0.3">
      <c r="A99" s="124" t="s">
        <v>254</v>
      </c>
      <c r="B99" s="126">
        <v>48.2</v>
      </c>
      <c r="C99" s="65">
        <v>48.8</v>
      </c>
      <c r="D99" s="65">
        <v>47.6</v>
      </c>
      <c r="E99" s="65">
        <v>51.4</v>
      </c>
      <c r="F99" s="65">
        <v>47.8</v>
      </c>
      <c r="G99" s="65">
        <v>31.2</v>
      </c>
      <c r="H99" s="65">
        <v>26.4</v>
      </c>
      <c r="I99" s="65">
        <v>18.7</v>
      </c>
      <c r="J99" s="65">
        <v>19.100000000000001</v>
      </c>
      <c r="K99" s="65">
        <v>24.3</v>
      </c>
      <c r="L99" s="65">
        <v>24.3</v>
      </c>
      <c r="M99" s="65">
        <v>16.8</v>
      </c>
      <c r="N99" s="65">
        <v>15.9</v>
      </c>
      <c r="O99" s="65">
        <v>15.1</v>
      </c>
      <c r="P99" s="65">
        <v>7</v>
      </c>
      <c r="Q99" s="65">
        <v>16.399999999999999</v>
      </c>
      <c r="R99" s="65">
        <v>10.8</v>
      </c>
      <c r="S99" s="65">
        <v>0</v>
      </c>
      <c r="T99" s="65">
        <v>7.1</v>
      </c>
      <c r="U99" s="65">
        <v>16.899999999999999</v>
      </c>
      <c r="V99" s="65">
        <v>42.1</v>
      </c>
      <c r="W99" s="65">
        <v>25.4</v>
      </c>
      <c r="X99" s="65">
        <v>62.3</v>
      </c>
      <c r="Y99" s="65">
        <v>62.3</v>
      </c>
      <c r="Z99" s="65">
        <v>32.5</v>
      </c>
      <c r="AA99" s="65">
        <v>18.600000000000001</v>
      </c>
      <c r="AB99" s="65">
        <v>43.3</v>
      </c>
      <c r="AC99" s="65">
        <v>47.3</v>
      </c>
      <c r="AD99" s="65">
        <v>47.3</v>
      </c>
      <c r="AE99" s="65">
        <v>50.4</v>
      </c>
      <c r="AF99" s="65">
        <v>43.2</v>
      </c>
      <c r="AG99" s="128"/>
      <c r="AH99" s="56">
        <f t="shared" si="24"/>
        <v>62.3</v>
      </c>
      <c r="AI99" s="121">
        <f t="shared" si="25"/>
        <v>0.75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134">
        <f t="shared" ref="B101:B106" si="27">AF101</f>
        <v>9.9</v>
      </c>
      <c r="C101" s="55">
        <v>9.9</v>
      </c>
      <c r="D101" s="134">
        <f t="shared" ref="D101:S106" si="28">C101</f>
        <v>9.9</v>
      </c>
      <c r="E101" s="134">
        <f t="shared" si="28"/>
        <v>9.9</v>
      </c>
      <c r="F101" s="134">
        <f t="shared" si="28"/>
        <v>9.9</v>
      </c>
      <c r="G101" s="134">
        <f t="shared" si="28"/>
        <v>9.9</v>
      </c>
      <c r="H101" s="134">
        <f t="shared" si="28"/>
        <v>9.9</v>
      </c>
      <c r="I101" s="134">
        <f t="shared" si="28"/>
        <v>9.9</v>
      </c>
      <c r="J101" s="134">
        <f t="shared" si="28"/>
        <v>9.9</v>
      </c>
      <c r="K101" s="134">
        <f t="shared" si="28"/>
        <v>9.9</v>
      </c>
      <c r="L101" s="134">
        <f t="shared" si="28"/>
        <v>9.9</v>
      </c>
      <c r="M101" s="134">
        <f t="shared" si="28"/>
        <v>9.9</v>
      </c>
      <c r="N101" s="134">
        <f t="shared" si="28"/>
        <v>9.9</v>
      </c>
      <c r="O101" s="134">
        <f t="shared" si="28"/>
        <v>9.9</v>
      </c>
      <c r="P101" s="134">
        <f t="shared" si="28"/>
        <v>9.9</v>
      </c>
      <c r="Q101" s="134">
        <f t="shared" si="28"/>
        <v>9.9</v>
      </c>
      <c r="R101" s="134">
        <f t="shared" si="28"/>
        <v>9.9</v>
      </c>
      <c r="S101" s="134">
        <f t="shared" si="28"/>
        <v>9.9</v>
      </c>
      <c r="T101" s="134">
        <f t="shared" ref="T101:AF106" si="29">S101</f>
        <v>9.9</v>
      </c>
      <c r="U101" s="134">
        <f t="shared" si="29"/>
        <v>9.9</v>
      </c>
      <c r="V101" s="134">
        <f t="shared" si="29"/>
        <v>9.9</v>
      </c>
      <c r="W101" s="134">
        <f t="shared" si="29"/>
        <v>9.9</v>
      </c>
      <c r="X101" s="134">
        <f t="shared" si="29"/>
        <v>9.9</v>
      </c>
      <c r="Y101" s="134">
        <f t="shared" si="29"/>
        <v>9.9</v>
      </c>
      <c r="Z101" s="134">
        <f t="shared" si="29"/>
        <v>9.9</v>
      </c>
      <c r="AA101" s="134">
        <f t="shared" si="29"/>
        <v>9.9</v>
      </c>
      <c r="AB101" s="134">
        <f t="shared" si="29"/>
        <v>9.9</v>
      </c>
      <c r="AC101" s="134">
        <f t="shared" si="29"/>
        <v>9.9</v>
      </c>
      <c r="AD101" s="134">
        <f t="shared" si="29"/>
        <v>9.9</v>
      </c>
      <c r="AE101" s="134">
        <f t="shared" si="29"/>
        <v>9.9</v>
      </c>
      <c r="AF101" s="134">
        <f t="shared" si="29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7">
        <f t="shared" si="27"/>
        <v>9.6</v>
      </c>
      <c r="C102" s="136">
        <v>9.6</v>
      </c>
      <c r="D102" s="137">
        <f t="shared" si="28"/>
        <v>9.6</v>
      </c>
      <c r="E102" s="137">
        <f t="shared" si="28"/>
        <v>9.6</v>
      </c>
      <c r="F102" s="137">
        <f t="shared" si="28"/>
        <v>9.6</v>
      </c>
      <c r="G102" s="137">
        <f t="shared" si="28"/>
        <v>9.6</v>
      </c>
      <c r="H102" s="137">
        <f t="shared" si="28"/>
        <v>9.6</v>
      </c>
      <c r="I102" s="137">
        <f t="shared" si="28"/>
        <v>9.6</v>
      </c>
      <c r="J102" s="137">
        <f t="shared" si="28"/>
        <v>9.6</v>
      </c>
      <c r="K102" s="137">
        <f t="shared" si="28"/>
        <v>9.6</v>
      </c>
      <c r="L102" s="137">
        <f t="shared" si="28"/>
        <v>9.6</v>
      </c>
      <c r="M102" s="137">
        <f t="shared" si="28"/>
        <v>9.6</v>
      </c>
      <c r="N102" s="137">
        <f t="shared" si="28"/>
        <v>9.6</v>
      </c>
      <c r="O102" s="137">
        <f t="shared" si="28"/>
        <v>9.6</v>
      </c>
      <c r="P102" s="137">
        <f t="shared" si="28"/>
        <v>9.6</v>
      </c>
      <c r="Q102" s="137">
        <f t="shared" si="28"/>
        <v>9.6</v>
      </c>
      <c r="R102" s="137">
        <f t="shared" si="28"/>
        <v>9.6</v>
      </c>
      <c r="S102" s="137">
        <f t="shared" si="28"/>
        <v>9.6</v>
      </c>
      <c r="T102" s="137">
        <f t="shared" si="29"/>
        <v>9.6</v>
      </c>
      <c r="U102" s="137">
        <f t="shared" si="29"/>
        <v>9.6</v>
      </c>
      <c r="V102" s="137">
        <f t="shared" si="29"/>
        <v>9.6</v>
      </c>
      <c r="W102" s="137">
        <f t="shared" si="29"/>
        <v>9.6</v>
      </c>
      <c r="X102" s="137">
        <f t="shared" si="29"/>
        <v>9.6</v>
      </c>
      <c r="Y102" s="137">
        <f t="shared" si="29"/>
        <v>9.6</v>
      </c>
      <c r="Z102" s="137">
        <f t="shared" si="29"/>
        <v>9.6</v>
      </c>
      <c r="AA102" s="137">
        <f t="shared" si="29"/>
        <v>9.6</v>
      </c>
      <c r="AB102" s="137">
        <f t="shared" si="29"/>
        <v>9.6</v>
      </c>
      <c r="AC102" s="137">
        <f t="shared" si="29"/>
        <v>9.6</v>
      </c>
      <c r="AD102" s="137">
        <f t="shared" si="29"/>
        <v>9.6</v>
      </c>
      <c r="AE102" s="137">
        <f t="shared" si="29"/>
        <v>9.6</v>
      </c>
      <c r="AF102" s="137">
        <f t="shared" si="29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7">
        <f t="shared" si="27"/>
        <v>9.98</v>
      </c>
      <c r="C103" s="136">
        <v>9.98</v>
      </c>
      <c r="D103" s="137">
        <f t="shared" si="28"/>
        <v>9.98</v>
      </c>
      <c r="E103" s="137">
        <f t="shared" si="28"/>
        <v>9.98</v>
      </c>
      <c r="F103" s="137">
        <f t="shared" si="28"/>
        <v>9.98</v>
      </c>
      <c r="G103" s="137">
        <f t="shared" si="28"/>
        <v>9.98</v>
      </c>
      <c r="H103" s="137">
        <f t="shared" si="28"/>
        <v>9.98</v>
      </c>
      <c r="I103" s="137">
        <f t="shared" si="28"/>
        <v>9.98</v>
      </c>
      <c r="J103" s="137">
        <f t="shared" si="28"/>
        <v>9.98</v>
      </c>
      <c r="K103" s="137">
        <f t="shared" si="28"/>
        <v>9.98</v>
      </c>
      <c r="L103" s="137">
        <f t="shared" si="28"/>
        <v>9.98</v>
      </c>
      <c r="M103" s="137">
        <f t="shared" si="28"/>
        <v>9.98</v>
      </c>
      <c r="N103" s="137">
        <f t="shared" si="28"/>
        <v>9.98</v>
      </c>
      <c r="O103" s="137">
        <f t="shared" si="28"/>
        <v>9.98</v>
      </c>
      <c r="P103" s="137">
        <f t="shared" si="28"/>
        <v>9.98</v>
      </c>
      <c r="Q103" s="137">
        <f t="shared" si="28"/>
        <v>9.98</v>
      </c>
      <c r="R103" s="137">
        <f t="shared" si="28"/>
        <v>9.98</v>
      </c>
      <c r="S103" s="137">
        <f t="shared" si="28"/>
        <v>9.98</v>
      </c>
      <c r="T103" s="137">
        <f t="shared" si="29"/>
        <v>9.98</v>
      </c>
      <c r="U103" s="137">
        <f t="shared" si="29"/>
        <v>9.98</v>
      </c>
      <c r="V103" s="137">
        <f t="shared" si="29"/>
        <v>9.98</v>
      </c>
      <c r="W103" s="137">
        <f t="shared" si="29"/>
        <v>9.98</v>
      </c>
      <c r="X103" s="137">
        <f t="shared" si="29"/>
        <v>9.98</v>
      </c>
      <c r="Y103" s="137">
        <f t="shared" si="29"/>
        <v>9.98</v>
      </c>
      <c r="Z103" s="137">
        <f t="shared" si="29"/>
        <v>9.98</v>
      </c>
      <c r="AA103" s="137">
        <f t="shared" si="29"/>
        <v>9.98</v>
      </c>
      <c r="AB103" s="137">
        <f t="shared" si="29"/>
        <v>9.98</v>
      </c>
      <c r="AC103" s="137">
        <f t="shared" si="29"/>
        <v>9.98</v>
      </c>
      <c r="AD103" s="137">
        <f t="shared" si="29"/>
        <v>9.98</v>
      </c>
      <c r="AE103" s="137">
        <f t="shared" si="29"/>
        <v>9.98</v>
      </c>
      <c r="AF103" s="137">
        <f t="shared" si="29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7">
        <f t="shared" si="27"/>
        <v>9.1</v>
      </c>
      <c r="C104" s="136">
        <v>9.1</v>
      </c>
      <c r="D104" s="137">
        <f t="shared" si="28"/>
        <v>9.1</v>
      </c>
      <c r="E104" s="137">
        <f t="shared" si="28"/>
        <v>9.1</v>
      </c>
      <c r="F104" s="137">
        <f t="shared" si="28"/>
        <v>9.1</v>
      </c>
      <c r="G104" s="137">
        <f t="shared" si="28"/>
        <v>9.1</v>
      </c>
      <c r="H104" s="137">
        <f t="shared" si="28"/>
        <v>9.1</v>
      </c>
      <c r="I104" s="137">
        <f t="shared" si="28"/>
        <v>9.1</v>
      </c>
      <c r="J104" s="137">
        <f t="shared" si="28"/>
        <v>9.1</v>
      </c>
      <c r="K104" s="137">
        <f t="shared" si="28"/>
        <v>9.1</v>
      </c>
      <c r="L104" s="137">
        <f t="shared" si="28"/>
        <v>9.1</v>
      </c>
      <c r="M104" s="137">
        <f t="shared" si="28"/>
        <v>9.1</v>
      </c>
      <c r="N104" s="137">
        <f t="shared" si="28"/>
        <v>9.1</v>
      </c>
      <c r="O104" s="137">
        <f t="shared" si="28"/>
        <v>9.1</v>
      </c>
      <c r="P104" s="137">
        <f t="shared" si="28"/>
        <v>9.1</v>
      </c>
      <c r="Q104" s="137">
        <f t="shared" si="28"/>
        <v>9.1</v>
      </c>
      <c r="R104" s="137">
        <f t="shared" si="28"/>
        <v>9.1</v>
      </c>
      <c r="S104" s="137">
        <f t="shared" si="28"/>
        <v>9.1</v>
      </c>
      <c r="T104" s="137">
        <f t="shared" si="29"/>
        <v>9.1</v>
      </c>
      <c r="U104" s="137">
        <f t="shared" si="29"/>
        <v>9.1</v>
      </c>
      <c r="V104" s="137">
        <f t="shared" si="29"/>
        <v>9.1</v>
      </c>
      <c r="W104" s="137">
        <f t="shared" si="29"/>
        <v>9.1</v>
      </c>
      <c r="X104" s="137">
        <f t="shared" si="29"/>
        <v>9.1</v>
      </c>
      <c r="Y104" s="137">
        <f t="shared" si="29"/>
        <v>9.1</v>
      </c>
      <c r="Z104" s="137">
        <f t="shared" si="29"/>
        <v>9.1</v>
      </c>
      <c r="AA104" s="137">
        <f t="shared" si="29"/>
        <v>9.1</v>
      </c>
      <c r="AB104" s="137">
        <f t="shared" si="29"/>
        <v>9.1</v>
      </c>
      <c r="AC104" s="137">
        <f t="shared" si="29"/>
        <v>9.1</v>
      </c>
      <c r="AD104" s="137">
        <f t="shared" si="29"/>
        <v>9.1</v>
      </c>
      <c r="AE104" s="137">
        <f t="shared" si="29"/>
        <v>9.1</v>
      </c>
      <c r="AF104" s="137">
        <f t="shared" si="29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7">
        <f t="shared" si="27"/>
        <v>9.18</v>
      </c>
      <c r="C105" s="136">
        <v>9.18</v>
      </c>
      <c r="D105" s="137">
        <f t="shared" si="28"/>
        <v>9.18</v>
      </c>
      <c r="E105" s="137">
        <f t="shared" si="28"/>
        <v>9.18</v>
      </c>
      <c r="F105" s="137">
        <f t="shared" si="28"/>
        <v>9.18</v>
      </c>
      <c r="G105" s="137">
        <f t="shared" si="28"/>
        <v>9.18</v>
      </c>
      <c r="H105" s="137">
        <f t="shared" si="28"/>
        <v>9.18</v>
      </c>
      <c r="I105" s="137">
        <f t="shared" si="28"/>
        <v>9.18</v>
      </c>
      <c r="J105" s="137">
        <f t="shared" si="28"/>
        <v>9.18</v>
      </c>
      <c r="K105" s="137">
        <f t="shared" si="28"/>
        <v>9.18</v>
      </c>
      <c r="L105" s="137">
        <f t="shared" si="28"/>
        <v>9.18</v>
      </c>
      <c r="M105" s="137">
        <f t="shared" si="28"/>
        <v>9.18</v>
      </c>
      <c r="N105" s="137">
        <f t="shared" si="28"/>
        <v>9.18</v>
      </c>
      <c r="O105" s="137">
        <f t="shared" si="28"/>
        <v>9.18</v>
      </c>
      <c r="P105" s="137">
        <f t="shared" si="28"/>
        <v>9.18</v>
      </c>
      <c r="Q105" s="137">
        <f t="shared" si="28"/>
        <v>9.18</v>
      </c>
      <c r="R105" s="137">
        <f t="shared" si="28"/>
        <v>9.18</v>
      </c>
      <c r="S105" s="137">
        <f t="shared" si="28"/>
        <v>9.18</v>
      </c>
      <c r="T105" s="137">
        <f t="shared" si="29"/>
        <v>9.18</v>
      </c>
      <c r="U105" s="137">
        <f t="shared" si="29"/>
        <v>9.18</v>
      </c>
      <c r="V105" s="137">
        <f t="shared" si="29"/>
        <v>9.18</v>
      </c>
      <c r="W105" s="137">
        <f t="shared" si="29"/>
        <v>9.18</v>
      </c>
      <c r="X105" s="137">
        <f t="shared" si="29"/>
        <v>9.18</v>
      </c>
      <c r="Y105" s="137">
        <f t="shared" si="29"/>
        <v>9.18</v>
      </c>
      <c r="Z105" s="137">
        <f t="shared" si="29"/>
        <v>9.18</v>
      </c>
      <c r="AA105" s="137">
        <f t="shared" si="29"/>
        <v>9.18</v>
      </c>
      <c r="AB105" s="137">
        <f t="shared" si="29"/>
        <v>9.18</v>
      </c>
      <c r="AC105" s="137">
        <f t="shared" si="29"/>
        <v>9.18</v>
      </c>
      <c r="AD105" s="137">
        <f t="shared" si="29"/>
        <v>9.18</v>
      </c>
      <c r="AE105" s="137">
        <f t="shared" si="29"/>
        <v>9.18</v>
      </c>
      <c r="AF105" s="137">
        <f t="shared" si="29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7">
        <f t="shared" si="27"/>
        <v>7</v>
      </c>
      <c r="C106" s="136">
        <v>7</v>
      </c>
      <c r="D106" s="137">
        <f t="shared" si="28"/>
        <v>7</v>
      </c>
      <c r="E106" s="137">
        <f t="shared" si="28"/>
        <v>7</v>
      </c>
      <c r="F106" s="137">
        <f t="shared" si="28"/>
        <v>7</v>
      </c>
      <c r="G106" s="137">
        <f t="shared" si="28"/>
        <v>7</v>
      </c>
      <c r="H106" s="137">
        <f t="shared" si="28"/>
        <v>7</v>
      </c>
      <c r="I106" s="137">
        <f t="shared" si="28"/>
        <v>7</v>
      </c>
      <c r="J106" s="137">
        <f t="shared" si="28"/>
        <v>7</v>
      </c>
      <c r="K106" s="137">
        <f t="shared" si="28"/>
        <v>7</v>
      </c>
      <c r="L106" s="137">
        <f t="shared" si="28"/>
        <v>7</v>
      </c>
      <c r="M106" s="137">
        <f t="shared" si="28"/>
        <v>7</v>
      </c>
      <c r="N106" s="137">
        <f t="shared" si="28"/>
        <v>7</v>
      </c>
      <c r="O106" s="137">
        <f t="shared" si="28"/>
        <v>7</v>
      </c>
      <c r="P106" s="137">
        <f t="shared" si="28"/>
        <v>7</v>
      </c>
      <c r="Q106" s="137">
        <f t="shared" si="28"/>
        <v>7</v>
      </c>
      <c r="R106" s="137">
        <f t="shared" si="28"/>
        <v>7</v>
      </c>
      <c r="S106" s="137">
        <f t="shared" si="28"/>
        <v>7</v>
      </c>
      <c r="T106" s="137">
        <f t="shared" si="29"/>
        <v>7</v>
      </c>
      <c r="U106" s="137">
        <f t="shared" si="29"/>
        <v>7</v>
      </c>
      <c r="V106" s="137">
        <f t="shared" si="29"/>
        <v>7</v>
      </c>
      <c r="W106" s="137">
        <f t="shared" si="29"/>
        <v>7</v>
      </c>
      <c r="X106" s="137">
        <f t="shared" si="29"/>
        <v>7</v>
      </c>
      <c r="Y106" s="137">
        <f t="shared" si="29"/>
        <v>7</v>
      </c>
      <c r="Z106" s="137">
        <f t="shared" si="29"/>
        <v>7</v>
      </c>
      <c r="AA106" s="137">
        <f t="shared" si="29"/>
        <v>7</v>
      </c>
      <c r="AB106" s="137">
        <f t="shared" si="29"/>
        <v>7</v>
      </c>
      <c r="AC106" s="137">
        <f t="shared" si="29"/>
        <v>7</v>
      </c>
      <c r="AD106" s="137">
        <f t="shared" si="29"/>
        <v>7</v>
      </c>
      <c r="AE106" s="137">
        <f t="shared" si="29"/>
        <v>7</v>
      </c>
      <c r="AF106" s="137">
        <f t="shared" si="29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7"/>
      <c r="C107" s="136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7">
        <f>AF108</f>
        <v>2.25</v>
      </c>
      <c r="C108" s="136">
        <v>2.25</v>
      </c>
      <c r="D108" s="137">
        <f t="shared" ref="D108:S109" si="30">C108</f>
        <v>2.25</v>
      </c>
      <c r="E108" s="137">
        <f t="shared" si="30"/>
        <v>2.25</v>
      </c>
      <c r="F108" s="137">
        <f t="shared" si="30"/>
        <v>2.25</v>
      </c>
      <c r="G108" s="137">
        <f t="shared" si="30"/>
        <v>2.25</v>
      </c>
      <c r="H108" s="137">
        <f t="shared" si="30"/>
        <v>2.25</v>
      </c>
      <c r="I108" s="137">
        <f t="shared" si="30"/>
        <v>2.25</v>
      </c>
      <c r="J108" s="137">
        <f t="shared" si="30"/>
        <v>2.25</v>
      </c>
      <c r="K108" s="137">
        <f t="shared" si="30"/>
        <v>2.25</v>
      </c>
      <c r="L108" s="137">
        <f t="shared" si="30"/>
        <v>2.25</v>
      </c>
      <c r="M108" s="137">
        <f t="shared" si="30"/>
        <v>2.25</v>
      </c>
      <c r="N108" s="137">
        <f t="shared" si="30"/>
        <v>2.25</v>
      </c>
      <c r="O108" s="137">
        <f t="shared" si="30"/>
        <v>2.25</v>
      </c>
      <c r="P108" s="137">
        <f t="shared" si="30"/>
        <v>2.25</v>
      </c>
      <c r="Q108" s="137">
        <f t="shared" si="30"/>
        <v>2.25</v>
      </c>
      <c r="R108" s="137">
        <f t="shared" si="30"/>
        <v>2.25</v>
      </c>
      <c r="S108" s="137">
        <f t="shared" si="30"/>
        <v>2.25</v>
      </c>
      <c r="T108" s="137">
        <f t="shared" ref="T108:AF109" si="31">S108</f>
        <v>2.25</v>
      </c>
      <c r="U108" s="137">
        <f t="shared" si="31"/>
        <v>2.25</v>
      </c>
      <c r="V108" s="137">
        <f t="shared" si="31"/>
        <v>2.25</v>
      </c>
      <c r="W108" s="137">
        <f t="shared" si="31"/>
        <v>2.25</v>
      </c>
      <c r="X108" s="137">
        <f t="shared" si="31"/>
        <v>2.25</v>
      </c>
      <c r="Y108" s="137">
        <f t="shared" si="31"/>
        <v>2.25</v>
      </c>
      <c r="Z108" s="137">
        <f t="shared" si="31"/>
        <v>2.25</v>
      </c>
      <c r="AA108" s="137">
        <f t="shared" si="31"/>
        <v>2.25</v>
      </c>
      <c r="AB108" s="137">
        <f t="shared" si="31"/>
        <v>2.25</v>
      </c>
      <c r="AC108" s="137">
        <f t="shared" si="31"/>
        <v>2.25</v>
      </c>
      <c r="AD108" s="137">
        <f t="shared" si="31"/>
        <v>2.25</v>
      </c>
      <c r="AE108" s="137">
        <f t="shared" si="31"/>
        <v>2.25</v>
      </c>
      <c r="AF108" s="137">
        <f t="shared" si="31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7">
        <f>AF109</f>
        <v>1.64</v>
      </c>
      <c r="C109" s="136">
        <v>1.64</v>
      </c>
      <c r="D109" s="137">
        <f t="shared" si="30"/>
        <v>1.64</v>
      </c>
      <c r="E109" s="137">
        <f t="shared" si="30"/>
        <v>1.64</v>
      </c>
      <c r="F109" s="137">
        <f t="shared" si="30"/>
        <v>1.64</v>
      </c>
      <c r="G109" s="137">
        <f t="shared" si="30"/>
        <v>1.64</v>
      </c>
      <c r="H109" s="137">
        <f t="shared" si="30"/>
        <v>1.64</v>
      </c>
      <c r="I109" s="137">
        <f t="shared" si="30"/>
        <v>1.64</v>
      </c>
      <c r="J109" s="137">
        <f t="shared" si="30"/>
        <v>1.64</v>
      </c>
      <c r="K109" s="137">
        <f t="shared" si="30"/>
        <v>1.64</v>
      </c>
      <c r="L109" s="137">
        <f t="shared" si="30"/>
        <v>1.64</v>
      </c>
      <c r="M109" s="137">
        <f t="shared" si="30"/>
        <v>1.64</v>
      </c>
      <c r="N109" s="137">
        <f t="shared" si="30"/>
        <v>1.64</v>
      </c>
      <c r="O109" s="137">
        <f t="shared" si="30"/>
        <v>1.64</v>
      </c>
      <c r="P109" s="137">
        <f t="shared" si="30"/>
        <v>1.64</v>
      </c>
      <c r="Q109" s="137">
        <f t="shared" si="30"/>
        <v>1.64</v>
      </c>
      <c r="R109" s="137">
        <f t="shared" si="30"/>
        <v>1.64</v>
      </c>
      <c r="S109" s="137">
        <f t="shared" si="30"/>
        <v>1.64</v>
      </c>
      <c r="T109" s="137">
        <f t="shared" si="31"/>
        <v>1.64</v>
      </c>
      <c r="U109" s="137">
        <f t="shared" si="31"/>
        <v>1.64</v>
      </c>
      <c r="V109" s="137">
        <f t="shared" si="31"/>
        <v>1.64</v>
      </c>
      <c r="W109" s="137">
        <f t="shared" si="31"/>
        <v>1.64</v>
      </c>
      <c r="X109" s="137">
        <f t="shared" si="31"/>
        <v>1.64</v>
      </c>
      <c r="Y109" s="137">
        <f t="shared" si="31"/>
        <v>1.64</v>
      </c>
      <c r="Z109" s="137">
        <f t="shared" si="31"/>
        <v>1.64</v>
      </c>
      <c r="AA109" s="137">
        <f t="shared" si="31"/>
        <v>1.64</v>
      </c>
      <c r="AB109" s="137">
        <f t="shared" si="31"/>
        <v>1.64</v>
      </c>
      <c r="AC109" s="137">
        <f t="shared" si="31"/>
        <v>1.64</v>
      </c>
      <c r="AD109" s="137">
        <f t="shared" si="31"/>
        <v>1.64</v>
      </c>
      <c r="AE109" s="137">
        <f t="shared" si="31"/>
        <v>1.64</v>
      </c>
      <c r="AF109" s="137">
        <f t="shared" si="31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7"/>
      <c r="C110" s="136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7">
        <f t="shared" ref="B111:B128" si="32">AF111</f>
        <v>1.62</v>
      </c>
      <c r="C111" s="136">
        <v>1.62</v>
      </c>
      <c r="D111" s="137">
        <f t="shared" ref="D111:S118" si="33">C111</f>
        <v>1.62</v>
      </c>
      <c r="E111" s="137">
        <f t="shared" si="33"/>
        <v>1.62</v>
      </c>
      <c r="F111" s="137">
        <f t="shared" si="33"/>
        <v>1.62</v>
      </c>
      <c r="G111" s="137">
        <f t="shared" si="33"/>
        <v>1.62</v>
      </c>
      <c r="H111" s="137">
        <f t="shared" si="33"/>
        <v>1.62</v>
      </c>
      <c r="I111" s="137">
        <f t="shared" si="33"/>
        <v>1.62</v>
      </c>
      <c r="J111" s="137">
        <f t="shared" si="33"/>
        <v>1.62</v>
      </c>
      <c r="K111" s="137">
        <f t="shared" si="33"/>
        <v>1.62</v>
      </c>
      <c r="L111" s="137">
        <f t="shared" si="33"/>
        <v>1.62</v>
      </c>
      <c r="M111" s="137">
        <f t="shared" si="33"/>
        <v>1.62</v>
      </c>
      <c r="N111" s="137">
        <f t="shared" si="33"/>
        <v>1.62</v>
      </c>
      <c r="O111" s="137">
        <f t="shared" si="33"/>
        <v>1.62</v>
      </c>
      <c r="P111" s="137">
        <f t="shared" si="33"/>
        <v>1.62</v>
      </c>
      <c r="Q111" s="137">
        <f t="shared" si="33"/>
        <v>1.62</v>
      </c>
      <c r="R111" s="137">
        <f t="shared" si="33"/>
        <v>1.62</v>
      </c>
      <c r="S111" s="137">
        <f t="shared" si="33"/>
        <v>1.62</v>
      </c>
      <c r="T111" s="137">
        <f t="shared" ref="T111:AF126" si="34">S111</f>
        <v>1.62</v>
      </c>
      <c r="U111" s="137">
        <f t="shared" si="34"/>
        <v>1.62</v>
      </c>
      <c r="V111" s="137">
        <f t="shared" si="34"/>
        <v>1.62</v>
      </c>
      <c r="W111" s="137">
        <f t="shared" si="34"/>
        <v>1.62</v>
      </c>
      <c r="X111" s="137">
        <f t="shared" si="34"/>
        <v>1.62</v>
      </c>
      <c r="Y111" s="137">
        <f t="shared" si="34"/>
        <v>1.62</v>
      </c>
      <c r="Z111" s="137">
        <f t="shared" si="34"/>
        <v>1.62</v>
      </c>
      <c r="AA111" s="137">
        <f t="shared" si="34"/>
        <v>1.62</v>
      </c>
      <c r="AB111" s="137">
        <f t="shared" si="34"/>
        <v>1.62</v>
      </c>
      <c r="AC111" s="137">
        <f t="shared" si="34"/>
        <v>1.62</v>
      </c>
      <c r="AD111" s="137">
        <f t="shared" si="34"/>
        <v>1.62</v>
      </c>
      <c r="AE111" s="137">
        <f t="shared" si="34"/>
        <v>1.62</v>
      </c>
      <c r="AF111" s="137">
        <f t="shared" si="34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7">
        <f t="shared" si="32"/>
        <v>8.36</v>
      </c>
      <c r="C112" s="136">
        <v>8.36</v>
      </c>
      <c r="D112" s="137">
        <f t="shared" si="33"/>
        <v>8.36</v>
      </c>
      <c r="E112" s="137">
        <f t="shared" si="33"/>
        <v>8.36</v>
      </c>
      <c r="F112" s="137">
        <f t="shared" si="33"/>
        <v>8.36</v>
      </c>
      <c r="G112" s="137">
        <f t="shared" si="33"/>
        <v>8.36</v>
      </c>
      <c r="H112" s="137">
        <f t="shared" si="33"/>
        <v>8.36</v>
      </c>
      <c r="I112" s="137">
        <f t="shared" si="33"/>
        <v>8.36</v>
      </c>
      <c r="J112" s="137">
        <f t="shared" si="33"/>
        <v>8.36</v>
      </c>
      <c r="K112" s="137">
        <f t="shared" si="33"/>
        <v>8.36</v>
      </c>
      <c r="L112" s="137">
        <f t="shared" si="33"/>
        <v>8.36</v>
      </c>
      <c r="M112" s="137">
        <f t="shared" si="33"/>
        <v>8.36</v>
      </c>
      <c r="N112" s="137">
        <f t="shared" si="33"/>
        <v>8.36</v>
      </c>
      <c r="O112" s="137">
        <f t="shared" si="33"/>
        <v>8.36</v>
      </c>
      <c r="P112" s="137">
        <f t="shared" si="33"/>
        <v>8.36</v>
      </c>
      <c r="Q112" s="137">
        <f t="shared" si="33"/>
        <v>8.36</v>
      </c>
      <c r="R112" s="137">
        <f t="shared" si="33"/>
        <v>8.36</v>
      </c>
      <c r="S112" s="137">
        <f t="shared" si="33"/>
        <v>8.36</v>
      </c>
      <c r="T112" s="137">
        <f t="shared" si="34"/>
        <v>8.36</v>
      </c>
      <c r="U112" s="137">
        <f t="shared" si="34"/>
        <v>8.36</v>
      </c>
      <c r="V112" s="137">
        <f t="shared" si="34"/>
        <v>8.36</v>
      </c>
      <c r="W112" s="137">
        <f t="shared" si="34"/>
        <v>8.36</v>
      </c>
      <c r="X112" s="137">
        <f t="shared" si="34"/>
        <v>8.36</v>
      </c>
      <c r="Y112" s="137">
        <f t="shared" si="34"/>
        <v>8.36</v>
      </c>
      <c r="Z112" s="137">
        <f t="shared" si="34"/>
        <v>8.36</v>
      </c>
      <c r="AA112" s="137">
        <f t="shared" si="34"/>
        <v>8.36</v>
      </c>
      <c r="AB112" s="137">
        <f t="shared" si="34"/>
        <v>8.36</v>
      </c>
      <c r="AC112" s="137">
        <f t="shared" si="34"/>
        <v>8.36</v>
      </c>
      <c r="AD112" s="137">
        <f t="shared" si="34"/>
        <v>8.36</v>
      </c>
      <c r="AE112" s="137">
        <f t="shared" si="34"/>
        <v>8.36</v>
      </c>
      <c r="AF112" s="137">
        <f t="shared" si="34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7">
        <f t="shared" si="32"/>
        <v>5.4</v>
      </c>
      <c r="C113" s="136">
        <v>8</v>
      </c>
      <c r="D113" s="137">
        <f t="shared" si="33"/>
        <v>8</v>
      </c>
      <c r="E113" s="137">
        <f t="shared" si="33"/>
        <v>8</v>
      </c>
      <c r="F113" s="137">
        <f t="shared" si="33"/>
        <v>8</v>
      </c>
      <c r="G113" s="137">
        <f t="shared" si="33"/>
        <v>8</v>
      </c>
      <c r="H113" s="137">
        <f t="shared" si="33"/>
        <v>8</v>
      </c>
      <c r="I113" s="137">
        <f t="shared" si="33"/>
        <v>8</v>
      </c>
      <c r="J113" s="137">
        <v>5.4</v>
      </c>
      <c r="K113" s="137">
        <f t="shared" si="33"/>
        <v>5.4</v>
      </c>
      <c r="L113" s="137">
        <f t="shared" si="33"/>
        <v>5.4</v>
      </c>
      <c r="M113" s="137">
        <f t="shared" si="33"/>
        <v>5.4</v>
      </c>
      <c r="N113" s="137">
        <f t="shared" si="33"/>
        <v>5.4</v>
      </c>
      <c r="O113" s="137">
        <f t="shared" si="33"/>
        <v>5.4</v>
      </c>
      <c r="P113" s="137">
        <f t="shared" si="33"/>
        <v>5.4</v>
      </c>
      <c r="Q113" s="137">
        <f t="shared" si="33"/>
        <v>5.4</v>
      </c>
      <c r="R113" s="137">
        <f t="shared" si="33"/>
        <v>5.4</v>
      </c>
      <c r="S113" s="137">
        <f t="shared" si="33"/>
        <v>5.4</v>
      </c>
      <c r="T113" s="137">
        <f t="shared" si="34"/>
        <v>5.4</v>
      </c>
      <c r="U113" s="137">
        <f t="shared" si="34"/>
        <v>5.4</v>
      </c>
      <c r="V113" s="137">
        <f t="shared" si="34"/>
        <v>5.4</v>
      </c>
      <c r="W113" s="137">
        <f t="shared" si="34"/>
        <v>5.4</v>
      </c>
      <c r="X113" s="137">
        <f t="shared" si="34"/>
        <v>5.4</v>
      </c>
      <c r="Y113" s="137">
        <f t="shared" si="34"/>
        <v>5.4</v>
      </c>
      <c r="Z113" s="137">
        <f t="shared" si="34"/>
        <v>5.4</v>
      </c>
      <c r="AA113" s="137">
        <f t="shared" si="34"/>
        <v>5.4</v>
      </c>
      <c r="AB113" s="137">
        <f t="shared" si="34"/>
        <v>5.4</v>
      </c>
      <c r="AC113" s="137">
        <f t="shared" si="34"/>
        <v>5.4</v>
      </c>
      <c r="AD113" s="137">
        <f t="shared" si="34"/>
        <v>5.4</v>
      </c>
      <c r="AE113" s="137">
        <f t="shared" si="34"/>
        <v>5.4</v>
      </c>
      <c r="AF113" s="137">
        <f t="shared" si="34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7">
        <f t="shared" si="32"/>
        <v>6.57</v>
      </c>
      <c r="C114" s="136">
        <v>6.57</v>
      </c>
      <c r="D114" s="137">
        <f t="shared" si="33"/>
        <v>6.57</v>
      </c>
      <c r="E114" s="137">
        <f t="shared" si="33"/>
        <v>6.57</v>
      </c>
      <c r="F114" s="137">
        <f t="shared" si="33"/>
        <v>6.57</v>
      </c>
      <c r="G114" s="137">
        <f t="shared" si="33"/>
        <v>6.57</v>
      </c>
      <c r="H114" s="137">
        <f t="shared" si="33"/>
        <v>6.57</v>
      </c>
      <c r="I114" s="137">
        <f t="shared" si="33"/>
        <v>6.57</v>
      </c>
      <c r="J114" s="137">
        <f t="shared" si="33"/>
        <v>6.57</v>
      </c>
      <c r="K114" s="137">
        <f t="shared" si="33"/>
        <v>6.57</v>
      </c>
      <c r="L114" s="137">
        <f t="shared" si="33"/>
        <v>6.57</v>
      </c>
      <c r="M114" s="137">
        <f t="shared" si="33"/>
        <v>6.57</v>
      </c>
      <c r="N114" s="137">
        <f t="shared" si="33"/>
        <v>6.57</v>
      </c>
      <c r="O114" s="137">
        <f t="shared" si="33"/>
        <v>6.57</v>
      </c>
      <c r="P114" s="137">
        <f t="shared" si="33"/>
        <v>6.57</v>
      </c>
      <c r="Q114" s="137">
        <f t="shared" si="33"/>
        <v>6.57</v>
      </c>
      <c r="R114" s="137">
        <f t="shared" si="33"/>
        <v>6.57</v>
      </c>
      <c r="S114" s="137">
        <f t="shared" si="33"/>
        <v>6.57</v>
      </c>
      <c r="T114" s="137">
        <f t="shared" si="34"/>
        <v>6.57</v>
      </c>
      <c r="U114" s="137">
        <f t="shared" si="34"/>
        <v>6.57</v>
      </c>
      <c r="V114" s="137">
        <f t="shared" si="34"/>
        <v>6.57</v>
      </c>
      <c r="W114" s="137">
        <f t="shared" si="34"/>
        <v>6.57</v>
      </c>
      <c r="X114" s="137">
        <f t="shared" si="34"/>
        <v>6.57</v>
      </c>
      <c r="Y114" s="137">
        <f t="shared" si="34"/>
        <v>6.57</v>
      </c>
      <c r="Z114" s="137">
        <f t="shared" si="34"/>
        <v>6.57</v>
      </c>
      <c r="AA114" s="137">
        <f t="shared" si="34"/>
        <v>6.57</v>
      </c>
      <c r="AB114" s="137">
        <f t="shared" si="34"/>
        <v>6.57</v>
      </c>
      <c r="AC114" s="137">
        <f t="shared" si="34"/>
        <v>6.57</v>
      </c>
      <c r="AD114" s="137">
        <f t="shared" si="34"/>
        <v>6.57</v>
      </c>
      <c r="AE114" s="137">
        <f t="shared" si="34"/>
        <v>6.57</v>
      </c>
      <c r="AF114" s="137">
        <f t="shared" si="34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7">
        <f t="shared" si="32"/>
        <v>3.43</v>
      </c>
      <c r="C115" s="136">
        <v>3.43</v>
      </c>
      <c r="D115" s="137">
        <f t="shared" si="33"/>
        <v>3.43</v>
      </c>
      <c r="E115" s="137">
        <f t="shared" si="33"/>
        <v>3.43</v>
      </c>
      <c r="F115" s="137">
        <f t="shared" si="33"/>
        <v>3.43</v>
      </c>
      <c r="G115" s="137">
        <f t="shared" si="33"/>
        <v>3.43</v>
      </c>
      <c r="H115" s="137">
        <f t="shared" si="33"/>
        <v>3.43</v>
      </c>
      <c r="I115" s="137">
        <f t="shared" si="33"/>
        <v>3.43</v>
      </c>
      <c r="J115" s="137">
        <f t="shared" si="33"/>
        <v>3.43</v>
      </c>
      <c r="K115" s="137">
        <f t="shared" si="33"/>
        <v>3.43</v>
      </c>
      <c r="L115" s="137">
        <f t="shared" si="33"/>
        <v>3.43</v>
      </c>
      <c r="M115" s="137">
        <f t="shared" si="33"/>
        <v>3.43</v>
      </c>
      <c r="N115" s="137">
        <f t="shared" si="33"/>
        <v>3.43</v>
      </c>
      <c r="O115" s="137">
        <f t="shared" si="33"/>
        <v>3.43</v>
      </c>
      <c r="P115" s="137">
        <f t="shared" si="33"/>
        <v>3.43</v>
      </c>
      <c r="Q115" s="137">
        <f t="shared" si="33"/>
        <v>3.43</v>
      </c>
      <c r="R115" s="137">
        <f t="shared" si="33"/>
        <v>3.43</v>
      </c>
      <c r="S115" s="137">
        <f t="shared" si="33"/>
        <v>3.43</v>
      </c>
      <c r="T115" s="137">
        <f t="shared" si="34"/>
        <v>3.43</v>
      </c>
      <c r="U115" s="137">
        <f t="shared" si="34"/>
        <v>3.43</v>
      </c>
      <c r="V115" s="137">
        <f t="shared" si="34"/>
        <v>3.43</v>
      </c>
      <c r="W115" s="137">
        <f t="shared" si="34"/>
        <v>3.43</v>
      </c>
      <c r="X115" s="137">
        <f t="shared" si="34"/>
        <v>3.43</v>
      </c>
      <c r="Y115" s="137">
        <f t="shared" si="34"/>
        <v>3.43</v>
      </c>
      <c r="Z115" s="137">
        <f t="shared" si="34"/>
        <v>3.43</v>
      </c>
      <c r="AA115" s="137">
        <f t="shared" si="34"/>
        <v>3.43</v>
      </c>
      <c r="AB115" s="137">
        <f t="shared" si="34"/>
        <v>3.43</v>
      </c>
      <c r="AC115" s="137">
        <f t="shared" si="34"/>
        <v>3.43</v>
      </c>
      <c r="AD115" s="137">
        <f t="shared" si="34"/>
        <v>3.43</v>
      </c>
      <c r="AE115" s="137">
        <f t="shared" si="34"/>
        <v>3.43</v>
      </c>
      <c r="AF115" s="137">
        <f t="shared" si="34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7">
        <f t="shared" si="32"/>
        <v>2.96</v>
      </c>
      <c r="C116" s="136">
        <v>2.96</v>
      </c>
      <c r="D116" s="137">
        <f t="shared" si="33"/>
        <v>2.96</v>
      </c>
      <c r="E116" s="137">
        <f t="shared" si="33"/>
        <v>2.96</v>
      </c>
      <c r="F116" s="137">
        <f t="shared" si="33"/>
        <v>2.96</v>
      </c>
      <c r="G116" s="137">
        <f t="shared" si="33"/>
        <v>2.96</v>
      </c>
      <c r="H116" s="137">
        <f t="shared" si="33"/>
        <v>2.96</v>
      </c>
      <c r="I116" s="137">
        <f t="shared" si="33"/>
        <v>2.96</v>
      </c>
      <c r="J116" s="137">
        <f t="shared" si="33"/>
        <v>2.96</v>
      </c>
      <c r="K116" s="137">
        <f t="shared" si="33"/>
        <v>2.96</v>
      </c>
      <c r="L116" s="137">
        <f t="shared" si="33"/>
        <v>2.96</v>
      </c>
      <c r="M116" s="137">
        <f t="shared" si="33"/>
        <v>2.96</v>
      </c>
      <c r="N116" s="137">
        <f t="shared" si="33"/>
        <v>2.96</v>
      </c>
      <c r="O116" s="137">
        <f t="shared" si="33"/>
        <v>2.96</v>
      </c>
      <c r="P116" s="137">
        <f t="shared" si="33"/>
        <v>2.96</v>
      </c>
      <c r="Q116" s="137">
        <f t="shared" si="33"/>
        <v>2.96</v>
      </c>
      <c r="R116" s="137">
        <f t="shared" si="33"/>
        <v>2.96</v>
      </c>
      <c r="S116" s="137">
        <f t="shared" si="33"/>
        <v>2.96</v>
      </c>
      <c r="T116" s="137">
        <f t="shared" si="34"/>
        <v>2.96</v>
      </c>
      <c r="U116" s="137">
        <f t="shared" si="34"/>
        <v>2.96</v>
      </c>
      <c r="V116" s="137">
        <f t="shared" si="34"/>
        <v>2.96</v>
      </c>
      <c r="W116" s="137">
        <f t="shared" si="34"/>
        <v>2.96</v>
      </c>
      <c r="X116" s="137">
        <f t="shared" si="34"/>
        <v>2.96</v>
      </c>
      <c r="Y116" s="137">
        <f t="shared" si="34"/>
        <v>2.96</v>
      </c>
      <c r="Z116" s="137">
        <f t="shared" si="34"/>
        <v>2.96</v>
      </c>
      <c r="AA116" s="137">
        <f t="shared" si="34"/>
        <v>2.96</v>
      </c>
      <c r="AB116" s="137">
        <f t="shared" si="34"/>
        <v>2.96</v>
      </c>
      <c r="AC116" s="137">
        <f t="shared" si="34"/>
        <v>2.96</v>
      </c>
      <c r="AD116" s="137">
        <f t="shared" si="34"/>
        <v>2.96</v>
      </c>
      <c r="AE116" s="137">
        <f t="shared" si="34"/>
        <v>2.96</v>
      </c>
      <c r="AF116" s="137">
        <f t="shared" si="34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7">
        <f t="shared" si="32"/>
        <v>8</v>
      </c>
      <c r="C117" s="136">
        <v>8</v>
      </c>
      <c r="D117" s="137">
        <f t="shared" si="33"/>
        <v>8</v>
      </c>
      <c r="E117" s="137">
        <f t="shared" si="33"/>
        <v>8</v>
      </c>
      <c r="F117" s="137">
        <f t="shared" si="33"/>
        <v>8</v>
      </c>
      <c r="G117" s="137">
        <f t="shared" si="33"/>
        <v>8</v>
      </c>
      <c r="H117" s="137">
        <f t="shared" si="33"/>
        <v>8</v>
      </c>
      <c r="I117" s="137">
        <f t="shared" si="33"/>
        <v>8</v>
      </c>
      <c r="J117" s="137">
        <f t="shared" si="33"/>
        <v>8</v>
      </c>
      <c r="K117" s="137">
        <f t="shared" si="33"/>
        <v>8</v>
      </c>
      <c r="L117" s="137">
        <f t="shared" si="33"/>
        <v>8</v>
      </c>
      <c r="M117" s="137">
        <f t="shared" si="33"/>
        <v>8</v>
      </c>
      <c r="N117" s="137">
        <f t="shared" si="33"/>
        <v>8</v>
      </c>
      <c r="O117" s="137">
        <f t="shared" si="33"/>
        <v>8</v>
      </c>
      <c r="P117" s="137">
        <f t="shared" si="33"/>
        <v>8</v>
      </c>
      <c r="Q117" s="137">
        <f t="shared" si="33"/>
        <v>8</v>
      </c>
      <c r="R117" s="137">
        <f t="shared" si="33"/>
        <v>8</v>
      </c>
      <c r="S117" s="137">
        <f t="shared" si="33"/>
        <v>8</v>
      </c>
      <c r="T117" s="137">
        <f t="shared" si="34"/>
        <v>8</v>
      </c>
      <c r="U117" s="137">
        <f t="shared" si="34"/>
        <v>8</v>
      </c>
      <c r="V117" s="137">
        <f t="shared" si="34"/>
        <v>8</v>
      </c>
      <c r="W117" s="137">
        <f t="shared" si="34"/>
        <v>8</v>
      </c>
      <c r="X117" s="137">
        <f t="shared" si="34"/>
        <v>8</v>
      </c>
      <c r="Y117" s="137">
        <f t="shared" si="34"/>
        <v>8</v>
      </c>
      <c r="Z117" s="137">
        <f t="shared" si="34"/>
        <v>8</v>
      </c>
      <c r="AA117" s="137">
        <f t="shared" si="34"/>
        <v>8</v>
      </c>
      <c r="AB117" s="137">
        <f t="shared" si="34"/>
        <v>8</v>
      </c>
      <c r="AC117" s="137">
        <f t="shared" si="34"/>
        <v>8</v>
      </c>
      <c r="AD117" s="137">
        <f t="shared" si="34"/>
        <v>8</v>
      </c>
      <c r="AE117" s="137">
        <f t="shared" si="34"/>
        <v>8</v>
      </c>
      <c r="AF117" s="137">
        <f t="shared" si="34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7">
        <f t="shared" si="32"/>
        <v>7</v>
      </c>
      <c r="C118" s="136">
        <v>7</v>
      </c>
      <c r="D118" s="137">
        <f>C118</f>
        <v>7</v>
      </c>
      <c r="E118" s="137">
        <f t="shared" si="33"/>
        <v>7</v>
      </c>
      <c r="F118" s="137">
        <f t="shared" si="33"/>
        <v>7</v>
      </c>
      <c r="G118" s="137">
        <f t="shared" si="33"/>
        <v>7</v>
      </c>
      <c r="H118" s="137">
        <f t="shared" si="33"/>
        <v>7</v>
      </c>
      <c r="I118" s="137">
        <f t="shared" si="33"/>
        <v>7</v>
      </c>
      <c r="J118" s="137">
        <f t="shared" si="33"/>
        <v>7</v>
      </c>
      <c r="K118" s="137">
        <f t="shared" si="33"/>
        <v>7</v>
      </c>
      <c r="L118" s="137">
        <f t="shared" si="33"/>
        <v>7</v>
      </c>
      <c r="M118" s="137">
        <f t="shared" si="33"/>
        <v>7</v>
      </c>
      <c r="N118" s="137">
        <f t="shared" si="33"/>
        <v>7</v>
      </c>
      <c r="O118" s="137">
        <f t="shared" si="33"/>
        <v>7</v>
      </c>
      <c r="P118" s="137">
        <f t="shared" si="33"/>
        <v>7</v>
      </c>
      <c r="Q118" s="137">
        <f t="shared" si="33"/>
        <v>7</v>
      </c>
      <c r="R118" s="137">
        <f t="shared" si="33"/>
        <v>7</v>
      </c>
      <c r="S118" s="137">
        <f t="shared" si="33"/>
        <v>7</v>
      </c>
      <c r="T118" s="137">
        <f t="shared" si="34"/>
        <v>7</v>
      </c>
      <c r="U118" s="137">
        <f t="shared" si="34"/>
        <v>7</v>
      </c>
      <c r="V118" s="137">
        <f t="shared" si="34"/>
        <v>7</v>
      </c>
      <c r="W118" s="137">
        <f t="shared" si="34"/>
        <v>7</v>
      </c>
      <c r="X118" s="137">
        <f t="shared" si="34"/>
        <v>7</v>
      </c>
      <c r="Y118" s="137">
        <f t="shared" si="34"/>
        <v>7</v>
      </c>
      <c r="Z118" s="137">
        <f t="shared" si="34"/>
        <v>7</v>
      </c>
      <c r="AA118" s="137">
        <f t="shared" si="34"/>
        <v>7</v>
      </c>
      <c r="AB118" s="137">
        <f t="shared" si="34"/>
        <v>7</v>
      </c>
      <c r="AC118" s="137">
        <f t="shared" si="34"/>
        <v>7</v>
      </c>
      <c r="AD118" s="137">
        <f t="shared" si="34"/>
        <v>7</v>
      </c>
      <c r="AE118" s="137">
        <f t="shared" si="34"/>
        <v>7</v>
      </c>
      <c r="AF118" s="137">
        <f t="shared" si="34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7">
        <f t="shared" si="32"/>
        <v>3.47</v>
      </c>
      <c r="C119" s="136">
        <v>3.47</v>
      </c>
      <c r="D119" s="137">
        <f t="shared" ref="D119:S128" si="35">C119</f>
        <v>3.47</v>
      </c>
      <c r="E119" s="137">
        <f t="shared" si="35"/>
        <v>3.47</v>
      </c>
      <c r="F119" s="137">
        <f t="shared" si="35"/>
        <v>3.47</v>
      </c>
      <c r="G119" s="137">
        <f t="shared" si="35"/>
        <v>3.47</v>
      </c>
      <c r="H119" s="137">
        <f t="shared" si="35"/>
        <v>3.47</v>
      </c>
      <c r="I119" s="137">
        <f t="shared" si="35"/>
        <v>3.47</v>
      </c>
      <c r="J119" s="137">
        <f t="shared" si="35"/>
        <v>3.47</v>
      </c>
      <c r="K119" s="137">
        <f t="shared" si="35"/>
        <v>3.47</v>
      </c>
      <c r="L119" s="137">
        <f t="shared" si="35"/>
        <v>3.47</v>
      </c>
      <c r="M119" s="137">
        <f t="shared" si="35"/>
        <v>3.47</v>
      </c>
      <c r="N119" s="137">
        <f t="shared" si="35"/>
        <v>3.47</v>
      </c>
      <c r="O119" s="137">
        <f t="shared" si="35"/>
        <v>3.47</v>
      </c>
      <c r="P119" s="137">
        <f t="shared" si="35"/>
        <v>3.47</v>
      </c>
      <c r="Q119" s="137">
        <f t="shared" si="35"/>
        <v>3.47</v>
      </c>
      <c r="R119" s="137">
        <f t="shared" si="35"/>
        <v>3.47</v>
      </c>
      <c r="S119" s="137">
        <f t="shared" si="35"/>
        <v>3.47</v>
      </c>
      <c r="T119" s="137">
        <f t="shared" si="34"/>
        <v>3.47</v>
      </c>
      <c r="U119" s="137">
        <f t="shared" si="34"/>
        <v>3.47</v>
      </c>
      <c r="V119" s="137">
        <f t="shared" si="34"/>
        <v>3.47</v>
      </c>
      <c r="W119" s="137">
        <f t="shared" si="34"/>
        <v>3.47</v>
      </c>
      <c r="X119" s="137">
        <f t="shared" si="34"/>
        <v>3.47</v>
      </c>
      <c r="Y119" s="137">
        <f t="shared" si="34"/>
        <v>3.47</v>
      </c>
      <c r="Z119" s="137">
        <f t="shared" si="34"/>
        <v>3.47</v>
      </c>
      <c r="AA119" s="137">
        <f t="shared" si="34"/>
        <v>3.47</v>
      </c>
      <c r="AB119" s="137">
        <f t="shared" si="34"/>
        <v>3.47</v>
      </c>
      <c r="AC119" s="137">
        <f t="shared" si="34"/>
        <v>3.47</v>
      </c>
      <c r="AD119" s="137">
        <f t="shared" si="34"/>
        <v>3.47</v>
      </c>
      <c r="AE119" s="137">
        <f t="shared" si="34"/>
        <v>3.47</v>
      </c>
      <c r="AF119" s="137">
        <f t="shared" si="34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7">
        <f t="shared" si="32"/>
        <v>2.1</v>
      </c>
      <c r="C120" s="136">
        <v>2.1</v>
      </c>
      <c r="D120" s="137">
        <f t="shared" si="35"/>
        <v>2.1</v>
      </c>
      <c r="E120" s="137">
        <f t="shared" si="35"/>
        <v>2.1</v>
      </c>
      <c r="F120" s="137">
        <f t="shared" si="35"/>
        <v>2.1</v>
      </c>
      <c r="G120" s="137">
        <f t="shared" si="35"/>
        <v>2.1</v>
      </c>
      <c r="H120" s="137">
        <f t="shared" si="35"/>
        <v>2.1</v>
      </c>
      <c r="I120" s="137">
        <f t="shared" si="35"/>
        <v>2.1</v>
      </c>
      <c r="J120" s="137">
        <f t="shared" si="35"/>
        <v>2.1</v>
      </c>
      <c r="K120" s="137">
        <f t="shared" si="35"/>
        <v>2.1</v>
      </c>
      <c r="L120" s="137">
        <f t="shared" si="35"/>
        <v>2.1</v>
      </c>
      <c r="M120" s="137">
        <f t="shared" si="35"/>
        <v>2.1</v>
      </c>
      <c r="N120" s="137">
        <f t="shared" si="35"/>
        <v>2.1</v>
      </c>
      <c r="O120" s="137">
        <f t="shared" si="35"/>
        <v>2.1</v>
      </c>
      <c r="P120" s="137">
        <f t="shared" si="35"/>
        <v>2.1</v>
      </c>
      <c r="Q120" s="137">
        <f t="shared" si="35"/>
        <v>2.1</v>
      </c>
      <c r="R120" s="137">
        <f t="shared" si="35"/>
        <v>2.1</v>
      </c>
      <c r="S120" s="137">
        <f t="shared" si="35"/>
        <v>2.1</v>
      </c>
      <c r="T120" s="137">
        <f t="shared" si="34"/>
        <v>2.1</v>
      </c>
      <c r="U120" s="137">
        <f t="shared" si="34"/>
        <v>2.1</v>
      </c>
      <c r="V120" s="137">
        <f t="shared" si="34"/>
        <v>2.1</v>
      </c>
      <c r="W120" s="137">
        <f t="shared" si="34"/>
        <v>2.1</v>
      </c>
      <c r="X120" s="137">
        <f t="shared" si="34"/>
        <v>2.1</v>
      </c>
      <c r="Y120" s="137">
        <f t="shared" si="34"/>
        <v>2.1</v>
      </c>
      <c r="Z120" s="137">
        <f t="shared" si="34"/>
        <v>2.1</v>
      </c>
      <c r="AA120" s="137">
        <f t="shared" si="34"/>
        <v>2.1</v>
      </c>
      <c r="AB120" s="137">
        <f t="shared" si="34"/>
        <v>2.1</v>
      </c>
      <c r="AC120" s="137">
        <f t="shared" si="34"/>
        <v>2.1</v>
      </c>
      <c r="AD120" s="137">
        <f t="shared" si="34"/>
        <v>2.1</v>
      </c>
      <c r="AE120" s="137">
        <f t="shared" si="34"/>
        <v>2.1</v>
      </c>
      <c r="AF120" s="137">
        <f t="shared" si="34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7">
        <f t="shared" si="32"/>
        <v>9.3000000000000007</v>
      </c>
      <c r="C121" s="136">
        <v>9.3000000000000007</v>
      </c>
      <c r="D121" s="137">
        <f t="shared" si="35"/>
        <v>9.3000000000000007</v>
      </c>
      <c r="E121" s="137">
        <f t="shared" si="35"/>
        <v>9.3000000000000007</v>
      </c>
      <c r="F121" s="137">
        <f t="shared" si="35"/>
        <v>9.3000000000000007</v>
      </c>
      <c r="G121" s="137">
        <f t="shared" si="35"/>
        <v>9.3000000000000007</v>
      </c>
      <c r="H121" s="137">
        <f t="shared" si="35"/>
        <v>9.3000000000000007</v>
      </c>
      <c r="I121" s="137">
        <f t="shared" si="35"/>
        <v>9.3000000000000007</v>
      </c>
      <c r="J121" s="137">
        <f t="shared" si="35"/>
        <v>9.3000000000000007</v>
      </c>
      <c r="K121" s="137">
        <f t="shared" si="35"/>
        <v>9.3000000000000007</v>
      </c>
      <c r="L121" s="137">
        <f t="shared" si="35"/>
        <v>9.3000000000000007</v>
      </c>
      <c r="M121" s="137">
        <f t="shared" si="35"/>
        <v>9.3000000000000007</v>
      </c>
      <c r="N121" s="137">
        <f t="shared" si="35"/>
        <v>9.3000000000000007</v>
      </c>
      <c r="O121" s="137">
        <f t="shared" si="35"/>
        <v>9.3000000000000007</v>
      </c>
      <c r="P121" s="137">
        <f t="shared" si="35"/>
        <v>9.3000000000000007</v>
      </c>
      <c r="Q121" s="137">
        <f t="shared" si="35"/>
        <v>9.3000000000000007</v>
      </c>
      <c r="R121" s="137">
        <f t="shared" si="35"/>
        <v>9.3000000000000007</v>
      </c>
      <c r="S121" s="137">
        <f t="shared" si="35"/>
        <v>9.3000000000000007</v>
      </c>
      <c r="T121" s="137">
        <f t="shared" si="34"/>
        <v>9.3000000000000007</v>
      </c>
      <c r="U121" s="137">
        <f t="shared" si="34"/>
        <v>9.3000000000000007</v>
      </c>
      <c r="V121" s="137">
        <f t="shared" si="34"/>
        <v>9.3000000000000007</v>
      </c>
      <c r="W121" s="137">
        <f t="shared" si="34"/>
        <v>9.3000000000000007</v>
      </c>
      <c r="X121" s="137">
        <f t="shared" si="34"/>
        <v>9.3000000000000007</v>
      </c>
      <c r="Y121" s="137">
        <f t="shared" si="34"/>
        <v>9.3000000000000007</v>
      </c>
      <c r="Z121" s="137">
        <f t="shared" si="34"/>
        <v>9.3000000000000007</v>
      </c>
      <c r="AA121" s="137">
        <f t="shared" si="34"/>
        <v>9.3000000000000007</v>
      </c>
      <c r="AB121" s="137">
        <f t="shared" si="34"/>
        <v>9.3000000000000007</v>
      </c>
      <c r="AC121" s="137">
        <f t="shared" si="34"/>
        <v>9.3000000000000007</v>
      </c>
      <c r="AD121" s="137">
        <f t="shared" si="34"/>
        <v>9.3000000000000007</v>
      </c>
      <c r="AE121" s="137">
        <f t="shared" si="34"/>
        <v>9.3000000000000007</v>
      </c>
      <c r="AF121" s="137">
        <f t="shared" si="34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7">
        <f t="shared" si="32"/>
        <v>0</v>
      </c>
      <c r="C122" s="136">
        <v>0</v>
      </c>
      <c r="D122" s="137">
        <f t="shared" si="35"/>
        <v>0</v>
      </c>
      <c r="E122" s="137">
        <f t="shared" si="35"/>
        <v>0</v>
      </c>
      <c r="F122" s="137">
        <f t="shared" si="35"/>
        <v>0</v>
      </c>
      <c r="G122" s="137">
        <f t="shared" si="35"/>
        <v>0</v>
      </c>
      <c r="H122" s="137">
        <f t="shared" si="35"/>
        <v>0</v>
      </c>
      <c r="I122" s="137">
        <f t="shared" si="35"/>
        <v>0</v>
      </c>
      <c r="J122" s="137">
        <f t="shared" si="35"/>
        <v>0</v>
      </c>
      <c r="K122" s="137">
        <f t="shared" si="35"/>
        <v>0</v>
      </c>
      <c r="L122" s="137">
        <f t="shared" si="35"/>
        <v>0</v>
      </c>
      <c r="M122" s="137">
        <f t="shared" si="35"/>
        <v>0</v>
      </c>
      <c r="N122" s="137">
        <f t="shared" si="35"/>
        <v>0</v>
      </c>
      <c r="O122" s="137">
        <f t="shared" si="35"/>
        <v>0</v>
      </c>
      <c r="P122" s="137">
        <f t="shared" si="35"/>
        <v>0</v>
      </c>
      <c r="Q122" s="137">
        <f t="shared" si="35"/>
        <v>0</v>
      </c>
      <c r="R122" s="137">
        <f t="shared" si="35"/>
        <v>0</v>
      </c>
      <c r="S122" s="137">
        <f t="shared" si="35"/>
        <v>0</v>
      </c>
      <c r="T122" s="137">
        <f t="shared" si="34"/>
        <v>0</v>
      </c>
      <c r="U122" s="137">
        <f t="shared" si="34"/>
        <v>0</v>
      </c>
      <c r="V122" s="137">
        <f t="shared" si="34"/>
        <v>0</v>
      </c>
      <c r="W122" s="137">
        <f t="shared" si="34"/>
        <v>0</v>
      </c>
      <c r="X122" s="137">
        <f t="shared" si="34"/>
        <v>0</v>
      </c>
      <c r="Y122" s="137">
        <f t="shared" si="34"/>
        <v>0</v>
      </c>
      <c r="Z122" s="137">
        <f t="shared" si="34"/>
        <v>0</v>
      </c>
      <c r="AA122" s="137">
        <f t="shared" si="34"/>
        <v>0</v>
      </c>
      <c r="AB122" s="137">
        <f t="shared" si="34"/>
        <v>0</v>
      </c>
      <c r="AC122" s="137">
        <f t="shared" si="34"/>
        <v>0</v>
      </c>
      <c r="AD122" s="137">
        <f t="shared" si="34"/>
        <v>0</v>
      </c>
      <c r="AE122" s="137">
        <f t="shared" si="34"/>
        <v>0</v>
      </c>
      <c r="AF122" s="137">
        <f t="shared" si="34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7">
        <f t="shared" si="32"/>
        <v>0</v>
      </c>
      <c r="C123" s="136">
        <v>0</v>
      </c>
      <c r="D123" s="137">
        <f t="shared" si="35"/>
        <v>0</v>
      </c>
      <c r="E123" s="137">
        <f t="shared" si="35"/>
        <v>0</v>
      </c>
      <c r="F123" s="137">
        <f t="shared" si="35"/>
        <v>0</v>
      </c>
      <c r="G123" s="137">
        <f t="shared" si="35"/>
        <v>0</v>
      </c>
      <c r="H123" s="137">
        <f t="shared" si="35"/>
        <v>0</v>
      </c>
      <c r="I123" s="137">
        <f t="shared" si="35"/>
        <v>0</v>
      </c>
      <c r="J123" s="137">
        <f t="shared" si="35"/>
        <v>0</v>
      </c>
      <c r="K123" s="137">
        <f t="shared" si="35"/>
        <v>0</v>
      </c>
      <c r="L123" s="137">
        <f t="shared" si="35"/>
        <v>0</v>
      </c>
      <c r="M123" s="137">
        <f t="shared" si="35"/>
        <v>0</v>
      </c>
      <c r="N123" s="137">
        <f t="shared" si="35"/>
        <v>0</v>
      </c>
      <c r="O123" s="137">
        <f t="shared" si="35"/>
        <v>0</v>
      </c>
      <c r="P123" s="137">
        <f t="shared" si="35"/>
        <v>0</v>
      </c>
      <c r="Q123" s="137">
        <f t="shared" si="35"/>
        <v>0</v>
      </c>
      <c r="R123" s="137">
        <f t="shared" si="35"/>
        <v>0</v>
      </c>
      <c r="S123" s="137">
        <f t="shared" si="35"/>
        <v>0</v>
      </c>
      <c r="T123" s="137">
        <f t="shared" si="34"/>
        <v>0</v>
      </c>
      <c r="U123" s="137">
        <f t="shared" si="34"/>
        <v>0</v>
      </c>
      <c r="V123" s="137">
        <f t="shared" si="34"/>
        <v>0</v>
      </c>
      <c r="W123" s="137">
        <f t="shared" si="34"/>
        <v>0</v>
      </c>
      <c r="X123" s="137">
        <f t="shared" si="34"/>
        <v>0</v>
      </c>
      <c r="Y123" s="137">
        <f t="shared" si="34"/>
        <v>0</v>
      </c>
      <c r="Z123" s="137">
        <f t="shared" si="34"/>
        <v>0</v>
      </c>
      <c r="AA123" s="137">
        <f t="shared" si="34"/>
        <v>0</v>
      </c>
      <c r="AB123" s="137">
        <f t="shared" si="34"/>
        <v>0</v>
      </c>
      <c r="AC123" s="137">
        <f t="shared" si="34"/>
        <v>0</v>
      </c>
      <c r="AD123" s="137">
        <f t="shared" si="34"/>
        <v>0</v>
      </c>
      <c r="AE123" s="137">
        <f t="shared" si="34"/>
        <v>0</v>
      </c>
      <c r="AF123" s="137">
        <f t="shared" si="34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7">
        <f t="shared" si="32"/>
        <v>5</v>
      </c>
      <c r="C124" s="136">
        <v>5</v>
      </c>
      <c r="D124" s="137">
        <f t="shared" si="35"/>
        <v>5</v>
      </c>
      <c r="E124" s="137">
        <f t="shared" si="35"/>
        <v>5</v>
      </c>
      <c r="F124" s="137">
        <f t="shared" si="35"/>
        <v>5</v>
      </c>
      <c r="G124" s="137">
        <f t="shared" si="35"/>
        <v>5</v>
      </c>
      <c r="H124" s="137">
        <f t="shared" si="35"/>
        <v>5</v>
      </c>
      <c r="I124" s="137">
        <f t="shared" si="35"/>
        <v>5</v>
      </c>
      <c r="J124" s="137">
        <f t="shared" si="35"/>
        <v>5</v>
      </c>
      <c r="K124" s="137">
        <f t="shared" si="35"/>
        <v>5</v>
      </c>
      <c r="L124" s="137">
        <f t="shared" si="35"/>
        <v>5</v>
      </c>
      <c r="M124" s="137">
        <f t="shared" si="35"/>
        <v>5</v>
      </c>
      <c r="N124" s="137">
        <f t="shared" si="35"/>
        <v>5</v>
      </c>
      <c r="O124" s="137">
        <f t="shared" si="35"/>
        <v>5</v>
      </c>
      <c r="P124" s="137">
        <f t="shared" si="35"/>
        <v>5</v>
      </c>
      <c r="Q124" s="137">
        <f t="shared" si="35"/>
        <v>5</v>
      </c>
      <c r="R124" s="137">
        <f t="shared" si="35"/>
        <v>5</v>
      </c>
      <c r="S124" s="137">
        <f t="shared" si="35"/>
        <v>5</v>
      </c>
      <c r="T124" s="137">
        <f t="shared" si="34"/>
        <v>5</v>
      </c>
      <c r="U124" s="137">
        <f t="shared" si="34"/>
        <v>5</v>
      </c>
      <c r="V124" s="137">
        <f t="shared" si="34"/>
        <v>5</v>
      </c>
      <c r="W124" s="137">
        <f t="shared" si="34"/>
        <v>5</v>
      </c>
      <c r="X124" s="137">
        <f t="shared" si="34"/>
        <v>5</v>
      </c>
      <c r="Y124" s="137">
        <f t="shared" si="34"/>
        <v>5</v>
      </c>
      <c r="Z124" s="137">
        <f t="shared" si="34"/>
        <v>5</v>
      </c>
      <c r="AA124" s="137">
        <f t="shared" si="34"/>
        <v>5</v>
      </c>
      <c r="AB124" s="137">
        <f t="shared" si="34"/>
        <v>5</v>
      </c>
      <c r="AC124" s="137">
        <f t="shared" si="34"/>
        <v>5</v>
      </c>
      <c r="AD124" s="137">
        <f t="shared" si="34"/>
        <v>5</v>
      </c>
      <c r="AE124" s="137">
        <f t="shared" si="34"/>
        <v>5</v>
      </c>
      <c r="AF124" s="137">
        <f t="shared" si="34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7">
        <f t="shared" si="32"/>
        <v>1</v>
      </c>
      <c r="C125" s="136">
        <v>1</v>
      </c>
      <c r="D125" s="137">
        <f t="shared" si="35"/>
        <v>1</v>
      </c>
      <c r="E125" s="137">
        <f t="shared" si="35"/>
        <v>1</v>
      </c>
      <c r="F125" s="137">
        <f t="shared" si="35"/>
        <v>1</v>
      </c>
      <c r="G125" s="137">
        <f t="shared" si="35"/>
        <v>1</v>
      </c>
      <c r="H125" s="137">
        <f t="shared" si="35"/>
        <v>1</v>
      </c>
      <c r="I125" s="137">
        <f t="shared" si="35"/>
        <v>1</v>
      </c>
      <c r="J125" s="137">
        <f t="shared" si="35"/>
        <v>1</v>
      </c>
      <c r="K125" s="137">
        <f t="shared" si="35"/>
        <v>1</v>
      </c>
      <c r="L125" s="137">
        <f t="shared" si="35"/>
        <v>1</v>
      </c>
      <c r="M125" s="137">
        <f t="shared" si="35"/>
        <v>1</v>
      </c>
      <c r="N125" s="137">
        <f t="shared" si="35"/>
        <v>1</v>
      </c>
      <c r="O125" s="137">
        <f t="shared" si="35"/>
        <v>1</v>
      </c>
      <c r="P125" s="137">
        <f t="shared" si="35"/>
        <v>1</v>
      </c>
      <c r="Q125" s="137">
        <f t="shared" si="35"/>
        <v>1</v>
      </c>
      <c r="R125" s="137">
        <f t="shared" si="35"/>
        <v>1</v>
      </c>
      <c r="S125" s="137">
        <f t="shared" si="35"/>
        <v>1</v>
      </c>
      <c r="T125" s="137">
        <f t="shared" si="34"/>
        <v>1</v>
      </c>
      <c r="U125" s="137">
        <f t="shared" si="34"/>
        <v>1</v>
      </c>
      <c r="V125" s="137">
        <f t="shared" si="34"/>
        <v>1</v>
      </c>
      <c r="W125" s="137">
        <f t="shared" si="34"/>
        <v>1</v>
      </c>
      <c r="X125" s="137">
        <f t="shared" si="34"/>
        <v>1</v>
      </c>
      <c r="Y125" s="137">
        <f t="shared" si="34"/>
        <v>1</v>
      </c>
      <c r="Z125" s="137">
        <f t="shared" si="34"/>
        <v>1</v>
      </c>
      <c r="AA125" s="137">
        <f t="shared" si="34"/>
        <v>1</v>
      </c>
      <c r="AB125" s="137">
        <f t="shared" si="34"/>
        <v>1</v>
      </c>
      <c r="AC125" s="137">
        <f t="shared" si="34"/>
        <v>1</v>
      </c>
      <c r="AD125" s="137">
        <f t="shared" si="34"/>
        <v>1</v>
      </c>
      <c r="AE125" s="137">
        <f t="shared" si="34"/>
        <v>1</v>
      </c>
      <c r="AF125" s="137">
        <f t="shared" si="34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7">
        <f t="shared" si="32"/>
        <v>1.58</v>
      </c>
      <c r="C126" s="136">
        <v>1.58</v>
      </c>
      <c r="D126" s="137">
        <f t="shared" si="35"/>
        <v>1.58</v>
      </c>
      <c r="E126" s="137">
        <f t="shared" si="35"/>
        <v>1.58</v>
      </c>
      <c r="F126" s="137">
        <f t="shared" si="35"/>
        <v>1.58</v>
      </c>
      <c r="G126" s="137">
        <f t="shared" si="35"/>
        <v>1.58</v>
      </c>
      <c r="H126" s="137">
        <f t="shared" si="35"/>
        <v>1.58</v>
      </c>
      <c r="I126" s="137">
        <f t="shared" si="35"/>
        <v>1.58</v>
      </c>
      <c r="J126" s="137">
        <f t="shared" si="35"/>
        <v>1.58</v>
      </c>
      <c r="K126" s="137">
        <f t="shared" si="35"/>
        <v>1.58</v>
      </c>
      <c r="L126" s="137">
        <f t="shared" si="35"/>
        <v>1.58</v>
      </c>
      <c r="M126" s="137">
        <f t="shared" si="35"/>
        <v>1.58</v>
      </c>
      <c r="N126" s="137">
        <f t="shared" si="35"/>
        <v>1.58</v>
      </c>
      <c r="O126" s="137">
        <f t="shared" si="35"/>
        <v>1.58</v>
      </c>
      <c r="P126" s="137">
        <f t="shared" si="35"/>
        <v>1.58</v>
      </c>
      <c r="Q126" s="137">
        <f t="shared" si="35"/>
        <v>1.58</v>
      </c>
      <c r="R126" s="137">
        <f t="shared" si="35"/>
        <v>1.58</v>
      </c>
      <c r="S126" s="137">
        <f t="shared" si="35"/>
        <v>1.58</v>
      </c>
      <c r="T126" s="137">
        <f t="shared" si="34"/>
        <v>1.58</v>
      </c>
      <c r="U126" s="137">
        <f t="shared" si="34"/>
        <v>1.58</v>
      </c>
      <c r="V126" s="137">
        <f t="shared" si="34"/>
        <v>1.58</v>
      </c>
      <c r="W126" s="137">
        <f t="shared" si="34"/>
        <v>1.58</v>
      </c>
      <c r="X126" s="137">
        <f t="shared" si="34"/>
        <v>1.58</v>
      </c>
      <c r="Y126" s="137">
        <f t="shared" si="34"/>
        <v>1.58</v>
      </c>
      <c r="Z126" s="137">
        <f t="shared" si="34"/>
        <v>1.58</v>
      </c>
      <c r="AA126" s="137">
        <f t="shared" si="34"/>
        <v>1.58</v>
      </c>
      <c r="AB126" s="137">
        <f t="shared" si="34"/>
        <v>1.58</v>
      </c>
      <c r="AC126" s="137">
        <f t="shared" si="34"/>
        <v>1.58</v>
      </c>
      <c r="AD126" s="137">
        <f t="shared" si="34"/>
        <v>1.58</v>
      </c>
      <c r="AE126" s="137">
        <f t="shared" si="34"/>
        <v>1.58</v>
      </c>
      <c r="AF126" s="137">
        <f t="shared" si="34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7">
        <f t="shared" si="32"/>
        <v>1.46</v>
      </c>
      <c r="C127" s="136">
        <v>1.46</v>
      </c>
      <c r="D127" s="137">
        <f t="shared" si="35"/>
        <v>1.46</v>
      </c>
      <c r="E127" s="137">
        <f t="shared" si="35"/>
        <v>1.46</v>
      </c>
      <c r="F127" s="137">
        <f t="shared" si="35"/>
        <v>1.46</v>
      </c>
      <c r="G127" s="137">
        <f t="shared" si="35"/>
        <v>1.46</v>
      </c>
      <c r="H127" s="137">
        <f t="shared" si="35"/>
        <v>1.46</v>
      </c>
      <c r="I127" s="137">
        <f t="shared" si="35"/>
        <v>1.46</v>
      </c>
      <c r="J127" s="137">
        <f t="shared" si="35"/>
        <v>1.46</v>
      </c>
      <c r="K127" s="137">
        <f t="shared" si="35"/>
        <v>1.46</v>
      </c>
      <c r="L127" s="137">
        <f t="shared" si="35"/>
        <v>1.46</v>
      </c>
      <c r="M127" s="137">
        <f t="shared" si="35"/>
        <v>1.46</v>
      </c>
      <c r="N127" s="137">
        <f t="shared" si="35"/>
        <v>1.46</v>
      </c>
      <c r="O127" s="137">
        <f t="shared" si="35"/>
        <v>1.46</v>
      </c>
      <c r="P127" s="137">
        <f t="shared" si="35"/>
        <v>1.46</v>
      </c>
      <c r="Q127" s="137">
        <f t="shared" si="35"/>
        <v>1.46</v>
      </c>
      <c r="R127" s="137">
        <f t="shared" si="35"/>
        <v>1.46</v>
      </c>
      <c r="S127" s="137">
        <f t="shared" si="35"/>
        <v>1.46</v>
      </c>
      <c r="T127" s="137">
        <f t="shared" ref="T127:AF128" si="36">S127</f>
        <v>1.46</v>
      </c>
      <c r="U127" s="137">
        <f t="shared" si="36"/>
        <v>1.46</v>
      </c>
      <c r="V127" s="137">
        <f t="shared" si="36"/>
        <v>1.46</v>
      </c>
      <c r="W127" s="137">
        <f t="shared" si="36"/>
        <v>1.46</v>
      </c>
      <c r="X127" s="137">
        <f t="shared" si="36"/>
        <v>1.46</v>
      </c>
      <c r="Y127" s="137">
        <f t="shared" si="36"/>
        <v>1.46</v>
      </c>
      <c r="Z127" s="137">
        <f t="shared" si="36"/>
        <v>1.46</v>
      </c>
      <c r="AA127" s="137">
        <f t="shared" si="36"/>
        <v>1.46</v>
      </c>
      <c r="AB127" s="137">
        <f t="shared" si="36"/>
        <v>1.46</v>
      </c>
      <c r="AC127" s="137">
        <f t="shared" si="36"/>
        <v>1.46</v>
      </c>
      <c r="AD127" s="137">
        <f t="shared" si="36"/>
        <v>1.46</v>
      </c>
      <c r="AE127" s="137">
        <f t="shared" si="36"/>
        <v>1.46</v>
      </c>
      <c r="AF127" s="137">
        <f t="shared" si="36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7">
        <f t="shared" si="32"/>
        <v>1.48</v>
      </c>
      <c r="C128" s="136">
        <v>1.48</v>
      </c>
      <c r="D128" s="137">
        <f t="shared" si="35"/>
        <v>1.48</v>
      </c>
      <c r="E128" s="137">
        <f t="shared" si="35"/>
        <v>1.48</v>
      </c>
      <c r="F128" s="137">
        <f t="shared" si="35"/>
        <v>1.48</v>
      </c>
      <c r="G128" s="137">
        <f t="shared" si="35"/>
        <v>1.48</v>
      </c>
      <c r="H128" s="137">
        <f t="shared" si="35"/>
        <v>1.48</v>
      </c>
      <c r="I128" s="137">
        <f t="shared" si="35"/>
        <v>1.48</v>
      </c>
      <c r="J128" s="137">
        <f t="shared" si="35"/>
        <v>1.48</v>
      </c>
      <c r="K128" s="137">
        <f t="shared" si="35"/>
        <v>1.48</v>
      </c>
      <c r="L128" s="137">
        <f t="shared" si="35"/>
        <v>1.48</v>
      </c>
      <c r="M128" s="137">
        <f t="shared" si="35"/>
        <v>1.48</v>
      </c>
      <c r="N128" s="137">
        <f t="shared" si="35"/>
        <v>1.48</v>
      </c>
      <c r="O128" s="137">
        <f t="shared" si="35"/>
        <v>1.48</v>
      </c>
      <c r="P128" s="137">
        <f t="shared" si="35"/>
        <v>1.48</v>
      </c>
      <c r="Q128" s="137">
        <f t="shared" si="35"/>
        <v>1.48</v>
      </c>
      <c r="R128" s="137">
        <f t="shared" si="35"/>
        <v>1.48</v>
      </c>
      <c r="S128" s="137">
        <f t="shared" si="35"/>
        <v>1.48</v>
      </c>
      <c r="T128" s="137">
        <f t="shared" si="36"/>
        <v>1.48</v>
      </c>
      <c r="U128" s="137">
        <f t="shared" si="36"/>
        <v>1.48</v>
      </c>
      <c r="V128" s="137">
        <f t="shared" si="36"/>
        <v>1.48</v>
      </c>
      <c r="W128" s="137">
        <f t="shared" si="36"/>
        <v>1.48</v>
      </c>
      <c r="X128" s="137">
        <f t="shared" si="36"/>
        <v>1.48</v>
      </c>
      <c r="Y128" s="137">
        <f t="shared" si="36"/>
        <v>1.48</v>
      </c>
      <c r="Z128" s="137">
        <f t="shared" si="36"/>
        <v>1.48</v>
      </c>
      <c r="AA128" s="137">
        <f t="shared" si="36"/>
        <v>1.48</v>
      </c>
      <c r="AB128" s="137">
        <f t="shared" si="36"/>
        <v>1.48</v>
      </c>
      <c r="AC128" s="137">
        <f t="shared" si="36"/>
        <v>1.48</v>
      </c>
      <c r="AD128" s="137">
        <f t="shared" si="36"/>
        <v>1.48</v>
      </c>
      <c r="AE128" s="137">
        <f t="shared" si="36"/>
        <v>1.48</v>
      </c>
      <c r="AF128" s="137">
        <f t="shared" si="36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7"/>
      <c r="C129" s="136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7">
        <f t="shared" ref="B130:B137" si="37">AF130</f>
        <v>2.2000000000000002</v>
      </c>
      <c r="C130" s="136">
        <v>2.2000000000000002</v>
      </c>
      <c r="D130" s="137">
        <f t="shared" ref="D130:S137" si="38">C130</f>
        <v>2.2000000000000002</v>
      </c>
      <c r="E130" s="137">
        <f t="shared" si="38"/>
        <v>2.2000000000000002</v>
      </c>
      <c r="F130" s="137">
        <f t="shared" si="38"/>
        <v>2.2000000000000002</v>
      </c>
      <c r="G130" s="137">
        <f t="shared" si="38"/>
        <v>2.2000000000000002</v>
      </c>
      <c r="H130" s="137">
        <f t="shared" si="38"/>
        <v>2.2000000000000002</v>
      </c>
      <c r="I130" s="137">
        <f t="shared" si="38"/>
        <v>2.2000000000000002</v>
      </c>
      <c r="J130" s="137">
        <f t="shared" si="38"/>
        <v>2.2000000000000002</v>
      </c>
      <c r="K130" s="137">
        <f t="shared" si="38"/>
        <v>2.2000000000000002</v>
      </c>
      <c r="L130" s="137">
        <f t="shared" si="38"/>
        <v>2.2000000000000002</v>
      </c>
      <c r="M130" s="137">
        <f t="shared" si="38"/>
        <v>2.2000000000000002</v>
      </c>
      <c r="N130" s="137">
        <f t="shared" si="38"/>
        <v>2.2000000000000002</v>
      </c>
      <c r="O130" s="137">
        <f t="shared" si="38"/>
        <v>2.2000000000000002</v>
      </c>
      <c r="P130" s="137">
        <f t="shared" si="38"/>
        <v>2.2000000000000002</v>
      </c>
      <c r="Q130" s="137">
        <f t="shared" si="38"/>
        <v>2.2000000000000002</v>
      </c>
      <c r="R130" s="137">
        <f t="shared" si="38"/>
        <v>2.2000000000000002</v>
      </c>
      <c r="S130" s="137">
        <f t="shared" si="38"/>
        <v>2.2000000000000002</v>
      </c>
      <c r="T130" s="137">
        <f t="shared" ref="T130:AF137" si="39">S130</f>
        <v>2.2000000000000002</v>
      </c>
      <c r="U130" s="137">
        <f t="shared" si="39"/>
        <v>2.2000000000000002</v>
      </c>
      <c r="V130" s="137">
        <f t="shared" si="39"/>
        <v>2.2000000000000002</v>
      </c>
      <c r="W130" s="137">
        <f t="shared" si="39"/>
        <v>2.2000000000000002</v>
      </c>
      <c r="X130" s="137">
        <f t="shared" si="39"/>
        <v>2.2000000000000002</v>
      </c>
      <c r="Y130" s="137">
        <f t="shared" si="39"/>
        <v>2.2000000000000002</v>
      </c>
      <c r="Z130" s="137">
        <f t="shared" si="39"/>
        <v>2.2000000000000002</v>
      </c>
      <c r="AA130" s="137">
        <f t="shared" si="39"/>
        <v>2.2000000000000002</v>
      </c>
      <c r="AB130" s="137">
        <f t="shared" si="39"/>
        <v>2.2000000000000002</v>
      </c>
      <c r="AC130" s="137">
        <f t="shared" si="39"/>
        <v>2.2000000000000002</v>
      </c>
      <c r="AD130" s="137">
        <f t="shared" si="39"/>
        <v>2.2000000000000002</v>
      </c>
      <c r="AE130" s="137">
        <f t="shared" si="39"/>
        <v>2.2000000000000002</v>
      </c>
      <c r="AF130" s="137">
        <f t="shared" si="39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7">
        <f t="shared" si="37"/>
        <v>2</v>
      </c>
      <c r="C131" s="136">
        <v>2</v>
      </c>
      <c r="D131" s="137">
        <f t="shared" si="38"/>
        <v>2</v>
      </c>
      <c r="E131" s="137">
        <f t="shared" si="38"/>
        <v>2</v>
      </c>
      <c r="F131" s="137">
        <f t="shared" si="38"/>
        <v>2</v>
      </c>
      <c r="G131" s="137">
        <f t="shared" si="38"/>
        <v>2</v>
      </c>
      <c r="H131" s="137">
        <f t="shared" si="38"/>
        <v>2</v>
      </c>
      <c r="I131" s="137">
        <f t="shared" si="38"/>
        <v>2</v>
      </c>
      <c r="J131" s="137">
        <f t="shared" si="38"/>
        <v>2</v>
      </c>
      <c r="K131" s="137">
        <f t="shared" si="38"/>
        <v>2</v>
      </c>
      <c r="L131" s="137">
        <f t="shared" si="38"/>
        <v>2</v>
      </c>
      <c r="M131" s="137">
        <f t="shared" si="38"/>
        <v>2</v>
      </c>
      <c r="N131" s="137">
        <f t="shared" si="38"/>
        <v>2</v>
      </c>
      <c r="O131" s="137">
        <f t="shared" si="38"/>
        <v>2</v>
      </c>
      <c r="P131" s="137">
        <f t="shared" si="38"/>
        <v>2</v>
      </c>
      <c r="Q131" s="137">
        <f t="shared" si="38"/>
        <v>2</v>
      </c>
      <c r="R131" s="137">
        <f t="shared" si="38"/>
        <v>2</v>
      </c>
      <c r="S131" s="137">
        <f t="shared" si="38"/>
        <v>2</v>
      </c>
      <c r="T131" s="137">
        <f t="shared" si="39"/>
        <v>2</v>
      </c>
      <c r="U131" s="137">
        <f t="shared" si="39"/>
        <v>2</v>
      </c>
      <c r="V131" s="137">
        <f t="shared" si="39"/>
        <v>2</v>
      </c>
      <c r="W131" s="137">
        <f t="shared" si="39"/>
        <v>2</v>
      </c>
      <c r="X131" s="137">
        <f t="shared" si="39"/>
        <v>2</v>
      </c>
      <c r="Y131" s="137">
        <f t="shared" si="39"/>
        <v>2</v>
      </c>
      <c r="Z131" s="137">
        <f t="shared" si="39"/>
        <v>2</v>
      </c>
      <c r="AA131" s="137">
        <f t="shared" si="39"/>
        <v>2</v>
      </c>
      <c r="AB131" s="137">
        <f t="shared" si="39"/>
        <v>2</v>
      </c>
      <c r="AC131" s="137">
        <f t="shared" si="39"/>
        <v>2</v>
      </c>
      <c r="AD131" s="137">
        <f t="shared" si="39"/>
        <v>2</v>
      </c>
      <c r="AE131" s="137">
        <f t="shared" si="39"/>
        <v>2</v>
      </c>
      <c r="AF131" s="137">
        <f t="shared" si="39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7">
        <f t="shared" si="37"/>
        <v>1.25</v>
      </c>
      <c r="C132" s="136">
        <v>1.25</v>
      </c>
      <c r="D132" s="137">
        <f t="shared" si="38"/>
        <v>1.25</v>
      </c>
      <c r="E132" s="137">
        <f t="shared" si="38"/>
        <v>1.25</v>
      </c>
      <c r="F132" s="137">
        <f t="shared" si="38"/>
        <v>1.25</v>
      </c>
      <c r="G132" s="137">
        <f t="shared" si="38"/>
        <v>1.25</v>
      </c>
      <c r="H132" s="137">
        <f t="shared" si="38"/>
        <v>1.25</v>
      </c>
      <c r="I132" s="137">
        <f t="shared" si="38"/>
        <v>1.25</v>
      </c>
      <c r="J132" s="137">
        <f t="shared" si="38"/>
        <v>1.25</v>
      </c>
      <c r="K132" s="137">
        <f t="shared" si="38"/>
        <v>1.25</v>
      </c>
      <c r="L132" s="137">
        <f t="shared" si="38"/>
        <v>1.25</v>
      </c>
      <c r="M132" s="137">
        <f t="shared" si="38"/>
        <v>1.25</v>
      </c>
      <c r="N132" s="137">
        <f t="shared" si="38"/>
        <v>1.25</v>
      </c>
      <c r="O132" s="137">
        <f t="shared" si="38"/>
        <v>1.25</v>
      </c>
      <c r="P132" s="137">
        <f t="shared" si="38"/>
        <v>1.25</v>
      </c>
      <c r="Q132" s="137">
        <f t="shared" si="38"/>
        <v>1.25</v>
      </c>
      <c r="R132" s="137">
        <f t="shared" si="38"/>
        <v>1.25</v>
      </c>
      <c r="S132" s="137">
        <f t="shared" si="38"/>
        <v>1.25</v>
      </c>
      <c r="T132" s="137">
        <f t="shared" si="39"/>
        <v>1.25</v>
      </c>
      <c r="U132" s="137">
        <f t="shared" si="39"/>
        <v>1.25</v>
      </c>
      <c r="V132" s="137">
        <f t="shared" si="39"/>
        <v>1.25</v>
      </c>
      <c r="W132" s="137">
        <f t="shared" si="39"/>
        <v>1.25</v>
      </c>
      <c r="X132" s="137">
        <f t="shared" si="39"/>
        <v>1.25</v>
      </c>
      <c r="Y132" s="137">
        <f t="shared" si="39"/>
        <v>1.25</v>
      </c>
      <c r="Z132" s="137">
        <f t="shared" si="39"/>
        <v>1.25</v>
      </c>
      <c r="AA132" s="137">
        <f t="shared" si="39"/>
        <v>1.25</v>
      </c>
      <c r="AB132" s="137">
        <f t="shared" si="39"/>
        <v>1.25</v>
      </c>
      <c r="AC132" s="137">
        <f t="shared" si="39"/>
        <v>1.25</v>
      </c>
      <c r="AD132" s="137">
        <f t="shared" si="39"/>
        <v>1.25</v>
      </c>
      <c r="AE132" s="137">
        <f t="shared" si="39"/>
        <v>1.25</v>
      </c>
      <c r="AF132" s="137">
        <f t="shared" si="39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7">
        <f t="shared" si="37"/>
        <v>1.1499999999999999</v>
      </c>
      <c r="C133" s="136">
        <v>1.1499999999999999</v>
      </c>
      <c r="D133" s="137">
        <f t="shared" si="38"/>
        <v>1.1499999999999999</v>
      </c>
      <c r="E133" s="137">
        <f t="shared" si="38"/>
        <v>1.1499999999999999</v>
      </c>
      <c r="F133" s="137">
        <f t="shared" si="38"/>
        <v>1.1499999999999999</v>
      </c>
      <c r="G133" s="137">
        <f t="shared" si="38"/>
        <v>1.1499999999999999</v>
      </c>
      <c r="H133" s="137">
        <f t="shared" si="38"/>
        <v>1.1499999999999999</v>
      </c>
      <c r="I133" s="137">
        <f t="shared" si="38"/>
        <v>1.1499999999999999</v>
      </c>
      <c r="J133" s="137">
        <f t="shared" si="38"/>
        <v>1.1499999999999999</v>
      </c>
      <c r="K133" s="137">
        <f t="shared" si="38"/>
        <v>1.1499999999999999</v>
      </c>
      <c r="L133" s="137">
        <f t="shared" si="38"/>
        <v>1.1499999999999999</v>
      </c>
      <c r="M133" s="137">
        <f t="shared" si="38"/>
        <v>1.1499999999999999</v>
      </c>
      <c r="N133" s="137">
        <f t="shared" si="38"/>
        <v>1.1499999999999999</v>
      </c>
      <c r="O133" s="137">
        <f t="shared" si="38"/>
        <v>1.1499999999999999</v>
      </c>
      <c r="P133" s="137">
        <f t="shared" si="38"/>
        <v>1.1499999999999999</v>
      </c>
      <c r="Q133" s="137">
        <f t="shared" si="38"/>
        <v>1.1499999999999999</v>
      </c>
      <c r="R133" s="137">
        <f t="shared" si="38"/>
        <v>1.1499999999999999</v>
      </c>
      <c r="S133" s="137">
        <f t="shared" si="38"/>
        <v>1.1499999999999999</v>
      </c>
      <c r="T133" s="137">
        <f t="shared" si="39"/>
        <v>1.1499999999999999</v>
      </c>
      <c r="U133" s="137">
        <f t="shared" si="39"/>
        <v>1.1499999999999999</v>
      </c>
      <c r="V133" s="137">
        <f t="shared" si="39"/>
        <v>1.1499999999999999</v>
      </c>
      <c r="W133" s="137">
        <f t="shared" si="39"/>
        <v>1.1499999999999999</v>
      </c>
      <c r="X133" s="137">
        <f t="shared" si="39"/>
        <v>1.1499999999999999</v>
      </c>
      <c r="Y133" s="137">
        <f t="shared" si="39"/>
        <v>1.1499999999999999</v>
      </c>
      <c r="Z133" s="137">
        <f t="shared" si="39"/>
        <v>1.1499999999999999</v>
      </c>
      <c r="AA133" s="137">
        <f t="shared" si="39"/>
        <v>1.1499999999999999</v>
      </c>
      <c r="AB133" s="137">
        <f t="shared" si="39"/>
        <v>1.1499999999999999</v>
      </c>
      <c r="AC133" s="137">
        <f t="shared" si="39"/>
        <v>1.1499999999999999</v>
      </c>
      <c r="AD133" s="137">
        <f t="shared" si="39"/>
        <v>1.1499999999999999</v>
      </c>
      <c r="AE133" s="137">
        <f t="shared" si="39"/>
        <v>1.1499999999999999</v>
      </c>
      <c r="AF133" s="137">
        <f t="shared" si="39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7">
        <f t="shared" si="37"/>
        <v>2.133</v>
      </c>
      <c r="C134" s="136">
        <v>2.133</v>
      </c>
      <c r="D134" s="137">
        <f t="shared" si="38"/>
        <v>2.133</v>
      </c>
      <c r="E134" s="137">
        <f t="shared" si="38"/>
        <v>2.133</v>
      </c>
      <c r="F134" s="137">
        <f t="shared" si="38"/>
        <v>2.133</v>
      </c>
      <c r="G134" s="137">
        <f t="shared" si="38"/>
        <v>2.133</v>
      </c>
      <c r="H134" s="137">
        <f t="shared" si="38"/>
        <v>2.133</v>
      </c>
      <c r="I134" s="137">
        <f t="shared" si="38"/>
        <v>2.133</v>
      </c>
      <c r="J134" s="137">
        <f t="shared" si="38"/>
        <v>2.133</v>
      </c>
      <c r="K134" s="137">
        <f t="shared" si="38"/>
        <v>2.133</v>
      </c>
      <c r="L134" s="137">
        <f t="shared" si="38"/>
        <v>2.133</v>
      </c>
      <c r="M134" s="137">
        <f t="shared" si="38"/>
        <v>2.133</v>
      </c>
      <c r="N134" s="137">
        <f t="shared" si="38"/>
        <v>2.133</v>
      </c>
      <c r="O134" s="137">
        <f t="shared" si="38"/>
        <v>2.133</v>
      </c>
      <c r="P134" s="137">
        <f t="shared" si="38"/>
        <v>2.133</v>
      </c>
      <c r="Q134" s="137">
        <f t="shared" si="38"/>
        <v>2.133</v>
      </c>
      <c r="R134" s="137">
        <f t="shared" si="38"/>
        <v>2.133</v>
      </c>
      <c r="S134" s="137">
        <f t="shared" si="38"/>
        <v>2.133</v>
      </c>
      <c r="T134" s="137">
        <f t="shared" si="39"/>
        <v>2.133</v>
      </c>
      <c r="U134" s="137">
        <f t="shared" si="39"/>
        <v>2.133</v>
      </c>
      <c r="V134" s="137">
        <f t="shared" si="39"/>
        <v>2.133</v>
      </c>
      <c r="W134" s="137">
        <f t="shared" si="39"/>
        <v>2.133</v>
      </c>
      <c r="X134" s="137">
        <f t="shared" si="39"/>
        <v>2.133</v>
      </c>
      <c r="Y134" s="137">
        <f t="shared" si="39"/>
        <v>2.133</v>
      </c>
      <c r="Z134" s="137">
        <f t="shared" si="39"/>
        <v>2.133</v>
      </c>
      <c r="AA134" s="137">
        <f t="shared" si="39"/>
        <v>2.133</v>
      </c>
      <c r="AB134" s="137">
        <f t="shared" si="39"/>
        <v>2.133</v>
      </c>
      <c r="AC134" s="137">
        <f t="shared" si="39"/>
        <v>2.133</v>
      </c>
      <c r="AD134" s="137">
        <f t="shared" si="39"/>
        <v>2.133</v>
      </c>
      <c r="AE134" s="137">
        <f t="shared" si="39"/>
        <v>2.133</v>
      </c>
      <c r="AF134" s="137">
        <f t="shared" si="39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7">
        <f t="shared" si="37"/>
        <v>2.09</v>
      </c>
      <c r="C135" s="136">
        <v>2.09</v>
      </c>
      <c r="D135" s="137">
        <f t="shared" si="38"/>
        <v>2.09</v>
      </c>
      <c r="E135" s="137">
        <f t="shared" si="38"/>
        <v>2.09</v>
      </c>
      <c r="F135" s="137">
        <f t="shared" si="38"/>
        <v>2.09</v>
      </c>
      <c r="G135" s="137">
        <f t="shared" si="38"/>
        <v>2.09</v>
      </c>
      <c r="H135" s="137">
        <f t="shared" si="38"/>
        <v>2.09</v>
      </c>
      <c r="I135" s="137">
        <f t="shared" si="38"/>
        <v>2.09</v>
      </c>
      <c r="J135" s="137">
        <f t="shared" si="38"/>
        <v>2.09</v>
      </c>
      <c r="K135" s="137">
        <f t="shared" si="38"/>
        <v>2.09</v>
      </c>
      <c r="L135" s="137">
        <f t="shared" si="38"/>
        <v>2.09</v>
      </c>
      <c r="M135" s="137">
        <f t="shared" si="38"/>
        <v>2.09</v>
      </c>
      <c r="N135" s="137">
        <f t="shared" si="38"/>
        <v>2.09</v>
      </c>
      <c r="O135" s="137">
        <f t="shared" si="38"/>
        <v>2.09</v>
      </c>
      <c r="P135" s="137">
        <f t="shared" si="38"/>
        <v>2.09</v>
      </c>
      <c r="Q135" s="137">
        <f t="shared" si="38"/>
        <v>2.09</v>
      </c>
      <c r="R135" s="137">
        <f t="shared" si="38"/>
        <v>2.09</v>
      </c>
      <c r="S135" s="137">
        <f t="shared" si="38"/>
        <v>2.09</v>
      </c>
      <c r="T135" s="137">
        <f t="shared" si="39"/>
        <v>2.09</v>
      </c>
      <c r="U135" s="137">
        <f t="shared" si="39"/>
        <v>2.09</v>
      </c>
      <c r="V135" s="137">
        <f t="shared" si="39"/>
        <v>2.09</v>
      </c>
      <c r="W135" s="137">
        <f t="shared" si="39"/>
        <v>2.09</v>
      </c>
      <c r="X135" s="137">
        <f t="shared" si="39"/>
        <v>2.09</v>
      </c>
      <c r="Y135" s="137">
        <f t="shared" si="39"/>
        <v>2.09</v>
      </c>
      <c r="Z135" s="137">
        <f t="shared" si="39"/>
        <v>2.09</v>
      </c>
      <c r="AA135" s="137">
        <f t="shared" si="39"/>
        <v>2.09</v>
      </c>
      <c r="AB135" s="137">
        <f t="shared" si="39"/>
        <v>2.09</v>
      </c>
      <c r="AC135" s="137">
        <f t="shared" si="39"/>
        <v>2.09</v>
      </c>
      <c r="AD135" s="137">
        <f t="shared" si="39"/>
        <v>2.09</v>
      </c>
      <c r="AE135" s="137">
        <f t="shared" si="39"/>
        <v>2.09</v>
      </c>
      <c r="AF135" s="137">
        <f t="shared" si="39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7">
        <f t="shared" si="37"/>
        <v>1.1399999999999999</v>
      </c>
      <c r="C136" s="136">
        <v>1.1399999999999999</v>
      </c>
      <c r="D136" s="137">
        <f t="shared" si="38"/>
        <v>1.1399999999999999</v>
      </c>
      <c r="E136" s="137">
        <f t="shared" si="38"/>
        <v>1.1399999999999999</v>
      </c>
      <c r="F136" s="137">
        <f t="shared" si="38"/>
        <v>1.1399999999999999</v>
      </c>
      <c r="G136" s="137">
        <f t="shared" si="38"/>
        <v>1.1399999999999999</v>
      </c>
      <c r="H136" s="137">
        <f t="shared" si="38"/>
        <v>1.1399999999999999</v>
      </c>
      <c r="I136" s="137">
        <f t="shared" si="38"/>
        <v>1.1399999999999999</v>
      </c>
      <c r="J136" s="137">
        <f t="shared" si="38"/>
        <v>1.1399999999999999</v>
      </c>
      <c r="K136" s="137">
        <f t="shared" si="38"/>
        <v>1.1399999999999999</v>
      </c>
      <c r="L136" s="137">
        <f t="shared" si="38"/>
        <v>1.1399999999999999</v>
      </c>
      <c r="M136" s="137">
        <f t="shared" si="38"/>
        <v>1.1399999999999999</v>
      </c>
      <c r="N136" s="137">
        <f t="shared" si="38"/>
        <v>1.1399999999999999</v>
      </c>
      <c r="O136" s="137">
        <f t="shared" si="38"/>
        <v>1.1399999999999999</v>
      </c>
      <c r="P136" s="137">
        <f t="shared" si="38"/>
        <v>1.1399999999999999</v>
      </c>
      <c r="Q136" s="137">
        <f t="shared" si="38"/>
        <v>1.1399999999999999</v>
      </c>
      <c r="R136" s="137">
        <f t="shared" si="38"/>
        <v>1.1399999999999999</v>
      </c>
      <c r="S136" s="137">
        <f t="shared" si="38"/>
        <v>1.1399999999999999</v>
      </c>
      <c r="T136" s="137">
        <f t="shared" si="39"/>
        <v>1.1399999999999999</v>
      </c>
      <c r="U136" s="137">
        <f t="shared" si="39"/>
        <v>1.1399999999999999</v>
      </c>
      <c r="V136" s="137">
        <f t="shared" si="39"/>
        <v>1.1399999999999999</v>
      </c>
      <c r="W136" s="137">
        <f t="shared" si="39"/>
        <v>1.1399999999999999</v>
      </c>
      <c r="X136" s="137">
        <f t="shared" si="39"/>
        <v>1.1399999999999999</v>
      </c>
      <c r="Y136" s="137">
        <f t="shared" si="39"/>
        <v>1.1399999999999999</v>
      </c>
      <c r="Z136" s="137">
        <f t="shared" si="39"/>
        <v>1.1399999999999999</v>
      </c>
      <c r="AA136" s="137">
        <f t="shared" si="39"/>
        <v>1.1399999999999999</v>
      </c>
      <c r="AB136" s="137">
        <f t="shared" si="39"/>
        <v>1.1399999999999999</v>
      </c>
      <c r="AC136" s="137">
        <f t="shared" si="39"/>
        <v>1.1399999999999999</v>
      </c>
      <c r="AD136" s="137">
        <f t="shared" si="39"/>
        <v>1.1399999999999999</v>
      </c>
      <c r="AE136" s="137">
        <f t="shared" si="39"/>
        <v>1.1399999999999999</v>
      </c>
      <c r="AF136" s="137">
        <f t="shared" si="39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7">
        <f t="shared" si="37"/>
        <v>0.82</v>
      </c>
      <c r="C137" s="136">
        <v>0.82</v>
      </c>
      <c r="D137" s="137">
        <f t="shared" si="38"/>
        <v>0.82</v>
      </c>
      <c r="E137" s="137">
        <f t="shared" si="38"/>
        <v>0.82</v>
      </c>
      <c r="F137" s="137">
        <f t="shared" si="38"/>
        <v>0.82</v>
      </c>
      <c r="G137" s="137">
        <f t="shared" si="38"/>
        <v>0.82</v>
      </c>
      <c r="H137" s="137">
        <f t="shared" si="38"/>
        <v>0.82</v>
      </c>
      <c r="I137" s="137">
        <f t="shared" si="38"/>
        <v>0.82</v>
      </c>
      <c r="J137" s="137">
        <f t="shared" si="38"/>
        <v>0.82</v>
      </c>
      <c r="K137" s="137">
        <f t="shared" si="38"/>
        <v>0.82</v>
      </c>
      <c r="L137" s="137">
        <f t="shared" si="38"/>
        <v>0.82</v>
      </c>
      <c r="M137" s="137">
        <f t="shared" si="38"/>
        <v>0.82</v>
      </c>
      <c r="N137" s="137">
        <f t="shared" si="38"/>
        <v>0.82</v>
      </c>
      <c r="O137" s="137">
        <f t="shared" si="38"/>
        <v>0.82</v>
      </c>
      <c r="P137" s="137">
        <f t="shared" si="38"/>
        <v>0.82</v>
      </c>
      <c r="Q137" s="137">
        <f t="shared" si="38"/>
        <v>0.82</v>
      </c>
      <c r="R137" s="137">
        <f t="shared" si="38"/>
        <v>0.82</v>
      </c>
      <c r="S137" s="137">
        <f t="shared" si="38"/>
        <v>0.82</v>
      </c>
      <c r="T137" s="137">
        <f t="shared" si="39"/>
        <v>0.82</v>
      </c>
      <c r="U137" s="137">
        <f t="shared" si="39"/>
        <v>0.82</v>
      </c>
      <c r="V137" s="137">
        <f t="shared" si="39"/>
        <v>0.82</v>
      </c>
      <c r="W137" s="137">
        <f t="shared" si="39"/>
        <v>0.82</v>
      </c>
      <c r="X137" s="137">
        <f t="shared" si="39"/>
        <v>0.82</v>
      </c>
      <c r="Y137" s="137">
        <f t="shared" si="39"/>
        <v>0.82</v>
      </c>
      <c r="Z137" s="137">
        <f t="shared" si="39"/>
        <v>0.82</v>
      </c>
      <c r="AA137" s="137">
        <f t="shared" si="39"/>
        <v>0.82</v>
      </c>
      <c r="AB137" s="137">
        <f t="shared" si="39"/>
        <v>0.82</v>
      </c>
      <c r="AC137" s="137">
        <f t="shared" si="39"/>
        <v>0.82</v>
      </c>
      <c r="AD137" s="137">
        <f t="shared" si="39"/>
        <v>0.82</v>
      </c>
      <c r="AE137" s="137">
        <f t="shared" si="39"/>
        <v>0.82</v>
      </c>
      <c r="AF137" s="137">
        <f t="shared" si="39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7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7">
        <f t="shared" ref="B139:B145" si="40">AF139</f>
        <v>2</v>
      </c>
      <c r="C139" s="136">
        <v>2</v>
      </c>
      <c r="D139" s="137">
        <f t="shared" ref="D139:S145" si="41">C139</f>
        <v>2</v>
      </c>
      <c r="E139" s="137">
        <f t="shared" si="41"/>
        <v>2</v>
      </c>
      <c r="F139" s="137">
        <f t="shared" si="41"/>
        <v>2</v>
      </c>
      <c r="G139" s="137">
        <f t="shared" si="41"/>
        <v>2</v>
      </c>
      <c r="H139" s="137">
        <f t="shared" si="41"/>
        <v>2</v>
      </c>
      <c r="I139" s="137">
        <f t="shared" si="41"/>
        <v>2</v>
      </c>
      <c r="J139" s="137">
        <f t="shared" si="41"/>
        <v>2</v>
      </c>
      <c r="K139" s="137">
        <f t="shared" si="41"/>
        <v>2</v>
      </c>
      <c r="L139" s="137">
        <f t="shared" si="41"/>
        <v>2</v>
      </c>
      <c r="M139" s="137">
        <f t="shared" si="41"/>
        <v>2</v>
      </c>
      <c r="N139" s="137">
        <f t="shared" si="41"/>
        <v>2</v>
      </c>
      <c r="O139" s="137">
        <f t="shared" si="41"/>
        <v>2</v>
      </c>
      <c r="P139" s="137">
        <f t="shared" si="41"/>
        <v>2</v>
      </c>
      <c r="Q139" s="137">
        <f t="shared" si="41"/>
        <v>2</v>
      </c>
      <c r="R139" s="137">
        <f t="shared" si="41"/>
        <v>2</v>
      </c>
      <c r="S139" s="137">
        <f t="shared" si="41"/>
        <v>2</v>
      </c>
      <c r="T139" s="137">
        <f t="shared" ref="T139:AF145" si="42">S139</f>
        <v>2</v>
      </c>
      <c r="U139" s="137">
        <f t="shared" si="42"/>
        <v>2</v>
      </c>
      <c r="V139" s="137">
        <f t="shared" si="42"/>
        <v>2</v>
      </c>
      <c r="W139" s="137">
        <f t="shared" si="42"/>
        <v>2</v>
      </c>
      <c r="X139" s="137">
        <f t="shared" si="42"/>
        <v>2</v>
      </c>
      <c r="Y139" s="137">
        <f t="shared" si="42"/>
        <v>2</v>
      </c>
      <c r="Z139" s="137">
        <f t="shared" si="42"/>
        <v>2</v>
      </c>
      <c r="AA139" s="137">
        <f t="shared" si="42"/>
        <v>2</v>
      </c>
      <c r="AB139" s="137">
        <f t="shared" si="42"/>
        <v>2</v>
      </c>
      <c r="AC139" s="137">
        <f t="shared" si="42"/>
        <v>2</v>
      </c>
      <c r="AD139" s="137">
        <f t="shared" si="42"/>
        <v>2</v>
      </c>
      <c r="AE139" s="137">
        <f t="shared" si="42"/>
        <v>2</v>
      </c>
      <c r="AF139" s="137">
        <f t="shared" si="42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7">
        <f t="shared" si="40"/>
        <v>5.61</v>
      </c>
      <c r="C140" s="136">
        <v>5.61</v>
      </c>
      <c r="D140" s="137">
        <f t="shared" si="41"/>
        <v>5.61</v>
      </c>
      <c r="E140" s="137">
        <f t="shared" si="41"/>
        <v>5.61</v>
      </c>
      <c r="F140" s="137">
        <f t="shared" si="41"/>
        <v>5.61</v>
      </c>
      <c r="G140" s="137">
        <f t="shared" si="41"/>
        <v>5.61</v>
      </c>
      <c r="H140" s="137">
        <f t="shared" si="41"/>
        <v>5.61</v>
      </c>
      <c r="I140" s="137">
        <f t="shared" si="41"/>
        <v>5.61</v>
      </c>
      <c r="J140" s="137">
        <f t="shared" si="41"/>
        <v>5.61</v>
      </c>
      <c r="K140" s="137">
        <f t="shared" si="41"/>
        <v>5.61</v>
      </c>
      <c r="L140" s="137">
        <f t="shared" si="41"/>
        <v>5.61</v>
      </c>
      <c r="M140" s="137">
        <f t="shared" si="41"/>
        <v>5.61</v>
      </c>
      <c r="N140" s="137">
        <f t="shared" si="41"/>
        <v>5.61</v>
      </c>
      <c r="O140" s="137">
        <f t="shared" si="41"/>
        <v>5.61</v>
      </c>
      <c r="P140" s="137">
        <f t="shared" si="41"/>
        <v>5.61</v>
      </c>
      <c r="Q140" s="137">
        <f t="shared" si="41"/>
        <v>5.61</v>
      </c>
      <c r="R140" s="137">
        <f t="shared" si="41"/>
        <v>5.61</v>
      </c>
      <c r="S140" s="137">
        <f t="shared" si="41"/>
        <v>5.61</v>
      </c>
      <c r="T140" s="137">
        <f t="shared" si="42"/>
        <v>5.61</v>
      </c>
      <c r="U140" s="137">
        <f t="shared" si="42"/>
        <v>5.61</v>
      </c>
      <c r="V140" s="137">
        <f t="shared" si="42"/>
        <v>5.61</v>
      </c>
      <c r="W140" s="137">
        <f t="shared" si="42"/>
        <v>5.61</v>
      </c>
      <c r="X140" s="137">
        <f t="shared" si="42"/>
        <v>5.61</v>
      </c>
      <c r="Y140" s="137">
        <f t="shared" si="42"/>
        <v>5.61</v>
      </c>
      <c r="Z140" s="137">
        <f t="shared" si="42"/>
        <v>5.61</v>
      </c>
      <c r="AA140" s="137">
        <f t="shared" si="42"/>
        <v>5.61</v>
      </c>
      <c r="AB140" s="137">
        <f t="shared" si="42"/>
        <v>5.61</v>
      </c>
      <c r="AC140" s="137">
        <f t="shared" si="42"/>
        <v>5.61</v>
      </c>
      <c r="AD140" s="137">
        <f t="shared" si="42"/>
        <v>5.61</v>
      </c>
      <c r="AE140" s="137">
        <f t="shared" si="42"/>
        <v>5.61</v>
      </c>
      <c r="AF140" s="137">
        <f t="shared" si="42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7">
        <f t="shared" si="40"/>
        <v>1.25</v>
      </c>
      <c r="C141" s="136">
        <v>1.25</v>
      </c>
      <c r="D141" s="137">
        <f t="shared" si="41"/>
        <v>1.25</v>
      </c>
      <c r="E141" s="137">
        <f t="shared" si="41"/>
        <v>1.25</v>
      </c>
      <c r="F141" s="137">
        <f t="shared" si="41"/>
        <v>1.25</v>
      </c>
      <c r="G141" s="137">
        <f t="shared" si="41"/>
        <v>1.25</v>
      </c>
      <c r="H141" s="137">
        <f t="shared" si="41"/>
        <v>1.25</v>
      </c>
      <c r="I141" s="137">
        <f t="shared" si="41"/>
        <v>1.25</v>
      </c>
      <c r="J141" s="137">
        <f t="shared" si="41"/>
        <v>1.25</v>
      </c>
      <c r="K141" s="137">
        <f t="shared" si="41"/>
        <v>1.25</v>
      </c>
      <c r="L141" s="137">
        <f t="shared" si="41"/>
        <v>1.25</v>
      </c>
      <c r="M141" s="137">
        <f t="shared" si="41"/>
        <v>1.25</v>
      </c>
      <c r="N141" s="137">
        <f t="shared" si="41"/>
        <v>1.25</v>
      </c>
      <c r="O141" s="137">
        <f t="shared" si="41"/>
        <v>1.25</v>
      </c>
      <c r="P141" s="137">
        <f t="shared" si="41"/>
        <v>1.25</v>
      </c>
      <c r="Q141" s="137">
        <f t="shared" si="41"/>
        <v>1.25</v>
      </c>
      <c r="R141" s="137">
        <f t="shared" si="41"/>
        <v>1.25</v>
      </c>
      <c r="S141" s="137">
        <f t="shared" si="41"/>
        <v>1.25</v>
      </c>
      <c r="T141" s="137">
        <f t="shared" si="42"/>
        <v>1.25</v>
      </c>
      <c r="U141" s="137">
        <f t="shared" si="42"/>
        <v>1.25</v>
      </c>
      <c r="V141" s="137">
        <f t="shared" si="42"/>
        <v>1.25</v>
      </c>
      <c r="W141" s="137">
        <f t="shared" si="42"/>
        <v>1.25</v>
      </c>
      <c r="X141" s="137">
        <f t="shared" si="42"/>
        <v>1.25</v>
      </c>
      <c r="Y141" s="137">
        <f t="shared" si="42"/>
        <v>1.25</v>
      </c>
      <c r="Z141" s="137">
        <f t="shared" si="42"/>
        <v>1.25</v>
      </c>
      <c r="AA141" s="137">
        <f t="shared" si="42"/>
        <v>1.25</v>
      </c>
      <c r="AB141" s="137">
        <f t="shared" si="42"/>
        <v>1.25</v>
      </c>
      <c r="AC141" s="137">
        <f t="shared" si="42"/>
        <v>1.25</v>
      </c>
      <c r="AD141" s="137">
        <f t="shared" si="42"/>
        <v>1.25</v>
      </c>
      <c r="AE141" s="137">
        <f t="shared" si="42"/>
        <v>1.25</v>
      </c>
      <c r="AF141" s="137">
        <f t="shared" si="42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7">
        <f t="shared" si="40"/>
        <v>1.25</v>
      </c>
      <c r="C142" s="136">
        <v>1.25</v>
      </c>
      <c r="D142" s="137">
        <f t="shared" si="41"/>
        <v>1.25</v>
      </c>
      <c r="E142" s="137">
        <f t="shared" si="41"/>
        <v>1.25</v>
      </c>
      <c r="F142" s="137">
        <f t="shared" si="41"/>
        <v>1.25</v>
      </c>
      <c r="G142" s="137">
        <f t="shared" si="41"/>
        <v>1.25</v>
      </c>
      <c r="H142" s="137">
        <f t="shared" si="41"/>
        <v>1.25</v>
      </c>
      <c r="I142" s="137">
        <f t="shared" si="41"/>
        <v>1.25</v>
      </c>
      <c r="J142" s="137">
        <f t="shared" si="41"/>
        <v>1.25</v>
      </c>
      <c r="K142" s="137">
        <f t="shared" si="41"/>
        <v>1.25</v>
      </c>
      <c r="L142" s="137">
        <f t="shared" si="41"/>
        <v>1.25</v>
      </c>
      <c r="M142" s="137">
        <f t="shared" si="41"/>
        <v>1.25</v>
      </c>
      <c r="N142" s="137">
        <f t="shared" si="41"/>
        <v>1.25</v>
      </c>
      <c r="O142" s="137">
        <f t="shared" si="41"/>
        <v>1.25</v>
      </c>
      <c r="P142" s="137">
        <f t="shared" si="41"/>
        <v>1.25</v>
      </c>
      <c r="Q142" s="137">
        <f t="shared" si="41"/>
        <v>1.25</v>
      </c>
      <c r="R142" s="137">
        <f t="shared" si="41"/>
        <v>1.25</v>
      </c>
      <c r="S142" s="137">
        <f t="shared" si="41"/>
        <v>1.25</v>
      </c>
      <c r="T142" s="137">
        <f t="shared" si="42"/>
        <v>1.25</v>
      </c>
      <c r="U142" s="137">
        <f t="shared" si="42"/>
        <v>1.25</v>
      </c>
      <c r="V142" s="137">
        <f t="shared" si="42"/>
        <v>1.25</v>
      </c>
      <c r="W142" s="137">
        <f t="shared" si="42"/>
        <v>1.25</v>
      </c>
      <c r="X142" s="137">
        <f t="shared" si="42"/>
        <v>1.25</v>
      </c>
      <c r="Y142" s="137">
        <f t="shared" si="42"/>
        <v>1.25</v>
      </c>
      <c r="Z142" s="137">
        <f t="shared" si="42"/>
        <v>1.25</v>
      </c>
      <c r="AA142" s="137">
        <f t="shared" si="42"/>
        <v>1.25</v>
      </c>
      <c r="AB142" s="137">
        <f t="shared" si="42"/>
        <v>1.25</v>
      </c>
      <c r="AC142" s="137">
        <f t="shared" si="42"/>
        <v>1.25</v>
      </c>
      <c r="AD142" s="137">
        <f t="shared" si="42"/>
        <v>1.25</v>
      </c>
      <c r="AE142" s="137">
        <f t="shared" si="42"/>
        <v>1.25</v>
      </c>
      <c r="AF142" s="137">
        <f t="shared" si="42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7">
        <f t="shared" si="40"/>
        <v>1.46</v>
      </c>
      <c r="C143" s="136">
        <v>1.46</v>
      </c>
      <c r="D143" s="137">
        <f t="shared" si="41"/>
        <v>1.46</v>
      </c>
      <c r="E143" s="137">
        <f t="shared" si="41"/>
        <v>1.46</v>
      </c>
      <c r="F143" s="137">
        <f t="shared" si="41"/>
        <v>1.46</v>
      </c>
      <c r="G143" s="137">
        <f t="shared" si="41"/>
        <v>1.46</v>
      </c>
      <c r="H143" s="137">
        <f t="shared" si="41"/>
        <v>1.46</v>
      </c>
      <c r="I143" s="137">
        <f t="shared" si="41"/>
        <v>1.46</v>
      </c>
      <c r="J143" s="137">
        <f t="shared" si="41"/>
        <v>1.46</v>
      </c>
      <c r="K143" s="137">
        <f t="shared" si="41"/>
        <v>1.46</v>
      </c>
      <c r="L143" s="137">
        <f t="shared" si="41"/>
        <v>1.46</v>
      </c>
      <c r="M143" s="137">
        <f t="shared" si="41"/>
        <v>1.46</v>
      </c>
      <c r="N143" s="137">
        <f t="shared" si="41"/>
        <v>1.46</v>
      </c>
      <c r="O143" s="137">
        <f t="shared" si="41"/>
        <v>1.46</v>
      </c>
      <c r="P143" s="137">
        <f t="shared" si="41"/>
        <v>1.46</v>
      </c>
      <c r="Q143" s="137">
        <f t="shared" si="41"/>
        <v>1.46</v>
      </c>
      <c r="R143" s="137">
        <f t="shared" si="41"/>
        <v>1.46</v>
      </c>
      <c r="S143" s="137">
        <f t="shared" si="41"/>
        <v>1.46</v>
      </c>
      <c r="T143" s="137">
        <f t="shared" si="42"/>
        <v>1.46</v>
      </c>
      <c r="U143" s="137">
        <f t="shared" si="42"/>
        <v>1.46</v>
      </c>
      <c r="V143" s="137">
        <f t="shared" si="42"/>
        <v>1.46</v>
      </c>
      <c r="W143" s="137">
        <f t="shared" si="42"/>
        <v>1.46</v>
      </c>
      <c r="X143" s="137">
        <f t="shared" si="42"/>
        <v>1.46</v>
      </c>
      <c r="Y143" s="137">
        <f t="shared" si="42"/>
        <v>1.46</v>
      </c>
      <c r="Z143" s="137">
        <f t="shared" si="42"/>
        <v>1.46</v>
      </c>
      <c r="AA143" s="137">
        <f t="shared" si="42"/>
        <v>1.46</v>
      </c>
      <c r="AB143" s="137">
        <f t="shared" si="42"/>
        <v>1.46</v>
      </c>
      <c r="AC143" s="137">
        <f t="shared" si="42"/>
        <v>1.46</v>
      </c>
      <c r="AD143" s="137">
        <f t="shared" si="42"/>
        <v>1.46</v>
      </c>
      <c r="AE143" s="137">
        <f t="shared" si="42"/>
        <v>1.46</v>
      </c>
      <c r="AF143" s="137">
        <f t="shared" si="42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7">
        <f t="shared" si="40"/>
        <v>3</v>
      </c>
      <c r="C144" s="136">
        <v>3</v>
      </c>
      <c r="D144" s="137">
        <f t="shared" si="41"/>
        <v>3</v>
      </c>
      <c r="E144" s="137">
        <f t="shared" si="41"/>
        <v>3</v>
      </c>
      <c r="F144" s="137">
        <f t="shared" si="41"/>
        <v>3</v>
      </c>
      <c r="G144" s="137">
        <f t="shared" si="41"/>
        <v>3</v>
      </c>
      <c r="H144" s="137">
        <f t="shared" si="41"/>
        <v>3</v>
      </c>
      <c r="I144" s="137">
        <f t="shared" si="41"/>
        <v>3</v>
      </c>
      <c r="J144" s="137">
        <f t="shared" si="41"/>
        <v>3</v>
      </c>
      <c r="K144" s="137">
        <f t="shared" si="41"/>
        <v>3</v>
      </c>
      <c r="L144" s="137">
        <f t="shared" si="41"/>
        <v>3</v>
      </c>
      <c r="M144" s="137">
        <f t="shared" si="41"/>
        <v>3</v>
      </c>
      <c r="N144" s="137">
        <f t="shared" si="41"/>
        <v>3</v>
      </c>
      <c r="O144" s="137">
        <f t="shared" si="41"/>
        <v>3</v>
      </c>
      <c r="P144" s="137">
        <f t="shared" si="41"/>
        <v>3</v>
      </c>
      <c r="Q144" s="137">
        <f t="shared" si="41"/>
        <v>3</v>
      </c>
      <c r="R144" s="137">
        <f t="shared" si="41"/>
        <v>3</v>
      </c>
      <c r="S144" s="137">
        <f t="shared" si="41"/>
        <v>3</v>
      </c>
      <c r="T144" s="137">
        <f t="shared" si="42"/>
        <v>3</v>
      </c>
      <c r="U144" s="137">
        <f t="shared" si="42"/>
        <v>3</v>
      </c>
      <c r="V144" s="137">
        <f t="shared" si="42"/>
        <v>3</v>
      </c>
      <c r="W144" s="137">
        <f t="shared" si="42"/>
        <v>3</v>
      </c>
      <c r="X144" s="137">
        <f t="shared" si="42"/>
        <v>3</v>
      </c>
      <c r="Y144" s="137">
        <f t="shared" si="42"/>
        <v>3</v>
      </c>
      <c r="Z144" s="137">
        <f t="shared" si="42"/>
        <v>3</v>
      </c>
      <c r="AA144" s="137">
        <f t="shared" si="42"/>
        <v>3</v>
      </c>
      <c r="AB144" s="137">
        <f t="shared" si="42"/>
        <v>3</v>
      </c>
      <c r="AC144" s="137">
        <f t="shared" si="42"/>
        <v>3</v>
      </c>
      <c r="AD144" s="137">
        <f t="shared" si="42"/>
        <v>3</v>
      </c>
      <c r="AE144" s="137">
        <f t="shared" si="42"/>
        <v>3</v>
      </c>
      <c r="AF144" s="137">
        <f t="shared" si="42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7">
        <f t="shared" si="40"/>
        <v>3.3</v>
      </c>
      <c r="C145" s="136">
        <v>3.3</v>
      </c>
      <c r="D145" s="137">
        <f t="shared" si="41"/>
        <v>3.3</v>
      </c>
      <c r="E145" s="137">
        <f t="shared" si="41"/>
        <v>3.3</v>
      </c>
      <c r="F145" s="137">
        <f t="shared" si="41"/>
        <v>3.3</v>
      </c>
      <c r="G145" s="137">
        <f t="shared" si="41"/>
        <v>3.3</v>
      </c>
      <c r="H145" s="137">
        <f t="shared" si="41"/>
        <v>3.3</v>
      </c>
      <c r="I145" s="137">
        <f t="shared" si="41"/>
        <v>3.3</v>
      </c>
      <c r="J145" s="137">
        <f t="shared" si="41"/>
        <v>3.3</v>
      </c>
      <c r="K145" s="137">
        <f t="shared" si="41"/>
        <v>3.3</v>
      </c>
      <c r="L145" s="137">
        <f t="shared" si="41"/>
        <v>3.3</v>
      </c>
      <c r="M145" s="137">
        <f t="shared" si="41"/>
        <v>3.3</v>
      </c>
      <c r="N145" s="137">
        <f t="shared" si="41"/>
        <v>3.3</v>
      </c>
      <c r="O145" s="137">
        <f t="shared" si="41"/>
        <v>3.3</v>
      </c>
      <c r="P145" s="137">
        <f t="shared" si="41"/>
        <v>3.3</v>
      </c>
      <c r="Q145" s="137">
        <f t="shared" si="41"/>
        <v>3.3</v>
      </c>
      <c r="R145" s="137">
        <f t="shared" si="41"/>
        <v>3.3</v>
      </c>
      <c r="S145" s="137">
        <f t="shared" si="41"/>
        <v>3.3</v>
      </c>
      <c r="T145" s="137">
        <f t="shared" si="42"/>
        <v>3.3</v>
      </c>
      <c r="U145" s="137">
        <f t="shared" si="42"/>
        <v>3.3</v>
      </c>
      <c r="V145" s="137">
        <f t="shared" si="42"/>
        <v>3.3</v>
      </c>
      <c r="W145" s="137">
        <f t="shared" si="42"/>
        <v>3.3</v>
      </c>
      <c r="X145" s="137">
        <f t="shared" si="42"/>
        <v>3.3</v>
      </c>
      <c r="Y145" s="137">
        <f t="shared" si="42"/>
        <v>3.3</v>
      </c>
      <c r="Z145" s="137">
        <f t="shared" si="42"/>
        <v>3.3</v>
      </c>
      <c r="AA145" s="137">
        <f t="shared" si="42"/>
        <v>3.3</v>
      </c>
      <c r="AB145" s="137">
        <f t="shared" si="42"/>
        <v>3.3</v>
      </c>
      <c r="AC145" s="137">
        <f t="shared" si="42"/>
        <v>3.3</v>
      </c>
      <c r="AD145" s="137">
        <f t="shared" si="42"/>
        <v>3.3</v>
      </c>
      <c r="AE145" s="137">
        <f t="shared" si="42"/>
        <v>3.3</v>
      </c>
      <c r="AF145" s="137">
        <f t="shared" si="42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7"/>
      <c r="C146" s="136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7">
        <f>AF147</f>
        <v>1.76</v>
      </c>
      <c r="C147" s="136">
        <v>1.76</v>
      </c>
      <c r="D147" s="137">
        <f t="shared" ref="D147:S148" si="43">C147</f>
        <v>1.76</v>
      </c>
      <c r="E147" s="137">
        <f t="shared" si="43"/>
        <v>1.76</v>
      </c>
      <c r="F147" s="137">
        <f t="shared" si="43"/>
        <v>1.76</v>
      </c>
      <c r="G147" s="137">
        <f t="shared" si="43"/>
        <v>1.76</v>
      </c>
      <c r="H147" s="137">
        <f t="shared" si="43"/>
        <v>1.76</v>
      </c>
      <c r="I147" s="137">
        <f t="shared" si="43"/>
        <v>1.76</v>
      </c>
      <c r="J147" s="137">
        <f t="shared" si="43"/>
        <v>1.76</v>
      </c>
      <c r="K147" s="137">
        <f t="shared" si="43"/>
        <v>1.76</v>
      </c>
      <c r="L147" s="137">
        <f t="shared" si="43"/>
        <v>1.76</v>
      </c>
      <c r="M147" s="137">
        <f t="shared" si="43"/>
        <v>1.76</v>
      </c>
      <c r="N147" s="137">
        <f t="shared" si="43"/>
        <v>1.76</v>
      </c>
      <c r="O147" s="137">
        <f t="shared" si="43"/>
        <v>1.76</v>
      </c>
      <c r="P147" s="137">
        <f t="shared" si="43"/>
        <v>1.76</v>
      </c>
      <c r="Q147" s="137">
        <f t="shared" si="43"/>
        <v>1.76</v>
      </c>
      <c r="R147" s="137">
        <f t="shared" si="43"/>
        <v>1.76</v>
      </c>
      <c r="S147" s="137">
        <f t="shared" si="43"/>
        <v>1.76</v>
      </c>
      <c r="T147" s="137">
        <f t="shared" ref="T147:AF148" si="44">S147</f>
        <v>1.76</v>
      </c>
      <c r="U147" s="137">
        <f t="shared" si="44"/>
        <v>1.76</v>
      </c>
      <c r="V147" s="137">
        <f t="shared" si="44"/>
        <v>1.76</v>
      </c>
      <c r="W147" s="137">
        <f t="shared" si="44"/>
        <v>1.76</v>
      </c>
      <c r="X147" s="137">
        <f t="shared" si="44"/>
        <v>1.76</v>
      </c>
      <c r="Y147" s="137">
        <f t="shared" si="44"/>
        <v>1.76</v>
      </c>
      <c r="Z147" s="137">
        <f t="shared" si="44"/>
        <v>1.76</v>
      </c>
      <c r="AA147" s="137">
        <f t="shared" si="44"/>
        <v>1.76</v>
      </c>
      <c r="AB147" s="137">
        <f t="shared" si="44"/>
        <v>1.76</v>
      </c>
      <c r="AC147" s="137">
        <f t="shared" si="44"/>
        <v>1.76</v>
      </c>
      <c r="AD147" s="137">
        <f t="shared" si="44"/>
        <v>1.76</v>
      </c>
      <c r="AE147" s="137">
        <f t="shared" si="44"/>
        <v>1.76</v>
      </c>
      <c r="AF147" s="137">
        <f t="shared" si="44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7">
        <f>AF148</f>
        <v>0</v>
      </c>
      <c r="C148" s="136">
        <v>0</v>
      </c>
      <c r="D148" s="137">
        <f t="shared" si="43"/>
        <v>0</v>
      </c>
      <c r="E148" s="137">
        <f t="shared" si="43"/>
        <v>0</v>
      </c>
      <c r="F148" s="137">
        <f t="shared" si="43"/>
        <v>0</v>
      </c>
      <c r="G148" s="137">
        <f t="shared" si="43"/>
        <v>0</v>
      </c>
      <c r="H148" s="137">
        <f t="shared" si="43"/>
        <v>0</v>
      </c>
      <c r="I148" s="137">
        <f t="shared" si="43"/>
        <v>0</v>
      </c>
      <c r="J148" s="137">
        <f t="shared" si="43"/>
        <v>0</v>
      </c>
      <c r="K148" s="137">
        <f t="shared" si="43"/>
        <v>0</v>
      </c>
      <c r="L148" s="137">
        <f t="shared" si="43"/>
        <v>0</v>
      </c>
      <c r="M148" s="137">
        <f t="shared" si="43"/>
        <v>0</v>
      </c>
      <c r="N148" s="137">
        <f t="shared" si="43"/>
        <v>0</v>
      </c>
      <c r="O148" s="137">
        <f t="shared" si="43"/>
        <v>0</v>
      </c>
      <c r="P148" s="137">
        <f t="shared" si="43"/>
        <v>0</v>
      </c>
      <c r="Q148" s="137">
        <f t="shared" si="43"/>
        <v>0</v>
      </c>
      <c r="R148" s="137">
        <f t="shared" si="43"/>
        <v>0</v>
      </c>
      <c r="S148" s="137">
        <f t="shared" si="43"/>
        <v>0</v>
      </c>
      <c r="T148" s="137">
        <f t="shared" si="44"/>
        <v>0</v>
      </c>
      <c r="U148" s="137">
        <f t="shared" si="44"/>
        <v>0</v>
      </c>
      <c r="V148" s="137">
        <f t="shared" si="44"/>
        <v>0</v>
      </c>
      <c r="W148" s="137">
        <f t="shared" si="44"/>
        <v>0</v>
      </c>
      <c r="X148" s="137">
        <f t="shared" si="44"/>
        <v>0</v>
      </c>
      <c r="Y148" s="137">
        <f t="shared" si="44"/>
        <v>0</v>
      </c>
      <c r="Z148" s="137">
        <f t="shared" si="44"/>
        <v>0</v>
      </c>
      <c r="AA148" s="137">
        <f t="shared" si="44"/>
        <v>0</v>
      </c>
      <c r="AB148" s="137">
        <f t="shared" si="44"/>
        <v>0</v>
      </c>
      <c r="AC148" s="137">
        <f t="shared" si="44"/>
        <v>0</v>
      </c>
      <c r="AD148" s="137">
        <f t="shared" si="44"/>
        <v>0</v>
      </c>
      <c r="AE148" s="137">
        <f t="shared" si="44"/>
        <v>0</v>
      </c>
      <c r="AF148" s="137">
        <f t="shared" si="44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7"/>
      <c r="C149" s="136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7">
        <f>AF150</f>
        <v>0.1</v>
      </c>
      <c r="C150" s="136">
        <v>0.1</v>
      </c>
      <c r="D150" s="137">
        <f t="shared" ref="D150:S153" si="45">C150</f>
        <v>0.1</v>
      </c>
      <c r="E150" s="137">
        <f t="shared" si="45"/>
        <v>0.1</v>
      </c>
      <c r="F150" s="137">
        <f t="shared" si="45"/>
        <v>0.1</v>
      </c>
      <c r="G150" s="137">
        <f t="shared" si="45"/>
        <v>0.1</v>
      </c>
      <c r="H150" s="137">
        <f t="shared" si="45"/>
        <v>0.1</v>
      </c>
      <c r="I150" s="137">
        <f t="shared" si="45"/>
        <v>0.1</v>
      </c>
      <c r="J150" s="137">
        <f t="shared" si="45"/>
        <v>0.1</v>
      </c>
      <c r="K150" s="137">
        <f t="shared" si="45"/>
        <v>0.1</v>
      </c>
      <c r="L150" s="137">
        <f t="shared" si="45"/>
        <v>0.1</v>
      </c>
      <c r="M150" s="137">
        <f t="shared" si="45"/>
        <v>0.1</v>
      </c>
      <c r="N150" s="137">
        <f t="shared" si="45"/>
        <v>0.1</v>
      </c>
      <c r="O150" s="137">
        <f t="shared" si="45"/>
        <v>0.1</v>
      </c>
      <c r="P150" s="137">
        <f t="shared" si="45"/>
        <v>0.1</v>
      </c>
      <c r="Q150" s="137">
        <f t="shared" si="45"/>
        <v>0.1</v>
      </c>
      <c r="R150" s="137">
        <f t="shared" si="45"/>
        <v>0.1</v>
      </c>
      <c r="S150" s="137">
        <f t="shared" si="45"/>
        <v>0.1</v>
      </c>
      <c r="T150" s="137">
        <f t="shared" ref="T150:AF153" si="46">S150</f>
        <v>0.1</v>
      </c>
      <c r="U150" s="137">
        <f t="shared" si="46"/>
        <v>0.1</v>
      </c>
      <c r="V150" s="137">
        <f t="shared" si="46"/>
        <v>0.1</v>
      </c>
      <c r="W150" s="137">
        <f t="shared" si="46"/>
        <v>0.1</v>
      </c>
      <c r="X150" s="137">
        <f t="shared" si="46"/>
        <v>0.1</v>
      </c>
      <c r="Y150" s="137">
        <f t="shared" si="46"/>
        <v>0.1</v>
      </c>
      <c r="Z150" s="137">
        <f t="shared" si="46"/>
        <v>0.1</v>
      </c>
      <c r="AA150" s="137">
        <f t="shared" si="46"/>
        <v>0.1</v>
      </c>
      <c r="AB150" s="137">
        <f t="shared" si="46"/>
        <v>0.1</v>
      </c>
      <c r="AC150" s="137">
        <f t="shared" si="46"/>
        <v>0.1</v>
      </c>
      <c r="AD150" s="137">
        <f t="shared" si="46"/>
        <v>0.1</v>
      </c>
      <c r="AE150" s="137">
        <f t="shared" si="46"/>
        <v>0.1</v>
      </c>
      <c r="AF150" s="137">
        <f t="shared" si="46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7">
        <f>AF151</f>
        <v>2.0499999999999998</v>
      </c>
      <c r="C151" s="136">
        <v>2.0499999999999998</v>
      </c>
      <c r="D151" s="137">
        <f t="shared" si="45"/>
        <v>2.0499999999999998</v>
      </c>
      <c r="E151" s="137">
        <f t="shared" si="45"/>
        <v>2.0499999999999998</v>
      </c>
      <c r="F151" s="137">
        <f t="shared" si="45"/>
        <v>2.0499999999999998</v>
      </c>
      <c r="G151" s="137">
        <f t="shared" si="45"/>
        <v>2.0499999999999998</v>
      </c>
      <c r="H151" s="137">
        <f t="shared" si="45"/>
        <v>2.0499999999999998</v>
      </c>
      <c r="I151" s="137">
        <f t="shared" si="45"/>
        <v>2.0499999999999998</v>
      </c>
      <c r="J151" s="137">
        <f t="shared" si="45"/>
        <v>2.0499999999999998</v>
      </c>
      <c r="K151" s="137">
        <f t="shared" si="45"/>
        <v>2.0499999999999998</v>
      </c>
      <c r="L151" s="137">
        <f t="shared" si="45"/>
        <v>2.0499999999999998</v>
      </c>
      <c r="M151" s="137">
        <f t="shared" si="45"/>
        <v>2.0499999999999998</v>
      </c>
      <c r="N151" s="137">
        <f t="shared" si="45"/>
        <v>2.0499999999999998</v>
      </c>
      <c r="O151" s="137">
        <f t="shared" si="45"/>
        <v>2.0499999999999998</v>
      </c>
      <c r="P151" s="137">
        <f t="shared" si="45"/>
        <v>2.0499999999999998</v>
      </c>
      <c r="Q151" s="137">
        <f t="shared" si="45"/>
        <v>2.0499999999999998</v>
      </c>
      <c r="R151" s="137">
        <f t="shared" si="45"/>
        <v>2.0499999999999998</v>
      </c>
      <c r="S151" s="137">
        <f t="shared" si="45"/>
        <v>2.0499999999999998</v>
      </c>
      <c r="T151" s="137">
        <f t="shared" si="46"/>
        <v>2.0499999999999998</v>
      </c>
      <c r="U151" s="137">
        <f t="shared" si="46"/>
        <v>2.0499999999999998</v>
      </c>
      <c r="V151" s="137">
        <f t="shared" si="46"/>
        <v>2.0499999999999998</v>
      </c>
      <c r="W151" s="137">
        <f t="shared" si="46"/>
        <v>2.0499999999999998</v>
      </c>
      <c r="X151" s="137">
        <f t="shared" si="46"/>
        <v>2.0499999999999998</v>
      </c>
      <c r="Y151" s="137">
        <f t="shared" si="46"/>
        <v>2.0499999999999998</v>
      </c>
      <c r="Z151" s="137">
        <f t="shared" si="46"/>
        <v>2.0499999999999998</v>
      </c>
      <c r="AA151" s="137">
        <f t="shared" si="46"/>
        <v>2.0499999999999998</v>
      </c>
      <c r="AB151" s="137">
        <f t="shared" si="46"/>
        <v>2.0499999999999998</v>
      </c>
      <c r="AC151" s="137">
        <f t="shared" si="46"/>
        <v>2.0499999999999998</v>
      </c>
      <c r="AD151" s="137">
        <f t="shared" si="46"/>
        <v>2.0499999999999998</v>
      </c>
      <c r="AE151" s="137">
        <f t="shared" si="46"/>
        <v>2.0499999999999998</v>
      </c>
      <c r="AF151" s="137">
        <f t="shared" si="46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7">
        <f>AF152</f>
        <v>2.7</v>
      </c>
      <c r="C152" s="136">
        <v>2.7</v>
      </c>
      <c r="D152" s="137">
        <f t="shared" si="45"/>
        <v>2.7</v>
      </c>
      <c r="E152" s="137">
        <f t="shared" si="45"/>
        <v>2.7</v>
      </c>
      <c r="F152" s="137">
        <f t="shared" si="45"/>
        <v>2.7</v>
      </c>
      <c r="G152" s="137">
        <f t="shared" si="45"/>
        <v>2.7</v>
      </c>
      <c r="H152" s="137">
        <f t="shared" si="45"/>
        <v>2.7</v>
      </c>
      <c r="I152" s="137">
        <f t="shared" si="45"/>
        <v>2.7</v>
      </c>
      <c r="J152" s="137">
        <f t="shared" si="45"/>
        <v>2.7</v>
      </c>
      <c r="K152" s="137">
        <f t="shared" si="45"/>
        <v>2.7</v>
      </c>
      <c r="L152" s="137">
        <f t="shared" si="45"/>
        <v>2.7</v>
      </c>
      <c r="M152" s="137">
        <f t="shared" si="45"/>
        <v>2.7</v>
      </c>
      <c r="N152" s="137">
        <f t="shared" si="45"/>
        <v>2.7</v>
      </c>
      <c r="O152" s="137">
        <f t="shared" si="45"/>
        <v>2.7</v>
      </c>
      <c r="P152" s="137">
        <f t="shared" si="45"/>
        <v>2.7</v>
      </c>
      <c r="Q152" s="137">
        <f t="shared" si="45"/>
        <v>2.7</v>
      </c>
      <c r="R152" s="137">
        <f t="shared" si="45"/>
        <v>2.7</v>
      </c>
      <c r="S152" s="137">
        <f t="shared" si="45"/>
        <v>2.7</v>
      </c>
      <c r="T152" s="137">
        <f t="shared" si="46"/>
        <v>2.7</v>
      </c>
      <c r="U152" s="137">
        <f t="shared" si="46"/>
        <v>2.7</v>
      </c>
      <c r="V152" s="137">
        <f t="shared" si="46"/>
        <v>2.7</v>
      </c>
      <c r="W152" s="137">
        <f t="shared" si="46"/>
        <v>2.7</v>
      </c>
      <c r="X152" s="137">
        <f t="shared" si="46"/>
        <v>2.7</v>
      </c>
      <c r="Y152" s="137">
        <f t="shared" si="46"/>
        <v>2.7</v>
      </c>
      <c r="Z152" s="137">
        <f t="shared" si="46"/>
        <v>2.7</v>
      </c>
      <c r="AA152" s="137">
        <f t="shared" si="46"/>
        <v>2.7</v>
      </c>
      <c r="AB152" s="137">
        <f t="shared" si="46"/>
        <v>2.7</v>
      </c>
      <c r="AC152" s="137">
        <f t="shared" si="46"/>
        <v>2.7</v>
      </c>
      <c r="AD152" s="137">
        <f t="shared" si="46"/>
        <v>2.7</v>
      </c>
      <c r="AE152" s="137">
        <f t="shared" si="46"/>
        <v>2.7</v>
      </c>
      <c r="AF152" s="137">
        <f t="shared" si="46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7">
        <f>AF153</f>
        <v>2.15</v>
      </c>
      <c r="C153" s="136">
        <v>2.15</v>
      </c>
      <c r="D153" s="137">
        <f t="shared" si="45"/>
        <v>2.15</v>
      </c>
      <c r="E153" s="137">
        <f t="shared" si="45"/>
        <v>2.15</v>
      </c>
      <c r="F153" s="137">
        <f t="shared" si="45"/>
        <v>2.15</v>
      </c>
      <c r="G153" s="137">
        <f t="shared" si="45"/>
        <v>2.15</v>
      </c>
      <c r="H153" s="137">
        <f t="shared" si="45"/>
        <v>2.15</v>
      </c>
      <c r="I153" s="137">
        <f t="shared" si="45"/>
        <v>2.15</v>
      </c>
      <c r="J153" s="137">
        <f t="shared" si="45"/>
        <v>2.15</v>
      </c>
      <c r="K153" s="137">
        <f t="shared" si="45"/>
        <v>2.15</v>
      </c>
      <c r="L153" s="137">
        <f t="shared" si="45"/>
        <v>2.15</v>
      </c>
      <c r="M153" s="137">
        <f t="shared" si="45"/>
        <v>2.15</v>
      </c>
      <c r="N153" s="137">
        <f t="shared" si="45"/>
        <v>2.15</v>
      </c>
      <c r="O153" s="137">
        <f t="shared" si="45"/>
        <v>2.15</v>
      </c>
      <c r="P153" s="137">
        <f t="shared" si="45"/>
        <v>2.15</v>
      </c>
      <c r="Q153" s="137">
        <f t="shared" si="45"/>
        <v>2.15</v>
      </c>
      <c r="R153" s="137">
        <f t="shared" si="45"/>
        <v>2.15</v>
      </c>
      <c r="S153" s="137">
        <f t="shared" si="45"/>
        <v>2.15</v>
      </c>
      <c r="T153" s="137">
        <f t="shared" si="46"/>
        <v>2.15</v>
      </c>
      <c r="U153" s="137">
        <f t="shared" si="46"/>
        <v>2.15</v>
      </c>
      <c r="V153" s="137">
        <f t="shared" si="46"/>
        <v>2.15</v>
      </c>
      <c r="W153" s="137">
        <f t="shared" si="46"/>
        <v>2.15</v>
      </c>
      <c r="X153" s="137">
        <f t="shared" si="46"/>
        <v>2.15</v>
      </c>
      <c r="Y153" s="137">
        <f t="shared" si="46"/>
        <v>2.15</v>
      </c>
      <c r="Z153" s="137">
        <f t="shared" si="46"/>
        <v>2.15</v>
      </c>
      <c r="AA153" s="137">
        <f t="shared" si="46"/>
        <v>2.15</v>
      </c>
      <c r="AB153" s="137">
        <f t="shared" si="46"/>
        <v>2.15</v>
      </c>
      <c r="AC153" s="137">
        <f t="shared" si="46"/>
        <v>2.15</v>
      </c>
      <c r="AD153" s="137">
        <f t="shared" si="46"/>
        <v>2.15</v>
      </c>
      <c r="AE153" s="137">
        <f t="shared" si="46"/>
        <v>2.15</v>
      </c>
      <c r="AF153" s="137">
        <f t="shared" si="46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7"/>
      <c r="C154" s="136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7">
        <f t="shared" ref="B155:B167" si="47">AF155</f>
        <v>0.9</v>
      </c>
      <c r="C155" s="136">
        <v>0.9</v>
      </c>
      <c r="D155" s="137">
        <f t="shared" ref="D155:S167" si="48">C155</f>
        <v>0.9</v>
      </c>
      <c r="E155" s="137">
        <f t="shared" si="48"/>
        <v>0.9</v>
      </c>
      <c r="F155" s="137">
        <f t="shared" si="48"/>
        <v>0.9</v>
      </c>
      <c r="G155" s="137">
        <f t="shared" si="48"/>
        <v>0.9</v>
      </c>
      <c r="H155" s="137">
        <f t="shared" si="48"/>
        <v>0.9</v>
      </c>
      <c r="I155" s="137">
        <f t="shared" si="48"/>
        <v>0.9</v>
      </c>
      <c r="J155" s="137">
        <f t="shared" si="48"/>
        <v>0.9</v>
      </c>
      <c r="K155" s="137">
        <f t="shared" si="48"/>
        <v>0.9</v>
      </c>
      <c r="L155" s="137">
        <f t="shared" si="48"/>
        <v>0.9</v>
      </c>
      <c r="M155" s="137">
        <f t="shared" si="48"/>
        <v>0.9</v>
      </c>
      <c r="N155" s="137">
        <f t="shared" si="48"/>
        <v>0.9</v>
      </c>
      <c r="O155" s="137">
        <f t="shared" si="48"/>
        <v>0.9</v>
      </c>
      <c r="P155" s="137">
        <f t="shared" si="48"/>
        <v>0.9</v>
      </c>
      <c r="Q155" s="137">
        <f t="shared" si="48"/>
        <v>0.9</v>
      </c>
      <c r="R155" s="137">
        <f t="shared" si="48"/>
        <v>0.9</v>
      </c>
      <c r="S155" s="137">
        <f t="shared" si="48"/>
        <v>0.9</v>
      </c>
      <c r="T155" s="137">
        <f t="shared" ref="S155:AF167" si="49">S155</f>
        <v>0.9</v>
      </c>
      <c r="U155" s="137">
        <f t="shared" si="49"/>
        <v>0.9</v>
      </c>
      <c r="V155" s="137">
        <f t="shared" si="49"/>
        <v>0.9</v>
      </c>
      <c r="W155" s="137">
        <f t="shared" si="49"/>
        <v>0.9</v>
      </c>
      <c r="X155" s="137">
        <f t="shared" si="49"/>
        <v>0.9</v>
      </c>
      <c r="Y155" s="137">
        <f t="shared" si="49"/>
        <v>0.9</v>
      </c>
      <c r="Z155" s="137">
        <f t="shared" si="49"/>
        <v>0.9</v>
      </c>
      <c r="AA155" s="137">
        <f t="shared" si="49"/>
        <v>0.9</v>
      </c>
      <c r="AB155" s="137">
        <f t="shared" si="49"/>
        <v>0.9</v>
      </c>
      <c r="AC155" s="137">
        <f t="shared" si="49"/>
        <v>0.9</v>
      </c>
      <c r="AD155" s="137">
        <f t="shared" si="49"/>
        <v>0.9</v>
      </c>
      <c r="AE155" s="137">
        <f t="shared" si="49"/>
        <v>0.9</v>
      </c>
      <c r="AF155" s="137">
        <f t="shared" si="49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7">
        <f t="shared" si="47"/>
        <v>1.08</v>
      </c>
      <c r="C156" s="136">
        <v>1.08</v>
      </c>
      <c r="D156" s="137">
        <f t="shared" si="48"/>
        <v>1.08</v>
      </c>
      <c r="E156" s="137">
        <f t="shared" si="48"/>
        <v>1.08</v>
      </c>
      <c r="F156" s="137">
        <f t="shared" si="48"/>
        <v>1.08</v>
      </c>
      <c r="G156" s="137">
        <f t="shared" si="48"/>
        <v>1.08</v>
      </c>
      <c r="H156" s="137">
        <f t="shared" si="48"/>
        <v>1.08</v>
      </c>
      <c r="I156" s="137">
        <f t="shared" si="48"/>
        <v>1.08</v>
      </c>
      <c r="J156" s="137">
        <f t="shared" si="48"/>
        <v>1.08</v>
      </c>
      <c r="K156" s="137">
        <f t="shared" si="48"/>
        <v>1.08</v>
      </c>
      <c r="L156" s="137">
        <f t="shared" si="48"/>
        <v>1.08</v>
      </c>
      <c r="M156" s="137">
        <f t="shared" si="48"/>
        <v>1.08</v>
      </c>
      <c r="N156" s="137">
        <f t="shared" si="48"/>
        <v>1.08</v>
      </c>
      <c r="O156" s="137">
        <f t="shared" si="48"/>
        <v>1.08</v>
      </c>
      <c r="P156" s="137">
        <f t="shared" si="48"/>
        <v>1.08</v>
      </c>
      <c r="Q156" s="137">
        <f t="shared" si="48"/>
        <v>1.08</v>
      </c>
      <c r="R156" s="137">
        <f t="shared" si="48"/>
        <v>1.08</v>
      </c>
      <c r="S156" s="137">
        <f t="shared" si="48"/>
        <v>1.08</v>
      </c>
      <c r="T156" s="137">
        <f t="shared" si="49"/>
        <v>1.08</v>
      </c>
      <c r="U156" s="137">
        <f t="shared" si="49"/>
        <v>1.08</v>
      </c>
      <c r="V156" s="137">
        <f t="shared" si="49"/>
        <v>1.08</v>
      </c>
      <c r="W156" s="137">
        <f t="shared" si="49"/>
        <v>1.08</v>
      </c>
      <c r="X156" s="137">
        <f t="shared" si="49"/>
        <v>1.08</v>
      </c>
      <c r="Y156" s="137">
        <f t="shared" si="49"/>
        <v>1.08</v>
      </c>
      <c r="Z156" s="137">
        <f t="shared" si="49"/>
        <v>1.08</v>
      </c>
      <c r="AA156" s="137">
        <f t="shared" si="49"/>
        <v>1.08</v>
      </c>
      <c r="AB156" s="137">
        <f t="shared" si="49"/>
        <v>1.08</v>
      </c>
      <c r="AC156" s="137">
        <f t="shared" si="49"/>
        <v>1.08</v>
      </c>
      <c r="AD156" s="137">
        <f t="shared" si="49"/>
        <v>1.08</v>
      </c>
      <c r="AE156" s="137">
        <f t="shared" si="49"/>
        <v>1.08</v>
      </c>
      <c r="AF156" s="137">
        <f t="shared" si="49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7">
        <f t="shared" si="47"/>
        <v>2.37</v>
      </c>
      <c r="C157" s="136">
        <v>2.37</v>
      </c>
      <c r="D157" s="137">
        <f t="shared" si="48"/>
        <v>2.37</v>
      </c>
      <c r="E157" s="137">
        <f t="shared" si="48"/>
        <v>2.37</v>
      </c>
      <c r="F157" s="137">
        <f t="shared" si="48"/>
        <v>2.37</v>
      </c>
      <c r="G157" s="137">
        <f t="shared" si="48"/>
        <v>2.37</v>
      </c>
      <c r="H157" s="137">
        <f t="shared" si="48"/>
        <v>2.37</v>
      </c>
      <c r="I157" s="137">
        <f t="shared" si="48"/>
        <v>2.37</v>
      </c>
      <c r="J157" s="137">
        <f t="shared" si="48"/>
        <v>2.37</v>
      </c>
      <c r="K157" s="137">
        <f t="shared" si="48"/>
        <v>2.37</v>
      </c>
      <c r="L157" s="137">
        <f t="shared" si="48"/>
        <v>2.37</v>
      </c>
      <c r="M157" s="137">
        <f t="shared" si="48"/>
        <v>2.37</v>
      </c>
      <c r="N157" s="137">
        <f t="shared" si="48"/>
        <v>2.37</v>
      </c>
      <c r="O157" s="137">
        <f t="shared" si="48"/>
        <v>2.37</v>
      </c>
      <c r="P157" s="137">
        <f t="shared" si="48"/>
        <v>2.37</v>
      </c>
      <c r="Q157" s="137">
        <f t="shared" si="48"/>
        <v>2.37</v>
      </c>
      <c r="R157" s="137">
        <f t="shared" si="48"/>
        <v>2.37</v>
      </c>
      <c r="S157" s="137">
        <f t="shared" si="48"/>
        <v>2.37</v>
      </c>
      <c r="T157" s="137">
        <f t="shared" si="49"/>
        <v>2.37</v>
      </c>
      <c r="U157" s="137">
        <f t="shared" si="49"/>
        <v>2.37</v>
      </c>
      <c r="V157" s="137">
        <f t="shared" si="49"/>
        <v>2.37</v>
      </c>
      <c r="W157" s="137">
        <f t="shared" si="49"/>
        <v>2.37</v>
      </c>
      <c r="X157" s="137">
        <f t="shared" si="49"/>
        <v>2.37</v>
      </c>
      <c r="Y157" s="137">
        <f t="shared" si="49"/>
        <v>2.37</v>
      </c>
      <c r="Z157" s="137">
        <f t="shared" si="49"/>
        <v>2.37</v>
      </c>
      <c r="AA157" s="137">
        <f t="shared" si="49"/>
        <v>2.37</v>
      </c>
      <c r="AB157" s="137">
        <f t="shared" si="49"/>
        <v>2.37</v>
      </c>
      <c r="AC157" s="137">
        <f t="shared" si="49"/>
        <v>2.37</v>
      </c>
      <c r="AD157" s="137">
        <f t="shared" si="49"/>
        <v>2.37</v>
      </c>
      <c r="AE157" s="137">
        <f t="shared" si="49"/>
        <v>2.37</v>
      </c>
      <c r="AF157" s="137">
        <f t="shared" si="49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7">
        <f t="shared" si="47"/>
        <v>1.81</v>
      </c>
      <c r="C158" s="136">
        <v>1.81</v>
      </c>
      <c r="D158" s="137">
        <f t="shared" si="48"/>
        <v>1.81</v>
      </c>
      <c r="E158" s="137">
        <f t="shared" si="48"/>
        <v>1.81</v>
      </c>
      <c r="F158" s="137">
        <f t="shared" si="48"/>
        <v>1.81</v>
      </c>
      <c r="G158" s="137">
        <f t="shared" si="48"/>
        <v>1.81</v>
      </c>
      <c r="H158" s="137">
        <f t="shared" si="48"/>
        <v>1.81</v>
      </c>
      <c r="I158" s="137">
        <f t="shared" si="48"/>
        <v>1.81</v>
      </c>
      <c r="J158" s="137">
        <f t="shared" si="48"/>
        <v>1.81</v>
      </c>
      <c r="K158" s="137">
        <f t="shared" si="48"/>
        <v>1.81</v>
      </c>
      <c r="L158" s="137">
        <f t="shared" si="48"/>
        <v>1.81</v>
      </c>
      <c r="M158" s="137">
        <f t="shared" si="48"/>
        <v>1.81</v>
      </c>
      <c r="N158" s="137">
        <f t="shared" si="48"/>
        <v>1.81</v>
      </c>
      <c r="O158" s="137">
        <f t="shared" si="48"/>
        <v>1.81</v>
      </c>
      <c r="P158" s="137">
        <f t="shared" si="48"/>
        <v>1.81</v>
      </c>
      <c r="Q158" s="137">
        <f t="shared" si="48"/>
        <v>1.81</v>
      </c>
      <c r="R158" s="137">
        <f t="shared" si="48"/>
        <v>1.81</v>
      </c>
      <c r="S158" s="137">
        <f t="shared" si="48"/>
        <v>1.81</v>
      </c>
      <c r="T158" s="137">
        <f t="shared" si="49"/>
        <v>1.81</v>
      </c>
      <c r="U158" s="137">
        <f t="shared" si="49"/>
        <v>1.81</v>
      </c>
      <c r="V158" s="137">
        <f t="shared" si="49"/>
        <v>1.81</v>
      </c>
      <c r="W158" s="137">
        <f t="shared" si="49"/>
        <v>1.81</v>
      </c>
      <c r="X158" s="137">
        <f t="shared" si="49"/>
        <v>1.81</v>
      </c>
      <c r="Y158" s="137">
        <f t="shared" si="49"/>
        <v>1.81</v>
      </c>
      <c r="Z158" s="137">
        <f t="shared" si="49"/>
        <v>1.81</v>
      </c>
      <c r="AA158" s="137">
        <f t="shared" si="49"/>
        <v>1.81</v>
      </c>
      <c r="AB158" s="137">
        <f t="shared" si="49"/>
        <v>1.81</v>
      </c>
      <c r="AC158" s="137">
        <f t="shared" si="49"/>
        <v>1.81</v>
      </c>
      <c r="AD158" s="137">
        <f t="shared" si="49"/>
        <v>1.81</v>
      </c>
      <c r="AE158" s="137">
        <f t="shared" si="49"/>
        <v>1.81</v>
      </c>
      <c r="AF158" s="137">
        <f t="shared" si="49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7">
        <f t="shared" si="47"/>
        <v>1.0900000000000001</v>
      </c>
      <c r="C159" s="136">
        <v>1.0900000000000001</v>
      </c>
      <c r="D159" s="137">
        <f t="shared" si="48"/>
        <v>1.0900000000000001</v>
      </c>
      <c r="E159" s="137">
        <f t="shared" si="48"/>
        <v>1.0900000000000001</v>
      </c>
      <c r="F159" s="137">
        <f t="shared" si="48"/>
        <v>1.0900000000000001</v>
      </c>
      <c r="G159" s="137">
        <f t="shared" si="48"/>
        <v>1.0900000000000001</v>
      </c>
      <c r="H159" s="137">
        <f t="shared" si="48"/>
        <v>1.0900000000000001</v>
      </c>
      <c r="I159" s="137">
        <f t="shared" si="48"/>
        <v>1.0900000000000001</v>
      </c>
      <c r="J159" s="137">
        <f t="shared" si="48"/>
        <v>1.0900000000000001</v>
      </c>
      <c r="K159" s="137">
        <f t="shared" si="48"/>
        <v>1.0900000000000001</v>
      </c>
      <c r="L159" s="137">
        <f t="shared" si="48"/>
        <v>1.0900000000000001</v>
      </c>
      <c r="M159" s="137">
        <f t="shared" si="48"/>
        <v>1.0900000000000001</v>
      </c>
      <c r="N159" s="137">
        <f t="shared" si="48"/>
        <v>1.0900000000000001</v>
      </c>
      <c r="O159" s="137">
        <f t="shared" si="48"/>
        <v>1.0900000000000001</v>
      </c>
      <c r="P159" s="137">
        <f t="shared" si="48"/>
        <v>1.0900000000000001</v>
      </c>
      <c r="Q159" s="137">
        <f t="shared" si="48"/>
        <v>1.0900000000000001</v>
      </c>
      <c r="R159" s="137">
        <f t="shared" si="48"/>
        <v>1.0900000000000001</v>
      </c>
      <c r="S159" s="137">
        <f t="shared" si="48"/>
        <v>1.0900000000000001</v>
      </c>
      <c r="T159" s="137">
        <f t="shared" si="49"/>
        <v>1.0900000000000001</v>
      </c>
      <c r="U159" s="137">
        <f t="shared" si="49"/>
        <v>1.0900000000000001</v>
      </c>
      <c r="V159" s="137">
        <f t="shared" si="49"/>
        <v>1.0900000000000001</v>
      </c>
      <c r="W159" s="137">
        <f t="shared" si="49"/>
        <v>1.0900000000000001</v>
      </c>
      <c r="X159" s="137">
        <f t="shared" si="49"/>
        <v>1.0900000000000001</v>
      </c>
      <c r="Y159" s="137">
        <f t="shared" si="49"/>
        <v>1.0900000000000001</v>
      </c>
      <c r="Z159" s="137">
        <f t="shared" si="49"/>
        <v>1.0900000000000001</v>
      </c>
      <c r="AA159" s="137">
        <f t="shared" si="49"/>
        <v>1.0900000000000001</v>
      </c>
      <c r="AB159" s="137">
        <f t="shared" si="49"/>
        <v>1.0900000000000001</v>
      </c>
      <c r="AC159" s="137">
        <f t="shared" si="49"/>
        <v>1.0900000000000001</v>
      </c>
      <c r="AD159" s="137">
        <f t="shared" si="49"/>
        <v>1.0900000000000001</v>
      </c>
      <c r="AE159" s="137">
        <f t="shared" si="49"/>
        <v>1.0900000000000001</v>
      </c>
      <c r="AF159" s="137">
        <f t="shared" si="49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7">
        <f t="shared" si="47"/>
        <v>1.58</v>
      </c>
      <c r="C160" s="136">
        <v>1.58</v>
      </c>
      <c r="D160" s="137">
        <f t="shared" si="48"/>
        <v>1.58</v>
      </c>
      <c r="E160" s="137">
        <f t="shared" si="48"/>
        <v>1.58</v>
      </c>
      <c r="F160" s="137">
        <f t="shared" si="48"/>
        <v>1.58</v>
      </c>
      <c r="G160" s="137">
        <f t="shared" si="48"/>
        <v>1.58</v>
      </c>
      <c r="H160" s="137">
        <f t="shared" si="48"/>
        <v>1.58</v>
      </c>
      <c r="I160" s="137">
        <f t="shared" si="48"/>
        <v>1.58</v>
      </c>
      <c r="J160" s="137">
        <f t="shared" si="48"/>
        <v>1.58</v>
      </c>
      <c r="K160" s="137">
        <f t="shared" si="48"/>
        <v>1.58</v>
      </c>
      <c r="L160" s="137">
        <f t="shared" si="48"/>
        <v>1.58</v>
      </c>
      <c r="M160" s="137">
        <f t="shared" si="48"/>
        <v>1.58</v>
      </c>
      <c r="N160" s="137">
        <f t="shared" si="48"/>
        <v>1.58</v>
      </c>
      <c r="O160" s="137">
        <f t="shared" si="48"/>
        <v>1.58</v>
      </c>
      <c r="P160" s="137">
        <f t="shared" si="48"/>
        <v>1.58</v>
      </c>
      <c r="Q160" s="137">
        <f t="shared" si="48"/>
        <v>1.58</v>
      </c>
      <c r="R160" s="137">
        <f t="shared" si="48"/>
        <v>1.58</v>
      </c>
      <c r="S160" s="137">
        <f t="shared" si="48"/>
        <v>1.58</v>
      </c>
      <c r="T160" s="137">
        <f t="shared" si="49"/>
        <v>1.58</v>
      </c>
      <c r="U160" s="137">
        <f t="shared" si="49"/>
        <v>1.58</v>
      </c>
      <c r="V160" s="137">
        <f t="shared" si="49"/>
        <v>1.58</v>
      </c>
      <c r="W160" s="137">
        <f t="shared" si="49"/>
        <v>1.58</v>
      </c>
      <c r="X160" s="137">
        <f t="shared" si="49"/>
        <v>1.58</v>
      </c>
      <c r="Y160" s="137">
        <f t="shared" si="49"/>
        <v>1.58</v>
      </c>
      <c r="Z160" s="137">
        <f t="shared" si="49"/>
        <v>1.58</v>
      </c>
      <c r="AA160" s="137">
        <f t="shared" si="49"/>
        <v>1.58</v>
      </c>
      <c r="AB160" s="137">
        <f t="shared" si="49"/>
        <v>1.58</v>
      </c>
      <c r="AC160" s="137">
        <f t="shared" si="49"/>
        <v>1.58</v>
      </c>
      <c r="AD160" s="137">
        <f t="shared" si="49"/>
        <v>1.58</v>
      </c>
      <c r="AE160" s="137">
        <f t="shared" si="49"/>
        <v>1.58</v>
      </c>
      <c r="AF160" s="137">
        <f t="shared" si="49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7">
        <f t="shared" si="47"/>
        <v>2</v>
      </c>
      <c r="C161" s="136">
        <v>2</v>
      </c>
      <c r="D161" s="137">
        <f t="shared" si="48"/>
        <v>2</v>
      </c>
      <c r="E161" s="137">
        <f t="shared" si="48"/>
        <v>2</v>
      </c>
      <c r="F161" s="137">
        <f t="shared" si="48"/>
        <v>2</v>
      </c>
      <c r="G161" s="137">
        <f t="shared" si="48"/>
        <v>2</v>
      </c>
      <c r="H161" s="137">
        <f t="shared" si="48"/>
        <v>2</v>
      </c>
      <c r="I161" s="137">
        <f t="shared" si="48"/>
        <v>2</v>
      </c>
      <c r="J161" s="137">
        <f t="shared" si="48"/>
        <v>2</v>
      </c>
      <c r="K161" s="137">
        <f t="shared" si="48"/>
        <v>2</v>
      </c>
      <c r="L161" s="137">
        <f t="shared" si="48"/>
        <v>2</v>
      </c>
      <c r="M161" s="137">
        <f t="shared" si="48"/>
        <v>2</v>
      </c>
      <c r="N161" s="137">
        <f t="shared" si="48"/>
        <v>2</v>
      </c>
      <c r="O161" s="137">
        <f t="shared" si="48"/>
        <v>2</v>
      </c>
      <c r="P161" s="137">
        <f t="shared" si="48"/>
        <v>2</v>
      </c>
      <c r="Q161" s="137">
        <f t="shared" si="48"/>
        <v>2</v>
      </c>
      <c r="R161" s="137">
        <f t="shared" si="48"/>
        <v>2</v>
      </c>
      <c r="S161" s="137">
        <f t="shared" si="48"/>
        <v>2</v>
      </c>
      <c r="T161" s="137">
        <f t="shared" si="49"/>
        <v>2</v>
      </c>
      <c r="U161" s="137">
        <f t="shared" si="49"/>
        <v>2</v>
      </c>
      <c r="V161" s="137">
        <f t="shared" si="49"/>
        <v>2</v>
      </c>
      <c r="W161" s="137">
        <f t="shared" si="49"/>
        <v>2</v>
      </c>
      <c r="X161" s="137">
        <f t="shared" si="49"/>
        <v>2</v>
      </c>
      <c r="Y161" s="137">
        <f t="shared" si="49"/>
        <v>2</v>
      </c>
      <c r="Z161" s="137">
        <f t="shared" si="49"/>
        <v>2</v>
      </c>
      <c r="AA161" s="137">
        <f t="shared" si="49"/>
        <v>2</v>
      </c>
      <c r="AB161" s="137">
        <f t="shared" si="49"/>
        <v>2</v>
      </c>
      <c r="AC161" s="137">
        <f t="shared" si="49"/>
        <v>2</v>
      </c>
      <c r="AD161" s="137">
        <f t="shared" si="49"/>
        <v>2</v>
      </c>
      <c r="AE161" s="137">
        <f t="shared" si="49"/>
        <v>2</v>
      </c>
      <c r="AF161" s="137">
        <f t="shared" si="49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7">
        <f t="shared" si="47"/>
        <v>0.47</v>
      </c>
      <c r="C162" s="136">
        <v>0.47</v>
      </c>
      <c r="D162" s="137">
        <f t="shared" si="48"/>
        <v>0.47</v>
      </c>
      <c r="E162" s="137">
        <f t="shared" si="48"/>
        <v>0.47</v>
      </c>
      <c r="F162" s="137">
        <f t="shared" si="48"/>
        <v>0.47</v>
      </c>
      <c r="G162" s="137">
        <f t="shared" si="48"/>
        <v>0.47</v>
      </c>
      <c r="H162" s="137">
        <f t="shared" si="48"/>
        <v>0.47</v>
      </c>
      <c r="I162" s="137">
        <f t="shared" si="48"/>
        <v>0.47</v>
      </c>
      <c r="J162" s="137">
        <f t="shared" si="48"/>
        <v>0.47</v>
      </c>
      <c r="K162" s="137">
        <f t="shared" si="48"/>
        <v>0.47</v>
      </c>
      <c r="L162" s="137">
        <f t="shared" si="48"/>
        <v>0.47</v>
      </c>
      <c r="M162" s="137">
        <f t="shared" si="48"/>
        <v>0.47</v>
      </c>
      <c r="N162" s="137">
        <f t="shared" si="48"/>
        <v>0.47</v>
      </c>
      <c r="O162" s="137">
        <f t="shared" si="48"/>
        <v>0.47</v>
      </c>
      <c r="P162" s="137">
        <f t="shared" si="48"/>
        <v>0.47</v>
      </c>
      <c r="Q162" s="137">
        <f t="shared" si="48"/>
        <v>0.47</v>
      </c>
      <c r="R162" s="137">
        <f t="shared" si="48"/>
        <v>0.47</v>
      </c>
      <c r="S162" s="137">
        <f t="shared" si="48"/>
        <v>0.47</v>
      </c>
      <c r="T162" s="137">
        <f t="shared" si="49"/>
        <v>0.47</v>
      </c>
      <c r="U162" s="137">
        <f t="shared" si="49"/>
        <v>0.47</v>
      </c>
      <c r="V162" s="137">
        <f t="shared" si="49"/>
        <v>0.47</v>
      </c>
      <c r="W162" s="137">
        <f t="shared" si="49"/>
        <v>0.47</v>
      </c>
      <c r="X162" s="137">
        <f t="shared" si="49"/>
        <v>0.47</v>
      </c>
      <c r="Y162" s="137">
        <f t="shared" si="49"/>
        <v>0.47</v>
      </c>
      <c r="Z162" s="137">
        <f t="shared" si="49"/>
        <v>0.47</v>
      </c>
      <c r="AA162" s="137">
        <f t="shared" si="49"/>
        <v>0.47</v>
      </c>
      <c r="AB162" s="137">
        <f t="shared" si="49"/>
        <v>0.47</v>
      </c>
      <c r="AC162" s="137">
        <f t="shared" si="49"/>
        <v>0.47</v>
      </c>
      <c r="AD162" s="137">
        <f t="shared" si="49"/>
        <v>0.47</v>
      </c>
      <c r="AE162" s="137">
        <f t="shared" si="49"/>
        <v>0.47</v>
      </c>
      <c r="AF162" s="137">
        <f t="shared" si="49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7">
        <f t="shared" si="47"/>
        <v>0</v>
      </c>
      <c r="C163" s="136">
        <v>0</v>
      </c>
      <c r="D163" s="137">
        <f t="shared" si="48"/>
        <v>0</v>
      </c>
      <c r="E163" s="137">
        <f t="shared" si="48"/>
        <v>0</v>
      </c>
      <c r="F163" s="137">
        <f t="shared" si="48"/>
        <v>0</v>
      </c>
      <c r="G163" s="137">
        <f t="shared" si="48"/>
        <v>0</v>
      </c>
      <c r="H163" s="137">
        <f t="shared" si="48"/>
        <v>0</v>
      </c>
      <c r="I163" s="137">
        <f t="shared" si="48"/>
        <v>0</v>
      </c>
      <c r="J163" s="137">
        <f t="shared" si="48"/>
        <v>0</v>
      </c>
      <c r="K163" s="137">
        <f t="shared" si="48"/>
        <v>0</v>
      </c>
      <c r="L163" s="137">
        <f t="shared" si="48"/>
        <v>0</v>
      </c>
      <c r="M163" s="137">
        <f t="shared" si="48"/>
        <v>0</v>
      </c>
      <c r="N163" s="137">
        <f t="shared" si="48"/>
        <v>0</v>
      </c>
      <c r="O163" s="137">
        <f t="shared" si="48"/>
        <v>0</v>
      </c>
      <c r="P163" s="137">
        <f t="shared" si="48"/>
        <v>0</v>
      </c>
      <c r="Q163" s="137">
        <f t="shared" si="48"/>
        <v>0</v>
      </c>
      <c r="R163" s="137">
        <f t="shared" si="48"/>
        <v>0</v>
      </c>
      <c r="S163" s="137">
        <f t="shared" si="48"/>
        <v>0</v>
      </c>
      <c r="T163" s="137">
        <f t="shared" si="49"/>
        <v>0</v>
      </c>
      <c r="U163" s="137">
        <f t="shared" si="49"/>
        <v>0</v>
      </c>
      <c r="V163" s="137">
        <f t="shared" si="49"/>
        <v>0</v>
      </c>
      <c r="W163" s="137">
        <f t="shared" si="49"/>
        <v>0</v>
      </c>
      <c r="X163" s="137">
        <f t="shared" si="49"/>
        <v>0</v>
      </c>
      <c r="Y163" s="137">
        <f t="shared" si="49"/>
        <v>0</v>
      </c>
      <c r="Z163" s="137">
        <f t="shared" si="49"/>
        <v>0</v>
      </c>
      <c r="AA163" s="137">
        <f t="shared" si="49"/>
        <v>0</v>
      </c>
      <c r="AB163" s="137">
        <f t="shared" si="49"/>
        <v>0</v>
      </c>
      <c r="AC163" s="137">
        <f t="shared" si="49"/>
        <v>0</v>
      </c>
      <c r="AD163" s="137">
        <f t="shared" si="49"/>
        <v>0</v>
      </c>
      <c r="AE163" s="137">
        <f t="shared" si="49"/>
        <v>0</v>
      </c>
      <c r="AF163" s="137">
        <f t="shared" si="49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7">
        <f t="shared" si="47"/>
        <v>0</v>
      </c>
      <c r="C164" s="136">
        <v>0</v>
      </c>
      <c r="D164" s="137">
        <f t="shared" si="48"/>
        <v>0</v>
      </c>
      <c r="E164" s="137">
        <f t="shared" si="48"/>
        <v>0</v>
      </c>
      <c r="F164" s="137">
        <f t="shared" si="48"/>
        <v>0</v>
      </c>
      <c r="G164" s="137">
        <f t="shared" si="48"/>
        <v>0</v>
      </c>
      <c r="H164" s="137">
        <f t="shared" si="48"/>
        <v>0</v>
      </c>
      <c r="I164" s="137">
        <f t="shared" si="48"/>
        <v>0</v>
      </c>
      <c r="J164" s="137">
        <f t="shared" si="48"/>
        <v>0</v>
      </c>
      <c r="K164" s="137">
        <f t="shared" si="48"/>
        <v>0</v>
      </c>
      <c r="L164" s="137">
        <f t="shared" si="48"/>
        <v>0</v>
      </c>
      <c r="M164" s="137">
        <f t="shared" si="48"/>
        <v>0</v>
      </c>
      <c r="N164" s="137">
        <f t="shared" si="48"/>
        <v>0</v>
      </c>
      <c r="O164" s="137">
        <f t="shared" si="48"/>
        <v>0</v>
      </c>
      <c r="P164" s="137">
        <f t="shared" si="48"/>
        <v>0</v>
      </c>
      <c r="Q164" s="137">
        <f t="shared" si="48"/>
        <v>0</v>
      </c>
      <c r="R164" s="137">
        <f t="shared" si="48"/>
        <v>0</v>
      </c>
      <c r="S164" s="137">
        <f t="shared" si="49"/>
        <v>0</v>
      </c>
      <c r="T164" s="137">
        <f t="shared" si="49"/>
        <v>0</v>
      </c>
      <c r="U164" s="137">
        <f t="shared" si="49"/>
        <v>0</v>
      </c>
      <c r="V164" s="137">
        <f t="shared" si="49"/>
        <v>0</v>
      </c>
      <c r="W164" s="137">
        <f t="shared" si="49"/>
        <v>0</v>
      </c>
      <c r="X164" s="137">
        <f t="shared" si="49"/>
        <v>0</v>
      </c>
      <c r="Y164" s="137">
        <f t="shared" si="49"/>
        <v>0</v>
      </c>
      <c r="Z164" s="137">
        <f t="shared" si="49"/>
        <v>0</v>
      </c>
      <c r="AA164" s="137">
        <f t="shared" si="49"/>
        <v>0</v>
      </c>
      <c r="AB164" s="137">
        <f t="shared" si="49"/>
        <v>0</v>
      </c>
      <c r="AC164" s="137">
        <f t="shared" si="49"/>
        <v>0</v>
      </c>
      <c r="AD164" s="137">
        <f t="shared" si="49"/>
        <v>0</v>
      </c>
      <c r="AE164" s="137">
        <f t="shared" si="49"/>
        <v>0</v>
      </c>
      <c r="AF164" s="137">
        <f t="shared" si="49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7">
        <f t="shared" si="47"/>
        <v>0.8</v>
      </c>
      <c r="C165" s="136">
        <v>0.8</v>
      </c>
      <c r="D165" s="137">
        <f t="shared" si="48"/>
        <v>0.8</v>
      </c>
      <c r="E165" s="137">
        <f t="shared" si="48"/>
        <v>0.8</v>
      </c>
      <c r="F165" s="137">
        <f t="shared" si="48"/>
        <v>0.8</v>
      </c>
      <c r="G165" s="137">
        <f t="shared" si="48"/>
        <v>0.8</v>
      </c>
      <c r="H165" s="137">
        <f t="shared" si="48"/>
        <v>0.8</v>
      </c>
      <c r="I165" s="137">
        <f t="shared" si="48"/>
        <v>0.8</v>
      </c>
      <c r="J165" s="137">
        <f t="shared" si="48"/>
        <v>0.8</v>
      </c>
      <c r="K165" s="137">
        <f t="shared" si="48"/>
        <v>0.8</v>
      </c>
      <c r="L165" s="137">
        <f t="shared" si="48"/>
        <v>0.8</v>
      </c>
      <c r="M165" s="137">
        <f t="shared" si="48"/>
        <v>0.8</v>
      </c>
      <c r="N165" s="137">
        <f t="shared" si="48"/>
        <v>0.8</v>
      </c>
      <c r="O165" s="137">
        <f t="shared" si="48"/>
        <v>0.8</v>
      </c>
      <c r="P165" s="137">
        <f t="shared" si="48"/>
        <v>0.8</v>
      </c>
      <c r="Q165" s="137">
        <f t="shared" si="48"/>
        <v>0.8</v>
      </c>
      <c r="R165" s="137">
        <f t="shared" si="48"/>
        <v>0.8</v>
      </c>
      <c r="S165" s="137">
        <f t="shared" si="49"/>
        <v>0.8</v>
      </c>
      <c r="T165" s="137">
        <f t="shared" si="49"/>
        <v>0.8</v>
      </c>
      <c r="U165" s="137">
        <f t="shared" si="49"/>
        <v>0.8</v>
      </c>
      <c r="V165" s="137">
        <f t="shared" si="49"/>
        <v>0.8</v>
      </c>
      <c r="W165" s="137">
        <f t="shared" si="49"/>
        <v>0.8</v>
      </c>
      <c r="X165" s="137">
        <f t="shared" si="49"/>
        <v>0.8</v>
      </c>
      <c r="Y165" s="137">
        <f t="shared" si="49"/>
        <v>0.8</v>
      </c>
      <c r="Z165" s="137">
        <f t="shared" si="49"/>
        <v>0.8</v>
      </c>
      <c r="AA165" s="137">
        <f t="shared" si="49"/>
        <v>0.8</v>
      </c>
      <c r="AB165" s="137">
        <f t="shared" si="49"/>
        <v>0.8</v>
      </c>
      <c r="AC165" s="137">
        <f t="shared" si="49"/>
        <v>0.8</v>
      </c>
      <c r="AD165" s="137">
        <f t="shared" si="49"/>
        <v>0.8</v>
      </c>
      <c r="AE165" s="137">
        <f t="shared" si="49"/>
        <v>0.8</v>
      </c>
      <c r="AF165" s="137">
        <f t="shared" si="49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7">
        <f t="shared" si="47"/>
        <v>1.5</v>
      </c>
      <c r="C166" s="136">
        <v>1.5</v>
      </c>
      <c r="D166" s="137">
        <f t="shared" si="48"/>
        <v>1.5</v>
      </c>
      <c r="E166" s="137">
        <f t="shared" si="48"/>
        <v>1.5</v>
      </c>
      <c r="F166" s="137">
        <f t="shared" si="48"/>
        <v>1.5</v>
      </c>
      <c r="G166" s="137">
        <f t="shared" si="48"/>
        <v>1.5</v>
      </c>
      <c r="H166" s="137">
        <f t="shared" si="48"/>
        <v>1.5</v>
      </c>
      <c r="I166" s="137">
        <f t="shared" si="48"/>
        <v>1.5</v>
      </c>
      <c r="J166" s="137">
        <f t="shared" si="48"/>
        <v>1.5</v>
      </c>
      <c r="K166" s="137">
        <f t="shared" si="48"/>
        <v>1.5</v>
      </c>
      <c r="L166" s="137">
        <f t="shared" si="48"/>
        <v>1.5</v>
      </c>
      <c r="M166" s="137">
        <f t="shared" si="48"/>
        <v>1.5</v>
      </c>
      <c r="N166" s="137">
        <f t="shared" si="48"/>
        <v>1.5</v>
      </c>
      <c r="O166" s="137">
        <f t="shared" si="48"/>
        <v>1.5</v>
      </c>
      <c r="P166" s="137">
        <f t="shared" si="48"/>
        <v>1.5</v>
      </c>
      <c r="Q166" s="137">
        <f t="shared" si="48"/>
        <v>1.5</v>
      </c>
      <c r="R166" s="137">
        <f t="shared" si="48"/>
        <v>1.5</v>
      </c>
      <c r="S166" s="137">
        <f t="shared" si="49"/>
        <v>1.5</v>
      </c>
      <c r="T166" s="137">
        <f t="shared" si="49"/>
        <v>1.5</v>
      </c>
      <c r="U166" s="137">
        <f t="shared" si="49"/>
        <v>1.5</v>
      </c>
      <c r="V166" s="137">
        <f t="shared" si="49"/>
        <v>1.5</v>
      </c>
      <c r="W166" s="137">
        <f t="shared" si="49"/>
        <v>1.5</v>
      </c>
      <c r="X166" s="137">
        <f t="shared" si="49"/>
        <v>1.5</v>
      </c>
      <c r="Y166" s="137">
        <f t="shared" si="49"/>
        <v>1.5</v>
      </c>
      <c r="Z166" s="137">
        <f t="shared" si="49"/>
        <v>1.5</v>
      </c>
      <c r="AA166" s="137">
        <f t="shared" si="49"/>
        <v>1.5</v>
      </c>
      <c r="AB166" s="137">
        <f t="shared" si="49"/>
        <v>1.5</v>
      </c>
      <c r="AC166" s="137">
        <f t="shared" si="49"/>
        <v>1.5</v>
      </c>
      <c r="AD166" s="137">
        <f t="shared" si="49"/>
        <v>1.5</v>
      </c>
      <c r="AE166" s="137">
        <f t="shared" si="49"/>
        <v>1.5</v>
      </c>
      <c r="AF166" s="137">
        <f t="shared" si="49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7">
        <f t="shared" si="47"/>
        <v>1</v>
      </c>
      <c r="C167" s="136">
        <v>1</v>
      </c>
      <c r="D167" s="137">
        <f t="shared" si="48"/>
        <v>1</v>
      </c>
      <c r="E167" s="137">
        <f t="shared" si="48"/>
        <v>1</v>
      </c>
      <c r="F167" s="137">
        <f t="shared" si="48"/>
        <v>1</v>
      </c>
      <c r="G167" s="137">
        <f t="shared" si="48"/>
        <v>1</v>
      </c>
      <c r="H167" s="137">
        <f t="shared" si="48"/>
        <v>1</v>
      </c>
      <c r="I167" s="137">
        <f t="shared" si="48"/>
        <v>1</v>
      </c>
      <c r="J167" s="137">
        <f t="shared" si="48"/>
        <v>1</v>
      </c>
      <c r="K167" s="137">
        <f t="shared" si="48"/>
        <v>1</v>
      </c>
      <c r="L167" s="137">
        <f t="shared" si="48"/>
        <v>1</v>
      </c>
      <c r="M167" s="137">
        <f t="shared" si="48"/>
        <v>1</v>
      </c>
      <c r="N167" s="137">
        <f t="shared" si="48"/>
        <v>1</v>
      </c>
      <c r="O167" s="137">
        <f t="shared" si="48"/>
        <v>1</v>
      </c>
      <c r="P167" s="137">
        <f t="shared" si="48"/>
        <v>1</v>
      </c>
      <c r="Q167" s="137">
        <f t="shared" si="48"/>
        <v>1</v>
      </c>
      <c r="R167" s="137">
        <f t="shared" si="48"/>
        <v>1</v>
      </c>
      <c r="S167" s="137">
        <f t="shared" si="49"/>
        <v>1</v>
      </c>
      <c r="T167" s="137">
        <f t="shared" si="49"/>
        <v>1</v>
      </c>
      <c r="U167" s="137">
        <f t="shared" si="49"/>
        <v>1</v>
      </c>
      <c r="V167" s="137">
        <f t="shared" si="49"/>
        <v>1</v>
      </c>
      <c r="W167" s="137">
        <f t="shared" si="49"/>
        <v>1</v>
      </c>
      <c r="X167" s="137">
        <f t="shared" si="49"/>
        <v>1</v>
      </c>
      <c r="Y167" s="137">
        <f t="shared" si="49"/>
        <v>1</v>
      </c>
      <c r="Z167" s="137">
        <f t="shared" si="49"/>
        <v>1</v>
      </c>
      <c r="AA167" s="137">
        <f t="shared" si="49"/>
        <v>1</v>
      </c>
      <c r="AB167" s="137">
        <f t="shared" si="49"/>
        <v>1</v>
      </c>
      <c r="AC167" s="137">
        <f t="shared" si="49"/>
        <v>1</v>
      </c>
      <c r="AD167" s="137">
        <f t="shared" si="49"/>
        <v>1</v>
      </c>
      <c r="AE167" s="137">
        <f t="shared" si="49"/>
        <v>1</v>
      </c>
      <c r="AF167" s="137">
        <f t="shared" si="49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7"/>
      <c r="C168" s="136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7">
        <f t="shared" ref="B169:B176" si="50">AF169</f>
        <v>1</v>
      </c>
      <c r="C169" s="136">
        <v>1</v>
      </c>
      <c r="D169" s="137">
        <f t="shared" ref="D169:S176" si="51">C169</f>
        <v>1</v>
      </c>
      <c r="E169" s="137">
        <f t="shared" si="51"/>
        <v>1</v>
      </c>
      <c r="F169" s="137">
        <f t="shared" si="51"/>
        <v>1</v>
      </c>
      <c r="G169" s="137">
        <f t="shared" si="51"/>
        <v>1</v>
      </c>
      <c r="H169" s="137">
        <f t="shared" si="51"/>
        <v>1</v>
      </c>
      <c r="I169" s="137">
        <f t="shared" si="51"/>
        <v>1</v>
      </c>
      <c r="J169" s="137">
        <f t="shared" si="51"/>
        <v>1</v>
      </c>
      <c r="K169" s="137">
        <f t="shared" si="51"/>
        <v>1</v>
      </c>
      <c r="L169" s="137">
        <f t="shared" si="51"/>
        <v>1</v>
      </c>
      <c r="M169" s="137">
        <f t="shared" si="51"/>
        <v>1</v>
      </c>
      <c r="N169" s="137">
        <f t="shared" si="51"/>
        <v>1</v>
      </c>
      <c r="O169" s="137">
        <f t="shared" si="51"/>
        <v>1</v>
      </c>
      <c r="P169" s="137">
        <f t="shared" si="51"/>
        <v>1</v>
      </c>
      <c r="Q169" s="137">
        <f t="shared" si="51"/>
        <v>1</v>
      </c>
      <c r="R169" s="137">
        <f t="shared" si="51"/>
        <v>1</v>
      </c>
      <c r="S169" s="137">
        <f t="shared" si="51"/>
        <v>1</v>
      </c>
      <c r="T169" s="137">
        <f t="shared" ref="S169:AF176" si="52">S169</f>
        <v>1</v>
      </c>
      <c r="U169" s="137">
        <f t="shared" si="52"/>
        <v>1</v>
      </c>
      <c r="V169" s="137">
        <f t="shared" si="52"/>
        <v>1</v>
      </c>
      <c r="W169" s="137">
        <f t="shared" si="52"/>
        <v>1</v>
      </c>
      <c r="X169" s="137">
        <f t="shared" si="52"/>
        <v>1</v>
      </c>
      <c r="Y169" s="137">
        <f t="shared" si="52"/>
        <v>1</v>
      </c>
      <c r="Z169" s="137">
        <f t="shared" si="52"/>
        <v>1</v>
      </c>
      <c r="AA169" s="137">
        <f t="shared" si="52"/>
        <v>1</v>
      </c>
      <c r="AB169" s="137">
        <f t="shared" si="52"/>
        <v>1</v>
      </c>
      <c r="AC169" s="137">
        <f t="shared" si="52"/>
        <v>1</v>
      </c>
      <c r="AD169" s="137">
        <f t="shared" si="52"/>
        <v>1</v>
      </c>
      <c r="AE169" s="137">
        <f t="shared" si="52"/>
        <v>1</v>
      </c>
      <c r="AF169" s="137">
        <f t="shared" si="52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7">
        <f t="shared" si="50"/>
        <v>0.42</v>
      </c>
      <c r="C170" s="136">
        <v>0.42</v>
      </c>
      <c r="D170" s="137">
        <f t="shared" si="51"/>
        <v>0.42</v>
      </c>
      <c r="E170" s="137">
        <f t="shared" si="51"/>
        <v>0.42</v>
      </c>
      <c r="F170" s="137">
        <f t="shared" si="51"/>
        <v>0.42</v>
      </c>
      <c r="G170" s="137">
        <f t="shared" si="51"/>
        <v>0.42</v>
      </c>
      <c r="H170" s="137">
        <f t="shared" si="51"/>
        <v>0.42</v>
      </c>
      <c r="I170" s="137">
        <f t="shared" si="51"/>
        <v>0.42</v>
      </c>
      <c r="J170" s="137">
        <f t="shared" si="51"/>
        <v>0.42</v>
      </c>
      <c r="K170" s="137">
        <f t="shared" si="51"/>
        <v>0.42</v>
      </c>
      <c r="L170" s="137">
        <f t="shared" si="51"/>
        <v>0.42</v>
      </c>
      <c r="M170" s="137">
        <f t="shared" si="51"/>
        <v>0.42</v>
      </c>
      <c r="N170" s="137">
        <f t="shared" si="51"/>
        <v>0.42</v>
      </c>
      <c r="O170" s="137">
        <f t="shared" si="51"/>
        <v>0.42</v>
      </c>
      <c r="P170" s="137">
        <f t="shared" si="51"/>
        <v>0.42</v>
      </c>
      <c r="Q170" s="137">
        <f t="shared" si="51"/>
        <v>0.42</v>
      </c>
      <c r="R170" s="137">
        <f t="shared" si="51"/>
        <v>0.42</v>
      </c>
      <c r="S170" s="137">
        <f t="shared" si="52"/>
        <v>0.42</v>
      </c>
      <c r="T170" s="137">
        <f t="shared" si="52"/>
        <v>0.42</v>
      </c>
      <c r="U170" s="137">
        <f t="shared" si="52"/>
        <v>0.42</v>
      </c>
      <c r="V170" s="137">
        <f t="shared" si="52"/>
        <v>0.42</v>
      </c>
      <c r="W170" s="137">
        <f t="shared" si="52"/>
        <v>0.42</v>
      </c>
      <c r="X170" s="137">
        <f t="shared" si="52"/>
        <v>0.42</v>
      </c>
      <c r="Y170" s="137">
        <f t="shared" si="52"/>
        <v>0.42</v>
      </c>
      <c r="Z170" s="137">
        <f t="shared" si="52"/>
        <v>0.42</v>
      </c>
      <c r="AA170" s="137">
        <f t="shared" si="52"/>
        <v>0.42</v>
      </c>
      <c r="AB170" s="137">
        <f t="shared" si="52"/>
        <v>0.42</v>
      </c>
      <c r="AC170" s="137">
        <f t="shared" si="52"/>
        <v>0.42</v>
      </c>
      <c r="AD170" s="137">
        <f t="shared" si="52"/>
        <v>0.42</v>
      </c>
      <c r="AE170" s="137">
        <f t="shared" si="52"/>
        <v>0.42</v>
      </c>
      <c r="AF170" s="137">
        <f t="shared" si="52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7">
        <f t="shared" si="50"/>
        <v>0.46</v>
      </c>
      <c r="C171" s="136">
        <v>0.46</v>
      </c>
      <c r="D171" s="137">
        <f t="shared" si="51"/>
        <v>0.46</v>
      </c>
      <c r="E171" s="137">
        <f t="shared" si="51"/>
        <v>0.46</v>
      </c>
      <c r="F171" s="137">
        <f t="shared" si="51"/>
        <v>0.46</v>
      </c>
      <c r="G171" s="137">
        <f t="shared" si="51"/>
        <v>0.46</v>
      </c>
      <c r="H171" s="137">
        <f t="shared" si="51"/>
        <v>0.46</v>
      </c>
      <c r="I171" s="137">
        <f t="shared" si="51"/>
        <v>0.46</v>
      </c>
      <c r="J171" s="137">
        <f t="shared" si="51"/>
        <v>0.46</v>
      </c>
      <c r="K171" s="137">
        <f t="shared" si="51"/>
        <v>0.46</v>
      </c>
      <c r="L171" s="137">
        <f t="shared" si="51"/>
        <v>0.46</v>
      </c>
      <c r="M171" s="137">
        <f t="shared" si="51"/>
        <v>0.46</v>
      </c>
      <c r="N171" s="137">
        <f t="shared" si="51"/>
        <v>0.46</v>
      </c>
      <c r="O171" s="137">
        <f t="shared" si="51"/>
        <v>0.46</v>
      </c>
      <c r="P171" s="137">
        <f t="shared" si="51"/>
        <v>0.46</v>
      </c>
      <c r="Q171" s="137">
        <f t="shared" si="51"/>
        <v>0.46</v>
      </c>
      <c r="R171" s="137">
        <f t="shared" si="51"/>
        <v>0.46</v>
      </c>
      <c r="S171" s="137">
        <f t="shared" si="52"/>
        <v>0.46</v>
      </c>
      <c r="T171" s="137">
        <f t="shared" si="52"/>
        <v>0.46</v>
      </c>
      <c r="U171" s="137">
        <f t="shared" si="52"/>
        <v>0.46</v>
      </c>
      <c r="V171" s="137">
        <f t="shared" si="52"/>
        <v>0.46</v>
      </c>
      <c r="W171" s="137">
        <f t="shared" si="52"/>
        <v>0.46</v>
      </c>
      <c r="X171" s="137">
        <f t="shared" si="52"/>
        <v>0.46</v>
      </c>
      <c r="Y171" s="137">
        <f t="shared" si="52"/>
        <v>0.46</v>
      </c>
      <c r="Z171" s="137">
        <f t="shared" si="52"/>
        <v>0.46</v>
      </c>
      <c r="AA171" s="137">
        <f t="shared" si="52"/>
        <v>0.46</v>
      </c>
      <c r="AB171" s="137">
        <f t="shared" si="52"/>
        <v>0.46</v>
      </c>
      <c r="AC171" s="137">
        <f t="shared" si="52"/>
        <v>0.46</v>
      </c>
      <c r="AD171" s="137">
        <f t="shared" si="52"/>
        <v>0.46</v>
      </c>
      <c r="AE171" s="137">
        <f t="shared" si="52"/>
        <v>0.46</v>
      </c>
      <c r="AF171" s="137">
        <f t="shared" si="52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7">
        <f t="shared" si="50"/>
        <v>0.85</v>
      </c>
      <c r="C172" s="136">
        <v>0.85</v>
      </c>
      <c r="D172" s="137">
        <f t="shared" si="51"/>
        <v>0.85</v>
      </c>
      <c r="E172" s="137">
        <f t="shared" si="51"/>
        <v>0.85</v>
      </c>
      <c r="F172" s="137">
        <f t="shared" si="51"/>
        <v>0.85</v>
      </c>
      <c r="G172" s="137">
        <f t="shared" si="51"/>
        <v>0.85</v>
      </c>
      <c r="H172" s="137">
        <f t="shared" si="51"/>
        <v>0.85</v>
      </c>
      <c r="I172" s="137">
        <f t="shared" si="51"/>
        <v>0.85</v>
      </c>
      <c r="J172" s="137">
        <f t="shared" si="51"/>
        <v>0.85</v>
      </c>
      <c r="K172" s="137">
        <f t="shared" si="51"/>
        <v>0.85</v>
      </c>
      <c r="L172" s="137">
        <f t="shared" si="51"/>
        <v>0.85</v>
      </c>
      <c r="M172" s="137">
        <f t="shared" si="51"/>
        <v>0.85</v>
      </c>
      <c r="N172" s="137">
        <f t="shared" si="51"/>
        <v>0.85</v>
      </c>
      <c r="O172" s="137">
        <f t="shared" si="51"/>
        <v>0.85</v>
      </c>
      <c r="P172" s="137">
        <f t="shared" si="51"/>
        <v>0.85</v>
      </c>
      <c r="Q172" s="137">
        <f t="shared" si="51"/>
        <v>0.85</v>
      </c>
      <c r="R172" s="137">
        <f t="shared" si="51"/>
        <v>0.85</v>
      </c>
      <c r="S172" s="137">
        <f t="shared" si="52"/>
        <v>0.85</v>
      </c>
      <c r="T172" s="137">
        <f t="shared" si="52"/>
        <v>0.85</v>
      </c>
      <c r="U172" s="137">
        <f t="shared" si="52"/>
        <v>0.85</v>
      </c>
      <c r="V172" s="137">
        <f t="shared" si="52"/>
        <v>0.85</v>
      </c>
      <c r="W172" s="137">
        <f t="shared" si="52"/>
        <v>0.85</v>
      </c>
      <c r="X172" s="137">
        <f t="shared" si="52"/>
        <v>0.85</v>
      </c>
      <c r="Y172" s="137">
        <f t="shared" si="52"/>
        <v>0.85</v>
      </c>
      <c r="Z172" s="137">
        <f t="shared" si="52"/>
        <v>0.85</v>
      </c>
      <c r="AA172" s="137">
        <f t="shared" si="52"/>
        <v>0.85</v>
      </c>
      <c r="AB172" s="137">
        <f t="shared" si="52"/>
        <v>0.85</v>
      </c>
      <c r="AC172" s="137">
        <f t="shared" si="52"/>
        <v>0.85</v>
      </c>
      <c r="AD172" s="137">
        <f t="shared" si="52"/>
        <v>0.85</v>
      </c>
      <c r="AE172" s="137">
        <f t="shared" si="52"/>
        <v>0.85</v>
      </c>
      <c r="AF172" s="137">
        <f t="shared" si="52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7">
        <f t="shared" si="50"/>
        <v>0.9</v>
      </c>
      <c r="C173" s="136">
        <v>0.9</v>
      </c>
      <c r="D173" s="137">
        <f t="shared" si="51"/>
        <v>0.9</v>
      </c>
      <c r="E173" s="137">
        <f t="shared" si="51"/>
        <v>0.9</v>
      </c>
      <c r="F173" s="137">
        <f t="shared" si="51"/>
        <v>0.9</v>
      </c>
      <c r="G173" s="137">
        <f t="shared" si="51"/>
        <v>0.9</v>
      </c>
      <c r="H173" s="137">
        <f t="shared" si="51"/>
        <v>0.9</v>
      </c>
      <c r="I173" s="137">
        <f t="shared" si="51"/>
        <v>0.9</v>
      </c>
      <c r="J173" s="137">
        <f t="shared" si="51"/>
        <v>0.9</v>
      </c>
      <c r="K173" s="137">
        <f t="shared" si="51"/>
        <v>0.9</v>
      </c>
      <c r="L173" s="137">
        <f t="shared" si="51"/>
        <v>0.9</v>
      </c>
      <c r="M173" s="137">
        <f t="shared" si="51"/>
        <v>0.9</v>
      </c>
      <c r="N173" s="137">
        <f t="shared" si="51"/>
        <v>0.9</v>
      </c>
      <c r="O173" s="137">
        <f t="shared" si="51"/>
        <v>0.9</v>
      </c>
      <c r="P173" s="137">
        <f t="shared" si="51"/>
        <v>0.9</v>
      </c>
      <c r="Q173" s="137">
        <f t="shared" si="51"/>
        <v>0.9</v>
      </c>
      <c r="R173" s="137">
        <f t="shared" si="51"/>
        <v>0.9</v>
      </c>
      <c r="S173" s="137">
        <f t="shared" si="52"/>
        <v>0.9</v>
      </c>
      <c r="T173" s="137">
        <f t="shared" si="52"/>
        <v>0.9</v>
      </c>
      <c r="U173" s="137">
        <f t="shared" si="52"/>
        <v>0.9</v>
      </c>
      <c r="V173" s="137">
        <f t="shared" si="52"/>
        <v>0.9</v>
      </c>
      <c r="W173" s="137">
        <f t="shared" si="52"/>
        <v>0.9</v>
      </c>
      <c r="X173" s="137">
        <f t="shared" si="52"/>
        <v>0.9</v>
      </c>
      <c r="Y173" s="137">
        <f t="shared" si="52"/>
        <v>0.9</v>
      </c>
      <c r="Z173" s="137">
        <f t="shared" si="52"/>
        <v>0.9</v>
      </c>
      <c r="AA173" s="137">
        <f t="shared" si="52"/>
        <v>0.9</v>
      </c>
      <c r="AB173" s="137">
        <f t="shared" si="52"/>
        <v>0.9</v>
      </c>
      <c r="AC173" s="137">
        <f t="shared" si="52"/>
        <v>0.9</v>
      </c>
      <c r="AD173" s="137">
        <f t="shared" si="52"/>
        <v>0.9</v>
      </c>
      <c r="AE173" s="137">
        <f t="shared" si="52"/>
        <v>0.9</v>
      </c>
      <c r="AF173" s="137">
        <f t="shared" si="52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7">
        <f t="shared" si="50"/>
        <v>0.44</v>
      </c>
      <c r="C174" s="136">
        <v>0.44</v>
      </c>
      <c r="D174" s="137">
        <f t="shared" si="51"/>
        <v>0.44</v>
      </c>
      <c r="E174" s="137">
        <f t="shared" si="51"/>
        <v>0.44</v>
      </c>
      <c r="F174" s="137">
        <f t="shared" si="51"/>
        <v>0.44</v>
      </c>
      <c r="G174" s="137">
        <f t="shared" si="51"/>
        <v>0.44</v>
      </c>
      <c r="H174" s="137">
        <f t="shared" si="51"/>
        <v>0.44</v>
      </c>
      <c r="I174" s="137">
        <f t="shared" si="51"/>
        <v>0.44</v>
      </c>
      <c r="J174" s="137">
        <f t="shared" si="51"/>
        <v>0.44</v>
      </c>
      <c r="K174" s="137">
        <f t="shared" si="51"/>
        <v>0.44</v>
      </c>
      <c r="L174" s="137">
        <f t="shared" si="51"/>
        <v>0.44</v>
      </c>
      <c r="M174" s="137">
        <f t="shared" si="51"/>
        <v>0.44</v>
      </c>
      <c r="N174" s="137">
        <f t="shared" si="51"/>
        <v>0.44</v>
      </c>
      <c r="O174" s="137">
        <f t="shared" si="51"/>
        <v>0.44</v>
      </c>
      <c r="P174" s="137">
        <f t="shared" si="51"/>
        <v>0.44</v>
      </c>
      <c r="Q174" s="137">
        <f t="shared" si="51"/>
        <v>0.44</v>
      </c>
      <c r="R174" s="137">
        <f t="shared" si="51"/>
        <v>0.44</v>
      </c>
      <c r="S174" s="137">
        <f t="shared" si="52"/>
        <v>0.44</v>
      </c>
      <c r="T174" s="137">
        <f t="shared" si="52"/>
        <v>0.44</v>
      </c>
      <c r="U174" s="137">
        <f t="shared" si="52"/>
        <v>0.44</v>
      </c>
      <c r="V174" s="137">
        <f t="shared" si="52"/>
        <v>0.44</v>
      </c>
      <c r="W174" s="137">
        <f t="shared" si="52"/>
        <v>0.44</v>
      </c>
      <c r="X174" s="137">
        <f t="shared" si="52"/>
        <v>0.44</v>
      </c>
      <c r="Y174" s="137">
        <f t="shared" si="52"/>
        <v>0.44</v>
      </c>
      <c r="Z174" s="137">
        <f t="shared" si="52"/>
        <v>0.44</v>
      </c>
      <c r="AA174" s="137">
        <f t="shared" si="52"/>
        <v>0.44</v>
      </c>
      <c r="AB174" s="137">
        <f t="shared" si="52"/>
        <v>0.44</v>
      </c>
      <c r="AC174" s="137">
        <f t="shared" si="52"/>
        <v>0.44</v>
      </c>
      <c r="AD174" s="137">
        <f t="shared" si="52"/>
        <v>0.44</v>
      </c>
      <c r="AE174" s="137">
        <f t="shared" si="52"/>
        <v>0.44</v>
      </c>
      <c r="AF174" s="137">
        <f t="shared" si="52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7">
        <f t="shared" si="50"/>
        <v>2.1</v>
      </c>
      <c r="C175" s="136">
        <v>2.1</v>
      </c>
      <c r="D175" s="137">
        <f t="shared" si="51"/>
        <v>2.1</v>
      </c>
      <c r="E175" s="137">
        <f t="shared" si="51"/>
        <v>2.1</v>
      </c>
      <c r="F175" s="137">
        <f t="shared" si="51"/>
        <v>2.1</v>
      </c>
      <c r="G175" s="137">
        <f t="shared" si="51"/>
        <v>2.1</v>
      </c>
      <c r="H175" s="137">
        <f t="shared" si="51"/>
        <v>2.1</v>
      </c>
      <c r="I175" s="137">
        <f t="shared" si="51"/>
        <v>2.1</v>
      </c>
      <c r="J175" s="137">
        <f t="shared" si="51"/>
        <v>2.1</v>
      </c>
      <c r="K175" s="137">
        <f t="shared" si="51"/>
        <v>2.1</v>
      </c>
      <c r="L175" s="137">
        <f t="shared" si="51"/>
        <v>2.1</v>
      </c>
      <c r="M175" s="137">
        <f t="shared" si="51"/>
        <v>2.1</v>
      </c>
      <c r="N175" s="137">
        <f t="shared" si="51"/>
        <v>2.1</v>
      </c>
      <c r="O175" s="137">
        <f t="shared" si="51"/>
        <v>2.1</v>
      </c>
      <c r="P175" s="137">
        <f t="shared" si="51"/>
        <v>2.1</v>
      </c>
      <c r="Q175" s="137">
        <f t="shared" si="51"/>
        <v>2.1</v>
      </c>
      <c r="R175" s="137">
        <f t="shared" si="51"/>
        <v>2.1</v>
      </c>
      <c r="S175" s="137">
        <f t="shared" si="52"/>
        <v>2.1</v>
      </c>
      <c r="T175" s="137">
        <f t="shared" si="52"/>
        <v>2.1</v>
      </c>
      <c r="U175" s="137">
        <f t="shared" si="52"/>
        <v>2.1</v>
      </c>
      <c r="V175" s="137">
        <f t="shared" si="52"/>
        <v>2.1</v>
      </c>
      <c r="W175" s="137">
        <f t="shared" si="52"/>
        <v>2.1</v>
      </c>
      <c r="X175" s="137">
        <f t="shared" si="52"/>
        <v>2.1</v>
      </c>
      <c r="Y175" s="137">
        <f t="shared" si="52"/>
        <v>2.1</v>
      </c>
      <c r="Z175" s="137">
        <f t="shared" si="52"/>
        <v>2.1</v>
      </c>
      <c r="AA175" s="137">
        <f t="shared" si="52"/>
        <v>2.1</v>
      </c>
      <c r="AB175" s="137">
        <f t="shared" si="52"/>
        <v>2.1</v>
      </c>
      <c r="AC175" s="137">
        <f t="shared" si="52"/>
        <v>2.1</v>
      </c>
      <c r="AD175" s="137">
        <f t="shared" si="52"/>
        <v>2.1</v>
      </c>
      <c r="AE175" s="137">
        <f t="shared" si="52"/>
        <v>2.1</v>
      </c>
      <c r="AF175" s="137">
        <f t="shared" si="52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7">
        <f t="shared" si="50"/>
        <v>0.9</v>
      </c>
      <c r="C176" s="136">
        <v>0.9</v>
      </c>
      <c r="D176" s="137">
        <f t="shared" si="51"/>
        <v>0.9</v>
      </c>
      <c r="E176" s="137">
        <f t="shared" si="51"/>
        <v>0.9</v>
      </c>
      <c r="F176" s="137">
        <f t="shared" si="51"/>
        <v>0.9</v>
      </c>
      <c r="G176" s="137">
        <f t="shared" si="51"/>
        <v>0.9</v>
      </c>
      <c r="H176" s="137">
        <f t="shared" si="51"/>
        <v>0.9</v>
      </c>
      <c r="I176" s="137">
        <f t="shared" si="51"/>
        <v>0.9</v>
      </c>
      <c r="J176" s="137">
        <f t="shared" si="51"/>
        <v>0.9</v>
      </c>
      <c r="K176" s="137">
        <f t="shared" si="51"/>
        <v>0.9</v>
      </c>
      <c r="L176" s="137">
        <f t="shared" si="51"/>
        <v>0.9</v>
      </c>
      <c r="M176" s="137">
        <f t="shared" si="51"/>
        <v>0.9</v>
      </c>
      <c r="N176" s="137">
        <f t="shared" si="51"/>
        <v>0.9</v>
      </c>
      <c r="O176" s="137">
        <f t="shared" si="51"/>
        <v>0.9</v>
      </c>
      <c r="P176" s="137">
        <f t="shared" si="51"/>
        <v>0.9</v>
      </c>
      <c r="Q176" s="137">
        <f t="shared" si="51"/>
        <v>0.9</v>
      </c>
      <c r="R176" s="137">
        <f t="shared" si="51"/>
        <v>0.9</v>
      </c>
      <c r="S176" s="137">
        <f t="shared" si="52"/>
        <v>0.9</v>
      </c>
      <c r="T176" s="137">
        <f t="shared" si="52"/>
        <v>0.9</v>
      </c>
      <c r="U176" s="137">
        <f t="shared" si="52"/>
        <v>0.9</v>
      </c>
      <c r="V176" s="137">
        <f t="shared" si="52"/>
        <v>0.9</v>
      </c>
      <c r="W176" s="137">
        <f t="shared" si="52"/>
        <v>0.9</v>
      </c>
      <c r="X176" s="137">
        <f t="shared" si="52"/>
        <v>0.9</v>
      </c>
      <c r="Y176" s="137">
        <f t="shared" si="52"/>
        <v>0.9</v>
      </c>
      <c r="Z176" s="137">
        <f t="shared" si="52"/>
        <v>0.9</v>
      </c>
      <c r="AA176" s="137">
        <f t="shared" si="52"/>
        <v>0.9</v>
      </c>
      <c r="AB176" s="137">
        <f t="shared" si="52"/>
        <v>0.9</v>
      </c>
      <c r="AC176" s="137">
        <f t="shared" si="52"/>
        <v>0.9</v>
      </c>
      <c r="AD176" s="137">
        <f t="shared" si="52"/>
        <v>0.9</v>
      </c>
      <c r="AE176" s="137">
        <f t="shared" si="52"/>
        <v>0.9</v>
      </c>
      <c r="AF176" s="137">
        <f t="shared" si="52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7"/>
      <c r="C177" s="136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7">
        <f t="shared" ref="B178:B190" si="53">AF178</f>
        <v>0.57999999999999996</v>
      </c>
      <c r="C178" s="136">
        <v>0.57999999999999996</v>
      </c>
      <c r="D178" s="137">
        <f t="shared" ref="D178:S190" si="54">C178</f>
        <v>0.57999999999999996</v>
      </c>
      <c r="E178" s="137">
        <f t="shared" si="54"/>
        <v>0.57999999999999996</v>
      </c>
      <c r="F178" s="137">
        <f t="shared" si="54"/>
        <v>0.57999999999999996</v>
      </c>
      <c r="G178" s="137">
        <f t="shared" si="54"/>
        <v>0.57999999999999996</v>
      </c>
      <c r="H178" s="137">
        <f t="shared" si="54"/>
        <v>0.57999999999999996</v>
      </c>
      <c r="I178" s="137">
        <f t="shared" si="54"/>
        <v>0.57999999999999996</v>
      </c>
      <c r="J178" s="137">
        <f t="shared" si="54"/>
        <v>0.57999999999999996</v>
      </c>
      <c r="K178" s="137">
        <f t="shared" si="54"/>
        <v>0.57999999999999996</v>
      </c>
      <c r="L178" s="137">
        <f t="shared" si="54"/>
        <v>0.57999999999999996</v>
      </c>
      <c r="M178" s="137">
        <f t="shared" si="54"/>
        <v>0.57999999999999996</v>
      </c>
      <c r="N178" s="137">
        <f t="shared" si="54"/>
        <v>0.57999999999999996</v>
      </c>
      <c r="O178" s="137">
        <f t="shared" si="54"/>
        <v>0.57999999999999996</v>
      </c>
      <c r="P178" s="137">
        <f t="shared" si="54"/>
        <v>0.57999999999999996</v>
      </c>
      <c r="Q178" s="137">
        <f t="shared" si="54"/>
        <v>0.57999999999999996</v>
      </c>
      <c r="R178" s="137">
        <f t="shared" si="54"/>
        <v>0.57999999999999996</v>
      </c>
      <c r="S178" s="137">
        <f t="shared" si="54"/>
        <v>0.57999999999999996</v>
      </c>
      <c r="T178" s="137">
        <f t="shared" ref="S178:AF190" si="55">S178</f>
        <v>0.57999999999999996</v>
      </c>
      <c r="U178" s="137">
        <f t="shared" si="55"/>
        <v>0.57999999999999996</v>
      </c>
      <c r="V178" s="137">
        <f t="shared" si="55"/>
        <v>0.57999999999999996</v>
      </c>
      <c r="W178" s="137">
        <f t="shared" si="55"/>
        <v>0.57999999999999996</v>
      </c>
      <c r="X178" s="137">
        <f t="shared" si="55"/>
        <v>0.57999999999999996</v>
      </c>
      <c r="Y178" s="137">
        <f t="shared" si="55"/>
        <v>0.57999999999999996</v>
      </c>
      <c r="Z178" s="137">
        <f t="shared" si="55"/>
        <v>0.57999999999999996</v>
      </c>
      <c r="AA178" s="137">
        <f t="shared" si="55"/>
        <v>0.57999999999999996</v>
      </c>
      <c r="AB178" s="137">
        <f t="shared" si="55"/>
        <v>0.57999999999999996</v>
      </c>
      <c r="AC178" s="137">
        <f t="shared" si="55"/>
        <v>0.57999999999999996</v>
      </c>
      <c r="AD178" s="137">
        <f t="shared" si="55"/>
        <v>0.57999999999999996</v>
      </c>
      <c r="AE178" s="137">
        <f t="shared" si="55"/>
        <v>0.57999999999999996</v>
      </c>
      <c r="AF178" s="137">
        <f t="shared" si="55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7">
        <f t="shared" si="53"/>
        <v>0.8</v>
      </c>
      <c r="C179" s="136">
        <v>0.8</v>
      </c>
      <c r="D179" s="137">
        <f t="shared" si="54"/>
        <v>0.8</v>
      </c>
      <c r="E179" s="137">
        <f t="shared" si="54"/>
        <v>0.8</v>
      </c>
      <c r="F179" s="137">
        <f t="shared" si="54"/>
        <v>0.8</v>
      </c>
      <c r="G179" s="137">
        <f t="shared" si="54"/>
        <v>0.8</v>
      </c>
      <c r="H179" s="137">
        <f t="shared" si="54"/>
        <v>0.8</v>
      </c>
      <c r="I179" s="137">
        <f t="shared" si="54"/>
        <v>0.8</v>
      </c>
      <c r="J179" s="137">
        <f t="shared" si="54"/>
        <v>0.8</v>
      </c>
      <c r="K179" s="137">
        <f t="shared" si="54"/>
        <v>0.8</v>
      </c>
      <c r="L179" s="137">
        <f t="shared" si="54"/>
        <v>0.8</v>
      </c>
      <c r="M179" s="137">
        <f t="shared" si="54"/>
        <v>0.8</v>
      </c>
      <c r="N179" s="137">
        <f t="shared" si="54"/>
        <v>0.8</v>
      </c>
      <c r="O179" s="137">
        <f t="shared" si="54"/>
        <v>0.8</v>
      </c>
      <c r="P179" s="137">
        <f t="shared" si="54"/>
        <v>0.8</v>
      </c>
      <c r="Q179" s="137">
        <f t="shared" si="54"/>
        <v>0.8</v>
      </c>
      <c r="R179" s="137">
        <f t="shared" si="54"/>
        <v>0.8</v>
      </c>
      <c r="S179" s="137">
        <f t="shared" si="54"/>
        <v>0.8</v>
      </c>
      <c r="T179" s="137">
        <f t="shared" si="55"/>
        <v>0.8</v>
      </c>
      <c r="U179" s="137">
        <f t="shared" si="55"/>
        <v>0.8</v>
      </c>
      <c r="V179" s="137">
        <f t="shared" si="55"/>
        <v>0.8</v>
      </c>
      <c r="W179" s="137">
        <f t="shared" si="55"/>
        <v>0.8</v>
      </c>
      <c r="X179" s="137">
        <f t="shared" si="55"/>
        <v>0.8</v>
      </c>
      <c r="Y179" s="137">
        <f t="shared" si="55"/>
        <v>0.8</v>
      </c>
      <c r="Z179" s="137">
        <f t="shared" si="55"/>
        <v>0.8</v>
      </c>
      <c r="AA179" s="137">
        <f t="shared" si="55"/>
        <v>0.8</v>
      </c>
      <c r="AB179" s="137">
        <f t="shared" si="55"/>
        <v>0.8</v>
      </c>
      <c r="AC179" s="137">
        <f t="shared" si="55"/>
        <v>0.8</v>
      </c>
      <c r="AD179" s="137">
        <f t="shared" si="55"/>
        <v>0.8</v>
      </c>
      <c r="AE179" s="137">
        <f t="shared" si="55"/>
        <v>0.8</v>
      </c>
      <c r="AF179" s="137">
        <f t="shared" si="55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7">
        <f t="shared" si="53"/>
        <v>0</v>
      </c>
      <c r="C180" s="136">
        <v>0</v>
      </c>
      <c r="D180" s="137">
        <f t="shared" si="54"/>
        <v>0</v>
      </c>
      <c r="E180" s="137">
        <f t="shared" si="54"/>
        <v>0</v>
      </c>
      <c r="F180" s="137">
        <f t="shared" si="54"/>
        <v>0</v>
      </c>
      <c r="G180" s="137">
        <f t="shared" si="54"/>
        <v>0</v>
      </c>
      <c r="H180" s="137">
        <f t="shared" si="54"/>
        <v>0</v>
      </c>
      <c r="I180" s="137">
        <f t="shared" si="54"/>
        <v>0</v>
      </c>
      <c r="J180" s="137">
        <f t="shared" si="54"/>
        <v>0</v>
      </c>
      <c r="K180" s="137">
        <f t="shared" si="54"/>
        <v>0</v>
      </c>
      <c r="L180" s="137">
        <f t="shared" si="54"/>
        <v>0</v>
      </c>
      <c r="M180" s="137">
        <f t="shared" si="54"/>
        <v>0</v>
      </c>
      <c r="N180" s="137">
        <f t="shared" si="54"/>
        <v>0</v>
      </c>
      <c r="O180" s="137">
        <f t="shared" si="54"/>
        <v>0</v>
      </c>
      <c r="P180" s="137">
        <f t="shared" si="54"/>
        <v>0</v>
      </c>
      <c r="Q180" s="137">
        <f t="shared" si="54"/>
        <v>0</v>
      </c>
      <c r="R180" s="137">
        <f t="shared" si="54"/>
        <v>0</v>
      </c>
      <c r="S180" s="137">
        <f t="shared" si="54"/>
        <v>0</v>
      </c>
      <c r="T180" s="137">
        <f t="shared" si="55"/>
        <v>0</v>
      </c>
      <c r="U180" s="137">
        <f t="shared" si="55"/>
        <v>0</v>
      </c>
      <c r="V180" s="137">
        <f t="shared" si="55"/>
        <v>0</v>
      </c>
      <c r="W180" s="137">
        <f t="shared" si="55"/>
        <v>0</v>
      </c>
      <c r="X180" s="137">
        <f t="shared" si="55"/>
        <v>0</v>
      </c>
      <c r="Y180" s="137">
        <f t="shared" si="55"/>
        <v>0</v>
      </c>
      <c r="Z180" s="137">
        <f t="shared" si="55"/>
        <v>0</v>
      </c>
      <c r="AA180" s="137">
        <f t="shared" si="55"/>
        <v>0</v>
      </c>
      <c r="AB180" s="137">
        <f t="shared" si="55"/>
        <v>0</v>
      </c>
      <c r="AC180" s="137">
        <f t="shared" si="55"/>
        <v>0</v>
      </c>
      <c r="AD180" s="137">
        <f t="shared" si="55"/>
        <v>0</v>
      </c>
      <c r="AE180" s="137">
        <f t="shared" si="55"/>
        <v>0</v>
      </c>
      <c r="AF180" s="137">
        <f t="shared" si="55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7">
        <f t="shared" si="53"/>
        <v>0.6</v>
      </c>
      <c r="C181" s="136">
        <v>0.6</v>
      </c>
      <c r="D181" s="137">
        <f t="shared" si="54"/>
        <v>0.6</v>
      </c>
      <c r="E181" s="137">
        <f t="shared" si="54"/>
        <v>0.6</v>
      </c>
      <c r="F181" s="137">
        <f t="shared" si="54"/>
        <v>0.6</v>
      </c>
      <c r="G181" s="137">
        <f t="shared" si="54"/>
        <v>0.6</v>
      </c>
      <c r="H181" s="137">
        <f t="shared" si="54"/>
        <v>0.6</v>
      </c>
      <c r="I181" s="137">
        <f t="shared" si="54"/>
        <v>0.6</v>
      </c>
      <c r="J181" s="137">
        <f t="shared" si="54"/>
        <v>0.6</v>
      </c>
      <c r="K181" s="137">
        <f t="shared" si="54"/>
        <v>0.6</v>
      </c>
      <c r="L181" s="137">
        <f t="shared" si="54"/>
        <v>0.6</v>
      </c>
      <c r="M181" s="137">
        <f t="shared" si="54"/>
        <v>0.6</v>
      </c>
      <c r="N181" s="137">
        <f t="shared" si="54"/>
        <v>0.6</v>
      </c>
      <c r="O181" s="137">
        <f t="shared" si="54"/>
        <v>0.6</v>
      </c>
      <c r="P181" s="137">
        <f t="shared" si="54"/>
        <v>0.6</v>
      </c>
      <c r="Q181" s="137">
        <f t="shared" si="54"/>
        <v>0.6</v>
      </c>
      <c r="R181" s="137">
        <f t="shared" si="54"/>
        <v>0.6</v>
      </c>
      <c r="S181" s="137">
        <f t="shared" si="54"/>
        <v>0.6</v>
      </c>
      <c r="T181" s="137">
        <f t="shared" si="55"/>
        <v>0.6</v>
      </c>
      <c r="U181" s="137">
        <f t="shared" si="55"/>
        <v>0.6</v>
      </c>
      <c r="V181" s="137">
        <f t="shared" si="55"/>
        <v>0.6</v>
      </c>
      <c r="W181" s="137">
        <f t="shared" si="55"/>
        <v>0.6</v>
      </c>
      <c r="X181" s="137">
        <f t="shared" si="55"/>
        <v>0.6</v>
      </c>
      <c r="Y181" s="137">
        <f t="shared" si="55"/>
        <v>0.6</v>
      </c>
      <c r="Z181" s="137">
        <f t="shared" si="55"/>
        <v>0.6</v>
      </c>
      <c r="AA181" s="137">
        <f t="shared" si="55"/>
        <v>0.6</v>
      </c>
      <c r="AB181" s="137">
        <f t="shared" si="55"/>
        <v>0.6</v>
      </c>
      <c r="AC181" s="137">
        <f t="shared" si="55"/>
        <v>0.6</v>
      </c>
      <c r="AD181" s="137">
        <f t="shared" si="55"/>
        <v>0.6</v>
      </c>
      <c r="AE181" s="137">
        <f t="shared" si="55"/>
        <v>0.6</v>
      </c>
      <c r="AF181" s="137">
        <f t="shared" si="55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7">
        <f t="shared" si="53"/>
        <v>0.6</v>
      </c>
      <c r="C182" s="136">
        <v>0.6</v>
      </c>
      <c r="D182" s="137">
        <f t="shared" si="54"/>
        <v>0.6</v>
      </c>
      <c r="E182" s="137">
        <f t="shared" si="54"/>
        <v>0.6</v>
      </c>
      <c r="F182" s="137">
        <f t="shared" si="54"/>
        <v>0.6</v>
      </c>
      <c r="G182" s="137">
        <f t="shared" si="54"/>
        <v>0.6</v>
      </c>
      <c r="H182" s="137">
        <f t="shared" si="54"/>
        <v>0.6</v>
      </c>
      <c r="I182" s="137">
        <f t="shared" si="54"/>
        <v>0.6</v>
      </c>
      <c r="J182" s="137">
        <f t="shared" si="54"/>
        <v>0.6</v>
      </c>
      <c r="K182" s="137">
        <f t="shared" si="54"/>
        <v>0.6</v>
      </c>
      <c r="L182" s="137">
        <f t="shared" si="54"/>
        <v>0.6</v>
      </c>
      <c r="M182" s="137">
        <f t="shared" si="54"/>
        <v>0.6</v>
      </c>
      <c r="N182" s="137">
        <f t="shared" si="54"/>
        <v>0.6</v>
      </c>
      <c r="O182" s="137">
        <f t="shared" si="54"/>
        <v>0.6</v>
      </c>
      <c r="P182" s="137">
        <f t="shared" si="54"/>
        <v>0.6</v>
      </c>
      <c r="Q182" s="137">
        <f t="shared" si="54"/>
        <v>0.6</v>
      </c>
      <c r="R182" s="137">
        <f t="shared" si="54"/>
        <v>0.6</v>
      </c>
      <c r="S182" s="137">
        <f t="shared" si="54"/>
        <v>0.6</v>
      </c>
      <c r="T182" s="137">
        <f t="shared" si="55"/>
        <v>0.6</v>
      </c>
      <c r="U182" s="137">
        <f t="shared" si="55"/>
        <v>0.6</v>
      </c>
      <c r="V182" s="137">
        <f t="shared" si="55"/>
        <v>0.6</v>
      </c>
      <c r="W182" s="137">
        <f t="shared" si="55"/>
        <v>0.6</v>
      </c>
      <c r="X182" s="137">
        <f t="shared" si="55"/>
        <v>0.6</v>
      </c>
      <c r="Y182" s="137">
        <f t="shared" si="55"/>
        <v>0.6</v>
      </c>
      <c r="Z182" s="137">
        <f t="shared" si="55"/>
        <v>0.6</v>
      </c>
      <c r="AA182" s="137">
        <f t="shared" si="55"/>
        <v>0.6</v>
      </c>
      <c r="AB182" s="137">
        <f t="shared" si="55"/>
        <v>0.6</v>
      </c>
      <c r="AC182" s="137">
        <f t="shared" si="55"/>
        <v>0.6</v>
      </c>
      <c r="AD182" s="137">
        <f t="shared" si="55"/>
        <v>0.6</v>
      </c>
      <c r="AE182" s="137">
        <f t="shared" si="55"/>
        <v>0.6</v>
      </c>
      <c r="AF182" s="137">
        <f t="shared" si="55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7">
        <f t="shared" si="53"/>
        <v>0.35</v>
      </c>
      <c r="C183" s="136">
        <v>0.35</v>
      </c>
      <c r="D183" s="137">
        <f t="shared" si="54"/>
        <v>0.35</v>
      </c>
      <c r="E183" s="137">
        <f t="shared" si="54"/>
        <v>0.35</v>
      </c>
      <c r="F183" s="137">
        <f t="shared" si="54"/>
        <v>0.35</v>
      </c>
      <c r="G183" s="137">
        <f t="shared" si="54"/>
        <v>0.35</v>
      </c>
      <c r="H183" s="137">
        <f t="shared" si="54"/>
        <v>0.35</v>
      </c>
      <c r="I183" s="137">
        <f t="shared" si="54"/>
        <v>0.35</v>
      </c>
      <c r="J183" s="137">
        <f t="shared" si="54"/>
        <v>0.35</v>
      </c>
      <c r="K183" s="137">
        <f t="shared" si="54"/>
        <v>0.35</v>
      </c>
      <c r="L183" s="137">
        <f t="shared" si="54"/>
        <v>0.35</v>
      </c>
      <c r="M183" s="137">
        <f t="shared" si="54"/>
        <v>0.35</v>
      </c>
      <c r="N183" s="137">
        <f t="shared" si="54"/>
        <v>0.35</v>
      </c>
      <c r="O183" s="137">
        <f t="shared" si="54"/>
        <v>0.35</v>
      </c>
      <c r="P183" s="137">
        <f t="shared" si="54"/>
        <v>0.35</v>
      </c>
      <c r="Q183" s="137">
        <f t="shared" si="54"/>
        <v>0.35</v>
      </c>
      <c r="R183" s="137">
        <f t="shared" si="54"/>
        <v>0.35</v>
      </c>
      <c r="S183" s="137">
        <f t="shared" si="54"/>
        <v>0.35</v>
      </c>
      <c r="T183" s="137">
        <f t="shared" si="55"/>
        <v>0.35</v>
      </c>
      <c r="U183" s="137">
        <f t="shared" si="55"/>
        <v>0.35</v>
      </c>
      <c r="V183" s="137">
        <f t="shared" si="55"/>
        <v>0.35</v>
      </c>
      <c r="W183" s="137">
        <f t="shared" si="55"/>
        <v>0.35</v>
      </c>
      <c r="X183" s="137">
        <f t="shared" si="55"/>
        <v>0.35</v>
      </c>
      <c r="Y183" s="137">
        <f t="shared" si="55"/>
        <v>0.35</v>
      </c>
      <c r="Z183" s="137">
        <f t="shared" si="55"/>
        <v>0.35</v>
      </c>
      <c r="AA183" s="137">
        <f t="shared" si="55"/>
        <v>0.35</v>
      </c>
      <c r="AB183" s="137">
        <f t="shared" si="55"/>
        <v>0.35</v>
      </c>
      <c r="AC183" s="137">
        <f t="shared" si="55"/>
        <v>0.35</v>
      </c>
      <c r="AD183" s="137">
        <f t="shared" si="55"/>
        <v>0.35</v>
      </c>
      <c r="AE183" s="137">
        <f t="shared" si="55"/>
        <v>0.35</v>
      </c>
      <c r="AF183" s="137">
        <f t="shared" si="55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7">
        <f t="shared" si="53"/>
        <v>0.28999999999999998</v>
      </c>
      <c r="C184" s="136">
        <v>0.28999999999999998</v>
      </c>
      <c r="D184" s="137">
        <f t="shared" si="54"/>
        <v>0.28999999999999998</v>
      </c>
      <c r="E184" s="137">
        <f t="shared" si="54"/>
        <v>0.28999999999999998</v>
      </c>
      <c r="F184" s="137">
        <f t="shared" si="54"/>
        <v>0.28999999999999998</v>
      </c>
      <c r="G184" s="137">
        <f t="shared" si="54"/>
        <v>0.28999999999999998</v>
      </c>
      <c r="H184" s="137">
        <f t="shared" si="54"/>
        <v>0.28999999999999998</v>
      </c>
      <c r="I184" s="137">
        <f t="shared" si="54"/>
        <v>0.28999999999999998</v>
      </c>
      <c r="J184" s="137">
        <f t="shared" si="54"/>
        <v>0.28999999999999998</v>
      </c>
      <c r="K184" s="137">
        <f t="shared" si="54"/>
        <v>0.28999999999999998</v>
      </c>
      <c r="L184" s="137">
        <f t="shared" si="54"/>
        <v>0.28999999999999998</v>
      </c>
      <c r="M184" s="137">
        <f t="shared" si="54"/>
        <v>0.28999999999999998</v>
      </c>
      <c r="N184" s="137">
        <f t="shared" si="54"/>
        <v>0.28999999999999998</v>
      </c>
      <c r="O184" s="137">
        <f t="shared" si="54"/>
        <v>0.28999999999999998</v>
      </c>
      <c r="P184" s="137">
        <f t="shared" si="54"/>
        <v>0.28999999999999998</v>
      </c>
      <c r="Q184" s="137">
        <f t="shared" si="54"/>
        <v>0.28999999999999998</v>
      </c>
      <c r="R184" s="137">
        <f t="shared" si="54"/>
        <v>0.28999999999999998</v>
      </c>
      <c r="S184" s="137">
        <f t="shared" si="54"/>
        <v>0.28999999999999998</v>
      </c>
      <c r="T184" s="137">
        <f t="shared" si="55"/>
        <v>0.28999999999999998</v>
      </c>
      <c r="U184" s="137">
        <f t="shared" si="55"/>
        <v>0.28999999999999998</v>
      </c>
      <c r="V184" s="137">
        <f t="shared" si="55"/>
        <v>0.28999999999999998</v>
      </c>
      <c r="W184" s="137">
        <f t="shared" si="55"/>
        <v>0.28999999999999998</v>
      </c>
      <c r="X184" s="137">
        <f t="shared" si="55"/>
        <v>0.28999999999999998</v>
      </c>
      <c r="Y184" s="137">
        <f t="shared" si="55"/>
        <v>0.28999999999999998</v>
      </c>
      <c r="Z184" s="137">
        <f t="shared" si="55"/>
        <v>0.28999999999999998</v>
      </c>
      <c r="AA184" s="137">
        <f t="shared" si="55"/>
        <v>0.28999999999999998</v>
      </c>
      <c r="AB184" s="137">
        <f t="shared" si="55"/>
        <v>0.28999999999999998</v>
      </c>
      <c r="AC184" s="137">
        <f t="shared" si="55"/>
        <v>0.28999999999999998</v>
      </c>
      <c r="AD184" s="137">
        <f t="shared" si="55"/>
        <v>0.28999999999999998</v>
      </c>
      <c r="AE184" s="137">
        <f t="shared" si="55"/>
        <v>0.28999999999999998</v>
      </c>
      <c r="AF184" s="137">
        <f t="shared" si="55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7">
        <f t="shared" si="53"/>
        <v>0.06</v>
      </c>
      <c r="C185" s="136">
        <v>0.06</v>
      </c>
      <c r="D185" s="137">
        <f t="shared" si="54"/>
        <v>0.06</v>
      </c>
      <c r="E185" s="137">
        <f t="shared" si="54"/>
        <v>0.06</v>
      </c>
      <c r="F185" s="137">
        <f t="shared" si="54"/>
        <v>0.06</v>
      </c>
      <c r="G185" s="137">
        <f t="shared" si="54"/>
        <v>0.06</v>
      </c>
      <c r="H185" s="137">
        <f t="shared" si="54"/>
        <v>0.06</v>
      </c>
      <c r="I185" s="137">
        <f t="shared" si="54"/>
        <v>0.06</v>
      </c>
      <c r="J185" s="137">
        <f t="shared" si="54"/>
        <v>0.06</v>
      </c>
      <c r="K185" s="137">
        <f t="shared" si="54"/>
        <v>0.06</v>
      </c>
      <c r="L185" s="137">
        <f t="shared" si="54"/>
        <v>0.06</v>
      </c>
      <c r="M185" s="137">
        <f t="shared" si="54"/>
        <v>0.06</v>
      </c>
      <c r="N185" s="137">
        <f t="shared" si="54"/>
        <v>0.06</v>
      </c>
      <c r="O185" s="137">
        <f t="shared" si="54"/>
        <v>0.06</v>
      </c>
      <c r="P185" s="137">
        <f t="shared" si="54"/>
        <v>0.06</v>
      </c>
      <c r="Q185" s="137">
        <f t="shared" si="54"/>
        <v>0.06</v>
      </c>
      <c r="R185" s="137">
        <f t="shared" si="54"/>
        <v>0.06</v>
      </c>
      <c r="S185" s="137">
        <f t="shared" si="54"/>
        <v>0.06</v>
      </c>
      <c r="T185" s="137">
        <f t="shared" si="55"/>
        <v>0.06</v>
      </c>
      <c r="U185" s="137">
        <f t="shared" si="55"/>
        <v>0.06</v>
      </c>
      <c r="V185" s="137">
        <f t="shared" si="55"/>
        <v>0.06</v>
      </c>
      <c r="W185" s="137">
        <f t="shared" si="55"/>
        <v>0.06</v>
      </c>
      <c r="X185" s="137">
        <f t="shared" si="55"/>
        <v>0.06</v>
      </c>
      <c r="Y185" s="137">
        <f t="shared" si="55"/>
        <v>0.06</v>
      </c>
      <c r="Z185" s="137">
        <f t="shared" si="55"/>
        <v>0.06</v>
      </c>
      <c r="AA185" s="137">
        <f t="shared" si="55"/>
        <v>0.06</v>
      </c>
      <c r="AB185" s="137">
        <f t="shared" si="55"/>
        <v>0.06</v>
      </c>
      <c r="AC185" s="137">
        <f t="shared" si="55"/>
        <v>0.06</v>
      </c>
      <c r="AD185" s="137">
        <f t="shared" si="55"/>
        <v>0.06</v>
      </c>
      <c r="AE185" s="137">
        <f t="shared" si="55"/>
        <v>0.06</v>
      </c>
      <c r="AF185" s="137">
        <f t="shared" si="55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7">
        <f t="shared" si="53"/>
        <v>0.11</v>
      </c>
      <c r="C186" s="136">
        <v>0.11</v>
      </c>
      <c r="D186" s="137">
        <f t="shared" si="54"/>
        <v>0.11</v>
      </c>
      <c r="E186" s="137">
        <f t="shared" si="54"/>
        <v>0.11</v>
      </c>
      <c r="F186" s="137">
        <f t="shared" si="54"/>
        <v>0.11</v>
      </c>
      <c r="G186" s="137">
        <f t="shared" si="54"/>
        <v>0.11</v>
      </c>
      <c r="H186" s="137">
        <f t="shared" si="54"/>
        <v>0.11</v>
      </c>
      <c r="I186" s="137">
        <f t="shared" si="54"/>
        <v>0.11</v>
      </c>
      <c r="J186" s="137">
        <f t="shared" si="54"/>
        <v>0.11</v>
      </c>
      <c r="K186" s="137">
        <f t="shared" si="54"/>
        <v>0.11</v>
      </c>
      <c r="L186" s="137">
        <f t="shared" si="54"/>
        <v>0.11</v>
      </c>
      <c r="M186" s="137">
        <f t="shared" si="54"/>
        <v>0.11</v>
      </c>
      <c r="N186" s="137">
        <f t="shared" si="54"/>
        <v>0.11</v>
      </c>
      <c r="O186" s="137">
        <f t="shared" si="54"/>
        <v>0.11</v>
      </c>
      <c r="P186" s="137">
        <f t="shared" si="54"/>
        <v>0.11</v>
      </c>
      <c r="Q186" s="137">
        <f t="shared" si="54"/>
        <v>0.11</v>
      </c>
      <c r="R186" s="137">
        <f t="shared" si="54"/>
        <v>0.11</v>
      </c>
      <c r="S186" s="137">
        <f t="shared" si="54"/>
        <v>0.11</v>
      </c>
      <c r="T186" s="137">
        <f t="shared" si="55"/>
        <v>0.11</v>
      </c>
      <c r="U186" s="137">
        <f t="shared" si="55"/>
        <v>0.11</v>
      </c>
      <c r="V186" s="137">
        <f t="shared" si="55"/>
        <v>0.11</v>
      </c>
      <c r="W186" s="137">
        <f t="shared" si="55"/>
        <v>0.11</v>
      </c>
      <c r="X186" s="137">
        <f t="shared" si="55"/>
        <v>0.11</v>
      </c>
      <c r="Y186" s="137">
        <f t="shared" si="55"/>
        <v>0.11</v>
      </c>
      <c r="Z186" s="137">
        <f t="shared" si="55"/>
        <v>0.11</v>
      </c>
      <c r="AA186" s="137">
        <f t="shared" si="55"/>
        <v>0.11</v>
      </c>
      <c r="AB186" s="137">
        <f t="shared" si="55"/>
        <v>0.11</v>
      </c>
      <c r="AC186" s="137">
        <f t="shared" si="55"/>
        <v>0.11</v>
      </c>
      <c r="AD186" s="137">
        <f t="shared" si="55"/>
        <v>0.11</v>
      </c>
      <c r="AE186" s="137">
        <f t="shared" si="55"/>
        <v>0.11</v>
      </c>
      <c r="AF186" s="137">
        <f t="shared" si="55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7">
        <f t="shared" si="53"/>
        <v>0.1</v>
      </c>
      <c r="C187" s="136">
        <v>0.1</v>
      </c>
      <c r="D187" s="137">
        <f t="shared" si="54"/>
        <v>0.1</v>
      </c>
      <c r="E187" s="137">
        <f t="shared" si="54"/>
        <v>0.1</v>
      </c>
      <c r="F187" s="137">
        <f t="shared" si="54"/>
        <v>0.1</v>
      </c>
      <c r="G187" s="137">
        <f t="shared" si="54"/>
        <v>0.1</v>
      </c>
      <c r="H187" s="137">
        <f t="shared" si="54"/>
        <v>0.1</v>
      </c>
      <c r="I187" s="137">
        <f t="shared" si="54"/>
        <v>0.1</v>
      </c>
      <c r="J187" s="137">
        <f t="shared" si="54"/>
        <v>0.1</v>
      </c>
      <c r="K187" s="137">
        <f t="shared" si="54"/>
        <v>0.1</v>
      </c>
      <c r="L187" s="137">
        <f t="shared" si="54"/>
        <v>0.1</v>
      </c>
      <c r="M187" s="137">
        <f t="shared" si="54"/>
        <v>0.1</v>
      </c>
      <c r="N187" s="137">
        <f t="shared" si="54"/>
        <v>0.1</v>
      </c>
      <c r="O187" s="137">
        <f t="shared" si="54"/>
        <v>0.1</v>
      </c>
      <c r="P187" s="137">
        <f t="shared" si="54"/>
        <v>0.1</v>
      </c>
      <c r="Q187" s="137">
        <f t="shared" si="54"/>
        <v>0.1</v>
      </c>
      <c r="R187" s="137">
        <f t="shared" si="54"/>
        <v>0.1</v>
      </c>
      <c r="S187" s="137">
        <f t="shared" si="55"/>
        <v>0.1</v>
      </c>
      <c r="T187" s="137">
        <f t="shared" si="55"/>
        <v>0.1</v>
      </c>
      <c r="U187" s="137">
        <f t="shared" si="55"/>
        <v>0.1</v>
      </c>
      <c r="V187" s="137">
        <f t="shared" si="55"/>
        <v>0.1</v>
      </c>
      <c r="W187" s="137">
        <f t="shared" si="55"/>
        <v>0.1</v>
      </c>
      <c r="X187" s="137">
        <f t="shared" si="55"/>
        <v>0.1</v>
      </c>
      <c r="Y187" s="137">
        <f t="shared" si="55"/>
        <v>0.1</v>
      </c>
      <c r="Z187" s="137">
        <f t="shared" si="55"/>
        <v>0.1</v>
      </c>
      <c r="AA187" s="137">
        <f t="shared" si="55"/>
        <v>0.1</v>
      </c>
      <c r="AB187" s="137">
        <f t="shared" si="55"/>
        <v>0.1</v>
      </c>
      <c r="AC187" s="137">
        <f t="shared" si="55"/>
        <v>0.1</v>
      </c>
      <c r="AD187" s="137">
        <f t="shared" si="55"/>
        <v>0.1</v>
      </c>
      <c r="AE187" s="137">
        <f t="shared" si="55"/>
        <v>0.1</v>
      </c>
      <c r="AF187" s="137">
        <f t="shared" si="55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7">
        <f t="shared" si="53"/>
        <v>0.09</v>
      </c>
      <c r="C188" s="136">
        <v>0.09</v>
      </c>
      <c r="D188" s="137">
        <f t="shared" si="54"/>
        <v>0.09</v>
      </c>
      <c r="E188" s="137">
        <f t="shared" si="54"/>
        <v>0.09</v>
      </c>
      <c r="F188" s="137">
        <f t="shared" si="54"/>
        <v>0.09</v>
      </c>
      <c r="G188" s="137">
        <f t="shared" si="54"/>
        <v>0.09</v>
      </c>
      <c r="H188" s="137">
        <f t="shared" si="54"/>
        <v>0.09</v>
      </c>
      <c r="I188" s="137">
        <f t="shared" si="54"/>
        <v>0.09</v>
      </c>
      <c r="J188" s="137">
        <f t="shared" si="54"/>
        <v>0.09</v>
      </c>
      <c r="K188" s="137">
        <f t="shared" si="54"/>
        <v>0.09</v>
      </c>
      <c r="L188" s="137">
        <f t="shared" si="54"/>
        <v>0.09</v>
      </c>
      <c r="M188" s="137">
        <f t="shared" si="54"/>
        <v>0.09</v>
      </c>
      <c r="N188" s="137">
        <f t="shared" si="54"/>
        <v>0.09</v>
      </c>
      <c r="O188" s="137">
        <f t="shared" si="54"/>
        <v>0.09</v>
      </c>
      <c r="P188" s="137">
        <f t="shared" si="54"/>
        <v>0.09</v>
      </c>
      <c r="Q188" s="137">
        <f t="shared" si="54"/>
        <v>0.09</v>
      </c>
      <c r="R188" s="137">
        <f t="shared" si="54"/>
        <v>0.09</v>
      </c>
      <c r="S188" s="137">
        <f t="shared" si="55"/>
        <v>0.09</v>
      </c>
      <c r="T188" s="137">
        <f t="shared" si="55"/>
        <v>0.09</v>
      </c>
      <c r="U188" s="137">
        <f t="shared" si="55"/>
        <v>0.09</v>
      </c>
      <c r="V188" s="137">
        <f t="shared" si="55"/>
        <v>0.09</v>
      </c>
      <c r="W188" s="137">
        <f t="shared" si="55"/>
        <v>0.09</v>
      </c>
      <c r="X188" s="137">
        <f t="shared" si="55"/>
        <v>0.09</v>
      </c>
      <c r="Y188" s="137">
        <f t="shared" si="55"/>
        <v>0.09</v>
      </c>
      <c r="Z188" s="137">
        <f t="shared" si="55"/>
        <v>0.09</v>
      </c>
      <c r="AA188" s="137">
        <f t="shared" si="55"/>
        <v>0.09</v>
      </c>
      <c r="AB188" s="137">
        <f t="shared" si="55"/>
        <v>0.09</v>
      </c>
      <c r="AC188" s="137">
        <f t="shared" si="55"/>
        <v>0.09</v>
      </c>
      <c r="AD188" s="137">
        <f t="shared" si="55"/>
        <v>0.09</v>
      </c>
      <c r="AE188" s="137">
        <f t="shared" si="55"/>
        <v>0.09</v>
      </c>
      <c r="AF188" s="137">
        <f t="shared" si="55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137">
        <f t="shared" si="53"/>
        <v>0.04</v>
      </c>
      <c r="C189" s="55">
        <v>0.04</v>
      </c>
      <c r="D189" s="137">
        <f t="shared" si="54"/>
        <v>0.04</v>
      </c>
      <c r="E189" s="137">
        <f t="shared" si="54"/>
        <v>0.04</v>
      </c>
      <c r="F189" s="137">
        <f t="shared" si="54"/>
        <v>0.04</v>
      </c>
      <c r="G189" s="137">
        <f t="shared" si="54"/>
        <v>0.04</v>
      </c>
      <c r="H189" s="137">
        <f t="shared" si="54"/>
        <v>0.04</v>
      </c>
      <c r="I189" s="137">
        <f t="shared" si="54"/>
        <v>0.04</v>
      </c>
      <c r="J189" s="137">
        <f t="shared" si="54"/>
        <v>0.04</v>
      </c>
      <c r="K189" s="137">
        <f t="shared" si="54"/>
        <v>0.04</v>
      </c>
      <c r="L189" s="137">
        <f t="shared" si="54"/>
        <v>0.04</v>
      </c>
      <c r="M189" s="137">
        <f t="shared" si="54"/>
        <v>0.04</v>
      </c>
      <c r="N189" s="137">
        <f t="shared" si="54"/>
        <v>0.04</v>
      </c>
      <c r="O189" s="137">
        <f t="shared" si="54"/>
        <v>0.04</v>
      </c>
      <c r="P189" s="137">
        <f t="shared" si="54"/>
        <v>0.04</v>
      </c>
      <c r="Q189" s="137">
        <f t="shared" si="54"/>
        <v>0.04</v>
      </c>
      <c r="R189" s="137">
        <f t="shared" si="54"/>
        <v>0.04</v>
      </c>
      <c r="S189" s="137">
        <f t="shared" si="55"/>
        <v>0.04</v>
      </c>
      <c r="T189" s="137">
        <f t="shared" si="55"/>
        <v>0.04</v>
      </c>
      <c r="U189" s="137">
        <f t="shared" si="55"/>
        <v>0.04</v>
      </c>
      <c r="V189" s="137">
        <f t="shared" si="55"/>
        <v>0.04</v>
      </c>
      <c r="W189" s="137">
        <f t="shared" si="55"/>
        <v>0.04</v>
      </c>
      <c r="X189" s="137">
        <f t="shared" si="55"/>
        <v>0.04</v>
      </c>
      <c r="Y189" s="137">
        <f t="shared" si="55"/>
        <v>0.04</v>
      </c>
      <c r="Z189" s="137">
        <f t="shared" si="55"/>
        <v>0.04</v>
      </c>
      <c r="AA189" s="137">
        <f t="shared" si="55"/>
        <v>0.04</v>
      </c>
      <c r="AB189" s="137">
        <f t="shared" si="55"/>
        <v>0.04</v>
      </c>
      <c r="AC189" s="137">
        <f t="shared" si="55"/>
        <v>0.04</v>
      </c>
      <c r="AD189" s="137">
        <f t="shared" si="55"/>
        <v>0.04</v>
      </c>
      <c r="AE189" s="137">
        <f t="shared" si="55"/>
        <v>0.04</v>
      </c>
      <c r="AF189" s="137">
        <f t="shared" si="55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137">
        <f t="shared" si="53"/>
        <v>2.3E-2</v>
      </c>
      <c r="C190" s="55">
        <v>2.3E-2</v>
      </c>
      <c r="D190" s="137">
        <f>C190</f>
        <v>2.3E-2</v>
      </c>
      <c r="E190" s="137">
        <f t="shared" si="54"/>
        <v>2.3E-2</v>
      </c>
      <c r="F190" s="137">
        <f t="shared" si="54"/>
        <v>2.3E-2</v>
      </c>
      <c r="G190" s="137">
        <f t="shared" si="54"/>
        <v>2.3E-2</v>
      </c>
      <c r="H190" s="137">
        <f t="shared" si="54"/>
        <v>2.3E-2</v>
      </c>
      <c r="I190" s="137">
        <f t="shared" si="54"/>
        <v>2.3E-2</v>
      </c>
      <c r="J190" s="137">
        <f t="shared" si="54"/>
        <v>2.3E-2</v>
      </c>
      <c r="K190" s="137">
        <f t="shared" si="54"/>
        <v>2.3E-2</v>
      </c>
      <c r="L190" s="137">
        <f t="shared" si="54"/>
        <v>2.3E-2</v>
      </c>
      <c r="M190" s="137">
        <f t="shared" si="54"/>
        <v>2.3E-2</v>
      </c>
      <c r="N190" s="137">
        <f t="shared" si="54"/>
        <v>2.3E-2</v>
      </c>
      <c r="O190" s="137">
        <f t="shared" si="54"/>
        <v>2.3E-2</v>
      </c>
      <c r="P190" s="137">
        <f t="shared" si="54"/>
        <v>2.3E-2</v>
      </c>
      <c r="Q190" s="137">
        <f t="shared" si="54"/>
        <v>2.3E-2</v>
      </c>
      <c r="R190" s="137">
        <f t="shared" si="54"/>
        <v>2.3E-2</v>
      </c>
      <c r="S190" s="137">
        <f t="shared" si="55"/>
        <v>2.3E-2</v>
      </c>
      <c r="T190" s="137">
        <f t="shared" si="55"/>
        <v>2.3E-2</v>
      </c>
      <c r="U190" s="137">
        <f t="shared" si="55"/>
        <v>2.3E-2</v>
      </c>
      <c r="V190" s="137">
        <f t="shared" si="55"/>
        <v>2.3E-2</v>
      </c>
      <c r="W190" s="137">
        <f t="shared" si="55"/>
        <v>2.3E-2</v>
      </c>
      <c r="X190" s="137">
        <f t="shared" si="55"/>
        <v>2.3E-2</v>
      </c>
      <c r="Y190" s="137">
        <f t="shared" si="55"/>
        <v>2.3E-2</v>
      </c>
      <c r="Z190" s="137">
        <f t="shared" si="55"/>
        <v>2.3E-2</v>
      </c>
      <c r="AA190" s="137">
        <f t="shared" si="55"/>
        <v>2.3E-2</v>
      </c>
      <c r="AB190" s="137">
        <f t="shared" si="55"/>
        <v>2.3E-2</v>
      </c>
      <c r="AC190" s="137">
        <f t="shared" si="55"/>
        <v>2.3E-2</v>
      </c>
      <c r="AD190" s="137">
        <f t="shared" si="55"/>
        <v>2.3E-2</v>
      </c>
      <c r="AE190" s="137">
        <f t="shared" si="55"/>
        <v>2.3E-2</v>
      </c>
      <c r="AF190" s="137">
        <f t="shared" si="55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>SUM(B101:B190)</f>
        <v>192.10600000000005</v>
      </c>
      <c r="C191" s="141">
        <f t="shared" ref="C191:AG191" si="56">SUM(C101:C190)</f>
        <v>194.70600000000002</v>
      </c>
      <c r="D191" s="141">
        <f t="shared" si="56"/>
        <v>194.70600000000002</v>
      </c>
      <c r="E191" s="141">
        <f t="shared" si="56"/>
        <v>194.70600000000002</v>
      </c>
      <c r="F191" s="141">
        <f t="shared" si="56"/>
        <v>194.70600000000002</v>
      </c>
      <c r="G191" s="141">
        <f t="shared" si="56"/>
        <v>194.70600000000002</v>
      </c>
      <c r="H191" s="141">
        <f t="shared" si="56"/>
        <v>194.70600000000002</v>
      </c>
      <c r="I191" s="141">
        <f t="shared" si="56"/>
        <v>194.70600000000002</v>
      </c>
      <c r="J191" s="141">
        <f t="shared" si="56"/>
        <v>192.10600000000005</v>
      </c>
      <c r="K191" s="141">
        <f t="shared" si="56"/>
        <v>192.10600000000005</v>
      </c>
      <c r="L191" s="141">
        <f t="shared" si="56"/>
        <v>192.10600000000005</v>
      </c>
      <c r="M191" s="141">
        <f t="shared" si="56"/>
        <v>192.10600000000005</v>
      </c>
      <c r="N191" s="141">
        <f t="shared" si="56"/>
        <v>192.10600000000005</v>
      </c>
      <c r="O191" s="141">
        <f t="shared" si="56"/>
        <v>192.10600000000005</v>
      </c>
      <c r="P191" s="141">
        <f t="shared" si="56"/>
        <v>192.10600000000005</v>
      </c>
      <c r="Q191" s="141">
        <f t="shared" si="56"/>
        <v>192.10600000000005</v>
      </c>
      <c r="R191" s="141">
        <f t="shared" si="56"/>
        <v>192.10600000000005</v>
      </c>
      <c r="S191" s="141">
        <f t="shared" si="56"/>
        <v>192.10600000000005</v>
      </c>
      <c r="T191" s="141">
        <f t="shared" si="56"/>
        <v>192.10600000000005</v>
      </c>
      <c r="U191" s="141">
        <f t="shared" si="56"/>
        <v>192.10600000000005</v>
      </c>
      <c r="V191" s="141">
        <f t="shared" si="56"/>
        <v>192.10600000000005</v>
      </c>
      <c r="W191" s="141">
        <f t="shared" si="56"/>
        <v>192.10600000000005</v>
      </c>
      <c r="X191" s="141">
        <f t="shared" si="56"/>
        <v>192.10600000000005</v>
      </c>
      <c r="Y191" s="141">
        <f t="shared" si="56"/>
        <v>192.10600000000005</v>
      </c>
      <c r="Z191" s="141">
        <f t="shared" si="56"/>
        <v>192.10600000000005</v>
      </c>
      <c r="AA191" s="141">
        <f t="shared" si="56"/>
        <v>192.10600000000005</v>
      </c>
      <c r="AB191" s="141">
        <f t="shared" si="56"/>
        <v>192.10600000000005</v>
      </c>
      <c r="AC191" s="141">
        <f t="shared" si="56"/>
        <v>192.10600000000005</v>
      </c>
      <c r="AD191" s="141">
        <f t="shared" si="56"/>
        <v>192.10600000000005</v>
      </c>
      <c r="AE191" s="141">
        <f t="shared" si="56"/>
        <v>192.10600000000005</v>
      </c>
      <c r="AF191" s="141">
        <f t="shared" si="56"/>
        <v>192.10600000000005</v>
      </c>
      <c r="AG191" s="142">
        <f t="shared" si="56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f t="shared" ref="B193:B198" si="57">AF193</f>
        <v>0.3</v>
      </c>
      <c r="C193" s="143">
        <v>0.3</v>
      </c>
      <c r="D193" s="143">
        <f t="shared" ref="D193:S198" si="58">C193</f>
        <v>0.3</v>
      </c>
      <c r="E193" s="143">
        <f t="shared" si="58"/>
        <v>0.3</v>
      </c>
      <c r="F193" s="143">
        <f t="shared" si="58"/>
        <v>0.3</v>
      </c>
      <c r="G193" s="143">
        <f t="shared" si="58"/>
        <v>0.3</v>
      </c>
      <c r="H193" s="143">
        <f t="shared" si="58"/>
        <v>0.3</v>
      </c>
      <c r="I193" s="143">
        <f t="shared" si="58"/>
        <v>0.3</v>
      </c>
      <c r="J193" s="143">
        <f t="shared" si="58"/>
        <v>0.3</v>
      </c>
      <c r="K193" s="143">
        <f t="shared" si="58"/>
        <v>0.3</v>
      </c>
      <c r="L193" s="143">
        <f t="shared" si="58"/>
        <v>0.3</v>
      </c>
      <c r="M193" s="143">
        <f t="shared" si="58"/>
        <v>0.3</v>
      </c>
      <c r="N193" s="143">
        <f t="shared" si="58"/>
        <v>0.3</v>
      </c>
      <c r="O193" s="143">
        <f t="shared" si="58"/>
        <v>0.3</v>
      </c>
      <c r="P193" s="143">
        <f t="shared" si="58"/>
        <v>0.3</v>
      </c>
      <c r="Q193" s="143">
        <f t="shared" si="58"/>
        <v>0.3</v>
      </c>
      <c r="R193" s="143">
        <f t="shared" si="58"/>
        <v>0.3</v>
      </c>
      <c r="S193" s="143">
        <f t="shared" si="58"/>
        <v>0.3</v>
      </c>
      <c r="T193" s="143">
        <f t="shared" ref="T193:AF198" si="59">S193</f>
        <v>0.3</v>
      </c>
      <c r="U193" s="143">
        <f t="shared" si="59"/>
        <v>0.3</v>
      </c>
      <c r="V193" s="143">
        <f t="shared" si="59"/>
        <v>0.3</v>
      </c>
      <c r="W193" s="143">
        <f t="shared" si="59"/>
        <v>0.3</v>
      </c>
      <c r="X193" s="143">
        <f t="shared" si="59"/>
        <v>0.3</v>
      </c>
      <c r="Y193" s="143">
        <f t="shared" si="59"/>
        <v>0.3</v>
      </c>
      <c r="Z193" s="143">
        <f t="shared" si="59"/>
        <v>0.3</v>
      </c>
      <c r="AA193" s="143">
        <f t="shared" si="59"/>
        <v>0.3</v>
      </c>
      <c r="AB193" s="143">
        <f t="shared" si="59"/>
        <v>0.3</v>
      </c>
      <c r="AC193" s="143">
        <f t="shared" si="59"/>
        <v>0.3</v>
      </c>
      <c r="AD193" s="143">
        <f t="shared" si="59"/>
        <v>0.3</v>
      </c>
      <c r="AE193" s="143">
        <f t="shared" si="59"/>
        <v>0.3</v>
      </c>
      <c r="AF193" s="143">
        <f t="shared" si="59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f t="shared" si="57"/>
        <v>0.4</v>
      </c>
      <c r="C194" s="137">
        <v>0.4</v>
      </c>
      <c r="D194" s="137">
        <f t="shared" si="58"/>
        <v>0.4</v>
      </c>
      <c r="E194" s="137">
        <f t="shared" si="58"/>
        <v>0.4</v>
      </c>
      <c r="F194" s="137">
        <f t="shared" si="58"/>
        <v>0.4</v>
      </c>
      <c r="G194" s="137">
        <f t="shared" si="58"/>
        <v>0.4</v>
      </c>
      <c r="H194" s="137">
        <f t="shared" si="58"/>
        <v>0.4</v>
      </c>
      <c r="I194" s="137">
        <f t="shared" si="58"/>
        <v>0.4</v>
      </c>
      <c r="J194" s="137">
        <f t="shared" si="58"/>
        <v>0.4</v>
      </c>
      <c r="K194" s="137">
        <f t="shared" si="58"/>
        <v>0.4</v>
      </c>
      <c r="L194" s="137">
        <f t="shared" si="58"/>
        <v>0.4</v>
      </c>
      <c r="M194" s="137">
        <f t="shared" si="58"/>
        <v>0.4</v>
      </c>
      <c r="N194" s="137">
        <f t="shared" si="58"/>
        <v>0.4</v>
      </c>
      <c r="O194" s="137">
        <f t="shared" si="58"/>
        <v>0.4</v>
      </c>
      <c r="P194" s="137">
        <f t="shared" si="58"/>
        <v>0.4</v>
      </c>
      <c r="Q194" s="137">
        <f t="shared" si="58"/>
        <v>0.4</v>
      </c>
      <c r="R194" s="137">
        <f t="shared" si="58"/>
        <v>0.4</v>
      </c>
      <c r="S194" s="137">
        <f t="shared" si="58"/>
        <v>0.4</v>
      </c>
      <c r="T194" s="137">
        <f t="shared" si="59"/>
        <v>0.4</v>
      </c>
      <c r="U194" s="137">
        <f t="shared" si="59"/>
        <v>0.4</v>
      </c>
      <c r="V194" s="137">
        <f t="shared" si="59"/>
        <v>0.4</v>
      </c>
      <c r="W194" s="137">
        <f>V194</f>
        <v>0.4</v>
      </c>
      <c r="X194" s="137">
        <f>W194</f>
        <v>0.4</v>
      </c>
      <c r="Y194" s="137">
        <f t="shared" si="59"/>
        <v>0.4</v>
      </c>
      <c r="Z194" s="137">
        <f t="shared" si="59"/>
        <v>0.4</v>
      </c>
      <c r="AA194" s="137">
        <f t="shared" si="59"/>
        <v>0.4</v>
      </c>
      <c r="AB194" s="137">
        <f t="shared" si="59"/>
        <v>0.4</v>
      </c>
      <c r="AC194" s="137">
        <f t="shared" si="59"/>
        <v>0.4</v>
      </c>
      <c r="AD194" s="137">
        <f t="shared" si="59"/>
        <v>0.4</v>
      </c>
      <c r="AE194" s="137">
        <f t="shared" si="59"/>
        <v>0.4</v>
      </c>
      <c r="AF194" s="137">
        <f t="shared" si="59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f t="shared" si="57"/>
        <v>1.5</v>
      </c>
      <c r="C195" s="137">
        <v>1.5</v>
      </c>
      <c r="D195" s="137">
        <f t="shared" si="58"/>
        <v>1.5</v>
      </c>
      <c r="E195" s="137">
        <f t="shared" si="58"/>
        <v>1.5</v>
      </c>
      <c r="F195" s="137">
        <f t="shared" si="58"/>
        <v>1.5</v>
      </c>
      <c r="G195" s="137">
        <f t="shared" si="58"/>
        <v>1.5</v>
      </c>
      <c r="H195" s="137">
        <f t="shared" si="58"/>
        <v>1.5</v>
      </c>
      <c r="I195" s="137">
        <f t="shared" si="58"/>
        <v>1.5</v>
      </c>
      <c r="J195" s="137">
        <f t="shared" si="58"/>
        <v>1.5</v>
      </c>
      <c r="K195" s="137">
        <f t="shared" si="58"/>
        <v>1.5</v>
      </c>
      <c r="L195" s="137">
        <f t="shared" si="58"/>
        <v>1.5</v>
      </c>
      <c r="M195" s="137">
        <f t="shared" si="58"/>
        <v>1.5</v>
      </c>
      <c r="N195" s="137">
        <f t="shared" si="58"/>
        <v>1.5</v>
      </c>
      <c r="O195" s="137">
        <f t="shared" si="58"/>
        <v>1.5</v>
      </c>
      <c r="P195" s="137">
        <f t="shared" si="58"/>
        <v>1.5</v>
      </c>
      <c r="Q195" s="137">
        <f t="shared" si="58"/>
        <v>1.5</v>
      </c>
      <c r="R195" s="137">
        <f t="shared" si="58"/>
        <v>1.5</v>
      </c>
      <c r="S195" s="137">
        <f t="shared" si="58"/>
        <v>1.5</v>
      </c>
      <c r="T195" s="137">
        <f t="shared" si="59"/>
        <v>1.5</v>
      </c>
      <c r="U195" s="137">
        <f t="shared" si="59"/>
        <v>1.5</v>
      </c>
      <c r="V195" s="137">
        <f t="shared" si="59"/>
        <v>1.5</v>
      </c>
      <c r="W195" s="137">
        <f t="shared" si="59"/>
        <v>1.5</v>
      </c>
      <c r="X195" s="137">
        <f t="shared" si="59"/>
        <v>1.5</v>
      </c>
      <c r="Y195" s="137">
        <f t="shared" si="59"/>
        <v>1.5</v>
      </c>
      <c r="Z195" s="137">
        <f t="shared" si="59"/>
        <v>1.5</v>
      </c>
      <c r="AA195" s="137">
        <f t="shared" si="59"/>
        <v>1.5</v>
      </c>
      <c r="AB195" s="137">
        <f t="shared" si="59"/>
        <v>1.5</v>
      </c>
      <c r="AC195" s="137">
        <f t="shared" si="59"/>
        <v>1.5</v>
      </c>
      <c r="AD195" s="137">
        <f t="shared" si="59"/>
        <v>1.5</v>
      </c>
      <c r="AE195" s="137">
        <f t="shared" si="59"/>
        <v>1.5</v>
      </c>
      <c r="AF195" s="137">
        <f t="shared" si="59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f t="shared" si="57"/>
        <v>0.3</v>
      </c>
      <c r="C196" s="137">
        <v>0.3</v>
      </c>
      <c r="D196" s="137">
        <f t="shared" si="58"/>
        <v>0.3</v>
      </c>
      <c r="E196" s="137">
        <f t="shared" si="58"/>
        <v>0.3</v>
      </c>
      <c r="F196" s="137">
        <f t="shared" si="58"/>
        <v>0.3</v>
      </c>
      <c r="G196" s="137">
        <f t="shared" si="58"/>
        <v>0.3</v>
      </c>
      <c r="H196" s="137">
        <f t="shared" si="58"/>
        <v>0.3</v>
      </c>
      <c r="I196" s="137">
        <f t="shared" si="58"/>
        <v>0.3</v>
      </c>
      <c r="J196" s="137">
        <f t="shared" si="58"/>
        <v>0.3</v>
      </c>
      <c r="K196" s="137">
        <f t="shared" si="58"/>
        <v>0.3</v>
      </c>
      <c r="L196" s="137">
        <f t="shared" si="58"/>
        <v>0.3</v>
      </c>
      <c r="M196" s="137">
        <f t="shared" si="58"/>
        <v>0.3</v>
      </c>
      <c r="N196" s="137">
        <f t="shared" si="58"/>
        <v>0.3</v>
      </c>
      <c r="O196" s="137">
        <f t="shared" si="58"/>
        <v>0.3</v>
      </c>
      <c r="P196" s="137">
        <f t="shared" si="58"/>
        <v>0.3</v>
      </c>
      <c r="Q196" s="137">
        <f t="shared" si="58"/>
        <v>0.3</v>
      </c>
      <c r="R196" s="137">
        <f t="shared" si="58"/>
        <v>0.3</v>
      </c>
      <c r="S196" s="137">
        <f t="shared" si="58"/>
        <v>0.3</v>
      </c>
      <c r="T196" s="137">
        <f t="shared" si="59"/>
        <v>0.3</v>
      </c>
      <c r="U196" s="137">
        <f t="shared" si="59"/>
        <v>0.3</v>
      </c>
      <c r="V196" s="137">
        <f t="shared" si="59"/>
        <v>0.3</v>
      </c>
      <c r="W196" s="137">
        <f t="shared" si="59"/>
        <v>0.3</v>
      </c>
      <c r="X196" s="137">
        <f t="shared" si="59"/>
        <v>0.3</v>
      </c>
      <c r="Y196" s="137">
        <f t="shared" si="59"/>
        <v>0.3</v>
      </c>
      <c r="Z196" s="137">
        <f t="shared" si="59"/>
        <v>0.3</v>
      </c>
      <c r="AA196" s="137">
        <f t="shared" si="59"/>
        <v>0.3</v>
      </c>
      <c r="AB196" s="137">
        <f t="shared" si="59"/>
        <v>0.3</v>
      </c>
      <c r="AC196" s="137">
        <f t="shared" si="59"/>
        <v>0.3</v>
      </c>
      <c r="AD196" s="137">
        <f t="shared" si="59"/>
        <v>0.3</v>
      </c>
      <c r="AE196" s="137">
        <f t="shared" si="59"/>
        <v>0.3</v>
      </c>
      <c r="AF196" s="137">
        <f t="shared" si="59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f t="shared" si="57"/>
        <v>0.4</v>
      </c>
      <c r="C197" s="137">
        <v>0.4</v>
      </c>
      <c r="D197" s="137">
        <f t="shared" si="58"/>
        <v>0.4</v>
      </c>
      <c r="E197" s="137">
        <f t="shared" si="58"/>
        <v>0.4</v>
      </c>
      <c r="F197" s="137">
        <f t="shared" si="58"/>
        <v>0.4</v>
      </c>
      <c r="G197" s="137">
        <f t="shared" si="58"/>
        <v>0.4</v>
      </c>
      <c r="H197" s="137">
        <f t="shared" si="58"/>
        <v>0.4</v>
      </c>
      <c r="I197" s="137">
        <f t="shared" si="58"/>
        <v>0.4</v>
      </c>
      <c r="J197" s="137">
        <f t="shared" si="58"/>
        <v>0.4</v>
      </c>
      <c r="K197" s="137">
        <f t="shared" si="58"/>
        <v>0.4</v>
      </c>
      <c r="L197" s="137">
        <f t="shared" si="58"/>
        <v>0.4</v>
      </c>
      <c r="M197" s="137">
        <f t="shared" si="58"/>
        <v>0.4</v>
      </c>
      <c r="N197" s="137">
        <f t="shared" si="58"/>
        <v>0.4</v>
      </c>
      <c r="O197" s="137">
        <f t="shared" si="58"/>
        <v>0.4</v>
      </c>
      <c r="P197" s="137">
        <f t="shared" si="58"/>
        <v>0.4</v>
      </c>
      <c r="Q197" s="137">
        <f t="shared" si="58"/>
        <v>0.4</v>
      </c>
      <c r="R197" s="137">
        <f t="shared" si="58"/>
        <v>0.4</v>
      </c>
      <c r="S197" s="137">
        <f t="shared" si="58"/>
        <v>0.4</v>
      </c>
      <c r="T197" s="137">
        <f t="shared" si="59"/>
        <v>0.4</v>
      </c>
      <c r="U197" s="137">
        <f t="shared" si="59"/>
        <v>0.4</v>
      </c>
      <c r="V197" s="137">
        <f t="shared" si="59"/>
        <v>0.4</v>
      </c>
      <c r="W197" s="137">
        <f t="shared" si="59"/>
        <v>0.4</v>
      </c>
      <c r="X197" s="137">
        <f t="shared" si="59"/>
        <v>0.4</v>
      </c>
      <c r="Y197" s="137">
        <f t="shared" si="59"/>
        <v>0.4</v>
      </c>
      <c r="Z197" s="137">
        <f t="shared" si="59"/>
        <v>0.4</v>
      </c>
      <c r="AA197" s="137">
        <f t="shared" si="59"/>
        <v>0.4</v>
      </c>
      <c r="AB197" s="137">
        <f t="shared" si="59"/>
        <v>0.4</v>
      </c>
      <c r="AC197" s="137">
        <f t="shared" si="59"/>
        <v>0.4</v>
      </c>
      <c r="AD197" s="137">
        <f t="shared" si="59"/>
        <v>0.4</v>
      </c>
      <c r="AE197" s="137">
        <f t="shared" si="59"/>
        <v>0.4</v>
      </c>
      <c r="AF197" s="137">
        <f t="shared" si="59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f t="shared" si="57"/>
        <v>0.64</v>
      </c>
      <c r="C198" s="146">
        <v>0.64</v>
      </c>
      <c r="D198" s="146">
        <f t="shared" si="58"/>
        <v>0.64</v>
      </c>
      <c r="E198" s="146">
        <f t="shared" si="58"/>
        <v>0.64</v>
      </c>
      <c r="F198" s="146">
        <f t="shared" si="58"/>
        <v>0.64</v>
      </c>
      <c r="G198" s="146">
        <f t="shared" si="58"/>
        <v>0.64</v>
      </c>
      <c r="H198" s="146">
        <f t="shared" si="58"/>
        <v>0.64</v>
      </c>
      <c r="I198" s="146">
        <f t="shared" si="58"/>
        <v>0.64</v>
      </c>
      <c r="J198" s="146">
        <f t="shared" si="58"/>
        <v>0.64</v>
      </c>
      <c r="K198" s="146">
        <f t="shared" si="58"/>
        <v>0.64</v>
      </c>
      <c r="L198" s="146">
        <f t="shared" si="58"/>
        <v>0.64</v>
      </c>
      <c r="M198" s="146">
        <f t="shared" si="58"/>
        <v>0.64</v>
      </c>
      <c r="N198" s="146">
        <f t="shared" si="58"/>
        <v>0.64</v>
      </c>
      <c r="O198" s="146">
        <f t="shared" si="58"/>
        <v>0.64</v>
      </c>
      <c r="P198" s="146">
        <f t="shared" si="58"/>
        <v>0.64</v>
      </c>
      <c r="Q198" s="146">
        <f t="shared" si="58"/>
        <v>0.64</v>
      </c>
      <c r="R198" s="146">
        <f t="shared" si="58"/>
        <v>0.64</v>
      </c>
      <c r="S198" s="146">
        <f t="shared" si="58"/>
        <v>0.64</v>
      </c>
      <c r="T198" s="146">
        <f t="shared" si="59"/>
        <v>0.64</v>
      </c>
      <c r="U198" s="146">
        <f t="shared" si="59"/>
        <v>0.64</v>
      </c>
      <c r="V198" s="146">
        <f t="shared" si="59"/>
        <v>0.64</v>
      </c>
      <c r="W198" s="146">
        <f t="shared" si="59"/>
        <v>0.64</v>
      </c>
      <c r="X198" s="146">
        <f t="shared" si="59"/>
        <v>0.64</v>
      </c>
      <c r="Y198" s="146">
        <f t="shared" si="59"/>
        <v>0.64</v>
      </c>
      <c r="Z198" s="146">
        <f t="shared" si="59"/>
        <v>0.64</v>
      </c>
      <c r="AA198" s="146">
        <f t="shared" si="59"/>
        <v>0.64</v>
      </c>
      <c r="AB198" s="146">
        <f t="shared" si="59"/>
        <v>0.64</v>
      </c>
      <c r="AC198" s="146">
        <f t="shared" si="59"/>
        <v>0.64</v>
      </c>
      <c r="AD198" s="146">
        <f t="shared" si="59"/>
        <v>0.64</v>
      </c>
      <c r="AE198" s="146">
        <f t="shared" si="59"/>
        <v>0.64</v>
      </c>
      <c r="AF198" s="146">
        <f t="shared" si="59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>SUM(C193:C198)</f>
        <v>3.54</v>
      </c>
      <c r="D199" s="149">
        <f t="shared" ref="D199:L199" si="60">SUM(D193:D198)</f>
        <v>3.54</v>
      </c>
      <c r="E199" s="149">
        <f t="shared" si="60"/>
        <v>3.54</v>
      </c>
      <c r="F199" s="149">
        <f t="shared" si="60"/>
        <v>3.54</v>
      </c>
      <c r="G199" s="149">
        <f t="shared" si="60"/>
        <v>3.54</v>
      </c>
      <c r="H199" s="149">
        <f t="shared" si="60"/>
        <v>3.54</v>
      </c>
      <c r="I199" s="149">
        <f t="shared" si="60"/>
        <v>3.54</v>
      </c>
      <c r="J199" s="149">
        <f t="shared" si="60"/>
        <v>3.54</v>
      </c>
      <c r="K199" s="149">
        <f t="shared" si="60"/>
        <v>3.54</v>
      </c>
      <c r="L199" s="149">
        <f t="shared" si="60"/>
        <v>3.54</v>
      </c>
      <c r="M199" s="149">
        <f>SUM(M193:M198)</f>
        <v>3.54</v>
      </c>
      <c r="N199" s="149">
        <f t="shared" ref="N199:S199" si="61">SUM(N193:N198)</f>
        <v>3.54</v>
      </c>
      <c r="O199" s="149">
        <f t="shared" si="61"/>
        <v>3.54</v>
      </c>
      <c r="P199" s="149">
        <f t="shared" si="61"/>
        <v>3.54</v>
      </c>
      <c r="Q199" s="149">
        <f t="shared" si="61"/>
        <v>3.54</v>
      </c>
      <c r="R199" s="149">
        <f t="shared" si="61"/>
        <v>3.54</v>
      </c>
      <c r="S199" s="149">
        <f t="shared" si="61"/>
        <v>3.54</v>
      </c>
      <c r="T199" s="149">
        <f>SUM(T193:T198)</f>
        <v>3.54</v>
      </c>
      <c r="U199" s="149">
        <f t="shared" ref="U199:AG199" si="62">SUM(U193:U198)</f>
        <v>3.54</v>
      </c>
      <c r="V199" s="149">
        <f t="shared" si="62"/>
        <v>3.54</v>
      </c>
      <c r="W199" s="149">
        <f t="shared" si="62"/>
        <v>3.54</v>
      </c>
      <c r="X199" s="149">
        <f t="shared" si="62"/>
        <v>3.54</v>
      </c>
      <c r="Y199" s="149">
        <f t="shared" si="62"/>
        <v>3.54</v>
      </c>
      <c r="Z199" s="149">
        <f t="shared" si="62"/>
        <v>3.54</v>
      </c>
      <c r="AA199" s="149">
        <f t="shared" si="62"/>
        <v>3.54</v>
      </c>
      <c r="AB199" s="149">
        <f t="shared" si="62"/>
        <v>3.54</v>
      </c>
      <c r="AC199" s="149">
        <f t="shared" si="62"/>
        <v>3.54</v>
      </c>
      <c r="AD199" s="149">
        <f t="shared" si="62"/>
        <v>3.54</v>
      </c>
      <c r="AE199" s="149">
        <f t="shared" si="62"/>
        <v>3.54</v>
      </c>
      <c r="AF199" s="149">
        <f t="shared" si="62"/>
        <v>3.54</v>
      </c>
      <c r="AG199" s="150">
        <f t="shared" si="62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MAX(G75:N75)</f>
        <v>1393.34</v>
      </c>
      <c r="C208" s="164">
        <f>INDEX(G9:N9,1,MATCH(MAX(G75:N75),G75:N75,0))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27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2078/08/27)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2078/08/27)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90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63">B75</f>
        <v>936.54</v>
      </c>
      <c r="U213" s="173">
        <f t="shared" si="63"/>
        <v>902.33999999999992</v>
      </c>
      <c r="V213" s="173">
        <f t="shared" si="63"/>
        <v>883.43999999999994</v>
      </c>
      <c r="W213" s="173">
        <f t="shared" si="63"/>
        <v>861.74</v>
      </c>
      <c r="X213" s="173">
        <f t="shared" si="63"/>
        <v>901.13999999999987</v>
      </c>
      <c r="Y213" s="173">
        <f t="shared" si="63"/>
        <v>952.83999999999992</v>
      </c>
      <c r="Z213" s="173">
        <f t="shared" si="63"/>
        <v>1028.8399999999999</v>
      </c>
      <c r="AA213" s="173">
        <f t="shared" si="63"/>
        <v>1118.54</v>
      </c>
      <c r="AB213" s="173">
        <f t="shared" si="63"/>
        <v>1195.94</v>
      </c>
      <c r="AC213" s="173">
        <f t="shared" si="63"/>
        <v>1324.54</v>
      </c>
      <c r="AD213" s="173">
        <f t="shared" si="63"/>
        <v>1393.34</v>
      </c>
      <c r="AE213" s="173">
        <f t="shared" si="63"/>
        <v>1374.8400000000001</v>
      </c>
      <c r="AF213" s="173">
        <f t="shared" si="63"/>
        <v>1320.8400000000001</v>
      </c>
      <c r="AG213" s="173">
        <f t="shared" si="63"/>
        <v>1256.8400000000001</v>
      </c>
      <c r="AH213" s="173">
        <f t="shared" si="63"/>
        <v>1198.1399999999999</v>
      </c>
      <c r="AI213" s="173">
        <f t="shared" si="63"/>
        <v>1165.74</v>
      </c>
      <c r="AJ213" s="173">
        <f t="shared" si="63"/>
        <v>1110.3400000000001</v>
      </c>
      <c r="AK213" s="173">
        <f t="shared" si="63"/>
        <v>1153.6399999999999</v>
      </c>
      <c r="AL213" s="173">
        <f t="shared" si="63"/>
        <v>1152.6399999999999</v>
      </c>
      <c r="AM213" s="173">
        <f t="shared" si="63"/>
        <v>1161.6399999999999</v>
      </c>
      <c r="AN213" s="173">
        <f t="shared" si="63"/>
        <v>1254.8399999999999</v>
      </c>
      <c r="AO213" s="173">
        <f t="shared" si="63"/>
        <v>1397.54</v>
      </c>
      <c r="AP213" s="173">
        <f t="shared" si="63"/>
        <v>1447.74</v>
      </c>
      <c r="AQ213" s="173">
        <f t="shared" si="63"/>
        <v>1462.74</v>
      </c>
      <c r="AR213" s="173">
        <f t="shared" si="63"/>
        <v>1384.8400000000001</v>
      </c>
      <c r="AS213" s="173">
        <f t="shared" si="63"/>
        <v>1359.54</v>
      </c>
      <c r="AT213" s="173">
        <f t="shared" si="63"/>
        <v>1249.6399999999999</v>
      </c>
      <c r="AU213" s="173">
        <f t="shared" si="63"/>
        <v>1188.04</v>
      </c>
      <c r="AV213" s="173">
        <f t="shared" si="63"/>
        <v>1062.6399999999999</v>
      </c>
      <c r="AW213" s="173">
        <f t="shared" si="63"/>
        <v>1018.94</v>
      </c>
      <c r="AX213" s="173">
        <f t="shared" si="63"/>
        <v>955.33999999999992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E234" si="64">C198</f>
        <v>0.64</v>
      </c>
      <c r="C234" s="176">
        <f t="shared" si="64"/>
        <v>0.64</v>
      </c>
      <c r="D234" s="176">
        <f t="shared" si="64"/>
        <v>0.64</v>
      </c>
      <c r="E234" s="176">
        <f t="shared" si="64"/>
        <v>0.64</v>
      </c>
      <c r="F234" s="176">
        <f t="shared" si="64"/>
        <v>0.64</v>
      </c>
      <c r="G234" s="176">
        <f t="shared" si="64"/>
        <v>0.64</v>
      </c>
      <c r="H234" s="176">
        <f t="shared" si="64"/>
        <v>0.64</v>
      </c>
      <c r="I234" s="176">
        <f t="shared" si="64"/>
        <v>0.64</v>
      </c>
      <c r="J234" s="176">
        <f t="shared" si="64"/>
        <v>0.64</v>
      </c>
      <c r="K234" s="176">
        <f t="shared" si="64"/>
        <v>0.64</v>
      </c>
      <c r="L234" s="176">
        <f t="shared" si="64"/>
        <v>0.64</v>
      </c>
      <c r="M234" s="176">
        <f t="shared" si="64"/>
        <v>0.64</v>
      </c>
      <c r="N234" s="176">
        <f t="shared" si="64"/>
        <v>0.64</v>
      </c>
      <c r="O234" s="176">
        <f t="shared" si="64"/>
        <v>0.64</v>
      </c>
      <c r="P234" s="176">
        <f t="shared" si="64"/>
        <v>0.64</v>
      </c>
      <c r="Q234" s="176">
        <f t="shared" si="64"/>
        <v>0.64</v>
      </c>
      <c r="R234" s="176">
        <f t="shared" si="64"/>
        <v>0.64</v>
      </c>
      <c r="S234" s="176">
        <f t="shared" si="64"/>
        <v>0.64</v>
      </c>
      <c r="T234" s="176">
        <f t="shared" si="64"/>
        <v>0.64</v>
      </c>
      <c r="U234" s="176">
        <f t="shared" si="64"/>
        <v>0.64</v>
      </c>
      <c r="V234" s="176">
        <f t="shared" si="64"/>
        <v>0.64</v>
      </c>
      <c r="W234" s="176">
        <f t="shared" si="64"/>
        <v>0.64</v>
      </c>
      <c r="X234" s="176">
        <f t="shared" si="64"/>
        <v>0.64</v>
      </c>
      <c r="Y234" s="176">
        <f t="shared" si="64"/>
        <v>0.64</v>
      </c>
      <c r="Z234" s="176">
        <f t="shared" si="64"/>
        <v>0.64</v>
      </c>
      <c r="AA234" s="176">
        <f t="shared" si="64"/>
        <v>0.64</v>
      </c>
      <c r="AB234" s="176">
        <f t="shared" si="64"/>
        <v>0.64</v>
      </c>
      <c r="AC234" s="176">
        <f t="shared" si="64"/>
        <v>0.64</v>
      </c>
      <c r="AD234" s="176">
        <f t="shared" si="64"/>
        <v>0.64</v>
      </c>
      <c r="AE234" s="176">
        <f t="shared" si="64"/>
        <v>0.64</v>
      </c>
      <c r="AF234" s="176">
        <f>B198</f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5">IF(C202&lt;100,"",C202-520)</f>
        <v/>
      </c>
      <c r="D235" s="120" t="str">
        <f t="shared" si="65"/>
        <v/>
      </c>
      <c r="E235" s="120" t="str">
        <f t="shared" si="65"/>
        <v/>
      </c>
      <c r="F235" s="120" t="str">
        <f t="shared" si="65"/>
        <v/>
      </c>
      <c r="G235" s="120" t="str">
        <f t="shared" si="65"/>
        <v/>
      </c>
      <c r="H235" s="120" t="str">
        <f t="shared" si="65"/>
        <v/>
      </c>
      <c r="I235" s="120" t="str">
        <f t="shared" si="65"/>
        <v/>
      </c>
      <c r="J235" s="120" t="str">
        <f t="shared" si="65"/>
        <v/>
      </c>
      <c r="K235" s="120" t="str">
        <f t="shared" si="65"/>
        <v/>
      </c>
      <c r="L235" s="120" t="str">
        <f t="shared" si="65"/>
        <v/>
      </c>
      <c r="M235" s="120" t="str">
        <f t="shared" si="65"/>
        <v/>
      </c>
      <c r="N235" s="120" t="str">
        <f t="shared" si="65"/>
        <v/>
      </c>
      <c r="O235" s="120" t="str">
        <f t="shared" si="65"/>
        <v/>
      </c>
      <c r="P235" s="120" t="str">
        <f t="shared" si="65"/>
        <v/>
      </c>
      <c r="Q235" s="120" t="str">
        <f t="shared" si="65"/>
        <v/>
      </c>
      <c r="R235" s="120" t="str">
        <f t="shared" si="65"/>
        <v/>
      </c>
      <c r="S235" s="120" t="str">
        <f t="shared" si="65"/>
        <v/>
      </c>
      <c r="T235" s="120" t="str">
        <f t="shared" si="65"/>
        <v/>
      </c>
      <c r="U235" s="120" t="str">
        <f t="shared" si="65"/>
        <v/>
      </c>
      <c r="V235" s="120" t="str">
        <f t="shared" si="65"/>
        <v/>
      </c>
      <c r="W235" s="120" t="str">
        <f t="shared" si="65"/>
        <v/>
      </c>
      <c r="X235" s="120" t="str">
        <f t="shared" si="65"/>
        <v/>
      </c>
      <c r="Y235" s="120" t="str">
        <f t="shared" si="65"/>
        <v/>
      </c>
      <c r="Z235" s="120" t="str">
        <f t="shared" si="65"/>
        <v/>
      </c>
      <c r="AA235" s="120" t="str">
        <f t="shared" si="65"/>
        <v/>
      </c>
      <c r="AB235" s="120" t="str">
        <f t="shared" si="65"/>
        <v/>
      </c>
      <c r="AC235" s="120" t="str">
        <f t="shared" si="65"/>
        <v/>
      </c>
      <c r="AD235" s="120" t="str">
        <f t="shared" si="65"/>
        <v/>
      </c>
      <c r="AE235" s="120" t="str">
        <f t="shared" si="65"/>
        <v/>
      </c>
      <c r="AF235" s="120" t="str">
        <f t="shared" si="65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66">IF(B203&lt;100,"",B203-620)</f>
        <v/>
      </c>
      <c r="C236" s="120" t="str">
        <f t="shared" si="66"/>
        <v/>
      </c>
      <c r="D236" s="120" t="str">
        <f t="shared" si="66"/>
        <v/>
      </c>
      <c r="E236" s="120" t="str">
        <f t="shared" si="66"/>
        <v/>
      </c>
      <c r="F236" s="120" t="str">
        <f t="shared" si="66"/>
        <v/>
      </c>
      <c r="G236" s="120" t="str">
        <f t="shared" si="66"/>
        <v/>
      </c>
      <c r="H236" s="120" t="str">
        <f t="shared" si="66"/>
        <v/>
      </c>
      <c r="I236" s="120" t="str">
        <f t="shared" si="66"/>
        <v/>
      </c>
      <c r="J236" s="120" t="str">
        <f t="shared" si="66"/>
        <v/>
      </c>
      <c r="K236" s="120" t="str">
        <f t="shared" si="66"/>
        <v/>
      </c>
      <c r="L236" s="120" t="str">
        <f t="shared" si="66"/>
        <v/>
      </c>
      <c r="M236" s="120" t="str">
        <f t="shared" si="66"/>
        <v/>
      </c>
      <c r="N236" s="120" t="str">
        <f t="shared" si="66"/>
        <v/>
      </c>
      <c r="O236" s="120" t="str">
        <f t="shared" si="66"/>
        <v/>
      </c>
      <c r="P236" s="120" t="str">
        <f t="shared" si="66"/>
        <v/>
      </c>
      <c r="Q236" s="120" t="str">
        <f t="shared" si="66"/>
        <v/>
      </c>
      <c r="R236" s="120" t="str">
        <f t="shared" si="66"/>
        <v/>
      </c>
      <c r="S236" s="120" t="str">
        <f t="shared" si="66"/>
        <v/>
      </c>
      <c r="T236" s="120" t="str">
        <f t="shared" si="66"/>
        <v/>
      </c>
      <c r="U236" s="120" t="str">
        <f t="shared" si="66"/>
        <v/>
      </c>
      <c r="V236" s="120" t="str">
        <f t="shared" si="66"/>
        <v/>
      </c>
      <c r="W236" s="120" t="str">
        <f t="shared" si="66"/>
        <v/>
      </c>
      <c r="X236" s="120" t="str">
        <f t="shared" si="66"/>
        <v/>
      </c>
      <c r="Y236" s="120" t="str">
        <f t="shared" si="66"/>
        <v/>
      </c>
      <c r="Z236" s="120" t="str">
        <f t="shared" si="66"/>
        <v/>
      </c>
      <c r="AA236" s="120" t="str">
        <f t="shared" si="66"/>
        <v/>
      </c>
      <c r="AB236" s="120" t="str">
        <f t="shared" si="66"/>
        <v/>
      </c>
      <c r="AC236" s="120" t="str">
        <f t="shared" si="66"/>
        <v/>
      </c>
      <c r="AD236" s="120" t="str">
        <f t="shared" si="66"/>
        <v/>
      </c>
      <c r="AE236" s="120" t="str">
        <f t="shared" si="66"/>
        <v/>
      </c>
      <c r="AF236" s="120" t="str">
        <f t="shared" si="66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67">IF(B204&lt;100,"",B204-330)</f>
        <v/>
      </c>
      <c r="C237" s="120" t="str">
        <f t="shared" si="67"/>
        <v/>
      </c>
      <c r="D237" s="120" t="str">
        <f t="shared" si="67"/>
        <v/>
      </c>
      <c r="E237" s="120" t="str">
        <f t="shared" si="67"/>
        <v/>
      </c>
      <c r="F237" s="120" t="str">
        <f t="shared" si="67"/>
        <v/>
      </c>
      <c r="G237" s="120" t="str">
        <f t="shared" si="67"/>
        <v/>
      </c>
      <c r="H237" s="120" t="str">
        <f t="shared" si="67"/>
        <v/>
      </c>
      <c r="I237" s="120" t="str">
        <f t="shared" si="67"/>
        <v/>
      </c>
      <c r="J237" s="120" t="str">
        <f t="shared" si="67"/>
        <v/>
      </c>
      <c r="K237" s="120" t="str">
        <f t="shared" si="67"/>
        <v/>
      </c>
      <c r="L237" s="120" t="str">
        <f t="shared" si="67"/>
        <v/>
      </c>
      <c r="M237" s="120" t="str">
        <f t="shared" si="67"/>
        <v/>
      </c>
      <c r="N237" s="120" t="str">
        <f t="shared" si="67"/>
        <v/>
      </c>
      <c r="O237" s="120" t="str">
        <f t="shared" si="67"/>
        <v/>
      </c>
      <c r="P237" s="120" t="str">
        <f t="shared" si="67"/>
        <v/>
      </c>
      <c r="Q237" s="120" t="str">
        <f t="shared" si="67"/>
        <v/>
      </c>
      <c r="R237" s="120" t="str">
        <f t="shared" si="67"/>
        <v/>
      </c>
      <c r="S237" s="120" t="str">
        <f t="shared" si="67"/>
        <v/>
      </c>
      <c r="T237" s="120" t="str">
        <f t="shared" si="67"/>
        <v/>
      </c>
      <c r="U237" s="120" t="str">
        <f t="shared" si="67"/>
        <v/>
      </c>
      <c r="V237" s="120" t="str">
        <f t="shared" si="67"/>
        <v/>
      </c>
      <c r="W237" s="120" t="str">
        <f t="shared" si="67"/>
        <v/>
      </c>
      <c r="X237" s="120" t="str">
        <f t="shared" si="67"/>
        <v/>
      </c>
      <c r="Y237" s="120" t="str">
        <f t="shared" si="67"/>
        <v/>
      </c>
      <c r="Z237" s="120" t="str">
        <f t="shared" si="67"/>
        <v/>
      </c>
      <c r="AA237" s="120" t="str">
        <f t="shared" si="67"/>
        <v/>
      </c>
      <c r="AB237" s="120" t="str">
        <f t="shared" si="67"/>
        <v/>
      </c>
      <c r="AC237" s="120" t="str">
        <f t="shared" si="67"/>
        <v/>
      </c>
      <c r="AD237" s="120" t="str">
        <f t="shared" si="67"/>
        <v/>
      </c>
      <c r="AE237" s="120" t="str">
        <f t="shared" si="67"/>
        <v/>
      </c>
      <c r="AF237" s="120" t="str">
        <f t="shared" si="67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8">IF(C205&lt;100,"",C205-1500)</f>
        <v/>
      </c>
      <c r="D238" s="120" t="str">
        <f t="shared" si="68"/>
        <v/>
      </c>
      <c r="E238" s="120" t="str">
        <f t="shared" si="68"/>
        <v/>
      </c>
      <c r="F238" s="120" t="str">
        <f t="shared" si="68"/>
        <v/>
      </c>
      <c r="G238" s="120" t="str">
        <f t="shared" si="68"/>
        <v/>
      </c>
      <c r="H238" s="120" t="str">
        <f t="shared" si="68"/>
        <v/>
      </c>
      <c r="I238" s="120" t="str">
        <f t="shared" si="68"/>
        <v/>
      </c>
      <c r="J238" s="120" t="str">
        <f t="shared" si="68"/>
        <v/>
      </c>
      <c r="K238" s="120" t="str">
        <f t="shared" si="68"/>
        <v/>
      </c>
      <c r="L238" s="120" t="str">
        <f t="shared" si="68"/>
        <v/>
      </c>
      <c r="M238" s="120" t="str">
        <f t="shared" si="68"/>
        <v/>
      </c>
      <c r="N238" s="120" t="str">
        <f t="shared" si="68"/>
        <v/>
      </c>
      <c r="O238" s="120" t="str">
        <f t="shared" si="68"/>
        <v/>
      </c>
      <c r="P238" s="120" t="str">
        <f t="shared" si="68"/>
        <v/>
      </c>
      <c r="Q238" s="120" t="str">
        <f t="shared" si="68"/>
        <v/>
      </c>
      <c r="R238" s="120" t="str">
        <f t="shared" si="68"/>
        <v/>
      </c>
      <c r="S238" s="120" t="str">
        <f t="shared" si="68"/>
        <v/>
      </c>
      <c r="T238" s="120" t="str">
        <f t="shared" si="68"/>
        <v/>
      </c>
      <c r="U238" s="120" t="str">
        <f t="shared" si="68"/>
        <v/>
      </c>
      <c r="V238" s="120" t="str">
        <f t="shared" si="68"/>
        <v/>
      </c>
      <c r="W238" s="120" t="str">
        <f t="shared" si="68"/>
        <v/>
      </c>
      <c r="X238" s="120" t="str">
        <f t="shared" si="68"/>
        <v/>
      </c>
      <c r="Y238" s="120" t="str">
        <f t="shared" si="68"/>
        <v/>
      </c>
      <c r="Z238" s="120" t="str">
        <f t="shared" si="68"/>
        <v/>
      </c>
      <c r="AA238" s="120" t="str">
        <f t="shared" si="68"/>
        <v/>
      </c>
      <c r="AB238" s="120" t="str">
        <f t="shared" si="68"/>
        <v/>
      </c>
      <c r="AC238" s="120" t="str">
        <f t="shared" si="68"/>
        <v/>
      </c>
      <c r="AD238" s="120" t="str">
        <f t="shared" si="68"/>
        <v/>
      </c>
      <c r="AE238" s="120" t="str">
        <f t="shared" si="68"/>
        <v/>
      </c>
      <c r="AF238" s="120" t="str">
        <f t="shared" si="68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1">
      <iconSet iconSet="3TrafficLights2" reverse="1">
        <cfvo type="percent" val="0"/>
        <cfvo type="num" val="1"/>
        <cfvo type="num" val="1"/>
      </iconSet>
    </cfRule>
  </conditionalFormatting>
  <conditionalFormatting sqref="E57:L59 N62:N67 J60:O60 P39:R39 M39:O42 J61:N61 O61:O67 P40:Q42 R42 M58:S59 AB81:AF81 B81:R81 C56:AF56 B82:AF83 D193:AF199 B193:B199 B84:B91 B9:AF10 B191:AF191 B53:B56 AG73 B94:B99 U212:AF212 B68:AF80 P60:S67 R40:T41 M16:W32 M36:W37 M12:W14 N45:W48 T58:W67 U40:Z42 X85:AB91 M11:AD11 X18:AD30 X36:AD36 Z40:AF43 M53:AF55 AB84:AF91">
    <cfRule type="expression" dxfId="1144" priority="357">
      <formula>B$9&gt;=20/24</formula>
    </cfRule>
    <cfRule type="expression" dxfId="1143" priority="358">
      <formula>AND(B$9&gt;=14/24,B$9&lt;20/24)</formula>
    </cfRule>
    <cfRule type="expression" dxfId="1142" priority="359">
      <formula>AND(B$9&gt;=8/24,B$9&lt;14/24)</formula>
    </cfRule>
    <cfRule type="expression" dxfId="1141" priority="360">
      <formula>B$9&lt;8/24</formula>
    </cfRule>
  </conditionalFormatting>
  <conditionalFormatting sqref="AL4:AL6">
    <cfRule type="iconSet" priority="356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140" priority="352">
      <formula>M$9&gt;=20/24</formula>
    </cfRule>
    <cfRule type="expression" dxfId="1139" priority="353">
      <formula>AND(M$9&gt;=14/24,M$9&lt;20/24)</formula>
    </cfRule>
    <cfRule type="expression" dxfId="1138" priority="354">
      <formula>AND(M$9&gt;=8/24,M$9&lt;14/24)</formula>
    </cfRule>
    <cfRule type="expression" dxfId="1137" priority="355">
      <formula>M$9&lt;8/24</formula>
    </cfRule>
  </conditionalFormatting>
  <conditionalFormatting sqref="M43:R43">
    <cfRule type="expression" dxfId="1136" priority="348">
      <formula>M$9&gt;=20/24</formula>
    </cfRule>
    <cfRule type="expression" dxfId="1135" priority="349">
      <formula>AND(M$9&gt;=14/24,M$9&lt;20/24)</formula>
    </cfRule>
    <cfRule type="expression" dxfId="1134" priority="350">
      <formula>AND(M$9&gt;=8/24,M$9&lt;14/24)</formula>
    </cfRule>
    <cfRule type="expression" dxfId="1133" priority="351">
      <formula>M$9&lt;8/24</formula>
    </cfRule>
  </conditionalFormatting>
  <conditionalFormatting sqref="S39:AF39">
    <cfRule type="expression" dxfId="1132" priority="340">
      <formula>S$9&gt;=20/24</formula>
    </cfRule>
    <cfRule type="expression" dxfId="1131" priority="341">
      <formula>AND(S$9&gt;=14/24,S$9&lt;20/24)</formula>
    </cfRule>
    <cfRule type="expression" dxfId="1130" priority="342">
      <formula>AND(S$9&gt;=8/24,S$9&lt;14/24)</formula>
    </cfRule>
    <cfRule type="expression" dxfId="1129" priority="343">
      <formula>S$9&lt;8/24</formula>
    </cfRule>
  </conditionalFormatting>
  <conditionalFormatting sqref="S57:AF57">
    <cfRule type="expression" dxfId="1128" priority="336">
      <formula>S$9&gt;=20/24</formula>
    </cfRule>
    <cfRule type="expression" dxfId="1127" priority="337">
      <formula>AND(S$9&gt;=14/24,S$9&lt;20/24)</formula>
    </cfRule>
    <cfRule type="expression" dxfId="1126" priority="338">
      <formula>AND(S$9&gt;=8/24,S$9&lt;14/24)</formula>
    </cfRule>
    <cfRule type="expression" dxfId="1125" priority="339">
      <formula>S$9&lt;8/24</formula>
    </cfRule>
  </conditionalFormatting>
  <conditionalFormatting sqref="S81:AA81">
    <cfRule type="expression" dxfId="1124" priority="332">
      <formula>S$9&gt;=20/24</formula>
    </cfRule>
    <cfRule type="expression" dxfId="1123" priority="333">
      <formula>AND(S$9&gt;=14/24,S$9&lt;20/24)</formula>
    </cfRule>
    <cfRule type="expression" dxfId="1122" priority="334">
      <formula>AND(S$9&gt;=8/24,S$9&lt;14/24)</formula>
    </cfRule>
    <cfRule type="expression" dxfId="1121" priority="335">
      <formula>S$9&lt;8/24</formula>
    </cfRule>
  </conditionalFormatting>
  <conditionalFormatting sqref="U84:AA84">
    <cfRule type="expression" dxfId="1120" priority="328">
      <formula>U$9&gt;=20/24</formula>
    </cfRule>
    <cfRule type="expression" dxfId="1119" priority="329">
      <formula>AND(U$9&gt;=14/24,U$9&lt;20/24)</formula>
    </cfRule>
    <cfRule type="expression" dxfId="1118" priority="330">
      <formula>AND(U$9&gt;=8/24,U$9&lt;14/24)</formula>
    </cfRule>
    <cfRule type="expression" dxfId="1117" priority="331">
      <formula>U$9&lt;8/24</formula>
    </cfRule>
  </conditionalFormatting>
  <conditionalFormatting sqref="M35:W35">
    <cfRule type="expression" dxfId="1116" priority="324">
      <formula>M$9&gt;=20/24</formula>
    </cfRule>
    <cfRule type="expression" dxfId="1115" priority="325">
      <formula>AND(M$9&gt;=14/24,M$9&lt;20/24)</formula>
    </cfRule>
    <cfRule type="expression" dxfId="1114" priority="326">
      <formula>AND(M$9&gt;=8/24,M$9&lt;14/24)</formula>
    </cfRule>
    <cfRule type="expression" dxfId="1113" priority="327">
      <formula>M$9&lt;8/24</formula>
    </cfRule>
  </conditionalFormatting>
  <conditionalFormatting sqref="M49:W49">
    <cfRule type="expression" dxfId="1112" priority="320">
      <formula>M$9&gt;=20/24</formula>
    </cfRule>
    <cfRule type="expression" dxfId="1111" priority="321">
      <formula>AND(M$9&gt;=14/24,M$9&lt;20/24)</formula>
    </cfRule>
    <cfRule type="expression" dxfId="1110" priority="322">
      <formula>AND(M$9&gt;=8/24,M$9&lt;14/24)</formula>
    </cfRule>
    <cfRule type="expression" dxfId="1109" priority="323">
      <formula>M$9&lt;8/24</formula>
    </cfRule>
  </conditionalFormatting>
  <conditionalFormatting sqref="M50:W50">
    <cfRule type="expression" dxfId="1108" priority="316">
      <formula>M$9&gt;=20/24</formula>
    </cfRule>
    <cfRule type="expression" dxfId="1107" priority="317">
      <formula>AND(M$9&gt;=14/24,M$9&lt;20/24)</formula>
    </cfRule>
    <cfRule type="expression" dxfId="1106" priority="318">
      <formula>AND(M$9&gt;=8/24,M$9&lt;14/24)</formula>
    </cfRule>
    <cfRule type="expression" dxfId="1105" priority="319">
      <formula>M$9&lt;8/24</formula>
    </cfRule>
  </conditionalFormatting>
  <conditionalFormatting sqref="M45:W48">
    <cfRule type="expression" dxfId="1104" priority="312">
      <formula>M$9&gt;=20/24</formula>
    </cfRule>
    <cfRule type="expression" dxfId="1103" priority="313">
      <formula>AND(M$9&gt;=14/24,M$9&lt;20/24)</formula>
    </cfRule>
    <cfRule type="expression" dxfId="1102" priority="314">
      <formula>AND(M$9&gt;=8/24,M$9&lt;14/24)</formula>
    </cfRule>
    <cfRule type="expression" dxfId="1101" priority="315">
      <formula>M$9&lt;8/24</formula>
    </cfRule>
  </conditionalFormatting>
  <conditionalFormatting sqref="X37:AD37">
    <cfRule type="expression" dxfId="1100" priority="308">
      <formula>X$9&gt;=20/24</formula>
    </cfRule>
    <cfRule type="expression" dxfId="1099" priority="309">
      <formula>AND(X$9&gt;=14/24,X$9&lt;20/24)</formula>
    </cfRule>
    <cfRule type="expression" dxfId="1098" priority="310">
      <formula>AND(X$9&gt;=8/24,X$9&lt;14/24)</formula>
    </cfRule>
    <cfRule type="expression" dxfId="1097" priority="311">
      <formula>X$9&lt;8/24</formula>
    </cfRule>
  </conditionalFormatting>
  <conditionalFormatting sqref="X31:AD32 X35:AD35">
    <cfRule type="expression" dxfId="1096" priority="304">
      <formula>X$9&gt;=20/24</formula>
    </cfRule>
    <cfRule type="expression" dxfId="1095" priority="305">
      <formula>AND(X$9&gt;=14/24,X$9&lt;20/24)</formula>
    </cfRule>
    <cfRule type="expression" dxfId="1094" priority="306">
      <formula>AND(X$9&gt;=8/24,X$9&lt;14/24)</formula>
    </cfRule>
    <cfRule type="expression" dxfId="1093" priority="307">
      <formula>X$9&lt;8/24</formula>
    </cfRule>
  </conditionalFormatting>
  <conditionalFormatting sqref="S42:T43 U43:AF43 S45:AF48">
    <cfRule type="expression" dxfId="1092" priority="300">
      <formula>S$9&gt;=20/24</formula>
    </cfRule>
    <cfRule type="expression" dxfId="1091" priority="301">
      <formula>AND(S$9&gt;=14/24,S$9&lt;20/24)</formula>
    </cfRule>
    <cfRule type="expression" dxfId="1090" priority="302">
      <formula>AND(S$9&gt;=8/24,S$9&lt;14/24)</formula>
    </cfRule>
    <cfRule type="expression" dxfId="1089" priority="303">
      <formula>S$9&lt;8/24</formula>
    </cfRule>
  </conditionalFormatting>
  <conditionalFormatting sqref="S49:AF49">
    <cfRule type="expression" dxfId="1088" priority="296">
      <formula>S$9&gt;=20/24</formula>
    </cfRule>
    <cfRule type="expression" dxfId="1087" priority="297">
      <formula>AND(S$9&gt;=14/24,S$9&lt;20/24)</formula>
    </cfRule>
    <cfRule type="expression" dxfId="1086" priority="298">
      <formula>AND(S$9&gt;=8/24,S$9&lt;14/24)</formula>
    </cfRule>
    <cfRule type="expression" dxfId="1085" priority="299">
      <formula>S$9&lt;8/24</formula>
    </cfRule>
  </conditionalFormatting>
  <conditionalFormatting sqref="S50:AF50">
    <cfRule type="expression" dxfId="1084" priority="292">
      <formula>S$9&gt;=20/24</formula>
    </cfRule>
    <cfRule type="expression" dxfId="1083" priority="293">
      <formula>AND(S$9&gt;=14/24,S$9&lt;20/24)</formula>
    </cfRule>
    <cfRule type="expression" dxfId="1082" priority="294">
      <formula>AND(S$9&gt;=8/24,S$9&lt;14/24)</formula>
    </cfRule>
    <cfRule type="expression" dxfId="1081" priority="295">
      <formula>S$9&lt;8/24</formula>
    </cfRule>
  </conditionalFormatting>
  <conditionalFormatting sqref="X60:AF67">
    <cfRule type="expression" dxfId="1080" priority="288">
      <formula>X$9&gt;=20/24</formula>
    </cfRule>
    <cfRule type="expression" dxfId="1079" priority="289">
      <formula>AND(X$9&gt;=14/24,X$9&lt;20/24)</formula>
    </cfRule>
    <cfRule type="expression" dxfId="1078" priority="290">
      <formula>AND(X$9&gt;=8/24,X$9&lt;14/24)</formula>
    </cfRule>
    <cfRule type="expression" dxfId="1077" priority="291">
      <formula>X$9&lt;8/24</formula>
    </cfRule>
  </conditionalFormatting>
  <conditionalFormatting sqref="K62:L63 L64">
    <cfRule type="expression" dxfId="1076" priority="284">
      <formula>K$9&gt;=20/24</formula>
    </cfRule>
    <cfRule type="expression" dxfId="1075" priority="285">
      <formula>AND(K$9&gt;=14/24,K$9&lt;20/24)</formula>
    </cfRule>
    <cfRule type="expression" dxfId="1074" priority="286">
      <formula>AND(K$9&gt;=8/24,K$9&lt;14/24)</formula>
    </cfRule>
    <cfRule type="expression" dxfId="1073" priority="287">
      <formula>K$9&lt;8/24</formula>
    </cfRule>
  </conditionalFormatting>
  <conditionalFormatting sqref="U94:AF97">
    <cfRule type="expression" dxfId="1072" priority="280">
      <formula>U$9&gt;=20/24</formula>
    </cfRule>
    <cfRule type="expression" dxfId="1071" priority="281">
      <formula>AND(U$9&gt;=14/24,U$9&lt;20/24)</formula>
    </cfRule>
    <cfRule type="expression" dxfId="1070" priority="282">
      <formula>AND(U$9&gt;=8/24,U$9&lt;14/24)</formula>
    </cfRule>
    <cfRule type="expression" dxfId="1069" priority="283">
      <formula>U$9&lt;8/24</formula>
    </cfRule>
  </conditionalFormatting>
  <conditionalFormatting sqref="B38:AF38 C39:K41 C51:AG51 E44:E45 C43:E43 F43:F45 C42:F42 G42:K45 L39:L45 C37:R37 M34:R36 M16:W32 M12:W14 C11:AD11 X18:AD32 S34:AD37 M39:AF50 B52:AF56">
    <cfRule type="expression" dxfId="1068" priority="279">
      <formula>B11&gt;$AG11</formula>
    </cfRule>
  </conditionalFormatting>
  <conditionalFormatting sqref="A100:A156 A84:A97 A11:A14 A16:A32 A45:A72 A80:A82 A74:A78 A35:A43 A169:A199">
    <cfRule type="expression" dxfId="1067" priority="278">
      <formula>$AH11=0</formula>
    </cfRule>
  </conditionalFormatting>
  <conditionalFormatting sqref="U98:AF98">
    <cfRule type="expression" dxfId="1066" priority="274">
      <formula>U$9&gt;=20/24</formula>
    </cfRule>
    <cfRule type="expression" dxfId="1065" priority="275">
      <formula>AND(U$9&gt;=14/24,U$9&lt;20/24)</formula>
    </cfRule>
    <cfRule type="expression" dxfId="1064" priority="276">
      <formula>AND(U$9&gt;=8/24,U$9&lt;14/24)</formula>
    </cfRule>
    <cfRule type="expression" dxfId="1063" priority="277">
      <formula>U$9&lt;8/24</formula>
    </cfRule>
  </conditionalFormatting>
  <conditionalFormatting sqref="A98">
    <cfRule type="expression" dxfId="1062" priority="273">
      <formula>$AH98=0</formula>
    </cfRule>
  </conditionalFormatting>
  <conditionalFormatting sqref="M62:M67">
    <cfRule type="expression" dxfId="1061" priority="261">
      <formula>M$9&gt;=20/24</formula>
    </cfRule>
    <cfRule type="expression" dxfId="1060" priority="262">
      <formula>AND(M$9&gt;=14/24,M$9&lt;20/24)</formula>
    </cfRule>
    <cfRule type="expression" dxfId="1059" priority="263">
      <formula>AND(M$9&gt;=8/24,M$9&lt;14/24)</formula>
    </cfRule>
    <cfRule type="expression" dxfId="1058" priority="264">
      <formula>M$9&lt;8/24</formula>
    </cfRule>
  </conditionalFormatting>
  <conditionalFormatting sqref="AL32">
    <cfRule type="iconSet" priority="260">
      <iconSet iconSet="3TrafficLights2" reverse="1">
        <cfvo type="percent" val="0"/>
        <cfvo type="num" val="1"/>
        <cfvo type="num" val="1"/>
      </iconSet>
    </cfRule>
  </conditionalFormatting>
  <conditionalFormatting sqref="M34:W34">
    <cfRule type="expression" dxfId="1057" priority="252">
      <formula>M$9&gt;=20/24</formula>
    </cfRule>
    <cfRule type="expression" dxfId="1056" priority="253">
      <formula>AND(M$9&gt;=14/24,M$9&lt;20/24)</formula>
    </cfRule>
    <cfRule type="expression" dxfId="1055" priority="254">
      <formula>AND(M$9&gt;=8/24,M$9&lt;14/24)</formula>
    </cfRule>
    <cfRule type="expression" dxfId="1054" priority="255">
      <formula>M$9&lt;8/24</formula>
    </cfRule>
  </conditionalFormatting>
  <conditionalFormatting sqref="X34:AD34">
    <cfRule type="expression" dxfId="1053" priority="248">
      <formula>X$9&gt;=20/24</formula>
    </cfRule>
    <cfRule type="expression" dxfId="1052" priority="249">
      <formula>AND(X$9&gt;=14/24,X$9&lt;20/24)</formula>
    </cfRule>
    <cfRule type="expression" dxfId="1051" priority="250">
      <formula>AND(X$9&gt;=8/24,X$9&lt;14/24)</formula>
    </cfRule>
    <cfRule type="expression" dxfId="1050" priority="251">
      <formula>X$9&lt;8/24</formula>
    </cfRule>
  </conditionalFormatting>
  <conditionalFormatting sqref="A34">
    <cfRule type="expression" dxfId="1049" priority="247">
      <formula>$AH34=0</formula>
    </cfRule>
  </conditionalFormatting>
  <conditionalFormatting sqref="A83">
    <cfRule type="expression" dxfId="1048" priority="246">
      <formula>$AH83=0</formula>
    </cfRule>
  </conditionalFormatting>
  <conditionalFormatting sqref="M15:W15">
    <cfRule type="expression" dxfId="1047" priority="238">
      <formula>M$9&gt;=20/24</formula>
    </cfRule>
    <cfRule type="expression" dxfId="1046" priority="239">
      <formula>AND(M$9&gt;=14/24,M$9&lt;20/24)</formula>
    </cfRule>
    <cfRule type="expression" dxfId="1045" priority="240">
      <formula>AND(M$9&gt;=8/24,M$9&lt;14/24)</formula>
    </cfRule>
    <cfRule type="expression" dxfId="1044" priority="241">
      <formula>M$9&lt;8/24</formula>
    </cfRule>
  </conditionalFormatting>
  <conditionalFormatting sqref="M15:W15">
    <cfRule type="expression" dxfId="1043" priority="237">
      <formula>M15&gt;$AG15</formula>
    </cfRule>
  </conditionalFormatting>
  <conditionalFormatting sqref="A15">
    <cfRule type="expression" dxfId="1042" priority="236">
      <formula>$AH15=0</formula>
    </cfRule>
  </conditionalFormatting>
  <conditionalFormatting sqref="A163:A168">
    <cfRule type="expression" dxfId="1041" priority="235">
      <formula>$AH163=0</formula>
    </cfRule>
  </conditionalFormatting>
  <conditionalFormatting sqref="A157:A162">
    <cfRule type="expression" dxfId="1040" priority="234">
      <formula>$AH157=0</formula>
    </cfRule>
  </conditionalFormatting>
  <conditionalFormatting sqref="Z44:AF44">
    <cfRule type="expression" dxfId="1039" priority="230">
      <formula>Z$9&gt;=20/24</formula>
    </cfRule>
    <cfRule type="expression" dxfId="1038" priority="231">
      <formula>AND(Z$9&gt;=14/24,Z$9&lt;20/24)</formula>
    </cfRule>
    <cfRule type="expression" dxfId="1037" priority="232">
      <formula>AND(Z$9&gt;=8/24,Z$9&lt;14/24)</formula>
    </cfRule>
    <cfRule type="expression" dxfId="1036" priority="233">
      <formula>Z$9&lt;8/24</formula>
    </cfRule>
  </conditionalFormatting>
  <conditionalFormatting sqref="M44:W44">
    <cfRule type="expression" dxfId="1035" priority="226">
      <formula>M$9&gt;=20/24</formula>
    </cfRule>
    <cfRule type="expression" dxfId="1034" priority="227">
      <formula>AND(M$9&gt;=14/24,M$9&lt;20/24)</formula>
    </cfRule>
    <cfRule type="expression" dxfId="1033" priority="228">
      <formula>AND(M$9&gt;=8/24,M$9&lt;14/24)</formula>
    </cfRule>
    <cfRule type="expression" dxfId="1032" priority="229">
      <formula>M$9&lt;8/24</formula>
    </cfRule>
  </conditionalFormatting>
  <conditionalFormatting sqref="S44:AC44">
    <cfRule type="expression" dxfId="1031" priority="222">
      <formula>S$9&gt;=20/24</formula>
    </cfRule>
    <cfRule type="expression" dxfId="1030" priority="223">
      <formula>AND(S$9&gt;=14/24,S$9&lt;20/24)</formula>
    </cfRule>
    <cfRule type="expression" dxfId="1029" priority="224">
      <formula>AND(S$9&gt;=8/24,S$9&lt;14/24)</formula>
    </cfRule>
    <cfRule type="expression" dxfId="1028" priority="225">
      <formula>S$9&lt;8/24</formula>
    </cfRule>
  </conditionalFormatting>
  <conditionalFormatting sqref="A44">
    <cfRule type="expression" dxfId="1027" priority="221">
      <formula>$AH44=0</formula>
    </cfRule>
  </conditionalFormatting>
  <conditionalFormatting sqref="A79">
    <cfRule type="expression" dxfId="1026" priority="220">
      <formula>$AH79=0</formula>
    </cfRule>
  </conditionalFormatting>
  <conditionalFormatting sqref="A73">
    <cfRule type="expression" dxfId="1025" priority="219">
      <formula>$AH73=0</formula>
    </cfRule>
  </conditionalFormatting>
  <conditionalFormatting sqref="AL34:AL35 AL7:AL31">
    <cfRule type="iconSet" priority="363">
      <iconSet iconSet="3TrafficLights2" reverse="1">
        <cfvo type="percent" val="0"/>
        <cfvo type="num" val="1"/>
        <cfvo type="num" val="1"/>
      </iconSet>
    </cfRule>
  </conditionalFormatting>
  <conditionalFormatting sqref="U85:W91">
    <cfRule type="expression" dxfId="1024" priority="211">
      <formula>U$9&gt;=20/24</formula>
    </cfRule>
    <cfRule type="expression" dxfId="1023" priority="212">
      <formula>AND(U$9&gt;=14/24,U$9&lt;20/24)</formula>
    </cfRule>
    <cfRule type="expression" dxfId="1022" priority="213">
      <formula>AND(U$9&gt;=8/24,U$9&lt;14/24)</formula>
    </cfRule>
    <cfRule type="expression" dxfId="1021" priority="214">
      <formula>U$9&lt;8/24</formula>
    </cfRule>
  </conditionalFormatting>
  <conditionalFormatting sqref="S85:T91 C84:R91">
    <cfRule type="expression" dxfId="1020" priority="207">
      <formula>C$9&gt;=20/24</formula>
    </cfRule>
    <cfRule type="expression" dxfId="1019" priority="208">
      <formula>AND(C$9&gt;=14/24,C$9&lt;20/24)</formula>
    </cfRule>
    <cfRule type="expression" dxfId="1018" priority="209">
      <formula>AND(C$9&gt;=8/24,C$9&lt;14/24)</formula>
    </cfRule>
    <cfRule type="expression" dxfId="1017" priority="210">
      <formula>C$9&lt;8/24</formula>
    </cfRule>
  </conditionalFormatting>
  <conditionalFormatting sqref="S84:T84">
    <cfRule type="expression" dxfId="1016" priority="203">
      <formula>S$9&gt;=20/24</formula>
    </cfRule>
    <cfRule type="expression" dxfId="1015" priority="204">
      <formula>AND(S$9&gt;=14/24,S$9&lt;20/24)</formula>
    </cfRule>
    <cfRule type="expression" dxfId="1014" priority="205">
      <formula>AND(S$9&gt;=8/24,S$9&lt;14/24)</formula>
    </cfRule>
    <cfRule type="expression" dxfId="1013" priority="206">
      <formula>S$9&lt;8/24</formula>
    </cfRule>
  </conditionalFormatting>
  <conditionalFormatting sqref="C94:F94 C95:N97">
    <cfRule type="expression" dxfId="1012" priority="199">
      <formula>C$9&gt;=20/24</formula>
    </cfRule>
    <cfRule type="expression" dxfId="1011" priority="200">
      <formula>AND(C$9&gt;=14/24,C$9&lt;20/24)</formula>
    </cfRule>
    <cfRule type="expression" dxfId="1010" priority="201">
      <formula>AND(C$9&gt;=8/24,C$9&lt;14/24)</formula>
    </cfRule>
    <cfRule type="expression" dxfId="1009" priority="202">
      <formula>C$9&lt;8/24</formula>
    </cfRule>
  </conditionalFormatting>
  <conditionalFormatting sqref="O94:R97">
    <cfRule type="expression" dxfId="1008" priority="195">
      <formula>O$9&gt;=20/24</formula>
    </cfRule>
    <cfRule type="expression" dxfId="1007" priority="196">
      <formula>AND(O$9&gt;=14/24,O$9&lt;20/24)</formula>
    </cfRule>
    <cfRule type="expression" dxfId="1006" priority="197">
      <formula>AND(O$9&gt;=8/24,O$9&lt;14/24)</formula>
    </cfRule>
    <cfRule type="expression" dxfId="1005" priority="198">
      <formula>O$9&lt;8/24</formula>
    </cfRule>
  </conditionalFormatting>
  <conditionalFormatting sqref="S94:T97">
    <cfRule type="expression" dxfId="1004" priority="191">
      <formula>S$9&gt;=20/24</formula>
    </cfRule>
    <cfRule type="expression" dxfId="1003" priority="192">
      <formula>AND(S$9&gt;=14/24,S$9&lt;20/24)</formula>
    </cfRule>
    <cfRule type="expression" dxfId="1002" priority="193">
      <formula>AND(S$9&gt;=8/24,S$9&lt;14/24)</formula>
    </cfRule>
    <cfRule type="expression" dxfId="1001" priority="194">
      <formula>S$9&lt;8/24</formula>
    </cfRule>
  </conditionalFormatting>
  <conditionalFormatting sqref="C98:N98">
    <cfRule type="expression" dxfId="1000" priority="187">
      <formula>C$9&gt;=20/24</formula>
    </cfRule>
    <cfRule type="expression" dxfId="999" priority="188">
      <formula>AND(C$9&gt;=14/24,C$9&lt;20/24)</formula>
    </cfRule>
    <cfRule type="expression" dxfId="998" priority="189">
      <formula>AND(C$9&gt;=8/24,C$9&lt;14/24)</formula>
    </cfRule>
    <cfRule type="expression" dxfId="997" priority="190">
      <formula>C$9&lt;8/24</formula>
    </cfRule>
  </conditionalFormatting>
  <conditionalFormatting sqref="O98:R98">
    <cfRule type="expression" dxfId="996" priority="183">
      <formula>O$9&gt;=20/24</formula>
    </cfRule>
    <cfRule type="expression" dxfId="995" priority="184">
      <formula>AND(O$9&gt;=14/24,O$9&lt;20/24)</formula>
    </cfRule>
    <cfRule type="expression" dxfId="994" priority="185">
      <formula>AND(O$9&gt;=8/24,O$9&lt;14/24)</formula>
    </cfRule>
    <cfRule type="expression" dxfId="993" priority="186">
      <formula>O$9&lt;8/24</formula>
    </cfRule>
  </conditionalFormatting>
  <conditionalFormatting sqref="S98:T98">
    <cfRule type="expression" dxfId="992" priority="179">
      <formula>S$9&gt;=20/24</formula>
    </cfRule>
    <cfRule type="expression" dxfId="991" priority="180">
      <formula>AND(S$9&gt;=14/24,S$9&lt;20/24)</formula>
    </cfRule>
    <cfRule type="expression" dxfId="990" priority="181">
      <formula>AND(S$9&gt;=8/24,S$9&lt;14/24)</formula>
    </cfRule>
    <cfRule type="expression" dxfId="989" priority="182">
      <formula>S$9&lt;8/24</formula>
    </cfRule>
  </conditionalFormatting>
  <conditionalFormatting sqref="M94:N94">
    <cfRule type="expression" dxfId="988" priority="175">
      <formula>M$9&gt;=20/24</formula>
    </cfRule>
    <cfRule type="expression" dxfId="987" priority="176">
      <formula>AND(M$9&gt;=14/24,M$9&lt;20/24)</formula>
    </cfRule>
    <cfRule type="expression" dxfId="986" priority="177">
      <formula>AND(M$9&gt;=8/24,M$9&lt;14/24)</formula>
    </cfRule>
    <cfRule type="expression" dxfId="985" priority="178">
      <formula>M$9&lt;8/24</formula>
    </cfRule>
  </conditionalFormatting>
  <conditionalFormatting sqref="G94:L94">
    <cfRule type="expression" dxfId="984" priority="171">
      <formula>G$9&gt;=20/24</formula>
    </cfRule>
    <cfRule type="expression" dxfId="983" priority="172">
      <formula>AND(G$9&gt;=14/24,G$9&lt;20/24)</formula>
    </cfRule>
    <cfRule type="expression" dxfId="982" priority="173">
      <formula>AND(G$9&gt;=8/24,G$9&lt;14/24)</formula>
    </cfRule>
    <cfRule type="expression" dxfId="981" priority="174">
      <formula>G$9&lt;8/24</formula>
    </cfRule>
  </conditionalFormatting>
  <conditionalFormatting sqref="U94:W94">
    <cfRule type="expression" dxfId="980" priority="167">
      <formula>U$9&gt;=20/24</formula>
    </cfRule>
    <cfRule type="expression" dxfId="979" priority="168">
      <formula>AND(U$9&gt;=14/24,U$9&lt;20/24)</formula>
    </cfRule>
    <cfRule type="expression" dxfId="978" priority="169">
      <formula>AND(U$9&gt;=8/24,U$9&lt;14/24)</formula>
    </cfRule>
    <cfRule type="expression" dxfId="977" priority="170">
      <formula>U$9&lt;8/24</formula>
    </cfRule>
  </conditionalFormatting>
  <conditionalFormatting sqref="O94:T94">
    <cfRule type="expression" dxfId="976" priority="163">
      <formula>O$9&gt;=20/24</formula>
    </cfRule>
    <cfRule type="expression" dxfId="975" priority="164">
      <formula>AND(O$9&gt;=14/24,O$9&lt;20/24)</formula>
    </cfRule>
    <cfRule type="expression" dxfId="974" priority="165">
      <formula>AND(O$9&gt;=8/24,O$9&lt;14/24)</formula>
    </cfRule>
    <cfRule type="expression" dxfId="973" priority="166">
      <formula>O$9&lt;8/24</formula>
    </cfRule>
  </conditionalFormatting>
  <conditionalFormatting sqref="U99:AF99">
    <cfRule type="expression" dxfId="972" priority="159">
      <formula>U$9&gt;=20/24</formula>
    </cfRule>
    <cfRule type="expression" dxfId="971" priority="160">
      <formula>AND(U$9&gt;=14/24,U$9&lt;20/24)</formula>
    </cfRule>
    <cfRule type="expression" dxfId="970" priority="161">
      <formula>AND(U$9&gt;=8/24,U$9&lt;14/24)</formula>
    </cfRule>
    <cfRule type="expression" dxfId="969" priority="162">
      <formula>U$9&lt;8/24</formula>
    </cfRule>
  </conditionalFormatting>
  <conditionalFormatting sqref="A99">
    <cfRule type="expression" dxfId="968" priority="158">
      <formula>$AH99=0</formula>
    </cfRule>
  </conditionalFormatting>
  <conditionalFormatting sqref="C99:N99">
    <cfRule type="expression" dxfId="967" priority="154">
      <formula>C$9&gt;=20/24</formula>
    </cfRule>
    <cfRule type="expression" dxfId="966" priority="155">
      <formula>AND(C$9&gt;=14/24,C$9&lt;20/24)</formula>
    </cfRule>
    <cfRule type="expression" dxfId="965" priority="156">
      <formula>AND(C$9&gt;=8/24,C$9&lt;14/24)</formula>
    </cfRule>
    <cfRule type="expression" dxfId="964" priority="157">
      <formula>C$9&lt;8/24</formula>
    </cfRule>
  </conditionalFormatting>
  <conditionalFormatting sqref="O99:R99">
    <cfRule type="expression" dxfId="963" priority="150">
      <formula>O$9&gt;=20/24</formula>
    </cfRule>
    <cfRule type="expression" dxfId="962" priority="151">
      <formula>AND(O$9&gt;=14/24,O$9&lt;20/24)</formula>
    </cfRule>
    <cfRule type="expression" dxfId="961" priority="152">
      <formula>AND(O$9&gt;=8/24,O$9&lt;14/24)</formula>
    </cfRule>
    <cfRule type="expression" dxfId="960" priority="153">
      <formula>O$9&lt;8/24</formula>
    </cfRule>
  </conditionalFormatting>
  <conditionalFormatting sqref="S99:T99">
    <cfRule type="expression" dxfId="959" priority="146">
      <formula>S$9&gt;=20/24</formula>
    </cfRule>
    <cfRule type="expression" dxfId="958" priority="147">
      <formula>AND(S$9&gt;=14/24,S$9&lt;20/24)</formula>
    </cfRule>
    <cfRule type="expression" dxfId="957" priority="148">
      <formula>AND(S$9&gt;=8/24,S$9&lt;14/24)</formula>
    </cfRule>
    <cfRule type="expression" dxfId="956" priority="149">
      <formula>S$9&lt;8/24</formula>
    </cfRule>
  </conditionalFormatting>
  <conditionalFormatting sqref="X12:AD16">
    <cfRule type="expression" dxfId="955" priority="142">
      <formula>X$9&gt;=20/24</formula>
    </cfRule>
    <cfRule type="expression" dxfId="954" priority="143">
      <formula>AND(X$9&gt;=14/24,X$9&lt;20/24)</formula>
    </cfRule>
    <cfRule type="expression" dxfId="953" priority="144">
      <formula>AND(X$9&gt;=8/24,X$9&lt;14/24)</formula>
    </cfRule>
    <cfRule type="expression" dxfId="952" priority="145">
      <formula>X$9&lt;8/24</formula>
    </cfRule>
  </conditionalFormatting>
  <conditionalFormatting sqref="X17:AD17">
    <cfRule type="expression" dxfId="951" priority="138">
      <formula>X$9&gt;=20/24</formula>
    </cfRule>
    <cfRule type="expression" dxfId="950" priority="139">
      <formula>AND(X$9&gt;=14/24,X$9&lt;20/24)</formula>
    </cfRule>
    <cfRule type="expression" dxfId="949" priority="140">
      <formula>AND(X$9&gt;=8/24,X$9&lt;14/24)</formula>
    </cfRule>
    <cfRule type="expression" dxfId="948" priority="141">
      <formula>X$9&lt;8/24</formula>
    </cfRule>
  </conditionalFormatting>
  <conditionalFormatting sqref="X12:AD13">
    <cfRule type="expression" dxfId="947" priority="134">
      <formula>X$9&gt;=20/24</formula>
    </cfRule>
    <cfRule type="expression" dxfId="946" priority="135">
      <formula>AND(X$9&gt;=14/24,X$9&lt;20/24)</formula>
    </cfRule>
    <cfRule type="expression" dxfId="945" priority="136">
      <formula>AND(X$9&gt;=8/24,X$9&lt;14/24)</formula>
    </cfRule>
    <cfRule type="expression" dxfId="944" priority="137">
      <formula>X$9&lt;8/24</formula>
    </cfRule>
  </conditionalFormatting>
  <conditionalFormatting sqref="AL3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43" priority="364">
      <formula>C$9&gt;=20/24</formula>
    </cfRule>
    <cfRule type="expression" dxfId="942" priority="365">
      <formula>AND(C$9&gt;=14/24,C$9&lt;20/24)</formula>
    </cfRule>
    <cfRule type="expression" dxfId="941" priority="366">
      <formula>AND(C$9&gt;=8/24,C$9&lt;14/24)</formula>
    </cfRule>
    <cfRule type="expression" dxfId="940" priority="367">
      <formula>C$9&lt;8/24</formula>
    </cfRule>
  </conditionalFormatting>
  <conditionalFormatting sqref="A200">
    <cfRule type="expression" dxfId="939" priority="368">
      <formula>$AH200=0</formula>
    </cfRule>
  </conditionalFormatting>
  <conditionalFormatting sqref="AG212">
    <cfRule type="expression" dxfId="938" priority="370">
      <formula>B$9&gt;=20/24</formula>
    </cfRule>
    <cfRule type="expression" dxfId="937" priority="371">
      <formula>AND(B$9&gt;=14/24,B$9&lt;20/24)</formula>
    </cfRule>
    <cfRule type="expression" dxfId="936" priority="372">
      <formula>AND(B$9&gt;=8/24,B$9&lt;14/24)</formula>
    </cfRule>
    <cfRule type="expression" dxfId="935" priority="373">
      <formula>B$9&lt;8/24</formula>
    </cfRule>
  </conditionalFormatting>
  <conditionalFormatting sqref="S8">
    <cfRule type="expression" dxfId="934" priority="119">
      <formula>U$9&gt;=20/24</formula>
    </cfRule>
    <cfRule type="expression" dxfId="933" priority="120">
      <formula>AND(U$9&gt;=14/24,U$9&lt;20/24)</formula>
    </cfRule>
    <cfRule type="expression" dxfId="932" priority="121">
      <formula>AND(U$9&gt;=8/24,U$9&lt;14/24)</formula>
    </cfRule>
    <cfRule type="expression" dxfId="931" priority="122">
      <formula>U$9&lt;8/24</formula>
    </cfRule>
  </conditionalFormatting>
  <conditionalFormatting sqref="AB8">
    <cfRule type="expression" dxfId="930" priority="115">
      <formula>AD$9&gt;=20/24</formula>
    </cfRule>
    <cfRule type="expression" dxfId="929" priority="116">
      <formula>AND(AD$9&gt;=14/24,AD$9&lt;20/24)</formula>
    </cfRule>
    <cfRule type="expression" dxfId="928" priority="117">
      <formula>AND(AD$9&gt;=8/24,AD$9&lt;14/24)</formula>
    </cfRule>
    <cfRule type="expression" dxfId="927" priority="118">
      <formula>AD$9&lt;8/24</formula>
    </cfRule>
  </conditionalFormatting>
  <conditionalFormatting sqref="AH212:AX212">
    <cfRule type="expression" dxfId="926" priority="374">
      <formula>AG$9&gt;=20/24</formula>
    </cfRule>
    <cfRule type="expression" dxfId="925" priority="375">
      <formula>AND(AG$9&gt;=14/24,AG$9&lt;20/24)</formula>
    </cfRule>
    <cfRule type="expression" dxfId="924" priority="376">
      <formula>AND(AG$9&gt;=8/24,AG$9&lt;14/24)</formula>
    </cfRule>
    <cfRule type="expression" dxfId="923" priority="377">
      <formula>AG$9&lt;8/24</formula>
    </cfRule>
  </conditionalFormatting>
  <conditionalFormatting sqref="T212">
    <cfRule type="expression" dxfId="922" priority="378">
      <formula>AX$9&gt;=20/24</formula>
    </cfRule>
    <cfRule type="expression" dxfId="921" priority="379">
      <formula>AND(AX$9&gt;=14/24,AX$9&lt;20/24)</formula>
    </cfRule>
    <cfRule type="expression" dxfId="920" priority="380">
      <formula>AND(AX$9&gt;=8/24,AX$9&lt;14/24)</formula>
    </cfRule>
    <cfRule type="expression" dxfId="919" priority="381">
      <formula>AX$9&lt;8/24</formula>
    </cfRule>
  </conditionalFormatting>
  <conditionalFormatting sqref="B37">
    <cfRule type="expression" dxfId="918" priority="111">
      <formula>B$9&gt;=20/24</formula>
    </cfRule>
    <cfRule type="expression" dxfId="917" priority="112">
      <formula>AND(B$9&gt;=14/24,B$9&lt;20/24)</formula>
    </cfRule>
    <cfRule type="expression" dxfId="916" priority="113">
      <formula>AND(B$9&gt;=8/24,B$9&lt;14/24)</formula>
    </cfRule>
    <cfRule type="expression" dxfId="915" priority="114">
      <formula>B$9&lt;8/24</formula>
    </cfRule>
  </conditionalFormatting>
  <conditionalFormatting sqref="B37 B11:B12 C12:L12">
    <cfRule type="expression" dxfId="914" priority="110">
      <formula>B11&gt;$AG11</formula>
    </cfRule>
  </conditionalFormatting>
  <conditionalFormatting sqref="B12:L12">
    <cfRule type="expression" dxfId="913" priority="106">
      <formula>B$9&gt;=20/24</formula>
    </cfRule>
    <cfRule type="expression" dxfId="912" priority="107">
      <formula>AND(B$9&gt;=14/24,B$9&lt;20/24)</formula>
    </cfRule>
    <cfRule type="expression" dxfId="911" priority="108">
      <formula>AND(B$9&gt;=8/24,B$9&lt;14/24)</formula>
    </cfRule>
    <cfRule type="expression" dxfId="910" priority="109">
      <formula>B$9&lt;8/24</formula>
    </cfRule>
  </conditionalFormatting>
  <conditionalFormatting sqref="B13:L14 B16:L32">
    <cfRule type="expression" dxfId="909" priority="97">
      <formula>B$9&gt;=20/24</formula>
    </cfRule>
    <cfRule type="expression" dxfId="908" priority="98">
      <formula>AND(B$9&gt;=14/24,B$9&lt;20/24)</formula>
    </cfRule>
    <cfRule type="expression" dxfId="907" priority="99">
      <formula>AND(B$9&gt;=8/24,B$9&lt;14/24)</formula>
    </cfRule>
    <cfRule type="expression" dxfId="906" priority="100">
      <formula>B$9&lt;8/24</formula>
    </cfRule>
  </conditionalFormatting>
  <conditionalFormatting sqref="B35:L35">
    <cfRule type="expression" dxfId="905" priority="93">
      <formula>B$9&gt;=20/24</formula>
    </cfRule>
    <cfRule type="expression" dxfId="904" priority="94">
      <formula>AND(B$9&gt;=14/24,B$9&lt;20/24)</formula>
    </cfRule>
    <cfRule type="expression" dxfId="903" priority="95">
      <formula>AND(B$9&gt;=8/24,B$9&lt;14/24)</formula>
    </cfRule>
    <cfRule type="expression" dxfId="902" priority="96">
      <formula>B$9&lt;8/24</formula>
    </cfRule>
  </conditionalFormatting>
  <conditionalFormatting sqref="B13:L14 B35:L36 B16:L32">
    <cfRule type="expression" dxfId="901" priority="92">
      <formula>B13&gt;$AG13</formula>
    </cfRule>
  </conditionalFormatting>
  <conditionalFormatting sqref="B36:L36">
    <cfRule type="expression" dxfId="900" priority="88">
      <formula>B$9&gt;=20/24</formula>
    </cfRule>
    <cfRule type="expression" dxfId="899" priority="89">
      <formula>AND(B$9&gt;=14/24,B$9&lt;20/24)</formula>
    </cfRule>
    <cfRule type="expression" dxfId="898" priority="90">
      <formula>AND(B$9&gt;=8/24,B$9&lt;14/24)</formula>
    </cfRule>
    <cfRule type="expression" dxfId="897" priority="91">
      <formula>B$9&lt;8/24</formula>
    </cfRule>
  </conditionalFormatting>
  <conditionalFormatting sqref="B34:L34">
    <cfRule type="expression" dxfId="896" priority="84">
      <formula>B$9&gt;=20/24</formula>
    </cfRule>
    <cfRule type="expression" dxfId="895" priority="85">
      <formula>AND(B$9&gt;=14/24,B$9&lt;20/24)</formula>
    </cfRule>
    <cfRule type="expression" dxfId="894" priority="86">
      <formula>AND(B$9&gt;=8/24,B$9&lt;14/24)</formula>
    </cfRule>
    <cfRule type="expression" dxfId="893" priority="87">
      <formula>B$9&lt;8/24</formula>
    </cfRule>
  </conditionalFormatting>
  <conditionalFormatting sqref="B34:L34">
    <cfRule type="expression" dxfId="892" priority="83">
      <formula>B34&gt;$AG34</formula>
    </cfRule>
  </conditionalFormatting>
  <conditionalFormatting sqref="B15:L15">
    <cfRule type="expression" dxfId="891" priority="79">
      <formula>B$9&gt;=20/24</formula>
    </cfRule>
    <cfRule type="expression" dxfId="890" priority="80">
      <formula>AND(B$9&gt;=14/24,B$9&lt;20/24)</formula>
    </cfRule>
    <cfRule type="expression" dxfId="889" priority="81">
      <formula>AND(B$9&gt;=8/24,B$9&lt;14/24)</formula>
    </cfRule>
    <cfRule type="expression" dxfId="888" priority="82">
      <formula>B$9&lt;8/24</formula>
    </cfRule>
  </conditionalFormatting>
  <conditionalFormatting sqref="B15:L15">
    <cfRule type="expression" dxfId="887" priority="78">
      <formula>B15&gt;$AG15</formula>
    </cfRule>
  </conditionalFormatting>
  <conditionalFormatting sqref="B42:B43">
    <cfRule type="expression" dxfId="886" priority="74">
      <formula>B$9&gt;=20/24</formula>
    </cfRule>
    <cfRule type="expression" dxfId="885" priority="75">
      <formula>AND(B$9&gt;=14/24,B$9&lt;20/24)</formula>
    </cfRule>
    <cfRule type="expression" dxfId="884" priority="76">
      <formula>AND(B$9&gt;=8/24,B$9&lt;14/24)</formula>
    </cfRule>
    <cfRule type="expression" dxfId="883" priority="77">
      <formula>B$9&lt;8/24</formula>
    </cfRule>
  </conditionalFormatting>
  <conditionalFormatting sqref="B39:B43 B51">
    <cfRule type="expression" dxfId="882" priority="73">
      <formula>B39&gt;$AG39</formula>
    </cfRule>
  </conditionalFormatting>
  <conditionalFormatting sqref="B45:D48 E46:L48">
    <cfRule type="expression" dxfId="881" priority="69">
      <formula>B$9&gt;=20/24</formula>
    </cfRule>
    <cfRule type="expression" dxfId="880" priority="70">
      <formula>AND(B$9&gt;=14/24,B$9&lt;20/24)</formula>
    </cfRule>
    <cfRule type="expression" dxfId="879" priority="71">
      <formula>AND(B$9&gt;=8/24,B$9&lt;14/24)</formula>
    </cfRule>
    <cfRule type="expression" dxfId="878" priority="72">
      <formula>B$9&lt;8/24</formula>
    </cfRule>
  </conditionalFormatting>
  <conditionalFormatting sqref="B49:L49">
    <cfRule type="expression" dxfId="877" priority="65">
      <formula>B$9&gt;=20/24</formula>
    </cfRule>
    <cfRule type="expression" dxfId="876" priority="66">
      <formula>AND(B$9&gt;=14/24,B$9&lt;20/24)</formula>
    </cfRule>
    <cfRule type="expression" dxfId="875" priority="67">
      <formula>AND(B$9&gt;=8/24,B$9&lt;14/24)</formula>
    </cfRule>
    <cfRule type="expression" dxfId="874" priority="68">
      <formula>B$9&lt;8/24</formula>
    </cfRule>
  </conditionalFormatting>
  <conditionalFormatting sqref="B50:L50">
    <cfRule type="expression" dxfId="873" priority="61">
      <formula>B$9&gt;=20/24</formula>
    </cfRule>
    <cfRule type="expression" dxfId="872" priority="62">
      <formula>AND(B$9&gt;=14/24,B$9&lt;20/24)</formula>
    </cfRule>
    <cfRule type="expression" dxfId="871" priority="63">
      <formula>AND(B$9&gt;=8/24,B$9&lt;14/24)</formula>
    </cfRule>
    <cfRule type="expression" dxfId="870" priority="64">
      <formula>B$9&lt;8/24</formula>
    </cfRule>
  </conditionalFormatting>
  <conditionalFormatting sqref="B45:D48 E46:L48">
    <cfRule type="expression" dxfId="869" priority="57">
      <formula>B$9&gt;=20/24</formula>
    </cfRule>
    <cfRule type="expression" dxfId="868" priority="58">
      <formula>AND(B$9&gt;=14/24,B$9&lt;20/24)</formula>
    </cfRule>
    <cfRule type="expression" dxfId="867" priority="59">
      <formula>AND(B$9&gt;=8/24,B$9&lt;14/24)</formula>
    </cfRule>
    <cfRule type="expression" dxfId="866" priority="60">
      <formula>B$9&lt;8/24</formula>
    </cfRule>
  </conditionalFormatting>
  <conditionalFormatting sqref="B45:D50 E46:L50">
    <cfRule type="expression" dxfId="865" priority="56">
      <formula>B45&gt;$AG45</formula>
    </cfRule>
  </conditionalFormatting>
  <conditionalFormatting sqref="B44:D44">
    <cfRule type="expression" dxfId="864" priority="52">
      <formula>B$9&gt;=20/24</formula>
    </cfRule>
    <cfRule type="expression" dxfId="863" priority="53">
      <formula>AND(B$9&gt;=14/24,B$9&lt;20/24)</formula>
    </cfRule>
    <cfRule type="expression" dxfId="862" priority="54">
      <formula>AND(B$9&gt;=8/24,B$9&lt;14/24)</formula>
    </cfRule>
    <cfRule type="expression" dxfId="861" priority="55">
      <formula>B$9&lt;8/24</formula>
    </cfRule>
  </conditionalFormatting>
  <conditionalFormatting sqref="B44:D44">
    <cfRule type="expression" dxfId="860" priority="51">
      <formula>B44&gt;$AG44</formula>
    </cfRule>
  </conditionalFormatting>
  <conditionalFormatting sqref="B58:D67 E60:I67 J62:J67 K64:K67 L65:L67">
    <cfRule type="expression" dxfId="859" priority="47">
      <formula>B$9&gt;=20/24</formula>
    </cfRule>
    <cfRule type="expression" dxfId="858" priority="48">
      <formula>AND(B$9&gt;=14/24,B$9&lt;20/24)</formula>
    </cfRule>
    <cfRule type="expression" dxfId="857" priority="49">
      <formula>AND(B$9&gt;=8/24,B$9&lt;14/24)</formula>
    </cfRule>
    <cfRule type="expression" dxfId="856" priority="50">
      <formula>B$9&lt;8/24</formula>
    </cfRule>
  </conditionalFormatting>
  <conditionalFormatting sqref="B57:D57">
    <cfRule type="expression" dxfId="855" priority="43">
      <formula>B$9&gt;=20/24</formula>
    </cfRule>
    <cfRule type="expression" dxfId="854" priority="44">
      <formula>AND(B$9&gt;=14/24,B$9&lt;20/24)</formula>
    </cfRule>
    <cfRule type="expression" dxfId="853" priority="45">
      <formula>AND(B$9&gt;=8/24,B$9&lt;14/24)</formula>
    </cfRule>
    <cfRule type="expression" dxfId="852" priority="46">
      <formula>B$9&lt;8/24</formula>
    </cfRule>
  </conditionalFormatting>
  <conditionalFormatting sqref="AE11:AF11 AE18:AF30 AE36:AF36">
    <cfRule type="expression" dxfId="851" priority="39">
      <formula>AE$9&gt;=20/24</formula>
    </cfRule>
    <cfRule type="expression" dxfId="850" priority="40">
      <formula>AND(AE$9&gt;=14/24,AE$9&lt;20/24)</formula>
    </cfRule>
    <cfRule type="expression" dxfId="849" priority="41">
      <formula>AND(AE$9&gt;=8/24,AE$9&lt;14/24)</formula>
    </cfRule>
    <cfRule type="expression" dxfId="848" priority="42">
      <formula>AE$9&lt;8/24</formula>
    </cfRule>
  </conditionalFormatting>
  <conditionalFormatting sqref="AE37:AF37">
    <cfRule type="expression" dxfId="847" priority="35">
      <formula>AE$9&gt;=20/24</formula>
    </cfRule>
    <cfRule type="expression" dxfId="846" priority="36">
      <formula>AND(AE$9&gt;=14/24,AE$9&lt;20/24)</formula>
    </cfRule>
    <cfRule type="expression" dxfId="845" priority="37">
      <formula>AND(AE$9&gt;=8/24,AE$9&lt;14/24)</formula>
    </cfRule>
    <cfRule type="expression" dxfId="844" priority="38">
      <formula>AE$9&lt;8/24</formula>
    </cfRule>
  </conditionalFormatting>
  <conditionalFormatting sqref="AE31:AF32 AE35:AF35">
    <cfRule type="expression" dxfId="843" priority="31">
      <formula>AE$9&gt;=20/24</formula>
    </cfRule>
    <cfRule type="expression" dxfId="842" priority="32">
      <formula>AND(AE$9&gt;=14/24,AE$9&lt;20/24)</formula>
    </cfRule>
    <cfRule type="expression" dxfId="841" priority="33">
      <formula>AND(AE$9&gt;=8/24,AE$9&lt;14/24)</formula>
    </cfRule>
    <cfRule type="expression" dxfId="840" priority="34">
      <formula>AE$9&lt;8/24</formula>
    </cfRule>
  </conditionalFormatting>
  <conditionalFormatting sqref="AE11:AF11 AE18:AF32 AE34:AF37">
    <cfRule type="expression" dxfId="839" priority="30">
      <formula>AE11&gt;$AG11</formula>
    </cfRule>
  </conditionalFormatting>
  <conditionalFormatting sqref="AE34:AF34">
    <cfRule type="expression" dxfId="838" priority="26">
      <formula>AE$9&gt;=20/24</formula>
    </cfRule>
    <cfRule type="expression" dxfId="837" priority="27">
      <formula>AND(AE$9&gt;=14/24,AE$9&lt;20/24)</formula>
    </cfRule>
    <cfRule type="expression" dxfId="836" priority="28">
      <formula>AND(AE$9&gt;=8/24,AE$9&lt;14/24)</formula>
    </cfRule>
    <cfRule type="expression" dxfId="835" priority="29">
      <formula>AE$9&lt;8/24</formula>
    </cfRule>
  </conditionalFormatting>
  <conditionalFormatting sqref="AE12:AF16">
    <cfRule type="expression" dxfId="834" priority="22">
      <formula>AE$9&gt;=20/24</formula>
    </cfRule>
    <cfRule type="expression" dxfId="833" priority="23">
      <formula>AND(AE$9&gt;=14/24,AE$9&lt;20/24)</formula>
    </cfRule>
    <cfRule type="expression" dxfId="832" priority="24">
      <formula>AND(AE$9&gt;=8/24,AE$9&lt;14/24)</formula>
    </cfRule>
    <cfRule type="expression" dxfId="831" priority="25">
      <formula>AE$9&lt;8/24</formula>
    </cfRule>
  </conditionalFormatting>
  <conditionalFormatting sqref="AE17:AF17">
    <cfRule type="expression" dxfId="830" priority="18">
      <formula>AE$9&gt;=20/24</formula>
    </cfRule>
    <cfRule type="expression" dxfId="829" priority="19">
      <formula>AND(AE$9&gt;=14/24,AE$9&lt;20/24)</formula>
    </cfRule>
    <cfRule type="expression" dxfId="828" priority="20">
      <formula>AND(AE$9&gt;=8/24,AE$9&lt;14/24)</formula>
    </cfRule>
    <cfRule type="expression" dxfId="827" priority="21">
      <formula>AE$9&lt;8/24</formula>
    </cfRule>
  </conditionalFormatting>
  <conditionalFormatting sqref="AE12:AF13">
    <cfRule type="expression" dxfId="826" priority="14">
      <formula>AE$9&gt;=20/24</formula>
    </cfRule>
    <cfRule type="expression" dxfId="825" priority="15">
      <formula>AND(AE$9&gt;=14/24,AE$9&lt;20/24)</formula>
    </cfRule>
    <cfRule type="expression" dxfId="824" priority="16">
      <formula>AND(AE$9&gt;=8/24,AE$9&lt;14/24)</formula>
    </cfRule>
    <cfRule type="expression" dxfId="823" priority="17">
      <formula>AE$9&lt;8/24</formula>
    </cfRule>
  </conditionalFormatting>
  <conditionalFormatting sqref="AE44:AF44">
    <cfRule type="expression" dxfId="822" priority="5">
      <formula>AE$9&gt;=20/24</formula>
    </cfRule>
    <cfRule type="expression" dxfId="821" priority="6">
      <formula>AND(AE$9&gt;=14/24,AE$9&lt;20/24)</formula>
    </cfRule>
    <cfRule type="expression" dxfId="820" priority="7">
      <formula>AND(AE$9&gt;=8/24,AE$9&lt;14/24)</formula>
    </cfRule>
    <cfRule type="expression" dxfId="819" priority="8">
      <formula>AE$9&lt;8/24</formula>
    </cfRule>
  </conditionalFormatting>
  <conditionalFormatting sqref="AD44">
    <cfRule type="expression" dxfId="818" priority="1">
      <formula>AD$9&gt;=20/24</formula>
    </cfRule>
    <cfRule type="expression" dxfId="817" priority="2">
      <formula>AND(AD$9&gt;=14/24,AD$9&lt;20/24)</formula>
    </cfRule>
    <cfRule type="expression" dxfId="816" priority="3">
      <formula>AND(AD$9&gt;=8/24,AD$9&lt;14/24)</formula>
    </cfRule>
    <cfRule type="expression" dxfId="815" priority="4">
      <formula>AD$9&lt;8/24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6" id="{3E52650A-49E8-4810-8A21-A0B20A465B35}">
            <xm:f>'2'!L$9&gt;=20/24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7" id="{C316CD82-AFE6-400C-B6CB-C1C74828D865}">
            <xm:f>AND('2'!L$9&gt;=14/24,'2'!L$9&lt;20/24)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8" id="{18491DB7-2B54-40B1-A6A1-4A2E55D11AF1}">
            <xm:f>AND('2'!L$9&gt;=8/24,'2'!L$9&lt;14/24)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9" id="{D17CB2B2-74DF-433F-9BB1-74C62C77E8C7}">
            <xm:f>'2'!L$9&lt;8/24</xm:f>
            <x14:dxf>
              <fill>
                <patternFill>
                  <bgColor rgb="FFFFFF66"/>
                </patternFill>
              </fill>
            </x14:dxf>
          </x14:cfRule>
          <xm:sqref>M33:AD33</xm:sqref>
        </x14:conditionalFormatting>
        <x14:conditionalFormatting xmlns:xm="http://schemas.microsoft.com/office/excel/2006/main">
          <x14:cfRule type="expression" priority="125" id="{6DD73D00-2EA8-4DA7-A4EE-EAE51013BCAD}">
            <xm:f>'2'!L33&gt;'2'!$AG33</xm:f>
            <x14:dxf>
              <fill>
                <patternFill>
                  <bgColor rgb="FFFF0000"/>
                </patternFill>
              </fill>
            </x14:dxf>
          </x14:cfRule>
          <xm:sqref>M33:AD33</xm:sqref>
        </x14:conditionalFormatting>
        <x14:conditionalFormatting xmlns:xm="http://schemas.microsoft.com/office/excel/2006/main">
          <x14:cfRule type="expression" priority="124" id="{1C4EADA0-17A2-4374-B855-5414CC48C9B2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102" id="{119E4369-6E61-415C-8364-CB7039D32118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3" id="{B723F2B2-1903-46BE-846E-95D84E88BDD9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4" id="{595C42AE-72AE-4D5B-B6C5-7E4CAF894953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5" id="{5060C685-95CE-4757-9EF1-4B0E0AF22225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B33:L33</xm:sqref>
        </x14:conditionalFormatting>
        <x14:conditionalFormatting xmlns:xm="http://schemas.microsoft.com/office/excel/2006/main">
          <x14:cfRule type="expression" priority="101" id="{0D911A83-19DD-4982-AA82-791FAC621936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B33:L33</xm:sqref>
        </x14:conditionalFormatting>
        <x14:conditionalFormatting xmlns:xm="http://schemas.microsoft.com/office/excel/2006/main">
          <x14:cfRule type="expression" priority="10" id="{21E8636B-C706-471F-90AB-2EF43AD0182D}">
            <xm:f>'2'!AD$9&gt;=20/24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" id="{CD277E58-42DD-4920-9659-B448D2A1D940}">
            <xm:f>AND('2'!AD$9&gt;=14/24,'2'!AD$9&lt;20/24)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" id="{A29876E8-0F3A-4167-B7B9-43998DBD9DF0}">
            <xm:f>AND('2'!AD$9&gt;=8/24,'2'!AD$9&lt;14/24)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" id="{195A5126-7474-4BCA-8569-8DD0DD605334}">
            <xm:f>'2'!AD$9&lt;8/24</xm:f>
            <x14:dxf>
              <fill>
                <patternFill>
                  <bgColor rgb="FFFFFF66"/>
                </patternFill>
              </fill>
            </x14:dxf>
          </x14:cfRule>
          <xm:sqref>AE33:AF33</xm:sqref>
        </x14:conditionalFormatting>
        <x14:conditionalFormatting xmlns:xm="http://schemas.microsoft.com/office/excel/2006/main">
          <x14:cfRule type="expression" priority="9" id="{513769A0-C71E-4AC4-93AE-5DFE24BC70CD}">
            <xm:f>'2'!AD33&gt;'2'!$AG33</xm:f>
            <x14:dxf>
              <fill>
                <patternFill>
                  <bgColor rgb="FFFF0000"/>
                </patternFill>
              </fill>
            </x14:dxf>
          </x14:cfRule>
          <xm:sqref>AE33:AF33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tabSelected="1" zoomScale="90" zoomScaleNormal="90" workbookViewId="0">
      <pane xSplit="1" ySplit="10" topLeftCell="B71" activePane="bottomRight" state="frozen"/>
      <selection activeCell="AF88" sqref="AF88"/>
      <selection pane="topRight" activeCell="AF88" sqref="AF88"/>
      <selection pane="bottomLeft" activeCell="AF88" sqref="AF88"/>
      <selection pane="bottomRight" activeCell="B7" sqref="B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>
        <v>1983.62</v>
      </c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186"/>
      <c r="L3" s="186"/>
      <c r="M3" s="186"/>
      <c r="N3" s="186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2078/08/28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73.099999999999994</v>
      </c>
      <c r="C5" s="32">
        <f t="shared" si="0"/>
        <v>70</v>
      </c>
      <c r="D5" s="32">
        <f t="shared" si="0"/>
        <v>72</v>
      </c>
      <c r="E5" s="32">
        <f t="shared" si="0"/>
        <v>82.5</v>
      </c>
      <c r="F5" s="32">
        <f t="shared" si="0"/>
        <v>65</v>
      </c>
      <c r="G5" s="32">
        <f t="shared" si="0"/>
        <v>66</v>
      </c>
      <c r="H5" s="32">
        <f t="shared" si="0"/>
        <v>55</v>
      </c>
      <c r="I5" s="32">
        <f t="shared" si="0"/>
        <v>53.8</v>
      </c>
      <c r="J5" s="32">
        <f t="shared" si="0"/>
        <v>3</v>
      </c>
      <c r="K5" s="32">
        <f t="shared" si="0"/>
        <v>23</v>
      </c>
      <c r="L5" s="32">
        <f t="shared" si="0"/>
        <v>33</v>
      </c>
      <c r="M5" s="32">
        <f t="shared" si="0"/>
        <v>149</v>
      </c>
      <c r="N5" s="32">
        <f t="shared" si="0"/>
        <v>329.8</v>
      </c>
      <c r="O5" s="32">
        <f t="shared" si="0"/>
        <v>355</v>
      </c>
      <c r="P5" s="32">
        <f t="shared" si="0"/>
        <v>306</v>
      </c>
      <c r="Q5" s="32">
        <f t="shared" si="0"/>
        <v>250</v>
      </c>
      <c r="R5" s="32">
        <f t="shared" si="0"/>
        <v>242</v>
      </c>
      <c r="S5" s="32">
        <f t="shared" si="0"/>
        <v>255</v>
      </c>
      <c r="T5" s="32">
        <f t="shared" si="0"/>
        <v>260</v>
      </c>
      <c r="U5" s="32">
        <f t="shared" si="0"/>
        <v>20</v>
      </c>
      <c r="V5" s="32">
        <f t="shared" si="0"/>
        <v>57</v>
      </c>
      <c r="W5" s="32">
        <f t="shared" si="0"/>
        <v>84.800000000000011</v>
      </c>
      <c r="X5" s="32">
        <f t="shared" si="0"/>
        <v>70.099999999999994</v>
      </c>
      <c r="Y5" s="32">
        <f t="shared" si="0"/>
        <v>10</v>
      </c>
      <c r="Z5" s="32">
        <f t="shared" si="0"/>
        <v>0</v>
      </c>
      <c r="AA5" s="32">
        <f t="shared" si="0"/>
        <v>-16.100000000000001</v>
      </c>
      <c r="AB5" s="32">
        <f t="shared" si="0"/>
        <v>-18.600000000000001</v>
      </c>
      <c r="AC5" s="32">
        <f t="shared" si="0"/>
        <v>-28.1</v>
      </c>
      <c r="AD5" s="32">
        <f t="shared" si="0"/>
        <v>61</v>
      </c>
      <c r="AE5" s="32">
        <f t="shared" si="0"/>
        <v>55.1</v>
      </c>
      <c r="AF5" s="32">
        <f>B68</f>
        <v>80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1408MW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Load=844</v>
      </c>
      <c r="B7" s="37">
        <f>B75</f>
        <v>957.04</v>
      </c>
      <c r="C7" s="37">
        <f t="shared" ref="C7:AF7" si="1">C75</f>
        <v>889.54</v>
      </c>
      <c r="D7" s="37">
        <f t="shared" si="1"/>
        <v>852.44</v>
      </c>
      <c r="E7" s="37">
        <f t="shared" si="1"/>
        <v>844.44</v>
      </c>
      <c r="F7" s="37">
        <f t="shared" si="1"/>
        <v>849.83999999999992</v>
      </c>
      <c r="G7" s="37">
        <f t="shared" si="1"/>
        <v>925.44</v>
      </c>
      <c r="H7" s="37">
        <f t="shared" si="1"/>
        <v>988.34</v>
      </c>
      <c r="I7" s="37">
        <f t="shared" si="1"/>
        <v>1096.6400000000001</v>
      </c>
      <c r="J7" s="37">
        <f t="shared" si="1"/>
        <v>1203.74</v>
      </c>
      <c r="K7" s="37">
        <f t="shared" si="1"/>
        <v>1297.44</v>
      </c>
      <c r="L7" s="37">
        <f t="shared" si="1"/>
        <v>1355.94</v>
      </c>
      <c r="M7" s="37">
        <f t="shared" si="1"/>
        <v>1407.54</v>
      </c>
      <c r="N7" s="37">
        <f t="shared" si="1"/>
        <v>1359.3400000000001</v>
      </c>
      <c r="O7" s="37">
        <f t="shared" si="1"/>
        <v>1290.24</v>
      </c>
      <c r="P7" s="37">
        <f t="shared" si="1"/>
        <v>1253.2399999999998</v>
      </c>
      <c r="Q7" s="37">
        <f t="shared" si="1"/>
        <v>1202.94</v>
      </c>
      <c r="R7" s="37">
        <f t="shared" si="1"/>
        <v>1147.8400000000001</v>
      </c>
      <c r="S7" s="37">
        <f t="shared" si="1"/>
        <v>1155.3400000000001</v>
      </c>
      <c r="T7" s="37">
        <f t="shared" si="1"/>
        <v>1180.44</v>
      </c>
      <c r="U7" s="37">
        <f t="shared" si="1"/>
        <v>1223.24</v>
      </c>
      <c r="V7" s="37">
        <f t="shared" si="1"/>
        <v>1296.54</v>
      </c>
      <c r="W7" s="37">
        <f t="shared" si="1"/>
        <v>1429.24</v>
      </c>
      <c r="X7" s="37">
        <f t="shared" si="1"/>
        <v>1505.54</v>
      </c>
      <c r="Y7" s="37">
        <f t="shared" si="1"/>
        <v>1466.1399999999999</v>
      </c>
      <c r="Z7" s="37">
        <f t="shared" si="1"/>
        <v>1420.04</v>
      </c>
      <c r="AA7" s="37">
        <f t="shared" si="1"/>
        <v>1336.1399999999999</v>
      </c>
      <c r="AB7" s="37">
        <f t="shared" si="1"/>
        <v>1269.6399999999999</v>
      </c>
      <c r="AC7" s="37">
        <f t="shared" si="1"/>
        <v>1193.8399999999999</v>
      </c>
      <c r="AD7" s="37">
        <f t="shared" si="1"/>
        <v>1140.8399999999999</v>
      </c>
      <c r="AE7" s="37">
        <f t="shared" si="1"/>
        <v>990.54</v>
      </c>
      <c r="AF7" s="37">
        <f t="shared" si="1"/>
        <v>915.54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6" t="s">
        <v>14</v>
      </c>
      <c r="C8" s="227"/>
      <c r="D8" s="227"/>
      <c r="E8" s="227"/>
      <c r="F8" s="227"/>
      <c r="G8" s="227"/>
      <c r="H8" s="227"/>
      <c r="I8" s="227"/>
      <c r="J8" s="227"/>
      <c r="K8" s="227"/>
      <c r="L8" s="228"/>
      <c r="M8" s="206" t="s">
        <v>15</v>
      </c>
      <c r="N8" s="207"/>
      <c r="O8" s="207"/>
      <c r="P8" s="207"/>
      <c r="Q8" s="207"/>
      <c r="R8" s="220"/>
      <c r="S8" s="206" t="s">
        <v>16</v>
      </c>
      <c r="T8" s="207"/>
      <c r="U8" s="207"/>
      <c r="V8" s="207"/>
      <c r="W8" s="207"/>
      <c r="X8" s="207"/>
      <c r="Y8" s="207"/>
      <c r="Z8" s="207"/>
      <c r="AA8" s="220"/>
      <c r="AB8" s="206" t="s">
        <v>17</v>
      </c>
      <c r="AC8" s="207"/>
      <c r="AD8" s="207"/>
      <c r="AE8" s="207"/>
      <c r="AF8" s="220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30">
        <v>0</v>
      </c>
      <c r="C9" s="208">
        <v>4.1666666666666664E-2</v>
      </c>
      <c r="D9" s="208">
        <v>8.3333333333333301E-2</v>
      </c>
      <c r="E9" s="208">
        <v>0.125</v>
      </c>
      <c r="F9" s="208">
        <v>0.16666666666666699</v>
      </c>
      <c r="G9" s="208">
        <v>0.20833333333333301</v>
      </c>
      <c r="H9" s="208">
        <v>0.22916666666666666</v>
      </c>
      <c r="I9" s="208">
        <v>0.25</v>
      </c>
      <c r="J9" s="208">
        <v>0.27083333333333331</v>
      </c>
      <c r="K9" s="208">
        <v>0.29166666666666669</v>
      </c>
      <c r="L9" s="208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08">
        <v>0.58333333333333304</v>
      </c>
      <c r="T9" s="208">
        <v>0.625</v>
      </c>
      <c r="U9" s="208">
        <v>0.66666666666666696</v>
      </c>
      <c r="V9" s="208">
        <v>0.70833333333333304</v>
      </c>
      <c r="W9" s="208">
        <v>0.72916666666666663</v>
      </c>
      <c r="X9" s="208">
        <v>0.75</v>
      </c>
      <c r="Y9" s="208">
        <v>0.77083333333333337</v>
      </c>
      <c r="Z9" s="208">
        <v>0.79166666666666663</v>
      </c>
      <c r="AA9" s="208">
        <v>0.8125</v>
      </c>
      <c r="AB9" s="208">
        <v>0.83333333333333337</v>
      </c>
      <c r="AC9" s="208">
        <v>0.85416666666666663</v>
      </c>
      <c r="AD9" s="208">
        <v>0.875</v>
      </c>
      <c r="AE9" s="208">
        <v>0.91666666666666696</v>
      </c>
      <c r="AF9" s="208">
        <v>0.95833333333333304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31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20</v>
      </c>
      <c r="C11" s="50">
        <v>20</v>
      </c>
      <c r="D11" s="50">
        <v>20</v>
      </c>
      <c r="E11" s="50">
        <v>20</v>
      </c>
      <c r="F11" s="50">
        <v>20</v>
      </c>
      <c r="G11" s="50">
        <v>75</v>
      </c>
      <c r="H11" s="50">
        <v>110</v>
      </c>
      <c r="I11" s="50">
        <v>200</v>
      </c>
      <c r="J11" s="50">
        <v>240</v>
      </c>
      <c r="K11" s="50">
        <v>340</v>
      </c>
      <c r="L11" s="50">
        <v>336</v>
      </c>
      <c r="M11" s="50">
        <v>340</v>
      </c>
      <c r="N11" s="51">
        <v>210</v>
      </c>
      <c r="O11" s="51">
        <v>60</v>
      </c>
      <c r="P11" s="51">
        <v>40</v>
      </c>
      <c r="Q11" s="51">
        <v>40</v>
      </c>
      <c r="R11" s="51">
        <v>40</v>
      </c>
      <c r="S11" s="51">
        <v>55</v>
      </c>
      <c r="T11" s="51">
        <v>65</v>
      </c>
      <c r="U11" s="51">
        <v>90</v>
      </c>
      <c r="V11" s="51">
        <v>340</v>
      </c>
      <c r="W11" s="51">
        <v>380</v>
      </c>
      <c r="X11" s="51">
        <v>415</v>
      </c>
      <c r="Y11" s="51">
        <v>420</v>
      </c>
      <c r="Z11" s="191">
        <v>410</v>
      </c>
      <c r="AA11" s="51">
        <v>400</v>
      </c>
      <c r="AB11" s="51">
        <v>370</v>
      </c>
      <c r="AC11" s="51">
        <v>341</v>
      </c>
      <c r="AD11" s="51">
        <v>300</v>
      </c>
      <c r="AE11" s="51">
        <v>145</v>
      </c>
      <c r="AF11" s="50">
        <v>87</v>
      </c>
      <c r="AG11" s="55">
        <v>456</v>
      </c>
      <c r="AH11" s="56">
        <f>MAX(B11:AF11)</f>
        <v>420</v>
      </c>
      <c r="AI11" s="57">
        <f>MIN(B11:AF11)</f>
        <v>20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55</v>
      </c>
      <c r="C12" s="50">
        <v>55</v>
      </c>
      <c r="D12" s="50">
        <v>55</v>
      </c>
      <c r="E12" s="50">
        <v>55</v>
      </c>
      <c r="F12" s="50">
        <v>55</v>
      </c>
      <c r="G12" s="50">
        <v>55</v>
      </c>
      <c r="H12" s="50">
        <v>55</v>
      </c>
      <c r="I12" s="50">
        <v>55</v>
      </c>
      <c r="J12" s="50">
        <v>55</v>
      </c>
      <c r="K12" s="50">
        <v>55</v>
      </c>
      <c r="L12" s="50">
        <v>55</v>
      </c>
      <c r="M12" s="50">
        <v>55</v>
      </c>
      <c r="N12" s="50">
        <v>55</v>
      </c>
      <c r="O12" s="50">
        <v>55</v>
      </c>
      <c r="P12" s="50">
        <v>55</v>
      </c>
      <c r="Q12" s="50">
        <v>55</v>
      </c>
      <c r="R12" s="50">
        <v>55</v>
      </c>
      <c r="S12" s="50">
        <v>55</v>
      </c>
      <c r="T12" s="50">
        <v>55</v>
      </c>
      <c r="U12" s="50">
        <v>55</v>
      </c>
      <c r="V12" s="50">
        <v>55</v>
      </c>
      <c r="W12" s="50">
        <v>55</v>
      </c>
      <c r="X12" s="60">
        <v>55</v>
      </c>
      <c r="Y12" s="60">
        <v>55</v>
      </c>
      <c r="Z12" s="60">
        <v>55</v>
      </c>
      <c r="AA12" s="60">
        <v>55</v>
      </c>
      <c r="AB12" s="51">
        <v>55</v>
      </c>
      <c r="AC12" s="51">
        <v>55</v>
      </c>
      <c r="AD12" s="51">
        <v>55</v>
      </c>
      <c r="AE12" s="51">
        <v>55</v>
      </c>
      <c r="AF12" s="51">
        <v>55</v>
      </c>
      <c r="AG12" s="61">
        <v>60</v>
      </c>
      <c r="AH12" s="56">
        <f t="shared" ref="AH12:AH75" si="2">MAX(B12:AF12)</f>
        <v>55</v>
      </c>
      <c r="AI12" s="57">
        <f t="shared" ref="AI12:AI75" si="3">MIN(B12:AF12)</f>
        <v>55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29</v>
      </c>
      <c r="C13" s="50">
        <v>29</v>
      </c>
      <c r="D13" s="50">
        <v>29</v>
      </c>
      <c r="E13" s="50">
        <v>29</v>
      </c>
      <c r="F13" s="50">
        <v>29</v>
      </c>
      <c r="G13" s="50">
        <v>29</v>
      </c>
      <c r="H13" s="50">
        <v>29</v>
      </c>
      <c r="I13" s="50">
        <v>29</v>
      </c>
      <c r="J13" s="50">
        <v>29</v>
      </c>
      <c r="K13" s="50">
        <v>29</v>
      </c>
      <c r="L13" s="50">
        <v>29</v>
      </c>
      <c r="M13" s="50">
        <v>29</v>
      </c>
      <c r="N13" s="50">
        <v>29</v>
      </c>
      <c r="O13" s="50">
        <v>29</v>
      </c>
      <c r="P13" s="50">
        <v>29</v>
      </c>
      <c r="Q13" s="50">
        <v>29</v>
      </c>
      <c r="R13" s="50">
        <v>29</v>
      </c>
      <c r="S13" s="50">
        <v>29</v>
      </c>
      <c r="T13" s="50">
        <v>29</v>
      </c>
      <c r="U13" s="50">
        <v>29</v>
      </c>
      <c r="V13" s="50">
        <v>29</v>
      </c>
      <c r="W13" s="50">
        <v>29</v>
      </c>
      <c r="X13" s="60">
        <v>29</v>
      </c>
      <c r="Y13" s="60">
        <v>29</v>
      </c>
      <c r="Z13" s="60">
        <v>29</v>
      </c>
      <c r="AA13" s="60">
        <v>29</v>
      </c>
      <c r="AB13" s="51">
        <v>29</v>
      </c>
      <c r="AC13" s="51">
        <v>29</v>
      </c>
      <c r="AD13" s="51">
        <v>29</v>
      </c>
      <c r="AE13" s="51">
        <v>29</v>
      </c>
      <c r="AF13" s="51">
        <v>29</v>
      </c>
      <c r="AG13" s="61">
        <v>52.4</v>
      </c>
      <c r="AH13" s="56">
        <f t="shared" si="2"/>
        <v>29</v>
      </c>
      <c r="AI13" s="57">
        <f t="shared" si="3"/>
        <v>29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50.5</v>
      </c>
      <c r="C14" s="50">
        <v>50.5</v>
      </c>
      <c r="D14" s="50">
        <v>50.5</v>
      </c>
      <c r="E14" s="50">
        <v>50.5</v>
      </c>
      <c r="F14" s="50">
        <v>50.5</v>
      </c>
      <c r="G14" s="50">
        <v>50.5</v>
      </c>
      <c r="H14" s="50">
        <v>50.5</v>
      </c>
      <c r="I14" s="50">
        <v>50.5</v>
      </c>
      <c r="J14" s="50">
        <v>50.5</v>
      </c>
      <c r="K14" s="50">
        <v>50.5</v>
      </c>
      <c r="L14" s="50">
        <v>50.5</v>
      </c>
      <c r="M14" s="51">
        <v>50.5</v>
      </c>
      <c r="N14" s="51">
        <v>50.5</v>
      </c>
      <c r="O14" s="51">
        <v>50.8</v>
      </c>
      <c r="P14" s="51">
        <v>50.8</v>
      </c>
      <c r="Q14" s="51">
        <v>50.8</v>
      </c>
      <c r="R14" s="51">
        <v>50.8</v>
      </c>
      <c r="S14" s="51">
        <v>50.8</v>
      </c>
      <c r="T14" s="51">
        <v>50.8</v>
      </c>
      <c r="U14" s="51">
        <v>50.8</v>
      </c>
      <c r="V14" s="51">
        <v>50.8</v>
      </c>
      <c r="W14" s="51">
        <v>50.8</v>
      </c>
      <c r="X14" s="62">
        <v>50.8</v>
      </c>
      <c r="Y14" s="62">
        <v>50.8</v>
      </c>
      <c r="Z14" s="62">
        <v>50.8</v>
      </c>
      <c r="AA14" s="62">
        <v>50.8</v>
      </c>
      <c r="AB14" s="51">
        <v>50.8</v>
      </c>
      <c r="AC14" s="51">
        <v>50.5</v>
      </c>
      <c r="AD14" s="51">
        <v>50.5</v>
      </c>
      <c r="AE14" s="51">
        <v>50.5</v>
      </c>
      <c r="AF14" s="51">
        <v>50.5</v>
      </c>
      <c r="AG14" s="61">
        <v>50</v>
      </c>
      <c r="AH14" s="56">
        <f t="shared" si="2"/>
        <v>50.8</v>
      </c>
      <c r="AI14" s="57">
        <f t="shared" si="3"/>
        <v>50.5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27</v>
      </c>
      <c r="C15" s="63">
        <v>27</v>
      </c>
      <c r="D15" s="63">
        <v>27</v>
      </c>
      <c r="E15" s="63">
        <v>27</v>
      </c>
      <c r="F15" s="63">
        <v>27</v>
      </c>
      <c r="G15" s="63">
        <v>27</v>
      </c>
      <c r="H15" s="63">
        <v>27</v>
      </c>
      <c r="I15" s="63">
        <v>27</v>
      </c>
      <c r="J15" s="63">
        <v>27</v>
      </c>
      <c r="K15" s="63">
        <v>27</v>
      </c>
      <c r="L15" s="63">
        <v>27</v>
      </c>
      <c r="M15" s="51">
        <v>27</v>
      </c>
      <c r="N15" s="51">
        <v>27</v>
      </c>
      <c r="O15" s="51">
        <v>26.4</v>
      </c>
      <c r="P15" s="51">
        <v>26.4</v>
      </c>
      <c r="Q15" s="51">
        <v>26.4</v>
      </c>
      <c r="R15" s="51">
        <v>26.4</v>
      </c>
      <c r="S15" s="51">
        <v>26.4</v>
      </c>
      <c r="T15" s="51">
        <v>26.4</v>
      </c>
      <c r="U15" s="51">
        <v>26.4</v>
      </c>
      <c r="V15" s="62">
        <v>28</v>
      </c>
      <c r="W15" s="62">
        <v>28</v>
      </c>
      <c r="X15" s="62">
        <v>28</v>
      </c>
      <c r="Y15" s="62">
        <v>28</v>
      </c>
      <c r="Z15" s="62">
        <v>28</v>
      </c>
      <c r="AA15" s="62">
        <v>28</v>
      </c>
      <c r="AB15" s="51">
        <v>28</v>
      </c>
      <c r="AC15" s="51">
        <v>27.8</v>
      </c>
      <c r="AD15" s="51">
        <v>27.8</v>
      </c>
      <c r="AE15" s="51">
        <v>27.8</v>
      </c>
      <c r="AF15" s="51">
        <v>27.8</v>
      </c>
      <c r="AG15" s="64">
        <v>45</v>
      </c>
      <c r="AH15" s="56">
        <f t="shared" si="2"/>
        <v>28</v>
      </c>
      <c r="AI15" s="57">
        <f t="shared" si="3"/>
        <v>26.4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16</v>
      </c>
      <c r="C16" s="50">
        <v>16</v>
      </c>
      <c r="D16" s="50">
        <v>16</v>
      </c>
      <c r="E16" s="50">
        <v>16</v>
      </c>
      <c r="F16" s="50">
        <v>16</v>
      </c>
      <c r="G16" s="50">
        <v>16</v>
      </c>
      <c r="H16" s="50">
        <v>16</v>
      </c>
      <c r="I16" s="50">
        <v>16</v>
      </c>
      <c r="J16" s="50">
        <v>16</v>
      </c>
      <c r="K16" s="50">
        <v>16</v>
      </c>
      <c r="L16" s="50">
        <v>16</v>
      </c>
      <c r="M16" s="51">
        <v>16</v>
      </c>
      <c r="N16" s="51">
        <v>16</v>
      </c>
      <c r="O16" s="51">
        <v>16</v>
      </c>
      <c r="P16" s="51">
        <v>16</v>
      </c>
      <c r="Q16" s="51">
        <v>16</v>
      </c>
      <c r="R16" s="51">
        <v>16</v>
      </c>
      <c r="S16" s="51">
        <v>16</v>
      </c>
      <c r="T16" s="51">
        <v>16</v>
      </c>
      <c r="U16" s="51">
        <v>16</v>
      </c>
      <c r="V16" s="51">
        <v>16</v>
      </c>
      <c r="W16" s="51">
        <v>16</v>
      </c>
      <c r="X16" s="65">
        <v>16</v>
      </c>
      <c r="Y16" s="65">
        <v>16</v>
      </c>
      <c r="Z16" s="65">
        <v>16</v>
      </c>
      <c r="AA16" s="65">
        <v>16</v>
      </c>
      <c r="AB16" s="51">
        <v>16</v>
      </c>
      <c r="AC16" s="51">
        <v>16</v>
      </c>
      <c r="AD16" s="51">
        <v>16</v>
      </c>
      <c r="AE16" s="51">
        <v>16</v>
      </c>
      <c r="AF16" s="51">
        <v>16</v>
      </c>
      <c r="AG16" s="61">
        <v>45</v>
      </c>
      <c r="AH16" s="56">
        <f t="shared" si="2"/>
        <v>16</v>
      </c>
      <c r="AI16" s="57">
        <f t="shared" si="3"/>
        <v>16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62">
        <v>0</v>
      </c>
      <c r="Y17" s="62">
        <v>0</v>
      </c>
      <c r="Z17" s="62">
        <v>0</v>
      </c>
      <c r="AA17" s="62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61">
        <v>42</v>
      </c>
      <c r="AH17" s="56">
        <f t="shared" si="2"/>
        <v>0</v>
      </c>
      <c r="AI17" s="57">
        <f t="shared" si="3"/>
        <v>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13.2</v>
      </c>
      <c r="C18" s="50">
        <v>13.2</v>
      </c>
      <c r="D18" s="50">
        <v>13.2</v>
      </c>
      <c r="E18" s="50">
        <v>13.2</v>
      </c>
      <c r="F18" s="50">
        <v>13.2</v>
      </c>
      <c r="G18" s="50">
        <v>13.2</v>
      </c>
      <c r="H18" s="50">
        <v>13.2</v>
      </c>
      <c r="I18" s="50">
        <v>13.2</v>
      </c>
      <c r="J18" s="50">
        <v>13.2</v>
      </c>
      <c r="K18" s="50">
        <v>13.2</v>
      </c>
      <c r="L18" s="50">
        <v>13.2</v>
      </c>
      <c r="M18" s="51">
        <v>13.2</v>
      </c>
      <c r="N18" s="51">
        <v>13.2</v>
      </c>
      <c r="O18" s="51">
        <v>13.2</v>
      </c>
      <c r="P18" s="51">
        <v>13.2</v>
      </c>
      <c r="Q18" s="51">
        <v>13.2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11</v>
      </c>
      <c r="AA18" s="51">
        <v>11</v>
      </c>
      <c r="AB18" s="51">
        <v>11</v>
      </c>
      <c r="AC18" s="51">
        <v>11</v>
      </c>
      <c r="AD18" s="51">
        <v>11</v>
      </c>
      <c r="AE18" s="51">
        <v>11</v>
      </c>
      <c r="AF18" s="51">
        <v>11</v>
      </c>
      <c r="AG18" s="61">
        <v>36</v>
      </c>
      <c r="AH18" s="56">
        <f t="shared" si="2"/>
        <v>13.2</v>
      </c>
      <c r="AI18" s="57">
        <f t="shared" si="3"/>
        <v>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13.3</v>
      </c>
      <c r="C19" s="50">
        <v>13.3</v>
      </c>
      <c r="D19" s="50">
        <v>13.3</v>
      </c>
      <c r="E19" s="50">
        <v>13.3</v>
      </c>
      <c r="F19" s="50">
        <v>13.3</v>
      </c>
      <c r="G19" s="50">
        <v>13.3</v>
      </c>
      <c r="H19" s="50">
        <v>13.3</v>
      </c>
      <c r="I19" s="50">
        <v>13.3</v>
      </c>
      <c r="J19" s="50">
        <v>13.3</v>
      </c>
      <c r="K19" s="50">
        <v>13.3</v>
      </c>
      <c r="L19" s="50">
        <v>13.3</v>
      </c>
      <c r="M19" s="51">
        <v>13.3</v>
      </c>
      <c r="N19" s="51">
        <v>13.3</v>
      </c>
      <c r="O19" s="51">
        <v>13.3</v>
      </c>
      <c r="P19" s="51">
        <v>13.3</v>
      </c>
      <c r="Q19" s="51">
        <v>13.3</v>
      </c>
      <c r="R19" s="51">
        <v>13.3</v>
      </c>
      <c r="S19" s="51">
        <v>13.3</v>
      </c>
      <c r="T19" s="51">
        <v>13.3</v>
      </c>
      <c r="U19" s="51">
        <v>13.3</v>
      </c>
      <c r="V19" s="51">
        <v>13.3</v>
      </c>
      <c r="W19" s="51">
        <v>13.3</v>
      </c>
      <c r="X19" s="51">
        <v>13.3</v>
      </c>
      <c r="Y19" s="51">
        <v>13.3</v>
      </c>
      <c r="Z19" s="51">
        <v>13.3</v>
      </c>
      <c r="AA19" s="51">
        <v>13.3</v>
      </c>
      <c r="AB19" s="51">
        <v>13.3</v>
      </c>
      <c r="AC19" s="51">
        <v>13.3</v>
      </c>
      <c r="AD19" s="51">
        <v>13.3</v>
      </c>
      <c r="AE19" s="51">
        <v>13.3</v>
      </c>
      <c r="AF19" s="51">
        <v>13.3</v>
      </c>
      <c r="AG19" s="61">
        <v>30</v>
      </c>
      <c r="AH19" s="56">
        <f t="shared" si="2"/>
        <v>13.3</v>
      </c>
      <c r="AI19" s="57">
        <f t="shared" si="3"/>
        <v>13.3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51">
        <v>6.2</v>
      </c>
      <c r="Y20" s="51">
        <v>6.2</v>
      </c>
      <c r="Z20" s="51">
        <v>6.2</v>
      </c>
      <c r="AA20" s="51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51">
        <v>8.5</v>
      </c>
      <c r="Y21" s="51">
        <v>8.5</v>
      </c>
      <c r="Z21" s="51">
        <v>8.5</v>
      </c>
      <c r="AA21" s="51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18</v>
      </c>
      <c r="C22" s="50">
        <v>18</v>
      </c>
      <c r="D22" s="50">
        <v>18</v>
      </c>
      <c r="E22" s="50">
        <v>18</v>
      </c>
      <c r="F22" s="50">
        <v>18</v>
      </c>
      <c r="G22" s="50">
        <v>18</v>
      </c>
      <c r="H22" s="50">
        <v>18</v>
      </c>
      <c r="I22" s="50">
        <v>18</v>
      </c>
      <c r="J22" s="50">
        <v>18</v>
      </c>
      <c r="K22" s="50">
        <v>18</v>
      </c>
      <c r="L22" s="50">
        <v>18</v>
      </c>
      <c r="M22" s="51">
        <v>18</v>
      </c>
      <c r="N22" s="51">
        <v>18</v>
      </c>
      <c r="O22" s="51">
        <v>18</v>
      </c>
      <c r="P22" s="51">
        <v>11</v>
      </c>
      <c r="Q22" s="51">
        <v>11</v>
      </c>
      <c r="R22" s="51">
        <v>18</v>
      </c>
      <c r="S22" s="51">
        <v>18</v>
      </c>
      <c r="T22" s="51">
        <v>18</v>
      </c>
      <c r="U22" s="51">
        <v>18</v>
      </c>
      <c r="V22" s="51">
        <v>18</v>
      </c>
      <c r="W22" s="51">
        <v>18</v>
      </c>
      <c r="X22" s="51">
        <v>18</v>
      </c>
      <c r="Y22" s="51">
        <v>18</v>
      </c>
      <c r="Z22" s="51">
        <v>18</v>
      </c>
      <c r="AA22" s="51">
        <v>18</v>
      </c>
      <c r="AB22" s="51">
        <v>18</v>
      </c>
      <c r="AC22" s="51">
        <v>18</v>
      </c>
      <c r="AD22" s="51">
        <v>18</v>
      </c>
      <c r="AE22" s="51">
        <v>18</v>
      </c>
      <c r="AF22" s="51">
        <v>18</v>
      </c>
      <c r="AG22" s="61">
        <v>25</v>
      </c>
      <c r="AH22" s="56">
        <f t="shared" si="2"/>
        <v>18</v>
      </c>
      <c r="AI22" s="57">
        <f t="shared" si="3"/>
        <v>11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51">
        <v>9</v>
      </c>
      <c r="Y23" s="51">
        <v>9</v>
      </c>
      <c r="Z23" s="51">
        <v>9</v>
      </c>
      <c r="AA23" s="51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10</v>
      </c>
      <c r="C24" s="50">
        <v>10</v>
      </c>
      <c r="D24" s="50">
        <v>10</v>
      </c>
      <c r="E24" s="50">
        <v>10</v>
      </c>
      <c r="F24" s="50">
        <v>10</v>
      </c>
      <c r="G24" s="50">
        <v>10</v>
      </c>
      <c r="H24" s="50">
        <v>10</v>
      </c>
      <c r="I24" s="50">
        <v>10</v>
      </c>
      <c r="J24" s="50">
        <v>10</v>
      </c>
      <c r="K24" s="50">
        <v>10</v>
      </c>
      <c r="L24" s="50">
        <v>10</v>
      </c>
      <c r="M24" s="51">
        <v>10</v>
      </c>
      <c r="N24" s="51">
        <v>10</v>
      </c>
      <c r="O24" s="51">
        <v>10</v>
      </c>
      <c r="P24" s="51">
        <v>10</v>
      </c>
      <c r="Q24" s="51">
        <v>10</v>
      </c>
      <c r="R24" s="51">
        <v>10</v>
      </c>
      <c r="S24" s="51">
        <v>10</v>
      </c>
      <c r="T24" s="51">
        <v>10</v>
      </c>
      <c r="U24" s="51">
        <v>10</v>
      </c>
      <c r="V24" s="51">
        <v>10</v>
      </c>
      <c r="W24" s="51">
        <v>10</v>
      </c>
      <c r="X24" s="51">
        <v>10</v>
      </c>
      <c r="Y24" s="51">
        <v>10</v>
      </c>
      <c r="Z24" s="51">
        <v>10</v>
      </c>
      <c r="AA24" s="51">
        <v>10</v>
      </c>
      <c r="AB24" s="51">
        <v>10</v>
      </c>
      <c r="AC24" s="51">
        <v>10</v>
      </c>
      <c r="AD24" s="51">
        <v>10</v>
      </c>
      <c r="AE24" s="51">
        <v>10</v>
      </c>
      <c r="AF24" s="51">
        <v>10</v>
      </c>
      <c r="AG24" s="61">
        <v>25</v>
      </c>
      <c r="AH24" s="56">
        <f t="shared" si="2"/>
        <v>10</v>
      </c>
      <c r="AI24" s="57">
        <f t="shared" si="3"/>
        <v>10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0">
        <v>13</v>
      </c>
      <c r="M25" s="51">
        <v>13</v>
      </c>
      <c r="N25" s="51">
        <v>13</v>
      </c>
      <c r="O25" s="51">
        <v>13</v>
      </c>
      <c r="P25" s="51">
        <v>13</v>
      </c>
      <c r="Q25" s="51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51">
        <v>13</v>
      </c>
      <c r="Y25" s="51">
        <v>13</v>
      </c>
      <c r="Z25" s="51">
        <v>13</v>
      </c>
      <c r="AA25" s="51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11</v>
      </c>
      <c r="C26" s="50">
        <v>11</v>
      </c>
      <c r="D26" s="50">
        <v>11</v>
      </c>
      <c r="E26" s="50">
        <v>11</v>
      </c>
      <c r="F26" s="50">
        <v>11</v>
      </c>
      <c r="G26" s="50">
        <v>11</v>
      </c>
      <c r="H26" s="50">
        <v>11</v>
      </c>
      <c r="I26" s="50">
        <v>11</v>
      </c>
      <c r="J26" s="50">
        <v>11</v>
      </c>
      <c r="K26" s="50">
        <v>11</v>
      </c>
      <c r="L26" s="50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11</v>
      </c>
      <c r="AD26" s="51">
        <v>11</v>
      </c>
      <c r="AE26" s="51">
        <v>11</v>
      </c>
      <c r="AF26" s="51">
        <v>11</v>
      </c>
      <c r="AG26" s="61">
        <v>20</v>
      </c>
      <c r="AH26" s="56">
        <f t="shared" si="2"/>
        <v>11</v>
      </c>
      <c r="AI26" s="57">
        <f t="shared" si="3"/>
        <v>11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0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51">
        <v>4</v>
      </c>
      <c r="Y27" s="51">
        <v>4</v>
      </c>
      <c r="Z27" s="51">
        <v>4</v>
      </c>
      <c r="AA27" s="51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0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0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6</v>
      </c>
      <c r="C31" s="63">
        <v>6</v>
      </c>
      <c r="D31" s="63">
        <v>6</v>
      </c>
      <c r="E31" s="63">
        <v>6</v>
      </c>
      <c r="F31" s="63">
        <v>6</v>
      </c>
      <c r="G31" s="63">
        <v>6</v>
      </c>
      <c r="H31" s="63">
        <v>6</v>
      </c>
      <c r="I31" s="63">
        <v>6</v>
      </c>
      <c r="J31" s="63">
        <v>6</v>
      </c>
      <c r="K31" s="63">
        <v>6</v>
      </c>
      <c r="L31" s="63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64">
        <v>22</v>
      </c>
      <c r="AH31" s="56">
        <f t="shared" si="2"/>
        <v>6</v>
      </c>
      <c r="AI31" s="57">
        <f t="shared" si="3"/>
        <v>6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6.5</v>
      </c>
      <c r="C34" s="63">
        <v>6.5</v>
      </c>
      <c r="D34" s="63">
        <v>6.5</v>
      </c>
      <c r="E34" s="63">
        <v>6.5</v>
      </c>
      <c r="F34" s="63">
        <v>6.5</v>
      </c>
      <c r="G34" s="63">
        <v>6.5</v>
      </c>
      <c r="H34" s="63">
        <v>6.5</v>
      </c>
      <c r="I34" s="63">
        <v>6.5</v>
      </c>
      <c r="J34" s="63">
        <v>6.5</v>
      </c>
      <c r="K34" s="63">
        <v>6.5</v>
      </c>
      <c r="L34" s="63">
        <v>6.5</v>
      </c>
      <c r="M34" s="51">
        <v>6.5</v>
      </c>
      <c r="N34" s="51">
        <v>6.5</v>
      </c>
      <c r="O34" s="51">
        <v>6.5</v>
      </c>
      <c r="P34" s="51">
        <v>6.5</v>
      </c>
      <c r="Q34" s="51">
        <v>6.5</v>
      </c>
      <c r="R34" s="51">
        <v>6.5</v>
      </c>
      <c r="S34" s="51">
        <v>6.5</v>
      </c>
      <c r="T34" s="51">
        <v>6.5</v>
      </c>
      <c r="U34" s="51">
        <v>6.5</v>
      </c>
      <c r="V34" s="51">
        <v>6.5</v>
      </c>
      <c r="W34" s="51">
        <v>6.5</v>
      </c>
      <c r="X34" s="51">
        <v>6.5</v>
      </c>
      <c r="Y34" s="51">
        <v>6.5</v>
      </c>
      <c r="Z34" s="51">
        <v>6.5</v>
      </c>
      <c r="AA34" s="51">
        <v>6.5</v>
      </c>
      <c r="AB34" s="51">
        <v>6.5</v>
      </c>
      <c r="AC34" s="51">
        <v>6.5</v>
      </c>
      <c r="AD34" s="51">
        <v>6.5</v>
      </c>
      <c r="AE34" s="51">
        <v>6.5</v>
      </c>
      <c r="AF34" s="51">
        <v>6.5</v>
      </c>
      <c r="AG34" s="69">
        <v>20</v>
      </c>
      <c r="AH34" s="56">
        <f t="shared" si="2"/>
        <v>6.5</v>
      </c>
      <c r="AI34" s="57">
        <f t="shared" si="3"/>
        <v>6.5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170</v>
      </c>
      <c r="C36" s="63">
        <v>170</v>
      </c>
      <c r="D36" s="63">
        <v>170</v>
      </c>
      <c r="E36" s="63">
        <v>170</v>
      </c>
      <c r="F36" s="63">
        <v>170</v>
      </c>
      <c r="G36" s="63">
        <v>170</v>
      </c>
      <c r="H36" s="63">
        <v>170</v>
      </c>
      <c r="I36" s="63">
        <v>170</v>
      </c>
      <c r="J36" s="63">
        <v>170</v>
      </c>
      <c r="K36" s="63">
        <v>170</v>
      </c>
      <c r="L36" s="63">
        <v>170</v>
      </c>
      <c r="M36" s="63">
        <v>170</v>
      </c>
      <c r="N36" s="63">
        <v>170</v>
      </c>
      <c r="O36" s="63">
        <v>170</v>
      </c>
      <c r="P36" s="63">
        <v>170</v>
      </c>
      <c r="Q36" s="63">
        <v>170</v>
      </c>
      <c r="R36" s="63">
        <v>170</v>
      </c>
      <c r="S36" s="63">
        <v>170</v>
      </c>
      <c r="T36" s="63">
        <v>170</v>
      </c>
      <c r="U36" s="63">
        <v>170</v>
      </c>
      <c r="V36" s="63">
        <v>170</v>
      </c>
      <c r="W36" s="63">
        <v>170</v>
      </c>
      <c r="X36" s="63">
        <v>170</v>
      </c>
      <c r="Y36" s="63">
        <v>170</v>
      </c>
      <c r="Z36" s="63">
        <v>170</v>
      </c>
      <c r="AA36" s="63">
        <v>170</v>
      </c>
      <c r="AB36" s="63">
        <v>170</v>
      </c>
      <c r="AC36" s="63">
        <v>170</v>
      </c>
      <c r="AD36" s="63">
        <v>170</v>
      </c>
      <c r="AE36" s="63">
        <v>170</v>
      </c>
      <c r="AF36" s="63">
        <v>170</v>
      </c>
      <c r="AG36" s="69">
        <v>85</v>
      </c>
      <c r="AH36" s="56">
        <f t="shared" si="2"/>
        <v>170</v>
      </c>
      <c r="AI36" s="57">
        <f t="shared" si="3"/>
        <v>170</v>
      </c>
      <c r="AK36" s="58"/>
    </row>
    <row r="37" spans="1:88" ht="15.75" thickBot="1" x14ac:dyDescent="0.3">
      <c r="A37" s="71" t="s">
        <v>44</v>
      </c>
      <c r="B37" s="63">
        <v>47.2</v>
      </c>
      <c r="C37" s="63">
        <v>47.2</v>
      </c>
      <c r="D37" s="63">
        <v>50</v>
      </c>
      <c r="E37" s="63">
        <v>50</v>
      </c>
      <c r="F37" s="63">
        <v>50</v>
      </c>
      <c r="G37" s="63">
        <v>54</v>
      </c>
      <c r="H37" s="63">
        <v>54.7</v>
      </c>
      <c r="I37" s="63">
        <v>54.7</v>
      </c>
      <c r="J37" s="63">
        <v>54.7</v>
      </c>
      <c r="K37" s="63">
        <v>54.7</v>
      </c>
      <c r="L37" s="63">
        <v>54.7</v>
      </c>
      <c r="M37" s="72">
        <v>52.5</v>
      </c>
      <c r="N37" s="72">
        <v>52.5</v>
      </c>
      <c r="O37" s="72">
        <f>19.8+38.1</f>
        <v>57.900000000000006</v>
      </c>
      <c r="P37" s="72">
        <f>19.8+38.1</f>
        <v>57.900000000000006</v>
      </c>
      <c r="Q37" s="72">
        <v>60.2</v>
      </c>
      <c r="R37" s="72">
        <v>60.2</v>
      </c>
      <c r="S37" s="72">
        <v>60.2</v>
      </c>
      <c r="T37" s="72">
        <v>60.2</v>
      </c>
      <c r="U37" s="72">
        <v>60.2</v>
      </c>
      <c r="V37" s="72">
        <f>38.2+18.2</f>
        <v>56.400000000000006</v>
      </c>
      <c r="W37" s="72">
        <f>38.2+18.2</f>
        <v>56.400000000000006</v>
      </c>
      <c r="X37" s="72">
        <v>52</v>
      </c>
      <c r="Y37" s="72">
        <v>52</v>
      </c>
      <c r="Z37" s="72">
        <v>52</v>
      </c>
      <c r="AA37" s="72">
        <v>52</v>
      </c>
      <c r="AB37" s="72">
        <f>17.9+38.2</f>
        <v>56.1</v>
      </c>
      <c r="AC37" s="72">
        <f>18.5+38.4</f>
        <v>56.9</v>
      </c>
      <c r="AD37" s="72">
        <f>18.7+39.2</f>
        <v>57.900000000000006</v>
      </c>
      <c r="AE37" s="72">
        <f>18.7+39.2</f>
        <v>57.900000000000006</v>
      </c>
      <c r="AF37" s="72">
        <f>18.7+39.2</f>
        <v>57.900000000000006</v>
      </c>
      <c r="AG37" s="69">
        <v>240</v>
      </c>
      <c r="AH37" s="56">
        <f t="shared" si="2"/>
        <v>60.2</v>
      </c>
      <c r="AI37" s="57">
        <f t="shared" si="3"/>
        <v>47.2</v>
      </c>
      <c r="AK37" s="58"/>
    </row>
    <row r="38" spans="1:88" ht="15.75" thickBot="1" x14ac:dyDescent="0.3">
      <c r="A38" s="73" t="s">
        <v>45</v>
      </c>
      <c r="B38" s="74">
        <f>SUM(B11:B36)</f>
        <v>509.2</v>
      </c>
      <c r="C38" s="74">
        <f t="shared" ref="C38:AF38" si="4">SUM(C11:C36)</f>
        <v>509.2</v>
      </c>
      <c r="D38" s="74">
        <f t="shared" si="4"/>
        <v>509.2</v>
      </c>
      <c r="E38" s="74">
        <f t="shared" si="4"/>
        <v>509.2</v>
      </c>
      <c r="F38" s="74">
        <f t="shared" si="4"/>
        <v>509.2</v>
      </c>
      <c r="G38" s="74">
        <f t="shared" si="4"/>
        <v>564.20000000000005</v>
      </c>
      <c r="H38" s="74">
        <f t="shared" si="4"/>
        <v>599.20000000000005</v>
      </c>
      <c r="I38" s="74">
        <f t="shared" si="4"/>
        <v>689.2</v>
      </c>
      <c r="J38" s="74">
        <f t="shared" si="4"/>
        <v>729.2</v>
      </c>
      <c r="K38" s="74">
        <f t="shared" si="4"/>
        <v>829.2</v>
      </c>
      <c r="L38" s="74">
        <f t="shared" si="4"/>
        <v>825.2</v>
      </c>
      <c r="M38" s="74">
        <f t="shared" si="4"/>
        <v>829.2</v>
      </c>
      <c r="N38" s="74">
        <f t="shared" si="4"/>
        <v>699.2</v>
      </c>
      <c r="O38" s="74">
        <f t="shared" si="4"/>
        <v>548.9</v>
      </c>
      <c r="P38" s="74">
        <f t="shared" si="4"/>
        <v>521.9</v>
      </c>
      <c r="Q38" s="74">
        <f t="shared" si="4"/>
        <v>521.9</v>
      </c>
      <c r="R38" s="74">
        <f t="shared" si="4"/>
        <v>515.70000000000005</v>
      </c>
      <c r="S38" s="74">
        <f t="shared" si="4"/>
        <v>530.70000000000005</v>
      </c>
      <c r="T38" s="74">
        <f t="shared" si="4"/>
        <v>540.70000000000005</v>
      </c>
      <c r="U38" s="74">
        <f t="shared" si="4"/>
        <v>565.70000000000005</v>
      </c>
      <c r="V38" s="74">
        <f t="shared" si="4"/>
        <v>817.3</v>
      </c>
      <c r="W38" s="74">
        <f t="shared" si="4"/>
        <v>857.3</v>
      </c>
      <c r="X38" s="74">
        <v>892.3</v>
      </c>
      <c r="Y38" s="74">
        <f t="shared" si="4"/>
        <v>897.3</v>
      </c>
      <c r="Z38" s="74">
        <f t="shared" si="4"/>
        <v>898.3</v>
      </c>
      <c r="AA38" s="74">
        <f t="shared" si="4"/>
        <v>888.3</v>
      </c>
      <c r="AB38" s="74">
        <f t="shared" si="4"/>
        <v>858.3</v>
      </c>
      <c r="AC38" s="74">
        <f t="shared" si="4"/>
        <v>828.8</v>
      </c>
      <c r="AD38" s="74">
        <f t="shared" si="4"/>
        <v>787.8</v>
      </c>
      <c r="AE38" s="74">
        <f t="shared" si="4"/>
        <v>632.79999999999995</v>
      </c>
      <c r="AF38" s="74">
        <f t="shared" si="4"/>
        <v>574.79999999999995</v>
      </c>
      <c r="AG38" s="69">
        <f>SUM(AG11:AG37)</f>
        <v>1492.8299999999997</v>
      </c>
      <c r="AH38" s="56">
        <f t="shared" si="2"/>
        <v>898.3</v>
      </c>
      <c r="AI38" s="57">
        <f t="shared" si="3"/>
        <v>509.2</v>
      </c>
      <c r="AK38" s="58"/>
    </row>
    <row r="39" spans="1:88" x14ac:dyDescent="0.25">
      <c r="A39" s="59" t="s">
        <v>46</v>
      </c>
      <c r="B39" s="50">
        <v>132.69999999999999</v>
      </c>
      <c r="C39" s="50">
        <v>90</v>
      </c>
      <c r="D39" s="63">
        <v>56</v>
      </c>
      <c r="E39" s="63">
        <v>56</v>
      </c>
      <c r="F39" s="63">
        <v>56</v>
      </c>
      <c r="G39" s="63">
        <v>76.5</v>
      </c>
      <c r="H39" s="63">
        <v>92</v>
      </c>
      <c r="I39" s="63">
        <v>117</v>
      </c>
      <c r="J39" s="63">
        <v>146</v>
      </c>
      <c r="K39" s="63">
        <v>145.69999999999999</v>
      </c>
      <c r="L39" s="63">
        <v>145.69999999999999</v>
      </c>
      <c r="M39" s="51">
        <v>145.69999999999999</v>
      </c>
      <c r="N39" s="51">
        <v>123</v>
      </c>
      <c r="O39" s="51">
        <v>111.4</v>
      </c>
      <c r="P39" s="51">
        <v>100</v>
      </c>
      <c r="Q39" s="51">
        <v>97</v>
      </c>
      <c r="R39" s="51">
        <v>97</v>
      </c>
      <c r="S39" s="51">
        <v>97</v>
      </c>
      <c r="T39" s="51">
        <v>97.2</v>
      </c>
      <c r="U39" s="51">
        <v>110</v>
      </c>
      <c r="V39" s="51">
        <v>118</v>
      </c>
      <c r="W39" s="51">
        <v>145</v>
      </c>
      <c r="X39" s="51">
        <v>96.7</v>
      </c>
      <c r="Y39" s="51">
        <v>97</v>
      </c>
      <c r="Z39" s="51">
        <v>145</v>
      </c>
      <c r="AA39" s="51">
        <v>121</v>
      </c>
      <c r="AB39" s="51">
        <v>111.7</v>
      </c>
      <c r="AC39" s="51">
        <v>121.5</v>
      </c>
      <c r="AD39" s="51">
        <v>121.8</v>
      </c>
      <c r="AE39" s="51">
        <v>81.5</v>
      </c>
      <c r="AF39" s="50">
        <v>71.3</v>
      </c>
      <c r="AG39" s="64">
        <v>144</v>
      </c>
      <c r="AH39" s="56">
        <f t="shared" si="2"/>
        <v>146</v>
      </c>
      <c r="AI39" s="57">
        <f t="shared" si="3"/>
        <v>56</v>
      </c>
      <c r="AK39" s="58"/>
    </row>
    <row r="40" spans="1:88" x14ac:dyDescent="0.25">
      <c r="A40" s="68" t="s">
        <v>47</v>
      </c>
      <c r="B40" s="63">
        <v>46.9</v>
      </c>
      <c r="C40" s="63">
        <v>35</v>
      </c>
      <c r="D40" s="63">
        <v>35</v>
      </c>
      <c r="E40" s="63">
        <v>25</v>
      </c>
      <c r="F40" s="63">
        <v>22</v>
      </c>
      <c r="G40" s="63">
        <v>35.5</v>
      </c>
      <c r="H40" s="63">
        <v>46</v>
      </c>
      <c r="I40" s="63">
        <v>50.6</v>
      </c>
      <c r="J40" s="63">
        <v>68.5</v>
      </c>
      <c r="K40" s="63">
        <v>72</v>
      </c>
      <c r="L40" s="63">
        <v>72.400000000000006</v>
      </c>
      <c r="M40" s="53">
        <v>71</v>
      </c>
      <c r="N40" s="53">
        <v>71</v>
      </c>
      <c r="O40" s="53">
        <v>59.4</v>
      </c>
      <c r="P40" s="53">
        <v>59.4</v>
      </c>
      <c r="Q40" s="53">
        <v>61.2</v>
      </c>
      <c r="R40" s="53">
        <v>68.3</v>
      </c>
      <c r="S40" s="53">
        <v>69</v>
      </c>
      <c r="T40" s="53">
        <v>70.400000000000006</v>
      </c>
      <c r="U40" s="53">
        <v>70.400000000000006</v>
      </c>
      <c r="V40" s="53">
        <v>40.9</v>
      </c>
      <c r="W40" s="53">
        <v>62.4</v>
      </c>
      <c r="X40" s="53">
        <v>71.400000000000006</v>
      </c>
      <c r="Y40" s="53">
        <v>71.400000000000006</v>
      </c>
      <c r="Z40" s="53">
        <v>71.400000000000006</v>
      </c>
      <c r="AA40" s="53">
        <v>60</v>
      </c>
      <c r="AB40" s="53">
        <v>58.7</v>
      </c>
      <c r="AC40" s="53">
        <v>58.8</v>
      </c>
      <c r="AD40" s="53">
        <v>55.8</v>
      </c>
      <c r="AE40" s="53">
        <v>28.6</v>
      </c>
      <c r="AF40" s="63">
        <v>27.6</v>
      </c>
      <c r="AG40" s="69">
        <v>70</v>
      </c>
      <c r="AH40" s="56">
        <f t="shared" si="2"/>
        <v>72.400000000000006</v>
      </c>
      <c r="AI40" s="57">
        <f t="shared" si="3"/>
        <v>22</v>
      </c>
      <c r="AK40" s="58"/>
    </row>
    <row r="41" spans="1:88" x14ac:dyDescent="0.25">
      <c r="A41" s="68" t="s">
        <v>48</v>
      </c>
      <c r="B41" s="63">
        <v>54.1</v>
      </c>
      <c r="C41" s="63">
        <v>53</v>
      </c>
      <c r="D41" s="63">
        <v>53</v>
      </c>
      <c r="E41" s="63">
        <v>53</v>
      </c>
      <c r="F41" s="63">
        <v>50.9</v>
      </c>
      <c r="G41" s="63">
        <v>55</v>
      </c>
      <c r="H41" s="63">
        <v>55.9</v>
      </c>
      <c r="I41" s="63">
        <v>55.6</v>
      </c>
      <c r="J41" s="63">
        <v>63.5</v>
      </c>
      <c r="K41" s="63">
        <v>62</v>
      </c>
      <c r="L41" s="63">
        <v>66.8</v>
      </c>
      <c r="M41" s="53">
        <v>67.8</v>
      </c>
      <c r="N41" s="53">
        <v>67.8</v>
      </c>
      <c r="O41" s="53">
        <v>57.3</v>
      </c>
      <c r="P41" s="53">
        <v>57.3</v>
      </c>
      <c r="Q41" s="53">
        <v>57.2</v>
      </c>
      <c r="R41" s="53">
        <v>57.2</v>
      </c>
      <c r="S41" s="53">
        <v>57</v>
      </c>
      <c r="T41" s="53">
        <v>57.5</v>
      </c>
      <c r="U41" s="53">
        <v>57.5</v>
      </c>
      <c r="V41" s="53">
        <v>68.400000000000006</v>
      </c>
      <c r="W41" s="53">
        <v>68.8</v>
      </c>
      <c r="X41" s="53">
        <v>68.5</v>
      </c>
      <c r="Y41" s="53">
        <v>68.5</v>
      </c>
      <c r="Z41" s="53">
        <v>68.5</v>
      </c>
      <c r="AA41" s="53">
        <v>68.5</v>
      </c>
      <c r="AB41" s="53">
        <v>68.7</v>
      </c>
      <c r="AC41" s="53">
        <v>68.5</v>
      </c>
      <c r="AD41" s="53">
        <v>68.8</v>
      </c>
      <c r="AE41" s="53">
        <v>56.7</v>
      </c>
      <c r="AF41" s="63">
        <v>57</v>
      </c>
      <c r="AG41" s="69">
        <v>69</v>
      </c>
      <c r="AH41" s="56">
        <f t="shared" si="2"/>
        <v>68.8</v>
      </c>
      <c r="AI41" s="57">
        <f t="shared" si="3"/>
        <v>50.9</v>
      </c>
      <c r="AK41" s="58"/>
    </row>
    <row r="42" spans="1:88" x14ac:dyDescent="0.25">
      <c r="A42" s="68" t="s">
        <v>49</v>
      </c>
      <c r="B42" s="63">
        <v>60</v>
      </c>
      <c r="C42" s="63">
        <v>60</v>
      </c>
      <c r="D42" s="63">
        <v>60</v>
      </c>
      <c r="E42" s="63">
        <v>60</v>
      </c>
      <c r="F42" s="63">
        <v>60</v>
      </c>
      <c r="G42" s="63">
        <v>60</v>
      </c>
      <c r="H42" s="63">
        <v>60</v>
      </c>
      <c r="I42" s="63">
        <v>60</v>
      </c>
      <c r="J42" s="63">
        <v>60</v>
      </c>
      <c r="K42" s="63">
        <v>60</v>
      </c>
      <c r="L42" s="63">
        <v>60.7</v>
      </c>
      <c r="M42" s="53">
        <v>60.7</v>
      </c>
      <c r="N42" s="53">
        <v>60.7</v>
      </c>
      <c r="O42" s="53">
        <v>60.7</v>
      </c>
      <c r="P42" s="53">
        <v>60.7</v>
      </c>
      <c r="Q42" s="53">
        <v>60.7</v>
      </c>
      <c r="R42" s="53">
        <v>60.7</v>
      </c>
      <c r="S42" s="53">
        <v>60.7</v>
      </c>
      <c r="T42" s="53">
        <v>60.7</v>
      </c>
      <c r="U42" s="53">
        <v>60.7</v>
      </c>
      <c r="V42" s="53">
        <v>60</v>
      </c>
      <c r="W42" s="53">
        <v>60</v>
      </c>
      <c r="X42" s="53">
        <v>60.9</v>
      </c>
      <c r="Y42" s="53">
        <v>60.9</v>
      </c>
      <c r="Z42" s="53">
        <v>60.9</v>
      </c>
      <c r="AA42" s="53">
        <v>60.9</v>
      </c>
      <c r="AB42" s="53">
        <v>60.9</v>
      </c>
      <c r="AC42" s="53">
        <v>60.9</v>
      </c>
      <c r="AD42" s="53">
        <v>60.9</v>
      </c>
      <c r="AE42" s="53">
        <v>60.9</v>
      </c>
      <c r="AF42" s="63">
        <v>60.9</v>
      </c>
      <c r="AG42" s="69">
        <v>60</v>
      </c>
      <c r="AH42" s="56">
        <f t="shared" si="2"/>
        <v>60.9</v>
      </c>
      <c r="AI42" s="57">
        <f t="shared" si="3"/>
        <v>60</v>
      </c>
      <c r="AK42" s="58"/>
    </row>
    <row r="43" spans="1:88" x14ac:dyDescent="0.25">
      <c r="A43" s="68" t="s">
        <v>50</v>
      </c>
      <c r="B43" s="63">
        <v>14.9</v>
      </c>
      <c r="C43" s="63">
        <v>10</v>
      </c>
      <c r="D43" s="63">
        <v>10</v>
      </c>
      <c r="E43" s="63">
        <v>10</v>
      </c>
      <c r="F43" s="63">
        <v>10</v>
      </c>
      <c r="G43" s="63">
        <v>10</v>
      </c>
      <c r="H43" s="63">
        <v>10</v>
      </c>
      <c r="I43" s="63">
        <v>10</v>
      </c>
      <c r="J43" s="63">
        <v>23.5</v>
      </c>
      <c r="K43" s="63">
        <v>23.5</v>
      </c>
      <c r="L43" s="63">
        <v>27.3</v>
      </c>
      <c r="M43" s="53">
        <v>27.3</v>
      </c>
      <c r="N43" s="53">
        <v>27.3</v>
      </c>
      <c r="O43" s="51">
        <v>10.199999999999999</v>
      </c>
      <c r="P43" s="51">
        <v>10.199999999999999</v>
      </c>
      <c r="Q43" s="51">
        <v>10.199999999999999</v>
      </c>
      <c r="R43" s="51">
        <v>10.199999999999999</v>
      </c>
      <c r="S43" s="51">
        <v>10.199999999999999</v>
      </c>
      <c r="T43" s="51">
        <v>10.199999999999999</v>
      </c>
      <c r="U43" s="51">
        <v>10.199999999999999</v>
      </c>
      <c r="V43" s="51">
        <v>28</v>
      </c>
      <c r="W43" s="51">
        <v>28</v>
      </c>
      <c r="X43" s="51">
        <v>28</v>
      </c>
      <c r="Y43" s="51">
        <v>28</v>
      </c>
      <c r="Z43" s="51">
        <v>28</v>
      </c>
      <c r="AA43" s="51">
        <v>28</v>
      </c>
      <c r="AB43" s="53">
        <v>26.7</v>
      </c>
      <c r="AC43" s="53">
        <v>15.2</v>
      </c>
      <c r="AD43" s="53">
        <v>15.1</v>
      </c>
      <c r="AE43" s="53">
        <v>10.3</v>
      </c>
      <c r="AF43" s="63">
        <v>10.1</v>
      </c>
      <c r="AG43" s="69">
        <v>30</v>
      </c>
      <c r="AH43" s="56">
        <f t="shared" si="2"/>
        <v>28</v>
      </c>
      <c r="AI43" s="57">
        <f t="shared" si="3"/>
        <v>10</v>
      </c>
      <c r="AK43" s="58"/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63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63">
        <v>18</v>
      </c>
      <c r="C45" s="63">
        <v>18</v>
      </c>
      <c r="D45" s="63">
        <v>18</v>
      </c>
      <c r="E45" s="63">
        <v>18</v>
      </c>
      <c r="F45" s="63">
        <v>18</v>
      </c>
      <c r="G45" s="63">
        <v>18</v>
      </c>
      <c r="H45" s="63">
        <v>18</v>
      </c>
      <c r="I45" s="63">
        <v>18</v>
      </c>
      <c r="J45" s="63">
        <v>18</v>
      </c>
      <c r="K45" s="63">
        <v>18</v>
      </c>
      <c r="L45" s="63">
        <v>18</v>
      </c>
      <c r="M45" s="51">
        <v>18</v>
      </c>
      <c r="N45" s="51">
        <v>18</v>
      </c>
      <c r="O45" s="51">
        <v>18</v>
      </c>
      <c r="P45" s="51">
        <v>18</v>
      </c>
      <c r="Q45" s="51">
        <v>18</v>
      </c>
      <c r="R45" s="51">
        <v>18</v>
      </c>
      <c r="S45" s="51">
        <v>18</v>
      </c>
      <c r="T45" s="51">
        <v>18</v>
      </c>
      <c r="U45" s="51">
        <v>18</v>
      </c>
      <c r="V45" s="51">
        <v>18</v>
      </c>
      <c r="W45" s="51">
        <v>18</v>
      </c>
      <c r="X45" s="51">
        <v>18</v>
      </c>
      <c r="Y45" s="51">
        <v>18</v>
      </c>
      <c r="Z45" s="51">
        <v>18</v>
      </c>
      <c r="AA45" s="51">
        <v>18</v>
      </c>
      <c r="AB45" s="51">
        <v>18</v>
      </c>
      <c r="AC45" s="51">
        <v>18</v>
      </c>
      <c r="AD45" s="51">
        <v>18</v>
      </c>
      <c r="AE45" s="51">
        <v>18</v>
      </c>
      <c r="AF45" s="63">
        <v>18</v>
      </c>
      <c r="AG45" s="69">
        <v>24</v>
      </c>
      <c r="AH45" s="56">
        <f t="shared" si="2"/>
        <v>18</v>
      </c>
      <c r="AI45" s="57">
        <f t="shared" si="3"/>
        <v>18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63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14</v>
      </c>
      <c r="C47" s="63">
        <v>14</v>
      </c>
      <c r="D47" s="63">
        <v>14</v>
      </c>
      <c r="E47" s="63">
        <v>14</v>
      </c>
      <c r="F47" s="63">
        <v>14</v>
      </c>
      <c r="G47" s="63">
        <v>14</v>
      </c>
      <c r="H47" s="63">
        <v>14</v>
      </c>
      <c r="I47" s="63">
        <v>14</v>
      </c>
      <c r="J47" s="63">
        <v>14</v>
      </c>
      <c r="K47" s="63">
        <v>14</v>
      </c>
      <c r="L47" s="63">
        <v>14</v>
      </c>
      <c r="M47" s="51">
        <v>14</v>
      </c>
      <c r="N47" s="51">
        <v>14</v>
      </c>
      <c r="O47" s="51">
        <v>14</v>
      </c>
      <c r="P47" s="51">
        <v>14</v>
      </c>
      <c r="Q47" s="51">
        <v>14</v>
      </c>
      <c r="R47" s="51">
        <v>14</v>
      </c>
      <c r="S47" s="51">
        <v>14</v>
      </c>
      <c r="T47" s="51">
        <v>14</v>
      </c>
      <c r="U47" s="51">
        <v>14</v>
      </c>
      <c r="V47" s="51">
        <v>14</v>
      </c>
      <c r="W47" s="51">
        <v>14</v>
      </c>
      <c r="X47" s="51">
        <v>14</v>
      </c>
      <c r="Y47" s="51">
        <v>14</v>
      </c>
      <c r="Z47" s="51">
        <v>14</v>
      </c>
      <c r="AA47" s="51">
        <v>14</v>
      </c>
      <c r="AB47" s="51">
        <v>14</v>
      </c>
      <c r="AC47" s="51">
        <v>14</v>
      </c>
      <c r="AD47" s="51">
        <v>14</v>
      </c>
      <c r="AE47" s="51">
        <v>14</v>
      </c>
      <c r="AF47" s="63">
        <v>14</v>
      </c>
      <c r="AG47" s="69">
        <v>14.1</v>
      </c>
      <c r="AH47" s="56">
        <f t="shared" si="2"/>
        <v>14</v>
      </c>
      <c r="AI47" s="57">
        <f t="shared" si="3"/>
        <v>14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63">
        <v>8.5</v>
      </c>
      <c r="C48" s="63">
        <v>8.5</v>
      </c>
      <c r="D48" s="63">
        <v>8.5</v>
      </c>
      <c r="E48" s="63">
        <v>8.5</v>
      </c>
      <c r="F48" s="63">
        <v>8.5</v>
      </c>
      <c r="G48" s="63">
        <v>8.5</v>
      </c>
      <c r="H48" s="63">
        <v>8.5</v>
      </c>
      <c r="I48" s="63">
        <v>8.5</v>
      </c>
      <c r="J48" s="63">
        <v>8.5</v>
      </c>
      <c r="K48" s="63">
        <v>8.5</v>
      </c>
      <c r="L48" s="63">
        <v>8.5</v>
      </c>
      <c r="M48" s="51">
        <v>8.5</v>
      </c>
      <c r="N48" s="51">
        <v>8.5</v>
      </c>
      <c r="O48" s="51">
        <v>8</v>
      </c>
      <c r="P48" s="51">
        <v>8</v>
      </c>
      <c r="Q48" s="51">
        <v>8</v>
      </c>
      <c r="R48" s="51">
        <v>8</v>
      </c>
      <c r="S48" s="51">
        <v>8</v>
      </c>
      <c r="T48" s="51">
        <v>8</v>
      </c>
      <c r="U48" s="51">
        <v>8</v>
      </c>
      <c r="V48" s="51">
        <v>8</v>
      </c>
      <c r="W48" s="51">
        <v>8</v>
      </c>
      <c r="X48" s="51">
        <v>8</v>
      </c>
      <c r="Y48" s="51">
        <v>8</v>
      </c>
      <c r="Z48" s="51">
        <v>8</v>
      </c>
      <c r="AA48" s="51">
        <v>8</v>
      </c>
      <c r="AB48" s="51">
        <v>8</v>
      </c>
      <c r="AC48" s="51">
        <v>8</v>
      </c>
      <c r="AD48" s="51">
        <v>8</v>
      </c>
      <c r="AE48" s="51">
        <v>8</v>
      </c>
      <c r="AF48" s="63">
        <v>8</v>
      </c>
      <c r="AG48" s="69">
        <v>14</v>
      </c>
      <c r="AH48" s="56">
        <f t="shared" si="2"/>
        <v>8.5</v>
      </c>
      <c r="AI48" s="57">
        <f t="shared" si="3"/>
        <v>8</v>
      </c>
      <c r="AK48" s="58"/>
    </row>
    <row r="49" spans="1:37" x14ac:dyDescent="0.25">
      <c r="A49" s="68" t="s">
        <v>56</v>
      </c>
      <c r="B49" s="63">
        <v>9</v>
      </c>
      <c r="C49" s="63">
        <v>9</v>
      </c>
      <c r="D49" s="63">
        <v>9</v>
      </c>
      <c r="E49" s="63">
        <v>9</v>
      </c>
      <c r="F49" s="63">
        <v>9</v>
      </c>
      <c r="G49" s="63">
        <v>9</v>
      </c>
      <c r="H49" s="63">
        <v>9</v>
      </c>
      <c r="I49" s="63">
        <v>9</v>
      </c>
      <c r="J49" s="63">
        <v>9</v>
      </c>
      <c r="K49" s="63">
        <v>9</v>
      </c>
      <c r="L49" s="63">
        <v>9</v>
      </c>
      <c r="M49" s="51">
        <v>9</v>
      </c>
      <c r="N49" s="51">
        <v>9</v>
      </c>
      <c r="O49" s="51">
        <v>9</v>
      </c>
      <c r="P49" s="51">
        <v>9</v>
      </c>
      <c r="Q49" s="51">
        <v>9</v>
      </c>
      <c r="R49" s="51">
        <v>9</v>
      </c>
      <c r="S49" s="51">
        <v>9</v>
      </c>
      <c r="T49" s="51">
        <v>9</v>
      </c>
      <c r="U49" s="51">
        <v>9</v>
      </c>
      <c r="V49" s="51">
        <v>9</v>
      </c>
      <c r="W49" s="51">
        <v>9</v>
      </c>
      <c r="X49" s="51">
        <v>9</v>
      </c>
      <c r="Y49" s="51">
        <v>9</v>
      </c>
      <c r="Z49" s="51">
        <v>9</v>
      </c>
      <c r="AA49" s="51">
        <v>9</v>
      </c>
      <c r="AB49" s="51">
        <v>9</v>
      </c>
      <c r="AC49" s="51">
        <v>9</v>
      </c>
      <c r="AD49" s="51">
        <v>9</v>
      </c>
      <c r="AE49" s="51">
        <v>9</v>
      </c>
      <c r="AF49" s="63">
        <v>9</v>
      </c>
      <c r="AG49" s="69">
        <v>10.050000000000001</v>
      </c>
      <c r="AH49" s="56">
        <f t="shared" si="2"/>
        <v>9</v>
      </c>
      <c r="AI49" s="57">
        <f t="shared" si="3"/>
        <v>9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6.2</v>
      </c>
      <c r="L50" s="63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63">
        <v>6.2</v>
      </c>
      <c r="AG50" s="69">
        <v>6.2</v>
      </c>
      <c r="AH50" s="56">
        <f t="shared" si="2"/>
        <v>6.2</v>
      </c>
      <c r="AI50" s="57">
        <f t="shared" si="3"/>
        <v>6.2</v>
      </c>
      <c r="AK50" s="58"/>
    </row>
    <row r="51" spans="1:37" ht="15.75" thickBot="1" x14ac:dyDescent="0.3">
      <c r="A51" s="70" t="s">
        <v>58</v>
      </c>
      <c r="B51" s="78">
        <f>B199</f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v>3.54</v>
      </c>
      <c r="U51" s="78">
        <f t="shared" ref="U51:AG51" si="5">U199</f>
        <v>3.54</v>
      </c>
      <c r="V51" s="78">
        <f t="shared" si="5"/>
        <v>3.54</v>
      </c>
      <c r="W51" s="78">
        <f t="shared" si="5"/>
        <v>3.54</v>
      </c>
      <c r="X51" s="78">
        <v>3.54</v>
      </c>
      <c r="Y51" s="78">
        <f t="shared" si="5"/>
        <v>3.54</v>
      </c>
      <c r="Z51" s="78">
        <v>3.54</v>
      </c>
      <c r="AA51" s="78">
        <f t="shared" si="5"/>
        <v>3.54</v>
      </c>
      <c r="AB51" s="78">
        <f t="shared" si="5"/>
        <v>3.54</v>
      </c>
      <c r="AC51" s="78">
        <f t="shared" si="5"/>
        <v>3.54</v>
      </c>
      <c r="AD51" s="78">
        <f t="shared" si="5"/>
        <v>3.54</v>
      </c>
      <c r="AE51" s="78">
        <f t="shared" si="5"/>
        <v>3.54</v>
      </c>
      <c r="AF51" s="78">
        <f t="shared" si="5"/>
        <v>3.54</v>
      </c>
      <c r="AG51" s="78">
        <f t="shared" si="5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>SUM(B39:B51)</f>
        <v>367.84</v>
      </c>
      <c r="C52" s="74">
        <f t="shared" ref="C52:AF52" si="6">SUM(C39:C51)</f>
        <v>307.24</v>
      </c>
      <c r="D52" s="74">
        <f t="shared" si="6"/>
        <v>273.24</v>
      </c>
      <c r="E52" s="74">
        <f t="shared" si="6"/>
        <v>263.24</v>
      </c>
      <c r="F52" s="74">
        <f t="shared" si="6"/>
        <v>258.14</v>
      </c>
      <c r="G52" s="74">
        <f t="shared" si="6"/>
        <v>296.24</v>
      </c>
      <c r="H52" s="74">
        <f t="shared" si="6"/>
        <v>323.14</v>
      </c>
      <c r="I52" s="74">
        <f t="shared" si="6"/>
        <v>352.44</v>
      </c>
      <c r="J52" s="74">
        <f t="shared" si="6"/>
        <v>420.74</v>
      </c>
      <c r="K52" s="74">
        <f t="shared" si="6"/>
        <v>422.44</v>
      </c>
      <c r="L52" s="74">
        <f t="shared" si="6"/>
        <v>432.14</v>
      </c>
      <c r="M52" s="74">
        <f t="shared" si="6"/>
        <v>431.74</v>
      </c>
      <c r="N52" s="74">
        <f t="shared" si="6"/>
        <v>409.04</v>
      </c>
      <c r="O52" s="74">
        <f t="shared" si="6"/>
        <v>357.74</v>
      </c>
      <c r="P52" s="74">
        <f t="shared" si="6"/>
        <v>346.34</v>
      </c>
      <c r="Q52" s="74">
        <f t="shared" si="6"/>
        <v>345.03999999999996</v>
      </c>
      <c r="R52" s="74">
        <f t="shared" si="6"/>
        <v>352.14</v>
      </c>
      <c r="S52" s="74">
        <f t="shared" si="6"/>
        <v>352.64</v>
      </c>
      <c r="T52" s="74">
        <f t="shared" si="6"/>
        <v>354.74</v>
      </c>
      <c r="U52" s="74">
        <f t="shared" si="6"/>
        <v>367.54</v>
      </c>
      <c r="V52" s="74">
        <f t="shared" si="6"/>
        <v>374.04</v>
      </c>
      <c r="W52" s="74">
        <f t="shared" si="6"/>
        <v>422.94</v>
      </c>
      <c r="X52" s="74">
        <v>384.24</v>
      </c>
      <c r="Y52" s="74">
        <f t="shared" si="6"/>
        <v>384.54</v>
      </c>
      <c r="Z52" s="74">
        <f t="shared" si="6"/>
        <v>432.53999999999996</v>
      </c>
      <c r="AA52" s="74">
        <f t="shared" si="6"/>
        <v>397.14</v>
      </c>
      <c r="AB52" s="74">
        <f t="shared" si="6"/>
        <v>385.44</v>
      </c>
      <c r="AC52" s="74">
        <f t="shared" si="6"/>
        <v>383.64</v>
      </c>
      <c r="AD52" s="74">
        <f t="shared" si="6"/>
        <v>381.14</v>
      </c>
      <c r="AE52" s="74">
        <f t="shared" si="6"/>
        <v>296.74</v>
      </c>
      <c r="AF52" s="74">
        <f t="shared" si="6"/>
        <v>285.64</v>
      </c>
      <c r="AG52" s="79">
        <f>SUM(AG39:AG51)</f>
        <v>489.91</v>
      </c>
      <c r="AH52" s="56">
        <f t="shared" si="2"/>
        <v>432.53999999999996</v>
      </c>
      <c r="AI52" s="57">
        <f t="shared" si="3"/>
        <v>258.14</v>
      </c>
      <c r="AK52" s="58"/>
    </row>
    <row r="53" spans="1:37" x14ac:dyDescent="0.25">
      <c r="A53" s="59" t="s">
        <v>60</v>
      </c>
      <c r="B53" s="51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30</v>
      </c>
      <c r="L53" s="63">
        <v>46.4</v>
      </c>
      <c r="M53" s="80">
        <v>55.6</v>
      </c>
      <c r="N53" s="80">
        <v>44</v>
      </c>
      <c r="O53" s="80">
        <v>13.7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51">
        <v>0</v>
      </c>
      <c r="V53" s="51">
        <v>34.4</v>
      </c>
      <c r="W53" s="51">
        <v>40</v>
      </c>
      <c r="X53" s="51">
        <v>50</v>
      </c>
      <c r="Y53" s="51">
        <v>50</v>
      </c>
      <c r="Z53" s="51">
        <v>50</v>
      </c>
      <c r="AA53" s="51">
        <v>30</v>
      </c>
      <c r="AB53" s="51">
        <v>23.8</v>
      </c>
      <c r="AC53" s="51">
        <v>0</v>
      </c>
      <c r="AD53" s="51">
        <v>0</v>
      </c>
      <c r="AE53" s="51">
        <v>0</v>
      </c>
      <c r="AF53" s="51">
        <v>0</v>
      </c>
      <c r="AG53" s="64">
        <v>60</v>
      </c>
      <c r="AH53" s="56">
        <f t="shared" si="2"/>
        <v>55.6</v>
      </c>
      <c r="AI53" s="57">
        <f t="shared" si="3"/>
        <v>0</v>
      </c>
      <c r="AK53" s="58"/>
    </row>
    <row r="54" spans="1:37" x14ac:dyDescent="0.25">
      <c r="A54" s="68" t="s">
        <v>61</v>
      </c>
      <c r="B54" s="5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8.8000000000000007</v>
      </c>
      <c r="L54" s="63">
        <v>21.4</v>
      </c>
      <c r="M54" s="80">
        <v>20.5</v>
      </c>
      <c r="N54" s="80">
        <v>20.6</v>
      </c>
      <c r="O54" s="80">
        <v>7.4</v>
      </c>
      <c r="P54" s="80">
        <v>0</v>
      </c>
      <c r="Q54" s="80">
        <v>0</v>
      </c>
      <c r="R54" s="80">
        <v>0</v>
      </c>
      <c r="S54" s="80">
        <v>0</v>
      </c>
      <c r="T54" s="80">
        <v>0</v>
      </c>
      <c r="U54" s="51">
        <v>0</v>
      </c>
      <c r="V54" s="51">
        <v>15.2</v>
      </c>
      <c r="W54" s="53">
        <v>16</v>
      </c>
      <c r="X54" s="53">
        <v>21.4</v>
      </c>
      <c r="Y54" s="53">
        <v>21.4</v>
      </c>
      <c r="Z54" s="53">
        <v>21.4</v>
      </c>
      <c r="AA54" s="53">
        <v>15</v>
      </c>
      <c r="AB54" s="53">
        <v>13.3</v>
      </c>
      <c r="AC54" s="53">
        <v>0</v>
      </c>
      <c r="AD54" s="53">
        <v>0</v>
      </c>
      <c r="AE54" s="53">
        <v>0</v>
      </c>
      <c r="AF54" s="53">
        <v>0</v>
      </c>
      <c r="AG54" s="69">
        <v>32</v>
      </c>
      <c r="AH54" s="56">
        <f t="shared" si="2"/>
        <v>21.4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81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4</v>
      </c>
      <c r="L55" s="75">
        <v>7.8</v>
      </c>
      <c r="M55" s="82">
        <v>7.5</v>
      </c>
      <c r="N55" s="82">
        <v>7.5</v>
      </c>
      <c r="O55" s="82">
        <v>2.7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51">
        <v>0</v>
      </c>
      <c r="V55" s="51">
        <v>5.6</v>
      </c>
      <c r="W55" s="81">
        <v>6</v>
      </c>
      <c r="X55" s="81">
        <v>7.8</v>
      </c>
      <c r="Y55" s="81">
        <v>7.8</v>
      </c>
      <c r="Z55" s="81">
        <v>7.8</v>
      </c>
      <c r="AA55" s="81">
        <v>5.7</v>
      </c>
      <c r="AB55" s="81">
        <v>4.9000000000000004</v>
      </c>
      <c r="AC55" s="81">
        <v>0</v>
      </c>
      <c r="AD55" s="81">
        <v>0</v>
      </c>
      <c r="AE55" s="81">
        <v>0</v>
      </c>
      <c r="AF55" s="81">
        <v>0</v>
      </c>
      <c r="AG55" s="83">
        <v>14</v>
      </c>
      <c r="AH55" s="56">
        <f t="shared" si="2"/>
        <v>7.8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>SUM(C53:C55)</f>
        <v>0</v>
      </c>
      <c r="D56" s="74">
        <f t="shared" ref="D56:AF56" si="7">SUM(D53:D55)</f>
        <v>0</v>
      </c>
      <c r="E56" s="74">
        <f t="shared" si="7"/>
        <v>0</v>
      </c>
      <c r="F56" s="74">
        <f t="shared" si="7"/>
        <v>0</v>
      </c>
      <c r="G56" s="74">
        <f t="shared" si="7"/>
        <v>0</v>
      </c>
      <c r="H56" s="74">
        <f t="shared" si="7"/>
        <v>0</v>
      </c>
      <c r="I56" s="74">
        <f t="shared" si="7"/>
        <v>0</v>
      </c>
      <c r="J56" s="74">
        <f t="shared" si="7"/>
        <v>0</v>
      </c>
      <c r="K56" s="74">
        <f t="shared" si="7"/>
        <v>42.8</v>
      </c>
      <c r="L56" s="74">
        <f t="shared" si="7"/>
        <v>75.599999999999994</v>
      </c>
      <c r="M56" s="74">
        <f t="shared" si="7"/>
        <v>83.6</v>
      </c>
      <c r="N56" s="74">
        <f t="shared" si="7"/>
        <v>72.099999999999994</v>
      </c>
      <c r="O56" s="74">
        <f t="shared" si="7"/>
        <v>23.8</v>
      </c>
      <c r="P56" s="74">
        <f t="shared" si="7"/>
        <v>0</v>
      </c>
      <c r="Q56" s="74">
        <f t="shared" si="7"/>
        <v>0</v>
      </c>
      <c r="R56" s="74">
        <f t="shared" si="7"/>
        <v>0</v>
      </c>
      <c r="S56" s="74">
        <f t="shared" si="7"/>
        <v>0</v>
      </c>
      <c r="T56" s="74">
        <f t="shared" si="7"/>
        <v>0</v>
      </c>
      <c r="U56" s="74">
        <f t="shared" si="7"/>
        <v>0</v>
      </c>
      <c r="V56" s="74">
        <f t="shared" si="7"/>
        <v>55.199999999999996</v>
      </c>
      <c r="W56" s="74">
        <f t="shared" si="7"/>
        <v>62</v>
      </c>
      <c r="X56" s="74">
        <v>79.2</v>
      </c>
      <c r="Y56" s="74">
        <f t="shared" si="7"/>
        <v>79.2</v>
      </c>
      <c r="Z56" s="74">
        <f t="shared" si="7"/>
        <v>79.2</v>
      </c>
      <c r="AA56" s="74">
        <f t="shared" si="7"/>
        <v>50.7</v>
      </c>
      <c r="AB56" s="74">
        <f t="shared" si="7"/>
        <v>42</v>
      </c>
      <c r="AC56" s="74">
        <f t="shared" si="7"/>
        <v>0</v>
      </c>
      <c r="AD56" s="74">
        <f t="shared" si="7"/>
        <v>0</v>
      </c>
      <c r="AE56" s="74">
        <f t="shared" si="7"/>
        <v>0</v>
      </c>
      <c r="AF56" s="74">
        <f t="shared" si="7"/>
        <v>0</v>
      </c>
      <c r="AG56" s="79">
        <f>SUM(AG53:AG55)</f>
        <v>106</v>
      </c>
      <c r="AH56" s="56">
        <f t="shared" si="2"/>
        <v>83.6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  <c r="N58" s="53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84">
        <v>0</v>
      </c>
      <c r="Y58" s="84">
        <v>0</v>
      </c>
      <c r="Z58" s="84">
        <v>0</v>
      </c>
      <c r="AA58" s="84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80</v>
      </c>
      <c r="C59" s="53">
        <v>73.099999999999994</v>
      </c>
      <c r="D59" s="53">
        <v>70</v>
      </c>
      <c r="E59" s="53">
        <v>72</v>
      </c>
      <c r="F59" s="53">
        <v>82.5</v>
      </c>
      <c r="G59" s="53">
        <v>65</v>
      </c>
      <c r="H59" s="51">
        <v>66</v>
      </c>
      <c r="I59" s="51">
        <v>55</v>
      </c>
      <c r="J59" s="51">
        <v>53.8</v>
      </c>
      <c r="K59" s="51">
        <v>3</v>
      </c>
      <c r="L59" s="51">
        <v>23</v>
      </c>
      <c r="M59" s="51">
        <v>8</v>
      </c>
      <c r="N59" s="51">
        <v>114</v>
      </c>
      <c r="O59" s="53">
        <v>280</v>
      </c>
      <c r="P59" s="53">
        <v>290</v>
      </c>
      <c r="Q59" s="53">
        <v>246</v>
      </c>
      <c r="R59" s="53">
        <v>198</v>
      </c>
      <c r="S59" s="53">
        <v>242</v>
      </c>
      <c r="T59" s="53">
        <v>255</v>
      </c>
      <c r="U59" s="53">
        <v>260</v>
      </c>
      <c r="V59" s="53">
        <v>0</v>
      </c>
      <c r="W59" s="53">
        <v>-3</v>
      </c>
      <c r="X59" s="85">
        <v>1.1000000000000001</v>
      </c>
      <c r="Y59" s="85">
        <v>1.1000000000000001</v>
      </c>
      <c r="Z59" s="85">
        <v>10</v>
      </c>
      <c r="AA59" s="85">
        <v>0</v>
      </c>
      <c r="AB59" s="53">
        <v>-16.100000000000001</v>
      </c>
      <c r="AC59" s="53">
        <v>-18.600000000000001</v>
      </c>
      <c r="AD59" s="53">
        <v>-28.1</v>
      </c>
      <c r="AE59" s="53">
        <v>61</v>
      </c>
      <c r="AF59" s="53">
        <v>55.1</v>
      </c>
      <c r="AG59" s="86"/>
      <c r="AH59" s="56">
        <f t="shared" si="2"/>
        <v>290</v>
      </c>
      <c r="AI59" s="57">
        <f t="shared" si="3"/>
        <v>-28.1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25</v>
      </c>
      <c r="N60" s="60">
        <v>35</v>
      </c>
      <c r="O60" s="53">
        <v>49.8</v>
      </c>
      <c r="P60" s="53">
        <v>65</v>
      </c>
      <c r="Q60" s="53">
        <v>60</v>
      </c>
      <c r="R60" s="53">
        <v>52</v>
      </c>
      <c r="S60" s="53">
        <v>0</v>
      </c>
      <c r="T60" s="53">
        <v>0</v>
      </c>
      <c r="U60" s="53">
        <v>0</v>
      </c>
      <c r="V60" s="53">
        <v>20</v>
      </c>
      <c r="W60" s="53">
        <v>20</v>
      </c>
      <c r="X60" s="53">
        <v>22</v>
      </c>
      <c r="Y60" s="53">
        <v>22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60">
        <v>0</v>
      </c>
      <c r="AG60" s="86"/>
      <c r="AH60" s="56">
        <f t="shared" si="2"/>
        <v>65</v>
      </c>
      <c r="AI60" s="57">
        <f t="shared" si="3"/>
        <v>0</v>
      </c>
      <c r="AK60" s="58"/>
    </row>
    <row r="61" spans="1:37" x14ac:dyDescent="0.25">
      <c r="A61" s="68" t="s">
        <v>68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40</v>
      </c>
      <c r="X61" s="51">
        <v>61.7</v>
      </c>
      <c r="Y61" s="51">
        <v>47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86"/>
      <c r="AH61" s="56">
        <f t="shared" si="2"/>
        <v>61.7</v>
      </c>
      <c r="AI61" s="57">
        <f t="shared" si="3"/>
        <v>0</v>
      </c>
      <c r="AK61" s="58"/>
    </row>
    <row r="62" spans="1:37" x14ac:dyDescent="0.25">
      <c r="A62" s="68" t="s">
        <v>69</v>
      </c>
      <c r="B62" s="51">
        <v>0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51">
        <v>0</v>
      </c>
      <c r="C63" s="51">
        <v>0</v>
      </c>
      <c r="D63" s="51">
        <v>0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51">
        <v>0</v>
      </c>
      <c r="C64" s="51">
        <v>0</v>
      </c>
      <c r="D64" s="51">
        <v>0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51">
        <v>0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51">
        <v>0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51">
        <v>0</v>
      </c>
      <c r="C67" s="51">
        <v>0</v>
      </c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80</v>
      </c>
      <c r="C68" s="74">
        <f>SUM(C57:C67)</f>
        <v>73.099999999999994</v>
      </c>
      <c r="D68" s="74">
        <f t="shared" ref="D68:AF68" si="8">SUM(D57:D67)</f>
        <v>70</v>
      </c>
      <c r="E68" s="74">
        <f t="shared" si="8"/>
        <v>72</v>
      </c>
      <c r="F68" s="74">
        <f t="shared" si="8"/>
        <v>82.5</v>
      </c>
      <c r="G68" s="74">
        <f t="shared" si="8"/>
        <v>65</v>
      </c>
      <c r="H68" s="74">
        <f t="shared" si="8"/>
        <v>66</v>
      </c>
      <c r="I68" s="74">
        <f t="shared" si="8"/>
        <v>55</v>
      </c>
      <c r="J68" s="74">
        <f t="shared" si="8"/>
        <v>53.8</v>
      </c>
      <c r="K68" s="74">
        <f t="shared" si="8"/>
        <v>3</v>
      </c>
      <c r="L68" s="74">
        <f t="shared" si="8"/>
        <v>23</v>
      </c>
      <c r="M68" s="74">
        <f t="shared" si="8"/>
        <v>33</v>
      </c>
      <c r="N68" s="74">
        <f t="shared" si="8"/>
        <v>149</v>
      </c>
      <c r="O68" s="74">
        <f t="shared" si="8"/>
        <v>329.8</v>
      </c>
      <c r="P68" s="74">
        <f t="shared" si="8"/>
        <v>355</v>
      </c>
      <c r="Q68" s="74">
        <f t="shared" si="8"/>
        <v>306</v>
      </c>
      <c r="R68" s="74">
        <f t="shared" si="8"/>
        <v>250</v>
      </c>
      <c r="S68" s="74">
        <f t="shared" si="8"/>
        <v>242</v>
      </c>
      <c r="T68" s="74">
        <f t="shared" si="8"/>
        <v>255</v>
      </c>
      <c r="U68" s="74">
        <f t="shared" si="8"/>
        <v>260</v>
      </c>
      <c r="V68" s="74">
        <f t="shared" si="8"/>
        <v>20</v>
      </c>
      <c r="W68" s="74">
        <f t="shared" si="8"/>
        <v>57</v>
      </c>
      <c r="X68" s="74">
        <v>84.800000000000011</v>
      </c>
      <c r="Y68" s="74">
        <f t="shared" si="8"/>
        <v>70.099999999999994</v>
      </c>
      <c r="Z68" s="74">
        <f t="shared" si="8"/>
        <v>10</v>
      </c>
      <c r="AA68" s="74">
        <f t="shared" si="8"/>
        <v>0</v>
      </c>
      <c r="AB68" s="74">
        <f t="shared" si="8"/>
        <v>-16.100000000000001</v>
      </c>
      <c r="AC68" s="74">
        <f t="shared" si="8"/>
        <v>-18.600000000000001</v>
      </c>
      <c r="AD68" s="74">
        <f t="shared" si="8"/>
        <v>-28.1</v>
      </c>
      <c r="AE68" s="74">
        <f t="shared" si="8"/>
        <v>61</v>
      </c>
      <c r="AF68" s="74">
        <f t="shared" si="8"/>
        <v>55.1</v>
      </c>
      <c r="AG68" s="79">
        <f>SUM(AG57:AG67)</f>
        <v>0</v>
      </c>
      <c r="AH68" s="56">
        <f t="shared" si="2"/>
        <v>355</v>
      </c>
      <c r="AI68" s="57">
        <f t="shared" si="3"/>
        <v>-28.1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0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2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5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0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>SUM(C69:C71)</f>
        <v>0</v>
      </c>
      <c r="D72" s="74">
        <f t="shared" ref="D72:AF72" si="9">SUM(D69:D71)</f>
        <v>0</v>
      </c>
      <c r="E72" s="74">
        <f t="shared" si="9"/>
        <v>0</v>
      </c>
      <c r="F72" s="74">
        <f t="shared" si="9"/>
        <v>0</v>
      </c>
      <c r="G72" s="74">
        <f t="shared" si="9"/>
        <v>0</v>
      </c>
      <c r="H72" s="74">
        <f t="shared" si="9"/>
        <v>0</v>
      </c>
      <c r="I72" s="74">
        <f t="shared" si="9"/>
        <v>0</v>
      </c>
      <c r="J72" s="74">
        <f t="shared" si="9"/>
        <v>0</v>
      </c>
      <c r="K72" s="74">
        <f t="shared" si="9"/>
        <v>0</v>
      </c>
      <c r="L72" s="74">
        <f t="shared" si="9"/>
        <v>0</v>
      </c>
      <c r="M72" s="74">
        <f t="shared" si="9"/>
        <v>0</v>
      </c>
      <c r="N72" s="74">
        <f t="shared" si="9"/>
        <v>0</v>
      </c>
      <c r="O72" s="74">
        <f t="shared" si="9"/>
        <v>0</v>
      </c>
      <c r="P72" s="74">
        <f t="shared" si="9"/>
        <v>0</v>
      </c>
      <c r="Q72" s="74">
        <f t="shared" si="9"/>
        <v>0</v>
      </c>
      <c r="R72" s="74">
        <f t="shared" si="9"/>
        <v>0</v>
      </c>
      <c r="S72" s="74">
        <f t="shared" si="9"/>
        <v>0</v>
      </c>
      <c r="T72" s="74">
        <f t="shared" si="9"/>
        <v>0</v>
      </c>
      <c r="U72" s="74">
        <f t="shared" si="9"/>
        <v>0</v>
      </c>
      <c r="V72" s="74">
        <f t="shared" si="9"/>
        <v>0</v>
      </c>
      <c r="W72" s="74">
        <f t="shared" si="9"/>
        <v>0</v>
      </c>
      <c r="X72" s="74">
        <f t="shared" si="9"/>
        <v>0</v>
      </c>
      <c r="Y72" s="74">
        <f t="shared" si="9"/>
        <v>0</v>
      </c>
      <c r="Z72" s="74">
        <f t="shared" si="9"/>
        <v>0</v>
      </c>
      <c r="AA72" s="74">
        <f t="shared" si="9"/>
        <v>0</v>
      </c>
      <c r="AB72" s="74">
        <f t="shared" si="9"/>
        <v>0</v>
      </c>
      <c r="AC72" s="74">
        <f t="shared" si="9"/>
        <v>0</v>
      </c>
      <c r="AD72" s="74">
        <f t="shared" si="9"/>
        <v>0</v>
      </c>
      <c r="AE72" s="74">
        <f t="shared" si="9"/>
        <v>0</v>
      </c>
      <c r="AF72" s="74">
        <f t="shared" si="9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957.04</v>
      </c>
      <c r="C73" s="90">
        <f>C68+C56+C52+C38+C72</f>
        <v>889.54</v>
      </c>
      <c r="D73" s="90">
        <f t="shared" ref="D73:AG73" si="10">D68+D56+D52+D38+D72</f>
        <v>852.44</v>
      </c>
      <c r="E73" s="90">
        <f t="shared" si="10"/>
        <v>844.44</v>
      </c>
      <c r="F73" s="90">
        <f t="shared" si="10"/>
        <v>849.83999999999992</v>
      </c>
      <c r="G73" s="90">
        <f t="shared" si="10"/>
        <v>925.44</v>
      </c>
      <c r="H73" s="90">
        <f t="shared" si="10"/>
        <v>988.34</v>
      </c>
      <c r="I73" s="90">
        <f t="shared" si="10"/>
        <v>1096.6400000000001</v>
      </c>
      <c r="J73" s="90">
        <f t="shared" si="10"/>
        <v>1203.74</v>
      </c>
      <c r="K73" s="90">
        <f t="shared" si="10"/>
        <v>1297.44</v>
      </c>
      <c r="L73" s="90">
        <f t="shared" si="10"/>
        <v>1355.94</v>
      </c>
      <c r="M73" s="90">
        <f t="shared" si="10"/>
        <v>1377.54</v>
      </c>
      <c r="N73" s="90">
        <f t="shared" si="10"/>
        <v>1329.3400000000001</v>
      </c>
      <c r="O73" s="90">
        <f t="shared" si="10"/>
        <v>1260.24</v>
      </c>
      <c r="P73" s="90">
        <f t="shared" si="10"/>
        <v>1223.2399999999998</v>
      </c>
      <c r="Q73" s="90">
        <f t="shared" si="10"/>
        <v>1172.94</v>
      </c>
      <c r="R73" s="90">
        <f t="shared" si="10"/>
        <v>1117.8400000000001</v>
      </c>
      <c r="S73" s="90">
        <f t="shared" si="10"/>
        <v>1125.3400000000001</v>
      </c>
      <c r="T73" s="90">
        <f t="shared" si="10"/>
        <v>1150.44</v>
      </c>
      <c r="U73" s="90">
        <f t="shared" si="10"/>
        <v>1193.24</v>
      </c>
      <c r="V73" s="90">
        <f t="shared" si="10"/>
        <v>1266.54</v>
      </c>
      <c r="W73" s="90">
        <f t="shared" si="10"/>
        <v>1399.24</v>
      </c>
      <c r="X73" s="90">
        <f t="shared" si="10"/>
        <v>1440.54</v>
      </c>
      <c r="Y73" s="90">
        <f t="shared" si="10"/>
        <v>1431.1399999999999</v>
      </c>
      <c r="Z73" s="90">
        <f t="shared" si="10"/>
        <v>1420.04</v>
      </c>
      <c r="AA73" s="90">
        <f t="shared" si="10"/>
        <v>1336.1399999999999</v>
      </c>
      <c r="AB73" s="90">
        <f t="shared" si="10"/>
        <v>1269.6399999999999</v>
      </c>
      <c r="AC73" s="90">
        <f t="shared" si="10"/>
        <v>1193.8399999999999</v>
      </c>
      <c r="AD73" s="90">
        <f t="shared" si="10"/>
        <v>1140.8399999999999</v>
      </c>
      <c r="AE73" s="90">
        <f t="shared" si="10"/>
        <v>990.54</v>
      </c>
      <c r="AF73" s="90">
        <f t="shared" si="10"/>
        <v>915.54</v>
      </c>
      <c r="AG73" s="90">
        <f t="shared" si="10"/>
        <v>2144.14</v>
      </c>
      <c r="AH73" s="56">
        <f t="shared" si="2"/>
        <v>1440.54</v>
      </c>
      <c r="AI73" s="57">
        <f t="shared" si="3"/>
        <v>844.44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>
        <v>30</v>
      </c>
      <c r="N74" s="92">
        <v>30</v>
      </c>
      <c r="O74" s="92">
        <v>30</v>
      </c>
      <c r="P74" s="92">
        <v>30</v>
      </c>
      <c r="Q74" s="92">
        <v>30</v>
      </c>
      <c r="R74" s="92">
        <v>30</v>
      </c>
      <c r="S74" s="92">
        <v>30</v>
      </c>
      <c r="T74" s="92">
        <v>30</v>
      </c>
      <c r="U74" s="92">
        <v>30</v>
      </c>
      <c r="V74" s="92">
        <v>30</v>
      </c>
      <c r="W74" s="92">
        <v>30</v>
      </c>
      <c r="X74" s="92">
        <v>65</v>
      </c>
      <c r="Y74" s="92">
        <v>35</v>
      </c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65</v>
      </c>
      <c r="AI74" s="57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B72+B68+B56+B52+B38+B74</f>
        <v>957.04</v>
      </c>
      <c r="C75" s="90">
        <f>C73+C74</f>
        <v>889.54</v>
      </c>
      <c r="D75" s="90">
        <f t="shared" ref="D75:AF75" si="11">D72+D68+D56+D52+D38+D74</f>
        <v>852.44</v>
      </c>
      <c r="E75" s="90">
        <f t="shared" si="11"/>
        <v>844.44</v>
      </c>
      <c r="F75" s="90">
        <f t="shared" si="11"/>
        <v>849.83999999999992</v>
      </c>
      <c r="G75" s="90">
        <f t="shared" si="11"/>
        <v>925.44</v>
      </c>
      <c r="H75" s="90">
        <f t="shared" si="11"/>
        <v>988.34</v>
      </c>
      <c r="I75" s="90">
        <f t="shared" si="11"/>
        <v>1096.6400000000001</v>
      </c>
      <c r="J75" s="90">
        <f t="shared" si="11"/>
        <v>1203.74</v>
      </c>
      <c r="K75" s="90">
        <f t="shared" si="11"/>
        <v>1297.44</v>
      </c>
      <c r="L75" s="90">
        <f t="shared" si="11"/>
        <v>1355.94</v>
      </c>
      <c r="M75" s="90">
        <f t="shared" si="11"/>
        <v>1407.54</v>
      </c>
      <c r="N75" s="90">
        <f t="shared" si="11"/>
        <v>1359.3400000000001</v>
      </c>
      <c r="O75" s="90">
        <f t="shared" si="11"/>
        <v>1290.24</v>
      </c>
      <c r="P75" s="90">
        <f t="shared" si="11"/>
        <v>1253.2399999999998</v>
      </c>
      <c r="Q75" s="90">
        <f t="shared" si="11"/>
        <v>1202.94</v>
      </c>
      <c r="R75" s="90">
        <f t="shared" si="11"/>
        <v>1147.8400000000001</v>
      </c>
      <c r="S75" s="90">
        <f t="shared" si="11"/>
        <v>1155.3400000000001</v>
      </c>
      <c r="T75" s="90">
        <f t="shared" si="11"/>
        <v>1180.44</v>
      </c>
      <c r="U75" s="90">
        <f t="shared" si="11"/>
        <v>1223.24</v>
      </c>
      <c r="V75" s="90">
        <f t="shared" si="11"/>
        <v>1296.54</v>
      </c>
      <c r="W75" s="90">
        <f t="shared" si="11"/>
        <v>1429.24</v>
      </c>
      <c r="X75" s="90">
        <f t="shared" si="11"/>
        <v>1505.54</v>
      </c>
      <c r="Y75" s="90">
        <f t="shared" si="11"/>
        <v>1466.1399999999999</v>
      </c>
      <c r="Z75" s="90">
        <f t="shared" si="11"/>
        <v>1420.04</v>
      </c>
      <c r="AA75" s="90">
        <f t="shared" si="11"/>
        <v>1336.1399999999999</v>
      </c>
      <c r="AB75" s="90">
        <f t="shared" si="11"/>
        <v>1269.6399999999999</v>
      </c>
      <c r="AC75" s="90">
        <f t="shared" si="11"/>
        <v>1193.8399999999999</v>
      </c>
      <c r="AD75" s="90">
        <f t="shared" si="11"/>
        <v>1140.8399999999999</v>
      </c>
      <c r="AE75" s="90">
        <f t="shared" si="11"/>
        <v>990.54</v>
      </c>
      <c r="AF75" s="90">
        <f t="shared" si="11"/>
        <v>915.54</v>
      </c>
      <c r="AG75" s="79">
        <f>AG72+AG68+AG56+AG52+AG38+AG74</f>
        <v>2144.14</v>
      </c>
      <c r="AH75" s="56">
        <f t="shared" si="2"/>
        <v>1505.54</v>
      </c>
      <c r="AI75" s="57">
        <f t="shared" si="3"/>
        <v>844.44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>IF(C60&lt;0,C60*-1,0)</f>
        <v>0</v>
      </c>
      <c r="D76" s="60">
        <f t="shared" ref="D76:AF76" si="12">IF(D60&lt;0,D60*-1,0)</f>
        <v>0</v>
      </c>
      <c r="E76" s="60">
        <f t="shared" si="12"/>
        <v>0</v>
      </c>
      <c r="F76" s="60">
        <f t="shared" si="12"/>
        <v>0</v>
      </c>
      <c r="G76" s="60">
        <f t="shared" si="12"/>
        <v>0</v>
      </c>
      <c r="H76" s="60">
        <f t="shared" si="12"/>
        <v>0</v>
      </c>
      <c r="I76" s="60">
        <f t="shared" si="12"/>
        <v>0</v>
      </c>
      <c r="J76" s="60">
        <f t="shared" si="12"/>
        <v>0</v>
      </c>
      <c r="K76" s="60">
        <f t="shared" si="12"/>
        <v>0</v>
      </c>
      <c r="L76" s="60">
        <f t="shared" si="12"/>
        <v>0</v>
      </c>
      <c r="M76" s="60">
        <f t="shared" si="12"/>
        <v>0</v>
      </c>
      <c r="N76" s="60">
        <f t="shared" si="12"/>
        <v>0</v>
      </c>
      <c r="O76" s="60">
        <f t="shared" si="12"/>
        <v>0</v>
      </c>
      <c r="P76" s="60">
        <f t="shared" si="12"/>
        <v>0</v>
      </c>
      <c r="Q76" s="60">
        <f t="shared" si="12"/>
        <v>0</v>
      </c>
      <c r="R76" s="60">
        <f t="shared" si="12"/>
        <v>0</v>
      </c>
      <c r="S76" s="60">
        <f t="shared" si="12"/>
        <v>0</v>
      </c>
      <c r="T76" s="60">
        <f t="shared" si="12"/>
        <v>0</v>
      </c>
      <c r="U76" s="60">
        <f t="shared" si="12"/>
        <v>0</v>
      </c>
      <c r="V76" s="60">
        <f t="shared" si="12"/>
        <v>0</v>
      </c>
      <c r="W76" s="60">
        <f t="shared" si="12"/>
        <v>0</v>
      </c>
      <c r="X76" s="60">
        <f t="shared" si="12"/>
        <v>0</v>
      </c>
      <c r="Y76" s="60">
        <f t="shared" si="12"/>
        <v>0</v>
      </c>
      <c r="Z76" s="60">
        <f t="shared" si="12"/>
        <v>0</v>
      </c>
      <c r="AA76" s="60">
        <f t="shared" si="12"/>
        <v>0</v>
      </c>
      <c r="AB76" s="60">
        <f t="shared" si="12"/>
        <v>0</v>
      </c>
      <c r="AC76" s="60">
        <f t="shared" si="12"/>
        <v>0</v>
      </c>
      <c r="AD76" s="60">
        <f t="shared" si="12"/>
        <v>0</v>
      </c>
      <c r="AE76" s="60">
        <f t="shared" si="12"/>
        <v>0</v>
      </c>
      <c r="AF76" s="60">
        <f t="shared" si="12"/>
        <v>0</v>
      </c>
      <c r="AG76" s="64"/>
      <c r="AH76" s="56">
        <f t="shared" ref="AH76:AH91" si="13">MAX(B76:AF76)</f>
        <v>0</v>
      </c>
      <c r="AI76" s="57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>IF(C58&lt;0,C58*-1,0)</f>
        <v>0</v>
      </c>
      <c r="D77" s="60">
        <f t="shared" ref="D77:AF77" si="15">IF(D58&lt;0,D58*-1,0)</f>
        <v>0</v>
      </c>
      <c r="E77" s="60">
        <f t="shared" si="15"/>
        <v>0</v>
      </c>
      <c r="F77" s="60">
        <f t="shared" si="15"/>
        <v>0</v>
      </c>
      <c r="G77" s="60">
        <f t="shared" si="15"/>
        <v>0</v>
      </c>
      <c r="H77" s="60">
        <f t="shared" si="15"/>
        <v>0</v>
      </c>
      <c r="I77" s="60">
        <f t="shared" si="15"/>
        <v>0</v>
      </c>
      <c r="J77" s="60">
        <f t="shared" si="15"/>
        <v>0</v>
      </c>
      <c r="K77" s="60">
        <f t="shared" si="15"/>
        <v>0</v>
      </c>
      <c r="L77" s="60">
        <f t="shared" si="15"/>
        <v>0</v>
      </c>
      <c r="M77" s="60">
        <f t="shared" si="15"/>
        <v>0</v>
      </c>
      <c r="N77" s="60">
        <f t="shared" si="15"/>
        <v>0</v>
      </c>
      <c r="O77" s="60">
        <f t="shared" si="15"/>
        <v>0</v>
      </c>
      <c r="P77" s="60">
        <f t="shared" si="15"/>
        <v>0</v>
      </c>
      <c r="Q77" s="60">
        <f t="shared" si="15"/>
        <v>0</v>
      </c>
      <c r="R77" s="60">
        <f t="shared" si="15"/>
        <v>0</v>
      </c>
      <c r="S77" s="60">
        <f t="shared" si="15"/>
        <v>0</v>
      </c>
      <c r="T77" s="60">
        <f t="shared" si="15"/>
        <v>0</v>
      </c>
      <c r="U77" s="60">
        <f t="shared" si="15"/>
        <v>0</v>
      </c>
      <c r="V77" s="60">
        <f t="shared" si="15"/>
        <v>0</v>
      </c>
      <c r="W77" s="60">
        <f t="shared" si="15"/>
        <v>0</v>
      </c>
      <c r="X77" s="60">
        <f t="shared" si="15"/>
        <v>0</v>
      </c>
      <c r="Y77" s="60">
        <f t="shared" si="15"/>
        <v>0</v>
      </c>
      <c r="Z77" s="60">
        <f t="shared" si="15"/>
        <v>0</v>
      </c>
      <c r="AA77" s="60">
        <f t="shared" si="15"/>
        <v>0</v>
      </c>
      <c r="AB77" s="60">
        <f t="shared" si="15"/>
        <v>0</v>
      </c>
      <c r="AC77" s="60">
        <f t="shared" si="15"/>
        <v>0</v>
      </c>
      <c r="AD77" s="60">
        <f t="shared" si="15"/>
        <v>0</v>
      </c>
      <c r="AE77" s="60">
        <f t="shared" si="15"/>
        <v>0</v>
      </c>
      <c r="AF77" s="60">
        <f t="shared" si="15"/>
        <v>0</v>
      </c>
      <c r="AG77" s="69"/>
      <c r="AH77" s="56">
        <f t="shared" si="13"/>
        <v>0</v>
      </c>
      <c r="AI77" s="57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>IF(C61&lt;0,C61*-1,0)</f>
        <v>0</v>
      </c>
      <c r="D78" s="60">
        <f t="shared" ref="D78:AF78" si="16">IF(D61&lt;0,D61*-1,0)</f>
        <v>0</v>
      </c>
      <c r="E78" s="60">
        <f t="shared" si="16"/>
        <v>0</v>
      </c>
      <c r="F78" s="60">
        <f t="shared" si="16"/>
        <v>0</v>
      </c>
      <c r="G78" s="60">
        <f t="shared" si="16"/>
        <v>0</v>
      </c>
      <c r="H78" s="60">
        <f t="shared" si="16"/>
        <v>0</v>
      </c>
      <c r="I78" s="60">
        <f t="shared" si="16"/>
        <v>0</v>
      </c>
      <c r="J78" s="60">
        <f t="shared" si="16"/>
        <v>0</v>
      </c>
      <c r="K78" s="60">
        <f t="shared" si="16"/>
        <v>0</v>
      </c>
      <c r="L78" s="60">
        <f t="shared" si="16"/>
        <v>0</v>
      </c>
      <c r="M78" s="60">
        <f t="shared" si="16"/>
        <v>0</v>
      </c>
      <c r="N78" s="60">
        <f t="shared" si="16"/>
        <v>0</v>
      </c>
      <c r="O78" s="60">
        <f t="shared" si="16"/>
        <v>0</v>
      </c>
      <c r="P78" s="60">
        <f t="shared" si="16"/>
        <v>0</v>
      </c>
      <c r="Q78" s="60">
        <f t="shared" si="16"/>
        <v>0</v>
      </c>
      <c r="R78" s="60">
        <f t="shared" si="16"/>
        <v>0</v>
      </c>
      <c r="S78" s="60">
        <f t="shared" si="16"/>
        <v>0</v>
      </c>
      <c r="T78" s="60">
        <f t="shared" si="16"/>
        <v>0</v>
      </c>
      <c r="U78" s="60">
        <f t="shared" si="16"/>
        <v>0</v>
      </c>
      <c r="V78" s="60">
        <f t="shared" si="16"/>
        <v>0</v>
      </c>
      <c r="W78" s="60">
        <f t="shared" si="16"/>
        <v>0</v>
      </c>
      <c r="X78" s="60">
        <f t="shared" si="16"/>
        <v>0</v>
      </c>
      <c r="Y78" s="60">
        <f t="shared" si="16"/>
        <v>0</v>
      </c>
      <c r="Z78" s="60">
        <f t="shared" si="16"/>
        <v>0</v>
      </c>
      <c r="AA78" s="60">
        <f t="shared" si="16"/>
        <v>0</v>
      </c>
      <c r="AB78" s="60">
        <f t="shared" si="16"/>
        <v>0</v>
      </c>
      <c r="AC78" s="60">
        <f t="shared" si="16"/>
        <v>0</v>
      </c>
      <c r="AD78" s="60">
        <f t="shared" si="16"/>
        <v>0</v>
      </c>
      <c r="AE78" s="60">
        <f t="shared" si="16"/>
        <v>0</v>
      </c>
      <c r="AF78" s="60">
        <f t="shared" si="16"/>
        <v>0</v>
      </c>
      <c r="AG78" s="93"/>
      <c r="AH78" s="56">
        <f t="shared" si="13"/>
        <v>0</v>
      </c>
      <c r="AI78" s="57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0</v>
      </c>
      <c r="C79" s="60">
        <f>IF(C59&lt;0,C59*-1,0)</f>
        <v>0</v>
      </c>
      <c r="D79" s="60">
        <f t="shared" ref="D79:AF79" si="17">IF(D59&lt;0,D59*-1,0)</f>
        <v>0</v>
      </c>
      <c r="E79" s="60">
        <f t="shared" si="17"/>
        <v>0</v>
      </c>
      <c r="F79" s="60">
        <f t="shared" si="17"/>
        <v>0</v>
      </c>
      <c r="G79" s="60">
        <f t="shared" si="17"/>
        <v>0</v>
      </c>
      <c r="H79" s="60">
        <f t="shared" si="17"/>
        <v>0</v>
      </c>
      <c r="I79" s="60">
        <f t="shared" si="17"/>
        <v>0</v>
      </c>
      <c r="J79" s="60">
        <f t="shared" si="17"/>
        <v>0</v>
      </c>
      <c r="K79" s="60">
        <f t="shared" si="17"/>
        <v>0</v>
      </c>
      <c r="L79" s="60">
        <f t="shared" si="17"/>
        <v>0</v>
      </c>
      <c r="M79" s="60">
        <f t="shared" si="17"/>
        <v>0</v>
      </c>
      <c r="N79" s="60">
        <f t="shared" si="17"/>
        <v>0</v>
      </c>
      <c r="O79" s="60">
        <f t="shared" si="17"/>
        <v>0</v>
      </c>
      <c r="P79" s="60">
        <f t="shared" si="17"/>
        <v>0</v>
      </c>
      <c r="Q79" s="60">
        <f t="shared" si="17"/>
        <v>0</v>
      </c>
      <c r="R79" s="60">
        <f t="shared" si="17"/>
        <v>0</v>
      </c>
      <c r="S79" s="60">
        <f t="shared" si="17"/>
        <v>0</v>
      </c>
      <c r="T79" s="60">
        <f t="shared" si="17"/>
        <v>0</v>
      </c>
      <c r="U79" s="60">
        <f t="shared" si="17"/>
        <v>0</v>
      </c>
      <c r="V79" s="60">
        <f t="shared" si="17"/>
        <v>0</v>
      </c>
      <c r="W79" s="60">
        <f t="shared" si="17"/>
        <v>3</v>
      </c>
      <c r="X79" s="60">
        <f t="shared" si="17"/>
        <v>0</v>
      </c>
      <c r="Y79" s="60">
        <f t="shared" si="17"/>
        <v>0</v>
      </c>
      <c r="Z79" s="60">
        <f t="shared" si="17"/>
        <v>0</v>
      </c>
      <c r="AA79" s="60">
        <f t="shared" si="17"/>
        <v>0</v>
      </c>
      <c r="AB79" s="60">
        <f t="shared" si="17"/>
        <v>16.100000000000001</v>
      </c>
      <c r="AC79" s="60">
        <f t="shared" si="17"/>
        <v>18.600000000000001</v>
      </c>
      <c r="AD79" s="60">
        <f t="shared" si="17"/>
        <v>28.1</v>
      </c>
      <c r="AE79" s="60">
        <f t="shared" si="17"/>
        <v>0</v>
      </c>
      <c r="AF79" s="60">
        <f t="shared" si="17"/>
        <v>0</v>
      </c>
      <c r="AG79" s="93"/>
      <c r="AH79" s="56">
        <f t="shared" si="13"/>
        <v>28.1</v>
      </c>
      <c r="AI79" s="57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>IF(C57&lt;0,C57*-1,0)</f>
        <v>0</v>
      </c>
      <c r="D80" s="60">
        <f t="shared" ref="D80:AF80" si="18">IF(D57&lt;0,D57*-1,0)</f>
        <v>0</v>
      </c>
      <c r="E80" s="60">
        <f t="shared" si="18"/>
        <v>0</v>
      </c>
      <c r="F80" s="60">
        <f t="shared" si="18"/>
        <v>0</v>
      </c>
      <c r="G80" s="60">
        <f t="shared" si="18"/>
        <v>0</v>
      </c>
      <c r="H80" s="60">
        <f t="shared" si="18"/>
        <v>0</v>
      </c>
      <c r="I80" s="60">
        <f t="shared" si="18"/>
        <v>0</v>
      </c>
      <c r="J80" s="60">
        <f t="shared" si="18"/>
        <v>0</v>
      </c>
      <c r="K80" s="60">
        <f t="shared" si="18"/>
        <v>0</v>
      </c>
      <c r="L80" s="60">
        <f t="shared" si="18"/>
        <v>0</v>
      </c>
      <c r="M80" s="60">
        <f t="shared" si="18"/>
        <v>0</v>
      </c>
      <c r="N80" s="60">
        <f t="shared" si="18"/>
        <v>0</v>
      </c>
      <c r="O80" s="60">
        <f t="shared" si="18"/>
        <v>0</v>
      </c>
      <c r="P80" s="60">
        <f t="shared" si="18"/>
        <v>0</v>
      </c>
      <c r="Q80" s="60">
        <f t="shared" si="18"/>
        <v>0</v>
      </c>
      <c r="R80" s="60">
        <f t="shared" si="18"/>
        <v>0</v>
      </c>
      <c r="S80" s="60">
        <f t="shared" si="18"/>
        <v>0</v>
      </c>
      <c r="T80" s="60">
        <f t="shared" si="18"/>
        <v>0</v>
      </c>
      <c r="U80" s="60">
        <f t="shared" si="18"/>
        <v>0</v>
      </c>
      <c r="V80" s="60">
        <f t="shared" si="18"/>
        <v>0</v>
      </c>
      <c r="W80" s="60">
        <f t="shared" si="18"/>
        <v>0</v>
      </c>
      <c r="X80" s="60">
        <f t="shared" si="18"/>
        <v>0</v>
      </c>
      <c r="Y80" s="60">
        <f t="shared" si="18"/>
        <v>0</v>
      </c>
      <c r="Z80" s="60">
        <f t="shared" si="18"/>
        <v>0</v>
      </c>
      <c r="AA80" s="60">
        <f t="shared" si="18"/>
        <v>0</v>
      </c>
      <c r="AB80" s="60">
        <f t="shared" si="18"/>
        <v>0</v>
      </c>
      <c r="AC80" s="60">
        <f t="shared" si="18"/>
        <v>0</v>
      </c>
      <c r="AD80" s="60">
        <f t="shared" si="18"/>
        <v>0</v>
      </c>
      <c r="AE80" s="60">
        <f t="shared" si="18"/>
        <v>0</v>
      </c>
      <c r="AF80" s="60">
        <f t="shared" si="18"/>
        <v>0</v>
      </c>
      <c r="AG80" s="93"/>
      <c r="AH80" s="56">
        <f t="shared" si="13"/>
        <v>0</v>
      </c>
      <c r="AI80" s="57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51"/>
      <c r="T81" s="51"/>
      <c r="U81" s="51"/>
      <c r="V81" s="51"/>
      <c r="W81" s="51"/>
      <c r="X81" s="51"/>
      <c r="Y81" s="51"/>
      <c r="Z81" s="51"/>
      <c r="AA81" s="51"/>
      <c r="AB81" s="65"/>
      <c r="AC81" s="65"/>
      <c r="AD81" s="65"/>
      <c r="AE81" s="65"/>
      <c r="AF81" s="65"/>
      <c r="AG81" s="88"/>
      <c r="AH81" s="56">
        <f t="shared" si="13"/>
        <v>0</v>
      </c>
      <c r="AI81" s="57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>SUM(B76:B81)</f>
        <v>0</v>
      </c>
      <c r="C82" s="74">
        <f t="shared" ref="C82:AG82" si="19">SUM(C76:C81)</f>
        <v>0</v>
      </c>
      <c r="D82" s="74">
        <f t="shared" si="19"/>
        <v>0</v>
      </c>
      <c r="E82" s="74">
        <f t="shared" si="19"/>
        <v>0</v>
      </c>
      <c r="F82" s="74">
        <f t="shared" si="19"/>
        <v>0</v>
      </c>
      <c r="G82" s="74">
        <f t="shared" si="19"/>
        <v>0</v>
      </c>
      <c r="H82" s="74">
        <f t="shared" si="19"/>
        <v>0</v>
      </c>
      <c r="I82" s="74">
        <f t="shared" si="19"/>
        <v>0</v>
      </c>
      <c r="J82" s="74">
        <f t="shared" si="19"/>
        <v>0</v>
      </c>
      <c r="K82" s="74">
        <f t="shared" si="19"/>
        <v>0</v>
      </c>
      <c r="L82" s="74">
        <f t="shared" si="19"/>
        <v>0</v>
      </c>
      <c r="M82" s="74">
        <f t="shared" si="19"/>
        <v>0</v>
      </c>
      <c r="N82" s="74">
        <f t="shared" si="19"/>
        <v>0</v>
      </c>
      <c r="O82" s="74">
        <f t="shared" si="19"/>
        <v>0</v>
      </c>
      <c r="P82" s="74">
        <f t="shared" si="19"/>
        <v>0</v>
      </c>
      <c r="Q82" s="74">
        <f t="shared" si="19"/>
        <v>0</v>
      </c>
      <c r="R82" s="74">
        <f t="shared" si="19"/>
        <v>0</v>
      </c>
      <c r="S82" s="74">
        <f t="shared" si="19"/>
        <v>0</v>
      </c>
      <c r="T82" s="74">
        <f t="shared" si="19"/>
        <v>0</v>
      </c>
      <c r="U82" s="74">
        <f t="shared" si="19"/>
        <v>0</v>
      </c>
      <c r="V82" s="74">
        <f t="shared" si="19"/>
        <v>0</v>
      </c>
      <c r="W82" s="74">
        <f t="shared" si="19"/>
        <v>3</v>
      </c>
      <c r="X82" s="74">
        <f t="shared" si="19"/>
        <v>0</v>
      </c>
      <c r="Y82" s="74">
        <f t="shared" si="19"/>
        <v>0</v>
      </c>
      <c r="Z82" s="74">
        <f t="shared" si="19"/>
        <v>0</v>
      </c>
      <c r="AA82" s="74">
        <f t="shared" si="19"/>
        <v>0</v>
      </c>
      <c r="AB82" s="74">
        <f t="shared" si="19"/>
        <v>16.100000000000001</v>
      </c>
      <c r="AC82" s="74">
        <f t="shared" si="19"/>
        <v>18.600000000000001</v>
      </c>
      <c r="AD82" s="74">
        <f t="shared" si="19"/>
        <v>28.1</v>
      </c>
      <c r="AE82" s="74">
        <f t="shared" si="19"/>
        <v>0</v>
      </c>
      <c r="AF82" s="74">
        <f t="shared" si="19"/>
        <v>0</v>
      </c>
      <c r="AG82" s="79">
        <f t="shared" si="19"/>
        <v>0</v>
      </c>
      <c r="AH82" s="56">
        <f t="shared" si="13"/>
        <v>28.1</v>
      </c>
      <c r="AI82" s="57">
        <f t="shared" si="14"/>
        <v>0</v>
      </c>
      <c r="AK82" s="58"/>
    </row>
    <row r="83" spans="1:88" s="1" customFormat="1" ht="15.75" thickBot="1" x14ac:dyDescent="0.3">
      <c r="A83" s="73" t="s">
        <v>87</v>
      </c>
      <c r="B83" s="74">
        <f>SUM(B70:B82)</f>
        <v>1914.08</v>
      </c>
      <c r="C83" s="74">
        <f t="shared" ref="C83:AG83" si="20">SUM(C70:C82)</f>
        <v>1779.08</v>
      </c>
      <c r="D83" s="74">
        <f t="shared" si="20"/>
        <v>1704.88</v>
      </c>
      <c r="E83" s="74">
        <f t="shared" si="20"/>
        <v>1688.88</v>
      </c>
      <c r="F83" s="74">
        <f t="shared" si="20"/>
        <v>1699.6799999999998</v>
      </c>
      <c r="G83" s="74">
        <f t="shared" si="20"/>
        <v>1850.88</v>
      </c>
      <c r="H83" s="74">
        <f t="shared" si="20"/>
        <v>1976.68</v>
      </c>
      <c r="I83" s="74">
        <f t="shared" si="20"/>
        <v>2193.2800000000002</v>
      </c>
      <c r="J83" s="74">
        <f t="shared" si="20"/>
        <v>2407.48</v>
      </c>
      <c r="K83" s="74">
        <f t="shared" si="20"/>
        <v>2594.88</v>
      </c>
      <c r="L83" s="74">
        <f t="shared" si="20"/>
        <v>2711.88</v>
      </c>
      <c r="M83" s="74">
        <f t="shared" si="20"/>
        <v>2815.08</v>
      </c>
      <c r="N83" s="74">
        <f t="shared" si="20"/>
        <v>2718.6800000000003</v>
      </c>
      <c r="O83" s="74">
        <f t="shared" si="20"/>
        <v>2580.48</v>
      </c>
      <c r="P83" s="74">
        <f t="shared" si="20"/>
        <v>2506.4799999999996</v>
      </c>
      <c r="Q83" s="74">
        <f t="shared" si="20"/>
        <v>2405.88</v>
      </c>
      <c r="R83" s="74">
        <f t="shared" si="20"/>
        <v>2295.6800000000003</v>
      </c>
      <c r="S83" s="74">
        <f t="shared" si="20"/>
        <v>2310.6800000000003</v>
      </c>
      <c r="T83" s="74">
        <f t="shared" si="20"/>
        <v>2360.88</v>
      </c>
      <c r="U83" s="74">
        <f t="shared" si="20"/>
        <v>2446.48</v>
      </c>
      <c r="V83" s="74">
        <f t="shared" si="20"/>
        <v>2593.08</v>
      </c>
      <c r="W83" s="74">
        <f t="shared" si="20"/>
        <v>2864.48</v>
      </c>
      <c r="X83" s="74">
        <f t="shared" si="20"/>
        <v>3011.08</v>
      </c>
      <c r="Y83" s="74">
        <f t="shared" si="20"/>
        <v>2932.2799999999997</v>
      </c>
      <c r="Z83" s="74">
        <f t="shared" si="20"/>
        <v>2840.08</v>
      </c>
      <c r="AA83" s="74">
        <f t="shared" si="20"/>
        <v>2672.2799999999997</v>
      </c>
      <c r="AB83" s="74">
        <f t="shared" si="20"/>
        <v>2571.4799999999996</v>
      </c>
      <c r="AC83" s="74">
        <f t="shared" si="20"/>
        <v>2424.8799999999997</v>
      </c>
      <c r="AD83" s="74">
        <f t="shared" si="20"/>
        <v>2337.8799999999997</v>
      </c>
      <c r="AE83" s="74">
        <f t="shared" si="20"/>
        <v>1981.08</v>
      </c>
      <c r="AF83" s="74">
        <f t="shared" si="20"/>
        <v>1831.08</v>
      </c>
      <c r="AG83" s="79">
        <f t="shared" si="20"/>
        <v>4360.08</v>
      </c>
      <c r="AH83" s="56">
        <f t="shared" si="13"/>
        <v>3011.08</v>
      </c>
      <c r="AI83" s="57">
        <f t="shared" si="14"/>
        <v>1688.88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6">
        <v>49.99</v>
      </c>
      <c r="C84" s="97">
        <v>49.95</v>
      </c>
      <c r="D84" s="97">
        <v>50</v>
      </c>
      <c r="E84" s="97">
        <v>50.036999999999999</v>
      </c>
      <c r="F84" s="97">
        <v>49.957000000000001</v>
      </c>
      <c r="G84" s="97">
        <v>49.99</v>
      </c>
      <c r="H84" s="97">
        <v>49.972999999999999</v>
      </c>
      <c r="I84" s="97">
        <v>49.9</v>
      </c>
      <c r="J84" s="97">
        <v>50.034999999999997</v>
      </c>
      <c r="K84" s="97">
        <v>49.88</v>
      </c>
      <c r="L84" s="97">
        <v>49.91</v>
      </c>
      <c r="M84" s="97">
        <v>50.02</v>
      </c>
      <c r="N84" s="97">
        <v>50.075000000000003</v>
      </c>
      <c r="O84" s="97">
        <v>50.07</v>
      </c>
      <c r="P84" s="97">
        <v>50.036999999999999</v>
      </c>
      <c r="Q84" s="97">
        <v>49.981999999999999</v>
      </c>
      <c r="R84" s="97">
        <v>50.155999999999999</v>
      </c>
      <c r="S84" s="97">
        <v>50.034999999999997</v>
      </c>
      <c r="T84" s="97">
        <v>49.984999999999999</v>
      </c>
      <c r="U84" s="97">
        <v>49.89</v>
      </c>
      <c r="V84" s="97">
        <v>49.938000000000002</v>
      </c>
      <c r="W84" s="97">
        <v>49.790999999999997</v>
      </c>
      <c r="X84" s="97">
        <v>49.892000000000003</v>
      </c>
      <c r="Y84" s="97">
        <v>49.892000000000003</v>
      </c>
      <c r="Z84" s="97">
        <v>50.051000000000002</v>
      </c>
      <c r="AA84" s="97">
        <v>50.085999999999999</v>
      </c>
      <c r="AB84" s="97">
        <v>50.113999999999997</v>
      </c>
      <c r="AC84" s="97">
        <v>50.043999999999997</v>
      </c>
      <c r="AD84" s="97">
        <v>49.975000000000001</v>
      </c>
      <c r="AE84" s="97">
        <v>49.930999999999997</v>
      </c>
      <c r="AF84" s="97">
        <v>50.024000000000001</v>
      </c>
      <c r="AG84" s="98"/>
      <c r="AH84" s="56">
        <f t="shared" si="13"/>
        <v>50.155999999999999</v>
      </c>
      <c r="AI84" s="57">
        <f t="shared" si="14"/>
        <v>49.790999999999997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100">
        <v>128.5</v>
      </c>
      <c r="C85" s="53">
        <v>128.69999999999999</v>
      </c>
      <c r="D85" s="53">
        <v>128.69999999999999</v>
      </c>
      <c r="E85" s="53">
        <v>128.69999999999999</v>
      </c>
      <c r="F85" s="53">
        <v>129</v>
      </c>
      <c r="G85" s="53">
        <v>129</v>
      </c>
      <c r="H85" s="53">
        <v>128</v>
      </c>
      <c r="I85" s="53">
        <v>126</v>
      </c>
      <c r="J85" s="53">
        <v>125</v>
      </c>
      <c r="K85" s="53">
        <v>126</v>
      </c>
      <c r="L85" s="53">
        <v>124.5</v>
      </c>
      <c r="M85" s="53">
        <v>124.1</v>
      </c>
      <c r="N85" s="53">
        <v>124.1</v>
      </c>
      <c r="O85" s="53">
        <v>124.1</v>
      </c>
      <c r="P85" s="53">
        <v>124.5</v>
      </c>
      <c r="Q85" s="53">
        <v>124.6</v>
      </c>
      <c r="R85" s="53">
        <v>126.2</v>
      </c>
      <c r="S85" s="53">
        <v>125.1</v>
      </c>
      <c r="T85" s="53">
        <v>125</v>
      </c>
      <c r="U85" s="101">
        <v>125</v>
      </c>
      <c r="V85" s="101">
        <v>126.1</v>
      </c>
      <c r="W85" s="101">
        <v>126.3</v>
      </c>
      <c r="X85" s="101">
        <v>127.5</v>
      </c>
      <c r="Y85" s="101">
        <v>127.5</v>
      </c>
      <c r="Z85" s="101">
        <v>128</v>
      </c>
      <c r="AA85" s="101">
        <v>127.1</v>
      </c>
      <c r="AB85" s="53">
        <v>127.1</v>
      </c>
      <c r="AC85" s="53">
        <v>127.3</v>
      </c>
      <c r="AD85" s="53">
        <v>128.19999999999999</v>
      </c>
      <c r="AE85" s="53">
        <v>128.19999999999999</v>
      </c>
      <c r="AF85" s="53">
        <v>129</v>
      </c>
      <c r="AG85" s="102"/>
      <c r="AH85" s="56">
        <f t="shared" si="13"/>
        <v>129</v>
      </c>
      <c r="AI85" s="57">
        <f t="shared" si="14"/>
        <v>124.1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100">
        <v>132.1</v>
      </c>
      <c r="C86" s="53">
        <v>132.19999999999999</v>
      </c>
      <c r="D86" s="53">
        <v>132.19999999999999</v>
      </c>
      <c r="E86" s="53">
        <v>132.19999999999999</v>
      </c>
      <c r="F86" s="53">
        <v>132</v>
      </c>
      <c r="G86" s="53">
        <v>132</v>
      </c>
      <c r="H86" s="53">
        <v>131</v>
      </c>
      <c r="I86" s="53">
        <v>129</v>
      </c>
      <c r="J86" s="53">
        <v>127</v>
      </c>
      <c r="K86" s="53">
        <v>128</v>
      </c>
      <c r="L86" s="53">
        <v>126.3</v>
      </c>
      <c r="M86" s="53">
        <v>126.3</v>
      </c>
      <c r="N86" s="53">
        <v>126.3</v>
      </c>
      <c r="O86" s="53">
        <v>126.4</v>
      </c>
      <c r="P86" s="53">
        <v>127.1</v>
      </c>
      <c r="Q86" s="53">
        <v>127.4</v>
      </c>
      <c r="R86" s="53">
        <v>128.5</v>
      </c>
      <c r="S86" s="53">
        <v>127.7</v>
      </c>
      <c r="T86" s="53">
        <v>127.9</v>
      </c>
      <c r="U86" s="101">
        <v>127</v>
      </c>
      <c r="V86" s="101">
        <v>128.30000000000001</v>
      </c>
      <c r="W86" s="101">
        <v>127.7</v>
      </c>
      <c r="X86" s="101">
        <v>128</v>
      </c>
      <c r="Y86" s="101">
        <v>128</v>
      </c>
      <c r="Z86" s="101">
        <v>127.5</v>
      </c>
      <c r="AA86" s="101">
        <v>129</v>
      </c>
      <c r="AB86" s="53">
        <v>129.1</v>
      </c>
      <c r="AC86" s="53">
        <v>130.1</v>
      </c>
      <c r="AD86" s="53">
        <v>130.4</v>
      </c>
      <c r="AE86" s="53">
        <v>131</v>
      </c>
      <c r="AF86" s="53">
        <v>132</v>
      </c>
      <c r="AG86" s="102"/>
      <c r="AH86" s="56">
        <f t="shared" si="13"/>
        <v>132.19999999999999</v>
      </c>
      <c r="AI86" s="57">
        <f t="shared" si="14"/>
        <v>126.3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100">
        <v>130.19999999999999</v>
      </c>
      <c r="C87" s="53">
        <v>130</v>
      </c>
      <c r="D87" s="53">
        <v>130</v>
      </c>
      <c r="E87" s="53">
        <v>130</v>
      </c>
      <c r="F87" s="53">
        <v>130</v>
      </c>
      <c r="G87" s="53">
        <v>130</v>
      </c>
      <c r="H87" s="53">
        <v>130</v>
      </c>
      <c r="I87" s="53">
        <v>129</v>
      </c>
      <c r="J87" s="53">
        <v>130</v>
      </c>
      <c r="K87" s="53">
        <v>129</v>
      </c>
      <c r="L87" s="53">
        <v>128.19999999999999</v>
      </c>
      <c r="M87" s="53">
        <v>127.1</v>
      </c>
      <c r="N87" s="53">
        <v>127.1</v>
      </c>
      <c r="O87" s="53">
        <v>129.9</v>
      </c>
      <c r="P87" s="53">
        <v>130.1</v>
      </c>
      <c r="Q87" s="53">
        <v>130.9</v>
      </c>
      <c r="R87" s="53">
        <v>130.80000000000001</v>
      </c>
      <c r="S87" s="53">
        <v>128.1</v>
      </c>
      <c r="T87" s="53">
        <v>126.9</v>
      </c>
      <c r="U87" s="53">
        <v>128</v>
      </c>
      <c r="V87" s="53">
        <v>127.5</v>
      </c>
      <c r="W87" s="53">
        <v>126.6</v>
      </c>
      <c r="X87" s="101">
        <v>129.19999999999999</v>
      </c>
      <c r="Y87" s="101">
        <v>129.19999999999999</v>
      </c>
      <c r="Z87" s="101">
        <v>130.1</v>
      </c>
      <c r="AA87" s="101">
        <v>131.4</v>
      </c>
      <c r="AB87" s="53">
        <v>130.4</v>
      </c>
      <c r="AC87" s="53">
        <v>130.9</v>
      </c>
      <c r="AD87" s="53">
        <v>131.1</v>
      </c>
      <c r="AE87" s="53">
        <v>11.1</v>
      </c>
      <c r="AF87" s="53">
        <v>130.1</v>
      </c>
      <c r="AG87" s="102"/>
      <c r="AH87" s="56">
        <f t="shared" si="13"/>
        <v>131.4</v>
      </c>
      <c r="AI87" s="57">
        <f t="shared" si="14"/>
        <v>11.1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0">
        <v>133.4</v>
      </c>
      <c r="C88" s="53">
        <v>131.5</v>
      </c>
      <c r="D88" s="53">
        <v>131.5</v>
      </c>
      <c r="E88" s="53">
        <v>131.5</v>
      </c>
      <c r="F88" s="53">
        <v>131</v>
      </c>
      <c r="G88" s="53">
        <v>131</v>
      </c>
      <c r="H88" s="53">
        <v>131</v>
      </c>
      <c r="I88" s="53">
        <v>131</v>
      </c>
      <c r="J88" s="53">
        <v>129</v>
      </c>
      <c r="K88" s="53">
        <v>132</v>
      </c>
      <c r="L88" s="53">
        <v>129.4</v>
      </c>
      <c r="M88" s="53">
        <v>130</v>
      </c>
      <c r="N88" s="53">
        <v>130</v>
      </c>
      <c r="O88" s="53">
        <v>129.9</v>
      </c>
      <c r="P88" s="53">
        <v>133.1</v>
      </c>
      <c r="Q88" s="53">
        <v>134.30000000000001</v>
      </c>
      <c r="R88" s="53">
        <v>134.6</v>
      </c>
      <c r="S88" s="53">
        <v>132.1</v>
      </c>
      <c r="T88" s="53">
        <v>130.69999999999999</v>
      </c>
      <c r="U88" s="53">
        <v>131</v>
      </c>
      <c r="V88" s="53">
        <v>130.9</v>
      </c>
      <c r="W88" s="53">
        <v>130</v>
      </c>
      <c r="X88" s="101">
        <v>132.6</v>
      </c>
      <c r="Y88" s="101">
        <v>132.6</v>
      </c>
      <c r="Z88" s="101">
        <v>131</v>
      </c>
      <c r="AA88" s="101">
        <v>132.30000000000001</v>
      </c>
      <c r="AB88" s="53">
        <v>132.6</v>
      </c>
      <c r="AC88" s="53">
        <v>133.6</v>
      </c>
      <c r="AD88" s="53">
        <v>133.6</v>
      </c>
      <c r="AE88" s="53">
        <v>132.30000000000001</v>
      </c>
      <c r="AF88" s="53">
        <v>131.69999999999999</v>
      </c>
      <c r="AG88" s="102"/>
      <c r="AH88" s="56">
        <f t="shared" si="13"/>
        <v>134.6</v>
      </c>
      <c r="AI88" s="57">
        <f t="shared" si="14"/>
        <v>129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4">
        <v>130.4</v>
      </c>
      <c r="C89" s="105">
        <v>130.6</v>
      </c>
      <c r="D89" s="105">
        <v>130.6</v>
      </c>
      <c r="E89" s="105">
        <v>130.6</v>
      </c>
      <c r="F89" s="105">
        <v>135</v>
      </c>
      <c r="G89" s="105">
        <v>135</v>
      </c>
      <c r="H89" s="105">
        <v>133</v>
      </c>
      <c r="I89" s="105">
        <v>134</v>
      </c>
      <c r="J89" s="105">
        <v>135</v>
      </c>
      <c r="K89" s="105">
        <v>133</v>
      </c>
      <c r="L89" s="105">
        <v>131.19999999999999</v>
      </c>
      <c r="M89" s="105">
        <v>135.19999999999999</v>
      </c>
      <c r="N89" s="105">
        <v>135.19999999999999</v>
      </c>
      <c r="O89" s="105">
        <v>132.4</v>
      </c>
      <c r="P89" s="105">
        <v>135.80000000000001</v>
      </c>
      <c r="Q89" s="105">
        <v>134.5</v>
      </c>
      <c r="R89" s="105">
        <v>135</v>
      </c>
      <c r="S89" s="105">
        <v>131.69999999999999</v>
      </c>
      <c r="T89" s="105">
        <v>131.4</v>
      </c>
      <c r="U89" s="105">
        <v>132</v>
      </c>
      <c r="V89" s="105">
        <v>135.4</v>
      </c>
      <c r="W89" s="105">
        <v>133.5</v>
      </c>
      <c r="X89" s="101">
        <v>136.6</v>
      </c>
      <c r="Y89" s="101">
        <v>136.6</v>
      </c>
      <c r="Z89" s="101">
        <v>135</v>
      </c>
      <c r="AA89" s="101">
        <v>135.5</v>
      </c>
      <c r="AB89" s="105">
        <v>136.19999999999999</v>
      </c>
      <c r="AC89" s="105">
        <v>136</v>
      </c>
      <c r="AD89" s="105">
        <v>136.1</v>
      </c>
      <c r="AE89" s="105">
        <v>132.4</v>
      </c>
      <c r="AF89" s="105">
        <v>131</v>
      </c>
      <c r="AG89" s="106"/>
      <c r="AH89" s="56">
        <f t="shared" si="13"/>
        <v>136.6</v>
      </c>
      <c r="AI89" s="57">
        <f t="shared" si="14"/>
        <v>130.4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100">
        <v>129.9</v>
      </c>
      <c r="C90" s="53">
        <v>129.6</v>
      </c>
      <c r="D90" s="53">
        <v>129.6</v>
      </c>
      <c r="E90" s="53">
        <v>129.6</v>
      </c>
      <c r="F90" s="53">
        <v>135</v>
      </c>
      <c r="G90" s="53">
        <v>135</v>
      </c>
      <c r="H90" s="53">
        <v>130</v>
      </c>
      <c r="I90" s="53">
        <v>131</v>
      </c>
      <c r="J90" s="53">
        <v>131</v>
      </c>
      <c r="K90" s="53">
        <v>129</v>
      </c>
      <c r="L90" s="53">
        <v>127.6</v>
      </c>
      <c r="M90" s="53">
        <v>131.6</v>
      </c>
      <c r="N90" s="53">
        <v>131.6</v>
      </c>
      <c r="O90" s="53">
        <v>135</v>
      </c>
      <c r="P90" s="53">
        <v>130.69999999999999</v>
      </c>
      <c r="Q90" s="53">
        <v>130.9</v>
      </c>
      <c r="R90" s="53">
        <v>131.9</v>
      </c>
      <c r="S90" s="53">
        <v>132.4</v>
      </c>
      <c r="T90" s="53">
        <v>133.19999999999999</v>
      </c>
      <c r="U90" s="53">
        <v>132</v>
      </c>
      <c r="V90" s="53">
        <v>134.9</v>
      </c>
      <c r="W90" s="53">
        <v>132.19999999999999</v>
      </c>
      <c r="X90" s="101">
        <v>136.5</v>
      </c>
      <c r="Y90" s="101">
        <v>136.5</v>
      </c>
      <c r="Z90" s="101">
        <v>135.5</v>
      </c>
      <c r="AA90" s="101">
        <v>133.9</v>
      </c>
      <c r="AB90" s="53">
        <v>135.19999999999999</v>
      </c>
      <c r="AC90" s="53">
        <v>135.1</v>
      </c>
      <c r="AD90" s="53">
        <v>134.69999999999999</v>
      </c>
      <c r="AE90" s="53">
        <v>132.69999999999999</v>
      </c>
      <c r="AF90" s="53">
        <v>129.80000000000001</v>
      </c>
      <c r="AG90" s="102"/>
      <c r="AH90" s="56">
        <f t="shared" si="13"/>
        <v>136.5</v>
      </c>
      <c r="AI90" s="57">
        <f t="shared" si="14"/>
        <v>127.6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7">
        <v>67.2</v>
      </c>
      <c r="C91" s="108">
        <v>67.099999999999994</v>
      </c>
      <c r="D91" s="108">
        <v>67.099999999999994</v>
      </c>
      <c r="E91" s="108">
        <v>67.099999999999994</v>
      </c>
      <c r="F91" s="108">
        <v>67</v>
      </c>
      <c r="G91" s="108">
        <v>67</v>
      </c>
      <c r="H91" s="108">
        <v>66.400000000000006</v>
      </c>
      <c r="I91" s="108">
        <v>65.599999999999994</v>
      </c>
      <c r="J91" s="108">
        <v>64</v>
      </c>
      <c r="K91" s="108">
        <v>65</v>
      </c>
      <c r="L91" s="108">
        <v>64.2</v>
      </c>
      <c r="M91" s="108">
        <v>64.2</v>
      </c>
      <c r="N91" s="108">
        <v>64.2</v>
      </c>
      <c r="O91" s="108">
        <v>64.2</v>
      </c>
      <c r="P91" s="108">
        <v>64.3</v>
      </c>
      <c r="Q91" s="108">
        <v>64.3</v>
      </c>
      <c r="R91" s="108">
        <v>64.7</v>
      </c>
      <c r="S91" s="108">
        <v>64.900000000000006</v>
      </c>
      <c r="T91" s="108">
        <v>65</v>
      </c>
      <c r="U91" s="108">
        <v>64.8</v>
      </c>
      <c r="V91" s="108">
        <v>65</v>
      </c>
      <c r="W91" s="108">
        <v>64.599999999999994</v>
      </c>
      <c r="X91" s="108">
        <v>64.5</v>
      </c>
      <c r="Y91" s="108">
        <v>64.5</v>
      </c>
      <c r="Z91" s="108">
        <v>65.5</v>
      </c>
      <c r="AA91" s="108">
        <v>65.5</v>
      </c>
      <c r="AB91" s="108">
        <v>65.7</v>
      </c>
      <c r="AC91" s="108">
        <v>66.3</v>
      </c>
      <c r="AD91" s="108">
        <v>66.2</v>
      </c>
      <c r="AE91" s="108">
        <v>66.599999999999994</v>
      </c>
      <c r="AF91" s="108">
        <v>66.900000000000006</v>
      </c>
      <c r="AG91" s="109"/>
      <c r="AH91" s="56">
        <f t="shared" si="13"/>
        <v>67.2</v>
      </c>
      <c r="AI91" s="57">
        <f t="shared" si="14"/>
        <v>64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5">
        <f>SUM(B15,B18,B21:B22,B42,B44:B45,B47,B49,B94:B97,B102,B108,B114,B123,B125,B137,B144,B147:B148,B155,B157,B159,B163:B165,B167:B169,B174,B180:B181,B183:B185,B193,B198)</f>
        <v>179.43999999999994</v>
      </c>
      <c r="C93" s="114">
        <f>SUM(C15,C18,C21:C22,C42,C44:C45,C47,C49,C94:C97,C102,C108,C114,C123,C125,C137,C144,C147:C148,C155,C157,C159,C163:C165,C167:C169,C174,C180:C181,C183:C185,C193,C198)</f>
        <v>168.63999999999996</v>
      </c>
      <c r="D93" s="114">
        <f t="shared" ref="D93:AF93" si="21">SUM(D15,D18,D21:D22,D42,D44:D45,D47,D49,D94:D97,D102,D108,D114,D123,D125,D137,D144,D147:D148,D155,D157,D159,D163:D165,D167:D169,D174,D180:D181,D183:D185,D193,D198)</f>
        <v>167.33999999999997</v>
      </c>
      <c r="E93" s="114">
        <f t="shared" si="21"/>
        <v>166.23999999999995</v>
      </c>
      <c r="F93" s="114">
        <f t="shared" si="21"/>
        <v>160.73999999999995</v>
      </c>
      <c r="G93" s="115">
        <f t="shared" si="21"/>
        <v>199.33999999999995</v>
      </c>
      <c r="H93" s="115">
        <f t="shared" si="21"/>
        <v>229.93999999999994</v>
      </c>
      <c r="I93" s="115">
        <f t="shared" si="21"/>
        <v>261.84000000000003</v>
      </c>
      <c r="J93" s="115">
        <f t="shared" si="21"/>
        <v>304.64000000000004</v>
      </c>
      <c r="K93" s="115">
        <f t="shared" si="21"/>
        <v>365.44</v>
      </c>
      <c r="L93" s="115">
        <f t="shared" si="21"/>
        <v>398.84000000000003</v>
      </c>
      <c r="M93" s="115">
        <f t="shared" si="21"/>
        <v>403.54</v>
      </c>
      <c r="N93" s="115">
        <f t="shared" si="21"/>
        <v>375.24</v>
      </c>
      <c r="O93" s="115">
        <f t="shared" si="21"/>
        <v>364.54</v>
      </c>
      <c r="P93" s="115">
        <f t="shared" si="21"/>
        <v>355.64000000000004</v>
      </c>
      <c r="Q93" s="115">
        <f t="shared" si="21"/>
        <v>339.64000000000004</v>
      </c>
      <c r="R93" s="115">
        <f t="shared" si="21"/>
        <v>304.44000000000005</v>
      </c>
      <c r="S93" s="115">
        <f t="shared" si="21"/>
        <v>307.74</v>
      </c>
      <c r="T93" s="115">
        <f t="shared" si="21"/>
        <v>304.64000000000004</v>
      </c>
      <c r="U93" s="115">
        <f t="shared" si="21"/>
        <v>333.94000000000005</v>
      </c>
      <c r="V93" s="115">
        <f t="shared" si="21"/>
        <v>343.64000000000004</v>
      </c>
      <c r="W93" s="115">
        <f t="shared" si="21"/>
        <v>424.34000000000003</v>
      </c>
      <c r="X93" s="115">
        <f t="shared" si="21"/>
        <v>438.64000000000004</v>
      </c>
      <c r="Y93" s="115">
        <f t="shared" si="21"/>
        <v>438.64000000000004</v>
      </c>
      <c r="Z93" s="115">
        <f t="shared" si="21"/>
        <v>434.24</v>
      </c>
      <c r="AA93" s="115">
        <f t="shared" si="21"/>
        <v>411.44000000000005</v>
      </c>
      <c r="AB93" s="115">
        <f t="shared" si="21"/>
        <v>398.04000000000008</v>
      </c>
      <c r="AC93" s="115">
        <f t="shared" si="21"/>
        <v>347.54</v>
      </c>
      <c r="AD93" s="115">
        <f t="shared" si="21"/>
        <v>343.64</v>
      </c>
      <c r="AE93" s="115">
        <f t="shared" si="21"/>
        <v>266.94</v>
      </c>
      <c r="AF93" s="115">
        <f t="shared" si="21"/>
        <v>212.23999999999995</v>
      </c>
      <c r="AG93" s="116"/>
      <c r="AH93" s="56">
        <f>MAX(C93:AF93)</f>
        <v>438.64000000000004</v>
      </c>
      <c r="AI93" s="57">
        <f>MIN(C93:AF93)</f>
        <v>160.73999999999995</v>
      </c>
    </row>
    <row r="94" spans="1:88" x14ac:dyDescent="0.25">
      <c r="A94" s="117" t="s">
        <v>97</v>
      </c>
      <c r="B94" s="119">
        <v>30.4</v>
      </c>
      <c r="C94" s="119">
        <v>21.9</v>
      </c>
      <c r="D94" s="60">
        <v>20</v>
      </c>
      <c r="E94" s="60">
        <v>17</v>
      </c>
      <c r="F94" s="60">
        <v>21.6</v>
      </c>
      <c r="G94" s="118">
        <v>27.7</v>
      </c>
      <c r="H94" s="118">
        <v>25</v>
      </c>
      <c r="I94" s="118">
        <v>27.5</v>
      </c>
      <c r="J94" s="118">
        <v>41.8</v>
      </c>
      <c r="K94" s="118">
        <v>29.7</v>
      </c>
      <c r="L94" s="118">
        <v>41.9</v>
      </c>
      <c r="M94" s="49">
        <v>50</v>
      </c>
      <c r="N94" s="118">
        <v>53</v>
      </c>
      <c r="O94" s="118">
        <v>46.3</v>
      </c>
      <c r="P94" s="118">
        <v>50</v>
      </c>
      <c r="Q94" s="118">
        <v>57</v>
      </c>
      <c r="R94" s="118">
        <v>55</v>
      </c>
      <c r="S94" s="118">
        <v>33.4</v>
      </c>
      <c r="T94" s="118">
        <v>28.3</v>
      </c>
      <c r="U94" s="49">
        <v>33</v>
      </c>
      <c r="V94" s="49">
        <v>42.3</v>
      </c>
      <c r="W94" s="49">
        <v>44.5</v>
      </c>
      <c r="X94" s="118">
        <v>34.6</v>
      </c>
      <c r="Y94" s="118">
        <v>34.6</v>
      </c>
      <c r="Z94" s="118">
        <v>32</v>
      </c>
      <c r="AA94" s="118">
        <v>40.200000000000003</v>
      </c>
      <c r="AB94" s="49">
        <v>45.5</v>
      </c>
      <c r="AC94" s="49">
        <v>56.4</v>
      </c>
      <c r="AD94" s="49">
        <v>53.2</v>
      </c>
      <c r="AE94" s="49">
        <v>29.8</v>
      </c>
      <c r="AF94" s="49">
        <v>24.8</v>
      </c>
      <c r="AG94" s="120">
        <v>75</v>
      </c>
      <c r="AH94" s="56">
        <f t="shared" ref="AH94:AH99" si="22">IF(ABS(MAX(C94:AF94))&gt;ABS(MIN(C94:AF94)),MAX(C94:AF94),MIN(C94:AF94))</f>
        <v>57</v>
      </c>
      <c r="AI94" s="121">
        <f t="shared" ref="AI94:AI99" si="23">INDEX($C$9:$AF$9,1,MATCH(AH94,C94:AF94,0))</f>
        <v>0.5</v>
      </c>
    </row>
    <row r="95" spans="1:88" x14ac:dyDescent="0.25">
      <c r="A95" s="122" t="s">
        <v>98</v>
      </c>
      <c r="B95" s="123">
        <f>-31.2-37.2</f>
        <v>-68.400000000000006</v>
      </c>
      <c r="C95" s="123">
        <f>-33.3-39.6</f>
        <v>-72.900000000000006</v>
      </c>
      <c r="D95" s="62">
        <v>-72</v>
      </c>
      <c r="E95" s="62">
        <v>-71</v>
      </c>
      <c r="F95" s="62">
        <v>-80.400000000000006</v>
      </c>
      <c r="G95" s="62">
        <v>-61</v>
      </c>
      <c r="H95" s="62">
        <v>-50.8</v>
      </c>
      <c r="I95" s="62">
        <v>-44.4</v>
      </c>
      <c r="J95" s="62">
        <v>-30.6</v>
      </c>
      <c r="K95" s="62">
        <v>-10</v>
      </c>
      <c r="L95" s="62">
        <f>4.3-1.4</f>
        <v>2.9</v>
      </c>
      <c r="M95" s="62">
        <v>1</v>
      </c>
      <c r="N95" s="62">
        <v>-7</v>
      </c>
      <c r="O95" s="62">
        <f>-1.4-3.9</f>
        <v>-5.3</v>
      </c>
      <c r="P95" s="62">
        <v>-10</v>
      </c>
      <c r="Q95" s="62">
        <v>-16</v>
      </c>
      <c r="R95" s="62">
        <v>-25</v>
      </c>
      <c r="S95" s="62">
        <v>-18</v>
      </c>
      <c r="T95" s="62">
        <v>-22</v>
      </c>
      <c r="U95" s="62">
        <v>-11</v>
      </c>
      <c r="V95" s="62">
        <v>-2</v>
      </c>
      <c r="W95" s="62">
        <v>28</v>
      </c>
      <c r="X95" s="62">
        <v>40</v>
      </c>
      <c r="Y95" s="62">
        <v>40</v>
      </c>
      <c r="Z95" s="62">
        <v>35</v>
      </c>
      <c r="AA95" s="62">
        <v>30</v>
      </c>
      <c r="AB95" s="53">
        <v>30.2</v>
      </c>
      <c r="AC95" s="53">
        <v>6.9</v>
      </c>
      <c r="AD95" s="53">
        <v>-14</v>
      </c>
      <c r="AE95" s="53">
        <v>-35.700000000000003</v>
      </c>
      <c r="AF95" s="53">
        <v>-54.9</v>
      </c>
      <c r="AG95" s="120">
        <v>240</v>
      </c>
      <c r="AH95" s="56">
        <f t="shared" si="22"/>
        <v>-80.400000000000006</v>
      </c>
      <c r="AI95" s="121">
        <f t="shared" si="23"/>
        <v>0.16666666666666699</v>
      </c>
    </row>
    <row r="96" spans="1:88" x14ac:dyDescent="0.25">
      <c r="A96" s="122" t="s">
        <v>99</v>
      </c>
      <c r="B96" s="123">
        <v>3.7</v>
      </c>
      <c r="C96" s="123">
        <v>2</v>
      </c>
      <c r="D96" s="62">
        <v>1.9</v>
      </c>
      <c r="E96" s="62">
        <v>1.7</v>
      </c>
      <c r="F96" s="62">
        <v>1.8</v>
      </c>
      <c r="G96" s="62">
        <v>4.0999999999999996</v>
      </c>
      <c r="H96" s="62">
        <v>7.4</v>
      </c>
      <c r="I96" s="62">
        <v>9.4</v>
      </c>
      <c r="J96" s="62">
        <v>14.6</v>
      </c>
      <c r="K96" s="62">
        <v>37.200000000000003</v>
      </c>
      <c r="L96" s="62">
        <v>53.2</v>
      </c>
      <c r="M96" s="62">
        <v>54.8</v>
      </c>
      <c r="N96" s="62">
        <v>47</v>
      </c>
      <c r="O96" s="62">
        <v>33.200000000000003</v>
      </c>
      <c r="P96" s="62">
        <v>30</v>
      </c>
      <c r="Q96" s="62">
        <v>25</v>
      </c>
      <c r="R96" s="62">
        <v>22</v>
      </c>
      <c r="S96" s="62">
        <v>20</v>
      </c>
      <c r="T96" s="62">
        <v>19.5</v>
      </c>
      <c r="U96" s="62">
        <v>23</v>
      </c>
      <c r="V96" s="62">
        <v>44.3</v>
      </c>
      <c r="W96" s="62">
        <v>53.5</v>
      </c>
      <c r="X96" s="62">
        <v>58.8</v>
      </c>
      <c r="Y96" s="62">
        <v>58.8</v>
      </c>
      <c r="Z96" s="62">
        <v>60</v>
      </c>
      <c r="AA96" s="62">
        <v>46.7</v>
      </c>
      <c r="AB96" s="53">
        <v>37.5</v>
      </c>
      <c r="AC96" s="53">
        <v>26.8</v>
      </c>
      <c r="AD96" s="53">
        <v>22</v>
      </c>
      <c r="AE96" s="53">
        <v>13.7</v>
      </c>
      <c r="AF96" s="53">
        <v>7</v>
      </c>
      <c r="AG96" s="120">
        <v>60</v>
      </c>
      <c r="AH96" s="56">
        <f t="shared" si="22"/>
        <v>60</v>
      </c>
      <c r="AI96" s="121">
        <f t="shared" si="23"/>
        <v>0.79166666666666663</v>
      </c>
    </row>
    <row r="97" spans="1:37" x14ac:dyDescent="0.25">
      <c r="A97" s="124" t="s">
        <v>100</v>
      </c>
      <c r="B97" s="126">
        <v>11.2</v>
      </c>
      <c r="C97" s="126">
        <v>15.1</v>
      </c>
      <c r="D97" s="65">
        <v>14.9</v>
      </c>
      <c r="E97" s="65">
        <v>16</v>
      </c>
      <c r="F97" s="65">
        <v>15.2</v>
      </c>
      <c r="G97" s="65">
        <v>26</v>
      </c>
      <c r="H97" s="65">
        <v>45.8</v>
      </c>
      <c r="I97" s="65">
        <v>66.8</v>
      </c>
      <c r="J97" s="65">
        <v>76.3</v>
      </c>
      <c r="K97" s="65">
        <v>106</v>
      </c>
      <c r="L97" s="65">
        <v>97.6</v>
      </c>
      <c r="M97" s="65">
        <v>94.5</v>
      </c>
      <c r="N97" s="65">
        <v>79</v>
      </c>
      <c r="O97" s="65">
        <v>87.7</v>
      </c>
      <c r="P97" s="65">
        <v>90</v>
      </c>
      <c r="Q97" s="65">
        <v>78</v>
      </c>
      <c r="R97" s="65">
        <v>63</v>
      </c>
      <c r="S97" s="65">
        <v>82.9</v>
      </c>
      <c r="T97" s="65">
        <v>89.4</v>
      </c>
      <c r="U97" s="65">
        <v>99.5</v>
      </c>
      <c r="V97" s="65">
        <v>68.7</v>
      </c>
      <c r="W97" s="65">
        <v>108</v>
      </c>
      <c r="X97" s="65">
        <v>114</v>
      </c>
      <c r="Y97" s="65">
        <v>114</v>
      </c>
      <c r="Z97" s="65">
        <v>105</v>
      </c>
      <c r="AA97" s="65">
        <v>92.3</v>
      </c>
      <c r="AB97" s="125">
        <v>82.6</v>
      </c>
      <c r="AC97" s="125">
        <v>55.4</v>
      </c>
      <c r="AD97" s="125">
        <v>80.400000000000006</v>
      </c>
      <c r="AE97" s="125">
        <v>57.1</v>
      </c>
      <c r="AF97" s="125">
        <v>33.299999999999997</v>
      </c>
      <c r="AG97" s="127">
        <v>120</v>
      </c>
      <c r="AH97" s="56">
        <f t="shared" si="22"/>
        <v>114</v>
      </c>
      <c r="AI97" s="121">
        <f t="shared" si="23"/>
        <v>0.75</v>
      </c>
    </row>
    <row r="98" spans="1:37" x14ac:dyDescent="0.25">
      <c r="A98" s="124" t="s">
        <v>101</v>
      </c>
      <c r="B98" s="126">
        <v>28.4</v>
      </c>
      <c r="C98" s="126">
        <v>29</v>
      </c>
      <c r="D98" s="65">
        <v>30</v>
      </c>
      <c r="E98" s="65">
        <v>31.8</v>
      </c>
      <c r="F98" s="65">
        <v>28.5</v>
      </c>
      <c r="G98" s="65">
        <v>33.799999999999997</v>
      </c>
      <c r="H98" s="65">
        <v>47.9</v>
      </c>
      <c r="I98" s="65">
        <v>61</v>
      </c>
      <c r="J98" s="65">
        <v>63.8</v>
      </c>
      <c r="K98" s="65">
        <v>81</v>
      </c>
      <c r="L98" s="65">
        <v>70.400000000000006</v>
      </c>
      <c r="M98" s="65">
        <v>69</v>
      </c>
      <c r="N98" s="65">
        <v>67</v>
      </c>
      <c r="O98" s="65">
        <v>83.3</v>
      </c>
      <c r="P98" s="65">
        <v>80</v>
      </c>
      <c r="Q98" s="65">
        <v>74</v>
      </c>
      <c r="R98" s="65">
        <v>62.4</v>
      </c>
      <c r="S98" s="65">
        <v>78.3</v>
      </c>
      <c r="T98" s="65">
        <v>85.6</v>
      </c>
      <c r="U98" s="65">
        <v>87</v>
      </c>
      <c r="V98" s="65">
        <v>68.7</v>
      </c>
      <c r="W98" s="65">
        <v>65.8</v>
      </c>
      <c r="X98" s="65">
        <v>74.8</v>
      </c>
      <c r="Y98" s="65">
        <v>74.8</v>
      </c>
      <c r="Z98" s="65">
        <v>95</v>
      </c>
      <c r="AA98" s="65">
        <v>99</v>
      </c>
      <c r="AB98" s="125">
        <v>100.4</v>
      </c>
      <c r="AC98" s="125">
        <v>75.900000000000006</v>
      </c>
      <c r="AD98" s="125">
        <v>60.6</v>
      </c>
      <c r="AE98" s="125">
        <v>53.9</v>
      </c>
      <c r="AF98" s="125">
        <v>37.4</v>
      </c>
      <c r="AG98" s="127"/>
      <c r="AH98" s="56">
        <f t="shared" si="22"/>
        <v>100.4</v>
      </c>
      <c r="AI98" s="121">
        <f t="shared" si="23"/>
        <v>0.83333333333333337</v>
      </c>
    </row>
    <row r="99" spans="1:37" ht="15.75" thickBot="1" x14ac:dyDescent="0.3">
      <c r="A99" s="124" t="s">
        <v>254</v>
      </c>
      <c r="B99" s="126">
        <v>22.5</v>
      </c>
      <c r="C99" s="126">
        <v>18</v>
      </c>
      <c r="D99" s="65">
        <v>15</v>
      </c>
      <c r="E99" s="65">
        <v>11</v>
      </c>
      <c r="F99" s="65">
        <v>20.7</v>
      </c>
      <c r="G99" s="65">
        <v>20</v>
      </c>
      <c r="H99" s="65">
        <v>15.8</v>
      </c>
      <c r="I99" s="65">
        <v>18.5</v>
      </c>
      <c r="J99" s="65">
        <v>28.5</v>
      </c>
      <c r="K99" s="65">
        <v>4.5</v>
      </c>
      <c r="L99" s="65">
        <v>61.7</v>
      </c>
      <c r="M99" s="65">
        <v>49.4</v>
      </c>
      <c r="N99" s="65">
        <v>52</v>
      </c>
      <c r="O99" s="65">
        <v>49.6</v>
      </c>
      <c r="P99" s="65">
        <v>40</v>
      </c>
      <c r="Q99" s="65">
        <v>43</v>
      </c>
      <c r="R99" s="65">
        <v>43.5</v>
      </c>
      <c r="S99" s="65">
        <v>11</v>
      </c>
      <c r="T99" s="65">
        <v>8.8000000000000007</v>
      </c>
      <c r="U99" s="65">
        <v>12</v>
      </c>
      <c r="V99" s="65">
        <v>22.7</v>
      </c>
      <c r="W99" s="65">
        <v>-9.6999999999999993</v>
      </c>
      <c r="X99" s="65">
        <v>6</v>
      </c>
      <c r="Y99" s="65">
        <v>6</v>
      </c>
      <c r="Z99" s="65">
        <v>12</v>
      </c>
      <c r="AA99" s="65">
        <v>9.9</v>
      </c>
      <c r="AB99" s="125">
        <v>15.4</v>
      </c>
      <c r="AC99" s="125">
        <v>38</v>
      </c>
      <c r="AD99" s="125">
        <v>36.6</v>
      </c>
      <c r="AE99" s="125">
        <v>20.3</v>
      </c>
      <c r="AF99" s="125">
        <v>74.2</v>
      </c>
      <c r="AG99" s="128"/>
      <c r="AH99" s="56">
        <f t="shared" si="22"/>
        <v>74.2</v>
      </c>
      <c r="AI99" s="121">
        <f t="shared" si="23"/>
        <v>0.95833333333333304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134">
        <f t="shared" ref="B101:B106" si="24">AF101</f>
        <v>9.9</v>
      </c>
      <c r="C101" s="55">
        <v>9.9</v>
      </c>
      <c r="D101" s="134">
        <f t="shared" ref="D101:S106" si="25">C101</f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si="25"/>
        <v>9.9</v>
      </c>
      <c r="T101" s="134">
        <f t="shared" ref="T101:AF106" si="26">S101</f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7">
        <f t="shared" si="24"/>
        <v>9.6</v>
      </c>
      <c r="C102" s="136">
        <v>9.6</v>
      </c>
      <c r="D102" s="137">
        <f t="shared" si="25"/>
        <v>9.6</v>
      </c>
      <c r="E102" s="137">
        <f t="shared" si="25"/>
        <v>9.6</v>
      </c>
      <c r="F102" s="137">
        <f t="shared" si="25"/>
        <v>9.6</v>
      </c>
      <c r="G102" s="137">
        <f t="shared" si="25"/>
        <v>9.6</v>
      </c>
      <c r="H102" s="137">
        <f t="shared" si="25"/>
        <v>9.6</v>
      </c>
      <c r="I102" s="137">
        <f t="shared" si="25"/>
        <v>9.6</v>
      </c>
      <c r="J102" s="137">
        <f t="shared" si="25"/>
        <v>9.6</v>
      </c>
      <c r="K102" s="137">
        <f t="shared" si="25"/>
        <v>9.6</v>
      </c>
      <c r="L102" s="137">
        <f t="shared" si="25"/>
        <v>9.6</v>
      </c>
      <c r="M102" s="137">
        <f t="shared" si="25"/>
        <v>9.6</v>
      </c>
      <c r="N102" s="137">
        <f t="shared" si="25"/>
        <v>9.6</v>
      </c>
      <c r="O102" s="137">
        <f t="shared" si="25"/>
        <v>9.6</v>
      </c>
      <c r="P102" s="137">
        <f t="shared" si="25"/>
        <v>9.6</v>
      </c>
      <c r="Q102" s="137">
        <f t="shared" si="25"/>
        <v>9.6</v>
      </c>
      <c r="R102" s="137">
        <f t="shared" si="25"/>
        <v>9.6</v>
      </c>
      <c r="S102" s="137">
        <f t="shared" si="25"/>
        <v>9.6</v>
      </c>
      <c r="T102" s="137">
        <f t="shared" si="26"/>
        <v>9.6</v>
      </c>
      <c r="U102" s="137">
        <f t="shared" si="26"/>
        <v>9.6</v>
      </c>
      <c r="V102" s="137">
        <f t="shared" si="26"/>
        <v>9.6</v>
      </c>
      <c r="W102" s="137">
        <f t="shared" si="26"/>
        <v>9.6</v>
      </c>
      <c r="X102" s="137">
        <f t="shared" si="26"/>
        <v>9.6</v>
      </c>
      <c r="Y102" s="137">
        <f t="shared" si="26"/>
        <v>9.6</v>
      </c>
      <c r="Z102" s="137">
        <f t="shared" si="26"/>
        <v>9.6</v>
      </c>
      <c r="AA102" s="137">
        <f t="shared" si="26"/>
        <v>9.6</v>
      </c>
      <c r="AB102" s="137">
        <f t="shared" si="26"/>
        <v>9.6</v>
      </c>
      <c r="AC102" s="137">
        <f t="shared" si="26"/>
        <v>9.6</v>
      </c>
      <c r="AD102" s="137">
        <f t="shared" si="26"/>
        <v>9.6</v>
      </c>
      <c r="AE102" s="137">
        <f t="shared" si="26"/>
        <v>9.6</v>
      </c>
      <c r="AF102" s="137">
        <f t="shared" si="26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7">
        <f t="shared" si="24"/>
        <v>9.98</v>
      </c>
      <c r="C103" s="136">
        <v>9.98</v>
      </c>
      <c r="D103" s="137">
        <f t="shared" si="25"/>
        <v>9.98</v>
      </c>
      <c r="E103" s="137">
        <f t="shared" si="25"/>
        <v>9.98</v>
      </c>
      <c r="F103" s="137">
        <f t="shared" si="25"/>
        <v>9.98</v>
      </c>
      <c r="G103" s="137">
        <f t="shared" si="25"/>
        <v>9.98</v>
      </c>
      <c r="H103" s="137">
        <f t="shared" si="25"/>
        <v>9.98</v>
      </c>
      <c r="I103" s="137">
        <f t="shared" si="25"/>
        <v>9.98</v>
      </c>
      <c r="J103" s="137">
        <f t="shared" si="25"/>
        <v>9.98</v>
      </c>
      <c r="K103" s="137">
        <f t="shared" si="25"/>
        <v>9.98</v>
      </c>
      <c r="L103" s="137">
        <f t="shared" si="25"/>
        <v>9.98</v>
      </c>
      <c r="M103" s="137">
        <f t="shared" si="25"/>
        <v>9.98</v>
      </c>
      <c r="N103" s="137">
        <f t="shared" si="25"/>
        <v>9.98</v>
      </c>
      <c r="O103" s="137">
        <f t="shared" si="25"/>
        <v>9.98</v>
      </c>
      <c r="P103" s="137">
        <f t="shared" si="25"/>
        <v>9.98</v>
      </c>
      <c r="Q103" s="137">
        <f t="shared" si="25"/>
        <v>9.98</v>
      </c>
      <c r="R103" s="137">
        <f t="shared" si="25"/>
        <v>9.98</v>
      </c>
      <c r="S103" s="137">
        <f t="shared" si="25"/>
        <v>9.98</v>
      </c>
      <c r="T103" s="137">
        <f t="shared" si="26"/>
        <v>9.98</v>
      </c>
      <c r="U103" s="137">
        <f t="shared" si="26"/>
        <v>9.98</v>
      </c>
      <c r="V103" s="137">
        <f t="shared" si="26"/>
        <v>9.98</v>
      </c>
      <c r="W103" s="137">
        <f t="shared" si="26"/>
        <v>9.98</v>
      </c>
      <c r="X103" s="137">
        <f t="shared" si="26"/>
        <v>9.98</v>
      </c>
      <c r="Y103" s="137">
        <f t="shared" si="26"/>
        <v>9.98</v>
      </c>
      <c r="Z103" s="137">
        <f t="shared" si="26"/>
        <v>9.98</v>
      </c>
      <c r="AA103" s="137">
        <f t="shared" si="26"/>
        <v>9.98</v>
      </c>
      <c r="AB103" s="137">
        <f t="shared" si="26"/>
        <v>9.98</v>
      </c>
      <c r="AC103" s="137">
        <f t="shared" si="26"/>
        <v>9.98</v>
      </c>
      <c r="AD103" s="137">
        <f t="shared" si="26"/>
        <v>9.98</v>
      </c>
      <c r="AE103" s="137">
        <f t="shared" si="26"/>
        <v>9.98</v>
      </c>
      <c r="AF103" s="137">
        <f t="shared" si="26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7">
        <f t="shared" si="24"/>
        <v>9.1</v>
      </c>
      <c r="C104" s="136">
        <v>9.1</v>
      </c>
      <c r="D104" s="137">
        <f t="shared" si="25"/>
        <v>9.1</v>
      </c>
      <c r="E104" s="137">
        <f t="shared" si="25"/>
        <v>9.1</v>
      </c>
      <c r="F104" s="137">
        <f t="shared" si="25"/>
        <v>9.1</v>
      </c>
      <c r="G104" s="137">
        <f t="shared" si="25"/>
        <v>9.1</v>
      </c>
      <c r="H104" s="137">
        <f t="shared" si="25"/>
        <v>9.1</v>
      </c>
      <c r="I104" s="137">
        <f t="shared" si="25"/>
        <v>9.1</v>
      </c>
      <c r="J104" s="137">
        <f t="shared" si="25"/>
        <v>9.1</v>
      </c>
      <c r="K104" s="137">
        <f t="shared" si="25"/>
        <v>9.1</v>
      </c>
      <c r="L104" s="137">
        <f t="shared" si="25"/>
        <v>9.1</v>
      </c>
      <c r="M104" s="137">
        <f t="shared" si="25"/>
        <v>9.1</v>
      </c>
      <c r="N104" s="137">
        <f t="shared" si="25"/>
        <v>9.1</v>
      </c>
      <c r="O104" s="137">
        <f t="shared" si="25"/>
        <v>9.1</v>
      </c>
      <c r="P104" s="137">
        <f t="shared" si="25"/>
        <v>9.1</v>
      </c>
      <c r="Q104" s="137">
        <f t="shared" si="25"/>
        <v>9.1</v>
      </c>
      <c r="R104" s="137">
        <f t="shared" si="25"/>
        <v>9.1</v>
      </c>
      <c r="S104" s="137">
        <f t="shared" si="25"/>
        <v>9.1</v>
      </c>
      <c r="T104" s="137">
        <f t="shared" si="26"/>
        <v>9.1</v>
      </c>
      <c r="U104" s="137">
        <f t="shared" si="26"/>
        <v>9.1</v>
      </c>
      <c r="V104" s="137">
        <f t="shared" si="26"/>
        <v>9.1</v>
      </c>
      <c r="W104" s="137">
        <f t="shared" si="26"/>
        <v>9.1</v>
      </c>
      <c r="X104" s="137">
        <f t="shared" si="26"/>
        <v>9.1</v>
      </c>
      <c r="Y104" s="137">
        <f t="shared" si="26"/>
        <v>9.1</v>
      </c>
      <c r="Z104" s="137">
        <f t="shared" si="26"/>
        <v>9.1</v>
      </c>
      <c r="AA104" s="137">
        <f t="shared" si="26"/>
        <v>9.1</v>
      </c>
      <c r="AB104" s="137">
        <f t="shared" si="26"/>
        <v>9.1</v>
      </c>
      <c r="AC104" s="137">
        <f t="shared" si="26"/>
        <v>9.1</v>
      </c>
      <c r="AD104" s="137">
        <f t="shared" si="26"/>
        <v>9.1</v>
      </c>
      <c r="AE104" s="137">
        <f t="shared" si="26"/>
        <v>9.1</v>
      </c>
      <c r="AF104" s="137">
        <f t="shared" si="26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7">
        <f t="shared" si="24"/>
        <v>9.18</v>
      </c>
      <c r="C105" s="136">
        <v>9.18</v>
      </c>
      <c r="D105" s="137">
        <f t="shared" si="25"/>
        <v>9.18</v>
      </c>
      <c r="E105" s="137">
        <f t="shared" si="25"/>
        <v>9.18</v>
      </c>
      <c r="F105" s="137">
        <f t="shared" si="25"/>
        <v>9.18</v>
      </c>
      <c r="G105" s="137">
        <f t="shared" si="25"/>
        <v>9.18</v>
      </c>
      <c r="H105" s="137">
        <f t="shared" si="25"/>
        <v>9.18</v>
      </c>
      <c r="I105" s="137">
        <f t="shared" si="25"/>
        <v>9.18</v>
      </c>
      <c r="J105" s="137">
        <f t="shared" si="25"/>
        <v>9.18</v>
      </c>
      <c r="K105" s="137">
        <f t="shared" si="25"/>
        <v>9.18</v>
      </c>
      <c r="L105" s="137">
        <f t="shared" si="25"/>
        <v>9.18</v>
      </c>
      <c r="M105" s="137">
        <f t="shared" si="25"/>
        <v>9.18</v>
      </c>
      <c r="N105" s="137">
        <f t="shared" si="25"/>
        <v>9.18</v>
      </c>
      <c r="O105" s="137">
        <f t="shared" si="25"/>
        <v>9.18</v>
      </c>
      <c r="P105" s="137">
        <f t="shared" si="25"/>
        <v>9.18</v>
      </c>
      <c r="Q105" s="137">
        <f t="shared" si="25"/>
        <v>9.18</v>
      </c>
      <c r="R105" s="137">
        <f t="shared" si="25"/>
        <v>9.18</v>
      </c>
      <c r="S105" s="137">
        <f t="shared" si="25"/>
        <v>9.18</v>
      </c>
      <c r="T105" s="137">
        <f t="shared" si="26"/>
        <v>9.18</v>
      </c>
      <c r="U105" s="137">
        <f t="shared" si="26"/>
        <v>9.18</v>
      </c>
      <c r="V105" s="137">
        <f t="shared" si="26"/>
        <v>9.18</v>
      </c>
      <c r="W105" s="137">
        <f t="shared" si="26"/>
        <v>9.18</v>
      </c>
      <c r="X105" s="137">
        <f t="shared" si="26"/>
        <v>9.18</v>
      </c>
      <c r="Y105" s="137">
        <f t="shared" si="26"/>
        <v>9.18</v>
      </c>
      <c r="Z105" s="137">
        <f t="shared" si="26"/>
        <v>9.18</v>
      </c>
      <c r="AA105" s="137">
        <f t="shared" si="26"/>
        <v>9.18</v>
      </c>
      <c r="AB105" s="137">
        <f t="shared" si="26"/>
        <v>9.18</v>
      </c>
      <c r="AC105" s="137">
        <f t="shared" si="26"/>
        <v>9.18</v>
      </c>
      <c r="AD105" s="137">
        <f t="shared" si="26"/>
        <v>9.18</v>
      </c>
      <c r="AE105" s="137">
        <f t="shared" si="26"/>
        <v>9.18</v>
      </c>
      <c r="AF105" s="137">
        <f t="shared" si="26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7">
        <f t="shared" si="24"/>
        <v>7</v>
      </c>
      <c r="C106" s="136">
        <v>7</v>
      </c>
      <c r="D106" s="137">
        <f t="shared" si="25"/>
        <v>7</v>
      </c>
      <c r="E106" s="137">
        <f t="shared" si="25"/>
        <v>7</v>
      </c>
      <c r="F106" s="137">
        <f t="shared" si="25"/>
        <v>7</v>
      </c>
      <c r="G106" s="137">
        <f t="shared" si="25"/>
        <v>7</v>
      </c>
      <c r="H106" s="137">
        <f t="shared" si="25"/>
        <v>7</v>
      </c>
      <c r="I106" s="137">
        <f t="shared" si="25"/>
        <v>7</v>
      </c>
      <c r="J106" s="137">
        <f t="shared" si="25"/>
        <v>7</v>
      </c>
      <c r="K106" s="137">
        <f t="shared" si="25"/>
        <v>7</v>
      </c>
      <c r="L106" s="137">
        <f t="shared" si="25"/>
        <v>7</v>
      </c>
      <c r="M106" s="137">
        <f t="shared" si="25"/>
        <v>7</v>
      </c>
      <c r="N106" s="137">
        <f t="shared" si="25"/>
        <v>7</v>
      </c>
      <c r="O106" s="137">
        <f t="shared" si="25"/>
        <v>7</v>
      </c>
      <c r="P106" s="137">
        <f t="shared" si="25"/>
        <v>7</v>
      </c>
      <c r="Q106" s="137">
        <f t="shared" si="25"/>
        <v>7</v>
      </c>
      <c r="R106" s="137">
        <f t="shared" si="25"/>
        <v>7</v>
      </c>
      <c r="S106" s="137">
        <f t="shared" si="25"/>
        <v>7</v>
      </c>
      <c r="T106" s="137">
        <f t="shared" si="26"/>
        <v>7</v>
      </c>
      <c r="U106" s="137">
        <f t="shared" si="26"/>
        <v>7</v>
      </c>
      <c r="V106" s="137">
        <f t="shared" si="26"/>
        <v>7</v>
      </c>
      <c r="W106" s="137">
        <f t="shared" si="26"/>
        <v>7</v>
      </c>
      <c r="X106" s="137">
        <f t="shared" si="26"/>
        <v>7</v>
      </c>
      <c r="Y106" s="137">
        <f t="shared" si="26"/>
        <v>7</v>
      </c>
      <c r="Z106" s="137">
        <f t="shared" si="26"/>
        <v>7</v>
      </c>
      <c r="AA106" s="137">
        <f t="shared" si="26"/>
        <v>7</v>
      </c>
      <c r="AB106" s="137">
        <f t="shared" si="26"/>
        <v>7</v>
      </c>
      <c r="AC106" s="137">
        <f t="shared" si="26"/>
        <v>7</v>
      </c>
      <c r="AD106" s="137">
        <f t="shared" si="26"/>
        <v>7</v>
      </c>
      <c r="AE106" s="137">
        <f t="shared" si="26"/>
        <v>7</v>
      </c>
      <c r="AF106" s="137">
        <f t="shared" si="26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7"/>
      <c r="C107" s="136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7">
        <f>AF108</f>
        <v>2.25</v>
      </c>
      <c r="C108" s="136">
        <v>2.25</v>
      </c>
      <c r="D108" s="137">
        <f t="shared" ref="D108:S109" si="27">C108</f>
        <v>2.25</v>
      </c>
      <c r="E108" s="137">
        <f t="shared" si="27"/>
        <v>2.25</v>
      </c>
      <c r="F108" s="137">
        <f t="shared" si="27"/>
        <v>2.25</v>
      </c>
      <c r="G108" s="137">
        <f t="shared" si="27"/>
        <v>2.25</v>
      </c>
      <c r="H108" s="137">
        <f t="shared" si="27"/>
        <v>2.25</v>
      </c>
      <c r="I108" s="137">
        <f t="shared" si="27"/>
        <v>2.25</v>
      </c>
      <c r="J108" s="137">
        <f t="shared" si="27"/>
        <v>2.25</v>
      </c>
      <c r="K108" s="137">
        <f t="shared" si="27"/>
        <v>2.25</v>
      </c>
      <c r="L108" s="137">
        <f t="shared" si="27"/>
        <v>2.25</v>
      </c>
      <c r="M108" s="137">
        <f t="shared" si="27"/>
        <v>2.25</v>
      </c>
      <c r="N108" s="137">
        <f t="shared" si="27"/>
        <v>2.25</v>
      </c>
      <c r="O108" s="137">
        <f t="shared" si="27"/>
        <v>2.25</v>
      </c>
      <c r="P108" s="137">
        <f t="shared" si="27"/>
        <v>2.25</v>
      </c>
      <c r="Q108" s="137">
        <f t="shared" si="27"/>
        <v>2.25</v>
      </c>
      <c r="R108" s="137">
        <f t="shared" si="27"/>
        <v>2.25</v>
      </c>
      <c r="S108" s="137">
        <f t="shared" si="27"/>
        <v>2.25</v>
      </c>
      <c r="T108" s="137">
        <f t="shared" ref="T108:AF109" si="28">S108</f>
        <v>2.25</v>
      </c>
      <c r="U108" s="137">
        <f t="shared" si="28"/>
        <v>2.25</v>
      </c>
      <c r="V108" s="137">
        <f t="shared" si="28"/>
        <v>2.25</v>
      </c>
      <c r="W108" s="137">
        <f t="shared" si="28"/>
        <v>2.25</v>
      </c>
      <c r="X108" s="137">
        <f t="shared" si="28"/>
        <v>2.25</v>
      </c>
      <c r="Y108" s="137">
        <f t="shared" si="28"/>
        <v>2.25</v>
      </c>
      <c r="Z108" s="137">
        <f t="shared" si="28"/>
        <v>2.25</v>
      </c>
      <c r="AA108" s="137">
        <f t="shared" si="28"/>
        <v>2.25</v>
      </c>
      <c r="AB108" s="137">
        <f t="shared" si="28"/>
        <v>2.25</v>
      </c>
      <c r="AC108" s="137">
        <f t="shared" si="28"/>
        <v>2.25</v>
      </c>
      <c r="AD108" s="137">
        <f t="shared" si="28"/>
        <v>2.25</v>
      </c>
      <c r="AE108" s="137">
        <f t="shared" si="28"/>
        <v>2.25</v>
      </c>
      <c r="AF108" s="137">
        <f t="shared" si="28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7">
        <f>AF109</f>
        <v>1.64</v>
      </c>
      <c r="C109" s="136">
        <v>1.64</v>
      </c>
      <c r="D109" s="137">
        <f t="shared" si="27"/>
        <v>1.64</v>
      </c>
      <c r="E109" s="137">
        <f t="shared" si="27"/>
        <v>1.64</v>
      </c>
      <c r="F109" s="137">
        <f t="shared" si="27"/>
        <v>1.64</v>
      </c>
      <c r="G109" s="137">
        <f t="shared" si="27"/>
        <v>1.64</v>
      </c>
      <c r="H109" s="137">
        <f t="shared" si="27"/>
        <v>1.64</v>
      </c>
      <c r="I109" s="137">
        <f t="shared" si="27"/>
        <v>1.64</v>
      </c>
      <c r="J109" s="137">
        <f t="shared" si="27"/>
        <v>1.64</v>
      </c>
      <c r="K109" s="137">
        <f t="shared" si="27"/>
        <v>1.64</v>
      </c>
      <c r="L109" s="137">
        <f t="shared" si="27"/>
        <v>1.64</v>
      </c>
      <c r="M109" s="137">
        <f t="shared" si="27"/>
        <v>1.64</v>
      </c>
      <c r="N109" s="137">
        <f t="shared" si="27"/>
        <v>1.64</v>
      </c>
      <c r="O109" s="137">
        <f t="shared" si="27"/>
        <v>1.64</v>
      </c>
      <c r="P109" s="137">
        <f t="shared" si="27"/>
        <v>1.64</v>
      </c>
      <c r="Q109" s="137">
        <f t="shared" si="27"/>
        <v>1.64</v>
      </c>
      <c r="R109" s="137">
        <f t="shared" si="27"/>
        <v>1.64</v>
      </c>
      <c r="S109" s="137">
        <f t="shared" si="27"/>
        <v>1.64</v>
      </c>
      <c r="T109" s="137">
        <f t="shared" si="28"/>
        <v>1.64</v>
      </c>
      <c r="U109" s="137">
        <f t="shared" si="28"/>
        <v>1.64</v>
      </c>
      <c r="V109" s="137">
        <f t="shared" si="28"/>
        <v>1.64</v>
      </c>
      <c r="W109" s="137">
        <f t="shared" si="28"/>
        <v>1.64</v>
      </c>
      <c r="X109" s="137">
        <f t="shared" si="28"/>
        <v>1.64</v>
      </c>
      <c r="Y109" s="137">
        <f t="shared" si="28"/>
        <v>1.64</v>
      </c>
      <c r="Z109" s="137">
        <f t="shared" si="28"/>
        <v>1.64</v>
      </c>
      <c r="AA109" s="137">
        <f t="shared" si="28"/>
        <v>1.64</v>
      </c>
      <c r="AB109" s="137">
        <f t="shared" si="28"/>
        <v>1.64</v>
      </c>
      <c r="AC109" s="137">
        <f t="shared" si="28"/>
        <v>1.64</v>
      </c>
      <c r="AD109" s="137">
        <f t="shared" si="28"/>
        <v>1.64</v>
      </c>
      <c r="AE109" s="137">
        <f t="shared" si="28"/>
        <v>1.64</v>
      </c>
      <c r="AF109" s="137">
        <f t="shared" si="28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7"/>
      <c r="C110" s="136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7">
        <f t="shared" ref="B111:B128" si="29">AF111</f>
        <v>1.62</v>
      </c>
      <c r="C111" s="136">
        <v>1.62</v>
      </c>
      <c r="D111" s="137">
        <f t="shared" ref="D111:S118" si="30">C111</f>
        <v>1.62</v>
      </c>
      <c r="E111" s="137">
        <f t="shared" si="30"/>
        <v>1.62</v>
      </c>
      <c r="F111" s="137">
        <f t="shared" si="30"/>
        <v>1.62</v>
      </c>
      <c r="G111" s="137">
        <f t="shared" si="30"/>
        <v>1.62</v>
      </c>
      <c r="H111" s="137">
        <f t="shared" si="30"/>
        <v>1.62</v>
      </c>
      <c r="I111" s="137">
        <f t="shared" si="30"/>
        <v>1.62</v>
      </c>
      <c r="J111" s="137">
        <f t="shared" si="30"/>
        <v>1.62</v>
      </c>
      <c r="K111" s="137">
        <f t="shared" si="30"/>
        <v>1.62</v>
      </c>
      <c r="L111" s="137">
        <f t="shared" si="30"/>
        <v>1.62</v>
      </c>
      <c r="M111" s="137">
        <f t="shared" si="30"/>
        <v>1.62</v>
      </c>
      <c r="N111" s="137">
        <f t="shared" si="30"/>
        <v>1.62</v>
      </c>
      <c r="O111" s="137">
        <f t="shared" si="30"/>
        <v>1.62</v>
      </c>
      <c r="P111" s="137">
        <f t="shared" si="30"/>
        <v>1.62</v>
      </c>
      <c r="Q111" s="137">
        <f t="shared" si="30"/>
        <v>1.62</v>
      </c>
      <c r="R111" s="137">
        <f t="shared" si="30"/>
        <v>1.62</v>
      </c>
      <c r="S111" s="137">
        <f t="shared" si="30"/>
        <v>1.62</v>
      </c>
      <c r="T111" s="137">
        <f t="shared" ref="T111:AF126" si="31">S111</f>
        <v>1.62</v>
      </c>
      <c r="U111" s="137">
        <f t="shared" si="31"/>
        <v>1.62</v>
      </c>
      <c r="V111" s="137">
        <f t="shared" si="31"/>
        <v>1.62</v>
      </c>
      <c r="W111" s="137">
        <f t="shared" si="31"/>
        <v>1.62</v>
      </c>
      <c r="X111" s="137">
        <f t="shared" si="31"/>
        <v>1.62</v>
      </c>
      <c r="Y111" s="137">
        <f t="shared" si="31"/>
        <v>1.62</v>
      </c>
      <c r="Z111" s="137">
        <f t="shared" si="31"/>
        <v>1.62</v>
      </c>
      <c r="AA111" s="137">
        <f t="shared" si="31"/>
        <v>1.62</v>
      </c>
      <c r="AB111" s="137">
        <f t="shared" si="31"/>
        <v>1.62</v>
      </c>
      <c r="AC111" s="137">
        <f t="shared" si="31"/>
        <v>1.62</v>
      </c>
      <c r="AD111" s="137">
        <f t="shared" si="31"/>
        <v>1.62</v>
      </c>
      <c r="AE111" s="137">
        <f t="shared" si="31"/>
        <v>1.62</v>
      </c>
      <c r="AF111" s="137">
        <f t="shared" si="31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7">
        <f t="shared" si="29"/>
        <v>8.36</v>
      </c>
      <c r="C112" s="136">
        <v>8.36</v>
      </c>
      <c r="D112" s="137">
        <f t="shared" si="30"/>
        <v>8.36</v>
      </c>
      <c r="E112" s="137">
        <f t="shared" si="30"/>
        <v>8.36</v>
      </c>
      <c r="F112" s="137">
        <f t="shared" si="30"/>
        <v>8.36</v>
      </c>
      <c r="G112" s="137">
        <f t="shared" si="30"/>
        <v>8.36</v>
      </c>
      <c r="H112" s="137">
        <f t="shared" si="30"/>
        <v>8.36</v>
      </c>
      <c r="I112" s="137">
        <f t="shared" si="30"/>
        <v>8.36</v>
      </c>
      <c r="J112" s="137">
        <f t="shared" si="30"/>
        <v>8.36</v>
      </c>
      <c r="K112" s="137">
        <f t="shared" si="30"/>
        <v>8.36</v>
      </c>
      <c r="L112" s="137">
        <f t="shared" si="30"/>
        <v>8.36</v>
      </c>
      <c r="M112" s="137">
        <f t="shared" si="30"/>
        <v>8.36</v>
      </c>
      <c r="N112" s="137">
        <f t="shared" si="30"/>
        <v>8.36</v>
      </c>
      <c r="O112" s="137">
        <f t="shared" si="30"/>
        <v>8.36</v>
      </c>
      <c r="P112" s="137">
        <f t="shared" si="30"/>
        <v>8.36</v>
      </c>
      <c r="Q112" s="137">
        <f t="shared" si="30"/>
        <v>8.36</v>
      </c>
      <c r="R112" s="137">
        <f t="shared" si="30"/>
        <v>8.36</v>
      </c>
      <c r="S112" s="137">
        <f t="shared" si="30"/>
        <v>8.36</v>
      </c>
      <c r="T112" s="137">
        <f t="shared" si="31"/>
        <v>8.36</v>
      </c>
      <c r="U112" s="137">
        <f t="shared" si="31"/>
        <v>8.36</v>
      </c>
      <c r="V112" s="137">
        <f t="shared" si="31"/>
        <v>8.36</v>
      </c>
      <c r="W112" s="137">
        <f t="shared" si="31"/>
        <v>8.36</v>
      </c>
      <c r="X112" s="137">
        <f t="shared" si="31"/>
        <v>8.36</v>
      </c>
      <c r="Y112" s="137">
        <f t="shared" si="31"/>
        <v>8.36</v>
      </c>
      <c r="Z112" s="137">
        <f t="shared" si="31"/>
        <v>8.36</v>
      </c>
      <c r="AA112" s="137">
        <f t="shared" si="31"/>
        <v>8.36</v>
      </c>
      <c r="AB112" s="137">
        <f t="shared" si="31"/>
        <v>8.36</v>
      </c>
      <c r="AC112" s="137">
        <f t="shared" si="31"/>
        <v>8.36</v>
      </c>
      <c r="AD112" s="137">
        <f t="shared" si="31"/>
        <v>8.36</v>
      </c>
      <c r="AE112" s="137">
        <f t="shared" si="31"/>
        <v>8.36</v>
      </c>
      <c r="AF112" s="137">
        <f t="shared" si="31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7">
        <f t="shared" si="29"/>
        <v>5.4</v>
      </c>
      <c r="C113" s="136">
        <v>8</v>
      </c>
      <c r="D113" s="137">
        <f t="shared" si="30"/>
        <v>8</v>
      </c>
      <c r="E113" s="137">
        <f t="shared" si="30"/>
        <v>8</v>
      </c>
      <c r="F113" s="137">
        <f t="shared" si="30"/>
        <v>8</v>
      </c>
      <c r="G113" s="137">
        <f t="shared" si="30"/>
        <v>8</v>
      </c>
      <c r="H113" s="137">
        <f t="shared" si="30"/>
        <v>8</v>
      </c>
      <c r="I113" s="137">
        <f t="shared" si="30"/>
        <v>8</v>
      </c>
      <c r="J113" s="137">
        <v>5.4</v>
      </c>
      <c r="K113" s="137">
        <f t="shared" si="30"/>
        <v>5.4</v>
      </c>
      <c r="L113" s="137">
        <f t="shared" si="30"/>
        <v>5.4</v>
      </c>
      <c r="M113" s="137">
        <f t="shared" si="30"/>
        <v>5.4</v>
      </c>
      <c r="N113" s="137">
        <f t="shared" si="30"/>
        <v>5.4</v>
      </c>
      <c r="O113" s="137">
        <f t="shared" si="30"/>
        <v>5.4</v>
      </c>
      <c r="P113" s="137">
        <f t="shared" si="30"/>
        <v>5.4</v>
      </c>
      <c r="Q113" s="137">
        <f t="shared" si="30"/>
        <v>5.4</v>
      </c>
      <c r="R113" s="137">
        <f t="shared" si="30"/>
        <v>5.4</v>
      </c>
      <c r="S113" s="137">
        <f t="shared" si="30"/>
        <v>5.4</v>
      </c>
      <c r="T113" s="137">
        <f t="shared" si="31"/>
        <v>5.4</v>
      </c>
      <c r="U113" s="137">
        <f t="shared" si="31"/>
        <v>5.4</v>
      </c>
      <c r="V113" s="137">
        <f t="shared" si="31"/>
        <v>5.4</v>
      </c>
      <c r="W113" s="137">
        <f t="shared" si="31"/>
        <v>5.4</v>
      </c>
      <c r="X113" s="137">
        <f t="shared" si="31"/>
        <v>5.4</v>
      </c>
      <c r="Y113" s="137">
        <f t="shared" si="31"/>
        <v>5.4</v>
      </c>
      <c r="Z113" s="137">
        <f t="shared" si="31"/>
        <v>5.4</v>
      </c>
      <c r="AA113" s="137">
        <f t="shared" si="31"/>
        <v>5.4</v>
      </c>
      <c r="AB113" s="137">
        <f t="shared" si="31"/>
        <v>5.4</v>
      </c>
      <c r="AC113" s="137">
        <f t="shared" si="31"/>
        <v>5.4</v>
      </c>
      <c r="AD113" s="137">
        <f t="shared" si="31"/>
        <v>5.4</v>
      </c>
      <c r="AE113" s="137">
        <f t="shared" si="31"/>
        <v>5.4</v>
      </c>
      <c r="AF113" s="137">
        <f t="shared" si="31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7">
        <f t="shared" si="29"/>
        <v>6.57</v>
      </c>
      <c r="C114" s="136">
        <v>6.57</v>
      </c>
      <c r="D114" s="137">
        <f t="shared" si="30"/>
        <v>6.57</v>
      </c>
      <c r="E114" s="137">
        <f t="shared" si="30"/>
        <v>6.57</v>
      </c>
      <c r="F114" s="137">
        <f t="shared" si="30"/>
        <v>6.57</v>
      </c>
      <c r="G114" s="137">
        <f t="shared" si="30"/>
        <v>6.57</v>
      </c>
      <c r="H114" s="137">
        <f t="shared" si="30"/>
        <v>6.57</v>
      </c>
      <c r="I114" s="137">
        <f t="shared" si="30"/>
        <v>6.57</v>
      </c>
      <c r="J114" s="137">
        <f t="shared" si="30"/>
        <v>6.57</v>
      </c>
      <c r="K114" s="137">
        <f t="shared" si="30"/>
        <v>6.57</v>
      </c>
      <c r="L114" s="137">
        <f t="shared" si="30"/>
        <v>6.57</v>
      </c>
      <c r="M114" s="137">
        <f t="shared" si="30"/>
        <v>6.57</v>
      </c>
      <c r="N114" s="137">
        <f t="shared" si="30"/>
        <v>6.57</v>
      </c>
      <c r="O114" s="137">
        <f t="shared" si="30"/>
        <v>6.57</v>
      </c>
      <c r="P114" s="137">
        <f t="shared" si="30"/>
        <v>6.57</v>
      </c>
      <c r="Q114" s="137">
        <f t="shared" si="30"/>
        <v>6.57</v>
      </c>
      <c r="R114" s="137">
        <f t="shared" si="30"/>
        <v>6.57</v>
      </c>
      <c r="S114" s="137">
        <f t="shared" si="30"/>
        <v>6.57</v>
      </c>
      <c r="T114" s="137">
        <f t="shared" si="31"/>
        <v>6.57</v>
      </c>
      <c r="U114" s="137">
        <f t="shared" si="31"/>
        <v>6.57</v>
      </c>
      <c r="V114" s="137">
        <f t="shared" si="31"/>
        <v>6.57</v>
      </c>
      <c r="W114" s="137">
        <f t="shared" si="31"/>
        <v>6.57</v>
      </c>
      <c r="X114" s="137">
        <f t="shared" si="31"/>
        <v>6.57</v>
      </c>
      <c r="Y114" s="137">
        <f t="shared" si="31"/>
        <v>6.57</v>
      </c>
      <c r="Z114" s="137">
        <f t="shared" si="31"/>
        <v>6.57</v>
      </c>
      <c r="AA114" s="137">
        <f t="shared" si="31"/>
        <v>6.57</v>
      </c>
      <c r="AB114" s="137">
        <f t="shared" si="31"/>
        <v>6.57</v>
      </c>
      <c r="AC114" s="137">
        <f t="shared" si="31"/>
        <v>6.57</v>
      </c>
      <c r="AD114" s="137">
        <f t="shared" si="31"/>
        <v>6.57</v>
      </c>
      <c r="AE114" s="137">
        <f t="shared" si="31"/>
        <v>6.57</v>
      </c>
      <c r="AF114" s="137">
        <f t="shared" si="31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7">
        <f t="shared" si="29"/>
        <v>3.43</v>
      </c>
      <c r="C115" s="136">
        <v>3.43</v>
      </c>
      <c r="D115" s="137">
        <f t="shared" si="30"/>
        <v>3.43</v>
      </c>
      <c r="E115" s="137">
        <f t="shared" si="30"/>
        <v>3.43</v>
      </c>
      <c r="F115" s="137">
        <f t="shared" si="30"/>
        <v>3.43</v>
      </c>
      <c r="G115" s="137">
        <f t="shared" si="30"/>
        <v>3.43</v>
      </c>
      <c r="H115" s="137">
        <f t="shared" si="30"/>
        <v>3.43</v>
      </c>
      <c r="I115" s="137">
        <f t="shared" si="30"/>
        <v>3.43</v>
      </c>
      <c r="J115" s="137">
        <f t="shared" si="30"/>
        <v>3.43</v>
      </c>
      <c r="K115" s="137">
        <f t="shared" si="30"/>
        <v>3.43</v>
      </c>
      <c r="L115" s="137">
        <f t="shared" si="30"/>
        <v>3.43</v>
      </c>
      <c r="M115" s="137">
        <f t="shared" si="30"/>
        <v>3.43</v>
      </c>
      <c r="N115" s="137">
        <f t="shared" si="30"/>
        <v>3.43</v>
      </c>
      <c r="O115" s="137">
        <f t="shared" si="30"/>
        <v>3.43</v>
      </c>
      <c r="P115" s="137">
        <f t="shared" si="30"/>
        <v>3.43</v>
      </c>
      <c r="Q115" s="137">
        <f t="shared" si="30"/>
        <v>3.43</v>
      </c>
      <c r="R115" s="137">
        <f t="shared" si="30"/>
        <v>3.43</v>
      </c>
      <c r="S115" s="137">
        <f t="shared" si="30"/>
        <v>3.43</v>
      </c>
      <c r="T115" s="137">
        <f t="shared" si="31"/>
        <v>3.43</v>
      </c>
      <c r="U115" s="137">
        <f t="shared" si="31"/>
        <v>3.43</v>
      </c>
      <c r="V115" s="137">
        <f t="shared" si="31"/>
        <v>3.43</v>
      </c>
      <c r="W115" s="137">
        <f t="shared" si="31"/>
        <v>3.43</v>
      </c>
      <c r="X115" s="137">
        <f t="shared" si="31"/>
        <v>3.43</v>
      </c>
      <c r="Y115" s="137">
        <f t="shared" si="31"/>
        <v>3.43</v>
      </c>
      <c r="Z115" s="137">
        <f t="shared" si="31"/>
        <v>3.43</v>
      </c>
      <c r="AA115" s="137">
        <f t="shared" si="31"/>
        <v>3.43</v>
      </c>
      <c r="AB115" s="137">
        <f t="shared" si="31"/>
        <v>3.43</v>
      </c>
      <c r="AC115" s="137">
        <f t="shared" si="31"/>
        <v>3.43</v>
      </c>
      <c r="AD115" s="137">
        <f t="shared" si="31"/>
        <v>3.43</v>
      </c>
      <c r="AE115" s="137">
        <f t="shared" si="31"/>
        <v>3.43</v>
      </c>
      <c r="AF115" s="137">
        <f t="shared" si="31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7">
        <f t="shared" si="29"/>
        <v>2.96</v>
      </c>
      <c r="C116" s="136">
        <v>2.96</v>
      </c>
      <c r="D116" s="137">
        <f t="shared" si="30"/>
        <v>2.96</v>
      </c>
      <c r="E116" s="137">
        <f t="shared" si="30"/>
        <v>2.96</v>
      </c>
      <c r="F116" s="137">
        <f t="shared" si="30"/>
        <v>2.96</v>
      </c>
      <c r="G116" s="137">
        <f t="shared" si="30"/>
        <v>2.96</v>
      </c>
      <c r="H116" s="137">
        <f t="shared" si="30"/>
        <v>2.96</v>
      </c>
      <c r="I116" s="137">
        <f t="shared" si="30"/>
        <v>2.96</v>
      </c>
      <c r="J116" s="137">
        <f t="shared" si="30"/>
        <v>2.96</v>
      </c>
      <c r="K116" s="137">
        <f t="shared" si="30"/>
        <v>2.96</v>
      </c>
      <c r="L116" s="137">
        <f t="shared" si="30"/>
        <v>2.96</v>
      </c>
      <c r="M116" s="137">
        <f t="shared" si="30"/>
        <v>2.96</v>
      </c>
      <c r="N116" s="137">
        <f t="shared" si="30"/>
        <v>2.96</v>
      </c>
      <c r="O116" s="137">
        <f t="shared" si="30"/>
        <v>2.96</v>
      </c>
      <c r="P116" s="137">
        <f t="shared" si="30"/>
        <v>2.96</v>
      </c>
      <c r="Q116" s="137">
        <f t="shared" si="30"/>
        <v>2.96</v>
      </c>
      <c r="R116" s="137">
        <f t="shared" si="30"/>
        <v>2.96</v>
      </c>
      <c r="S116" s="137">
        <f t="shared" si="30"/>
        <v>2.96</v>
      </c>
      <c r="T116" s="137">
        <f t="shared" si="31"/>
        <v>2.96</v>
      </c>
      <c r="U116" s="137">
        <f t="shared" si="31"/>
        <v>2.96</v>
      </c>
      <c r="V116" s="137">
        <f t="shared" si="31"/>
        <v>2.96</v>
      </c>
      <c r="W116" s="137">
        <f t="shared" si="31"/>
        <v>2.96</v>
      </c>
      <c r="X116" s="137">
        <f t="shared" si="31"/>
        <v>2.96</v>
      </c>
      <c r="Y116" s="137">
        <f t="shared" si="31"/>
        <v>2.96</v>
      </c>
      <c r="Z116" s="137">
        <f t="shared" si="31"/>
        <v>2.96</v>
      </c>
      <c r="AA116" s="137">
        <f t="shared" si="31"/>
        <v>2.96</v>
      </c>
      <c r="AB116" s="137">
        <f t="shared" si="31"/>
        <v>2.96</v>
      </c>
      <c r="AC116" s="137">
        <f t="shared" si="31"/>
        <v>2.96</v>
      </c>
      <c r="AD116" s="137">
        <f t="shared" si="31"/>
        <v>2.96</v>
      </c>
      <c r="AE116" s="137">
        <f t="shared" si="31"/>
        <v>2.96</v>
      </c>
      <c r="AF116" s="137">
        <f t="shared" si="31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7">
        <f t="shared" si="29"/>
        <v>8</v>
      </c>
      <c r="C117" s="136">
        <v>8</v>
      </c>
      <c r="D117" s="137">
        <f t="shared" si="30"/>
        <v>8</v>
      </c>
      <c r="E117" s="137">
        <f t="shared" si="30"/>
        <v>8</v>
      </c>
      <c r="F117" s="137">
        <f t="shared" si="30"/>
        <v>8</v>
      </c>
      <c r="G117" s="137">
        <f t="shared" si="30"/>
        <v>8</v>
      </c>
      <c r="H117" s="137">
        <f t="shared" si="30"/>
        <v>8</v>
      </c>
      <c r="I117" s="137">
        <f t="shared" si="30"/>
        <v>8</v>
      </c>
      <c r="J117" s="137">
        <f t="shared" si="30"/>
        <v>8</v>
      </c>
      <c r="K117" s="137">
        <f t="shared" si="30"/>
        <v>8</v>
      </c>
      <c r="L117" s="137">
        <f t="shared" si="30"/>
        <v>8</v>
      </c>
      <c r="M117" s="137">
        <f t="shared" si="30"/>
        <v>8</v>
      </c>
      <c r="N117" s="137">
        <f t="shared" si="30"/>
        <v>8</v>
      </c>
      <c r="O117" s="137">
        <f t="shared" si="30"/>
        <v>8</v>
      </c>
      <c r="P117" s="137">
        <f t="shared" si="30"/>
        <v>8</v>
      </c>
      <c r="Q117" s="137">
        <f t="shared" si="30"/>
        <v>8</v>
      </c>
      <c r="R117" s="137">
        <f t="shared" si="30"/>
        <v>8</v>
      </c>
      <c r="S117" s="137">
        <f t="shared" si="30"/>
        <v>8</v>
      </c>
      <c r="T117" s="137">
        <f t="shared" si="31"/>
        <v>8</v>
      </c>
      <c r="U117" s="137">
        <f t="shared" si="31"/>
        <v>8</v>
      </c>
      <c r="V117" s="137">
        <f t="shared" si="31"/>
        <v>8</v>
      </c>
      <c r="W117" s="137">
        <f t="shared" si="31"/>
        <v>8</v>
      </c>
      <c r="X117" s="137">
        <f t="shared" si="31"/>
        <v>8</v>
      </c>
      <c r="Y117" s="137">
        <f t="shared" si="31"/>
        <v>8</v>
      </c>
      <c r="Z117" s="137">
        <f t="shared" si="31"/>
        <v>8</v>
      </c>
      <c r="AA117" s="137">
        <f t="shared" si="31"/>
        <v>8</v>
      </c>
      <c r="AB117" s="137">
        <f t="shared" si="31"/>
        <v>8</v>
      </c>
      <c r="AC117" s="137">
        <f t="shared" si="31"/>
        <v>8</v>
      </c>
      <c r="AD117" s="137">
        <f t="shared" si="31"/>
        <v>8</v>
      </c>
      <c r="AE117" s="137">
        <f t="shared" si="31"/>
        <v>8</v>
      </c>
      <c r="AF117" s="137">
        <f t="shared" si="31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7">
        <f t="shared" si="29"/>
        <v>7</v>
      </c>
      <c r="C118" s="136">
        <v>7</v>
      </c>
      <c r="D118" s="137">
        <f>C118</f>
        <v>7</v>
      </c>
      <c r="E118" s="137">
        <f t="shared" si="30"/>
        <v>7</v>
      </c>
      <c r="F118" s="137">
        <f t="shared" si="30"/>
        <v>7</v>
      </c>
      <c r="G118" s="137">
        <f t="shared" si="30"/>
        <v>7</v>
      </c>
      <c r="H118" s="137">
        <f t="shared" si="30"/>
        <v>7</v>
      </c>
      <c r="I118" s="137">
        <f t="shared" si="30"/>
        <v>7</v>
      </c>
      <c r="J118" s="137">
        <f t="shared" si="30"/>
        <v>7</v>
      </c>
      <c r="K118" s="137">
        <f t="shared" si="30"/>
        <v>7</v>
      </c>
      <c r="L118" s="137">
        <f t="shared" si="30"/>
        <v>7</v>
      </c>
      <c r="M118" s="137">
        <f t="shared" si="30"/>
        <v>7</v>
      </c>
      <c r="N118" s="137">
        <f t="shared" si="30"/>
        <v>7</v>
      </c>
      <c r="O118" s="137">
        <f t="shared" si="30"/>
        <v>7</v>
      </c>
      <c r="P118" s="137">
        <f t="shared" si="30"/>
        <v>7</v>
      </c>
      <c r="Q118" s="137">
        <f t="shared" si="30"/>
        <v>7</v>
      </c>
      <c r="R118" s="137">
        <f t="shared" si="30"/>
        <v>7</v>
      </c>
      <c r="S118" s="137">
        <f t="shared" si="30"/>
        <v>7</v>
      </c>
      <c r="T118" s="137">
        <f t="shared" si="31"/>
        <v>7</v>
      </c>
      <c r="U118" s="137">
        <f t="shared" si="31"/>
        <v>7</v>
      </c>
      <c r="V118" s="137">
        <f t="shared" si="31"/>
        <v>7</v>
      </c>
      <c r="W118" s="137">
        <f t="shared" si="31"/>
        <v>7</v>
      </c>
      <c r="X118" s="137">
        <f t="shared" si="31"/>
        <v>7</v>
      </c>
      <c r="Y118" s="137">
        <f t="shared" si="31"/>
        <v>7</v>
      </c>
      <c r="Z118" s="137">
        <f t="shared" si="31"/>
        <v>7</v>
      </c>
      <c r="AA118" s="137">
        <f t="shared" si="31"/>
        <v>7</v>
      </c>
      <c r="AB118" s="137">
        <f t="shared" si="31"/>
        <v>7</v>
      </c>
      <c r="AC118" s="137">
        <f t="shared" si="31"/>
        <v>7</v>
      </c>
      <c r="AD118" s="137">
        <f t="shared" si="31"/>
        <v>7</v>
      </c>
      <c r="AE118" s="137">
        <f t="shared" si="31"/>
        <v>7</v>
      </c>
      <c r="AF118" s="137">
        <f t="shared" si="31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7">
        <f t="shared" si="29"/>
        <v>3.47</v>
      </c>
      <c r="C119" s="136">
        <v>3.47</v>
      </c>
      <c r="D119" s="137">
        <f t="shared" ref="D119:S128" si="32">C119</f>
        <v>3.47</v>
      </c>
      <c r="E119" s="137">
        <f t="shared" si="32"/>
        <v>3.47</v>
      </c>
      <c r="F119" s="137">
        <f t="shared" si="32"/>
        <v>3.47</v>
      </c>
      <c r="G119" s="137">
        <f t="shared" si="32"/>
        <v>3.47</v>
      </c>
      <c r="H119" s="137">
        <f t="shared" si="32"/>
        <v>3.47</v>
      </c>
      <c r="I119" s="137">
        <f t="shared" si="32"/>
        <v>3.47</v>
      </c>
      <c r="J119" s="137">
        <f t="shared" si="32"/>
        <v>3.47</v>
      </c>
      <c r="K119" s="137">
        <f t="shared" si="32"/>
        <v>3.47</v>
      </c>
      <c r="L119" s="137">
        <f t="shared" si="32"/>
        <v>3.47</v>
      </c>
      <c r="M119" s="137">
        <f t="shared" si="32"/>
        <v>3.47</v>
      </c>
      <c r="N119" s="137">
        <f t="shared" si="32"/>
        <v>3.47</v>
      </c>
      <c r="O119" s="137">
        <f t="shared" si="32"/>
        <v>3.47</v>
      </c>
      <c r="P119" s="137">
        <f t="shared" si="32"/>
        <v>3.47</v>
      </c>
      <c r="Q119" s="137">
        <f t="shared" si="32"/>
        <v>3.47</v>
      </c>
      <c r="R119" s="137">
        <f t="shared" si="32"/>
        <v>3.47</v>
      </c>
      <c r="S119" s="137">
        <f t="shared" si="32"/>
        <v>3.47</v>
      </c>
      <c r="T119" s="137">
        <f t="shared" si="31"/>
        <v>3.47</v>
      </c>
      <c r="U119" s="137">
        <f t="shared" si="31"/>
        <v>3.47</v>
      </c>
      <c r="V119" s="137">
        <f t="shared" si="31"/>
        <v>3.47</v>
      </c>
      <c r="W119" s="137">
        <f t="shared" si="31"/>
        <v>3.47</v>
      </c>
      <c r="X119" s="137">
        <f t="shared" si="31"/>
        <v>3.47</v>
      </c>
      <c r="Y119" s="137">
        <f t="shared" si="31"/>
        <v>3.47</v>
      </c>
      <c r="Z119" s="137">
        <f t="shared" si="31"/>
        <v>3.47</v>
      </c>
      <c r="AA119" s="137">
        <f t="shared" si="31"/>
        <v>3.47</v>
      </c>
      <c r="AB119" s="137">
        <f t="shared" si="31"/>
        <v>3.47</v>
      </c>
      <c r="AC119" s="137">
        <f t="shared" si="31"/>
        <v>3.47</v>
      </c>
      <c r="AD119" s="137">
        <f t="shared" si="31"/>
        <v>3.47</v>
      </c>
      <c r="AE119" s="137">
        <f t="shared" si="31"/>
        <v>3.47</v>
      </c>
      <c r="AF119" s="137">
        <f t="shared" si="31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7">
        <f t="shared" si="29"/>
        <v>2.1</v>
      </c>
      <c r="C120" s="136">
        <v>2.1</v>
      </c>
      <c r="D120" s="137">
        <f t="shared" si="32"/>
        <v>2.1</v>
      </c>
      <c r="E120" s="137">
        <f t="shared" si="32"/>
        <v>2.1</v>
      </c>
      <c r="F120" s="137">
        <f t="shared" si="32"/>
        <v>2.1</v>
      </c>
      <c r="G120" s="137">
        <f t="shared" si="32"/>
        <v>2.1</v>
      </c>
      <c r="H120" s="137">
        <f t="shared" si="32"/>
        <v>2.1</v>
      </c>
      <c r="I120" s="137">
        <f t="shared" si="32"/>
        <v>2.1</v>
      </c>
      <c r="J120" s="137">
        <f t="shared" si="32"/>
        <v>2.1</v>
      </c>
      <c r="K120" s="137">
        <f t="shared" si="32"/>
        <v>2.1</v>
      </c>
      <c r="L120" s="137">
        <f t="shared" si="32"/>
        <v>2.1</v>
      </c>
      <c r="M120" s="137">
        <f t="shared" si="32"/>
        <v>2.1</v>
      </c>
      <c r="N120" s="137">
        <f t="shared" si="32"/>
        <v>2.1</v>
      </c>
      <c r="O120" s="137">
        <f t="shared" si="32"/>
        <v>2.1</v>
      </c>
      <c r="P120" s="137">
        <f t="shared" si="32"/>
        <v>2.1</v>
      </c>
      <c r="Q120" s="137">
        <f t="shared" si="32"/>
        <v>2.1</v>
      </c>
      <c r="R120" s="137">
        <f t="shared" si="32"/>
        <v>2.1</v>
      </c>
      <c r="S120" s="137">
        <f t="shared" si="32"/>
        <v>2.1</v>
      </c>
      <c r="T120" s="137">
        <f t="shared" si="31"/>
        <v>2.1</v>
      </c>
      <c r="U120" s="137">
        <f t="shared" si="31"/>
        <v>2.1</v>
      </c>
      <c r="V120" s="137">
        <f t="shared" si="31"/>
        <v>2.1</v>
      </c>
      <c r="W120" s="137">
        <f t="shared" si="31"/>
        <v>2.1</v>
      </c>
      <c r="X120" s="137">
        <f t="shared" si="31"/>
        <v>2.1</v>
      </c>
      <c r="Y120" s="137">
        <f t="shared" si="31"/>
        <v>2.1</v>
      </c>
      <c r="Z120" s="137">
        <f t="shared" si="31"/>
        <v>2.1</v>
      </c>
      <c r="AA120" s="137">
        <f t="shared" si="31"/>
        <v>2.1</v>
      </c>
      <c r="AB120" s="137">
        <f t="shared" si="31"/>
        <v>2.1</v>
      </c>
      <c r="AC120" s="137">
        <f t="shared" si="31"/>
        <v>2.1</v>
      </c>
      <c r="AD120" s="137">
        <f t="shared" si="31"/>
        <v>2.1</v>
      </c>
      <c r="AE120" s="137">
        <f t="shared" si="31"/>
        <v>2.1</v>
      </c>
      <c r="AF120" s="137">
        <f t="shared" si="31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7">
        <f t="shared" si="29"/>
        <v>9.3000000000000007</v>
      </c>
      <c r="C121" s="136">
        <v>9.3000000000000007</v>
      </c>
      <c r="D121" s="137">
        <f t="shared" si="32"/>
        <v>9.3000000000000007</v>
      </c>
      <c r="E121" s="137">
        <f t="shared" si="32"/>
        <v>9.3000000000000007</v>
      </c>
      <c r="F121" s="137">
        <f t="shared" si="32"/>
        <v>9.3000000000000007</v>
      </c>
      <c r="G121" s="137">
        <f t="shared" si="32"/>
        <v>9.3000000000000007</v>
      </c>
      <c r="H121" s="137">
        <f t="shared" si="32"/>
        <v>9.3000000000000007</v>
      </c>
      <c r="I121" s="137">
        <f t="shared" si="32"/>
        <v>9.3000000000000007</v>
      </c>
      <c r="J121" s="137">
        <f t="shared" si="32"/>
        <v>9.3000000000000007</v>
      </c>
      <c r="K121" s="137">
        <f t="shared" si="32"/>
        <v>9.3000000000000007</v>
      </c>
      <c r="L121" s="137">
        <f t="shared" si="32"/>
        <v>9.3000000000000007</v>
      </c>
      <c r="M121" s="137">
        <f t="shared" si="32"/>
        <v>9.3000000000000007</v>
      </c>
      <c r="N121" s="137">
        <f t="shared" si="32"/>
        <v>9.3000000000000007</v>
      </c>
      <c r="O121" s="137">
        <f t="shared" si="32"/>
        <v>9.3000000000000007</v>
      </c>
      <c r="P121" s="137">
        <f t="shared" si="32"/>
        <v>9.3000000000000007</v>
      </c>
      <c r="Q121" s="137">
        <f t="shared" si="32"/>
        <v>9.3000000000000007</v>
      </c>
      <c r="R121" s="137">
        <f t="shared" si="32"/>
        <v>9.3000000000000007</v>
      </c>
      <c r="S121" s="137">
        <f t="shared" si="32"/>
        <v>9.3000000000000007</v>
      </c>
      <c r="T121" s="137">
        <f t="shared" si="31"/>
        <v>9.3000000000000007</v>
      </c>
      <c r="U121" s="137">
        <f t="shared" si="31"/>
        <v>9.3000000000000007</v>
      </c>
      <c r="V121" s="137">
        <f t="shared" si="31"/>
        <v>9.3000000000000007</v>
      </c>
      <c r="W121" s="137">
        <f t="shared" si="31"/>
        <v>9.3000000000000007</v>
      </c>
      <c r="X121" s="137">
        <f t="shared" si="31"/>
        <v>9.3000000000000007</v>
      </c>
      <c r="Y121" s="137">
        <f t="shared" si="31"/>
        <v>9.3000000000000007</v>
      </c>
      <c r="Z121" s="137">
        <f t="shared" si="31"/>
        <v>9.3000000000000007</v>
      </c>
      <c r="AA121" s="137">
        <f t="shared" si="31"/>
        <v>9.3000000000000007</v>
      </c>
      <c r="AB121" s="137">
        <f t="shared" si="31"/>
        <v>9.3000000000000007</v>
      </c>
      <c r="AC121" s="137">
        <f t="shared" si="31"/>
        <v>9.3000000000000007</v>
      </c>
      <c r="AD121" s="137">
        <f t="shared" si="31"/>
        <v>9.3000000000000007</v>
      </c>
      <c r="AE121" s="137">
        <f t="shared" si="31"/>
        <v>9.3000000000000007</v>
      </c>
      <c r="AF121" s="137">
        <f t="shared" si="31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7">
        <f t="shared" si="29"/>
        <v>0</v>
      </c>
      <c r="C122" s="136">
        <v>0</v>
      </c>
      <c r="D122" s="137">
        <f t="shared" si="32"/>
        <v>0</v>
      </c>
      <c r="E122" s="137">
        <f t="shared" si="32"/>
        <v>0</v>
      </c>
      <c r="F122" s="137">
        <f t="shared" si="32"/>
        <v>0</v>
      </c>
      <c r="G122" s="137">
        <f t="shared" si="32"/>
        <v>0</v>
      </c>
      <c r="H122" s="137">
        <f t="shared" si="32"/>
        <v>0</v>
      </c>
      <c r="I122" s="137">
        <f t="shared" si="32"/>
        <v>0</v>
      </c>
      <c r="J122" s="137">
        <f t="shared" si="32"/>
        <v>0</v>
      </c>
      <c r="K122" s="137">
        <f t="shared" si="32"/>
        <v>0</v>
      </c>
      <c r="L122" s="137">
        <f t="shared" si="32"/>
        <v>0</v>
      </c>
      <c r="M122" s="137">
        <f t="shared" si="32"/>
        <v>0</v>
      </c>
      <c r="N122" s="137">
        <f t="shared" si="32"/>
        <v>0</v>
      </c>
      <c r="O122" s="137">
        <f t="shared" si="32"/>
        <v>0</v>
      </c>
      <c r="P122" s="137">
        <f t="shared" si="32"/>
        <v>0</v>
      </c>
      <c r="Q122" s="137">
        <f t="shared" si="32"/>
        <v>0</v>
      </c>
      <c r="R122" s="137">
        <f t="shared" si="32"/>
        <v>0</v>
      </c>
      <c r="S122" s="137">
        <f t="shared" si="32"/>
        <v>0</v>
      </c>
      <c r="T122" s="137">
        <f t="shared" si="31"/>
        <v>0</v>
      </c>
      <c r="U122" s="137">
        <f t="shared" si="31"/>
        <v>0</v>
      </c>
      <c r="V122" s="137">
        <f t="shared" si="31"/>
        <v>0</v>
      </c>
      <c r="W122" s="137">
        <f t="shared" si="31"/>
        <v>0</v>
      </c>
      <c r="X122" s="137">
        <f t="shared" si="31"/>
        <v>0</v>
      </c>
      <c r="Y122" s="137">
        <f t="shared" si="31"/>
        <v>0</v>
      </c>
      <c r="Z122" s="137">
        <f t="shared" si="31"/>
        <v>0</v>
      </c>
      <c r="AA122" s="137">
        <f t="shared" si="31"/>
        <v>0</v>
      </c>
      <c r="AB122" s="137">
        <f t="shared" si="31"/>
        <v>0</v>
      </c>
      <c r="AC122" s="137">
        <f t="shared" si="31"/>
        <v>0</v>
      </c>
      <c r="AD122" s="137">
        <f t="shared" si="31"/>
        <v>0</v>
      </c>
      <c r="AE122" s="137">
        <f t="shared" si="31"/>
        <v>0</v>
      </c>
      <c r="AF122" s="137">
        <f t="shared" si="31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7">
        <f t="shared" si="29"/>
        <v>0</v>
      </c>
      <c r="C123" s="136">
        <v>0</v>
      </c>
      <c r="D123" s="137">
        <f t="shared" si="32"/>
        <v>0</v>
      </c>
      <c r="E123" s="137">
        <f t="shared" si="32"/>
        <v>0</v>
      </c>
      <c r="F123" s="137">
        <f t="shared" si="32"/>
        <v>0</v>
      </c>
      <c r="G123" s="137">
        <f t="shared" si="32"/>
        <v>0</v>
      </c>
      <c r="H123" s="137">
        <f t="shared" si="32"/>
        <v>0</v>
      </c>
      <c r="I123" s="137">
        <f t="shared" si="32"/>
        <v>0</v>
      </c>
      <c r="J123" s="137">
        <f t="shared" si="32"/>
        <v>0</v>
      </c>
      <c r="K123" s="137">
        <f t="shared" si="32"/>
        <v>0</v>
      </c>
      <c r="L123" s="137">
        <f t="shared" si="32"/>
        <v>0</v>
      </c>
      <c r="M123" s="137">
        <f t="shared" si="32"/>
        <v>0</v>
      </c>
      <c r="N123" s="137">
        <f t="shared" si="32"/>
        <v>0</v>
      </c>
      <c r="O123" s="137">
        <f t="shared" si="32"/>
        <v>0</v>
      </c>
      <c r="P123" s="137">
        <f t="shared" si="32"/>
        <v>0</v>
      </c>
      <c r="Q123" s="137">
        <f t="shared" si="32"/>
        <v>0</v>
      </c>
      <c r="R123" s="137">
        <f t="shared" si="32"/>
        <v>0</v>
      </c>
      <c r="S123" s="137">
        <f t="shared" si="32"/>
        <v>0</v>
      </c>
      <c r="T123" s="137">
        <f t="shared" si="31"/>
        <v>0</v>
      </c>
      <c r="U123" s="137">
        <f t="shared" si="31"/>
        <v>0</v>
      </c>
      <c r="V123" s="137">
        <f t="shared" si="31"/>
        <v>0</v>
      </c>
      <c r="W123" s="137">
        <f t="shared" si="31"/>
        <v>0</v>
      </c>
      <c r="X123" s="137">
        <f t="shared" si="31"/>
        <v>0</v>
      </c>
      <c r="Y123" s="137">
        <f t="shared" si="31"/>
        <v>0</v>
      </c>
      <c r="Z123" s="137">
        <f t="shared" si="31"/>
        <v>0</v>
      </c>
      <c r="AA123" s="137">
        <f t="shared" si="31"/>
        <v>0</v>
      </c>
      <c r="AB123" s="137">
        <f t="shared" si="31"/>
        <v>0</v>
      </c>
      <c r="AC123" s="137">
        <f t="shared" si="31"/>
        <v>0</v>
      </c>
      <c r="AD123" s="137">
        <f t="shared" si="31"/>
        <v>0</v>
      </c>
      <c r="AE123" s="137">
        <f t="shared" si="31"/>
        <v>0</v>
      </c>
      <c r="AF123" s="137">
        <f t="shared" si="31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7">
        <f t="shared" si="29"/>
        <v>5</v>
      </c>
      <c r="C124" s="136">
        <v>5</v>
      </c>
      <c r="D124" s="137">
        <f t="shared" si="32"/>
        <v>5</v>
      </c>
      <c r="E124" s="137">
        <f t="shared" si="32"/>
        <v>5</v>
      </c>
      <c r="F124" s="137">
        <f t="shared" si="32"/>
        <v>5</v>
      </c>
      <c r="G124" s="137">
        <f t="shared" si="32"/>
        <v>5</v>
      </c>
      <c r="H124" s="137">
        <f t="shared" si="32"/>
        <v>5</v>
      </c>
      <c r="I124" s="137">
        <f t="shared" si="32"/>
        <v>5</v>
      </c>
      <c r="J124" s="137">
        <f t="shared" si="32"/>
        <v>5</v>
      </c>
      <c r="K124" s="137">
        <f t="shared" si="32"/>
        <v>5</v>
      </c>
      <c r="L124" s="137">
        <f t="shared" si="32"/>
        <v>5</v>
      </c>
      <c r="M124" s="137">
        <f t="shared" si="32"/>
        <v>5</v>
      </c>
      <c r="N124" s="137">
        <f t="shared" si="32"/>
        <v>5</v>
      </c>
      <c r="O124" s="137">
        <f t="shared" si="32"/>
        <v>5</v>
      </c>
      <c r="P124" s="137">
        <f t="shared" si="32"/>
        <v>5</v>
      </c>
      <c r="Q124" s="137">
        <f t="shared" si="32"/>
        <v>5</v>
      </c>
      <c r="R124" s="137">
        <f t="shared" si="32"/>
        <v>5</v>
      </c>
      <c r="S124" s="137">
        <f t="shared" si="32"/>
        <v>5</v>
      </c>
      <c r="T124" s="137">
        <f t="shared" si="31"/>
        <v>5</v>
      </c>
      <c r="U124" s="137">
        <f t="shared" si="31"/>
        <v>5</v>
      </c>
      <c r="V124" s="137">
        <f t="shared" si="31"/>
        <v>5</v>
      </c>
      <c r="W124" s="137">
        <f t="shared" si="31"/>
        <v>5</v>
      </c>
      <c r="X124" s="137">
        <f t="shared" si="31"/>
        <v>5</v>
      </c>
      <c r="Y124" s="137">
        <f t="shared" si="31"/>
        <v>5</v>
      </c>
      <c r="Z124" s="137">
        <f t="shared" si="31"/>
        <v>5</v>
      </c>
      <c r="AA124" s="137">
        <f t="shared" si="31"/>
        <v>5</v>
      </c>
      <c r="AB124" s="137">
        <f t="shared" si="31"/>
        <v>5</v>
      </c>
      <c r="AC124" s="137">
        <f t="shared" si="31"/>
        <v>5</v>
      </c>
      <c r="AD124" s="137">
        <f t="shared" si="31"/>
        <v>5</v>
      </c>
      <c r="AE124" s="137">
        <f t="shared" si="31"/>
        <v>5</v>
      </c>
      <c r="AF124" s="137">
        <f t="shared" si="31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7">
        <f t="shared" si="29"/>
        <v>1</v>
      </c>
      <c r="C125" s="136">
        <v>1</v>
      </c>
      <c r="D125" s="137">
        <f t="shared" si="32"/>
        <v>1</v>
      </c>
      <c r="E125" s="137">
        <f t="shared" si="32"/>
        <v>1</v>
      </c>
      <c r="F125" s="137">
        <f t="shared" si="32"/>
        <v>1</v>
      </c>
      <c r="G125" s="137">
        <f t="shared" si="32"/>
        <v>1</v>
      </c>
      <c r="H125" s="137">
        <f t="shared" si="32"/>
        <v>1</v>
      </c>
      <c r="I125" s="137">
        <f t="shared" si="32"/>
        <v>1</v>
      </c>
      <c r="J125" s="137">
        <f t="shared" si="32"/>
        <v>1</v>
      </c>
      <c r="K125" s="137">
        <f t="shared" si="32"/>
        <v>1</v>
      </c>
      <c r="L125" s="137">
        <f t="shared" si="32"/>
        <v>1</v>
      </c>
      <c r="M125" s="137">
        <f t="shared" si="32"/>
        <v>1</v>
      </c>
      <c r="N125" s="137">
        <f t="shared" si="32"/>
        <v>1</v>
      </c>
      <c r="O125" s="137">
        <f t="shared" si="32"/>
        <v>1</v>
      </c>
      <c r="P125" s="137">
        <f t="shared" si="32"/>
        <v>1</v>
      </c>
      <c r="Q125" s="137">
        <f t="shared" si="32"/>
        <v>1</v>
      </c>
      <c r="R125" s="137">
        <f t="shared" si="32"/>
        <v>1</v>
      </c>
      <c r="S125" s="137">
        <f t="shared" si="32"/>
        <v>1</v>
      </c>
      <c r="T125" s="137">
        <f t="shared" si="31"/>
        <v>1</v>
      </c>
      <c r="U125" s="137">
        <f t="shared" si="31"/>
        <v>1</v>
      </c>
      <c r="V125" s="137">
        <f t="shared" si="31"/>
        <v>1</v>
      </c>
      <c r="W125" s="137">
        <f t="shared" si="31"/>
        <v>1</v>
      </c>
      <c r="X125" s="137">
        <f t="shared" si="31"/>
        <v>1</v>
      </c>
      <c r="Y125" s="137">
        <f t="shared" si="31"/>
        <v>1</v>
      </c>
      <c r="Z125" s="137">
        <f t="shared" si="31"/>
        <v>1</v>
      </c>
      <c r="AA125" s="137">
        <f t="shared" si="31"/>
        <v>1</v>
      </c>
      <c r="AB125" s="137">
        <f t="shared" si="31"/>
        <v>1</v>
      </c>
      <c r="AC125" s="137">
        <f t="shared" si="31"/>
        <v>1</v>
      </c>
      <c r="AD125" s="137">
        <f t="shared" si="31"/>
        <v>1</v>
      </c>
      <c r="AE125" s="137">
        <f t="shared" si="31"/>
        <v>1</v>
      </c>
      <c r="AF125" s="137">
        <f t="shared" si="31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7">
        <f t="shared" si="29"/>
        <v>1.58</v>
      </c>
      <c r="C126" s="136">
        <v>1.58</v>
      </c>
      <c r="D126" s="137">
        <f t="shared" si="32"/>
        <v>1.58</v>
      </c>
      <c r="E126" s="137">
        <f t="shared" si="32"/>
        <v>1.58</v>
      </c>
      <c r="F126" s="137">
        <f t="shared" si="32"/>
        <v>1.58</v>
      </c>
      <c r="G126" s="137">
        <f t="shared" si="32"/>
        <v>1.58</v>
      </c>
      <c r="H126" s="137">
        <f t="shared" si="32"/>
        <v>1.58</v>
      </c>
      <c r="I126" s="137">
        <f t="shared" si="32"/>
        <v>1.58</v>
      </c>
      <c r="J126" s="137">
        <f t="shared" si="32"/>
        <v>1.58</v>
      </c>
      <c r="K126" s="137">
        <f t="shared" si="32"/>
        <v>1.58</v>
      </c>
      <c r="L126" s="137">
        <f t="shared" si="32"/>
        <v>1.58</v>
      </c>
      <c r="M126" s="137">
        <f t="shared" si="32"/>
        <v>1.58</v>
      </c>
      <c r="N126" s="137">
        <f t="shared" si="32"/>
        <v>1.58</v>
      </c>
      <c r="O126" s="137">
        <f t="shared" si="32"/>
        <v>1.58</v>
      </c>
      <c r="P126" s="137">
        <f t="shared" si="32"/>
        <v>1.58</v>
      </c>
      <c r="Q126" s="137">
        <f t="shared" si="32"/>
        <v>1.58</v>
      </c>
      <c r="R126" s="137">
        <f t="shared" si="32"/>
        <v>1.58</v>
      </c>
      <c r="S126" s="137">
        <f t="shared" si="32"/>
        <v>1.58</v>
      </c>
      <c r="T126" s="137">
        <f t="shared" si="31"/>
        <v>1.58</v>
      </c>
      <c r="U126" s="137">
        <f t="shared" si="31"/>
        <v>1.58</v>
      </c>
      <c r="V126" s="137">
        <f t="shared" si="31"/>
        <v>1.58</v>
      </c>
      <c r="W126" s="137">
        <f t="shared" si="31"/>
        <v>1.58</v>
      </c>
      <c r="X126" s="137">
        <f t="shared" si="31"/>
        <v>1.58</v>
      </c>
      <c r="Y126" s="137">
        <f t="shared" si="31"/>
        <v>1.58</v>
      </c>
      <c r="Z126" s="137">
        <f t="shared" si="31"/>
        <v>1.58</v>
      </c>
      <c r="AA126" s="137">
        <f t="shared" si="31"/>
        <v>1.58</v>
      </c>
      <c r="AB126" s="137">
        <f t="shared" si="31"/>
        <v>1.58</v>
      </c>
      <c r="AC126" s="137">
        <f t="shared" si="31"/>
        <v>1.58</v>
      </c>
      <c r="AD126" s="137">
        <f t="shared" si="31"/>
        <v>1.58</v>
      </c>
      <c r="AE126" s="137">
        <f t="shared" si="31"/>
        <v>1.58</v>
      </c>
      <c r="AF126" s="137">
        <f t="shared" si="31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7">
        <f t="shared" si="29"/>
        <v>1.46</v>
      </c>
      <c r="C127" s="136">
        <v>1.46</v>
      </c>
      <c r="D127" s="137">
        <f t="shared" si="32"/>
        <v>1.46</v>
      </c>
      <c r="E127" s="137">
        <f t="shared" si="32"/>
        <v>1.46</v>
      </c>
      <c r="F127" s="137">
        <f t="shared" si="32"/>
        <v>1.46</v>
      </c>
      <c r="G127" s="137">
        <f t="shared" si="32"/>
        <v>1.46</v>
      </c>
      <c r="H127" s="137">
        <f t="shared" si="32"/>
        <v>1.46</v>
      </c>
      <c r="I127" s="137">
        <f t="shared" si="32"/>
        <v>1.46</v>
      </c>
      <c r="J127" s="137">
        <f t="shared" si="32"/>
        <v>1.46</v>
      </c>
      <c r="K127" s="137">
        <f t="shared" si="32"/>
        <v>1.46</v>
      </c>
      <c r="L127" s="137">
        <f t="shared" si="32"/>
        <v>1.46</v>
      </c>
      <c r="M127" s="137">
        <f t="shared" si="32"/>
        <v>1.46</v>
      </c>
      <c r="N127" s="137">
        <f t="shared" si="32"/>
        <v>1.46</v>
      </c>
      <c r="O127" s="137">
        <f t="shared" si="32"/>
        <v>1.46</v>
      </c>
      <c r="P127" s="137">
        <f t="shared" si="32"/>
        <v>1.46</v>
      </c>
      <c r="Q127" s="137">
        <f t="shared" si="32"/>
        <v>1.46</v>
      </c>
      <c r="R127" s="137">
        <f t="shared" si="32"/>
        <v>1.46</v>
      </c>
      <c r="S127" s="137">
        <f t="shared" si="32"/>
        <v>1.46</v>
      </c>
      <c r="T127" s="137">
        <f t="shared" ref="T127:AF128" si="33">S127</f>
        <v>1.46</v>
      </c>
      <c r="U127" s="137">
        <f t="shared" si="33"/>
        <v>1.46</v>
      </c>
      <c r="V127" s="137">
        <f t="shared" si="33"/>
        <v>1.46</v>
      </c>
      <c r="W127" s="137">
        <f t="shared" si="33"/>
        <v>1.46</v>
      </c>
      <c r="X127" s="137">
        <f t="shared" si="33"/>
        <v>1.46</v>
      </c>
      <c r="Y127" s="137">
        <f t="shared" si="33"/>
        <v>1.46</v>
      </c>
      <c r="Z127" s="137">
        <f t="shared" si="33"/>
        <v>1.46</v>
      </c>
      <c r="AA127" s="137">
        <f t="shared" si="33"/>
        <v>1.46</v>
      </c>
      <c r="AB127" s="137">
        <f t="shared" si="33"/>
        <v>1.46</v>
      </c>
      <c r="AC127" s="137">
        <f t="shared" si="33"/>
        <v>1.46</v>
      </c>
      <c r="AD127" s="137">
        <f t="shared" si="33"/>
        <v>1.46</v>
      </c>
      <c r="AE127" s="137">
        <f t="shared" si="33"/>
        <v>1.46</v>
      </c>
      <c r="AF127" s="137">
        <f t="shared" si="33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7">
        <f t="shared" si="29"/>
        <v>1.48</v>
      </c>
      <c r="C128" s="136">
        <v>1.48</v>
      </c>
      <c r="D128" s="137">
        <f t="shared" si="32"/>
        <v>1.48</v>
      </c>
      <c r="E128" s="137">
        <f t="shared" si="32"/>
        <v>1.48</v>
      </c>
      <c r="F128" s="137">
        <f t="shared" si="32"/>
        <v>1.48</v>
      </c>
      <c r="G128" s="137">
        <f t="shared" si="32"/>
        <v>1.48</v>
      </c>
      <c r="H128" s="137">
        <f t="shared" si="32"/>
        <v>1.48</v>
      </c>
      <c r="I128" s="137">
        <f t="shared" si="32"/>
        <v>1.48</v>
      </c>
      <c r="J128" s="137">
        <f t="shared" si="32"/>
        <v>1.48</v>
      </c>
      <c r="K128" s="137">
        <f t="shared" si="32"/>
        <v>1.48</v>
      </c>
      <c r="L128" s="137">
        <f t="shared" si="32"/>
        <v>1.48</v>
      </c>
      <c r="M128" s="137">
        <f t="shared" si="32"/>
        <v>1.48</v>
      </c>
      <c r="N128" s="137">
        <f t="shared" si="32"/>
        <v>1.48</v>
      </c>
      <c r="O128" s="137">
        <f t="shared" si="32"/>
        <v>1.48</v>
      </c>
      <c r="P128" s="137">
        <f t="shared" si="32"/>
        <v>1.48</v>
      </c>
      <c r="Q128" s="137">
        <f t="shared" si="32"/>
        <v>1.48</v>
      </c>
      <c r="R128" s="137">
        <f t="shared" si="32"/>
        <v>1.48</v>
      </c>
      <c r="S128" s="137">
        <f t="shared" si="32"/>
        <v>1.48</v>
      </c>
      <c r="T128" s="137">
        <f t="shared" si="33"/>
        <v>1.48</v>
      </c>
      <c r="U128" s="137">
        <f t="shared" si="33"/>
        <v>1.48</v>
      </c>
      <c r="V128" s="137">
        <f t="shared" si="33"/>
        <v>1.48</v>
      </c>
      <c r="W128" s="137">
        <f t="shared" si="33"/>
        <v>1.48</v>
      </c>
      <c r="X128" s="137">
        <f t="shared" si="33"/>
        <v>1.48</v>
      </c>
      <c r="Y128" s="137">
        <f t="shared" si="33"/>
        <v>1.48</v>
      </c>
      <c r="Z128" s="137">
        <f t="shared" si="33"/>
        <v>1.48</v>
      </c>
      <c r="AA128" s="137">
        <f t="shared" si="33"/>
        <v>1.48</v>
      </c>
      <c r="AB128" s="137">
        <f t="shared" si="33"/>
        <v>1.48</v>
      </c>
      <c r="AC128" s="137">
        <f t="shared" si="33"/>
        <v>1.48</v>
      </c>
      <c r="AD128" s="137">
        <f t="shared" si="33"/>
        <v>1.48</v>
      </c>
      <c r="AE128" s="137">
        <f t="shared" si="33"/>
        <v>1.48</v>
      </c>
      <c r="AF128" s="137">
        <f t="shared" si="33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7"/>
      <c r="C129" s="136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7">
        <f t="shared" ref="B130:B137" si="34">AF130</f>
        <v>2.2000000000000002</v>
      </c>
      <c r="C130" s="136">
        <v>2.2000000000000002</v>
      </c>
      <c r="D130" s="137">
        <f t="shared" ref="D130:S137" si="35">C130</f>
        <v>2.2000000000000002</v>
      </c>
      <c r="E130" s="137">
        <f t="shared" si="35"/>
        <v>2.2000000000000002</v>
      </c>
      <c r="F130" s="137">
        <f t="shared" si="35"/>
        <v>2.2000000000000002</v>
      </c>
      <c r="G130" s="137">
        <f t="shared" si="35"/>
        <v>2.2000000000000002</v>
      </c>
      <c r="H130" s="137">
        <f t="shared" si="35"/>
        <v>2.2000000000000002</v>
      </c>
      <c r="I130" s="137">
        <f t="shared" si="35"/>
        <v>2.2000000000000002</v>
      </c>
      <c r="J130" s="137">
        <f t="shared" si="35"/>
        <v>2.2000000000000002</v>
      </c>
      <c r="K130" s="137">
        <f t="shared" si="35"/>
        <v>2.2000000000000002</v>
      </c>
      <c r="L130" s="137">
        <f t="shared" si="35"/>
        <v>2.2000000000000002</v>
      </c>
      <c r="M130" s="137">
        <f t="shared" si="35"/>
        <v>2.2000000000000002</v>
      </c>
      <c r="N130" s="137">
        <f t="shared" si="35"/>
        <v>2.2000000000000002</v>
      </c>
      <c r="O130" s="137">
        <f t="shared" si="35"/>
        <v>2.2000000000000002</v>
      </c>
      <c r="P130" s="137">
        <f t="shared" si="35"/>
        <v>2.2000000000000002</v>
      </c>
      <c r="Q130" s="137">
        <f t="shared" si="35"/>
        <v>2.2000000000000002</v>
      </c>
      <c r="R130" s="137">
        <f t="shared" si="35"/>
        <v>2.2000000000000002</v>
      </c>
      <c r="S130" s="137">
        <f t="shared" si="35"/>
        <v>2.2000000000000002</v>
      </c>
      <c r="T130" s="137">
        <f t="shared" ref="T130:AF137" si="36">S130</f>
        <v>2.2000000000000002</v>
      </c>
      <c r="U130" s="137">
        <f t="shared" si="36"/>
        <v>2.2000000000000002</v>
      </c>
      <c r="V130" s="137">
        <f t="shared" si="36"/>
        <v>2.2000000000000002</v>
      </c>
      <c r="W130" s="137">
        <f t="shared" si="36"/>
        <v>2.2000000000000002</v>
      </c>
      <c r="X130" s="137">
        <f t="shared" si="36"/>
        <v>2.2000000000000002</v>
      </c>
      <c r="Y130" s="137">
        <f t="shared" si="36"/>
        <v>2.2000000000000002</v>
      </c>
      <c r="Z130" s="137">
        <f t="shared" si="36"/>
        <v>2.2000000000000002</v>
      </c>
      <c r="AA130" s="137">
        <f t="shared" si="36"/>
        <v>2.2000000000000002</v>
      </c>
      <c r="AB130" s="137">
        <f t="shared" si="36"/>
        <v>2.2000000000000002</v>
      </c>
      <c r="AC130" s="137">
        <f t="shared" si="36"/>
        <v>2.2000000000000002</v>
      </c>
      <c r="AD130" s="137">
        <f t="shared" si="36"/>
        <v>2.2000000000000002</v>
      </c>
      <c r="AE130" s="137">
        <f t="shared" si="36"/>
        <v>2.2000000000000002</v>
      </c>
      <c r="AF130" s="137">
        <f t="shared" si="36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7">
        <f t="shared" si="34"/>
        <v>2</v>
      </c>
      <c r="C131" s="136">
        <v>2</v>
      </c>
      <c r="D131" s="137">
        <f t="shared" si="35"/>
        <v>2</v>
      </c>
      <c r="E131" s="137">
        <f t="shared" si="35"/>
        <v>2</v>
      </c>
      <c r="F131" s="137">
        <f t="shared" si="35"/>
        <v>2</v>
      </c>
      <c r="G131" s="137">
        <f t="shared" si="35"/>
        <v>2</v>
      </c>
      <c r="H131" s="137">
        <f t="shared" si="35"/>
        <v>2</v>
      </c>
      <c r="I131" s="137">
        <f t="shared" si="35"/>
        <v>2</v>
      </c>
      <c r="J131" s="137">
        <f t="shared" si="35"/>
        <v>2</v>
      </c>
      <c r="K131" s="137">
        <f t="shared" si="35"/>
        <v>2</v>
      </c>
      <c r="L131" s="137">
        <f t="shared" si="35"/>
        <v>2</v>
      </c>
      <c r="M131" s="137">
        <f t="shared" si="35"/>
        <v>2</v>
      </c>
      <c r="N131" s="137">
        <f t="shared" si="35"/>
        <v>2</v>
      </c>
      <c r="O131" s="137">
        <f t="shared" si="35"/>
        <v>2</v>
      </c>
      <c r="P131" s="137">
        <f t="shared" si="35"/>
        <v>2</v>
      </c>
      <c r="Q131" s="137">
        <f t="shared" si="35"/>
        <v>2</v>
      </c>
      <c r="R131" s="137">
        <f t="shared" si="35"/>
        <v>2</v>
      </c>
      <c r="S131" s="137">
        <f t="shared" si="35"/>
        <v>2</v>
      </c>
      <c r="T131" s="137">
        <f t="shared" si="36"/>
        <v>2</v>
      </c>
      <c r="U131" s="137">
        <f t="shared" si="36"/>
        <v>2</v>
      </c>
      <c r="V131" s="137">
        <f t="shared" si="36"/>
        <v>2</v>
      </c>
      <c r="W131" s="137">
        <f t="shared" si="36"/>
        <v>2</v>
      </c>
      <c r="X131" s="137">
        <f t="shared" si="36"/>
        <v>2</v>
      </c>
      <c r="Y131" s="137">
        <f t="shared" si="36"/>
        <v>2</v>
      </c>
      <c r="Z131" s="137">
        <f t="shared" si="36"/>
        <v>2</v>
      </c>
      <c r="AA131" s="137">
        <f t="shared" si="36"/>
        <v>2</v>
      </c>
      <c r="AB131" s="137">
        <f t="shared" si="36"/>
        <v>2</v>
      </c>
      <c r="AC131" s="137">
        <f t="shared" si="36"/>
        <v>2</v>
      </c>
      <c r="AD131" s="137">
        <f t="shared" si="36"/>
        <v>2</v>
      </c>
      <c r="AE131" s="137">
        <f t="shared" si="36"/>
        <v>2</v>
      </c>
      <c r="AF131" s="137">
        <f t="shared" si="36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7">
        <f t="shared" si="34"/>
        <v>1.25</v>
      </c>
      <c r="C132" s="136">
        <v>1.25</v>
      </c>
      <c r="D132" s="137">
        <f t="shared" si="35"/>
        <v>1.25</v>
      </c>
      <c r="E132" s="137">
        <f t="shared" si="35"/>
        <v>1.25</v>
      </c>
      <c r="F132" s="137">
        <f t="shared" si="35"/>
        <v>1.25</v>
      </c>
      <c r="G132" s="137">
        <f t="shared" si="35"/>
        <v>1.25</v>
      </c>
      <c r="H132" s="137">
        <f t="shared" si="35"/>
        <v>1.25</v>
      </c>
      <c r="I132" s="137">
        <f t="shared" si="35"/>
        <v>1.25</v>
      </c>
      <c r="J132" s="137">
        <f t="shared" si="35"/>
        <v>1.25</v>
      </c>
      <c r="K132" s="137">
        <f t="shared" si="35"/>
        <v>1.25</v>
      </c>
      <c r="L132" s="137">
        <f t="shared" si="35"/>
        <v>1.25</v>
      </c>
      <c r="M132" s="137">
        <f t="shared" si="35"/>
        <v>1.25</v>
      </c>
      <c r="N132" s="137">
        <f t="shared" si="35"/>
        <v>1.25</v>
      </c>
      <c r="O132" s="137">
        <f t="shared" si="35"/>
        <v>1.25</v>
      </c>
      <c r="P132" s="137">
        <f t="shared" si="35"/>
        <v>1.25</v>
      </c>
      <c r="Q132" s="137">
        <f t="shared" si="35"/>
        <v>1.25</v>
      </c>
      <c r="R132" s="137">
        <f t="shared" si="35"/>
        <v>1.25</v>
      </c>
      <c r="S132" s="137">
        <f t="shared" si="35"/>
        <v>1.25</v>
      </c>
      <c r="T132" s="137">
        <f t="shared" si="36"/>
        <v>1.25</v>
      </c>
      <c r="U132" s="137">
        <f t="shared" si="36"/>
        <v>1.25</v>
      </c>
      <c r="V132" s="137">
        <f t="shared" si="36"/>
        <v>1.25</v>
      </c>
      <c r="W132" s="137">
        <f t="shared" si="36"/>
        <v>1.25</v>
      </c>
      <c r="X132" s="137">
        <f t="shared" si="36"/>
        <v>1.25</v>
      </c>
      <c r="Y132" s="137">
        <f t="shared" si="36"/>
        <v>1.25</v>
      </c>
      <c r="Z132" s="137">
        <f t="shared" si="36"/>
        <v>1.25</v>
      </c>
      <c r="AA132" s="137">
        <f t="shared" si="36"/>
        <v>1.25</v>
      </c>
      <c r="AB132" s="137">
        <f t="shared" si="36"/>
        <v>1.25</v>
      </c>
      <c r="AC132" s="137">
        <f t="shared" si="36"/>
        <v>1.25</v>
      </c>
      <c r="AD132" s="137">
        <f t="shared" si="36"/>
        <v>1.25</v>
      </c>
      <c r="AE132" s="137">
        <f t="shared" si="36"/>
        <v>1.25</v>
      </c>
      <c r="AF132" s="137">
        <f t="shared" si="36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7">
        <f t="shared" si="34"/>
        <v>1.1499999999999999</v>
      </c>
      <c r="C133" s="136">
        <v>1.1499999999999999</v>
      </c>
      <c r="D133" s="137">
        <f t="shared" si="35"/>
        <v>1.1499999999999999</v>
      </c>
      <c r="E133" s="137">
        <f t="shared" si="35"/>
        <v>1.1499999999999999</v>
      </c>
      <c r="F133" s="137">
        <f t="shared" si="35"/>
        <v>1.1499999999999999</v>
      </c>
      <c r="G133" s="137">
        <f t="shared" si="35"/>
        <v>1.1499999999999999</v>
      </c>
      <c r="H133" s="137">
        <f t="shared" si="35"/>
        <v>1.1499999999999999</v>
      </c>
      <c r="I133" s="137">
        <f t="shared" si="35"/>
        <v>1.1499999999999999</v>
      </c>
      <c r="J133" s="137">
        <f t="shared" si="35"/>
        <v>1.1499999999999999</v>
      </c>
      <c r="K133" s="137">
        <f t="shared" si="35"/>
        <v>1.1499999999999999</v>
      </c>
      <c r="L133" s="137">
        <f t="shared" si="35"/>
        <v>1.1499999999999999</v>
      </c>
      <c r="M133" s="137">
        <f t="shared" si="35"/>
        <v>1.1499999999999999</v>
      </c>
      <c r="N133" s="137">
        <f t="shared" si="35"/>
        <v>1.1499999999999999</v>
      </c>
      <c r="O133" s="137">
        <f t="shared" si="35"/>
        <v>1.1499999999999999</v>
      </c>
      <c r="P133" s="137">
        <f t="shared" si="35"/>
        <v>1.1499999999999999</v>
      </c>
      <c r="Q133" s="137">
        <f t="shared" si="35"/>
        <v>1.1499999999999999</v>
      </c>
      <c r="R133" s="137">
        <f t="shared" si="35"/>
        <v>1.1499999999999999</v>
      </c>
      <c r="S133" s="137">
        <f t="shared" si="35"/>
        <v>1.1499999999999999</v>
      </c>
      <c r="T133" s="137">
        <f t="shared" si="36"/>
        <v>1.1499999999999999</v>
      </c>
      <c r="U133" s="137">
        <f t="shared" si="36"/>
        <v>1.1499999999999999</v>
      </c>
      <c r="V133" s="137">
        <f t="shared" si="36"/>
        <v>1.1499999999999999</v>
      </c>
      <c r="W133" s="137">
        <f t="shared" si="36"/>
        <v>1.1499999999999999</v>
      </c>
      <c r="X133" s="137">
        <f t="shared" si="36"/>
        <v>1.1499999999999999</v>
      </c>
      <c r="Y133" s="137">
        <f t="shared" si="36"/>
        <v>1.1499999999999999</v>
      </c>
      <c r="Z133" s="137">
        <f t="shared" si="36"/>
        <v>1.1499999999999999</v>
      </c>
      <c r="AA133" s="137">
        <f t="shared" si="36"/>
        <v>1.1499999999999999</v>
      </c>
      <c r="AB133" s="137">
        <f t="shared" si="36"/>
        <v>1.1499999999999999</v>
      </c>
      <c r="AC133" s="137">
        <f t="shared" si="36"/>
        <v>1.1499999999999999</v>
      </c>
      <c r="AD133" s="137">
        <f t="shared" si="36"/>
        <v>1.1499999999999999</v>
      </c>
      <c r="AE133" s="137">
        <f t="shared" si="36"/>
        <v>1.1499999999999999</v>
      </c>
      <c r="AF133" s="137">
        <f t="shared" si="36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7">
        <f t="shared" si="34"/>
        <v>2.133</v>
      </c>
      <c r="C134" s="136">
        <v>2.133</v>
      </c>
      <c r="D134" s="137">
        <f t="shared" si="35"/>
        <v>2.133</v>
      </c>
      <c r="E134" s="137">
        <f t="shared" si="35"/>
        <v>2.133</v>
      </c>
      <c r="F134" s="137">
        <f t="shared" si="35"/>
        <v>2.133</v>
      </c>
      <c r="G134" s="137">
        <f t="shared" si="35"/>
        <v>2.133</v>
      </c>
      <c r="H134" s="137">
        <f t="shared" si="35"/>
        <v>2.133</v>
      </c>
      <c r="I134" s="137">
        <f t="shared" si="35"/>
        <v>2.133</v>
      </c>
      <c r="J134" s="137">
        <f t="shared" si="35"/>
        <v>2.133</v>
      </c>
      <c r="K134" s="137">
        <f t="shared" si="35"/>
        <v>2.133</v>
      </c>
      <c r="L134" s="137">
        <f t="shared" si="35"/>
        <v>2.133</v>
      </c>
      <c r="M134" s="137">
        <f t="shared" si="35"/>
        <v>2.133</v>
      </c>
      <c r="N134" s="137">
        <f t="shared" si="35"/>
        <v>2.133</v>
      </c>
      <c r="O134" s="137">
        <f t="shared" si="35"/>
        <v>2.133</v>
      </c>
      <c r="P134" s="137">
        <f t="shared" si="35"/>
        <v>2.133</v>
      </c>
      <c r="Q134" s="137">
        <f t="shared" si="35"/>
        <v>2.133</v>
      </c>
      <c r="R134" s="137">
        <f t="shared" si="35"/>
        <v>2.133</v>
      </c>
      <c r="S134" s="137">
        <f t="shared" si="35"/>
        <v>2.133</v>
      </c>
      <c r="T134" s="137">
        <f t="shared" si="36"/>
        <v>2.133</v>
      </c>
      <c r="U134" s="137">
        <f t="shared" si="36"/>
        <v>2.133</v>
      </c>
      <c r="V134" s="137">
        <f t="shared" si="36"/>
        <v>2.133</v>
      </c>
      <c r="W134" s="137">
        <f t="shared" si="36"/>
        <v>2.133</v>
      </c>
      <c r="X134" s="137">
        <f t="shared" si="36"/>
        <v>2.133</v>
      </c>
      <c r="Y134" s="137">
        <f t="shared" si="36"/>
        <v>2.133</v>
      </c>
      <c r="Z134" s="137">
        <f t="shared" si="36"/>
        <v>2.133</v>
      </c>
      <c r="AA134" s="137">
        <f t="shared" si="36"/>
        <v>2.133</v>
      </c>
      <c r="AB134" s="137">
        <f t="shared" si="36"/>
        <v>2.133</v>
      </c>
      <c r="AC134" s="137">
        <f t="shared" si="36"/>
        <v>2.133</v>
      </c>
      <c r="AD134" s="137">
        <f t="shared" si="36"/>
        <v>2.133</v>
      </c>
      <c r="AE134" s="137">
        <f t="shared" si="36"/>
        <v>2.133</v>
      </c>
      <c r="AF134" s="137">
        <f t="shared" si="36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7">
        <f t="shared" si="34"/>
        <v>2.09</v>
      </c>
      <c r="C135" s="136">
        <v>2.09</v>
      </c>
      <c r="D135" s="137">
        <f t="shared" si="35"/>
        <v>2.09</v>
      </c>
      <c r="E135" s="137">
        <f t="shared" si="35"/>
        <v>2.09</v>
      </c>
      <c r="F135" s="137">
        <f t="shared" si="35"/>
        <v>2.09</v>
      </c>
      <c r="G135" s="137">
        <f t="shared" si="35"/>
        <v>2.09</v>
      </c>
      <c r="H135" s="137">
        <f t="shared" si="35"/>
        <v>2.09</v>
      </c>
      <c r="I135" s="137">
        <f t="shared" si="35"/>
        <v>2.09</v>
      </c>
      <c r="J135" s="137">
        <f t="shared" si="35"/>
        <v>2.09</v>
      </c>
      <c r="K135" s="137">
        <f t="shared" si="35"/>
        <v>2.09</v>
      </c>
      <c r="L135" s="137">
        <f t="shared" si="35"/>
        <v>2.09</v>
      </c>
      <c r="M135" s="137">
        <f t="shared" si="35"/>
        <v>2.09</v>
      </c>
      <c r="N135" s="137">
        <f t="shared" si="35"/>
        <v>2.09</v>
      </c>
      <c r="O135" s="137">
        <f t="shared" si="35"/>
        <v>2.09</v>
      </c>
      <c r="P135" s="137">
        <f t="shared" si="35"/>
        <v>2.09</v>
      </c>
      <c r="Q135" s="137">
        <f t="shared" si="35"/>
        <v>2.09</v>
      </c>
      <c r="R135" s="137">
        <f t="shared" si="35"/>
        <v>2.09</v>
      </c>
      <c r="S135" s="137">
        <f t="shared" si="35"/>
        <v>2.09</v>
      </c>
      <c r="T135" s="137">
        <f t="shared" si="36"/>
        <v>2.09</v>
      </c>
      <c r="U135" s="137">
        <f t="shared" si="36"/>
        <v>2.09</v>
      </c>
      <c r="V135" s="137">
        <f t="shared" si="36"/>
        <v>2.09</v>
      </c>
      <c r="W135" s="137">
        <f t="shared" si="36"/>
        <v>2.09</v>
      </c>
      <c r="X135" s="137">
        <f t="shared" si="36"/>
        <v>2.09</v>
      </c>
      <c r="Y135" s="137">
        <f t="shared" si="36"/>
        <v>2.09</v>
      </c>
      <c r="Z135" s="137">
        <f t="shared" si="36"/>
        <v>2.09</v>
      </c>
      <c r="AA135" s="137">
        <f t="shared" si="36"/>
        <v>2.09</v>
      </c>
      <c r="AB135" s="137">
        <f t="shared" si="36"/>
        <v>2.09</v>
      </c>
      <c r="AC135" s="137">
        <f t="shared" si="36"/>
        <v>2.09</v>
      </c>
      <c r="AD135" s="137">
        <f t="shared" si="36"/>
        <v>2.09</v>
      </c>
      <c r="AE135" s="137">
        <f t="shared" si="36"/>
        <v>2.09</v>
      </c>
      <c r="AF135" s="137">
        <f t="shared" si="36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7">
        <f t="shared" si="34"/>
        <v>1.1399999999999999</v>
      </c>
      <c r="C136" s="136">
        <v>1.1399999999999999</v>
      </c>
      <c r="D136" s="137">
        <f t="shared" si="35"/>
        <v>1.1399999999999999</v>
      </c>
      <c r="E136" s="137">
        <f t="shared" si="35"/>
        <v>1.1399999999999999</v>
      </c>
      <c r="F136" s="137">
        <f t="shared" si="35"/>
        <v>1.1399999999999999</v>
      </c>
      <c r="G136" s="137">
        <f t="shared" si="35"/>
        <v>1.1399999999999999</v>
      </c>
      <c r="H136" s="137">
        <f t="shared" si="35"/>
        <v>1.1399999999999999</v>
      </c>
      <c r="I136" s="137">
        <f t="shared" si="35"/>
        <v>1.1399999999999999</v>
      </c>
      <c r="J136" s="137">
        <f t="shared" si="35"/>
        <v>1.1399999999999999</v>
      </c>
      <c r="K136" s="137">
        <f t="shared" si="35"/>
        <v>1.1399999999999999</v>
      </c>
      <c r="L136" s="137">
        <f t="shared" si="35"/>
        <v>1.1399999999999999</v>
      </c>
      <c r="M136" s="137">
        <f t="shared" si="35"/>
        <v>1.1399999999999999</v>
      </c>
      <c r="N136" s="137">
        <f t="shared" si="35"/>
        <v>1.1399999999999999</v>
      </c>
      <c r="O136" s="137">
        <f t="shared" si="35"/>
        <v>1.1399999999999999</v>
      </c>
      <c r="P136" s="137">
        <f t="shared" si="35"/>
        <v>1.1399999999999999</v>
      </c>
      <c r="Q136" s="137">
        <f t="shared" si="35"/>
        <v>1.1399999999999999</v>
      </c>
      <c r="R136" s="137">
        <f t="shared" si="35"/>
        <v>1.1399999999999999</v>
      </c>
      <c r="S136" s="137">
        <f t="shared" si="35"/>
        <v>1.1399999999999999</v>
      </c>
      <c r="T136" s="137">
        <f t="shared" si="36"/>
        <v>1.1399999999999999</v>
      </c>
      <c r="U136" s="137">
        <f t="shared" si="36"/>
        <v>1.1399999999999999</v>
      </c>
      <c r="V136" s="137">
        <f t="shared" si="36"/>
        <v>1.1399999999999999</v>
      </c>
      <c r="W136" s="137">
        <f t="shared" si="36"/>
        <v>1.1399999999999999</v>
      </c>
      <c r="X136" s="137">
        <f t="shared" si="36"/>
        <v>1.1399999999999999</v>
      </c>
      <c r="Y136" s="137">
        <f t="shared" si="36"/>
        <v>1.1399999999999999</v>
      </c>
      <c r="Z136" s="137">
        <f t="shared" si="36"/>
        <v>1.1399999999999999</v>
      </c>
      <c r="AA136" s="137">
        <f t="shared" si="36"/>
        <v>1.1399999999999999</v>
      </c>
      <c r="AB136" s="137">
        <f t="shared" si="36"/>
        <v>1.1399999999999999</v>
      </c>
      <c r="AC136" s="137">
        <f t="shared" si="36"/>
        <v>1.1399999999999999</v>
      </c>
      <c r="AD136" s="137">
        <f t="shared" si="36"/>
        <v>1.1399999999999999</v>
      </c>
      <c r="AE136" s="137">
        <f t="shared" si="36"/>
        <v>1.1399999999999999</v>
      </c>
      <c r="AF136" s="137">
        <f t="shared" si="36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7">
        <f t="shared" si="34"/>
        <v>0.82</v>
      </c>
      <c r="C137" s="136">
        <v>0.82</v>
      </c>
      <c r="D137" s="137">
        <f t="shared" si="35"/>
        <v>0.82</v>
      </c>
      <c r="E137" s="137">
        <f t="shared" si="35"/>
        <v>0.82</v>
      </c>
      <c r="F137" s="137">
        <f t="shared" si="35"/>
        <v>0.82</v>
      </c>
      <c r="G137" s="137">
        <f t="shared" si="35"/>
        <v>0.82</v>
      </c>
      <c r="H137" s="137">
        <f t="shared" si="35"/>
        <v>0.82</v>
      </c>
      <c r="I137" s="137">
        <f t="shared" si="35"/>
        <v>0.82</v>
      </c>
      <c r="J137" s="137">
        <f t="shared" si="35"/>
        <v>0.82</v>
      </c>
      <c r="K137" s="137">
        <f t="shared" si="35"/>
        <v>0.82</v>
      </c>
      <c r="L137" s="137">
        <f t="shared" si="35"/>
        <v>0.82</v>
      </c>
      <c r="M137" s="137">
        <f t="shared" si="35"/>
        <v>0.82</v>
      </c>
      <c r="N137" s="137">
        <f t="shared" si="35"/>
        <v>0.82</v>
      </c>
      <c r="O137" s="137">
        <f t="shared" si="35"/>
        <v>0.82</v>
      </c>
      <c r="P137" s="137">
        <f t="shared" si="35"/>
        <v>0.82</v>
      </c>
      <c r="Q137" s="137">
        <f t="shared" si="35"/>
        <v>0.82</v>
      </c>
      <c r="R137" s="137">
        <f t="shared" si="35"/>
        <v>0.82</v>
      </c>
      <c r="S137" s="137">
        <f t="shared" si="35"/>
        <v>0.82</v>
      </c>
      <c r="T137" s="137">
        <f t="shared" si="36"/>
        <v>0.82</v>
      </c>
      <c r="U137" s="137">
        <f t="shared" si="36"/>
        <v>0.82</v>
      </c>
      <c r="V137" s="137">
        <f t="shared" si="36"/>
        <v>0.82</v>
      </c>
      <c r="W137" s="137">
        <f t="shared" si="36"/>
        <v>0.82</v>
      </c>
      <c r="X137" s="137">
        <f t="shared" si="36"/>
        <v>0.82</v>
      </c>
      <c r="Y137" s="137">
        <f t="shared" si="36"/>
        <v>0.82</v>
      </c>
      <c r="Z137" s="137">
        <f t="shared" si="36"/>
        <v>0.82</v>
      </c>
      <c r="AA137" s="137">
        <f t="shared" si="36"/>
        <v>0.82</v>
      </c>
      <c r="AB137" s="137">
        <f t="shared" si="36"/>
        <v>0.82</v>
      </c>
      <c r="AC137" s="137">
        <f t="shared" si="36"/>
        <v>0.82</v>
      </c>
      <c r="AD137" s="137">
        <f t="shared" si="36"/>
        <v>0.82</v>
      </c>
      <c r="AE137" s="137">
        <f t="shared" si="36"/>
        <v>0.82</v>
      </c>
      <c r="AF137" s="137">
        <f t="shared" si="36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7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7">
        <f t="shared" ref="B139:B145" si="37">AF139</f>
        <v>2</v>
      </c>
      <c r="C139" s="136">
        <v>2</v>
      </c>
      <c r="D139" s="137">
        <f t="shared" ref="D139:S145" si="38">C139</f>
        <v>2</v>
      </c>
      <c r="E139" s="137">
        <f t="shared" si="38"/>
        <v>2</v>
      </c>
      <c r="F139" s="137">
        <f t="shared" si="38"/>
        <v>2</v>
      </c>
      <c r="G139" s="137">
        <f t="shared" si="38"/>
        <v>2</v>
      </c>
      <c r="H139" s="137">
        <f t="shared" si="38"/>
        <v>2</v>
      </c>
      <c r="I139" s="137">
        <f t="shared" si="38"/>
        <v>2</v>
      </c>
      <c r="J139" s="137">
        <f t="shared" si="38"/>
        <v>2</v>
      </c>
      <c r="K139" s="137">
        <f t="shared" si="38"/>
        <v>2</v>
      </c>
      <c r="L139" s="137">
        <f t="shared" si="38"/>
        <v>2</v>
      </c>
      <c r="M139" s="137">
        <f t="shared" si="38"/>
        <v>2</v>
      </c>
      <c r="N139" s="137">
        <f t="shared" si="38"/>
        <v>2</v>
      </c>
      <c r="O139" s="137">
        <f t="shared" si="38"/>
        <v>2</v>
      </c>
      <c r="P139" s="137">
        <f t="shared" si="38"/>
        <v>2</v>
      </c>
      <c r="Q139" s="137">
        <f t="shared" si="38"/>
        <v>2</v>
      </c>
      <c r="R139" s="137">
        <f t="shared" si="38"/>
        <v>2</v>
      </c>
      <c r="S139" s="137">
        <f t="shared" si="38"/>
        <v>2</v>
      </c>
      <c r="T139" s="137">
        <f t="shared" ref="T139:AF145" si="39">S139</f>
        <v>2</v>
      </c>
      <c r="U139" s="137">
        <f t="shared" si="39"/>
        <v>2</v>
      </c>
      <c r="V139" s="137">
        <f t="shared" si="39"/>
        <v>2</v>
      </c>
      <c r="W139" s="137">
        <f t="shared" si="39"/>
        <v>2</v>
      </c>
      <c r="X139" s="137">
        <f t="shared" si="39"/>
        <v>2</v>
      </c>
      <c r="Y139" s="137">
        <f t="shared" si="39"/>
        <v>2</v>
      </c>
      <c r="Z139" s="137">
        <f t="shared" si="39"/>
        <v>2</v>
      </c>
      <c r="AA139" s="137">
        <f t="shared" si="39"/>
        <v>2</v>
      </c>
      <c r="AB139" s="137">
        <f t="shared" si="39"/>
        <v>2</v>
      </c>
      <c r="AC139" s="137">
        <f t="shared" si="39"/>
        <v>2</v>
      </c>
      <c r="AD139" s="137">
        <f t="shared" si="39"/>
        <v>2</v>
      </c>
      <c r="AE139" s="137">
        <f t="shared" si="39"/>
        <v>2</v>
      </c>
      <c r="AF139" s="137">
        <f t="shared" si="39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7">
        <f t="shared" si="37"/>
        <v>5.61</v>
      </c>
      <c r="C140" s="136">
        <v>5.61</v>
      </c>
      <c r="D140" s="137">
        <f t="shared" si="38"/>
        <v>5.61</v>
      </c>
      <c r="E140" s="137">
        <f t="shared" si="38"/>
        <v>5.61</v>
      </c>
      <c r="F140" s="137">
        <f t="shared" si="38"/>
        <v>5.61</v>
      </c>
      <c r="G140" s="137">
        <f t="shared" si="38"/>
        <v>5.61</v>
      </c>
      <c r="H140" s="137">
        <f t="shared" si="38"/>
        <v>5.61</v>
      </c>
      <c r="I140" s="137">
        <f t="shared" si="38"/>
        <v>5.61</v>
      </c>
      <c r="J140" s="137">
        <f t="shared" si="38"/>
        <v>5.61</v>
      </c>
      <c r="K140" s="137">
        <f t="shared" si="38"/>
        <v>5.61</v>
      </c>
      <c r="L140" s="137">
        <f t="shared" si="38"/>
        <v>5.61</v>
      </c>
      <c r="M140" s="137">
        <f t="shared" si="38"/>
        <v>5.61</v>
      </c>
      <c r="N140" s="137">
        <f t="shared" si="38"/>
        <v>5.61</v>
      </c>
      <c r="O140" s="137">
        <f t="shared" si="38"/>
        <v>5.61</v>
      </c>
      <c r="P140" s="137">
        <f t="shared" si="38"/>
        <v>5.61</v>
      </c>
      <c r="Q140" s="137">
        <f t="shared" si="38"/>
        <v>5.61</v>
      </c>
      <c r="R140" s="137">
        <f t="shared" si="38"/>
        <v>5.61</v>
      </c>
      <c r="S140" s="137">
        <f t="shared" si="38"/>
        <v>5.61</v>
      </c>
      <c r="T140" s="137">
        <f t="shared" si="39"/>
        <v>5.61</v>
      </c>
      <c r="U140" s="137">
        <f t="shared" si="39"/>
        <v>5.61</v>
      </c>
      <c r="V140" s="137">
        <f t="shared" si="39"/>
        <v>5.61</v>
      </c>
      <c r="W140" s="137">
        <f t="shared" si="39"/>
        <v>5.61</v>
      </c>
      <c r="X140" s="137">
        <f t="shared" si="39"/>
        <v>5.61</v>
      </c>
      <c r="Y140" s="137">
        <f t="shared" si="39"/>
        <v>5.61</v>
      </c>
      <c r="Z140" s="137">
        <f t="shared" si="39"/>
        <v>5.61</v>
      </c>
      <c r="AA140" s="137">
        <f t="shared" si="39"/>
        <v>5.61</v>
      </c>
      <c r="AB140" s="137">
        <f t="shared" si="39"/>
        <v>5.61</v>
      </c>
      <c r="AC140" s="137">
        <f t="shared" si="39"/>
        <v>5.61</v>
      </c>
      <c r="AD140" s="137">
        <f t="shared" si="39"/>
        <v>5.61</v>
      </c>
      <c r="AE140" s="137">
        <f t="shared" si="39"/>
        <v>5.61</v>
      </c>
      <c r="AF140" s="137">
        <f t="shared" si="39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7">
        <f t="shared" si="37"/>
        <v>1.25</v>
      </c>
      <c r="C141" s="136">
        <v>1.25</v>
      </c>
      <c r="D141" s="137">
        <f t="shared" si="38"/>
        <v>1.25</v>
      </c>
      <c r="E141" s="137">
        <f t="shared" si="38"/>
        <v>1.25</v>
      </c>
      <c r="F141" s="137">
        <f t="shared" si="38"/>
        <v>1.25</v>
      </c>
      <c r="G141" s="137">
        <f t="shared" si="38"/>
        <v>1.25</v>
      </c>
      <c r="H141" s="137">
        <f t="shared" si="38"/>
        <v>1.25</v>
      </c>
      <c r="I141" s="137">
        <f t="shared" si="38"/>
        <v>1.25</v>
      </c>
      <c r="J141" s="137">
        <f t="shared" si="38"/>
        <v>1.25</v>
      </c>
      <c r="K141" s="137">
        <f t="shared" si="38"/>
        <v>1.25</v>
      </c>
      <c r="L141" s="137">
        <f t="shared" si="38"/>
        <v>1.25</v>
      </c>
      <c r="M141" s="137">
        <f t="shared" si="38"/>
        <v>1.25</v>
      </c>
      <c r="N141" s="137">
        <f t="shared" si="38"/>
        <v>1.25</v>
      </c>
      <c r="O141" s="137">
        <f t="shared" si="38"/>
        <v>1.25</v>
      </c>
      <c r="P141" s="137">
        <f t="shared" si="38"/>
        <v>1.25</v>
      </c>
      <c r="Q141" s="137">
        <f t="shared" si="38"/>
        <v>1.25</v>
      </c>
      <c r="R141" s="137">
        <f t="shared" si="38"/>
        <v>1.25</v>
      </c>
      <c r="S141" s="137">
        <f t="shared" si="38"/>
        <v>1.25</v>
      </c>
      <c r="T141" s="137">
        <f t="shared" si="39"/>
        <v>1.25</v>
      </c>
      <c r="U141" s="137">
        <f t="shared" si="39"/>
        <v>1.25</v>
      </c>
      <c r="V141" s="137">
        <f t="shared" si="39"/>
        <v>1.25</v>
      </c>
      <c r="W141" s="137">
        <f t="shared" si="39"/>
        <v>1.25</v>
      </c>
      <c r="X141" s="137">
        <f t="shared" si="39"/>
        <v>1.25</v>
      </c>
      <c r="Y141" s="137">
        <f t="shared" si="39"/>
        <v>1.25</v>
      </c>
      <c r="Z141" s="137">
        <f t="shared" si="39"/>
        <v>1.25</v>
      </c>
      <c r="AA141" s="137">
        <f t="shared" si="39"/>
        <v>1.25</v>
      </c>
      <c r="AB141" s="137">
        <f t="shared" si="39"/>
        <v>1.25</v>
      </c>
      <c r="AC141" s="137">
        <f t="shared" si="39"/>
        <v>1.25</v>
      </c>
      <c r="AD141" s="137">
        <f t="shared" si="39"/>
        <v>1.25</v>
      </c>
      <c r="AE141" s="137">
        <f t="shared" si="39"/>
        <v>1.25</v>
      </c>
      <c r="AF141" s="137">
        <f t="shared" si="39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7">
        <f t="shared" si="37"/>
        <v>1.25</v>
      </c>
      <c r="C142" s="136">
        <v>1.25</v>
      </c>
      <c r="D142" s="137">
        <f t="shared" si="38"/>
        <v>1.25</v>
      </c>
      <c r="E142" s="137">
        <f t="shared" si="38"/>
        <v>1.25</v>
      </c>
      <c r="F142" s="137">
        <f t="shared" si="38"/>
        <v>1.25</v>
      </c>
      <c r="G142" s="137">
        <f t="shared" si="38"/>
        <v>1.25</v>
      </c>
      <c r="H142" s="137">
        <f t="shared" si="38"/>
        <v>1.25</v>
      </c>
      <c r="I142" s="137">
        <f t="shared" si="38"/>
        <v>1.25</v>
      </c>
      <c r="J142" s="137">
        <f t="shared" si="38"/>
        <v>1.25</v>
      </c>
      <c r="K142" s="137">
        <f t="shared" si="38"/>
        <v>1.25</v>
      </c>
      <c r="L142" s="137">
        <f t="shared" si="38"/>
        <v>1.25</v>
      </c>
      <c r="M142" s="137">
        <f t="shared" si="38"/>
        <v>1.25</v>
      </c>
      <c r="N142" s="137">
        <f t="shared" si="38"/>
        <v>1.25</v>
      </c>
      <c r="O142" s="137">
        <f t="shared" si="38"/>
        <v>1.25</v>
      </c>
      <c r="P142" s="137">
        <f t="shared" si="38"/>
        <v>1.25</v>
      </c>
      <c r="Q142" s="137">
        <f t="shared" si="38"/>
        <v>1.25</v>
      </c>
      <c r="R142" s="137">
        <f t="shared" si="38"/>
        <v>1.25</v>
      </c>
      <c r="S142" s="137">
        <f t="shared" si="38"/>
        <v>1.25</v>
      </c>
      <c r="T142" s="137">
        <f t="shared" si="39"/>
        <v>1.25</v>
      </c>
      <c r="U142" s="137">
        <f t="shared" si="39"/>
        <v>1.25</v>
      </c>
      <c r="V142" s="137">
        <f t="shared" si="39"/>
        <v>1.25</v>
      </c>
      <c r="W142" s="137">
        <f t="shared" si="39"/>
        <v>1.25</v>
      </c>
      <c r="X142" s="137">
        <f t="shared" si="39"/>
        <v>1.25</v>
      </c>
      <c r="Y142" s="137">
        <f t="shared" si="39"/>
        <v>1.25</v>
      </c>
      <c r="Z142" s="137">
        <f t="shared" si="39"/>
        <v>1.25</v>
      </c>
      <c r="AA142" s="137">
        <f t="shared" si="39"/>
        <v>1.25</v>
      </c>
      <c r="AB142" s="137">
        <f t="shared" si="39"/>
        <v>1.25</v>
      </c>
      <c r="AC142" s="137">
        <f t="shared" si="39"/>
        <v>1.25</v>
      </c>
      <c r="AD142" s="137">
        <f t="shared" si="39"/>
        <v>1.25</v>
      </c>
      <c r="AE142" s="137">
        <f t="shared" si="39"/>
        <v>1.25</v>
      </c>
      <c r="AF142" s="137">
        <f t="shared" si="39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7">
        <f t="shared" si="37"/>
        <v>1.46</v>
      </c>
      <c r="C143" s="136">
        <v>1.46</v>
      </c>
      <c r="D143" s="137">
        <f t="shared" si="38"/>
        <v>1.46</v>
      </c>
      <c r="E143" s="137">
        <f t="shared" si="38"/>
        <v>1.46</v>
      </c>
      <c r="F143" s="137">
        <f t="shared" si="38"/>
        <v>1.46</v>
      </c>
      <c r="G143" s="137">
        <f t="shared" si="38"/>
        <v>1.46</v>
      </c>
      <c r="H143" s="137">
        <f t="shared" si="38"/>
        <v>1.46</v>
      </c>
      <c r="I143" s="137">
        <f t="shared" si="38"/>
        <v>1.46</v>
      </c>
      <c r="J143" s="137">
        <f t="shared" si="38"/>
        <v>1.46</v>
      </c>
      <c r="K143" s="137">
        <f t="shared" si="38"/>
        <v>1.46</v>
      </c>
      <c r="L143" s="137">
        <f t="shared" si="38"/>
        <v>1.46</v>
      </c>
      <c r="M143" s="137">
        <f t="shared" si="38"/>
        <v>1.46</v>
      </c>
      <c r="N143" s="137">
        <f t="shared" si="38"/>
        <v>1.46</v>
      </c>
      <c r="O143" s="137">
        <f t="shared" si="38"/>
        <v>1.46</v>
      </c>
      <c r="P143" s="137">
        <f t="shared" si="38"/>
        <v>1.46</v>
      </c>
      <c r="Q143" s="137">
        <f t="shared" si="38"/>
        <v>1.46</v>
      </c>
      <c r="R143" s="137">
        <f t="shared" si="38"/>
        <v>1.46</v>
      </c>
      <c r="S143" s="137">
        <f t="shared" si="38"/>
        <v>1.46</v>
      </c>
      <c r="T143" s="137">
        <f t="shared" si="39"/>
        <v>1.46</v>
      </c>
      <c r="U143" s="137">
        <f t="shared" si="39"/>
        <v>1.46</v>
      </c>
      <c r="V143" s="137">
        <f t="shared" si="39"/>
        <v>1.46</v>
      </c>
      <c r="W143" s="137">
        <f t="shared" si="39"/>
        <v>1.46</v>
      </c>
      <c r="X143" s="137">
        <f t="shared" si="39"/>
        <v>1.46</v>
      </c>
      <c r="Y143" s="137">
        <f t="shared" si="39"/>
        <v>1.46</v>
      </c>
      <c r="Z143" s="137">
        <f t="shared" si="39"/>
        <v>1.46</v>
      </c>
      <c r="AA143" s="137">
        <f t="shared" si="39"/>
        <v>1.46</v>
      </c>
      <c r="AB143" s="137">
        <f t="shared" si="39"/>
        <v>1.46</v>
      </c>
      <c r="AC143" s="137">
        <f t="shared" si="39"/>
        <v>1.46</v>
      </c>
      <c r="AD143" s="137">
        <f t="shared" si="39"/>
        <v>1.46</v>
      </c>
      <c r="AE143" s="137">
        <f t="shared" si="39"/>
        <v>1.46</v>
      </c>
      <c r="AF143" s="137">
        <f t="shared" si="39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7">
        <f t="shared" si="37"/>
        <v>3</v>
      </c>
      <c r="C144" s="136">
        <v>3</v>
      </c>
      <c r="D144" s="137">
        <f t="shared" si="38"/>
        <v>3</v>
      </c>
      <c r="E144" s="137">
        <f t="shared" si="38"/>
        <v>3</v>
      </c>
      <c r="F144" s="137">
        <f t="shared" si="38"/>
        <v>3</v>
      </c>
      <c r="G144" s="137">
        <f t="shared" si="38"/>
        <v>3</v>
      </c>
      <c r="H144" s="137">
        <f t="shared" si="38"/>
        <v>3</v>
      </c>
      <c r="I144" s="137">
        <f t="shared" si="38"/>
        <v>3</v>
      </c>
      <c r="J144" s="137">
        <f t="shared" si="38"/>
        <v>3</v>
      </c>
      <c r="K144" s="137">
        <f t="shared" si="38"/>
        <v>3</v>
      </c>
      <c r="L144" s="137">
        <f t="shared" si="38"/>
        <v>3</v>
      </c>
      <c r="M144" s="137">
        <f t="shared" si="38"/>
        <v>3</v>
      </c>
      <c r="N144" s="137">
        <f t="shared" si="38"/>
        <v>3</v>
      </c>
      <c r="O144" s="137">
        <f t="shared" si="38"/>
        <v>3</v>
      </c>
      <c r="P144" s="137">
        <f t="shared" si="38"/>
        <v>3</v>
      </c>
      <c r="Q144" s="137">
        <f t="shared" si="38"/>
        <v>3</v>
      </c>
      <c r="R144" s="137">
        <f t="shared" si="38"/>
        <v>3</v>
      </c>
      <c r="S144" s="137">
        <f t="shared" si="38"/>
        <v>3</v>
      </c>
      <c r="T144" s="137">
        <f t="shared" si="39"/>
        <v>3</v>
      </c>
      <c r="U144" s="137">
        <f t="shared" si="39"/>
        <v>3</v>
      </c>
      <c r="V144" s="137">
        <f t="shared" si="39"/>
        <v>3</v>
      </c>
      <c r="W144" s="137">
        <f t="shared" si="39"/>
        <v>3</v>
      </c>
      <c r="X144" s="137">
        <f t="shared" si="39"/>
        <v>3</v>
      </c>
      <c r="Y144" s="137">
        <f t="shared" si="39"/>
        <v>3</v>
      </c>
      <c r="Z144" s="137">
        <f t="shared" si="39"/>
        <v>3</v>
      </c>
      <c r="AA144" s="137">
        <f t="shared" si="39"/>
        <v>3</v>
      </c>
      <c r="AB144" s="137">
        <f t="shared" si="39"/>
        <v>3</v>
      </c>
      <c r="AC144" s="137">
        <f t="shared" si="39"/>
        <v>3</v>
      </c>
      <c r="AD144" s="137">
        <f t="shared" si="39"/>
        <v>3</v>
      </c>
      <c r="AE144" s="137">
        <f t="shared" si="39"/>
        <v>3</v>
      </c>
      <c r="AF144" s="137">
        <f t="shared" si="39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7">
        <f t="shared" si="37"/>
        <v>3.3</v>
      </c>
      <c r="C145" s="136">
        <v>3.3</v>
      </c>
      <c r="D145" s="137">
        <f t="shared" si="38"/>
        <v>3.3</v>
      </c>
      <c r="E145" s="137">
        <f t="shared" si="38"/>
        <v>3.3</v>
      </c>
      <c r="F145" s="137">
        <f t="shared" si="38"/>
        <v>3.3</v>
      </c>
      <c r="G145" s="137">
        <f t="shared" si="38"/>
        <v>3.3</v>
      </c>
      <c r="H145" s="137">
        <f t="shared" si="38"/>
        <v>3.3</v>
      </c>
      <c r="I145" s="137">
        <f t="shared" si="38"/>
        <v>3.3</v>
      </c>
      <c r="J145" s="137">
        <f t="shared" si="38"/>
        <v>3.3</v>
      </c>
      <c r="K145" s="137">
        <f t="shared" si="38"/>
        <v>3.3</v>
      </c>
      <c r="L145" s="137">
        <f t="shared" si="38"/>
        <v>3.3</v>
      </c>
      <c r="M145" s="137">
        <f t="shared" si="38"/>
        <v>3.3</v>
      </c>
      <c r="N145" s="137">
        <f t="shared" si="38"/>
        <v>3.3</v>
      </c>
      <c r="O145" s="137">
        <f t="shared" si="38"/>
        <v>3.3</v>
      </c>
      <c r="P145" s="137">
        <f t="shared" si="38"/>
        <v>3.3</v>
      </c>
      <c r="Q145" s="137">
        <f t="shared" si="38"/>
        <v>3.3</v>
      </c>
      <c r="R145" s="137">
        <f t="shared" si="38"/>
        <v>3.3</v>
      </c>
      <c r="S145" s="137">
        <f t="shared" si="38"/>
        <v>3.3</v>
      </c>
      <c r="T145" s="137">
        <f t="shared" si="39"/>
        <v>3.3</v>
      </c>
      <c r="U145" s="137">
        <f t="shared" si="39"/>
        <v>3.3</v>
      </c>
      <c r="V145" s="137">
        <f t="shared" si="39"/>
        <v>3.3</v>
      </c>
      <c r="W145" s="137">
        <f t="shared" si="39"/>
        <v>3.3</v>
      </c>
      <c r="X145" s="137">
        <f t="shared" si="39"/>
        <v>3.3</v>
      </c>
      <c r="Y145" s="137">
        <f t="shared" si="39"/>
        <v>3.3</v>
      </c>
      <c r="Z145" s="137">
        <f t="shared" si="39"/>
        <v>3.3</v>
      </c>
      <c r="AA145" s="137">
        <f t="shared" si="39"/>
        <v>3.3</v>
      </c>
      <c r="AB145" s="137">
        <f t="shared" si="39"/>
        <v>3.3</v>
      </c>
      <c r="AC145" s="137">
        <f t="shared" si="39"/>
        <v>3.3</v>
      </c>
      <c r="AD145" s="137">
        <f t="shared" si="39"/>
        <v>3.3</v>
      </c>
      <c r="AE145" s="137">
        <f t="shared" si="39"/>
        <v>3.3</v>
      </c>
      <c r="AF145" s="137">
        <f t="shared" si="39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7"/>
      <c r="C146" s="136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7">
        <f>AF147</f>
        <v>1.76</v>
      </c>
      <c r="C147" s="136">
        <v>1.76</v>
      </c>
      <c r="D147" s="137">
        <f t="shared" ref="D147:S148" si="40">C147</f>
        <v>1.76</v>
      </c>
      <c r="E147" s="137">
        <f t="shared" si="40"/>
        <v>1.76</v>
      </c>
      <c r="F147" s="137">
        <f t="shared" si="40"/>
        <v>1.76</v>
      </c>
      <c r="G147" s="137">
        <f t="shared" si="40"/>
        <v>1.76</v>
      </c>
      <c r="H147" s="137">
        <f t="shared" si="40"/>
        <v>1.76</v>
      </c>
      <c r="I147" s="137">
        <f t="shared" si="40"/>
        <v>1.76</v>
      </c>
      <c r="J147" s="137">
        <f t="shared" si="40"/>
        <v>1.76</v>
      </c>
      <c r="K147" s="137">
        <f t="shared" si="40"/>
        <v>1.76</v>
      </c>
      <c r="L147" s="137">
        <f t="shared" si="40"/>
        <v>1.76</v>
      </c>
      <c r="M147" s="137">
        <f t="shared" si="40"/>
        <v>1.76</v>
      </c>
      <c r="N147" s="137">
        <f t="shared" si="40"/>
        <v>1.76</v>
      </c>
      <c r="O147" s="137">
        <f t="shared" si="40"/>
        <v>1.76</v>
      </c>
      <c r="P147" s="137">
        <f t="shared" si="40"/>
        <v>1.76</v>
      </c>
      <c r="Q147" s="137">
        <f t="shared" si="40"/>
        <v>1.76</v>
      </c>
      <c r="R147" s="137">
        <f t="shared" si="40"/>
        <v>1.76</v>
      </c>
      <c r="S147" s="137">
        <f t="shared" si="40"/>
        <v>1.76</v>
      </c>
      <c r="T147" s="137">
        <f t="shared" ref="T147:AF148" si="41">S147</f>
        <v>1.76</v>
      </c>
      <c r="U147" s="137">
        <f t="shared" si="41"/>
        <v>1.76</v>
      </c>
      <c r="V147" s="137">
        <f t="shared" si="41"/>
        <v>1.76</v>
      </c>
      <c r="W147" s="137">
        <f t="shared" si="41"/>
        <v>1.76</v>
      </c>
      <c r="X147" s="137">
        <f t="shared" si="41"/>
        <v>1.76</v>
      </c>
      <c r="Y147" s="137">
        <f t="shared" si="41"/>
        <v>1.76</v>
      </c>
      <c r="Z147" s="137">
        <f t="shared" si="41"/>
        <v>1.76</v>
      </c>
      <c r="AA147" s="137">
        <f t="shared" si="41"/>
        <v>1.76</v>
      </c>
      <c r="AB147" s="137">
        <f t="shared" si="41"/>
        <v>1.76</v>
      </c>
      <c r="AC147" s="137">
        <f t="shared" si="41"/>
        <v>1.76</v>
      </c>
      <c r="AD147" s="137">
        <f t="shared" si="41"/>
        <v>1.76</v>
      </c>
      <c r="AE147" s="137">
        <f t="shared" si="41"/>
        <v>1.76</v>
      </c>
      <c r="AF147" s="137">
        <f t="shared" si="41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7">
        <f>AF148</f>
        <v>0</v>
      </c>
      <c r="C148" s="136">
        <v>0</v>
      </c>
      <c r="D148" s="137">
        <f t="shared" si="40"/>
        <v>0</v>
      </c>
      <c r="E148" s="137">
        <f t="shared" si="40"/>
        <v>0</v>
      </c>
      <c r="F148" s="137">
        <f t="shared" si="40"/>
        <v>0</v>
      </c>
      <c r="G148" s="137">
        <f t="shared" si="40"/>
        <v>0</v>
      </c>
      <c r="H148" s="137">
        <f t="shared" si="40"/>
        <v>0</v>
      </c>
      <c r="I148" s="137">
        <f t="shared" si="40"/>
        <v>0</v>
      </c>
      <c r="J148" s="137">
        <f t="shared" si="40"/>
        <v>0</v>
      </c>
      <c r="K148" s="137">
        <f t="shared" si="40"/>
        <v>0</v>
      </c>
      <c r="L148" s="137">
        <f t="shared" si="40"/>
        <v>0</v>
      </c>
      <c r="M148" s="137">
        <f t="shared" si="40"/>
        <v>0</v>
      </c>
      <c r="N148" s="137">
        <f t="shared" si="40"/>
        <v>0</v>
      </c>
      <c r="O148" s="137">
        <f t="shared" si="40"/>
        <v>0</v>
      </c>
      <c r="P148" s="137">
        <f t="shared" si="40"/>
        <v>0</v>
      </c>
      <c r="Q148" s="137">
        <f t="shared" si="40"/>
        <v>0</v>
      </c>
      <c r="R148" s="137">
        <f t="shared" si="40"/>
        <v>0</v>
      </c>
      <c r="S148" s="137">
        <f t="shared" si="40"/>
        <v>0</v>
      </c>
      <c r="T148" s="137">
        <f t="shared" si="41"/>
        <v>0</v>
      </c>
      <c r="U148" s="137">
        <f t="shared" si="41"/>
        <v>0</v>
      </c>
      <c r="V148" s="137">
        <f t="shared" si="41"/>
        <v>0</v>
      </c>
      <c r="W148" s="137">
        <f t="shared" si="41"/>
        <v>0</v>
      </c>
      <c r="X148" s="137">
        <f t="shared" si="41"/>
        <v>0</v>
      </c>
      <c r="Y148" s="137">
        <f t="shared" si="41"/>
        <v>0</v>
      </c>
      <c r="Z148" s="137">
        <f t="shared" si="41"/>
        <v>0</v>
      </c>
      <c r="AA148" s="137">
        <f t="shared" si="41"/>
        <v>0</v>
      </c>
      <c r="AB148" s="137">
        <f t="shared" si="41"/>
        <v>0</v>
      </c>
      <c r="AC148" s="137">
        <f t="shared" si="41"/>
        <v>0</v>
      </c>
      <c r="AD148" s="137">
        <f t="shared" si="41"/>
        <v>0</v>
      </c>
      <c r="AE148" s="137">
        <f t="shared" si="41"/>
        <v>0</v>
      </c>
      <c r="AF148" s="137">
        <f t="shared" si="41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7"/>
      <c r="C149" s="136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7">
        <f>AF150</f>
        <v>0.1</v>
      </c>
      <c r="C150" s="136">
        <v>0.1</v>
      </c>
      <c r="D150" s="137">
        <f t="shared" ref="D150:S153" si="42">C150</f>
        <v>0.1</v>
      </c>
      <c r="E150" s="137">
        <f t="shared" si="42"/>
        <v>0.1</v>
      </c>
      <c r="F150" s="137">
        <f t="shared" si="42"/>
        <v>0.1</v>
      </c>
      <c r="G150" s="137">
        <f t="shared" si="42"/>
        <v>0.1</v>
      </c>
      <c r="H150" s="137">
        <f t="shared" si="42"/>
        <v>0.1</v>
      </c>
      <c r="I150" s="137">
        <f t="shared" si="42"/>
        <v>0.1</v>
      </c>
      <c r="J150" s="137">
        <f t="shared" si="42"/>
        <v>0.1</v>
      </c>
      <c r="K150" s="137">
        <f t="shared" si="42"/>
        <v>0.1</v>
      </c>
      <c r="L150" s="137">
        <f t="shared" si="42"/>
        <v>0.1</v>
      </c>
      <c r="M150" s="137">
        <f t="shared" si="42"/>
        <v>0.1</v>
      </c>
      <c r="N150" s="137">
        <f t="shared" si="42"/>
        <v>0.1</v>
      </c>
      <c r="O150" s="137">
        <f t="shared" si="42"/>
        <v>0.1</v>
      </c>
      <c r="P150" s="137">
        <f t="shared" si="42"/>
        <v>0.1</v>
      </c>
      <c r="Q150" s="137">
        <f t="shared" si="42"/>
        <v>0.1</v>
      </c>
      <c r="R150" s="137">
        <f t="shared" si="42"/>
        <v>0.1</v>
      </c>
      <c r="S150" s="137">
        <f t="shared" si="42"/>
        <v>0.1</v>
      </c>
      <c r="T150" s="137">
        <f t="shared" ref="T150:AF153" si="43">S150</f>
        <v>0.1</v>
      </c>
      <c r="U150" s="137">
        <f t="shared" si="43"/>
        <v>0.1</v>
      </c>
      <c r="V150" s="137">
        <f t="shared" si="43"/>
        <v>0.1</v>
      </c>
      <c r="W150" s="137">
        <f t="shared" si="43"/>
        <v>0.1</v>
      </c>
      <c r="X150" s="137">
        <f t="shared" si="43"/>
        <v>0.1</v>
      </c>
      <c r="Y150" s="137">
        <f t="shared" si="43"/>
        <v>0.1</v>
      </c>
      <c r="Z150" s="137">
        <f t="shared" si="43"/>
        <v>0.1</v>
      </c>
      <c r="AA150" s="137">
        <f t="shared" si="43"/>
        <v>0.1</v>
      </c>
      <c r="AB150" s="137">
        <f t="shared" si="43"/>
        <v>0.1</v>
      </c>
      <c r="AC150" s="137">
        <f t="shared" si="43"/>
        <v>0.1</v>
      </c>
      <c r="AD150" s="137">
        <f t="shared" si="43"/>
        <v>0.1</v>
      </c>
      <c r="AE150" s="137">
        <f t="shared" si="43"/>
        <v>0.1</v>
      </c>
      <c r="AF150" s="137">
        <f t="shared" si="43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7">
        <f>AF151</f>
        <v>2.0499999999999998</v>
      </c>
      <c r="C151" s="136">
        <v>2.0499999999999998</v>
      </c>
      <c r="D151" s="137">
        <f t="shared" si="42"/>
        <v>2.0499999999999998</v>
      </c>
      <c r="E151" s="137">
        <f t="shared" si="42"/>
        <v>2.0499999999999998</v>
      </c>
      <c r="F151" s="137">
        <f t="shared" si="42"/>
        <v>2.0499999999999998</v>
      </c>
      <c r="G151" s="137">
        <f t="shared" si="42"/>
        <v>2.0499999999999998</v>
      </c>
      <c r="H151" s="137">
        <f t="shared" si="42"/>
        <v>2.0499999999999998</v>
      </c>
      <c r="I151" s="137">
        <f t="shared" si="42"/>
        <v>2.0499999999999998</v>
      </c>
      <c r="J151" s="137">
        <f t="shared" si="42"/>
        <v>2.0499999999999998</v>
      </c>
      <c r="K151" s="137">
        <f t="shared" si="42"/>
        <v>2.0499999999999998</v>
      </c>
      <c r="L151" s="137">
        <f t="shared" si="42"/>
        <v>2.0499999999999998</v>
      </c>
      <c r="M151" s="137">
        <f t="shared" si="42"/>
        <v>2.0499999999999998</v>
      </c>
      <c r="N151" s="137">
        <f t="shared" si="42"/>
        <v>2.0499999999999998</v>
      </c>
      <c r="O151" s="137">
        <f t="shared" si="42"/>
        <v>2.0499999999999998</v>
      </c>
      <c r="P151" s="137">
        <f t="shared" si="42"/>
        <v>2.0499999999999998</v>
      </c>
      <c r="Q151" s="137">
        <f t="shared" si="42"/>
        <v>2.0499999999999998</v>
      </c>
      <c r="R151" s="137">
        <f t="shared" si="42"/>
        <v>2.0499999999999998</v>
      </c>
      <c r="S151" s="137">
        <f t="shared" si="42"/>
        <v>2.0499999999999998</v>
      </c>
      <c r="T151" s="137">
        <f t="shared" si="43"/>
        <v>2.0499999999999998</v>
      </c>
      <c r="U151" s="137">
        <f t="shared" si="43"/>
        <v>2.0499999999999998</v>
      </c>
      <c r="V151" s="137">
        <f t="shared" si="43"/>
        <v>2.0499999999999998</v>
      </c>
      <c r="W151" s="137">
        <f t="shared" si="43"/>
        <v>2.0499999999999998</v>
      </c>
      <c r="X151" s="137">
        <f t="shared" si="43"/>
        <v>2.0499999999999998</v>
      </c>
      <c r="Y151" s="137">
        <f t="shared" si="43"/>
        <v>2.0499999999999998</v>
      </c>
      <c r="Z151" s="137">
        <f t="shared" si="43"/>
        <v>2.0499999999999998</v>
      </c>
      <c r="AA151" s="137">
        <f t="shared" si="43"/>
        <v>2.0499999999999998</v>
      </c>
      <c r="AB151" s="137">
        <f t="shared" si="43"/>
        <v>2.0499999999999998</v>
      </c>
      <c r="AC151" s="137">
        <f t="shared" si="43"/>
        <v>2.0499999999999998</v>
      </c>
      <c r="AD151" s="137">
        <f t="shared" si="43"/>
        <v>2.0499999999999998</v>
      </c>
      <c r="AE151" s="137">
        <f t="shared" si="43"/>
        <v>2.0499999999999998</v>
      </c>
      <c r="AF151" s="137">
        <f t="shared" si="43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7">
        <f>AF152</f>
        <v>2.7</v>
      </c>
      <c r="C152" s="136">
        <v>2.7</v>
      </c>
      <c r="D152" s="137">
        <f t="shared" si="42"/>
        <v>2.7</v>
      </c>
      <c r="E152" s="137">
        <f t="shared" si="42"/>
        <v>2.7</v>
      </c>
      <c r="F152" s="137">
        <f t="shared" si="42"/>
        <v>2.7</v>
      </c>
      <c r="G152" s="137">
        <f t="shared" si="42"/>
        <v>2.7</v>
      </c>
      <c r="H152" s="137">
        <f t="shared" si="42"/>
        <v>2.7</v>
      </c>
      <c r="I152" s="137">
        <f t="shared" si="42"/>
        <v>2.7</v>
      </c>
      <c r="J152" s="137">
        <f t="shared" si="42"/>
        <v>2.7</v>
      </c>
      <c r="K152" s="137">
        <f t="shared" si="42"/>
        <v>2.7</v>
      </c>
      <c r="L152" s="137">
        <f t="shared" si="42"/>
        <v>2.7</v>
      </c>
      <c r="M152" s="137">
        <f t="shared" si="42"/>
        <v>2.7</v>
      </c>
      <c r="N152" s="137">
        <f t="shared" si="42"/>
        <v>2.7</v>
      </c>
      <c r="O152" s="137">
        <f t="shared" si="42"/>
        <v>2.7</v>
      </c>
      <c r="P152" s="137">
        <f t="shared" si="42"/>
        <v>2.7</v>
      </c>
      <c r="Q152" s="137">
        <f t="shared" si="42"/>
        <v>2.7</v>
      </c>
      <c r="R152" s="137">
        <f t="shared" si="42"/>
        <v>2.7</v>
      </c>
      <c r="S152" s="137">
        <f t="shared" si="42"/>
        <v>2.7</v>
      </c>
      <c r="T152" s="137">
        <f t="shared" si="43"/>
        <v>2.7</v>
      </c>
      <c r="U152" s="137">
        <f t="shared" si="43"/>
        <v>2.7</v>
      </c>
      <c r="V152" s="137">
        <f t="shared" si="43"/>
        <v>2.7</v>
      </c>
      <c r="W152" s="137">
        <f t="shared" si="43"/>
        <v>2.7</v>
      </c>
      <c r="X152" s="137">
        <f t="shared" si="43"/>
        <v>2.7</v>
      </c>
      <c r="Y152" s="137">
        <f t="shared" si="43"/>
        <v>2.7</v>
      </c>
      <c r="Z152" s="137">
        <f t="shared" si="43"/>
        <v>2.7</v>
      </c>
      <c r="AA152" s="137">
        <f t="shared" si="43"/>
        <v>2.7</v>
      </c>
      <c r="AB152" s="137">
        <f t="shared" si="43"/>
        <v>2.7</v>
      </c>
      <c r="AC152" s="137">
        <f t="shared" si="43"/>
        <v>2.7</v>
      </c>
      <c r="AD152" s="137">
        <f t="shared" si="43"/>
        <v>2.7</v>
      </c>
      <c r="AE152" s="137">
        <f t="shared" si="43"/>
        <v>2.7</v>
      </c>
      <c r="AF152" s="137">
        <f t="shared" si="43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7">
        <f>AF153</f>
        <v>2.15</v>
      </c>
      <c r="C153" s="136">
        <v>2.15</v>
      </c>
      <c r="D153" s="137">
        <f t="shared" si="42"/>
        <v>2.15</v>
      </c>
      <c r="E153" s="137">
        <f t="shared" si="42"/>
        <v>2.15</v>
      </c>
      <c r="F153" s="137">
        <f t="shared" si="42"/>
        <v>2.15</v>
      </c>
      <c r="G153" s="137">
        <f t="shared" si="42"/>
        <v>2.15</v>
      </c>
      <c r="H153" s="137">
        <f t="shared" si="42"/>
        <v>2.15</v>
      </c>
      <c r="I153" s="137">
        <f t="shared" si="42"/>
        <v>2.15</v>
      </c>
      <c r="J153" s="137">
        <f t="shared" si="42"/>
        <v>2.15</v>
      </c>
      <c r="K153" s="137">
        <f t="shared" si="42"/>
        <v>2.15</v>
      </c>
      <c r="L153" s="137">
        <f t="shared" si="42"/>
        <v>2.15</v>
      </c>
      <c r="M153" s="137">
        <f t="shared" si="42"/>
        <v>2.15</v>
      </c>
      <c r="N153" s="137">
        <f t="shared" si="42"/>
        <v>2.15</v>
      </c>
      <c r="O153" s="137">
        <f t="shared" si="42"/>
        <v>2.15</v>
      </c>
      <c r="P153" s="137">
        <f t="shared" si="42"/>
        <v>2.15</v>
      </c>
      <c r="Q153" s="137">
        <f t="shared" si="42"/>
        <v>2.15</v>
      </c>
      <c r="R153" s="137">
        <f t="shared" si="42"/>
        <v>2.15</v>
      </c>
      <c r="S153" s="137">
        <f t="shared" si="42"/>
        <v>2.15</v>
      </c>
      <c r="T153" s="137">
        <f t="shared" si="43"/>
        <v>2.15</v>
      </c>
      <c r="U153" s="137">
        <f t="shared" si="43"/>
        <v>2.15</v>
      </c>
      <c r="V153" s="137">
        <f t="shared" si="43"/>
        <v>2.15</v>
      </c>
      <c r="W153" s="137">
        <f t="shared" si="43"/>
        <v>2.15</v>
      </c>
      <c r="X153" s="137">
        <f t="shared" si="43"/>
        <v>2.15</v>
      </c>
      <c r="Y153" s="137">
        <f t="shared" si="43"/>
        <v>2.15</v>
      </c>
      <c r="Z153" s="137">
        <f t="shared" si="43"/>
        <v>2.15</v>
      </c>
      <c r="AA153" s="137">
        <f t="shared" si="43"/>
        <v>2.15</v>
      </c>
      <c r="AB153" s="137">
        <f t="shared" si="43"/>
        <v>2.15</v>
      </c>
      <c r="AC153" s="137">
        <f t="shared" si="43"/>
        <v>2.15</v>
      </c>
      <c r="AD153" s="137">
        <f t="shared" si="43"/>
        <v>2.15</v>
      </c>
      <c r="AE153" s="137">
        <f t="shared" si="43"/>
        <v>2.15</v>
      </c>
      <c r="AF153" s="137">
        <f t="shared" si="43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7"/>
      <c r="C154" s="136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7">
        <f t="shared" ref="B155:B167" si="44">AF155</f>
        <v>0.9</v>
      </c>
      <c r="C155" s="136">
        <v>0.9</v>
      </c>
      <c r="D155" s="137">
        <f t="shared" ref="D155:S167" si="45">C155</f>
        <v>0.9</v>
      </c>
      <c r="E155" s="137">
        <f t="shared" si="45"/>
        <v>0.9</v>
      </c>
      <c r="F155" s="137">
        <f t="shared" si="45"/>
        <v>0.9</v>
      </c>
      <c r="G155" s="137">
        <f t="shared" si="45"/>
        <v>0.9</v>
      </c>
      <c r="H155" s="137">
        <f t="shared" si="45"/>
        <v>0.9</v>
      </c>
      <c r="I155" s="137">
        <f t="shared" si="45"/>
        <v>0.9</v>
      </c>
      <c r="J155" s="137">
        <f t="shared" si="45"/>
        <v>0.9</v>
      </c>
      <c r="K155" s="137">
        <f t="shared" si="45"/>
        <v>0.9</v>
      </c>
      <c r="L155" s="137">
        <f t="shared" si="45"/>
        <v>0.9</v>
      </c>
      <c r="M155" s="137">
        <f t="shared" si="45"/>
        <v>0.9</v>
      </c>
      <c r="N155" s="137">
        <f t="shared" si="45"/>
        <v>0.9</v>
      </c>
      <c r="O155" s="137">
        <f t="shared" si="45"/>
        <v>0.9</v>
      </c>
      <c r="P155" s="137">
        <f t="shared" si="45"/>
        <v>0.9</v>
      </c>
      <c r="Q155" s="137">
        <f t="shared" si="45"/>
        <v>0.9</v>
      </c>
      <c r="R155" s="137">
        <f t="shared" si="45"/>
        <v>0.9</v>
      </c>
      <c r="S155" s="137">
        <f t="shared" si="45"/>
        <v>0.9</v>
      </c>
      <c r="T155" s="137">
        <f t="shared" ref="S155:AF167" si="46">S155</f>
        <v>0.9</v>
      </c>
      <c r="U155" s="137">
        <f t="shared" si="46"/>
        <v>0.9</v>
      </c>
      <c r="V155" s="137">
        <f t="shared" si="46"/>
        <v>0.9</v>
      </c>
      <c r="W155" s="137">
        <f t="shared" si="46"/>
        <v>0.9</v>
      </c>
      <c r="X155" s="137">
        <f t="shared" si="46"/>
        <v>0.9</v>
      </c>
      <c r="Y155" s="137">
        <f t="shared" si="46"/>
        <v>0.9</v>
      </c>
      <c r="Z155" s="137">
        <f t="shared" si="46"/>
        <v>0.9</v>
      </c>
      <c r="AA155" s="137">
        <f t="shared" si="46"/>
        <v>0.9</v>
      </c>
      <c r="AB155" s="137">
        <f t="shared" si="46"/>
        <v>0.9</v>
      </c>
      <c r="AC155" s="137">
        <f t="shared" si="46"/>
        <v>0.9</v>
      </c>
      <c r="AD155" s="137">
        <f t="shared" si="46"/>
        <v>0.9</v>
      </c>
      <c r="AE155" s="137">
        <f t="shared" si="46"/>
        <v>0.9</v>
      </c>
      <c r="AF155" s="137">
        <f t="shared" si="46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7">
        <f t="shared" si="44"/>
        <v>1.08</v>
      </c>
      <c r="C156" s="136">
        <v>1.08</v>
      </c>
      <c r="D156" s="137">
        <f t="shared" si="45"/>
        <v>1.08</v>
      </c>
      <c r="E156" s="137">
        <f t="shared" si="45"/>
        <v>1.08</v>
      </c>
      <c r="F156" s="137">
        <f t="shared" si="45"/>
        <v>1.08</v>
      </c>
      <c r="G156" s="137">
        <f t="shared" si="45"/>
        <v>1.08</v>
      </c>
      <c r="H156" s="137">
        <f t="shared" si="45"/>
        <v>1.08</v>
      </c>
      <c r="I156" s="137">
        <f t="shared" si="45"/>
        <v>1.08</v>
      </c>
      <c r="J156" s="137">
        <f t="shared" si="45"/>
        <v>1.08</v>
      </c>
      <c r="K156" s="137">
        <f t="shared" si="45"/>
        <v>1.08</v>
      </c>
      <c r="L156" s="137">
        <f t="shared" si="45"/>
        <v>1.08</v>
      </c>
      <c r="M156" s="137">
        <f t="shared" si="45"/>
        <v>1.08</v>
      </c>
      <c r="N156" s="137">
        <f t="shared" si="45"/>
        <v>1.08</v>
      </c>
      <c r="O156" s="137">
        <f t="shared" si="45"/>
        <v>1.08</v>
      </c>
      <c r="P156" s="137">
        <f t="shared" si="45"/>
        <v>1.08</v>
      </c>
      <c r="Q156" s="137">
        <f t="shared" si="45"/>
        <v>1.08</v>
      </c>
      <c r="R156" s="137">
        <f t="shared" si="45"/>
        <v>1.08</v>
      </c>
      <c r="S156" s="137">
        <f t="shared" si="45"/>
        <v>1.08</v>
      </c>
      <c r="T156" s="137">
        <f t="shared" si="46"/>
        <v>1.08</v>
      </c>
      <c r="U156" s="137">
        <f t="shared" si="46"/>
        <v>1.08</v>
      </c>
      <c r="V156" s="137">
        <f t="shared" si="46"/>
        <v>1.08</v>
      </c>
      <c r="W156" s="137">
        <f t="shared" si="46"/>
        <v>1.08</v>
      </c>
      <c r="X156" s="137">
        <f t="shared" si="46"/>
        <v>1.08</v>
      </c>
      <c r="Y156" s="137">
        <f t="shared" si="46"/>
        <v>1.08</v>
      </c>
      <c r="Z156" s="137">
        <f t="shared" si="46"/>
        <v>1.08</v>
      </c>
      <c r="AA156" s="137">
        <f t="shared" si="46"/>
        <v>1.08</v>
      </c>
      <c r="AB156" s="137">
        <f t="shared" si="46"/>
        <v>1.08</v>
      </c>
      <c r="AC156" s="137">
        <f t="shared" si="46"/>
        <v>1.08</v>
      </c>
      <c r="AD156" s="137">
        <f t="shared" si="46"/>
        <v>1.08</v>
      </c>
      <c r="AE156" s="137">
        <f t="shared" si="46"/>
        <v>1.08</v>
      </c>
      <c r="AF156" s="137">
        <f t="shared" si="46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7">
        <f t="shared" si="44"/>
        <v>2.37</v>
      </c>
      <c r="C157" s="136">
        <v>2.37</v>
      </c>
      <c r="D157" s="137">
        <f t="shared" si="45"/>
        <v>2.37</v>
      </c>
      <c r="E157" s="137">
        <f t="shared" si="45"/>
        <v>2.37</v>
      </c>
      <c r="F157" s="137">
        <f t="shared" si="45"/>
        <v>2.37</v>
      </c>
      <c r="G157" s="137">
        <f t="shared" si="45"/>
        <v>2.37</v>
      </c>
      <c r="H157" s="137">
        <f t="shared" si="45"/>
        <v>2.37</v>
      </c>
      <c r="I157" s="137">
        <f t="shared" si="45"/>
        <v>2.37</v>
      </c>
      <c r="J157" s="137">
        <f t="shared" si="45"/>
        <v>2.37</v>
      </c>
      <c r="K157" s="137">
        <f t="shared" si="45"/>
        <v>2.37</v>
      </c>
      <c r="L157" s="137">
        <f t="shared" si="45"/>
        <v>2.37</v>
      </c>
      <c r="M157" s="137">
        <f t="shared" si="45"/>
        <v>2.37</v>
      </c>
      <c r="N157" s="137">
        <f t="shared" si="45"/>
        <v>2.37</v>
      </c>
      <c r="O157" s="137">
        <f t="shared" si="45"/>
        <v>2.37</v>
      </c>
      <c r="P157" s="137">
        <f t="shared" si="45"/>
        <v>2.37</v>
      </c>
      <c r="Q157" s="137">
        <f t="shared" si="45"/>
        <v>2.37</v>
      </c>
      <c r="R157" s="137">
        <f t="shared" si="45"/>
        <v>2.37</v>
      </c>
      <c r="S157" s="137">
        <f t="shared" si="45"/>
        <v>2.37</v>
      </c>
      <c r="T157" s="137">
        <f t="shared" si="46"/>
        <v>2.37</v>
      </c>
      <c r="U157" s="137">
        <f t="shared" si="46"/>
        <v>2.37</v>
      </c>
      <c r="V157" s="137">
        <f t="shared" si="46"/>
        <v>2.37</v>
      </c>
      <c r="W157" s="137">
        <f t="shared" si="46"/>
        <v>2.37</v>
      </c>
      <c r="X157" s="137">
        <f t="shared" si="46"/>
        <v>2.37</v>
      </c>
      <c r="Y157" s="137">
        <f t="shared" si="46"/>
        <v>2.37</v>
      </c>
      <c r="Z157" s="137">
        <f t="shared" si="46"/>
        <v>2.37</v>
      </c>
      <c r="AA157" s="137">
        <f t="shared" si="46"/>
        <v>2.37</v>
      </c>
      <c r="AB157" s="137">
        <f t="shared" si="46"/>
        <v>2.37</v>
      </c>
      <c r="AC157" s="137">
        <f t="shared" si="46"/>
        <v>2.37</v>
      </c>
      <c r="AD157" s="137">
        <f t="shared" si="46"/>
        <v>2.37</v>
      </c>
      <c r="AE157" s="137">
        <f t="shared" si="46"/>
        <v>2.37</v>
      </c>
      <c r="AF157" s="137">
        <f t="shared" si="46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7">
        <f t="shared" si="44"/>
        <v>1.81</v>
      </c>
      <c r="C158" s="136">
        <v>1.81</v>
      </c>
      <c r="D158" s="137">
        <f t="shared" si="45"/>
        <v>1.81</v>
      </c>
      <c r="E158" s="137">
        <f t="shared" si="45"/>
        <v>1.81</v>
      </c>
      <c r="F158" s="137">
        <f t="shared" si="45"/>
        <v>1.81</v>
      </c>
      <c r="G158" s="137">
        <f t="shared" si="45"/>
        <v>1.81</v>
      </c>
      <c r="H158" s="137">
        <f t="shared" si="45"/>
        <v>1.81</v>
      </c>
      <c r="I158" s="137">
        <f t="shared" si="45"/>
        <v>1.81</v>
      </c>
      <c r="J158" s="137">
        <f t="shared" si="45"/>
        <v>1.81</v>
      </c>
      <c r="K158" s="137">
        <f t="shared" si="45"/>
        <v>1.81</v>
      </c>
      <c r="L158" s="137">
        <f t="shared" si="45"/>
        <v>1.81</v>
      </c>
      <c r="M158" s="137">
        <f t="shared" si="45"/>
        <v>1.81</v>
      </c>
      <c r="N158" s="137">
        <f t="shared" si="45"/>
        <v>1.81</v>
      </c>
      <c r="O158" s="137">
        <f t="shared" si="45"/>
        <v>1.81</v>
      </c>
      <c r="P158" s="137">
        <f t="shared" si="45"/>
        <v>1.81</v>
      </c>
      <c r="Q158" s="137">
        <f t="shared" si="45"/>
        <v>1.81</v>
      </c>
      <c r="R158" s="137">
        <f t="shared" si="45"/>
        <v>1.81</v>
      </c>
      <c r="S158" s="137">
        <f t="shared" si="45"/>
        <v>1.81</v>
      </c>
      <c r="T158" s="137">
        <f t="shared" si="46"/>
        <v>1.81</v>
      </c>
      <c r="U158" s="137">
        <f t="shared" si="46"/>
        <v>1.81</v>
      </c>
      <c r="V158" s="137">
        <f t="shared" si="46"/>
        <v>1.81</v>
      </c>
      <c r="W158" s="137">
        <f t="shared" si="46"/>
        <v>1.81</v>
      </c>
      <c r="X158" s="137">
        <f t="shared" si="46"/>
        <v>1.81</v>
      </c>
      <c r="Y158" s="137">
        <f t="shared" si="46"/>
        <v>1.81</v>
      </c>
      <c r="Z158" s="137">
        <f t="shared" si="46"/>
        <v>1.81</v>
      </c>
      <c r="AA158" s="137">
        <f t="shared" si="46"/>
        <v>1.81</v>
      </c>
      <c r="AB158" s="137">
        <f t="shared" si="46"/>
        <v>1.81</v>
      </c>
      <c r="AC158" s="137">
        <f t="shared" si="46"/>
        <v>1.81</v>
      </c>
      <c r="AD158" s="137">
        <f t="shared" si="46"/>
        <v>1.81</v>
      </c>
      <c r="AE158" s="137">
        <f t="shared" si="46"/>
        <v>1.81</v>
      </c>
      <c r="AF158" s="137">
        <f t="shared" si="46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7">
        <f t="shared" si="44"/>
        <v>1.0900000000000001</v>
      </c>
      <c r="C159" s="136">
        <v>1.0900000000000001</v>
      </c>
      <c r="D159" s="137">
        <f t="shared" si="45"/>
        <v>1.0900000000000001</v>
      </c>
      <c r="E159" s="137">
        <f t="shared" si="45"/>
        <v>1.0900000000000001</v>
      </c>
      <c r="F159" s="137">
        <f t="shared" si="45"/>
        <v>1.0900000000000001</v>
      </c>
      <c r="G159" s="137">
        <f t="shared" si="45"/>
        <v>1.0900000000000001</v>
      </c>
      <c r="H159" s="137">
        <f t="shared" si="45"/>
        <v>1.0900000000000001</v>
      </c>
      <c r="I159" s="137">
        <f t="shared" si="45"/>
        <v>1.0900000000000001</v>
      </c>
      <c r="J159" s="137">
        <f t="shared" si="45"/>
        <v>1.0900000000000001</v>
      </c>
      <c r="K159" s="137">
        <f t="shared" si="45"/>
        <v>1.0900000000000001</v>
      </c>
      <c r="L159" s="137">
        <f t="shared" si="45"/>
        <v>1.0900000000000001</v>
      </c>
      <c r="M159" s="137">
        <f t="shared" si="45"/>
        <v>1.0900000000000001</v>
      </c>
      <c r="N159" s="137">
        <f t="shared" si="45"/>
        <v>1.0900000000000001</v>
      </c>
      <c r="O159" s="137">
        <f t="shared" si="45"/>
        <v>1.0900000000000001</v>
      </c>
      <c r="P159" s="137">
        <f t="shared" si="45"/>
        <v>1.0900000000000001</v>
      </c>
      <c r="Q159" s="137">
        <f t="shared" si="45"/>
        <v>1.0900000000000001</v>
      </c>
      <c r="R159" s="137">
        <f t="shared" si="45"/>
        <v>1.0900000000000001</v>
      </c>
      <c r="S159" s="137">
        <f t="shared" si="45"/>
        <v>1.0900000000000001</v>
      </c>
      <c r="T159" s="137">
        <f t="shared" si="46"/>
        <v>1.0900000000000001</v>
      </c>
      <c r="U159" s="137">
        <f t="shared" si="46"/>
        <v>1.0900000000000001</v>
      </c>
      <c r="V159" s="137">
        <f t="shared" si="46"/>
        <v>1.0900000000000001</v>
      </c>
      <c r="W159" s="137">
        <f t="shared" si="46"/>
        <v>1.0900000000000001</v>
      </c>
      <c r="X159" s="137">
        <f t="shared" si="46"/>
        <v>1.0900000000000001</v>
      </c>
      <c r="Y159" s="137">
        <f t="shared" si="46"/>
        <v>1.0900000000000001</v>
      </c>
      <c r="Z159" s="137">
        <f t="shared" si="46"/>
        <v>1.0900000000000001</v>
      </c>
      <c r="AA159" s="137">
        <f t="shared" si="46"/>
        <v>1.0900000000000001</v>
      </c>
      <c r="AB159" s="137">
        <f t="shared" si="46"/>
        <v>1.0900000000000001</v>
      </c>
      <c r="AC159" s="137">
        <f t="shared" si="46"/>
        <v>1.0900000000000001</v>
      </c>
      <c r="AD159" s="137">
        <f t="shared" si="46"/>
        <v>1.0900000000000001</v>
      </c>
      <c r="AE159" s="137">
        <f t="shared" si="46"/>
        <v>1.0900000000000001</v>
      </c>
      <c r="AF159" s="137">
        <f t="shared" si="46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7">
        <f t="shared" si="44"/>
        <v>1.58</v>
      </c>
      <c r="C160" s="136">
        <v>1.58</v>
      </c>
      <c r="D160" s="137">
        <f t="shared" si="45"/>
        <v>1.58</v>
      </c>
      <c r="E160" s="137">
        <f t="shared" si="45"/>
        <v>1.58</v>
      </c>
      <c r="F160" s="137">
        <f t="shared" si="45"/>
        <v>1.58</v>
      </c>
      <c r="G160" s="137">
        <f t="shared" si="45"/>
        <v>1.58</v>
      </c>
      <c r="H160" s="137">
        <f t="shared" si="45"/>
        <v>1.58</v>
      </c>
      <c r="I160" s="137">
        <f t="shared" si="45"/>
        <v>1.58</v>
      </c>
      <c r="J160" s="137">
        <f t="shared" si="45"/>
        <v>1.58</v>
      </c>
      <c r="K160" s="137">
        <f t="shared" si="45"/>
        <v>1.58</v>
      </c>
      <c r="L160" s="137">
        <f t="shared" si="45"/>
        <v>1.58</v>
      </c>
      <c r="M160" s="137">
        <f t="shared" si="45"/>
        <v>1.58</v>
      </c>
      <c r="N160" s="137">
        <f t="shared" si="45"/>
        <v>1.58</v>
      </c>
      <c r="O160" s="137">
        <f t="shared" si="45"/>
        <v>1.58</v>
      </c>
      <c r="P160" s="137">
        <f t="shared" si="45"/>
        <v>1.58</v>
      </c>
      <c r="Q160" s="137">
        <f t="shared" si="45"/>
        <v>1.58</v>
      </c>
      <c r="R160" s="137">
        <f t="shared" si="45"/>
        <v>1.58</v>
      </c>
      <c r="S160" s="137">
        <f t="shared" si="45"/>
        <v>1.58</v>
      </c>
      <c r="T160" s="137">
        <f t="shared" si="46"/>
        <v>1.58</v>
      </c>
      <c r="U160" s="137">
        <f t="shared" si="46"/>
        <v>1.58</v>
      </c>
      <c r="V160" s="137">
        <f t="shared" si="46"/>
        <v>1.58</v>
      </c>
      <c r="W160" s="137">
        <f t="shared" si="46"/>
        <v>1.58</v>
      </c>
      <c r="X160" s="137">
        <f t="shared" si="46"/>
        <v>1.58</v>
      </c>
      <c r="Y160" s="137">
        <f t="shared" si="46"/>
        <v>1.58</v>
      </c>
      <c r="Z160" s="137">
        <f t="shared" si="46"/>
        <v>1.58</v>
      </c>
      <c r="AA160" s="137">
        <f t="shared" si="46"/>
        <v>1.58</v>
      </c>
      <c r="AB160" s="137">
        <f t="shared" si="46"/>
        <v>1.58</v>
      </c>
      <c r="AC160" s="137">
        <f t="shared" si="46"/>
        <v>1.58</v>
      </c>
      <c r="AD160" s="137">
        <f t="shared" si="46"/>
        <v>1.58</v>
      </c>
      <c r="AE160" s="137">
        <f t="shared" si="46"/>
        <v>1.58</v>
      </c>
      <c r="AF160" s="137">
        <f t="shared" si="46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7">
        <f t="shared" si="44"/>
        <v>2</v>
      </c>
      <c r="C161" s="136">
        <v>2</v>
      </c>
      <c r="D161" s="137">
        <f t="shared" si="45"/>
        <v>2</v>
      </c>
      <c r="E161" s="137">
        <f t="shared" si="45"/>
        <v>2</v>
      </c>
      <c r="F161" s="137">
        <f t="shared" si="45"/>
        <v>2</v>
      </c>
      <c r="G161" s="137">
        <f t="shared" si="45"/>
        <v>2</v>
      </c>
      <c r="H161" s="137">
        <f t="shared" si="45"/>
        <v>2</v>
      </c>
      <c r="I161" s="137">
        <f t="shared" si="45"/>
        <v>2</v>
      </c>
      <c r="J161" s="137">
        <f t="shared" si="45"/>
        <v>2</v>
      </c>
      <c r="K161" s="137">
        <f t="shared" si="45"/>
        <v>2</v>
      </c>
      <c r="L161" s="137">
        <f t="shared" si="45"/>
        <v>2</v>
      </c>
      <c r="M161" s="137">
        <f t="shared" si="45"/>
        <v>2</v>
      </c>
      <c r="N161" s="137">
        <f t="shared" si="45"/>
        <v>2</v>
      </c>
      <c r="O161" s="137">
        <f t="shared" si="45"/>
        <v>2</v>
      </c>
      <c r="P161" s="137">
        <f t="shared" si="45"/>
        <v>2</v>
      </c>
      <c r="Q161" s="137">
        <f t="shared" si="45"/>
        <v>2</v>
      </c>
      <c r="R161" s="137">
        <f t="shared" si="45"/>
        <v>2</v>
      </c>
      <c r="S161" s="137">
        <f t="shared" si="45"/>
        <v>2</v>
      </c>
      <c r="T161" s="137">
        <f t="shared" si="46"/>
        <v>2</v>
      </c>
      <c r="U161" s="137">
        <f t="shared" si="46"/>
        <v>2</v>
      </c>
      <c r="V161" s="137">
        <f t="shared" si="46"/>
        <v>2</v>
      </c>
      <c r="W161" s="137">
        <f t="shared" si="46"/>
        <v>2</v>
      </c>
      <c r="X161" s="137">
        <f t="shared" si="46"/>
        <v>2</v>
      </c>
      <c r="Y161" s="137">
        <f t="shared" si="46"/>
        <v>2</v>
      </c>
      <c r="Z161" s="137">
        <f t="shared" si="46"/>
        <v>2</v>
      </c>
      <c r="AA161" s="137">
        <f t="shared" si="46"/>
        <v>2</v>
      </c>
      <c r="AB161" s="137">
        <f t="shared" si="46"/>
        <v>2</v>
      </c>
      <c r="AC161" s="137">
        <f t="shared" si="46"/>
        <v>2</v>
      </c>
      <c r="AD161" s="137">
        <f t="shared" si="46"/>
        <v>2</v>
      </c>
      <c r="AE161" s="137">
        <f t="shared" si="46"/>
        <v>2</v>
      </c>
      <c r="AF161" s="137">
        <f t="shared" si="46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7">
        <f t="shared" si="44"/>
        <v>0.47</v>
      </c>
      <c r="C162" s="136">
        <v>0.47</v>
      </c>
      <c r="D162" s="137">
        <f t="shared" si="45"/>
        <v>0.47</v>
      </c>
      <c r="E162" s="137">
        <f t="shared" si="45"/>
        <v>0.47</v>
      </c>
      <c r="F162" s="137">
        <f t="shared" si="45"/>
        <v>0.47</v>
      </c>
      <c r="G162" s="137">
        <f t="shared" si="45"/>
        <v>0.47</v>
      </c>
      <c r="H162" s="137">
        <f t="shared" si="45"/>
        <v>0.47</v>
      </c>
      <c r="I162" s="137">
        <f t="shared" si="45"/>
        <v>0.47</v>
      </c>
      <c r="J162" s="137">
        <f t="shared" si="45"/>
        <v>0.47</v>
      </c>
      <c r="K162" s="137">
        <f t="shared" si="45"/>
        <v>0.47</v>
      </c>
      <c r="L162" s="137">
        <f t="shared" si="45"/>
        <v>0.47</v>
      </c>
      <c r="M162" s="137">
        <f t="shared" si="45"/>
        <v>0.47</v>
      </c>
      <c r="N162" s="137">
        <f t="shared" si="45"/>
        <v>0.47</v>
      </c>
      <c r="O162" s="137">
        <f t="shared" si="45"/>
        <v>0.47</v>
      </c>
      <c r="P162" s="137">
        <f t="shared" si="45"/>
        <v>0.47</v>
      </c>
      <c r="Q162" s="137">
        <f t="shared" si="45"/>
        <v>0.47</v>
      </c>
      <c r="R162" s="137">
        <f t="shared" si="45"/>
        <v>0.47</v>
      </c>
      <c r="S162" s="137">
        <f t="shared" si="45"/>
        <v>0.47</v>
      </c>
      <c r="T162" s="137">
        <f t="shared" si="46"/>
        <v>0.47</v>
      </c>
      <c r="U162" s="137">
        <f t="shared" si="46"/>
        <v>0.47</v>
      </c>
      <c r="V162" s="137">
        <f t="shared" si="46"/>
        <v>0.47</v>
      </c>
      <c r="W162" s="137">
        <f t="shared" si="46"/>
        <v>0.47</v>
      </c>
      <c r="X162" s="137">
        <f t="shared" si="46"/>
        <v>0.47</v>
      </c>
      <c r="Y162" s="137">
        <f t="shared" si="46"/>
        <v>0.47</v>
      </c>
      <c r="Z162" s="137">
        <f t="shared" si="46"/>
        <v>0.47</v>
      </c>
      <c r="AA162" s="137">
        <f t="shared" si="46"/>
        <v>0.47</v>
      </c>
      <c r="AB162" s="137">
        <f t="shared" si="46"/>
        <v>0.47</v>
      </c>
      <c r="AC162" s="137">
        <f t="shared" si="46"/>
        <v>0.47</v>
      </c>
      <c r="AD162" s="137">
        <f t="shared" si="46"/>
        <v>0.47</v>
      </c>
      <c r="AE162" s="137">
        <f t="shared" si="46"/>
        <v>0.47</v>
      </c>
      <c r="AF162" s="137">
        <f t="shared" si="46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7">
        <f t="shared" si="44"/>
        <v>0</v>
      </c>
      <c r="C163" s="136">
        <v>0</v>
      </c>
      <c r="D163" s="137">
        <f t="shared" si="45"/>
        <v>0</v>
      </c>
      <c r="E163" s="137">
        <f t="shared" si="45"/>
        <v>0</v>
      </c>
      <c r="F163" s="137">
        <f t="shared" si="45"/>
        <v>0</v>
      </c>
      <c r="G163" s="137">
        <f t="shared" si="45"/>
        <v>0</v>
      </c>
      <c r="H163" s="137">
        <f t="shared" si="45"/>
        <v>0</v>
      </c>
      <c r="I163" s="137">
        <f t="shared" si="45"/>
        <v>0</v>
      </c>
      <c r="J163" s="137">
        <f t="shared" si="45"/>
        <v>0</v>
      </c>
      <c r="K163" s="137">
        <f t="shared" si="45"/>
        <v>0</v>
      </c>
      <c r="L163" s="137">
        <f t="shared" si="45"/>
        <v>0</v>
      </c>
      <c r="M163" s="137">
        <f t="shared" si="45"/>
        <v>0</v>
      </c>
      <c r="N163" s="137">
        <f t="shared" si="45"/>
        <v>0</v>
      </c>
      <c r="O163" s="137">
        <f t="shared" si="45"/>
        <v>0</v>
      </c>
      <c r="P163" s="137">
        <f t="shared" si="45"/>
        <v>0</v>
      </c>
      <c r="Q163" s="137">
        <f t="shared" si="45"/>
        <v>0</v>
      </c>
      <c r="R163" s="137">
        <f t="shared" si="45"/>
        <v>0</v>
      </c>
      <c r="S163" s="137">
        <f t="shared" si="45"/>
        <v>0</v>
      </c>
      <c r="T163" s="137">
        <f t="shared" si="46"/>
        <v>0</v>
      </c>
      <c r="U163" s="137">
        <f t="shared" si="46"/>
        <v>0</v>
      </c>
      <c r="V163" s="137">
        <f t="shared" si="46"/>
        <v>0</v>
      </c>
      <c r="W163" s="137">
        <f t="shared" si="46"/>
        <v>0</v>
      </c>
      <c r="X163" s="137">
        <f t="shared" si="46"/>
        <v>0</v>
      </c>
      <c r="Y163" s="137">
        <f t="shared" si="46"/>
        <v>0</v>
      </c>
      <c r="Z163" s="137">
        <f t="shared" si="46"/>
        <v>0</v>
      </c>
      <c r="AA163" s="137">
        <f t="shared" si="46"/>
        <v>0</v>
      </c>
      <c r="AB163" s="137">
        <f t="shared" si="46"/>
        <v>0</v>
      </c>
      <c r="AC163" s="137">
        <f t="shared" si="46"/>
        <v>0</v>
      </c>
      <c r="AD163" s="137">
        <f t="shared" si="46"/>
        <v>0</v>
      </c>
      <c r="AE163" s="137">
        <f t="shared" si="46"/>
        <v>0</v>
      </c>
      <c r="AF163" s="137">
        <f t="shared" si="46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7">
        <f t="shared" si="44"/>
        <v>0</v>
      </c>
      <c r="C164" s="136">
        <v>0</v>
      </c>
      <c r="D164" s="137">
        <f t="shared" si="45"/>
        <v>0</v>
      </c>
      <c r="E164" s="137">
        <f t="shared" si="45"/>
        <v>0</v>
      </c>
      <c r="F164" s="137">
        <f t="shared" si="45"/>
        <v>0</v>
      </c>
      <c r="G164" s="137">
        <f t="shared" si="45"/>
        <v>0</v>
      </c>
      <c r="H164" s="137">
        <f t="shared" si="45"/>
        <v>0</v>
      </c>
      <c r="I164" s="137">
        <f t="shared" si="45"/>
        <v>0</v>
      </c>
      <c r="J164" s="137">
        <f t="shared" si="45"/>
        <v>0</v>
      </c>
      <c r="K164" s="137">
        <f t="shared" si="45"/>
        <v>0</v>
      </c>
      <c r="L164" s="137">
        <f t="shared" si="45"/>
        <v>0</v>
      </c>
      <c r="M164" s="137">
        <f t="shared" si="45"/>
        <v>0</v>
      </c>
      <c r="N164" s="137">
        <f t="shared" si="45"/>
        <v>0</v>
      </c>
      <c r="O164" s="137">
        <f t="shared" si="45"/>
        <v>0</v>
      </c>
      <c r="P164" s="137">
        <f t="shared" si="45"/>
        <v>0</v>
      </c>
      <c r="Q164" s="137">
        <f t="shared" si="45"/>
        <v>0</v>
      </c>
      <c r="R164" s="137">
        <f t="shared" si="45"/>
        <v>0</v>
      </c>
      <c r="S164" s="137">
        <f t="shared" si="46"/>
        <v>0</v>
      </c>
      <c r="T164" s="137">
        <f t="shared" si="46"/>
        <v>0</v>
      </c>
      <c r="U164" s="137">
        <f t="shared" si="46"/>
        <v>0</v>
      </c>
      <c r="V164" s="137">
        <f t="shared" si="46"/>
        <v>0</v>
      </c>
      <c r="W164" s="137">
        <f t="shared" si="46"/>
        <v>0</v>
      </c>
      <c r="X164" s="137">
        <f t="shared" si="46"/>
        <v>0</v>
      </c>
      <c r="Y164" s="137">
        <f t="shared" si="46"/>
        <v>0</v>
      </c>
      <c r="Z164" s="137">
        <f t="shared" si="46"/>
        <v>0</v>
      </c>
      <c r="AA164" s="137">
        <f t="shared" si="46"/>
        <v>0</v>
      </c>
      <c r="AB164" s="137">
        <f t="shared" si="46"/>
        <v>0</v>
      </c>
      <c r="AC164" s="137">
        <f t="shared" si="46"/>
        <v>0</v>
      </c>
      <c r="AD164" s="137">
        <f t="shared" si="46"/>
        <v>0</v>
      </c>
      <c r="AE164" s="137">
        <f t="shared" si="46"/>
        <v>0</v>
      </c>
      <c r="AF164" s="137">
        <f t="shared" si="46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7">
        <f t="shared" si="44"/>
        <v>0.8</v>
      </c>
      <c r="C165" s="136">
        <v>0.8</v>
      </c>
      <c r="D165" s="137">
        <f t="shared" si="45"/>
        <v>0.8</v>
      </c>
      <c r="E165" s="137">
        <f t="shared" si="45"/>
        <v>0.8</v>
      </c>
      <c r="F165" s="137">
        <f t="shared" si="45"/>
        <v>0.8</v>
      </c>
      <c r="G165" s="137">
        <f t="shared" si="45"/>
        <v>0.8</v>
      </c>
      <c r="H165" s="137">
        <f t="shared" si="45"/>
        <v>0.8</v>
      </c>
      <c r="I165" s="137">
        <f t="shared" si="45"/>
        <v>0.8</v>
      </c>
      <c r="J165" s="137">
        <f t="shared" si="45"/>
        <v>0.8</v>
      </c>
      <c r="K165" s="137">
        <f t="shared" si="45"/>
        <v>0.8</v>
      </c>
      <c r="L165" s="137">
        <f t="shared" si="45"/>
        <v>0.8</v>
      </c>
      <c r="M165" s="137">
        <f t="shared" si="45"/>
        <v>0.8</v>
      </c>
      <c r="N165" s="137">
        <f t="shared" si="45"/>
        <v>0.8</v>
      </c>
      <c r="O165" s="137">
        <f t="shared" si="45"/>
        <v>0.8</v>
      </c>
      <c r="P165" s="137">
        <f t="shared" si="45"/>
        <v>0.8</v>
      </c>
      <c r="Q165" s="137">
        <f t="shared" si="45"/>
        <v>0.8</v>
      </c>
      <c r="R165" s="137">
        <f t="shared" si="45"/>
        <v>0.8</v>
      </c>
      <c r="S165" s="137">
        <f t="shared" si="46"/>
        <v>0.8</v>
      </c>
      <c r="T165" s="137">
        <f t="shared" si="46"/>
        <v>0.8</v>
      </c>
      <c r="U165" s="137">
        <f t="shared" si="46"/>
        <v>0.8</v>
      </c>
      <c r="V165" s="137">
        <f t="shared" si="46"/>
        <v>0.8</v>
      </c>
      <c r="W165" s="137">
        <f t="shared" si="46"/>
        <v>0.8</v>
      </c>
      <c r="X165" s="137">
        <f t="shared" si="46"/>
        <v>0.8</v>
      </c>
      <c r="Y165" s="137">
        <f t="shared" si="46"/>
        <v>0.8</v>
      </c>
      <c r="Z165" s="137">
        <f t="shared" si="46"/>
        <v>0.8</v>
      </c>
      <c r="AA165" s="137">
        <f t="shared" si="46"/>
        <v>0.8</v>
      </c>
      <c r="AB165" s="137">
        <f t="shared" si="46"/>
        <v>0.8</v>
      </c>
      <c r="AC165" s="137">
        <f t="shared" si="46"/>
        <v>0.8</v>
      </c>
      <c r="AD165" s="137">
        <f t="shared" si="46"/>
        <v>0.8</v>
      </c>
      <c r="AE165" s="137">
        <f t="shared" si="46"/>
        <v>0.8</v>
      </c>
      <c r="AF165" s="137">
        <f t="shared" si="46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7">
        <f t="shared" si="44"/>
        <v>1.5</v>
      </c>
      <c r="C166" s="136">
        <v>1.5</v>
      </c>
      <c r="D166" s="137">
        <f t="shared" si="45"/>
        <v>1.5</v>
      </c>
      <c r="E166" s="137">
        <f t="shared" si="45"/>
        <v>1.5</v>
      </c>
      <c r="F166" s="137">
        <f t="shared" si="45"/>
        <v>1.5</v>
      </c>
      <c r="G166" s="137">
        <f t="shared" si="45"/>
        <v>1.5</v>
      </c>
      <c r="H166" s="137">
        <f t="shared" si="45"/>
        <v>1.5</v>
      </c>
      <c r="I166" s="137">
        <f t="shared" si="45"/>
        <v>1.5</v>
      </c>
      <c r="J166" s="137">
        <f t="shared" si="45"/>
        <v>1.5</v>
      </c>
      <c r="K166" s="137">
        <f t="shared" si="45"/>
        <v>1.5</v>
      </c>
      <c r="L166" s="137">
        <f t="shared" si="45"/>
        <v>1.5</v>
      </c>
      <c r="M166" s="137">
        <f t="shared" si="45"/>
        <v>1.5</v>
      </c>
      <c r="N166" s="137">
        <f t="shared" si="45"/>
        <v>1.5</v>
      </c>
      <c r="O166" s="137">
        <f t="shared" si="45"/>
        <v>1.5</v>
      </c>
      <c r="P166" s="137">
        <f t="shared" si="45"/>
        <v>1.5</v>
      </c>
      <c r="Q166" s="137">
        <f t="shared" si="45"/>
        <v>1.5</v>
      </c>
      <c r="R166" s="137">
        <f t="shared" si="45"/>
        <v>1.5</v>
      </c>
      <c r="S166" s="137">
        <f t="shared" si="46"/>
        <v>1.5</v>
      </c>
      <c r="T166" s="137">
        <f t="shared" si="46"/>
        <v>1.5</v>
      </c>
      <c r="U166" s="137">
        <f t="shared" si="46"/>
        <v>1.5</v>
      </c>
      <c r="V166" s="137">
        <f t="shared" si="46"/>
        <v>1.5</v>
      </c>
      <c r="W166" s="137">
        <f t="shared" si="46"/>
        <v>1.5</v>
      </c>
      <c r="X166" s="137">
        <f t="shared" si="46"/>
        <v>1.5</v>
      </c>
      <c r="Y166" s="137">
        <f t="shared" si="46"/>
        <v>1.5</v>
      </c>
      <c r="Z166" s="137">
        <f t="shared" si="46"/>
        <v>1.5</v>
      </c>
      <c r="AA166" s="137">
        <f t="shared" si="46"/>
        <v>1.5</v>
      </c>
      <c r="AB166" s="137">
        <f t="shared" si="46"/>
        <v>1.5</v>
      </c>
      <c r="AC166" s="137">
        <f t="shared" si="46"/>
        <v>1.5</v>
      </c>
      <c r="AD166" s="137">
        <f t="shared" si="46"/>
        <v>1.5</v>
      </c>
      <c r="AE166" s="137">
        <f t="shared" si="46"/>
        <v>1.5</v>
      </c>
      <c r="AF166" s="137">
        <f t="shared" si="46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7">
        <f t="shared" si="44"/>
        <v>1</v>
      </c>
      <c r="C167" s="136">
        <v>1</v>
      </c>
      <c r="D167" s="137">
        <f t="shared" si="45"/>
        <v>1</v>
      </c>
      <c r="E167" s="137">
        <f t="shared" si="45"/>
        <v>1</v>
      </c>
      <c r="F167" s="137">
        <f t="shared" si="45"/>
        <v>1</v>
      </c>
      <c r="G167" s="137">
        <f t="shared" si="45"/>
        <v>1</v>
      </c>
      <c r="H167" s="137">
        <f t="shared" si="45"/>
        <v>1</v>
      </c>
      <c r="I167" s="137">
        <f t="shared" si="45"/>
        <v>1</v>
      </c>
      <c r="J167" s="137">
        <f t="shared" si="45"/>
        <v>1</v>
      </c>
      <c r="K167" s="137">
        <f t="shared" si="45"/>
        <v>1</v>
      </c>
      <c r="L167" s="137">
        <f t="shared" si="45"/>
        <v>1</v>
      </c>
      <c r="M167" s="137">
        <f t="shared" si="45"/>
        <v>1</v>
      </c>
      <c r="N167" s="137">
        <f t="shared" si="45"/>
        <v>1</v>
      </c>
      <c r="O167" s="137">
        <f t="shared" si="45"/>
        <v>1</v>
      </c>
      <c r="P167" s="137">
        <f t="shared" si="45"/>
        <v>1</v>
      </c>
      <c r="Q167" s="137">
        <f t="shared" si="45"/>
        <v>1</v>
      </c>
      <c r="R167" s="137">
        <f t="shared" si="45"/>
        <v>1</v>
      </c>
      <c r="S167" s="137">
        <f t="shared" si="46"/>
        <v>1</v>
      </c>
      <c r="T167" s="137">
        <f t="shared" si="46"/>
        <v>1</v>
      </c>
      <c r="U167" s="137">
        <f t="shared" si="46"/>
        <v>1</v>
      </c>
      <c r="V167" s="137">
        <f t="shared" si="46"/>
        <v>1</v>
      </c>
      <c r="W167" s="137">
        <f t="shared" si="46"/>
        <v>1</v>
      </c>
      <c r="X167" s="137">
        <f t="shared" si="46"/>
        <v>1</v>
      </c>
      <c r="Y167" s="137">
        <f t="shared" si="46"/>
        <v>1</v>
      </c>
      <c r="Z167" s="137">
        <f t="shared" si="46"/>
        <v>1</v>
      </c>
      <c r="AA167" s="137">
        <f t="shared" si="46"/>
        <v>1</v>
      </c>
      <c r="AB167" s="137">
        <f t="shared" si="46"/>
        <v>1</v>
      </c>
      <c r="AC167" s="137">
        <f t="shared" si="46"/>
        <v>1</v>
      </c>
      <c r="AD167" s="137">
        <f t="shared" si="46"/>
        <v>1</v>
      </c>
      <c r="AE167" s="137">
        <f t="shared" si="46"/>
        <v>1</v>
      </c>
      <c r="AF167" s="137">
        <f t="shared" si="46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7"/>
      <c r="C168" s="136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7">
        <f t="shared" ref="B169:B176" si="47">AF169</f>
        <v>1</v>
      </c>
      <c r="C169" s="136">
        <v>1</v>
      </c>
      <c r="D169" s="137">
        <f t="shared" ref="D169:S176" si="48">C169</f>
        <v>1</v>
      </c>
      <c r="E169" s="137">
        <f t="shared" si="48"/>
        <v>1</v>
      </c>
      <c r="F169" s="137">
        <f t="shared" si="48"/>
        <v>1</v>
      </c>
      <c r="G169" s="137">
        <f t="shared" si="48"/>
        <v>1</v>
      </c>
      <c r="H169" s="137">
        <f t="shared" si="48"/>
        <v>1</v>
      </c>
      <c r="I169" s="137">
        <f t="shared" si="48"/>
        <v>1</v>
      </c>
      <c r="J169" s="137">
        <f t="shared" si="48"/>
        <v>1</v>
      </c>
      <c r="K169" s="137">
        <f t="shared" si="48"/>
        <v>1</v>
      </c>
      <c r="L169" s="137">
        <f t="shared" si="48"/>
        <v>1</v>
      </c>
      <c r="M169" s="137">
        <f t="shared" si="48"/>
        <v>1</v>
      </c>
      <c r="N169" s="137">
        <f t="shared" si="48"/>
        <v>1</v>
      </c>
      <c r="O169" s="137">
        <f t="shared" si="48"/>
        <v>1</v>
      </c>
      <c r="P169" s="137">
        <f t="shared" si="48"/>
        <v>1</v>
      </c>
      <c r="Q169" s="137">
        <f t="shared" si="48"/>
        <v>1</v>
      </c>
      <c r="R169" s="137">
        <f t="shared" si="48"/>
        <v>1</v>
      </c>
      <c r="S169" s="137">
        <f t="shared" si="48"/>
        <v>1</v>
      </c>
      <c r="T169" s="137">
        <f t="shared" ref="S169:AF176" si="49">S169</f>
        <v>1</v>
      </c>
      <c r="U169" s="137">
        <f t="shared" si="49"/>
        <v>1</v>
      </c>
      <c r="V169" s="137">
        <f t="shared" si="49"/>
        <v>1</v>
      </c>
      <c r="W169" s="137">
        <f t="shared" si="49"/>
        <v>1</v>
      </c>
      <c r="X169" s="137">
        <f t="shared" si="49"/>
        <v>1</v>
      </c>
      <c r="Y169" s="137">
        <f t="shared" si="49"/>
        <v>1</v>
      </c>
      <c r="Z169" s="137">
        <f t="shared" si="49"/>
        <v>1</v>
      </c>
      <c r="AA169" s="137">
        <f t="shared" si="49"/>
        <v>1</v>
      </c>
      <c r="AB169" s="137">
        <f t="shared" si="49"/>
        <v>1</v>
      </c>
      <c r="AC169" s="137">
        <f t="shared" si="49"/>
        <v>1</v>
      </c>
      <c r="AD169" s="137">
        <f t="shared" si="49"/>
        <v>1</v>
      </c>
      <c r="AE169" s="137">
        <f t="shared" si="49"/>
        <v>1</v>
      </c>
      <c r="AF169" s="137">
        <f t="shared" si="49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7">
        <f t="shared" si="47"/>
        <v>0.42</v>
      </c>
      <c r="C170" s="136">
        <v>0.42</v>
      </c>
      <c r="D170" s="137">
        <f t="shared" si="48"/>
        <v>0.42</v>
      </c>
      <c r="E170" s="137">
        <f t="shared" si="48"/>
        <v>0.42</v>
      </c>
      <c r="F170" s="137">
        <f t="shared" si="48"/>
        <v>0.42</v>
      </c>
      <c r="G170" s="137">
        <f t="shared" si="48"/>
        <v>0.42</v>
      </c>
      <c r="H170" s="137">
        <f t="shared" si="48"/>
        <v>0.42</v>
      </c>
      <c r="I170" s="137">
        <f t="shared" si="48"/>
        <v>0.42</v>
      </c>
      <c r="J170" s="137">
        <f t="shared" si="48"/>
        <v>0.42</v>
      </c>
      <c r="K170" s="137">
        <f t="shared" si="48"/>
        <v>0.42</v>
      </c>
      <c r="L170" s="137">
        <f t="shared" si="48"/>
        <v>0.42</v>
      </c>
      <c r="M170" s="137">
        <f t="shared" si="48"/>
        <v>0.42</v>
      </c>
      <c r="N170" s="137">
        <f t="shared" si="48"/>
        <v>0.42</v>
      </c>
      <c r="O170" s="137">
        <f t="shared" si="48"/>
        <v>0.42</v>
      </c>
      <c r="P170" s="137">
        <f t="shared" si="48"/>
        <v>0.42</v>
      </c>
      <c r="Q170" s="137">
        <f t="shared" si="48"/>
        <v>0.42</v>
      </c>
      <c r="R170" s="137">
        <f t="shared" si="48"/>
        <v>0.42</v>
      </c>
      <c r="S170" s="137">
        <f t="shared" si="49"/>
        <v>0.42</v>
      </c>
      <c r="T170" s="137">
        <f t="shared" si="49"/>
        <v>0.42</v>
      </c>
      <c r="U170" s="137">
        <f t="shared" si="49"/>
        <v>0.42</v>
      </c>
      <c r="V170" s="137">
        <f t="shared" si="49"/>
        <v>0.42</v>
      </c>
      <c r="W170" s="137">
        <f t="shared" si="49"/>
        <v>0.42</v>
      </c>
      <c r="X170" s="137">
        <f t="shared" si="49"/>
        <v>0.42</v>
      </c>
      <c r="Y170" s="137">
        <f t="shared" si="49"/>
        <v>0.42</v>
      </c>
      <c r="Z170" s="137">
        <f t="shared" si="49"/>
        <v>0.42</v>
      </c>
      <c r="AA170" s="137">
        <f t="shared" si="49"/>
        <v>0.42</v>
      </c>
      <c r="AB170" s="137">
        <f t="shared" si="49"/>
        <v>0.42</v>
      </c>
      <c r="AC170" s="137">
        <f t="shared" si="49"/>
        <v>0.42</v>
      </c>
      <c r="AD170" s="137">
        <f t="shared" si="49"/>
        <v>0.42</v>
      </c>
      <c r="AE170" s="137">
        <f t="shared" si="49"/>
        <v>0.42</v>
      </c>
      <c r="AF170" s="137">
        <f t="shared" si="49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7">
        <f t="shared" si="47"/>
        <v>0.46</v>
      </c>
      <c r="C171" s="136">
        <v>0.46</v>
      </c>
      <c r="D171" s="137">
        <f t="shared" si="48"/>
        <v>0.46</v>
      </c>
      <c r="E171" s="137">
        <f t="shared" si="48"/>
        <v>0.46</v>
      </c>
      <c r="F171" s="137">
        <f t="shared" si="48"/>
        <v>0.46</v>
      </c>
      <c r="G171" s="137">
        <f t="shared" si="48"/>
        <v>0.46</v>
      </c>
      <c r="H171" s="137">
        <f t="shared" si="48"/>
        <v>0.46</v>
      </c>
      <c r="I171" s="137">
        <f t="shared" si="48"/>
        <v>0.46</v>
      </c>
      <c r="J171" s="137">
        <f t="shared" si="48"/>
        <v>0.46</v>
      </c>
      <c r="K171" s="137">
        <f t="shared" si="48"/>
        <v>0.46</v>
      </c>
      <c r="L171" s="137">
        <f t="shared" si="48"/>
        <v>0.46</v>
      </c>
      <c r="M171" s="137">
        <f t="shared" si="48"/>
        <v>0.46</v>
      </c>
      <c r="N171" s="137">
        <f t="shared" si="48"/>
        <v>0.46</v>
      </c>
      <c r="O171" s="137">
        <f t="shared" si="48"/>
        <v>0.46</v>
      </c>
      <c r="P171" s="137">
        <f t="shared" si="48"/>
        <v>0.46</v>
      </c>
      <c r="Q171" s="137">
        <f t="shared" si="48"/>
        <v>0.46</v>
      </c>
      <c r="R171" s="137">
        <f t="shared" si="48"/>
        <v>0.46</v>
      </c>
      <c r="S171" s="137">
        <f t="shared" si="49"/>
        <v>0.46</v>
      </c>
      <c r="T171" s="137">
        <f t="shared" si="49"/>
        <v>0.46</v>
      </c>
      <c r="U171" s="137">
        <f t="shared" si="49"/>
        <v>0.46</v>
      </c>
      <c r="V171" s="137">
        <f t="shared" si="49"/>
        <v>0.46</v>
      </c>
      <c r="W171" s="137">
        <f t="shared" si="49"/>
        <v>0.46</v>
      </c>
      <c r="X171" s="137">
        <f t="shared" si="49"/>
        <v>0.46</v>
      </c>
      <c r="Y171" s="137">
        <f t="shared" si="49"/>
        <v>0.46</v>
      </c>
      <c r="Z171" s="137">
        <f t="shared" si="49"/>
        <v>0.46</v>
      </c>
      <c r="AA171" s="137">
        <f t="shared" si="49"/>
        <v>0.46</v>
      </c>
      <c r="AB171" s="137">
        <f t="shared" si="49"/>
        <v>0.46</v>
      </c>
      <c r="AC171" s="137">
        <f t="shared" si="49"/>
        <v>0.46</v>
      </c>
      <c r="AD171" s="137">
        <f t="shared" si="49"/>
        <v>0.46</v>
      </c>
      <c r="AE171" s="137">
        <f t="shared" si="49"/>
        <v>0.46</v>
      </c>
      <c r="AF171" s="137">
        <f t="shared" si="49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7">
        <f t="shared" si="47"/>
        <v>0.85</v>
      </c>
      <c r="C172" s="136">
        <v>0.85</v>
      </c>
      <c r="D172" s="137">
        <f t="shared" si="48"/>
        <v>0.85</v>
      </c>
      <c r="E172" s="137">
        <f t="shared" si="48"/>
        <v>0.85</v>
      </c>
      <c r="F172" s="137">
        <f t="shared" si="48"/>
        <v>0.85</v>
      </c>
      <c r="G172" s="137">
        <f t="shared" si="48"/>
        <v>0.85</v>
      </c>
      <c r="H172" s="137">
        <f t="shared" si="48"/>
        <v>0.85</v>
      </c>
      <c r="I172" s="137">
        <f t="shared" si="48"/>
        <v>0.85</v>
      </c>
      <c r="J172" s="137">
        <f t="shared" si="48"/>
        <v>0.85</v>
      </c>
      <c r="K172" s="137">
        <f t="shared" si="48"/>
        <v>0.85</v>
      </c>
      <c r="L172" s="137">
        <f t="shared" si="48"/>
        <v>0.85</v>
      </c>
      <c r="M172" s="137">
        <f t="shared" si="48"/>
        <v>0.85</v>
      </c>
      <c r="N172" s="137">
        <f t="shared" si="48"/>
        <v>0.85</v>
      </c>
      <c r="O172" s="137">
        <f t="shared" si="48"/>
        <v>0.85</v>
      </c>
      <c r="P172" s="137">
        <f t="shared" si="48"/>
        <v>0.85</v>
      </c>
      <c r="Q172" s="137">
        <f t="shared" si="48"/>
        <v>0.85</v>
      </c>
      <c r="R172" s="137">
        <f t="shared" si="48"/>
        <v>0.85</v>
      </c>
      <c r="S172" s="137">
        <f t="shared" si="49"/>
        <v>0.85</v>
      </c>
      <c r="T172" s="137">
        <f t="shared" si="49"/>
        <v>0.85</v>
      </c>
      <c r="U172" s="137">
        <f t="shared" si="49"/>
        <v>0.85</v>
      </c>
      <c r="V172" s="137">
        <f t="shared" si="49"/>
        <v>0.85</v>
      </c>
      <c r="W172" s="137">
        <f t="shared" si="49"/>
        <v>0.85</v>
      </c>
      <c r="X172" s="137">
        <f t="shared" si="49"/>
        <v>0.85</v>
      </c>
      <c r="Y172" s="137">
        <f t="shared" si="49"/>
        <v>0.85</v>
      </c>
      <c r="Z172" s="137">
        <f t="shared" si="49"/>
        <v>0.85</v>
      </c>
      <c r="AA172" s="137">
        <f t="shared" si="49"/>
        <v>0.85</v>
      </c>
      <c r="AB172" s="137">
        <f t="shared" si="49"/>
        <v>0.85</v>
      </c>
      <c r="AC172" s="137">
        <f t="shared" si="49"/>
        <v>0.85</v>
      </c>
      <c r="AD172" s="137">
        <f t="shared" si="49"/>
        <v>0.85</v>
      </c>
      <c r="AE172" s="137">
        <f t="shared" si="49"/>
        <v>0.85</v>
      </c>
      <c r="AF172" s="137">
        <f t="shared" si="49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7">
        <f t="shared" si="47"/>
        <v>0.9</v>
      </c>
      <c r="C173" s="136">
        <v>0.9</v>
      </c>
      <c r="D173" s="137">
        <f t="shared" si="48"/>
        <v>0.9</v>
      </c>
      <c r="E173" s="137">
        <f t="shared" si="48"/>
        <v>0.9</v>
      </c>
      <c r="F173" s="137">
        <f t="shared" si="48"/>
        <v>0.9</v>
      </c>
      <c r="G173" s="137">
        <f t="shared" si="48"/>
        <v>0.9</v>
      </c>
      <c r="H173" s="137">
        <f t="shared" si="48"/>
        <v>0.9</v>
      </c>
      <c r="I173" s="137">
        <f t="shared" si="48"/>
        <v>0.9</v>
      </c>
      <c r="J173" s="137">
        <f t="shared" si="48"/>
        <v>0.9</v>
      </c>
      <c r="K173" s="137">
        <f t="shared" si="48"/>
        <v>0.9</v>
      </c>
      <c r="L173" s="137">
        <f t="shared" si="48"/>
        <v>0.9</v>
      </c>
      <c r="M173" s="137">
        <f t="shared" si="48"/>
        <v>0.9</v>
      </c>
      <c r="N173" s="137">
        <f t="shared" si="48"/>
        <v>0.9</v>
      </c>
      <c r="O173" s="137">
        <f t="shared" si="48"/>
        <v>0.9</v>
      </c>
      <c r="P173" s="137">
        <f t="shared" si="48"/>
        <v>0.9</v>
      </c>
      <c r="Q173" s="137">
        <f t="shared" si="48"/>
        <v>0.9</v>
      </c>
      <c r="R173" s="137">
        <f t="shared" si="48"/>
        <v>0.9</v>
      </c>
      <c r="S173" s="137">
        <f t="shared" si="49"/>
        <v>0.9</v>
      </c>
      <c r="T173" s="137">
        <f t="shared" si="49"/>
        <v>0.9</v>
      </c>
      <c r="U173" s="137">
        <f t="shared" si="49"/>
        <v>0.9</v>
      </c>
      <c r="V173" s="137">
        <f t="shared" si="49"/>
        <v>0.9</v>
      </c>
      <c r="W173" s="137">
        <f t="shared" si="49"/>
        <v>0.9</v>
      </c>
      <c r="X173" s="137">
        <f t="shared" si="49"/>
        <v>0.9</v>
      </c>
      <c r="Y173" s="137">
        <f t="shared" si="49"/>
        <v>0.9</v>
      </c>
      <c r="Z173" s="137">
        <f t="shared" si="49"/>
        <v>0.9</v>
      </c>
      <c r="AA173" s="137">
        <f t="shared" si="49"/>
        <v>0.9</v>
      </c>
      <c r="AB173" s="137">
        <f t="shared" si="49"/>
        <v>0.9</v>
      </c>
      <c r="AC173" s="137">
        <f t="shared" si="49"/>
        <v>0.9</v>
      </c>
      <c r="AD173" s="137">
        <f t="shared" si="49"/>
        <v>0.9</v>
      </c>
      <c r="AE173" s="137">
        <f t="shared" si="49"/>
        <v>0.9</v>
      </c>
      <c r="AF173" s="137">
        <f t="shared" si="49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7">
        <f t="shared" si="47"/>
        <v>0.44</v>
      </c>
      <c r="C174" s="136">
        <v>0.44</v>
      </c>
      <c r="D174" s="137">
        <f t="shared" si="48"/>
        <v>0.44</v>
      </c>
      <c r="E174" s="137">
        <f t="shared" si="48"/>
        <v>0.44</v>
      </c>
      <c r="F174" s="137">
        <f t="shared" si="48"/>
        <v>0.44</v>
      </c>
      <c r="G174" s="137">
        <f t="shared" si="48"/>
        <v>0.44</v>
      </c>
      <c r="H174" s="137">
        <f t="shared" si="48"/>
        <v>0.44</v>
      </c>
      <c r="I174" s="137">
        <f t="shared" si="48"/>
        <v>0.44</v>
      </c>
      <c r="J174" s="137">
        <f t="shared" si="48"/>
        <v>0.44</v>
      </c>
      <c r="K174" s="137">
        <f t="shared" si="48"/>
        <v>0.44</v>
      </c>
      <c r="L174" s="137">
        <f t="shared" si="48"/>
        <v>0.44</v>
      </c>
      <c r="M174" s="137">
        <f t="shared" si="48"/>
        <v>0.44</v>
      </c>
      <c r="N174" s="137">
        <f t="shared" si="48"/>
        <v>0.44</v>
      </c>
      <c r="O174" s="137">
        <f t="shared" si="48"/>
        <v>0.44</v>
      </c>
      <c r="P174" s="137">
        <f t="shared" si="48"/>
        <v>0.44</v>
      </c>
      <c r="Q174" s="137">
        <f t="shared" si="48"/>
        <v>0.44</v>
      </c>
      <c r="R174" s="137">
        <f t="shared" si="48"/>
        <v>0.44</v>
      </c>
      <c r="S174" s="137">
        <f t="shared" si="49"/>
        <v>0.44</v>
      </c>
      <c r="T174" s="137">
        <f t="shared" si="49"/>
        <v>0.44</v>
      </c>
      <c r="U174" s="137">
        <f t="shared" si="49"/>
        <v>0.44</v>
      </c>
      <c r="V174" s="137">
        <f t="shared" si="49"/>
        <v>0.44</v>
      </c>
      <c r="W174" s="137">
        <f t="shared" si="49"/>
        <v>0.44</v>
      </c>
      <c r="X174" s="137">
        <f t="shared" si="49"/>
        <v>0.44</v>
      </c>
      <c r="Y174" s="137">
        <f t="shared" si="49"/>
        <v>0.44</v>
      </c>
      <c r="Z174" s="137">
        <f t="shared" si="49"/>
        <v>0.44</v>
      </c>
      <c r="AA174" s="137">
        <f t="shared" si="49"/>
        <v>0.44</v>
      </c>
      <c r="AB174" s="137">
        <f t="shared" si="49"/>
        <v>0.44</v>
      </c>
      <c r="AC174" s="137">
        <f t="shared" si="49"/>
        <v>0.44</v>
      </c>
      <c r="AD174" s="137">
        <f t="shared" si="49"/>
        <v>0.44</v>
      </c>
      <c r="AE174" s="137">
        <f t="shared" si="49"/>
        <v>0.44</v>
      </c>
      <c r="AF174" s="137">
        <f t="shared" si="49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7">
        <f t="shared" si="47"/>
        <v>2.1</v>
      </c>
      <c r="C175" s="136">
        <v>2.1</v>
      </c>
      <c r="D175" s="137">
        <f t="shared" si="48"/>
        <v>2.1</v>
      </c>
      <c r="E175" s="137">
        <f t="shared" si="48"/>
        <v>2.1</v>
      </c>
      <c r="F175" s="137">
        <f t="shared" si="48"/>
        <v>2.1</v>
      </c>
      <c r="G175" s="137">
        <f t="shared" si="48"/>
        <v>2.1</v>
      </c>
      <c r="H175" s="137">
        <f t="shared" si="48"/>
        <v>2.1</v>
      </c>
      <c r="I175" s="137">
        <f t="shared" si="48"/>
        <v>2.1</v>
      </c>
      <c r="J175" s="137">
        <f t="shared" si="48"/>
        <v>2.1</v>
      </c>
      <c r="K175" s="137">
        <f t="shared" si="48"/>
        <v>2.1</v>
      </c>
      <c r="L175" s="137">
        <f t="shared" si="48"/>
        <v>2.1</v>
      </c>
      <c r="M175" s="137">
        <f t="shared" si="48"/>
        <v>2.1</v>
      </c>
      <c r="N175" s="137">
        <f t="shared" si="48"/>
        <v>2.1</v>
      </c>
      <c r="O175" s="137">
        <f t="shared" si="48"/>
        <v>2.1</v>
      </c>
      <c r="P175" s="137">
        <f t="shared" si="48"/>
        <v>2.1</v>
      </c>
      <c r="Q175" s="137">
        <f t="shared" si="48"/>
        <v>2.1</v>
      </c>
      <c r="R175" s="137">
        <f t="shared" si="48"/>
        <v>2.1</v>
      </c>
      <c r="S175" s="137">
        <f t="shared" si="49"/>
        <v>2.1</v>
      </c>
      <c r="T175" s="137">
        <f t="shared" si="49"/>
        <v>2.1</v>
      </c>
      <c r="U175" s="137">
        <f t="shared" si="49"/>
        <v>2.1</v>
      </c>
      <c r="V175" s="137">
        <f t="shared" si="49"/>
        <v>2.1</v>
      </c>
      <c r="W175" s="137">
        <f t="shared" si="49"/>
        <v>2.1</v>
      </c>
      <c r="X175" s="137">
        <f t="shared" si="49"/>
        <v>2.1</v>
      </c>
      <c r="Y175" s="137">
        <f t="shared" si="49"/>
        <v>2.1</v>
      </c>
      <c r="Z175" s="137">
        <f t="shared" si="49"/>
        <v>2.1</v>
      </c>
      <c r="AA175" s="137">
        <f t="shared" si="49"/>
        <v>2.1</v>
      </c>
      <c r="AB175" s="137">
        <f t="shared" si="49"/>
        <v>2.1</v>
      </c>
      <c r="AC175" s="137">
        <f t="shared" si="49"/>
        <v>2.1</v>
      </c>
      <c r="AD175" s="137">
        <f t="shared" si="49"/>
        <v>2.1</v>
      </c>
      <c r="AE175" s="137">
        <f t="shared" si="49"/>
        <v>2.1</v>
      </c>
      <c r="AF175" s="137">
        <f t="shared" si="49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7">
        <f t="shared" si="47"/>
        <v>0.9</v>
      </c>
      <c r="C176" s="136">
        <v>0.9</v>
      </c>
      <c r="D176" s="137">
        <f t="shared" si="48"/>
        <v>0.9</v>
      </c>
      <c r="E176" s="137">
        <f t="shared" si="48"/>
        <v>0.9</v>
      </c>
      <c r="F176" s="137">
        <f t="shared" si="48"/>
        <v>0.9</v>
      </c>
      <c r="G176" s="137">
        <f t="shared" si="48"/>
        <v>0.9</v>
      </c>
      <c r="H176" s="137">
        <f t="shared" si="48"/>
        <v>0.9</v>
      </c>
      <c r="I176" s="137">
        <f t="shared" si="48"/>
        <v>0.9</v>
      </c>
      <c r="J176" s="137">
        <f t="shared" si="48"/>
        <v>0.9</v>
      </c>
      <c r="K176" s="137">
        <f t="shared" si="48"/>
        <v>0.9</v>
      </c>
      <c r="L176" s="137">
        <f t="shared" si="48"/>
        <v>0.9</v>
      </c>
      <c r="M176" s="137">
        <f t="shared" si="48"/>
        <v>0.9</v>
      </c>
      <c r="N176" s="137">
        <f t="shared" si="48"/>
        <v>0.9</v>
      </c>
      <c r="O176" s="137">
        <f t="shared" si="48"/>
        <v>0.9</v>
      </c>
      <c r="P176" s="137">
        <f t="shared" si="48"/>
        <v>0.9</v>
      </c>
      <c r="Q176" s="137">
        <f t="shared" si="48"/>
        <v>0.9</v>
      </c>
      <c r="R176" s="137">
        <f t="shared" si="48"/>
        <v>0.9</v>
      </c>
      <c r="S176" s="137">
        <f t="shared" si="49"/>
        <v>0.9</v>
      </c>
      <c r="T176" s="137">
        <f t="shared" si="49"/>
        <v>0.9</v>
      </c>
      <c r="U176" s="137">
        <f t="shared" si="49"/>
        <v>0.9</v>
      </c>
      <c r="V176" s="137">
        <f t="shared" si="49"/>
        <v>0.9</v>
      </c>
      <c r="W176" s="137">
        <f t="shared" si="49"/>
        <v>0.9</v>
      </c>
      <c r="X176" s="137">
        <f t="shared" si="49"/>
        <v>0.9</v>
      </c>
      <c r="Y176" s="137">
        <f t="shared" si="49"/>
        <v>0.9</v>
      </c>
      <c r="Z176" s="137">
        <f t="shared" si="49"/>
        <v>0.9</v>
      </c>
      <c r="AA176" s="137">
        <f t="shared" si="49"/>
        <v>0.9</v>
      </c>
      <c r="AB176" s="137">
        <f t="shared" si="49"/>
        <v>0.9</v>
      </c>
      <c r="AC176" s="137">
        <f t="shared" si="49"/>
        <v>0.9</v>
      </c>
      <c r="AD176" s="137">
        <f t="shared" si="49"/>
        <v>0.9</v>
      </c>
      <c r="AE176" s="137">
        <f t="shared" si="49"/>
        <v>0.9</v>
      </c>
      <c r="AF176" s="137">
        <f t="shared" si="49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7"/>
      <c r="C177" s="136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7">
        <f t="shared" ref="B178:B190" si="50">AF178</f>
        <v>0.57999999999999996</v>
      </c>
      <c r="C178" s="136">
        <v>0.57999999999999996</v>
      </c>
      <c r="D178" s="137">
        <f t="shared" ref="D178:S190" si="51">C178</f>
        <v>0.57999999999999996</v>
      </c>
      <c r="E178" s="137">
        <f t="shared" si="51"/>
        <v>0.57999999999999996</v>
      </c>
      <c r="F178" s="137">
        <f t="shared" si="51"/>
        <v>0.57999999999999996</v>
      </c>
      <c r="G178" s="137">
        <f t="shared" si="51"/>
        <v>0.57999999999999996</v>
      </c>
      <c r="H178" s="137">
        <f t="shared" si="51"/>
        <v>0.57999999999999996</v>
      </c>
      <c r="I178" s="137">
        <f t="shared" si="51"/>
        <v>0.57999999999999996</v>
      </c>
      <c r="J178" s="137">
        <f t="shared" si="51"/>
        <v>0.57999999999999996</v>
      </c>
      <c r="K178" s="137">
        <f t="shared" si="51"/>
        <v>0.57999999999999996</v>
      </c>
      <c r="L178" s="137">
        <f t="shared" si="51"/>
        <v>0.57999999999999996</v>
      </c>
      <c r="M178" s="137">
        <f t="shared" si="51"/>
        <v>0.57999999999999996</v>
      </c>
      <c r="N178" s="137">
        <f t="shared" si="51"/>
        <v>0.57999999999999996</v>
      </c>
      <c r="O178" s="137">
        <f t="shared" si="51"/>
        <v>0.57999999999999996</v>
      </c>
      <c r="P178" s="137">
        <f t="shared" si="51"/>
        <v>0.57999999999999996</v>
      </c>
      <c r="Q178" s="137">
        <f t="shared" si="51"/>
        <v>0.57999999999999996</v>
      </c>
      <c r="R178" s="137">
        <f t="shared" si="51"/>
        <v>0.57999999999999996</v>
      </c>
      <c r="S178" s="137">
        <f t="shared" si="51"/>
        <v>0.57999999999999996</v>
      </c>
      <c r="T178" s="137">
        <f t="shared" ref="S178:AF190" si="52">S178</f>
        <v>0.57999999999999996</v>
      </c>
      <c r="U178" s="137">
        <f t="shared" si="52"/>
        <v>0.57999999999999996</v>
      </c>
      <c r="V178" s="137">
        <f t="shared" si="52"/>
        <v>0.57999999999999996</v>
      </c>
      <c r="W178" s="137">
        <f t="shared" si="52"/>
        <v>0.57999999999999996</v>
      </c>
      <c r="X178" s="137">
        <f t="shared" si="52"/>
        <v>0.57999999999999996</v>
      </c>
      <c r="Y178" s="137">
        <f t="shared" si="52"/>
        <v>0.57999999999999996</v>
      </c>
      <c r="Z178" s="137">
        <f t="shared" si="52"/>
        <v>0.57999999999999996</v>
      </c>
      <c r="AA178" s="137">
        <f t="shared" si="52"/>
        <v>0.57999999999999996</v>
      </c>
      <c r="AB178" s="137">
        <f t="shared" si="52"/>
        <v>0.57999999999999996</v>
      </c>
      <c r="AC178" s="137">
        <f t="shared" si="52"/>
        <v>0.57999999999999996</v>
      </c>
      <c r="AD178" s="137">
        <f t="shared" si="52"/>
        <v>0.57999999999999996</v>
      </c>
      <c r="AE178" s="137">
        <f t="shared" si="52"/>
        <v>0.57999999999999996</v>
      </c>
      <c r="AF178" s="137">
        <f t="shared" si="52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7">
        <f t="shared" si="50"/>
        <v>0.8</v>
      </c>
      <c r="C179" s="136">
        <v>0.8</v>
      </c>
      <c r="D179" s="137">
        <f t="shared" si="51"/>
        <v>0.8</v>
      </c>
      <c r="E179" s="137">
        <f t="shared" si="51"/>
        <v>0.8</v>
      </c>
      <c r="F179" s="137">
        <f t="shared" si="51"/>
        <v>0.8</v>
      </c>
      <c r="G179" s="137">
        <f t="shared" si="51"/>
        <v>0.8</v>
      </c>
      <c r="H179" s="137">
        <f t="shared" si="51"/>
        <v>0.8</v>
      </c>
      <c r="I179" s="137">
        <f t="shared" si="51"/>
        <v>0.8</v>
      </c>
      <c r="J179" s="137">
        <f t="shared" si="51"/>
        <v>0.8</v>
      </c>
      <c r="K179" s="137">
        <f t="shared" si="51"/>
        <v>0.8</v>
      </c>
      <c r="L179" s="137">
        <f t="shared" si="51"/>
        <v>0.8</v>
      </c>
      <c r="M179" s="137">
        <f t="shared" si="51"/>
        <v>0.8</v>
      </c>
      <c r="N179" s="137">
        <f t="shared" si="51"/>
        <v>0.8</v>
      </c>
      <c r="O179" s="137">
        <f t="shared" si="51"/>
        <v>0.8</v>
      </c>
      <c r="P179" s="137">
        <f t="shared" si="51"/>
        <v>0.8</v>
      </c>
      <c r="Q179" s="137">
        <f t="shared" si="51"/>
        <v>0.8</v>
      </c>
      <c r="R179" s="137">
        <f t="shared" si="51"/>
        <v>0.8</v>
      </c>
      <c r="S179" s="137">
        <f t="shared" si="51"/>
        <v>0.8</v>
      </c>
      <c r="T179" s="137">
        <f t="shared" si="52"/>
        <v>0.8</v>
      </c>
      <c r="U179" s="137">
        <f t="shared" si="52"/>
        <v>0.8</v>
      </c>
      <c r="V179" s="137">
        <f t="shared" si="52"/>
        <v>0.8</v>
      </c>
      <c r="W179" s="137">
        <f t="shared" si="52"/>
        <v>0.8</v>
      </c>
      <c r="X179" s="137">
        <f t="shared" si="52"/>
        <v>0.8</v>
      </c>
      <c r="Y179" s="137">
        <f t="shared" si="52"/>
        <v>0.8</v>
      </c>
      <c r="Z179" s="137">
        <f t="shared" si="52"/>
        <v>0.8</v>
      </c>
      <c r="AA179" s="137">
        <f t="shared" si="52"/>
        <v>0.8</v>
      </c>
      <c r="AB179" s="137">
        <f t="shared" si="52"/>
        <v>0.8</v>
      </c>
      <c r="AC179" s="137">
        <f t="shared" si="52"/>
        <v>0.8</v>
      </c>
      <c r="AD179" s="137">
        <f t="shared" si="52"/>
        <v>0.8</v>
      </c>
      <c r="AE179" s="137">
        <f t="shared" si="52"/>
        <v>0.8</v>
      </c>
      <c r="AF179" s="137">
        <f t="shared" si="52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7">
        <f t="shared" si="50"/>
        <v>0</v>
      </c>
      <c r="C180" s="136">
        <v>0</v>
      </c>
      <c r="D180" s="137">
        <f t="shared" si="51"/>
        <v>0</v>
      </c>
      <c r="E180" s="137">
        <f t="shared" si="51"/>
        <v>0</v>
      </c>
      <c r="F180" s="137">
        <f t="shared" si="51"/>
        <v>0</v>
      </c>
      <c r="G180" s="137">
        <f t="shared" si="51"/>
        <v>0</v>
      </c>
      <c r="H180" s="137">
        <f t="shared" si="51"/>
        <v>0</v>
      </c>
      <c r="I180" s="137">
        <f t="shared" si="51"/>
        <v>0</v>
      </c>
      <c r="J180" s="137">
        <f t="shared" si="51"/>
        <v>0</v>
      </c>
      <c r="K180" s="137">
        <f t="shared" si="51"/>
        <v>0</v>
      </c>
      <c r="L180" s="137">
        <f t="shared" si="51"/>
        <v>0</v>
      </c>
      <c r="M180" s="137">
        <f t="shared" si="51"/>
        <v>0</v>
      </c>
      <c r="N180" s="137">
        <f t="shared" si="51"/>
        <v>0</v>
      </c>
      <c r="O180" s="137">
        <f t="shared" si="51"/>
        <v>0</v>
      </c>
      <c r="P180" s="137">
        <f t="shared" si="51"/>
        <v>0</v>
      </c>
      <c r="Q180" s="137">
        <f t="shared" si="51"/>
        <v>0</v>
      </c>
      <c r="R180" s="137">
        <f t="shared" si="51"/>
        <v>0</v>
      </c>
      <c r="S180" s="137">
        <f t="shared" si="51"/>
        <v>0</v>
      </c>
      <c r="T180" s="137">
        <f t="shared" si="52"/>
        <v>0</v>
      </c>
      <c r="U180" s="137">
        <f t="shared" si="52"/>
        <v>0</v>
      </c>
      <c r="V180" s="137">
        <f t="shared" si="52"/>
        <v>0</v>
      </c>
      <c r="W180" s="137">
        <f t="shared" si="52"/>
        <v>0</v>
      </c>
      <c r="X180" s="137">
        <f t="shared" si="52"/>
        <v>0</v>
      </c>
      <c r="Y180" s="137">
        <f t="shared" si="52"/>
        <v>0</v>
      </c>
      <c r="Z180" s="137">
        <f t="shared" si="52"/>
        <v>0</v>
      </c>
      <c r="AA180" s="137">
        <f t="shared" si="52"/>
        <v>0</v>
      </c>
      <c r="AB180" s="137">
        <f t="shared" si="52"/>
        <v>0</v>
      </c>
      <c r="AC180" s="137">
        <f t="shared" si="52"/>
        <v>0</v>
      </c>
      <c r="AD180" s="137">
        <f t="shared" si="52"/>
        <v>0</v>
      </c>
      <c r="AE180" s="137">
        <f t="shared" si="52"/>
        <v>0</v>
      </c>
      <c r="AF180" s="137">
        <f t="shared" si="52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7">
        <f t="shared" si="50"/>
        <v>0.6</v>
      </c>
      <c r="C181" s="136">
        <v>0.6</v>
      </c>
      <c r="D181" s="137">
        <f t="shared" si="51"/>
        <v>0.6</v>
      </c>
      <c r="E181" s="137">
        <f t="shared" si="51"/>
        <v>0.6</v>
      </c>
      <c r="F181" s="137">
        <f t="shared" si="51"/>
        <v>0.6</v>
      </c>
      <c r="G181" s="137">
        <f t="shared" si="51"/>
        <v>0.6</v>
      </c>
      <c r="H181" s="137">
        <f t="shared" si="51"/>
        <v>0.6</v>
      </c>
      <c r="I181" s="137">
        <f t="shared" si="51"/>
        <v>0.6</v>
      </c>
      <c r="J181" s="137">
        <f t="shared" si="51"/>
        <v>0.6</v>
      </c>
      <c r="K181" s="137">
        <f t="shared" si="51"/>
        <v>0.6</v>
      </c>
      <c r="L181" s="137">
        <f t="shared" si="51"/>
        <v>0.6</v>
      </c>
      <c r="M181" s="137">
        <f t="shared" si="51"/>
        <v>0.6</v>
      </c>
      <c r="N181" s="137">
        <f t="shared" si="51"/>
        <v>0.6</v>
      </c>
      <c r="O181" s="137">
        <f t="shared" si="51"/>
        <v>0.6</v>
      </c>
      <c r="P181" s="137">
        <f t="shared" si="51"/>
        <v>0.6</v>
      </c>
      <c r="Q181" s="137">
        <f t="shared" si="51"/>
        <v>0.6</v>
      </c>
      <c r="R181" s="137">
        <f t="shared" si="51"/>
        <v>0.6</v>
      </c>
      <c r="S181" s="137">
        <f t="shared" si="51"/>
        <v>0.6</v>
      </c>
      <c r="T181" s="137">
        <f t="shared" si="52"/>
        <v>0.6</v>
      </c>
      <c r="U181" s="137">
        <f t="shared" si="52"/>
        <v>0.6</v>
      </c>
      <c r="V181" s="137">
        <f t="shared" si="52"/>
        <v>0.6</v>
      </c>
      <c r="W181" s="137">
        <f t="shared" si="52"/>
        <v>0.6</v>
      </c>
      <c r="X181" s="137">
        <f t="shared" si="52"/>
        <v>0.6</v>
      </c>
      <c r="Y181" s="137">
        <f t="shared" si="52"/>
        <v>0.6</v>
      </c>
      <c r="Z181" s="137">
        <f t="shared" si="52"/>
        <v>0.6</v>
      </c>
      <c r="AA181" s="137">
        <f t="shared" si="52"/>
        <v>0.6</v>
      </c>
      <c r="AB181" s="137">
        <f t="shared" si="52"/>
        <v>0.6</v>
      </c>
      <c r="AC181" s="137">
        <f t="shared" si="52"/>
        <v>0.6</v>
      </c>
      <c r="AD181" s="137">
        <f t="shared" si="52"/>
        <v>0.6</v>
      </c>
      <c r="AE181" s="137">
        <f t="shared" si="52"/>
        <v>0.6</v>
      </c>
      <c r="AF181" s="137">
        <f t="shared" si="52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7">
        <f t="shared" si="50"/>
        <v>0.6</v>
      </c>
      <c r="C182" s="136">
        <v>0.6</v>
      </c>
      <c r="D182" s="137">
        <f t="shared" si="51"/>
        <v>0.6</v>
      </c>
      <c r="E182" s="137">
        <f t="shared" si="51"/>
        <v>0.6</v>
      </c>
      <c r="F182" s="137">
        <f t="shared" si="51"/>
        <v>0.6</v>
      </c>
      <c r="G182" s="137">
        <f t="shared" si="51"/>
        <v>0.6</v>
      </c>
      <c r="H182" s="137">
        <f t="shared" si="51"/>
        <v>0.6</v>
      </c>
      <c r="I182" s="137">
        <f t="shared" si="51"/>
        <v>0.6</v>
      </c>
      <c r="J182" s="137">
        <f t="shared" si="51"/>
        <v>0.6</v>
      </c>
      <c r="K182" s="137">
        <f t="shared" si="51"/>
        <v>0.6</v>
      </c>
      <c r="L182" s="137">
        <f t="shared" si="51"/>
        <v>0.6</v>
      </c>
      <c r="M182" s="137">
        <f t="shared" si="51"/>
        <v>0.6</v>
      </c>
      <c r="N182" s="137">
        <f t="shared" si="51"/>
        <v>0.6</v>
      </c>
      <c r="O182" s="137">
        <f t="shared" si="51"/>
        <v>0.6</v>
      </c>
      <c r="P182" s="137">
        <f t="shared" si="51"/>
        <v>0.6</v>
      </c>
      <c r="Q182" s="137">
        <f t="shared" si="51"/>
        <v>0.6</v>
      </c>
      <c r="R182" s="137">
        <f t="shared" si="51"/>
        <v>0.6</v>
      </c>
      <c r="S182" s="137">
        <f t="shared" si="51"/>
        <v>0.6</v>
      </c>
      <c r="T182" s="137">
        <f t="shared" si="52"/>
        <v>0.6</v>
      </c>
      <c r="U182" s="137">
        <f t="shared" si="52"/>
        <v>0.6</v>
      </c>
      <c r="V182" s="137">
        <f t="shared" si="52"/>
        <v>0.6</v>
      </c>
      <c r="W182" s="137">
        <f t="shared" si="52"/>
        <v>0.6</v>
      </c>
      <c r="X182" s="137">
        <f t="shared" si="52"/>
        <v>0.6</v>
      </c>
      <c r="Y182" s="137">
        <f t="shared" si="52"/>
        <v>0.6</v>
      </c>
      <c r="Z182" s="137">
        <f t="shared" si="52"/>
        <v>0.6</v>
      </c>
      <c r="AA182" s="137">
        <f t="shared" si="52"/>
        <v>0.6</v>
      </c>
      <c r="AB182" s="137">
        <f t="shared" si="52"/>
        <v>0.6</v>
      </c>
      <c r="AC182" s="137">
        <f t="shared" si="52"/>
        <v>0.6</v>
      </c>
      <c r="AD182" s="137">
        <f t="shared" si="52"/>
        <v>0.6</v>
      </c>
      <c r="AE182" s="137">
        <f t="shared" si="52"/>
        <v>0.6</v>
      </c>
      <c r="AF182" s="137">
        <f t="shared" si="52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7">
        <f t="shared" si="50"/>
        <v>0.35</v>
      </c>
      <c r="C183" s="136">
        <v>0.35</v>
      </c>
      <c r="D183" s="137">
        <f t="shared" si="51"/>
        <v>0.35</v>
      </c>
      <c r="E183" s="137">
        <f t="shared" si="51"/>
        <v>0.35</v>
      </c>
      <c r="F183" s="137">
        <f t="shared" si="51"/>
        <v>0.35</v>
      </c>
      <c r="G183" s="137">
        <f t="shared" si="51"/>
        <v>0.35</v>
      </c>
      <c r="H183" s="137">
        <f t="shared" si="51"/>
        <v>0.35</v>
      </c>
      <c r="I183" s="137">
        <f t="shared" si="51"/>
        <v>0.35</v>
      </c>
      <c r="J183" s="137">
        <f t="shared" si="51"/>
        <v>0.35</v>
      </c>
      <c r="K183" s="137">
        <f t="shared" si="51"/>
        <v>0.35</v>
      </c>
      <c r="L183" s="137">
        <f t="shared" si="51"/>
        <v>0.35</v>
      </c>
      <c r="M183" s="137">
        <f t="shared" si="51"/>
        <v>0.35</v>
      </c>
      <c r="N183" s="137">
        <f t="shared" si="51"/>
        <v>0.35</v>
      </c>
      <c r="O183" s="137">
        <f t="shared" si="51"/>
        <v>0.35</v>
      </c>
      <c r="P183" s="137">
        <f t="shared" si="51"/>
        <v>0.35</v>
      </c>
      <c r="Q183" s="137">
        <f t="shared" si="51"/>
        <v>0.35</v>
      </c>
      <c r="R183" s="137">
        <f t="shared" si="51"/>
        <v>0.35</v>
      </c>
      <c r="S183" s="137">
        <f t="shared" si="51"/>
        <v>0.35</v>
      </c>
      <c r="T183" s="137">
        <f t="shared" si="52"/>
        <v>0.35</v>
      </c>
      <c r="U183" s="137">
        <f t="shared" si="52"/>
        <v>0.35</v>
      </c>
      <c r="V183" s="137">
        <f t="shared" si="52"/>
        <v>0.35</v>
      </c>
      <c r="W183" s="137">
        <f t="shared" si="52"/>
        <v>0.35</v>
      </c>
      <c r="X183" s="137">
        <f t="shared" si="52"/>
        <v>0.35</v>
      </c>
      <c r="Y183" s="137">
        <f t="shared" si="52"/>
        <v>0.35</v>
      </c>
      <c r="Z183" s="137">
        <f t="shared" si="52"/>
        <v>0.35</v>
      </c>
      <c r="AA183" s="137">
        <f t="shared" si="52"/>
        <v>0.35</v>
      </c>
      <c r="AB183" s="137">
        <f t="shared" si="52"/>
        <v>0.35</v>
      </c>
      <c r="AC183" s="137">
        <f t="shared" si="52"/>
        <v>0.35</v>
      </c>
      <c r="AD183" s="137">
        <f t="shared" si="52"/>
        <v>0.35</v>
      </c>
      <c r="AE183" s="137">
        <f t="shared" si="52"/>
        <v>0.35</v>
      </c>
      <c r="AF183" s="137">
        <f t="shared" si="52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7">
        <f t="shared" si="50"/>
        <v>0.28999999999999998</v>
      </c>
      <c r="C184" s="136">
        <v>0.28999999999999998</v>
      </c>
      <c r="D184" s="137">
        <f t="shared" si="51"/>
        <v>0.28999999999999998</v>
      </c>
      <c r="E184" s="137">
        <f t="shared" si="51"/>
        <v>0.28999999999999998</v>
      </c>
      <c r="F184" s="137">
        <f t="shared" si="51"/>
        <v>0.28999999999999998</v>
      </c>
      <c r="G184" s="137">
        <f t="shared" si="51"/>
        <v>0.28999999999999998</v>
      </c>
      <c r="H184" s="137">
        <f t="shared" si="51"/>
        <v>0.28999999999999998</v>
      </c>
      <c r="I184" s="137">
        <f t="shared" si="51"/>
        <v>0.28999999999999998</v>
      </c>
      <c r="J184" s="137">
        <f t="shared" si="51"/>
        <v>0.28999999999999998</v>
      </c>
      <c r="K184" s="137">
        <f t="shared" si="51"/>
        <v>0.28999999999999998</v>
      </c>
      <c r="L184" s="137">
        <f t="shared" si="51"/>
        <v>0.28999999999999998</v>
      </c>
      <c r="M184" s="137">
        <f t="shared" si="51"/>
        <v>0.28999999999999998</v>
      </c>
      <c r="N184" s="137">
        <f t="shared" si="51"/>
        <v>0.28999999999999998</v>
      </c>
      <c r="O184" s="137">
        <f t="shared" si="51"/>
        <v>0.28999999999999998</v>
      </c>
      <c r="P184" s="137">
        <f t="shared" si="51"/>
        <v>0.28999999999999998</v>
      </c>
      <c r="Q184" s="137">
        <f t="shared" si="51"/>
        <v>0.28999999999999998</v>
      </c>
      <c r="R184" s="137">
        <f t="shared" si="51"/>
        <v>0.28999999999999998</v>
      </c>
      <c r="S184" s="137">
        <f t="shared" si="51"/>
        <v>0.28999999999999998</v>
      </c>
      <c r="T184" s="137">
        <f t="shared" si="52"/>
        <v>0.28999999999999998</v>
      </c>
      <c r="U184" s="137">
        <f t="shared" si="52"/>
        <v>0.28999999999999998</v>
      </c>
      <c r="V184" s="137">
        <f t="shared" si="52"/>
        <v>0.28999999999999998</v>
      </c>
      <c r="W184" s="137">
        <f t="shared" si="52"/>
        <v>0.28999999999999998</v>
      </c>
      <c r="X184" s="137">
        <f t="shared" si="52"/>
        <v>0.28999999999999998</v>
      </c>
      <c r="Y184" s="137">
        <f t="shared" si="52"/>
        <v>0.28999999999999998</v>
      </c>
      <c r="Z184" s="137">
        <f t="shared" si="52"/>
        <v>0.28999999999999998</v>
      </c>
      <c r="AA184" s="137">
        <f t="shared" si="52"/>
        <v>0.28999999999999998</v>
      </c>
      <c r="AB184" s="137">
        <f t="shared" si="52"/>
        <v>0.28999999999999998</v>
      </c>
      <c r="AC184" s="137">
        <f t="shared" si="52"/>
        <v>0.28999999999999998</v>
      </c>
      <c r="AD184" s="137">
        <f t="shared" si="52"/>
        <v>0.28999999999999998</v>
      </c>
      <c r="AE184" s="137">
        <f t="shared" si="52"/>
        <v>0.28999999999999998</v>
      </c>
      <c r="AF184" s="137">
        <f t="shared" si="52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7">
        <f t="shared" si="50"/>
        <v>0.06</v>
      </c>
      <c r="C185" s="136">
        <v>0.06</v>
      </c>
      <c r="D185" s="137">
        <f t="shared" si="51"/>
        <v>0.06</v>
      </c>
      <c r="E185" s="137">
        <f t="shared" si="51"/>
        <v>0.06</v>
      </c>
      <c r="F185" s="137">
        <f t="shared" si="51"/>
        <v>0.06</v>
      </c>
      <c r="G185" s="137">
        <f t="shared" si="51"/>
        <v>0.06</v>
      </c>
      <c r="H185" s="137">
        <f t="shared" si="51"/>
        <v>0.06</v>
      </c>
      <c r="I185" s="137">
        <f t="shared" si="51"/>
        <v>0.06</v>
      </c>
      <c r="J185" s="137">
        <f t="shared" si="51"/>
        <v>0.06</v>
      </c>
      <c r="K185" s="137">
        <f t="shared" si="51"/>
        <v>0.06</v>
      </c>
      <c r="L185" s="137">
        <f t="shared" si="51"/>
        <v>0.06</v>
      </c>
      <c r="M185" s="137">
        <f t="shared" si="51"/>
        <v>0.06</v>
      </c>
      <c r="N185" s="137">
        <f t="shared" si="51"/>
        <v>0.06</v>
      </c>
      <c r="O185" s="137">
        <f t="shared" si="51"/>
        <v>0.06</v>
      </c>
      <c r="P185" s="137">
        <f t="shared" si="51"/>
        <v>0.06</v>
      </c>
      <c r="Q185" s="137">
        <f t="shared" si="51"/>
        <v>0.06</v>
      </c>
      <c r="R185" s="137">
        <f t="shared" si="51"/>
        <v>0.06</v>
      </c>
      <c r="S185" s="137">
        <f t="shared" si="51"/>
        <v>0.06</v>
      </c>
      <c r="T185" s="137">
        <f t="shared" si="52"/>
        <v>0.06</v>
      </c>
      <c r="U185" s="137">
        <f t="shared" si="52"/>
        <v>0.06</v>
      </c>
      <c r="V185" s="137">
        <f t="shared" si="52"/>
        <v>0.06</v>
      </c>
      <c r="W185" s="137">
        <f t="shared" si="52"/>
        <v>0.06</v>
      </c>
      <c r="X185" s="137">
        <f t="shared" si="52"/>
        <v>0.06</v>
      </c>
      <c r="Y185" s="137">
        <f t="shared" si="52"/>
        <v>0.06</v>
      </c>
      <c r="Z185" s="137">
        <f t="shared" si="52"/>
        <v>0.06</v>
      </c>
      <c r="AA185" s="137">
        <f t="shared" si="52"/>
        <v>0.06</v>
      </c>
      <c r="AB185" s="137">
        <f t="shared" si="52"/>
        <v>0.06</v>
      </c>
      <c r="AC185" s="137">
        <f t="shared" si="52"/>
        <v>0.06</v>
      </c>
      <c r="AD185" s="137">
        <f t="shared" si="52"/>
        <v>0.06</v>
      </c>
      <c r="AE185" s="137">
        <f t="shared" si="52"/>
        <v>0.06</v>
      </c>
      <c r="AF185" s="137">
        <f t="shared" si="52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7">
        <f t="shared" si="50"/>
        <v>0.11</v>
      </c>
      <c r="C186" s="136">
        <v>0.11</v>
      </c>
      <c r="D186" s="137">
        <f t="shared" si="51"/>
        <v>0.11</v>
      </c>
      <c r="E186" s="137">
        <f t="shared" si="51"/>
        <v>0.11</v>
      </c>
      <c r="F186" s="137">
        <f t="shared" si="51"/>
        <v>0.11</v>
      </c>
      <c r="G186" s="137">
        <f t="shared" si="51"/>
        <v>0.11</v>
      </c>
      <c r="H186" s="137">
        <f t="shared" si="51"/>
        <v>0.11</v>
      </c>
      <c r="I186" s="137">
        <f t="shared" si="51"/>
        <v>0.11</v>
      </c>
      <c r="J186" s="137">
        <f t="shared" si="51"/>
        <v>0.11</v>
      </c>
      <c r="K186" s="137">
        <f t="shared" si="51"/>
        <v>0.11</v>
      </c>
      <c r="L186" s="137">
        <f t="shared" si="51"/>
        <v>0.11</v>
      </c>
      <c r="M186" s="137">
        <f t="shared" si="51"/>
        <v>0.11</v>
      </c>
      <c r="N186" s="137">
        <f t="shared" si="51"/>
        <v>0.11</v>
      </c>
      <c r="O186" s="137">
        <f t="shared" si="51"/>
        <v>0.11</v>
      </c>
      <c r="P186" s="137">
        <f t="shared" si="51"/>
        <v>0.11</v>
      </c>
      <c r="Q186" s="137">
        <f t="shared" si="51"/>
        <v>0.11</v>
      </c>
      <c r="R186" s="137">
        <f t="shared" si="51"/>
        <v>0.11</v>
      </c>
      <c r="S186" s="137">
        <f t="shared" si="51"/>
        <v>0.11</v>
      </c>
      <c r="T186" s="137">
        <f t="shared" si="52"/>
        <v>0.11</v>
      </c>
      <c r="U186" s="137">
        <f t="shared" si="52"/>
        <v>0.11</v>
      </c>
      <c r="V186" s="137">
        <f t="shared" si="52"/>
        <v>0.11</v>
      </c>
      <c r="W186" s="137">
        <f t="shared" si="52"/>
        <v>0.11</v>
      </c>
      <c r="X186" s="137">
        <f t="shared" si="52"/>
        <v>0.11</v>
      </c>
      <c r="Y186" s="137">
        <f t="shared" si="52"/>
        <v>0.11</v>
      </c>
      <c r="Z186" s="137">
        <f t="shared" si="52"/>
        <v>0.11</v>
      </c>
      <c r="AA186" s="137">
        <f t="shared" si="52"/>
        <v>0.11</v>
      </c>
      <c r="AB186" s="137">
        <f t="shared" si="52"/>
        <v>0.11</v>
      </c>
      <c r="AC186" s="137">
        <f t="shared" si="52"/>
        <v>0.11</v>
      </c>
      <c r="AD186" s="137">
        <f t="shared" si="52"/>
        <v>0.11</v>
      </c>
      <c r="AE186" s="137">
        <f t="shared" si="52"/>
        <v>0.11</v>
      </c>
      <c r="AF186" s="137">
        <f t="shared" si="52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7">
        <f t="shared" si="50"/>
        <v>0.1</v>
      </c>
      <c r="C187" s="136">
        <v>0.1</v>
      </c>
      <c r="D187" s="137">
        <f t="shared" si="51"/>
        <v>0.1</v>
      </c>
      <c r="E187" s="137">
        <f t="shared" si="51"/>
        <v>0.1</v>
      </c>
      <c r="F187" s="137">
        <f t="shared" si="51"/>
        <v>0.1</v>
      </c>
      <c r="G187" s="137">
        <f t="shared" si="51"/>
        <v>0.1</v>
      </c>
      <c r="H187" s="137">
        <f t="shared" si="51"/>
        <v>0.1</v>
      </c>
      <c r="I187" s="137">
        <f t="shared" si="51"/>
        <v>0.1</v>
      </c>
      <c r="J187" s="137">
        <f t="shared" si="51"/>
        <v>0.1</v>
      </c>
      <c r="K187" s="137">
        <f t="shared" si="51"/>
        <v>0.1</v>
      </c>
      <c r="L187" s="137">
        <f t="shared" si="51"/>
        <v>0.1</v>
      </c>
      <c r="M187" s="137">
        <f t="shared" si="51"/>
        <v>0.1</v>
      </c>
      <c r="N187" s="137">
        <f t="shared" si="51"/>
        <v>0.1</v>
      </c>
      <c r="O187" s="137">
        <f t="shared" si="51"/>
        <v>0.1</v>
      </c>
      <c r="P187" s="137">
        <f t="shared" si="51"/>
        <v>0.1</v>
      </c>
      <c r="Q187" s="137">
        <f t="shared" si="51"/>
        <v>0.1</v>
      </c>
      <c r="R187" s="137">
        <f t="shared" si="51"/>
        <v>0.1</v>
      </c>
      <c r="S187" s="137">
        <f t="shared" si="52"/>
        <v>0.1</v>
      </c>
      <c r="T187" s="137">
        <f t="shared" si="52"/>
        <v>0.1</v>
      </c>
      <c r="U187" s="137">
        <f t="shared" si="52"/>
        <v>0.1</v>
      </c>
      <c r="V187" s="137">
        <f t="shared" si="52"/>
        <v>0.1</v>
      </c>
      <c r="W187" s="137">
        <f t="shared" si="52"/>
        <v>0.1</v>
      </c>
      <c r="X187" s="137">
        <f t="shared" si="52"/>
        <v>0.1</v>
      </c>
      <c r="Y187" s="137">
        <f t="shared" si="52"/>
        <v>0.1</v>
      </c>
      <c r="Z187" s="137">
        <f t="shared" si="52"/>
        <v>0.1</v>
      </c>
      <c r="AA187" s="137">
        <f t="shared" si="52"/>
        <v>0.1</v>
      </c>
      <c r="AB187" s="137">
        <f t="shared" si="52"/>
        <v>0.1</v>
      </c>
      <c r="AC187" s="137">
        <f t="shared" si="52"/>
        <v>0.1</v>
      </c>
      <c r="AD187" s="137">
        <f t="shared" si="52"/>
        <v>0.1</v>
      </c>
      <c r="AE187" s="137">
        <f t="shared" si="52"/>
        <v>0.1</v>
      </c>
      <c r="AF187" s="137">
        <f t="shared" si="52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7">
        <f t="shared" si="50"/>
        <v>0.09</v>
      </c>
      <c r="C188" s="136">
        <v>0.09</v>
      </c>
      <c r="D188" s="137">
        <f t="shared" si="51"/>
        <v>0.09</v>
      </c>
      <c r="E188" s="137">
        <f t="shared" si="51"/>
        <v>0.09</v>
      </c>
      <c r="F188" s="137">
        <f t="shared" si="51"/>
        <v>0.09</v>
      </c>
      <c r="G188" s="137">
        <f t="shared" si="51"/>
        <v>0.09</v>
      </c>
      <c r="H188" s="137">
        <f t="shared" si="51"/>
        <v>0.09</v>
      </c>
      <c r="I188" s="137">
        <f t="shared" si="51"/>
        <v>0.09</v>
      </c>
      <c r="J188" s="137">
        <f t="shared" si="51"/>
        <v>0.09</v>
      </c>
      <c r="K188" s="137">
        <f t="shared" si="51"/>
        <v>0.09</v>
      </c>
      <c r="L188" s="137">
        <f t="shared" si="51"/>
        <v>0.09</v>
      </c>
      <c r="M188" s="137">
        <f t="shared" si="51"/>
        <v>0.09</v>
      </c>
      <c r="N188" s="137">
        <f t="shared" si="51"/>
        <v>0.09</v>
      </c>
      <c r="O188" s="137">
        <f t="shared" si="51"/>
        <v>0.09</v>
      </c>
      <c r="P188" s="137">
        <f t="shared" si="51"/>
        <v>0.09</v>
      </c>
      <c r="Q188" s="137">
        <f t="shared" si="51"/>
        <v>0.09</v>
      </c>
      <c r="R188" s="137">
        <f t="shared" si="51"/>
        <v>0.09</v>
      </c>
      <c r="S188" s="137">
        <f t="shared" si="52"/>
        <v>0.09</v>
      </c>
      <c r="T188" s="137">
        <f t="shared" si="52"/>
        <v>0.09</v>
      </c>
      <c r="U188" s="137">
        <f t="shared" si="52"/>
        <v>0.09</v>
      </c>
      <c r="V188" s="137">
        <f t="shared" si="52"/>
        <v>0.09</v>
      </c>
      <c r="W188" s="137">
        <f t="shared" si="52"/>
        <v>0.09</v>
      </c>
      <c r="X188" s="137">
        <f t="shared" si="52"/>
        <v>0.09</v>
      </c>
      <c r="Y188" s="137">
        <f t="shared" si="52"/>
        <v>0.09</v>
      </c>
      <c r="Z188" s="137">
        <f t="shared" si="52"/>
        <v>0.09</v>
      </c>
      <c r="AA188" s="137">
        <f t="shared" si="52"/>
        <v>0.09</v>
      </c>
      <c r="AB188" s="137">
        <f t="shared" si="52"/>
        <v>0.09</v>
      </c>
      <c r="AC188" s="137">
        <f t="shared" si="52"/>
        <v>0.09</v>
      </c>
      <c r="AD188" s="137">
        <f t="shared" si="52"/>
        <v>0.09</v>
      </c>
      <c r="AE188" s="137">
        <f t="shared" si="52"/>
        <v>0.09</v>
      </c>
      <c r="AF188" s="137">
        <f t="shared" si="52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137">
        <f t="shared" si="50"/>
        <v>0.04</v>
      </c>
      <c r="C189" s="55">
        <v>0.04</v>
      </c>
      <c r="D189" s="137">
        <f t="shared" si="51"/>
        <v>0.04</v>
      </c>
      <c r="E189" s="137">
        <f t="shared" si="51"/>
        <v>0.04</v>
      </c>
      <c r="F189" s="137">
        <f t="shared" si="51"/>
        <v>0.04</v>
      </c>
      <c r="G189" s="137">
        <f t="shared" si="51"/>
        <v>0.04</v>
      </c>
      <c r="H189" s="137">
        <f t="shared" si="51"/>
        <v>0.04</v>
      </c>
      <c r="I189" s="137">
        <f t="shared" si="51"/>
        <v>0.04</v>
      </c>
      <c r="J189" s="137">
        <f t="shared" si="51"/>
        <v>0.04</v>
      </c>
      <c r="K189" s="137">
        <f t="shared" si="51"/>
        <v>0.04</v>
      </c>
      <c r="L189" s="137">
        <f t="shared" si="51"/>
        <v>0.04</v>
      </c>
      <c r="M189" s="137">
        <f t="shared" si="51"/>
        <v>0.04</v>
      </c>
      <c r="N189" s="137">
        <f t="shared" si="51"/>
        <v>0.04</v>
      </c>
      <c r="O189" s="137">
        <f t="shared" si="51"/>
        <v>0.04</v>
      </c>
      <c r="P189" s="137">
        <f t="shared" si="51"/>
        <v>0.04</v>
      </c>
      <c r="Q189" s="137">
        <f t="shared" si="51"/>
        <v>0.04</v>
      </c>
      <c r="R189" s="137">
        <f t="shared" si="51"/>
        <v>0.04</v>
      </c>
      <c r="S189" s="137">
        <f t="shared" si="52"/>
        <v>0.04</v>
      </c>
      <c r="T189" s="137">
        <f t="shared" si="52"/>
        <v>0.04</v>
      </c>
      <c r="U189" s="137">
        <f t="shared" si="52"/>
        <v>0.04</v>
      </c>
      <c r="V189" s="137">
        <f t="shared" si="52"/>
        <v>0.04</v>
      </c>
      <c r="W189" s="137">
        <f t="shared" si="52"/>
        <v>0.04</v>
      </c>
      <c r="X189" s="137">
        <f t="shared" si="52"/>
        <v>0.04</v>
      </c>
      <c r="Y189" s="137">
        <f t="shared" si="52"/>
        <v>0.04</v>
      </c>
      <c r="Z189" s="137">
        <f t="shared" si="52"/>
        <v>0.04</v>
      </c>
      <c r="AA189" s="137">
        <f t="shared" si="52"/>
        <v>0.04</v>
      </c>
      <c r="AB189" s="137">
        <f t="shared" si="52"/>
        <v>0.04</v>
      </c>
      <c r="AC189" s="137">
        <f t="shared" si="52"/>
        <v>0.04</v>
      </c>
      <c r="AD189" s="137">
        <f t="shared" si="52"/>
        <v>0.04</v>
      </c>
      <c r="AE189" s="137">
        <f t="shared" si="52"/>
        <v>0.04</v>
      </c>
      <c r="AF189" s="137">
        <f t="shared" si="52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137">
        <f t="shared" si="50"/>
        <v>2.3E-2</v>
      </c>
      <c r="C190" s="55">
        <v>2.3E-2</v>
      </c>
      <c r="D190" s="137">
        <f>C190</f>
        <v>2.3E-2</v>
      </c>
      <c r="E190" s="137">
        <f t="shared" si="51"/>
        <v>2.3E-2</v>
      </c>
      <c r="F190" s="137">
        <f t="shared" si="51"/>
        <v>2.3E-2</v>
      </c>
      <c r="G190" s="137">
        <f t="shared" si="51"/>
        <v>2.3E-2</v>
      </c>
      <c r="H190" s="137">
        <f t="shared" si="51"/>
        <v>2.3E-2</v>
      </c>
      <c r="I190" s="137">
        <f t="shared" si="51"/>
        <v>2.3E-2</v>
      </c>
      <c r="J190" s="137">
        <f t="shared" si="51"/>
        <v>2.3E-2</v>
      </c>
      <c r="K190" s="137">
        <f t="shared" si="51"/>
        <v>2.3E-2</v>
      </c>
      <c r="L190" s="137">
        <f t="shared" si="51"/>
        <v>2.3E-2</v>
      </c>
      <c r="M190" s="137">
        <f t="shared" si="51"/>
        <v>2.3E-2</v>
      </c>
      <c r="N190" s="137">
        <f t="shared" si="51"/>
        <v>2.3E-2</v>
      </c>
      <c r="O190" s="137">
        <f t="shared" si="51"/>
        <v>2.3E-2</v>
      </c>
      <c r="P190" s="137">
        <f t="shared" si="51"/>
        <v>2.3E-2</v>
      </c>
      <c r="Q190" s="137">
        <f t="shared" si="51"/>
        <v>2.3E-2</v>
      </c>
      <c r="R190" s="137">
        <f t="shared" si="51"/>
        <v>2.3E-2</v>
      </c>
      <c r="S190" s="137">
        <f t="shared" si="52"/>
        <v>2.3E-2</v>
      </c>
      <c r="T190" s="137">
        <f t="shared" si="52"/>
        <v>2.3E-2</v>
      </c>
      <c r="U190" s="137">
        <f t="shared" si="52"/>
        <v>2.3E-2</v>
      </c>
      <c r="V190" s="137">
        <f t="shared" si="52"/>
        <v>2.3E-2</v>
      </c>
      <c r="W190" s="137">
        <f t="shared" si="52"/>
        <v>2.3E-2</v>
      </c>
      <c r="X190" s="137">
        <f t="shared" si="52"/>
        <v>2.3E-2</v>
      </c>
      <c r="Y190" s="137">
        <f t="shared" si="52"/>
        <v>2.3E-2</v>
      </c>
      <c r="Z190" s="137">
        <f t="shared" si="52"/>
        <v>2.3E-2</v>
      </c>
      <c r="AA190" s="137">
        <f t="shared" si="52"/>
        <v>2.3E-2</v>
      </c>
      <c r="AB190" s="137">
        <f t="shared" si="52"/>
        <v>2.3E-2</v>
      </c>
      <c r="AC190" s="137">
        <f t="shared" si="52"/>
        <v>2.3E-2</v>
      </c>
      <c r="AD190" s="137">
        <f t="shared" si="52"/>
        <v>2.3E-2</v>
      </c>
      <c r="AE190" s="137">
        <f t="shared" si="52"/>
        <v>2.3E-2</v>
      </c>
      <c r="AF190" s="137">
        <f t="shared" si="52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>SUM(B101:B190)</f>
        <v>192.10600000000005</v>
      </c>
      <c r="C191" s="141">
        <f t="shared" ref="C191:AG191" si="53">SUM(C101:C190)</f>
        <v>194.70600000000002</v>
      </c>
      <c r="D191" s="141">
        <f t="shared" si="53"/>
        <v>194.70600000000002</v>
      </c>
      <c r="E191" s="141">
        <f t="shared" si="53"/>
        <v>194.70600000000002</v>
      </c>
      <c r="F191" s="141">
        <f t="shared" si="53"/>
        <v>194.70600000000002</v>
      </c>
      <c r="G191" s="141">
        <f t="shared" si="53"/>
        <v>194.70600000000002</v>
      </c>
      <c r="H191" s="141">
        <f t="shared" si="53"/>
        <v>194.70600000000002</v>
      </c>
      <c r="I191" s="141">
        <f t="shared" si="53"/>
        <v>194.70600000000002</v>
      </c>
      <c r="J191" s="141">
        <f t="shared" si="53"/>
        <v>192.10600000000005</v>
      </c>
      <c r="K191" s="141">
        <f t="shared" si="53"/>
        <v>192.10600000000005</v>
      </c>
      <c r="L191" s="141">
        <f t="shared" si="53"/>
        <v>192.10600000000005</v>
      </c>
      <c r="M191" s="141">
        <f t="shared" si="53"/>
        <v>192.10600000000005</v>
      </c>
      <c r="N191" s="141">
        <f t="shared" si="53"/>
        <v>192.10600000000005</v>
      </c>
      <c r="O191" s="141">
        <f t="shared" si="53"/>
        <v>192.10600000000005</v>
      </c>
      <c r="P191" s="141">
        <f t="shared" si="53"/>
        <v>192.10600000000005</v>
      </c>
      <c r="Q191" s="141">
        <f t="shared" si="53"/>
        <v>192.10600000000005</v>
      </c>
      <c r="R191" s="141">
        <f t="shared" si="53"/>
        <v>192.10600000000005</v>
      </c>
      <c r="S191" s="141">
        <f t="shared" si="53"/>
        <v>192.10600000000005</v>
      </c>
      <c r="T191" s="141">
        <f t="shared" si="53"/>
        <v>192.10600000000005</v>
      </c>
      <c r="U191" s="141">
        <f t="shared" si="53"/>
        <v>192.10600000000005</v>
      </c>
      <c r="V191" s="141">
        <f t="shared" si="53"/>
        <v>192.10600000000005</v>
      </c>
      <c r="W191" s="141">
        <f t="shared" si="53"/>
        <v>192.10600000000005</v>
      </c>
      <c r="X191" s="141">
        <f t="shared" si="53"/>
        <v>192.10600000000005</v>
      </c>
      <c r="Y191" s="141">
        <f t="shared" si="53"/>
        <v>192.10600000000005</v>
      </c>
      <c r="Z191" s="141">
        <f t="shared" si="53"/>
        <v>192.10600000000005</v>
      </c>
      <c r="AA191" s="141">
        <f t="shared" si="53"/>
        <v>192.10600000000005</v>
      </c>
      <c r="AB191" s="141">
        <f t="shared" si="53"/>
        <v>192.10600000000005</v>
      </c>
      <c r="AC191" s="141">
        <f t="shared" si="53"/>
        <v>192.10600000000005</v>
      </c>
      <c r="AD191" s="141">
        <f t="shared" si="53"/>
        <v>192.10600000000005</v>
      </c>
      <c r="AE191" s="141">
        <f t="shared" si="53"/>
        <v>192.10600000000005</v>
      </c>
      <c r="AF191" s="141">
        <f t="shared" si="53"/>
        <v>192.10600000000005</v>
      </c>
      <c r="AG191" s="142">
        <f t="shared" si="53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f t="shared" ref="B193:B198" si="54">AF193</f>
        <v>0.3</v>
      </c>
      <c r="C193" s="143">
        <v>0.3</v>
      </c>
      <c r="D193" s="143">
        <f t="shared" ref="D193:S198" si="55">C193</f>
        <v>0.3</v>
      </c>
      <c r="E193" s="143">
        <f t="shared" si="55"/>
        <v>0.3</v>
      </c>
      <c r="F193" s="143">
        <f t="shared" si="55"/>
        <v>0.3</v>
      </c>
      <c r="G193" s="143">
        <f t="shared" si="55"/>
        <v>0.3</v>
      </c>
      <c r="H193" s="143">
        <f t="shared" si="55"/>
        <v>0.3</v>
      </c>
      <c r="I193" s="143">
        <f t="shared" si="55"/>
        <v>0.3</v>
      </c>
      <c r="J193" s="143">
        <f t="shared" si="55"/>
        <v>0.3</v>
      </c>
      <c r="K193" s="143">
        <f t="shared" si="55"/>
        <v>0.3</v>
      </c>
      <c r="L193" s="143">
        <f t="shared" si="55"/>
        <v>0.3</v>
      </c>
      <c r="M193" s="143">
        <f t="shared" si="55"/>
        <v>0.3</v>
      </c>
      <c r="N193" s="143">
        <f t="shared" si="55"/>
        <v>0.3</v>
      </c>
      <c r="O193" s="143">
        <f t="shared" si="55"/>
        <v>0.3</v>
      </c>
      <c r="P193" s="143">
        <f t="shared" si="55"/>
        <v>0.3</v>
      </c>
      <c r="Q193" s="143">
        <f t="shared" si="55"/>
        <v>0.3</v>
      </c>
      <c r="R193" s="143">
        <f t="shared" si="55"/>
        <v>0.3</v>
      </c>
      <c r="S193" s="143">
        <f t="shared" si="55"/>
        <v>0.3</v>
      </c>
      <c r="T193" s="143">
        <f t="shared" ref="T193:AF198" si="56">S193</f>
        <v>0.3</v>
      </c>
      <c r="U193" s="143">
        <f t="shared" si="56"/>
        <v>0.3</v>
      </c>
      <c r="V193" s="143">
        <f t="shared" si="56"/>
        <v>0.3</v>
      </c>
      <c r="W193" s="143">
        <f t="shared" si="56"/>
        <v>0.3</v>
      </c>
      <c r="X193" s="143">
        <f t="shared" si="56"/>
        <v>0.3</v>
      </c>
      <c r="Y193" s="143">
        <f t="shared" si="56"/>
        <v>0.3</v>
      </c>
      <c r="Z193" s="143">
        <f t="shared" si="56"/>
        <v>0.3</v>
      </c>
      <c r="AA193" s="143">
        <f t="shared" si="56"/>
        <v>0.3</v>
      </c>
      <c r="AB193" s="143">
        <f t="shared" si="56"/>
        <v>0.3</v>
      </c>
      <c r="AC193" s="143">
        <f t="shared" si="56"/>
        <v>0.3</v>
      </c>
      <c r="AD193" s="143">
        <f t="shared" si="56"/>
        <v>0.3</v>
      </c>
      <c r="AE193" s="143">
        <f t="shared" si="56"/>
        <v>0.3</v>
      </c>
      <c r="AF193" s="143">
        <f t="shared" si="56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f t="shared" si="54"/>
        <v>0.4</v>
      </c>
      <c r="C194" s="137">
        <v>0.4</v>
      </c>
      <c r="D194" s="137">
        <f t="shared" si="55"/>
        <v>0.4</v>
      </c>
      <c r="E194" s="137">
        <f t="shared" si="55"/>
        <v>0.4</v>
      </c>
      <c r="F194" s="137">
        <f t="shared" si="55"/>
        <v>0.4</v>
      </c>
      <c r="G194" s="137">
        <f t="shared" si="55"/>
        <v>0.4</v>
      </c>
      <c r="H194" s="137">
        <f t="shared" si="55"/>
        <v>0.4</v>
      </c>
      <c r="I194" s="137">
        <f t="shared" si="55"/>
        <v>0.4</v>
      </c>
      <c r="J194" s="137">
        <f t="shared" si="55"/>
        <v>0.4</v>
      </c>
      <c r="K194" s="137">
        <f t="shared" si="55"/>
        <v>0.4</v>
      </c>
      <c r="L194" s="137">
        <f t="shared" si="55"/>
        <v>0.4</v>
      </c>
      <c r="M194" s="137">
        <f t="shared" si="55"/>
        <v>0.4</v>
      </c>
      <c r="N194" s="137">
        <f t="shared" si="55"/>
        <v>0.4</v>
      </c>
      <c r="O194" s="137">
        <f t="shared" si="55"/>
        <v>0.4</v>
      </c>
      <c r="P194" s="137">
        <f t="shared" si="55"/>
        <v>0.4</v>
      </c>
      <c r="Q194" s="137">
        <f t="shared" si="55"/>
        <v>0.4</v>
      </c>
      <c r="R194" s="137">
        <f t="shared" si="55"/>
        <v>0.4</v>
      </c>
      <c r="S194" s="137">
        <f t="shared" si="55"/>
        <v>0.4</v>
      </c>
      <c r="T194" s="137">
        <f t="shared" si="56"/>
        <v>0.4</v>
      </c>
      <c r="U194" s="137">
        <f t="shared" si="56"/>
        <v>0.4</v>
      </c>
      <c r="V194" s="137">
        <f t="shared" si="56"/>
        <v>0.4</v>
      </c>
      <c r="W194" s="137">
        <f>V194</f>
        <v>0.4</v>
      </c>
      <c r="X194" s="137">
        <f>W194</f>
        <v>0.4</v>
      </c>
      <c r="Y194" s="137">
        <f t="shared" si="56"/>
        <v>0.4</v>
      </c>
      <c r="Z194" s="137">
        <f t="shared" si="56"/>
        <v>0.4</v>
      </c>
      <c r="AA194" s="137">
        <f t="shared" si="56"/>
        <v>0.4</v>
      </c>
      <c r="AB194" s="137">
        <f t="shared" si="56"/>
        <v>0.4</v>
      </c>
      <c r="AC194" s="137">
        <f t="shared" si="56"/>
        <v>0.4</v>
      </c>
      <c r="AD194" s="137">
        <f t="shared" si="56"/>
        <v>0.4</v>
      </c>
      <c r="AE194" s="137">
        <f t="shared" si="56"/>
        <v>0.4</v>
      </c>
      <c r="AF194" s="137">
        <f t="shared" si="56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f t="shared" si="54"/>
        <v>1.5</v>
      </c>
      <c r="C195" s="137">
        <v>1.5</v>
      </c>
      <c r="D195" s="137">
        <f t="shared" si="55"/>
        <v>1.5</v>
      </c>
      <c r="E195" s="137">
        <f t="shared" si="55"/>
        <v>1.5</v>
      </c>
      <c r="F195" s="137">
        <f t="shared" si="55"/>
        <v>1.5</v>
      </c>
      <c r="G195" s="137">
        <f t="shared" si="55"/>
        <v>1.5</v>
      </c>
      <c r="H195" s="137">
        <f t="shared" si="55"/>
        <v>1.5</v>
      </c>
      <c r="I195" s="137">
        <f t="shared" si="55"/>
        <v>1.5</v>
      </c>
      <c r="J195" s="137">
        <f t="shared" si="55"/>
        <v>1.5</v>
      </c>
      <c r="K195" s="137">
        <f t="shared" si="55"/>
        <v>1.5</v>
      </c>
      <c r="L195" s="137">
        <f t="shared" si="55"/>
        <v>1.5</v>
      </c>
      <c r="M195" s="137">
        <f t="shared" si="55"/>
        <v>1.5</v>
      </c>
      <c r="N195" s="137">
        <f t="shared" si="55"/>
        <v>1.5</v>
      </c>
      <c r="O195" s="137">
        <f t="shared" si="55"/>
        <v>1.5</v>
      </c>
      <c r="P195" s="137">
        <f t="shared" si="55"/>
        <v>1.5</v>
      </c>
      <c r="Q195" s="137">
        <f t="shared" si="55"/>
        <v>1.5</v>
      </c>
      <c r="R195" s="137">
        <f t="shared" si="55"/>
        <v>1.5</v>
      </c>
      <c r="S195" s="137">
        <f t="shared" si="55"/>
        <v>1.5</v>
      </c>
      <c r="T195" s="137">
        <f t="shared" si="56"/>
        <v>1.5</v>
      </c>
      <c r="U195" s="137">
        <f t="shared" si="56"/>
        <v>1.5</v>
      </c>
      <c r="V195" s="137">
        <f t="shared" si="56"/>
        <v>1.5</v>
      </c>
      <c r="W195" s="137">
        <f t="shared" si="56"/>
        <v>1.5</v>
      </c>
      <c r="X195" s="137">
        <f t="shared" si="56"/>
        <v>1.5</v>
      </c>
      <c r="Y195" s="137">
        <f t="shared" si="56"/>
        <v>1.5</v>
      </c>
      <c r="Z195" s="137">
        <f t="shared" si="56"/>
        <v>1.5</v>
      </c>
      <c r="AA195" s="137">
        <f t="shared" si="56"/>
        <v>1.5</v>
      </c>
      <c r="AB195" s="137">
        <f t="shared" si="56"/>
        <v>1.5</v>
      </c>
      <c r="AC195" s="137">
        <f t="shared" si="56"/>
        <v>1.5</v>
      </c>
      <c r="AD195" s="137">
        <f t="shared" si="56"/>
        <v>1.5</v>
      </c>
      <c r="AE195" s="137">
        <f t="shared" si="56"/>
        <v>1.5</v>
      </c>
      <c r="AF195" s="137">
        <f t="shared" si="56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f t="shared" si="54"/>
        <v>0.3</v>
      </c>
      <c r="C196" s="137">
        <v>0.3</v>
      </c>
      <c r="D196" s="137">
        <f t="shared" si="55"/>
        <v>0.3</v>
      </c>
      <c r="E196" s="137">
        <f t="shared" si="55"/>
        <v>0.3</v>
      </c>
      <c r="F196" s="137">
        <f t="shared" si="55"/>
        <v>0.3</v>
      </c>
      <c r="G196" s="137">
        <f t="shared" si="55"/>
        <v>0.3</v>
      </c>
      <c r="H196" s="137">
        <f t="shared" si="55"/>
        <v>0.3</v>
      </c>
      <c r="I196" s="137">
        <f t="shared" si="55"/>
        <v>0.3</v>
      </c>
      <c r="J196" s="137">
        <f t="shared" si="55"/>
        <v>0.3</v>
      </c>
      <c r="K196" s="137">
        <f t="shared" si="55"/>
        <v>0.3</v>
      </c>
      <c r="L196" s="137">
        <f t="shared" si="55"/>
        <v>0.3</v>
      </c>
      <c r="M196" s="137">
        <f t="shared" si="55"/>
        <v>0.3</v>
      </c>
      <c r="N196" s="137">
        <f t="shared" si="55"/>
        <v>0.3</v>
      </c>
      <c r="O196" s="137">
        <f t="shared" si="55"/>
        <v>0.3</v>
      </c>
      <c r="P196" s="137">
        <f t="shared" si="55"/>
        <v>0.3</v>
      </c>
      <c r="Q196" s="137">
        <f t="shared" si="55"/>
        <v>0.3</v>
      </c>
      <c r="R196" s="137">
        <f t="shared" si="55"/>
        <v>0.3</v>
      </c>
      <c r="S196" s="137">
        <f t="shared" si="55"/>
        <v>0.3</v>
      </c>
      <c r="T196" s="137">
        <f t="shared" si="56"/>
        <v>0.3</v>
      </c>
      <c r="U196" s="137">
        <f t="shared" si="56"/>
        <v>0.3</v>
      </c>
      <c r="V196" s="137">
        <f t="shared" si="56"/>
        <v>0.3</v>
      </c>
      <c r="W196" s="137">
        <f t="shared" si="56"/>
        <v>0.3</v>
      </c>
      <c r="X196" s="137">
        <f t="shared" si="56"/>
        <v>0.3</v>
      </c>
      <c r="Y196" s="137">
        <f t="shared" si="56"/>
        <v>0.3</v>
      </c>
      <c r="Z196" s="137">
        <f t="shared" si="56"/>
        <v>0.3</v>
      </c>
      <c r="AA196" s="137">
        <f t="shared" si="56"/>
        <v>0.3</v>
      </c>
      <c r="AB196" s="137">
        <f t="shared" si="56"/>
        <v>0.3</v>
      </c>
      <c r="AC196" s="137">
        <f t="shared" si="56"/>
        <v>0.3</v>
      </c>
      <c r="AD196" s="137">
        <f t="shared" si="56"/>
        <v>0.3</v>
      </c>
      <c r="AE196" s="137">
        <f t="shared" si="56"/>
        <v>0.3</v>
      </c>
      <c r="AF196" s="137">
        <f t="shared" si="56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f t="shared" si="54"/>
        <v>0.4</v>
      </c>
      <c r="C197" s="137">
        <v>0.4</v>
      </c>
      <c r="D197" s="137">
        <f t="shared" si="55"/>
        <v>0.4</v>
      </c>
      <c r="E197" s="137">
        <f t="shared" si="55"/>
        <v>0.4</v>
      </c>
      <c r="F197" s="137">
        <f t="shared" si="55"/>
        <v>0.4</v>
      </c>
      <c r="G197" s="137">
        <f t="shared" si="55"/>
        <v>0.4</v>
      </c>
      <c r="H197" s="137">
        <f t="shared" si="55"/>
        <v>0.4</v>
      </c>
      <c r="I197" s="137">
        <f t="shared" si="55"/>
        <v>0.4</v>
      </c>
      <c r="J197" s="137">
        <f t="shared" si="55"/>
        <v>0.4</v>
      </c>
      <c r="K197" s="137">
        <f t="shared" si="55"/>
        <v>0.4</v>
      </c>
      <c r="L197" s="137">
        <f t="shared" si="55"/>
        <v>0.4</v>
      </c>
      <c r="M197" s="137">
        <f t="shared" si="55"/>
        <v>0.4</v>
      </c>
      <c r="N197" s="137">
        <f t="shared" si="55"/>
        <v>0.4</v>
      </c>
      <c r="O197" s="137">
        <f t="shared" si="55"/>
        <v>0.4</v>
      </c>
      <c r="P197" s="137">
        <f t="shared" si="55"/>
        <v>0.4</v>
      </c>
      <c r="Q197" s="137">
        <f t="shared" si="55"/>
        <v>0.4</v>
      </c>
      <c r="R197" s="137">
        <f t="shared" si="55"/>
        <v>0.4</v>
      </c>
      <c r="S197" s="137">
        <f t="shared" si="55"/>
        <v>0.4</v>
      </c>
      <c r="T197" s="137">
        <f t="shared" si="56"/>
        <v>0.4</v>
      </c>
      <c r="U197" s="137">
        <f t="shared" si="56"/>
        <v>0.4</v>
      </c>
      <c r="V197" s="137">
        <f t="shared" si="56"/>
        <v>0.4</v>
      </c>
      <c r="W197" s="137">
        <f t="shared" si="56"/>
        <v>0.4</v>
      </c>
      <c r="X197" s="137">
        <f t="shared" si="56"/>
        <v>0.4</v>
      </c>
      <c r="Y197" s="137">
        <f t="shared" si="56"/>
        <v>0.4</v>
      </c>
      <c r="Z197" s="137">
        <f t="shared" si="56"/>
        <v>0.4</v>
      </c>
      <c r="AA197" s="137">
        <f t="shared" si="56"/>
        <v>0.4</v>
      </c>
      <c r="AB197" s="137">
        <f t="shared" si="56"/>
        <v>0.4</v>
      </c>
      <c r="AC197" s="137">
        <f t="shared" si="56"/>
        <v>0.4</v>
      </c>
      <c r="AD197" s="137">
        <f t="shared" si="56"/>
        <v>0.4</v>
      </c>
      <c r="AE197" s="137">
        <f t="shared" si="56"/>
        <v>0.4</v>
      </c>
      <c r="AF197" s="137">
        <f t="shared" si="56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f t="shared" si="54"/>
        <v>0.64</v>
      </c>
      <c r="C198" s="146">
        <v>0.64</v>
      </c>
      <c r="D198" s="146">
        <f t="shared" si="55"/>
        <v>0.64</v>
      </c>
      <c r="E198" s="146">
        <f t="shared" si="55"/>
        <v>0.64</v>
      </c>
      <c r="F198" s="146">
        <f t="shared" si="55"/>
        <v>0.64</v>
      </c>
      <c r="G198" s="146">
        <f t="shared" si="55"/>
        <v>0.64</v>
      </c>
      <c r="H198" s="146">
        <f t="shared" si="55"/>
        <v>0.64</v>
      </c>
      <c r="I198" s="146">
        <f t="shared" si="55"/>
        <v>0.64</v>
      </c>
      <c r="J198" s="146">
        <f t="shared" si="55"/>
        <v>0.64</v>
      </c>
      <c r="K198" s="146">
        <f t="shared" si="55"/>
        <v>0.64</v>
      </c>
      <c r="L198" s="146">
        <f t="shared" si="55"/>
        <v>0.64</v>
      </c>
      <c r="M198" s="146">
        <f t="shared" si="55"/>
        <v>0.64</v>
      </c>
      <c r="N198" s="146">
        <f t="shared" si="55"/>
        <v>0.64</v>
      </c>
      <c r="O198" s="146">
        <f t="shared" si="55"/>
        <v>0.64</v>
      </c>
      <c r="P198" s="146">
        <f t="shared" si="55"/>
        <v>0.64</v>
      </c>
      <c r="Q198" s="146">
        <f t="shared" si="55"/>
        <v>0.64</v>
      </c>
      <c r="R198" s="146">
        <f t="shared" si="55"/>
        <v>0.64</v>
      </c>
      <c r="S198" s="146">
        <f t="shared" si="55"/>
        <v>0.64</v>
      </c>
      <c r="T198" s="146">
        <f t="shared" si="56"/>
        <v>0.64</v>
      </c>
      <c r="U198" s="146">
        <f t="shared" si="56"/>
        <v>0.64</v>
      </c>
      <c r="V198" s="146">
        <f t="shared" si="56"/>
        <v>0.64</v>
      </c>
      <c r="W198" s="146">
        <f t="shared" si="56"/>
        <v>0.64</v>
      </c>
      <c r="X198" s="146">
        <f t="shared" si="56"/>
        <v>0.64</v>
      </c>
      <c r="Y198" s="146">
        <f t="shared" si="56"/>
        <v>0.64</v>
      </c>
      <c r="Z198" s="146">
        <f t="shared" si="56"/>
        <v>0.64</v>
      </c>
      <c r="AA198" s="146">
        <f t="shared" si="56"/>
        <v>0.64</v>
      </c>
      <c r="AB198" s="146">
        <f t="shared" si="56"/>
        <v>0.64</v>
      </c>
      <c r="AC198" s="146">
        <f t="shared" si="56"/>
        <v>0.64</v>
      </c>
      <c r="AD198" s="146">
        <f t="shared" si="56"/>
        <v>0.64</v>
      </c>
      <c r="AE198" s="146">
        <f t="shared" si="56"/>
        <v>0.64</v>
      </c>
      <c r="AF198" s="146">
        <f t="shared" si="56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>SUM(C193:C198)</f>
        <v>3.54</v>
      </c>
      <c r="D199" s="149">
        <f t="shared" ref="D199:L199" si="57">SUM(D193:D198)</f>
        <v>3.54</v>
      </c>
      <c r="E199" s="149">
        <f t="shared" si="57"/>
        <v>3.54</v>
      </c>
      <c r="F199" s="149">
        <f t="shared" si="57"/>
        <v>3.54</v>
      </c>
      <c r="G199" s="149">
        <f t="shared" si="57"/>
        <v>3.54</v>
      </c>
      <c r="H199" s="149">
        <f t="shared" si="57"/>
        <v>3.54</v>
      </c>
      <c r="I199" s="149">
        <f t="shared" si="57"/>
        <v>3.54</v>
      </c>
      <c r="J199" s="149">
        <f t="shared" si="57"/>
        <v>3.54</v>
      </c>
      <c r="K199" s="149">
        <f t="shared" si="57"/>
        <v>3.54</v>
      </c>
      <c r="L199" s="149">
        <f t="shared" si="57"/>
        <v>3.54</v>
      </c>
      <c r="M199" s="149">
        <f>SUM(M193:M198)</f>
        <v>3.54</v>
      </c>
      <c r="N199" s="149">
        <f t="shared" ref="N199:S199" si="58">SUM(N193:N198)</f>
        <v>3.54</v>
      </c>
      <c r="O199" s="149">
        <f t="shared" si="58"/>
        <v>3.54</v>
      </c>
      <c r="P199" s="149">
        <f t="shared" si="58"/>
        <v>3.54</v>
      </c>
      <c r="Q199" s="149">
        <f t="shared" si="58"/>
        <v>3.54</v>
      </c>
      <c r="R199" s="149">
        <f t="shared" si="58"/>
        <v>3.54</v>
      </c>
      <c r="S199" s="149">
        <f t="shared" si="58"/>
        <v>3.54</v>
      </c>
      <c r="T199" s="149">
        <f>SUM(T193:T198)</f>
        <v>3.54</v>
      </c>
      <c r="U199" s="149">
        <f t="shared" ref="U199:AG199" si="59">SUM(U193:U198)</f>
        <v>3.54</v>
      </c>
      <c r="V199" s="149">
        <f t="shared" si="59"/>
        <v>3.54</v>
      </c>
      <c r="W199" s="149">
        <f t="shared" si="59"/>
        <v>3.54</v>
      </c>
      <c r="X199" s="149">
        <f t="shared" si="59"/>
        <v>3.54</v>
      </c>
      <c r="Y199" s="149">
        <f t="shared" si="59"/>
        <v>3.54</v>
      </c>
      <c r="Z199" s="149">
        <f t="shared" si="59"/>
        <v>3.54</v>
      </c>
      <c r="AA199" s="149">
        <f t="shared" si="59"/>
        <v>3.54</v>
      </c>
      <c r="AB199" s="149">
        <f t="shared" si="59"/>
        <v>3.54</v>
      </c>
      <c r="AC199" s="149">
        <f t="shared" si="59"/>
        <v>3.54</v>
      </c>
      <c r="AD199" s="149">
        <f t="shared" si="59"/>
        <v>3.54</v>
      </c>
      <c r="AE199" s="149">
        <f t="shared" si="59"/>
        <v>3.54</v>
      </c>
      <c r="AF199" s="149">
        <f t="shared" si="59"/>
        <v>3.54</v>
      </c>
      <c r="AG199" s="150">
        <f t="shared" si="59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MAX(G75:N75)</f>
        <v>1407.54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28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2078/08/28)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2078/08/28)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90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60">B75</f>
        <v>957.04</v>
      </c>
      <c r="U213" s="173">
        <f t="shared" si="60"/>
        <v>889.54</v>
      </c>
      <c r="V213" s="173">
        <f t="shared" si="60"/>
        <v>852.44</v>
      </c>
      <c r="W213" s="173">
        <f t="shared" si="60"/>
        <v>844.44</v>
      </c>
      <c r="X213" s="173">
        <f t="shared" si="60"/>
        <v>849.83999999999992</v>
      </c>
      <c r="Y213" s="173">
        <f t="shared" si="60"/>
        <v>925.44</v>
      </c>
      <c r="Z213" s="173">
        <f t="shared" si="60"/>
        <v>988.34</v>
      </c>
      <c r="AA213" s="173">
        <f t="shared" si="60"/>
        <v>1096.6400000000001</v>
      </c>
      <c r="AB213" s="173">
        <f t="shared" si="60"/>
        <v>1203.74</v>
      </c>
      <c r="AC213" s="173">
        <f t="shared" si="60"/>
        <v>1297.44</v>
      </c>
      <c r="AD213" s="173">
        <f t="shared" si="60"/>
        <v>1355.94</v>
      </c>
      <c r="AE213" s="173">
        <f t="shared" si="60"/>
        <v>1407.54</v>
      </c>
      <c r="AF213" s="173">
        <f t="shared" si="60"/>
        <v>1359.3400000000001</v>
      </c>
      <c r="AG213" s="173">
        <f t="shared" si="60"/>
        <v>1290.24</v>
      </c>
      <c r="AH213" s="173">
        <f t="shared" si="60"/>
        <v>1253.2399999999998</v>
      </c>
      <c r="AI213" s="173">
        <f t="shared" si="60"/>
        <v>1202.94</v>
      </c>
      <c r="AJ213" s="173">
        <f t="shared" si="60"/>
        <v>1147.8400000000001</v>
      </c>
      <c r="AK213" s="173">
        <f t="shared" si="60"/>
        <v>1155.3400000000001</v>
      </c>
      <c r="AL213" s="173">
        <f t="shared" si="60"/>
        <v>1180.44</v>
      </c>
      <c r="AM213" s="173">
        <f t="shared" si="60"/>
        <v>1223.24</v>
      </c>
      <c r="AN213" s="173">
        <f t="shared" si="60"/>
        <v>1296.54</v>
      </c>
      <c r="AO213" s="173">
        <f t="shared" si="60"/>
        <v>1429.24</v>
      </c>
      <c r="AP213" s="173">
        <f t="shared" si="60"/>
        <v>1505.54</v>
      </c>
      <c r="AQ213" s="173">
        <f t="shared" si="60"/>
        <v>1466.1399999999999</v>
      </c>
      <c r="AR213" s="173">
        <f t="shared" si="60"/>
        <v>1420.04</v>
      </c>
      <c r="AS213" s="173">
        <f t="shared" si="60"/>
        <v>1336.1399999999999</v>
      </c>
      <c r="AT213" s="173">
        <f t="shared" si="60"/>
        <v>1269.6399999999999</v>
      </c>
      <c r="AU213" s="173">
        <f t="shared" si="60"/>
        <v>1193.8399999999999</v>
      </c>
      <c r="AV213" s="173">
        <f t="shared" si="60"/>
        <v>1140.8399999999999</v>
      </c>
      <c r="AW213" s="173">
        <f t="shared" si="60"/>
        <v>990.54</v>
      </c>
      <c r="AX213" s="173">
        <f t="shared" si="60"/>
        <v>915.54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E234" si="61">C198</f>
        <v>0.64</v>
      </c>
      <c r="C234" s="176">
        <f t="shared" si="61"/>
        <v>0.64</v>
      </c>
      <c r="D234" s="176">
        <f t="shared" si="61"/>
        <v>0.64</v>
      </c>
      <c r="E234" s="176">
        <f t="shared" si="61"/>
        <v>0.64</v>
      </c>
      <c r="F234" s="176">
        <f t="shared" si="61"/>
        <v>0.64</v>
      </c>
      <c r="G234" s="176">
        <f t="shared" si="61"/>
        <v>0.64</v>
      </c>
      <c r="H234" s="176">
        <f t="shared" si="61"/>
        <v>0.64</v>
      </c>
      <c r="I234" s="176">
        <f t="shared" si="61"/>
        <v>0.64</v>
      </c>
      <c r="J234" s="176">
        <f t="shared" si="61"/>
        <v>0.64</v>
      </c>
      <c r="K234" s="176">
        <f t="shared" si="61"/>
        <v>0.64</v>
      </c>
      <c r="L234" s="176">
        <f t="shared" si="61"/>
        <v>0.64</v>
      </c>
      <c r="M234" s="176">
        <f t="shared" si="61"/>
        <v>0.64</v>
      </c>
      <c r="N234" s="176">
        <f t="shared" si="61"/>
        <v>0.64</v>
      </c>
      <c r="O234" s="176">
        <f t="shared" si="61"/>
        <v>0.64</v>
      </c>
      <c r="P234" s="176">
        <f t="shared" si="61"/>
        <v>0.64</v>
      </c>
      <c r="Q234" s="176">
        <f t="shared" si="61"/>
        <v>0.64</v>
      </c>
      <c r="R234" s="176">
        <f t="shared" si="61"/>
        <v>0.64</v>
      </c>
      <c r="S234" s="176">
        <f t="shared" si="61"/>
        <v>0.64</v>
      </c>
      <c r="T234" s="176">
        <f t="shared" si="61"/>
        <v>0.64</v>
      </c>
      <c r="U234" s="176">
        <f t="shared" si="61"/>
        <v>0.64</v>
      </c>
      <c r="V234" s="176">
        <f t="shared" si="61"/>
        <v>0.64</v>
      </c>
      <c r="W234" s="176">
        <f t="shared" si="61"/>
        <v>0.64</v>
      </c>
      <c r="X234" s="176">
        <f t="shared" si="61"/>
        <v>0.64</v>
      </c>
      <c r="Y234" s="176">
        <f t="shared" si="61"/>
        <v>0.64</v>
      </c>
      <c r="Z234" s="176">
        <f t="shared" si="61"/>
        <v>0.64</v>
      </c>
      <c r="AA234" s="176">
        <f t="shared" si="61"/>
        <v>0.64</v>
      </c>
      <c r="AB234" s="176">
        <f t="shared" si="61"/>
        <v>0.64</v>
      </c>
      <c r="AC234" s="176">
        <f t="shared" si="61"/>
        <v>0.64</v>
      </c>
      <c r="AD234" s="176">
        <f t="shared" si="61"/>
        <v>0.64</v>
      </c>
      <c r="AE234" s="176">
        <f t="shared" si="61"/>
        <v>0.64</v>
      </c>
      <c r="AF234" s="176">
        <f>B198</f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2">IF(C202&lt;100,"",C202-520)</f>
        <v/>
      </c>
      <c r="D235" s="120" t="str">
        <f t="shared" si="62"/>
        <v/>
      </c>
      <c r="E235" s="120" t="str">
        <f t="shared" si="62"/>
        <v/>
      </c>
      <c r="F235" s="120" t="str">
        <f t="shared" si="62"/>
        <v/>
      </c>
      <c r="G235" s="120" t="str">
        <f t="shared" si="62"/>
        <v/>
      </c>
      <c r="H235" s="120" t="str">
        <f t="shared" si="62"/>
        <v/>
      </c>
      <c r="I235" s="120" t="str">
        <f t="shared" si="62"/>
        <v/>
      </c>
      <c r="J235" s="120" t="str">
        <f t="shared" si="62"/>
        <v/>
      </c>
      <c r="K235" s="120" t="str">
        <f t="shared" si="62"/>
        <v/>
      </c>
      <c r="L235" s="120" t="str">
        <f t="shared" si="62"/>
        <v/>
      </c>
      <c r="M235" s="120" t="str">
        <f t="shared" si="62"/>
        <v/>
      </c>
      <c r="N235" s="120" t="str">
        <f t="shared" si="62"/>
        <v/>
      </c>
      <c r="O235" s="120" t="str">
        <f t="shared" si="62"/>
        <v/>
      </c>
      <c r="P235" s="120" t="str">
        <f t="shared" si="62"/>
        <v/>
      </c>
      <c r="Q235" s="120" t="str">
        <f t="shared" si="62"/>
        <v/>
      </c>
      <c r="R235" s="120" t="str">
        <f t="shared" si="62"/>
        <v/>
      </c>
      <c r="S235" s="120" t="str">
        <f t="shared" si="62"/>
        <v/>
      </c>
      <c r="T235" s="120" t="str">
        <f t="shared" si="62"/>
        <v/>
      </c>
      <c r="U235" s="120" t="str">
        <f t="shared" si="62"/>
        <v/>
      </c>
      <c r="V235" s="120" t="str">
        <f t="shared" si="62"/>
        <v/>
      </c>
      <c r="W235" s="120" t="str">
        <f t="shared" si="62"/>
        <v/>
      </c>
      <c r="X235" s="120" t="str">
        <f t="shared" si="62"/>
        <v/>
      </c>
      <c r="Y235" s="120" t="str">
        <f t="shared" si="62"/>
        <v/>
      </c>
      <c r="Z235" s="120" t="str">
        <f t="shared" si="62"/>
        <v/>
      </c>
      <c r="AA235" s="120" t="str">
        <f t="shared" si="62"/>
        <v/>
      </c>
      <c r="AB235" s="120" t="str">
        <f t="shared" si="62"/>
        <v/>
      </c>
      <c r="AC235" s="120" t="str">
        <f t="shared" si="62"/>
        <v/>
      </c>
      <c r="AD235" s="120" t="str">
        <f t="shared" si="62"/>
        <v/>
      </c>
      <c r="AE235" s="120" t="str">
        <f t="shared" si="62"/>
        <v/>
      </c>
      <c r="AF235" s="120" t="str">
        <f t="shared" si="62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63">IF(B203&lt;100,"",B203-620)</f>
        <v/>
      </c>
      <c r="C236" s="120" t="str">
        <f t="shared" si="63"/>
        <v/>
      </c>
      <c r="D236" s="120" t="str">
        <f t="shared" si="63"/>
        <v/>
      </c>
      <c r="E236" s="120" t="str">
        <f t="shared" si="63"/>
        <v/>
      </c>
      <c r="F236" s="120" t="str">
        <f t="shared" si="63"/>
        <v/>
      </c>
      <c r="G236" s="120" t="str">
        <f t="shared" si="63"/>
        <v/>
      </c>
      <c r="H236" s="120" t="str">
        <f t="shared" si="63"/>
        <v/>
      </c>
      <c r="I236" s="120" t="str">
        <f t="shared" si="63"/>
        <v/>
      </c>
      <c r="J236" s="120" t="str">
        <f t="shared" si="63"/>
        <v/>
      </c>
      <c r="K236" s="120" t="str">
        <f t="shared" si="63"/>
        <v/>
      </c>
      <c r="L236" s="120" t="str">
        <f t="shared" si="63"/>
        <v/>
      </c>
      <c r="M236" s="120" t="str">
        <f t="shared" si="63"/>
        <v/>
      </c>
      <c r="N236" s="120" t="str">
        <f t="shared" si="63"/>
        <v/>
      </c>
      <c r="O236" s="120" t="str">
        <f t="shared" si="63"/>
        <v/>
      </c>
      <c r="P236" s="120" t="str">
        <f t="shared" si="63"/>
        <v/>
      </c>
      <c r="Q236" s="120" t="str">
        <f t="shared" si="63"/>
        <v/>
      </c>
      <c r="R236" s="120" t="str">
        <f t="shared" si="63"/>
        <v/>
      </c>
      <c r="S236" s="120" t="str">
        <f t="shared" si="63"/>
        <v/>
      </c>
      <c r="T236" s="120" t="str">
        <f t="shared" si="63"/>
        <v/>
      </c>
      <c r="U236" s="120" t="str">
        <f t="shared" si="63"/>
        <v/>
      </c>
      <c r="V236" s="120" t="str">
        <f t="shared" si="63"/>
        <v/>
      </c>
      <c r="W236" s="120" t="str">
        <f t="shared" si="63"/>
        <v/>
      </c>
      <c r="X236" s="120" t="str">
        <f t="shared" si="63"/>
        <v/>
      </c>
      <c r="Y236" s="120" t="str">
        <f t="shared" si="63"/>
        <v/>
      </c>
      <c r="Z236" s="120" t="str">
        <f t="shared" si="63"/>
        <v/>
      </c>
      <c r="AA236" s="120" t="str">
        <f t="shared" si="63"/>
        <v/>
      </c>
      <c r="AB236" s="120" t="str">
        <f t="shared" si="63"/>
        <v/>
      </c>
      <c r="AC236" s="120" t="str">
        <f t="shared" si="63"/>
        <v/>
      </c>
      <c r="AD236" s="120" t="str">
        <f t="shared" si="63"/>
        <v/>
      </c>
      <c r="AE236" s="120" t="str">
        <f t="shared" si="63"/>
        <v/>
      </c>
      <c r="AF236" s="120" t="str">
        <f t="shared" si="63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64">IF(B204&lt;100,"",B204-330)</f>
        <v/>
      </c>
      <c r="C237" s="120" t="str">
        <f t="shared" si="64"/>
        <v/>
      </c>
      <c r="D237" s="120" t="str">
        <f t="shared" si="64"/>
        <v/>
      </c>
      <c r="E237" s="120" t="str">
        <f t="shared" si="64"/>
        <v/>
      </c>
      <c r="F237" s="120" t="str">
        <f t="shared" si="64"/>
        <v/>
      </c>
      <c r="G237" s="120" t="str">
        <f t="shared" si="64"/>
        <v/>
      </c>
      <c r="H237" s="120" t="str">
        <f t="shared" si="64"/>
        <v/>
      </c>
      <c r="I237" s="120" t="str">
        <f t="shared" si="64"/>
        <v/>
      </c>
      <c r="J237" s="120" t="str">
        <f t="shared" si="64"/>
        <v/>
      </c>
      <c r="K237" s="120" t="str">
        <f t="shared" si="64"/>
        <v/>
      </c>
      <c r="L237" s="120" t="str">
        <f t="shared" si="64"/>
        <v/>
      </c>
      <c r="M237" s="120" t="str">
        <f t="shared" si="64"/>
        <v/>
      </c>
      <c r="N237" s="120" t="str">
        <f t="shared" si="64"/>
        <v/>
      </c>
      <c r="O237" s="120" t="str">
        <f t="shared" si="64"/>
        <v/>
      </c>
      <c r="P237" s="120" t="str">
        <f t="shared" si="64"/>
        <v/>
      </c>
      <c r="Q237" s="120" t="str">
        <f t="shared" si="64"/>
        <v/>
      </c>
      <c r="R237" s="120" t="str">
        <f t="shared" si="64"/>
        <v/>
      </c>
      <c r="S237" s="120" t="str">
        <f t="shared" si="64"/>
        <v/>
      </c>
      <c r="T237" s="120" t="str">
        <f t="shared" si="64"/>
        <v/>
      </c>
      <c r="U237" s="120" t="str">
        <f t="shared" si="64"/>
        <v/>
      </c>
      <c r="V237" s="120" t="str">
        <f t="shared" si="64"/>
        <v/>
      </c>
      <c r="W237" s="120" t="str">
        <f t="shared" si="64"/>
        <v/>
      </c>
      <c r="X237" s="120" t="str">
        <f t="shared" si="64"/>
        <v/>
      </c>
      <c r="Y237" s="120" t="str">
        <f t="shared" si="64"/>
        <v/>
      </c>
      <c r="Z237" s="120" t="str">
        <f t="shared" si="64"/>
        <v/>
      </c>
      <c r="AA237" s="120" t="str">
        <f t="shared" si="64"/>
        <v/>
      </c>
      <c r="AB237" s="120" t="str">
        <f t="shared" si="64"/>
        <v/>
      </c>
      <c r="AC237" s="120" t="str">
        <f t="shared" si="64"/>
        <v/>
      </c>
      <c r="AD237" s="120" t="str">
        <f t="shared" si="64"/>
        <v/>
      </c>
      <c r="AE237" s="120" t="str">
        <f t="shared" si="64"/>
        <v/>
      </c>
      <c r="AF237" s="120" t="str">
        <f t="shared" si="64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5">IF(C205&lt;100,"",C205-1500)</f>
        <v/>
      </c>
      <c r="D238" s="120" t="str">
        <f t="shared" si="65"/>
        <v/>
      </c>
      <c r="E238" s="120" t="str">
        <f t="shared" si="65"/>
        <v/>
      </c>
      <c r="F238" s="120" t="str">
        <f t="shared" si="65"/>
        <v/>
      </c>
      <c r="G238" s="120" t="str">
        <f t="shared" si="65"/>
        <v/>
      </c>
      <c r="H238" s="120" t="str">
        <f t="shared" si="65"/>
        <v/>
      </c>
      <c r="I238" s="120" t="str">
        <f t="shared" si="65"/>
        <v/>
      </c>
      <c r="J238" s="120" t="str">
        <f t="shared" si="65"/>
        <v/>
      </c>
      <c r="K238" s="120" t="str">
        <f t="shared" si="65"/>
        <v/>
      </c>
      <c r="L238" s="120" t="str">
        <f t="shared" si="65"/>
        <v/>
      </c>
      <c r="M238" s="120" t="str">
        <f t="shared" si="65"/>
        <v/>
      </c>
      <c r="N238" s="120" t="str">
        <f t="shared" si="65"/>
        <v/>
      </c>
      <c r="O238" s="120" t="str">
        <f t="shared" si="65"/>
        <v/>
      </c>
      <c r="P238" s="120" t="str">
        <f t="shared" si="65"/>
        <v/>
      </c>
      <c r="Q238" s="120" t="str">
        <f t="shared" si="65"/>
        <v/>
      </c>
      <c r="R238" s="120" t="str">
        <f t="shared" si="65"/>
        <v/>
      </c>
      <c r="S238" s="120" t="str">
        <f t="shared" si="65"/>
        <v/>
      </c>
      <c r="T238" s="120" t="str">
        <f t="shared" si="65"/>
        <v/>
      </c>
      <c r="U238" s="120" t="str">
        <f t="shared" si="65"/>
        <v/>
      </c>
      <c r="V238" s="120" t="str">
        <f t="shared" si="65"/>
        <v/>
      </c>
      <c r="W238" s="120" t="str">
        <f t="shared" si="65"/>
        <v/>
      </c>
      <c r="X238" s="120" t="str">
        <f t="shared" si="65"/>
        <v/>
      </c>
      <c r="Y238" s="120" t="str">
        <f t="shared" si="65"/>
        <v/>
      </c>
      <c r="Z238" s="120" t="str">
        <f t="shared" si="65"/>
        <v/>
      </c>
      <c r="AA238" s="120" t="str">
        <f t="shared" si="65"/>
        <v/>
      </c>
      <c r="AB238" s="120" t="str">
        <f t="shared" si="65"/>
        <v/>
      </c>
      <c r="AC238" s="120" t="str">
        <f t="shared" si="65"/>
        <v/>
      </c>
      <c r="AD238" s="120" t="str">
        <f t="shared" si="65"/>
        <v/>
      </c>
      <c r="AE238" s="120" t="str">
        <f t="shared" si="65"/>
        <v/>
      </c>
      <c r="AF238" s="120" t="str">
        <f t="shared" si="65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9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90">
      <iconSet iconSet="3TrafficLights2" reverse="1">
        <cfvo type="percent" val="0"/>
        <cfvo type="num" val="1"/>
        <cfvo type="num" val="1"/>
      </iconSet>
    </cfRule>
  </conditionalFormatting>
  <conditionalFormatting sqref="P39:R39 M39:O42 R40:T41 AB81:AF81 B81:R81 C56:AF56 B82:AF83 D193:AF199 B193:B199 B84:B91 B9:AF10 B191:AF191 AF57:AF67 AG73 U212:AF212 B53:B72 B94:C99 B36:L36 M40:N43 C57:N67 P40:Q42 R39:R42 S42:T42 O58:T67 B73:AF80 R22:W22 R18:W18 M37:W37 N45:W48 U58:W59 U63:W67 M11:AE11 X85:AA91 C68:AF72 U40:Z42 M53:AF55 Z40:AE43 X18:AA30 AB94:AF99 AB84:AF91 AB28:AF31 X36:AF36 AB16:AF26 AB12:AF14">
    <cfRule type="expression" dxfId="798" priority="286">
      <formula>B$9&gt;=20/24</formula>
    </cfRule>
    <cfRule type="expression" dxfId="797" priority="287">
      <formula>AND(B$9&gt;=14/24,B$9&lt;20/24)</formula>
    </cfRule>
    <cfRule type="expression" dxfId="796" priority="288">
      <formula>AND(B$9&gt;=8/24,B$9&lt;14/24)</formula>
    </cfRule>
    <cfRule type="expression" dxfId="795" priority="289">
      <formula>B$9&lt;8/24</formula>
    </cfRule>
  </conditionalFormatting>
  <conditionalFormatting sqref="AL4:AL6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O57:T57">
    <cfRule type="expression" dxfId="794" priority="281">
      <formula>O$9&gt;=20/24</formula>
    </cfRule>
    <cfRule type="expression" dxfId="793" priority="282">
      <formula>AND(O$9&gt;=14/24,O$9&lt;20/24)</formula>
    </cfRule>
    <cfRule type="expression" dxfId="792" priority="283">
      <formula>AND(O$9&gt;=8/24,O$9&lt;14/24)</formula>
    </cfRule>
    <cfRule type="expression" dxfId="791" priority="284">
      <formula>O$9&lt;8/24</formula>
    </cfRule>
  </conditionalFormatting>
  <conditionalFormatting sqref="M43:U43">
    <cfRule type="expression" dxfId="790" priority="277">
      <formula>M$9&gt;=20/24</formula>
    </cfRule>
    <cfRule type="expression" dxfId="789" priority="278">
      <formula>AND(M$9&gt;=14/24,M$9&lt;20/24)</formula>
    </cfRule>
    <cfRule type="expression" dxfId="788" priority="279">
      <formula>AND(M$9&gt;=8/24,M$9&lt;14/24)</formula>
    </cfRule>
    <cfRule type="expression" dxfId="787" priority="280">
      <formula>M$9&lt;8/24</formula>
    </cfRule>
  </conditionalFormatting>
  <conditionalFormatting sqref="AB32:AF32">
    <cfRule type="expression" dxfId="786" priority="273">
      <formula>AB$9&gt;=20/24</formula>
    </cfRule>
    <cfRule type="expression" dxfId="785" priority="274">
      <formula>AND(AB$9&gt;=14/24,AB$9&lt;20/24)</formula>
    </cfRule>
    <cfRule type="expression" dxfId="784" priority="275">
      <formula>AND(AB$9&gt;=8/24,AB$9&lt;14/24)</formula>
    </cfRule>
    <cfRule type="expression" dxfId="783" priority="276">
      <formula>AB$9&lt;8/24</formula>
    </cfRule>
  </conditionalFormatting>
  <conditionalFormatting sqref="S39:AE39">
    <cfRule type="expression" dxfId="782" priority="269">
      <formula>S$9&gt;=20/24</formula>
    </cfRule>
    <cfRule type="expression" dxfId="781" priority="270">
      <formula>AND(S$9&gt;=14/24,S$9&lt;20/24)</formula>
    </cfRule>
    <cfRule type="expression" dxfId="780" priority="271">
      <formula>AND(S$9&gt;=8/24,S$9&lt;14/24)</formula>
    </cfRule>
    <cfRule type="expression" dxfId="779" priority="272">
      <formula>S$9&lt;8/24</formula>
    </cfRule>
  </conditionalFormatting>
  <conditionalFormatting sqref="U57:AE57">
    <cfRule type="expression" dxfId="778" priority="265">
      <formula>U$9&gt;=20/24</formula>
    </cfRule>
    <cfRule type="expression" dxfId="777" priority="266">
      <formula>AND(U$9&gt;=14/24,U$9&lt;20/24)</formula>
    </cfRule>
    <cfRule type="expression" dxfId="776" priority="267">
      <formula>AND(U$9&gt;=8/24,U$9&lt;14/24)</formula>
    </cfRule>
    <cfRule type="expression" dxfId="775" priority="268">
      <formula>U$9&lt;8/24</formula>
    </cfRule>
  </conditionalFormatting>
  <conditionalFormatting sqref="S81:AA81">
    <cfRule type="expression" dxfId="774" priority="261">
      <formula>S$9&gt;=20/24</formula>
    </cfRule>
    <cfRule type="expression" dxfId="773" priority="262">
      <formula>AND(S$9&gt;=14/24,S$9&lt;20/24)</formula>
    </cfRule>
    <cfRule type="expression" dxfId="772" priority="263">
      <formula>AND(S$9&gt;=8/24,S$9&lt;14/24)</formula>
    </cfRule>
    <cfRule type="expression" dxfId="771" priority="264">
      <formula>S$9&lt;8/24</formula>
    </cfRule>
  </conditionalFormatting>
  <conditionalFormatting sqref="U84:AA84">
    <cfRule type="expression" dxfId="770" priority="257">
      <formula>U$9&gt;=20/24</formula>
    </cfRule>
    <cfRule type="expression" dxfId="769" priority="258">
      <formula>AND(U$9&gt;=14/24,U$9&lt;20/24)</formula>
    </cfRule>
    <cfRule type="expression" dxfId="768" priority="259">
      <formula>AND(U$9&gt;=8/24,U$9&lt;14/24)</formula>
    </cfRule>
    <cfRule type="expression" dxfId="767" priority="260">
      <formula>U$9&lt;8/24</formula>
    </cfRule>
  </conditionalFormatting>
  <conditionalFormatting sqref="M49:W49">
    <cfRule type="expression" dxfId="766" priority="249">
      <formula>M$9&gt;=20/24</formula>
    </cfRule>
    <cfRule type="expression" dxfId="765" priority="250">
      <formula>AND(M$9&gt;=14/24,M$9&lt;20/24)</formula>
    </cfRule>
    <cfRule type="expression" dxfId="764" priority="251">
      <formula>AND(M$9&gt;=8/24,M$9&lt;14/24)</formula>
    </cfRule>
    <cfRule type="expression" dxfId="763" priority="252">
      <formula>M$9&lt;8/24</formula>
    </cfRule>
  </conditionalFormatting>
  <conditionalFormatting sqref="M50:W50">
    <cfRule type="expression" dxfId="762" priority="245">
      <formula>M$9&gt;=20/24</formula>
    </cfRule>
    <cfRule type="expression" dxfId="761" priority="246">
      <formula>AND(M$9&gt;=14/24,M$9&lt;20/24)</formula>
    </cfRule>
    <cfRule type="expression" dxfId="760" priority="247">
      <formula>AND(M$9&gt;=8/24,M$9&lt;14/24)</formula>
    </cfRule>
    <cfRule type="expression" dxfId="759" priority="248">
      <formula>M$9&lt;8/24</formula>
    </cfRule>
  </conditionalFormatting>
  <conditionalFormatting sqref="M45:W48">
    <cfRule type="expression" dxfId="758" priority="241">
      <formula>M$9&gt;=20/24</formula>
    </cfRule>
    <cfRule type="expression" dxfId="757" priority="242">
      <formula>AND(M$9&gt;=14/24,M$9&lt;20/24)</formula>
    </cfRule>
    <cfRule type="expression" dxfId="756" priority="243">
      <formula>AND(M$9&gt;=8/24,M$9&lt;14/24)</formula>
    </cfRule>
    <cfRule type="expression" dxfId="755" priority="244">
      <formula>M$9&lt;8/24</formula>
    </cfRule>
  </conditionalFormatting>
  <conditionalFormatting sqref="X37:AF37">
    <cfRule type="expression" dxfId="754" priority="237">
      <formula>X$9&gt;=20/24</formula>
    </cfRule>
    <cfRule type="expression" dxfId="753" priority="238">
      <formula>AND(X$9&gt;=14/24,X$9&lt;20/24)</formula>
    </cfRule>
    <cfRule type="expression" dxfId="752" priority="239">
      <formula>AND(X$9&gt;=8/24,X$9&lt;14/24)</formula>
    </cfRule>
    <cfRule type="expression" dxfId="751" priority="240">
      <formula>X$9&lt;8/24</formula>
    </cfRule>
  </conditionalFormatting>
  <conditionalFormatting sqref="X31:AA32 X35:AF35">
    <cfRule type="expression" dxfId="750" priority="233">
      <formula>X$9&gt;=20/24</formula>
    </cfRule>
    <cfRule type="expression" dxfId="749" priority="234">
      <formula>AND(X$9&gt;=14/24,X$9&lt;20/24)</formula>
    </cfRule>
    <cfRule type="expression" dxfId="748" priority="235">
      <formula>AND(X$9&gt;=8/24,X$9&lt;14/24)</formula>
    </cfRule>
    <cfRule type="expression" dxfId="747" priority="236">
      <formula>X$9&lt;8/24</formula>
    </cfRule>
  </conditionalFormatting>
  <conditionalFormatting sqref="S42:U43 U43:AA43 S45:AE48">
    <cfRule type="expression" dxfId="746" priority="229">
      <formula>S$9&gt;=20/24</formula>
    </cfRule>
    <cfRule type="expression" dxfId="745" priority="230">
      <formula>AND(S$9&gt;=14/24,S$9&lt;20/24)</formula>
    </cfRule>
    <cfRule type="expression" dxfId="744" priority="231">
      <formula>AND(S$9&gt;=8/24,S$9&lt;14/24)</formula>
    </cfRule>
    <cfRule type="expression" dxfId="743" priority="232">
      <formula>S$9&lt;8/24</formula>
    </cfRule>
  </conditionalFormatting>
  <conditionalFormatting sqref="S49:AE49">
    <cfRule type="expression" dxfId="742" priority="225">
      <formula>S$9&gt;=20/24</formula>
    </cfRule>
    <cfRule type="expression" dxfId="741" priority="226">
      <formula>AND(S$9&gt;=14/24,S$9&lt;20/24)</formula>
    </cfRule>
    <cfRule type="expression" dxfId="740" priority="227">
      <formula>AND(S$9&gt;=8/24,S$9&lt;14/24)</formula>
    </cfRule>
    <cfRule type="expression" dxfId="739" priority="228">
      <formula>S$9&lt;8/24</formula>
    </cfRule>
  </conditionalFormatting>
  <conditionalFormatting sqref="S50:AE50">
    <cfRule type="expression" dxfId="738" priority="221">
      <formula>S$9&gt;=20/24</formula>
    </cfRule>
    <cfRule type="expression" dxfId="737" priority="222">
      <formula>AND(S$9&gt;=14/24,S$9&lt;20/24)</formula>
    </cfRule>
    <cfRule type="expression" dxfId="736" priority="223">
      <formula>AND(S$9&gt;=8/24,S$9&lt;14/24)</formula>
    </cfRule>
    <cfRule type="expression" dxfId="735" priority="224">
      <formula>S$9&lt;8/24</formula>
    </cfRule>
  </conditionalFormatting>
  <conditionalFormatting sqref="X60:AE67">
    <cfRule type="expression" dxfId="734" priority="217">
      <formula>X$9&gt;=20/24</formula>
    </cfRule>
    <cfRule type="expression" dxfId="733" priority="218">
      <formula>AND(X$9&gt;=14/24,X$9&lt;20/24)</formula>
    </cfRule>
    <cfRule type="expression" dxfId="732" priority="219">
      <formula>AND(X$9&gt;=8/24,X$9&lt;14/24)</formula>
    </cfRule>
    <cfRule type="expression" dxfId="731" priority="220">
      <formula>X$9&lt;8/24</formula>
    </cfRule>
  </conditionalFormatting>
  <conditionalFormatting sqref="U94:AA97">
    <cfRule type="expression" dxfId="730" priority="209">
      <formula>U$9&gt;=20/24</formula>
    </cfRule>
    <cfRule type="expression" dxfId="729" priority="210">
      <formula>AND(U$9&gt;=14/24,U$9&lt;20/24)</formula>
    </cfRule>
    <cfRule type="expression" dxfId="728" priority="211">
      <formula>AND(U$9&gt;=8/24,U$9&lt;14/24)</formula>
    </cfRule>
    <cfRule type="expression" dxfId="727" priority="212">
      <formula>U$9&lt;8/24</formula>
    </cfRule>
  </conditionalFormatting>
  <conditionalFormatting sqref="AG51 B34:L36 B12:L32 R18:W18 R22:W22 B11:AF11 X18:AA32 X34:AD36 B38:AF56 B37:AD37 AE34:AF37 AB12:AF32">
    <cfRule type="expression" dxfId="726" priority="208">
      <formula>B11&gt;$AG11</formula>
    </cfRule>
  </conditionalFormatting>
  <conditionalFormatting sqref="A100:A156 A84:A97 A11:A14 A16:A32 A45:A72 A80:A82 A74:A78 A35:A43 A169:A199">
    <cfRule type="expression" dxfId="725" priority="207">
      <formula>$AH11=0</formula>
    </cfRule>
  </conditionalFormatting>
  <conditionalFormatting sqref="U98:AA98">
    <cfRule type="expression" dxfId="724" priority="203">
      <formula>U$9&gt;=20/24</formula>
    </cfRule>
    <cfRule type="expression" dxfId="723" priority="204">
      <formula>AND(U$9&gt;=14/24,U$9&lt;20/24)</formula>
    </cfRule>
    <cfRule type="expression" dxfId="722" priority="205">
      <formula>AND(U$9&gt;=8/24,U$9&lt;14/24)</formula>
    </cfRule>
    <cfRule type="expression" dxfId="721" priority="206">
      <formula>U$9&lt;8/24</formula>
    </cfRule>
  </conditionalFormatting>
  <conditionalFormatting sqref="A98">
    <cfRule type="expression" dxfId="720" priority="202">
      <formula>$AH98=0</formula>
    </cfRule>
  </conditionalFormatting>
  <conditionalFormatting sqref="AL32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AB34:AF34">
    <cfRule type="expression" dxfId="719" priority="185">
      <formula>AB$9&gt;=20/24</formula>
    </cfRule>
    <cfRule type="expression" dxfId="718" priority="186">
      <formula>AND(AB$9&gt;=14/24,AB$9&lt;20/24)</formula>
    </cfRule>
    <cfRule type="expression" dxfId="717" priority="187">
      <formula>AND(AB$9&gt;=8/24,AB$9&lt;14/24)</formula>
    </cfRule>
    <cfRule type="expression" dxfId="716" priority="188">
      <formula>AB$9&lt;8/24</formula>
    </cfRule>
  </conditionalFormatting>
  <conditionalFormatting sqref="X34:AA34">
    <cfRule type="expression" dxfId="715" priority="177">
      <formula>X$9&gt;=20/24</formula>
    </cfRule>
    <cfRule type="expression" dxfId="714" priority="178">
      <formula>AND(X$9&gt;=14/24,X$9&lt;20/24)</formula>
    </cfRule>
    <cfRule type="expression" dxfId="713" priority="179">
      <formula>AND(X$9&gt;=8/24,X$9&lt;14/24)</formula>
    </cfRule>
    <cfRule type="expression" dxfId="712" priority="180">
      <formula>X$9&lt;8/24</formula>
    </cfRule>
  </conditionalFormatting>
  <conditionalFormatting sqref="A34">
    <cfRule type="expression" dxfId="711" priority="176">
      <formula>$AH34=0</formula>
    </cfRule>
  </conditionalFormatting>
  <conditionalFormatting sqref="A83">
    <cfRule type="expression" dxfId="710" priority="175">
      <formula>$AH83=0</formula>
    </cfRule>
  </conditionalFormatting>
  <conditionalFormatting sqref="AB15:AF15">
    <cfRule type="expression" dxfId="709" priority="171">
      <formula>AB$9&gt;=20/24</formula>
    </cfRule>
    <cfRule type="expression" dxfId="708" priority="172">
      <formula>AND(AB$9&gt;=14/24,AB$9&lt;20/24)</formula>
    </cfRule>
    <cfRule type="expression" dxfId="707" priority="173">
      <formula>AND(AB$9&gt;=8/24,AB$9&lt;14/24)</formula>
    </cfRule>
    <cfRule type="expression" dxfId="706" priority="174">
      <formula>AB$9&lt;8/24</formula>
    </cfRule>
  </conditionalFormatting>
  <conditionalFormatting sqref="A15">
    <cfRule type="expression" dxfId="705" priority="165">
      <formula>$AH15=0</formula>
    </cfRule>
  </conditionalFormatting>
  <conditionalFormatting sqref="A163:A168">
    <cfRule type="expression" dxfId="704" priority="164">
      <formula>$AH163=0</formula>
    </cfRule>
  </conditionalFormatting>
  <conditionalFormatting sqref="A157:A162">
    <cfRule type="expression" dxfId="703" priority="163">
      <formula>$AH157=0</formula>
    </cfRule>
  </conditionalFormatting>
  <conditionalFormatting sqref="Z44:AE44">
    <cfRule type="expression" dxfId="702" priority="159">
      <formula>Z$9&gt;=20/24</formula>
    </cfRule>
    <cfRule type="expression" dxfId="701" priority="160">
      <formula>AND(Z$9&gt;=14/24,Z$9&lt;20/24)</formula>
    </cfRule>
    <cfRule type="expression" dxfId="700" priority="161">
      <formula>AND(Z$9&gt;=8/24,Z$9&lt;14/24)</formula>
    </cfRule>
    <cfRule type="expression" dxfId="699" priority="162">
      <formula>Z$9&lt;8/24</formula>
    </cfRule>
  </conditionalFormatting>
  <conditionalFormatting sqref="M44:W44">
    <cfRule type="expression" dxfId="698" priority="155">
      <formula>M$9&gt;=20/24</formula>
    </cfRule>
    <cfRule type="expression" dxfId="697" priority="156">
      <formula>AND(M$9&gt;=14/24,M$9&lt;20/24)</formula>
    </cfRule>
    <cfRule type="expression" dxfId="696" priority="157">
      <formula>AND(M$9&gt;=8/24,M$9&lt;14/24)</formula>
    </cfRule>
    <cfRule type="expression" dxfId="695" priority="158">
      <formula>M$9&lt;8/24</formula>
    </cfRule>
  </conditionalFormatting>
  <conditionalFormatting sqref="S44:AA44">
    <cfRule type="expression" dxfId="694" priority="151">
      <formula>S$9&gt;=20/24</formula>
    </cfRule>
    <cfRule type="expression" dxfId="693" priority="152">
      <formula>AND(S$9&gt;=14/24,S$9&lt;20/24)</formula>
    </cfRule>
    <cfRule type="expression" dxfId="692" priority="153">
      <formula>AND(S$9&gt;=8/24,S$9&lt;14/24)</formula>
    </cfRule>
    <cfRule type="expression" dxfId="691" priority="154">
      <formula>S$9&lt;8/24</formula>
    </cfRule>
  </conditionalFormatting>
  <conditionalFormatting sqref="A44">
    <cfRule type="expression" dxfId="690" priority="150">
      <formula>$AH44=0</formula>
    </cfRule>
  </conditionalFormatting>
  <conditionalFormatting sqref="A79">
    <cfRule type="expression" dxfId="689" priority="149">
      <formula>$AH79=0</formula>
    </cfRule>
  </conditionalFormatting>
  <conditionalFormatting sqref="A73">
    <cfRule type="expression" dxfId="688" priority="148">
      <formula>$AH73=0</formula>
    </cfRule>
  </conditionalFormatting>
  <conditionalFormatting sqref="AL34:AL35 AL7:AL31">
    <cfRule type="iconSet" priority="292">
      <iconSet iconSet="3TrafficLights2" reverse="1">
        <cfvo type="percent" val="0"/>
        <cfvo type="num" val="1"/>
        <cfvo type="num" val="1"/>
      </iconSet>
    </cfRule>
  </conditionalFormatting>
  <conditionalFormatting sqref="U60:W62">
    <cfRule type="expression" dxfId="687" priority="144">
      <formula>U$9&gt;=20/24</formula>
    </cfRule>
    <cfRule type="expression" dxfId="686" priority="145">
      <formula>AND(U$9&gt;=14/24,U$9&lt;20/24)</formula>
    </cfRule>
    <cfRule type="expression" dxfId="685" priority="146">
      <formula>AND(U$9&gt;=8/24,U$9&lt;14/24)</formula>
    </cfRule>
    <cfRule type="expression" dxfId="684" priority="147">
      <formula>U$9&lt;8/24</formula>
    </cfRule>
  </conditionalFormatting>
  <conditionalFormatting sqref="U85:W91">
    <cfRule type="expression" dxfId="683" priority="140">
      <formula>U$9&gt;=20/24</formula>
    </cfRule>
    <cfRule type="expression" dxfId="682" priority="141">
      <formula>AND(U$9&gt;=14/24,U$9&lt;20/24)</formula>
    </cfRule>
    <cfRule type="expression" dxfId="681" priority="142">
      <formula>AND(U$9&gt;=8/24,U$9&lt;14/24)</formula>
    </cfRule>
    <cfRule type="expression" dxfId="680" priority="143">
      <formula>U$9&lt;8/24</formula>
    </cfRule>
  </conditionalFormatting>
  <conditionalFormatting sqref="S85:T91 C84:R91">
    <cfRule type="expression" dxfId="679" priority="136">
      <formula>C$9&gt;=20/24</formula>
    </cfRule>
    <cfRule type="expression" dxfId="678" priority="137">
      <formula>AND(C$9&gt;=14/24,C$9&lt;20/24)</formula>
    </cfRule>
    <cfRule type="expression" dxfId="677" priority="138">
      <formula>AND(C$9&gt;=8/24,C$9&lt;14/24)</formula>
    </cfRule>
    <cfRule type="expression" dxfId="676" priority="139">
      <formula>C$9&lt;8/24</formula>
    </cfRule>
  </conditionalFormatting>
  <conditionalFormatting sqref="S84:T84">
    <cfRule type="expression" dxfId="675" priority="132">
      <formula>S$9&gt;=20/24</formula>
    </cfRule>
    <cfRule type="expression" dxfId="674" priority="133">
      <formula>AND(S$9&gt;=14/24,S$9&lt;20/24)</formula>
    </cfRule>
    <cfRule type="expression" dxfId="673" priority="134">
      <formula>AND(S$9&gt;=8/24,S$9&lt;14/24)</formula>
    </cfRule>
    <cfRule type="expression" dxfId="672" priority="135">
      <formula>S$9&lt;8/24</formula>
    </cfRule>
  </conditionalFormatting>
  <conditionalFormatting sqref="D95:M97 D94:F94">
    <cfRule type="expression" dxfId="671" priority="128">
      <formula>D$9&gt;=20/24</formula>
    </cfRule>
    <cfRule type="expression" dxfId="670" priority="129">
      <formula>AND(D$9&gt;=14/24,D$9&lt;20/24)</formula>
    </cfRule>
    <cfRule type="expression" dxfId="669" priority="130">
      <formula>AND(D$9&gt;=8/24,D$9&lt;14/24)</formula>
    </cfRule>
    <cfRule type="expression" dxfId="668" priority="131">
      <formula>D$9&lt;8/24</formula>
    </cfRule>
  </conditionalFormatting>
  <conditionalFormatting sqref="N95:R97 O94:R94">
    <cfRule type="expression" dxfId="667" priority="124">
      <formula>N$9&gt;=20/24</formula>
    </cfRule>
    <cfRule type="expression" dxfId="666" priority="125">
      <formula>AND(N$9&gt;=14/24,N$9&lt;20/24)</formula>
    </cfRule>
    <cfRule type="expression" dxfId="665" priority="126">
      <formula>AND(N$9&gt;=8/24,N$9&lt;14/24)</formula>
    </cfRule>
    <cfRule type="expression" dxfId="664" priority="127">
      <formula>N$9&lt;8/24</formula>
    </cfRule>
  </conditionalFormatting>
  <conditionalFormatting sqref="S94:T97">
    <cfRule type="expression" dxfId="663" priority="120">
      <formula>S$9&gt;=20/24</formula>
    </cfRule>
    <cfRule type="expression" dxfId="662" priority="121">
      <formula>AND(S$9&gt;=14/24,S$9&lt;20/24)</formula>
    </cfRule>
    <cfRule type="expression" dxfId="661" priority="122">
      <formula>AND(S$9&gt;=8/24,S$9&lt;14/24)</formula>
    </cfRule>
    <cfRule type="expression" dxfId="660" priority="123">
      <formula>S$9&lt;8/24</formula>
    </cfRule>
  </conditionalFormatting>
  <conditionalFormatting sqref="D98:M98">
    <cfRule type="expression" dxfId="659" priority="116">
      <formula>D$9&gt;=20/24</formula>
    </cfRule>
    <cfRule type="expression" dxfId="658" priority="117">
      <formula>AND(D$9&gt;=14/24,D$9&lt;20/24)</formula>
    </cfRule>
    <cfRule type="expression" dxfId="657" priority="118">
      <formula>AND(D$9&gt;=8/24,D$9&lt;14/24)</formula>
    </cfRule>
    <cfRule type="expression" dxfId="656" priority="119">
      <formula>D$9&lt;8/24</formula>
    </cfRule>
  </conditionalFormatting>
  <conditionalFormatting sqref="N98:R98">
    <cfRule type="expression" dxfId="655" priority="112">
      <formula>N$9&gt;=20/24</formula>
    </cfRule>
    <cfRule type="expression" dxfId="654" priority="113">
      <formula>AND(N$9&gt;=14/24,N$9&lt;20/24)</formula>
    </cfRule>
    <cfRule type="expression" dxfId="653" priority="114">
      <formula>AND(N$9&gt;=8/24,N$9&lt;14/24)</formula>
    </cfRule>
    <cfRule type="expression" dxfId="652" priority="115">
      <formula>N$9&lt;8/24</formula>
    </cfRule>
  </conditionalFormatting>
  <conditionalFormatting sqref="S98:T98">
    <cfRule type="expression" dxfId="651" priority="108">
      <formula>S$9&gt;=20/24</formula>
    </cfRule>
    <cfRule type="expression" dxfId="650" priority="109">
      <formula>AND(S$9&gt;=14/24,S$9&lt;20/24)</formula>
    </cfRule>
    <cfRule type="expression" dxfId="649" priority="110">
      <formula>AND(S$9&gt;=8/24,S$9&lt;14/24)</formula>
    </cfRule>
    <cfRule type="expression" dxfId="648" priority="111">
      <formula>S$9&lt;8/24</formula>
    </cfRule>
  </conditionalFormatting>
  <conditionalFormatting sqref="M94:N94">
    <cfRule type="expression" dxfId="647" priority="104">
      <formula>M$9&gt;=20/24</formula>
    </cfRule>
    <cfRule type="expression" dxfId="646" priority="105">
      <formula>AND(M$9&gt;=14/24,M$9&lt;20/24)</formula>
    </cfRule>
    <cfRule type="expression" dxfId="645" priority="106">
      <formula>AND(M$9&gt;=8/24,M$9&lt;14/24)</formula>
    </cfRule>
    <cfRule type="expression" dxfId="644" priority="107">
      <formula>M$9&lt;8/24</formula>
    </cfRule>
  </conditionalFormatting>
  <conditionalFormatting sqref="G94:L94">
    <cfRule type="expression" dxfId="643" priority="100">
      <formula>G$9&gt;=20/24</formula>
    </cfRule>
    <cfRule type="expression" dxfId="642" priority="101">
      <formula>AND(G$9&gt;=14/24,G$9&lt;20/24)</formula>
    </cfRule>
    <cfRule type="expression" dxfId="641" priority="102">
      <formula>AND(G$9&gt;=8/24,G$9&lt;14/24)</formula>
    </cfRule>
    <cfRule type="expression" dxfId="640" priority="103">
      <formula>G$9&lt;8/24</formula>
    </cfRule>
  </conditionalFormatting>
  <conditionalFormatting sqref="U94:W94">
    <cfRule type="expression" dxfId="639" priority="96">
      <formula>U$9&gt;=20/24</formula>
    </cfRule>
    <cfRule type="expression" dxfId="638" priority="97">
      <formula>AND(U$9&gt;=14/24,U$9&lt;20/24)</formula>
    </cfRule>
    <cfRule type="expression" dxfId="637" priority="98">
      <formula>AND(U$9&gt;=8/24,U$9&lt;14/24)</formula>
    </cfRule>
    <cfRule type="expression" dxfId="636" priority="99">
      <formula>U$9&lt;8/24</formula>
    </cfRule>
  </conditionalFormatting>
  <conditionalFormatting sqref="N94:T94">
    <cfRule type="expression" dxfId="635" priority="92">
      <formula>N$9&gt;=20/24</formula>
    </cfRule>
    <cfRule type="expression" dxfId="634" priority="93">
      <formula>AND(N$9&gt;=14/24,N$9&lt;20/24)</formula>
    </cfRule>
    <cfRule type="expression" dxfId="633" priority="94">
      <formula>AND(N$9&gt;=8/24,N$9&lt;14/24)</formula>
    </cfRule>
    <cfRule type="expression" dxfId="632" priority="95">
      <formula>N$9&lt;8/24</formula>
    </cfRule>
  </conditionalFormatting>
  <conditionalFormatting sqref="U99:AA99">
    <cfRule type="expression" dxfId="631" priority="88">
      <formula>U$9&gt;=20/24</formula>
    </cfRule>
    <cfRule type="expression" dxfId="630" priority="89">
      <formula>AND(U$9&gt;=14/24,U$9&lt;20/24)</formula>
    </cfRule>
    <cfRule type="expression" dxfId="629" priority="90">
      <formula>AND(U$9&gt;=8/24,U$9&lt;14/24)</formula>
    </cfRule>
    <cfRule type="expression" dxfId="628" priority="91">
      <formula>U$9&lt;8/24</formula>
    </cfRule>
  </conditionalFormatting>
  <conditionalFormatting sqref="A99">
    <cfRule type="expression" dxfId="627" priority="87">
      <formula>$AH99=0</formula>
    </cfRule>
  </conditionalFormatting>
  <conditionalFormatting sqref="D99:M99">
    <cfRule type="expression" dxfId="626" priority="83">
      <formula>D$9&gt;=20/24</formula>
    </cfRule>
    <cfRule type="expression" dxfId="625" priority="84">
      <formula>AND(D$9&gt;=14/24,D$9&lt;20/24)</formula>
    </cfRule>
    <cfRule type="expression" dxfId="624" priority="85">
      <formula>AND(D$9&gt;=8/24,D$9&lt;14/24)</formula>
    </cfRule>
    <cfRule type="expression" dxfId="623" priority="86">
      <formula>D$9&lt;8/24</formula>
    </cfRule>
  </conditionalFormatting>
  <conditionalFormatting sqref="N99:R99">
    <cfRule type="expression" dxfId="622" priority="79">
      <formula>N$9&gt;=20/24</formula>
    </cfRule>
    <cfRule type="expression" dxfId="621" priority="80">
      <formula>AND(N$9&gt;=14/24,N$9&lt;20/24)</formula>
    </cfRule>
    <cfRule type="expression" dxfId="620" priority="81">
      <formula>AND(N$9&gt;=8/24,N$9&lt;14/24)</formula>
    </cfRule>
    <cfRule type="expression" dxfId="619" priority="82">
      <formula>N$9&lt;8/24</formula>
    </cfRule>
  </conditionalFormatting>
  <conditionalFormatting sqref="S99:T99">
    <cfRule type="expression" dxfId="618" priority="75">
      <formula>S$9&gt;=20/24</formula>
    </cfRule>
    <cfRule type="expression" dxfId="617" priority="76">
      <formula>AND(S$9&gt;=14/24,S$9&lt;20/24)</formula>
    </cfRule>
    <cfRule type="expression" dxfId="616" priority="77">
      <formula>AND(S$9&gt;=8/24,S$9&lt;14/24)</formula>
    </cfRule>
    <cfRule type="expression" dxfId="615" priority="78">
      <formula>S$9&lt;8/24</formula>
    </cfRule>
  </conditionalFormatting>
  <conditionalFormatting sqref="V15:W15 X12:AA16">
    <cfRule type="expression" dxfId="614" priority="71">
      <formula>V$9&gt;=20/24</formula>
    </cfRule>
    <cfRule type="expression" dxfId="613" priority="72">
      <formula>AND(V$9&gt;=14/24,V$9&lt;20/24)</formula>
    </cfRule>
    <cfRule type="expression" dxfId="612" priority="73">
      <formula>AND(V$9&gt;=8/24,V$9&lt;14/24)</formula>
    </cfRule>
    <cfRule type="expression" dxfId="611" priority="74">
      <formula>V$9&lt;8/24</formula>
    </cfRule>
  </conditionalFormatting>
  <conditionalFormatting sqref="X17:AA17">
    <cfRule type="expression" dxfId="610" priority="67">
      <formula>X$9&gt;=20/24</formula>
    </cfRule>
    <cfRule type="expression" dxfId="609" priority="68">
      <formula>AND(X$9&gt;=14/24,X$9&lt;20/24)</formula>
    </cfRule>
    <cfRule type="expression" dxfId="608" priority="69">
      <formula>AND(X$9&gt;=8/24,X$9&lt;14/24)</formula>
    </cfRule>
    <cfRule type="expression" dxfId="607" priority="70">
      <formula>X$9&lt;8/24</formula>
    </cfRule>
  </conditionalFormatting>
  <conditionalFormatting sqref="X12:AA13">
    <cfRule type="expression" dxfId="606" priority="63">
      <formula>X$9&gt;=20/24</formula>
    </cfRule>
    <cfRule type="expression" dxfId="605" priority="64">
      <formula>AND(X$9&gt;=14/24,X$9&lt;20/24)</formula>
    </cfRule>
    <cfRule type="expression" dxfId="604" priority="65">
      <formula>AND(X$9&gt;=8/24,X$9&lt;14/24)</formula>
    </cfRule>
    <cfRule type="expression" dxfId="603" priority="66">
      <formula>X$9&lt;8/24</formula>
    </cfRule>
  </conditionalFormatting>
  <conditionalFormatting sqref="AB58:AE59">
    <cfRule type="expression" dxfId="602" priority="59">
      <formula>AB$9&gt;=20/24</formula>
    </cfRule>
    <cfRule type="expression" dxfId="601" priority="60">
      <formula>AND(AB$9&gt;=14/24,AB$9&lt;20/24)</formula>
    </cfRule>
    <cfRule type="expression" dxfId="600" priority="61">
      <formula>AND(AB$9&gt;=8/24,AB$9&lt;14/24)</formula>
    </cfRule>
    <cfRule type="expression" dxfId="599" priority="62">
      <formula>AB$9&lt;8/24</formula>
    </cfRule>
  </conditionalFormatting>
  <conditionalFormatting sqref="AL33">
    <cfRule type="iconSet" priority="5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98" priority="293">
      <formula>C$9&gt;=20/24</formula>
    </cfRule>
    <cfRule type="expression" dxfId="597" priority="294">
      <formula>AND(C$9&gt;=14/24,C$9&lt;20/24)</formula>
    </cfRule>
    <cfRule type="expression" dxfId="596" priority="295">
      <formula>AND(C$9&gt;=8/24,C$9&lt;14/24)</formula>
    </cfRule>
    <cfRule type="expression" dxfId="595" priority="296">
      <formula>C$9&lt;8/24</formula>
    </cfRule>
  </conditionalFormatting>
  <conditionalFormatting sqref="A200">
    <cfRule type="expression" dxfId="594" priority="297">
      <formula>$AH200=0</formula>
    </cfRule>
  </conditionalFormatting>
  <conditionalFormatting sqref="AG212">
    <cfRule type="expression" dxfId="593" priority="299">
      <formula>B$9&gt;=20/24</formula>
    </cfRule>
    <cfRule type="expression" dxfId="592" priority="300">
      <formula>AND(B$9&gt;=14/24,B$9&lt;20/24)</formula>
    </cfRule>
    <cfRule type="expression" dxfId="591" priority="301">
      <formula>AND(B$9&gt;=8/24,B$9&lt;14/24)</formula>
    </cfRule>
    <cfRule type="expression" dxfId="590" priority="302">
      <formula>B$9&lt;8/24</formula>
    </cfRule>
  </conditionalFormatting>
  <conditionalFormatting sqref="S8">
    <cfRule type="expression" dxfId="589" priority="48">
      <formula>U$9&gt;=20/24</formula>
    </cfRule>
    <cfRule type="expression" dxfId="588" priority="49">
      <formula>AND(U$9&gt;=14/24,U$9&lt;20/24)</formula>
    </cfRule>
    <cfRule type="expression" dxfId="587" priority="50">
      <formula>AND(U$9&gt;=8/24,U$9&lt;14/24)</formula>
    </cfRule>
    <cfRule type="expression" dxfId="586" priority="51">
      <formula>U$9&lt;8/24</formula>
    </cfRule>
  </conditionalFormatting>
  <conditionalFormatting sqref="AB8">
    <cfRule type="expression" dxfId="585" priority="44">
      <formula>AD$9&gt;=20/24</formula>
    </cfRule>
    <cfRule type="expression" dxfId="584" priority="45">
      <formula>AND(AD$9&gt;=14/24,AD$9&lt;20/24)</formula>
    </cfRule>
    <cfRule type="expression" dxfId="583" priority="46">
      <formula>AND(AD$9&gt;=8/24,AD$9&lt;14/24)</formula>
    </cfRule>
    <cfRule type="expression" dxfId="582" priority="47">
      <formula>AD$9&lt;8/24</formula>
    </cfRule>
  </conditionalFormatting>
  <conditionalFormatting sqref="AH212:AX212">
    <cfRule type="expression" dxfId="581" priority="303">
      <formula>AG$9&gt;=20/24</formula>
    </cfRule>
    <cfRule type="expression" dxfId="580" priority="304">
      <formula>AND(AG$9&gt;=14/24,AG$9&lt;20/24)</formula>
    </cfRule>
    <cfRule type="expression" dxfId="579" priority="305">
      <formula>AND(AG$9&gt;=8/24,AG$9&lt;14/24)</formula>
    </cfRule>
    <cfRule type="expression" dxfId="578" priority="306">
      <formula>AG$9&lt;8/24</formula>
    </cfRule>
  </conditionalFormatting>
  <conditionalFormatting sqref="T212">
    <cfRule type="expression" dxfId="577" priority="307">
      <formula>AX$9&gt;=20/24</formula>
    </cfRule>
    <cfRule type="expression" dxfId="576" priority="308">
      <formula>AND(AX$9&gt;=14/24,AX$9&lt;20/24)</formula>
    </cfRule>
    <cfRule type="expression" dxfId="575" priority="309">
      <formula>AND(AX$9&gt;=8/24,AX$9&lt;14/24)</formula>
    </cfRule>
    <cfRule type="expression" dxfId="574" priority="310">
      <formula>AX$9&lt;8/24</formula>
    </cfRule>
  </conditionalFormatting>
  <conditionalFormatting sqref="M39">
    <cfRule type="expression" dxfId="573" priority="40">
      <formula>M$9&gt;=20/24</formula>
    </cfRule>
    <cfRule type="expression" dxfId="572" priority="41">
      <formula>AND(M$9&gt;=14/24,M$9&lt;20/24)</formula>
    </cfRule>
    <cfRule type="expression" dxfId="571" priority="42">
      <formula>AND(M$9&gt;=8/24,M$9&lt;14/24)</formula>
    </cfRule>
    <cfRule type="expression" dxfId="570" priority="43">
      <formula>M$9&lt;8/24</formula>
    </cfRule>
  </conditionalFormatting>
  <conditionalFormatting sqref="M45:N48">
    <cfRule type="expression" dxfId="569" priority="36">
      <formula>M$9&gt;=20/24</formula>
    </cfRule>
    <cfRule type="expression" dxfId="568" priority="37">
      <formula>AND(M$9&gt;=14/24,M$9&lt;20/24)</formula>
    </cfRule>
    <cfRule type="expression" dxfId="567" priority="38">
      <formula>AND(M$9&gt;=8/24,M$9&lt;14/24)</formula>
    </cfRule>
    <cfRule type="expression" dxfId="566" priority="39">
      <formula>M$9&lt;8/24</formula>
    </cfRule>
  </conditionalFormatting>
  <conditionalFormatting sqref="M49:N49">
    <cfRule type="expression" dxfId="565" priority="32">
      <formula>M$9&gt;=20/24</formula>
    </cfRule>
    <cfRule type="expression" dxfId="564" priority="33">
      <formula>AND(M$9&gt;=14/24,M$9&lt;20/24)</formula>
    </cfRule>
    <cfRule type="expression" dxfId="563" priority="34">
      <formula>AND(M$9&gt;=8/24,M$9&lt;14/24)</formula>
    </cfRule>
    <cfRule type="expression" dxfId="562" priority="35">
      <formula>M$9&lt;8/24</formula>
    </cfRule>
  </conditionalFormatting>
  <conditionalFormatting sqref="M50:N50">
    <cfRule type="expression" dxfId="561" priority="28">
      <formula>M$9&gt;=20/24</formula>
    </cfRule>
    <cfRule type="expression" dxfId="560" priority="29">
      <formula>AND(M$9&gt;=14/24,M$9&lt;20/24)</formula>
    </cfRule>
    <cfRule type="expression" dxfId="559" priority="30">
      <formula>AND(M$9&gt;=8/24,M$9&lt;14/24)</formula>
    </cfRule>
    <cfRule type="expression" dxfId="558" priority="31">
      <formula>M$9&lt;8/24</formula>
    </cfRule>
  </conditionalFormatting>
  <conditionalFormatting sqref="M44:N44">
    <cfRule type="expression" dxfId="557" priority="24">
      <formula>M$9&gt;=20/24</formula>
    </cfRule>
    <cfRule type="expression" dxfId="556" priority="25">
      <formula>AND(M$9&gt;=14/24,M$9&lt;20/24)</formula>
    </cfRule>
    <cfRule type="expression" dxfId="555" priority="26">
      <formula>AND(M$9&gt;=8/24,M$9&lt;14/24)</formula>
    </cfRule>
    <cfRule type="expression" dxfId="554" priority="27">
      <formula>M$9&lt;8/24</formula>
    </cfRule>
  </conditionalFormatting>
  <conditionalFormatting sqref="M16:Q32 M12:W14 R16:W17 R19:W21 R23:W32 M36:W36">
    <cfRule type="expression" dxfId="553" priority="20">
      <formula>M$9&gt;=20/24</formula>
    </cfRule>
    <cfRule type="expression" dxfId="552" priority="21">
      <formula>AND(M$9&gt;=14/24,M$9&lt;20/24)</formula>
    </cfRule>
    <cfRule type="expression" dxfId="551" priority="22">
      <formula>AND(M$9&gt;=8/24,M$9&lt;14/24)</formula>
    </cfRule>
    <cfRule type="expression" dxfId="550" priority="23">
      <formula>M$9&lt;8/24</formula>
    </cfRule>
  </conditionalFormatting>
  <conditionalFormatting sqref="M35:W35">
    <cfRule type="expression" dxfId="549" priority="16">
      <formula>M$9&gt;=20/24</formula>
    </cfRule>
    <cfRule type="expression" dxfId="548" priority="17">
      <formula>AND(M$9&gt;=14/24,M$9&lt;20/24)</formula>
    </cfRule>
    <cfRule type="expression" dxfId="547" priority="18">
      <formula>AND(M$9&gt;=8/24,M$9&lt;14/24)</formula>
    </cfRule>
    <cfRule type="expression" dxfId="546" priority="19">
      <formula>M$9&lt;8/24</formula>
    </cfRule>
  </conditionalFormatting>
  <conditionalFormatting sqref="M16:Q32 M12:W14 R16:W17 R19:W21 R23:W32 M34:W36">
    <cfRule type="expression" dxfId="545" priority="15">
      <formula>M12&gt;$AG12</formula>
    </cfRule>
  </conditionalFormatting>
  <conditionalFormatting sqref="M34:W34">
    <cfRule type="expression" dxfId="544" priority="11">
      <formula>M$9&gt;=20/24</formula>
    </cfRule>
    <cfRule type="expression" dxfId="543" priority="12">
      <formula>AND(M$9&gt;=14/24,M$9&lt;20/24)</formula>
    </cfRule>
    <cfRule type="expression" dxfId="542" priority="13">
      <formula>AND(M$9&gt;=8/24,M$9&lt;14/24)</formula>
    </cfRule>
    <cfRule type="expression" dxfId="541" priority="14">
      <formula>M$9&lt;8/24</formula>
    </cfRule>
  </conditionalFormatting>
  <conditionalFormatting sqref="M15:U15">
    <cfRule type="expression" dxfId="540" priority="7">
      <formula>M$9&gt;=20/24</formula>
    </cfRule>
    <cfRule type="expression" dxfId="539" priority="8">
      <formula>AND(M$9&gt;=14/24,M$9&lt;20/24)</formula>
    </cfRule>
    <cfRule type="expression" dxfId="538" priority="9">
      <formula>AND(M$9&gt;=8/24,M$9&lt;14/24)</formula>
    </cfRule>
    <cfRule type="expression" dxfId="537" priority="10">
      <formula>M$9&lt;8/24</formula>
    </cfRule>
  </conditionalFormatting>
  <conditionalFormatting sqref="M15:U15">
    <cfRule type="expression" dxfId="536" priority="6">
      <formula>M15&gt;$AG15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F0944D58-ECFD-4E5E-AA83-1E6F85185340}">
            <xm:f>'2'!W$9&gt;=20/24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33E38C02-3098-4B3A-A976-071C87F62AC6}">
            <xm:f>AND('2'!W$9&gt;=14/24,'2'!W$9&lt;20/24)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6059F820-105F-4830-B8C2-83D8CA32F357}">
            <xm:f>AND('2'!W$9&gt;=8/24,'2'!W$9&lt;14/24)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3444E89F-7D5A-4390-94FC-1AAE36BCEB67}">
            <xm:f>'2'!W$9&lt;8/24</xm:f>
            <x14:dxf>
              <fill>
                <patternFill>
                  <bgColor rgb="FFFFFF66"/>
                </patternFill>
              </fill>
            </x14:dxf>
          </x14:cfRule>
          <xm:sqref>X33:AF33</xm:sqref>
        </x14:conditionalFormatting>
        <x14:conditionalFormatting xmlns:xm="http://schemas.microsoft.com/office/excel/2006/main">
          <x14:cfRule type="expression" priority="54" id="{DED98DCD-7427-46F4-835D-F1F4B9FAEEC2}">
            <xm:f>'2'!W33&gt;'2'!$AG33</xm:f>
            <x14:dxf>
              <fill>
                <patternFill>
                  <bgColor rgb="FFFF0000"/>
                </patternFill>
              </fill>
            </x14:dxf>
          </x14:cfRule>
          <xm:sqref>X33:AF33</xm:sqref>
        </x14:conditionalFormatting>
        <x14:conditionalFormatting xmlns:xm="http://schemas.microsoft.com/office/excel/2006/main">
          <x14:cfRule type="expression" priority="53" id="{F5C0A60F-61EC-4ADF-AD2D-A4433A68F426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298" id="{79F71D20-E67D-44C6-AD29-08F01840A87E}">
            <xm:f>'2'!AF33&gt;'2'!$AG33</xm:f>
            <x14:dxf>
              <fill>
                <patternFill>
                  <bgColor rgb="FFFF0000"/>
                </patternFill>
              </fill>
            </x14:dxf>
          </x14:cfRule>
          <xm:sqref>B33:L33</xm:sqref>
        </x14:conditionalFormatting>
        <x14:conditionalFormatting xmlns:xm="http://schemas.microsoft.com/office/excel/2006/main">
          <x14:cfRule type="expression" priority="2" id="{7AE15F62-B9F4-47D9-9FC2-AEB53138BE30}">
            <xm:f>'2'!L$9&gt;=20/24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94E3A111-D01C-479C-AEF9-0D8B7BA373DF}">
            <xm:f>AND('2'!L$9&gt;=14/24,'2'!L$9&lt;20/24)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AA903738-3227-424D-9519-0E68D4250BDA}">
            <xm:f>AND('2'!L$9&gt;=8/24,'2'!L$9&lt;14/24)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2AA6A391-F5BF-4EA9-B198-D87DB119D64D}">
            <xm:f>'2'!L$9&lt;8/24</xm:f>
            <x14:dxf>
              <fill>
                <patternFill>
                  <bgColor rgb="FFFFFF66"/>
                </patternFill>
              </fill>
            </x14:dxf>
          </x14:cfRule>
          <xm:sqref>M33:W33</xm:sqref>
        </x14:conditionalFormatting>
        <x14:conditionalFormatting xmlns:xm="http://schemas.microsoft.com/office/excel/2006/main">
          <x14:cfRule type="expression" priority="1" id="{05C655AC-FDC8-403D-B5DD-C9E9F4A02C2C}">
            <xm:f>'2'!L33&gt;'2'!$AG33</xm:f>
            <x14:dxf>
              <fill>
                <patternFill>
                  <bgColor rgb="FFFF0000"/>
                </patternFill>
              </fill>
            </x14:dxf>
          </x14:cfRule>
          <xm:sqref>M33:W33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Normal="100" workbookViewId="0">
      <pane xSplit="1" ySplit="10" topLeftCell="E11" activePane="bottomRight" state="frozen"/>
      <selection activeCell="AF88" sqref="AF88"/>
      <selection pane="topRight" activeCell="AF88" sqref="AF88"/>
      <selection pane="bottomLeft" activeCell="AF88" sqref="AF88"/>
      <selection pane="bottomRight" activeCell="S63" sqref="S6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192"/>
      <c r="L3" s="192"/>
      <c r="M3" s="192"/>
      <c r="N3" s="192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str">
        <f ca="1">"2078/"&amp;"08/"&amp;INT(MID(CELL("filename",D6),FIND("]",CELL("filename",D6))+1,200))</f>
        <v>2078/08/29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98</v>
      </c>
      <c r="C5" s="32">
        <f t="shared" si="0"/>
        <v>75.8</v>
      </c>
      <c r="D5" s="32">
        <f t="shared" si="0"/>
        <v>69</v>
      </c>
      <c r="E5" s="32">
        <f t="shared" si="0"/>
        <v>76</v>
      </c>
      <c r="F5" s="32">
        <f t="shared" si="0"/>
        <v>72</v>
      </c>
      <c r="G5" s="32">
        <f t="shared" si="0"/>
        <v>80</v>
      </c>
      <c r="H5" s="32">
        <f t="shared" si="0"/>
        <v>80</v>
      </c>
      <c r="I5" s="32">
        <f t="shared" si="0"/>
        <v>52</v>
      </c>
      <c r="J5" s="32">
        <f t="shared" si="0"/>
        <v>53.2</v>
      </c>
      <c r="K5" s="32">
        <f t="shared" si="0"/>
        <v>4.0999999999999996</v>
      </c>
      <c r="L5" s="32">
        <f t="shared" si="0"/>
        <v>44.4</v>
      </c>
      <c r="M5" s="32">
        <f t="shared" si="0"/>
        <v>35</v>
      </c>
      <c r="N5" s="32">
        <f t="shared" si="0"/>
        <v>295</v>
      </c>
      <c r="O5" s="32">
        <f t="shared" si="0"/>
        <v>335</v>
      </c>
      <c r="P5" s="32">
        <f t="shared" si="0"/>
        <v>290</v>
      </c>
      <c r="Q5" s="32">
        <f t="shared" si="0"/>
        <v>258</v>
      </c>
      <c r="R5" s="32">
        <f t="shared" si="0"/>
        <v>308</v>
      </c>
      <c r="S5" s="32">
        <f t="shared" si="0"/>
        <v>281</v>
      </c>
      <c r="T5" s="32">
        <f t="shared" si="0"/>
        <v>277</v>
      </c>
      <c r="U5" s="32">
        <f t="shared" si="0"/>
        <v>10</v>
      </c>
      <c r="V5" s="32">
        <f t="shared" si="0"/>
        <v>10</v>
      </c>
      <c r="W5" s="32">
        <f t="shared" si="0"/>
        <v>108.6</v>
      </c>
      <c r="X5" s="32">
        <f t="shared" si="0"/>
        <v>108.6</v>
      </c>
      <c r="Y5" s="32">
        <f t="shared" si="0"/>
        <v>103.6</v>
      </c>
      <c r="Z5" s="32">
        <f t="shared" si="0"/>
        <v>105.9</v>
      </c>
      <c r="AA5" s="32">
        <f t="shared" si="0"/>
        <v>71.7</v>
      </c>
      <c r="AB5" s="32">
        <f t="shared" si="0"/>
        <v>69.400000000000006</v>
      </c>
      <c r="AC5" s="32">
        <f t="shared" si="0"/>
        <v>69</v>
      </c>
      <c r="AD5" s="32">
        <f t="shared" si="0"/>
        <v>28</v>
      </c>
      <c r="AE5" s="32">
        <f t="shared" si="0"/>
        <v>90</v>
      </c>
      <c r="AF5" s="32">
        <f>B68</f>
        <v>95.3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1438MW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Load=850</v>
      </c>
      <c r="B7" s="37">
        <f>B75</f>
        <v>909.33999999999992</v>
      </c>
      <c r="C7" s="37">
        <f t="shared" ref="C7:AF7" si="1">C75</f>
        <v>873.24</v>
      </c>
      <c r="D7" s="37">
        <f t="shared" si="1"/>
        <v>858.74</v>
      </c>
      <c r="E7" s="37">
        <f t="shared" si="1"/>
        <v>849.74</v>
      </c>
      <c r="F7" s="37">
        <f t="shared" si="1"/>
        <v>862.84</v>
      </c>
      <c r="G7" s="37">
        <f t="shared" si="1"/>
        <v>872.84</v>
      </c>
      <c r="H7" s="37">
        <f t="shared" si="1"/>
        <v>974.84</v>
      </c>
      <c r="I7" s="37">
        <f t="shared" si="1"/>
        <v>1056.04</v>
      </c>
      <c r="J7" s="37">
        <f t="shared" si="1"/>
        <v>1179.6399999999999</v>
      </c>
      <c r="K7" s="37">
        <f t="shared" si="1"/>
        <v>1304.6399999999999</v>
      </c>
      <c r="L7" s="37">
        <f t="shared" si="1"/>
        <v>1375.1399999999999</v>
      </c>
      <c r="M7" s="37">
        <f t="shared" si="1"/>
        <v>1438.24</v>
      </c>
      <c r="N7" s="37">
        <f t="shared" si="1"/>
        <v>1387.44</v>
      </c>
      <c r="O7" s="37">
        <f t="shared" si="1"/>
        <v>1337.6399999999999</v>
      </c>
      <c r="P7" s="37">
        <f t="shared" si="1"/>
        <v>1270.6400000000001</v>
      </c>
      <c r="Q7" s="37">
        <f t="shared" si="1"/>
        <v>1227.54</v>
      </c>
      <c r="R7" s="37">
        <f t="shared" si="1"/>
        <v>1210.94</v>
      </c>
      <c r="S7" s="37">
        <f t="shared" si="1"/>
        <v>1173.04</v>
      </c>
      <c r="T7" s="37">
        <f t="shared" si="1"/>
        <v>1191.94</v>
      </c>
      <c r="U7" s="37">
        <f t="shared" si="1"/>
        <v>1220.8400000000001</v>
      </c>
      <c r="V7" s="37">
        <f t="shared" si="1"/>
        <v>1277.1399999999999</v>
      </c>
      <c r="W7" s="37">
        <f t="shared" si="1"/>
        <v>1429.14</v>
      </c>
      <c r="X7" s="37">
        <f t="shared" si="1"/>
        <v>1519.7800000000002</v>
      </c>
      <c r="Y7" s="37">
        <f t="shared" si="1"/>
        <v>1518.24</v>
      </c>
      <c r="Z7" s="37">
        <f t="shared" si="1"/>
        <v>1449.1399999999999</v>
      </c>
      <c r="AA7" s="37">
        <f t="shared" si="1"/>
        <v>1381.04</v>
      </c>
      <c r="AB7" s="37">
        <f t="shared" si="1"/>
        <v>1288.44</v>
      </c>
      <c r="AC7" s="37">
        <f t="shared" si="1"/>
        <v>1217.74</v>
      </c>
      <c r="AD7" s="37">
        <f t="shared" si="1"/>
        <v>1128.7399999999998</v>
      </c>
      <c r="AE7" s="37">
        <f t="shared" si="1"/>
        <v>991.04</v>
      </c>
      <c r="AF7" s="37">
        <f t="shared" si="1"/>
        <v>888.44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6" t="s">
        <v>14</v>
      </c>
      <c r="C8" s="227"/>
      <c r="D8" s="227"/>
      <c r="E8" s="227"/>
      <c r="F8" s="227"/>
      <c r="G8" s="227"/>
      <c r="H8" s="227"/>
      <c r="I8" s="227"/>
      <c r="J8" s="227"/>
      <c r="K8" s="227"/>
      <c r="L8" s="228"/>
      <c r="M8" s="206" t="s">
        <v>15</v>
      </c>
      <c r="N8" s="207"/>
      <c r="O8" s="207"/>
      <c r="P8" s="207"/>
      <c r="Q8" s="207"/>
      <c r="R8" s="220"/>
      <c r="S8" s="206" t="s">
        <v>16</v>
      </c>
      <c r="T8" s="207"/>
      <c r="U8" s="207"/>
      <c r="V8" s="207"/>
      <c r="W8" s="207"/>
      <c r="X8" s="207"/>
      <c r="Y8" s="207"/>
      <c r="Z8" s="207"/>
      <c r="AA8" s="220"/>
      <c r="AB8" s="206" t="s">
        <v>17</v>
      </c>
      <c r="AC8" s="207"/>
      <c r="AD8" s="207"/>
      <c r="AE8" s="207"/>
      <c r="AF8" s="220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30">
        <v>0</v>
      </c>
      <c r="C9" s="208">
        <v>4.1666666666666664E-2</v>
      </c>
      <c r="D9" s="208">
        <v>8.3333333333333301E-2</v>
      </c>
      <c r="E9" s="208">
        <v>0.125</v>
      </c>
      <c r="F9" s="208">
        <v>0.16666666666666699</v>
      </c>
      <c r="G9" s="208">
        <v>0.20833333333333301</v>
      </c>
      <c r="H9" s="208">
        <v>0.22916666666666666</v>
      </c>
      <c r="I9" s="208">
        <v>0.25</v>
      </c>
      <c r="J9" s="208">
        <v>0.27083333333333331</v>
      </c>
      <c r="K9" s="208">
        <v>0.29166666666666669</v>
      </c>
      <c r="L9" s="208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08">
        <v>0.58333333333333304</v>
      </c>
      <c r="T9" s="208">
        <v>0.625</v>
      </c>
      <c r="U9" s="208">
        <v>0.66666666666666696</v>
      </c>
      <c r="V9" s="208">
        <v>0.70833333333333304</v>
      </c>
      <c r="W9" s="208">
        <v>0.72916666666666663</v>
      </c>
      <c r="X9" s="208">
        <v>0.75</v>
      </c>
      <c r="Y9" s="208">
        <v>0.77083333333333337</v>
      </c>
      <c r="Z9" s="208">
        <v>0.79166666666666663</v>
      </c>
      <c r="AA9" s="208">
        <v>0.8125</v>
      </c>
      <c r="AB9" s="208">
        <v>0.83333333333333337</v>
      </c>
      <c r="AC9" s="208">
        <v>0.85416666666666663</v>
      </c>
      <c r="AD9" s="208">
        <v>0.875</v>
      </c>
      <c r="AE9" s="208">
        <v>0.91666666666666696</v>
      </c>
      <c r="AF9" s="208">
        <v>0.95833333333333304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31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30</v>
      </c>
      <c r="C11" s="50">
        <v>10</v>
      </c>
      <c r="D11" s="50">
        <v>9</v>
      </c>
      <c r="E11" s="50">
        <v>10</v>
      </c>
      <c r="F11" s="50">
        <v>10</v>
      </c>
      <c r="G11" s="50">
        <v>10</v>
      </c>
      <c r="H11" s="50">
        <v>50</v>
      </c>
      <c r="I11" s="50">
        <v>70</v>
      </c>
      <c r="J11" s="50">
        <v>220</v>
      </c>
      <c r="K11" s="50">
        <v>350</v>
      </c>
      <c r="L11" s="50">
        <v>370</v>
      </c>
      <c r="M11" s="51">
        <v>370</v>
      </c>
      <c r="N11" s="51">
        <v>360</v>
      </c>
      <c r="O11" s="51">
        <v>100</v>
      </c>
      <c r="P11" s="51">
        <v>50</v>
      </c>
      <c r="Q11" s="51">
        <v>40</v>
      </c>
      <c r="R11" s="51">
        <v>60</v>
      </c>
      <c r="S11" s="51">
        <v>37.700000000000003</v>
      </c>
      <c r="T11" s="51">
        <v>70</v>
      </c>
      <c r="U11" s="51">
        <v>80</v>
      </c>
      <c r="V11" s="51">
        <v>340</v>
      </c>
      <c r="W11" s="51">
        <v>410</v>
      </c>
      <c r="X11" s="60">
        <v>400</v>
      </c>
      <c r="Y11" s="60">
        <v>405</v>
      </c>
      <c r="Z11" s="191">
        <v>350</v>
      </c>
      <c r="AA11" s="51">
        <v>281</v>
      </c>
      <c r="AB11" s="51">
        <v>230</v>
      </c>
      <c r="AC11" s="51">
        <v>160</v>
      </c>
      <c r="AD11" s="51">
        <v>120</v>
      </c>
      <c r="AE11" s="51">
        <v>135</v>
      </c>
      <c r="AF11" s="50">
        <v>40</v>
      </c>
      <c r="AG11" s="55">
        <v>456</v>
      </c>
      <c r="AH11" s="56">
        <f>MAX(B11:AF11)</f>
        <v>410</v>
      </c>
      <c r="AI11" s="57">
        <f>MIN(B11:AF11)</f>
        <v>9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55</v>
      </c>
      <c r="C12" s="50">
        <v>55</v>
      </c>
      <c r="D12" s="50">
        <v>55</v>
      </c>
      <c r="E12" s="50">
        <v>55</v>
      </c>
      <c r="F12" s="50">
        <v>55</v>
      </c>
      <c r="G12" s="50">
        <v>55</v>
      </c>
      <c r="H12" s="50">
        <v>55</v>
      </c>
      <c r="I12" s="50">
        <v>55</v>
      </c>
      <c r="J12" s="50">
        <v>55</v>
      </c>
      <c r="K12" s="50">
        <v>55</v>
      </c>
      <c r="L12" s="50">
        <v>55</v>
      </c>
      <c r="M12" s="50">
        <v>55</v>
      </c>
      <c r="N12" s="50">
        <v>55</v>
      </c>
      <c r="O12" s="50">
        <v>55</v>
      </c>
      <c r="P12" s="50">
        <v>55</v>
      </c>
      <c r="Q12" s="50">
        <v>55</v>
      </c>
      <c r="R12" s="50">
        <v>55</v>
      </c>
      <c r="S12" s="50">
        <v>55</v>
      </c>
      <c r="T12" s="50">
        <v>55</v>
      </c>
      <c r="U12" s="50">
        <v>55</v>
      </c>
      <c r="V12" s="50">
        <v>55</v>
      </c>
      <c r="W12" s="50">
        <v>55</v>
      </c>
      <c r="X12" s="60">
        <v>55</v>
      </c>
      <c r="Y12" s="60">
        <v>55</v>
      </c>
      <c r="Z12" s="60">
        <v>55</v>
      </c>
      <c r="AA12" s="60">
        <v>55</v>
      </c>
      <c r="AB12" s="51">
        <v>55</v>
      </c>
      <c r="AC12" s="51">
        <v>55</v>
      </c>
      <c r="AD12" s="51">
        <v>55</v>
      </c>
      <c r="AE12" s="51">
        <v>55</v>
      </c>
      <c r="AF12" s="51">
        <v>55</v>
      </c>
      <c r="AG12" s="61">
        <v>60</v>
      </c>
      <c r="AH12" s="56">
        <f t="shared" ref="AH12:AH75" si="2">MAX(B12:AF12)</f>
        <v>55</v>
      </c>
      <c r="AI12" s="57">
        <f t="shared" ref="AI12:AI75" si="3">MIN(B12:AF12)</f>
        <v>55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29</v>
      </c>
      <c r="C13" s="50">
        <v>29</v>
      </c>
      <c r="D13" s="50">
        <v>29</v>
      </c>
      <c r="E13" s="50">
        <v>29</v>
      </c>
      <c r="F13" s="50">
        <v>29</v>
      </c>
      <c r="G13" s="50">
        <v>29</v>
      </c>
      <c r="H13" s="50">
        <v>29</v>
      </c>
      <c r="I13" s="50">
        <v>29</v>
      </c>
      <c r="J13" s="50">
        <v>29</v>
      </c>
      <c r="K13" s="50">
        <v>29</v>
      </c>
      <c r="L13" s="50">
        <v>29</v>
      </c>
      <c r="M13" s="50">
        <v>29</v>
      </c>
      <c r="N13" s="50">
        <v>29</v>
      </c>
      <c r="O13" s="50">
        <v>29</v>
      </c>
      <c r="P13" s="50">
        <v>29</v>
      </c>
      <c r="Q13" s="50">
        <v>29</v>
      </c>
      <c r="R13" s="50">
        <v>29</v>
      </c>
      <c r="S13" s="50">
        <v>29</v>
      </c>
      <c r="T13" s="50">
        <v>29</v>
      </c>
      <c r="U13" s="50">
        <v>29</v>
      </c>
      <c r="V13" s="50">
        <v>29</v>
      </c>
      <c r="W13" s="50">
        <v>29</v>
      </c>
      <c r="X13" s="60">
        <v>29</v>
      </c>
      <c r="Y13" s="60">
        <v>29</v>
      </c>
      <c r="Z13" s="60">
        <v>29</v>
      </c>
      <c r="AA13" s="60">
        <v>29</v>
      </c>
      <c r="AB13" s="51">
        <v>29</v>
      </c>
      <c r="AC13" s="51">
        <v>29</v>
      </c>
      <c r="AD13" s="51">
        <v>29</v>
      </c>
      <c r="AE13" s="51">
        <v>29</v>
      </c>
      <c r="AF13" s="51">
        <v>29</v>
      </c>
      <c r="AG13" s="61">
        <v>52.4</v>
      </c>
      <c r="AH13" s="56">
        <f t="shared" si="2"/>
        <v>29</v>
      </c>
      <c r="AI13" s="57">
        <f t="shared" si="3"/>
        <v>29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50.5</v>
      </c>
      <c r="C14" s="50">
        <v>50.6</v>
      </c>
      <c r="D14" s="50">
        <v>50.6</v>
      </c>
      <c r="E14" s="50">
        <v>50.6</v>
      </c>
      <c r="F14" s="50">
        <v>50.6</v>
      </c>
      <c r="G14" s="50">
        <v>50.6</v>
      </c>
      <c r="H14" s="50">
        <v>50.6</v>
      </c>
      <c r="I14" s="50">
        <v>50.6</v>
      </c>
      <c r="J14" s="50">
        <v>50.6</v>
      </c>
      <c r="K14" s="50">
        <v>50.6</v>
      </c>
      <c r="L14" s="50">
        <v>50.6</v>
      </c>
      <c r="M14" s="51">
        <v>50.6</v>
      </c>
      <c r="N14" s="51">
        <v>50.6</v>
      </c>
      <c r="O14" s="51">
        <v>50.7</v>
      </c>
      <c r="P14" s="51">
        <v>50.7</v>
      </c>
      <c r="Q14" s="51">
        <v>50.7</v>
      </c>
      <c r="R14" s="51">
        <v>50.7</v>
      </c>
      <c r="S14" s="51">
        <v>50.7</v>
      </c>
      <c r="T14" s="51">
        <v>50.7</v>
      </c>
      <c r="U14" s="51">
        <v>50.7</v>
      </c>
      <c r="V14" s="51">
        <v>50.7</v>
      </c>
      <c r="W14" s="51">
        <v>50.7</v>
      </c>
      <c r="X14" s="60">
        <v>50.7</v>
      </c>
      <c r="Y14" s="60">
        <v>50.7</v>
      </c>
      <c r="Z14" s="60">
        <v>50.7</v>
      </c>
      <c r="AA14" s="60">
        <v>50.7</v>
      </c>
      <c r="AB14" s="51">
        <v>50.4</v>
      </c>
      <c r="AC14" s="51">
        <v>50.4</v>
      </c>
      <c r="AD14" s="51">
        <v>49.9</v>
      </c>
      <c r="AE14" s="51">
        <v>49.9</v>
      </c>
      <c r="AF14" s="51">
        <v>50.5</v>
      </c>
      <c r="AG14" s="61">
        <v>50</v>
      </c>
      <c r="AH14" s="56">
        <f t="shared" si="2"/>
        <v>50.7</v>
      </c>
      <c r="AI14" s="57">
        <f t="shared" si="3"/>
        <v>49.9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>
        <v>27.8</v>
      </c>
      <c r="C15" s="63">
        <v>27</v>
      </c>
      <c r="D15" s="63">
        <v>27</v>
      </c>
      <c r="E15" s="63">
        <v>27</v>
      </c>
      <c r="F15" s="63">
        <v>27</v>
      </c>
      <c r="G15" s="63">
        <v>27</v>
      </c>
      <c r="H15" s="63">
        <v>27</v>
      </c>
      <c r="I15" s="63">
        <v>27</v>
      </c>
      <c r="J15" s="63">
        <v>27</v>
      </c>
      <c r="K15" s="63">
        <v>27</v>
      </c>
      <c r="L15" s="63">
        <v>27</v>
      </c>
      <c r="M15" s="51">
        <v>23.6</v>
      </c>
      <c r="N15" s="51">
        <v>23.5</v>
      </c>
      <c r="O15" s="51">
        <v>23.2</v>
      </c>
      <c r="P15" s="51">
        <v>23.2</v>
      </c>
      <c r="Q15" s="51">
        <v>23.2</v>
      </c>
      <c r="R15" s="51">
        <v>23.2</v>
      </c>
      <c r="S15" s="51">
        <v>23.2</v>
      </c>
      <c r="T15" s="51">
        <v>23.2</v>
      </c>
      <c r="U15" s="51">
        <v>23.2</v>
      </c>
      <c r="V15" s="51">
        <v>23.2</v>
      </c>
      <c r="W15" s="51">
        <v>23.2</v>
      </c>
      <c r="X15" s="60">
        <v>31.3</v>
      </c>
      <c r="Y15" s="60">
        <v>31.3</v>
      </c>
      <c r="Z15" s="60">
        <v>31.3</v>
      </c>
      <c r="AA15" s="60">
        <v>31.3</v>
      </c>
      <c r="AB15" s="51">
        <v>28.5</v>
      </c>
      <c r="AC15" s="51">
        <v>28.5</v>
      </c>
      <c r="AD15" s="51">
        <v>28.5</v>
      </c>
      <c r="AE15" s="51">
        <v>28.5</v>
      </c>
      <c r="AF15" s="51">
        <v>27.2</v>
      </c>
      <c r="AG15" s="64">
        <v>45</v>
      </c>
      <c r="AH15" s="56">
        <f t="shared" si="2"/>
        <v>31.3</v>
      </c>
      <c r="AI15" s="57">
        <f t="shared" si="3"/>
        <v>23.2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16</v>
      </c>
      <c r="C16" s="50">
        <v>16</v>
      </c>
      <c r="D16" s="50">
        <v>16</v>
      </c>
      <c r="E16" s="50">
        <v>16</v>
      </c>
      <c r="F16" s="50">
        <v>16</v>
      </c>
      <c r="G16" s="50">
        <v>16</v>
      </c>
      <c r="H16" s="50">
        <v>16</v>
      </c>
      <c r="I16" s="50">
        <v>16</v>
      </c>
      <c r="J16" s="50">
        <v>16</v>
      </c>
      <c r="K16" s="50">
        <v>16</v>
      </c>
      <c r="L16" s="50">
        <v>16</v>
      </c>
      <c r="M16" s="51">
        <v>16</v>
      </c>
      <c r="N16" s="51">
        <v>16</v>
      </c>
      <c r="O16" s="51">
        <v>16</v>
      </c>
      <c r="P16" s="51">
        <v>16</v>
      </c>
      <c r="Q16" s="51">
        <v>16</v>
      </c>
      <c r="R16" s="51">
        <v>16</v>
      </c>
      <c r="S16" s="51">
        <v>16</v>
      </c>
      <c r="T16" s="51">
        <v>16</v>
      </c>
      <c r="U16" s="51">
        <v>16</v>
      </c>
      <c r="V16" s="51">
        <v>16</v>
      </c>
      <c r="W16" s="51">
        <v>16</v>
      </c>
      <c r="X16" s="60">
        <v>16</v>
      </c>
      <c r="Y16" s="60">
        <v>16</v>
      </c>
      <c r="Z16" s="60">
        <v>16</v>
      </c>
      <c r="AA16" s="60">
        <v>16</v>
      </c>
      <c r="AB16" s="51">
        <v>16</v>
      </c>
      <c r="AC16" s="51">
        <v>16</v>
      </c>
      <c r="AD16" s="51">
        <v>16</v>
      </c>
      <c r="AE16" s="51">
        <v>16</v>
      </c>
      <c r="AF16" s="51">
        <v>16</v>
      </c>
      <c r="AG16" s="61">
        <v>45</v>
      </c>
      <c r="AH16" s="56">
        <f t="shared" si="2"/>
        <v>16</v>
      </c>
      <c r="AI16" s="57">
        <f t="shared" si="3"/>
        <v>16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60">
        <v>0</v>
      </c>
      <c r="Y17" s="60">
        <v>0</v>
      </c>
      <c r="Z17" s="60">
        <v>0</v>
      </c>
      <c r="AA17" s="60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61">
        <v>42</v>
      </c>
      <c r="AH17" s="56">
        <f t="shared" si="2"/>
        <v>0</v>
      </c>
      <c r="AI17" s="57">
        <f t="shared" si="3"/>
        <v>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11</v>
      </c>
      <c r="C18" s="50">
        <v>11</v>
      </c>
      <c r="D18" s="50">
        <v>11</v>
      </c>
      <c r="E18" s="50">
        <v>11</v>
      </c>
      <c r="F18" s="50">
        <v>11</v>
      </c>
      <c r="G18" s="50">
        <v>11</v>
      </c>
      <c r="H18" s="50">
        <v>11</v>
      </c>
      <c r="I18" s="50">
        <v>11</v>
      </c>
      <c r="J18" s="50">
        <v>11</v>
      </c>
      <c r="K18" s="50">
        <v>11</v>
      </c>
      <c r="L18" s="50">
        <v>11</v>
      </c>
      <c r="M18" s="51">
        <v>11</v>
      </c>
      <c r="N18" s="51">
        <v>11</v>
      </c>
      <c r="O18" s="51">
        <v>11</v>
      </c>
      <c r="P18" s="51">
        <v>11</v>
      </c>
      <c r="Q18" s="51">
        <v>11</v>
      </c>
      <c r="R18" s="51">
        <v>11</v>
      </c>
      <c r="S18" s="51">
        <v>11</v>
      </c>
      <c r="T18" s="51">
        <v>11</v>
      </c>
      <c r="U18" s="51">
        <v>11</v>
      </c>
      <c r="V18" s="51">
        <v>11</v>
      </c>
      <c r="W18" s="51">
        <v>11</v>
      </c>
      <c r="X18" s="60">
        <v>11</v>
      </c>
      <c r="Y18" s="60">
        <v>11</v>
      </c>
      <c r="Z18" s="60">
        <v>11</v>
      </c>
      <c r="AA18" s="60">
        <v>11</v>
      </c>
      <c r="AB18" s="51">
        <v>11</v>
      </c>
      <c r="AC18" s="51">
        <v>11</v>
      </c>
      <c r="AD18" s="51">
        <v>11</v>
      </c>
      <c r="AE18" s="51">
        <v>11</v>
      </c>
      <c r="AF18" s="51">
        <v>11</v>
      </c>
      <c r="AG18" s="61">
        <v>36</v>
      </c>
      <c r="AH18" s="56">
        <f t="shared" si="2"/>
        <v>11</v>
      </c>
      <c r="AI18" s="57">
        <f t="shared" si="3"/>
        <v>11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13.3</v>
      </c>
      <c r="C19" s="50">
        <v>13.3</v>
      </c>
      <c r="D19" s="50">
        <v>13.3</v>
      </c>
      <c r="E19" s="50">
        <v>13.3</v>
      </c>
      <c r="F19" s="50">
        <v>13.3</v>
      </c>
      <c r="G19" s="50">
        <v>13.3</v>
      </c>
      <c r="H19" s="50">
        <v>13.3</v>
      </c>
      <c r="I19" s="50">
        <v>13.3</v>
      </c>
      <c r="J19" s="50">
        <v>13.3</v>
      </c>
      <c r="K19" s="50">
        <v>13.3</v>
      </c>
      <c r="L19" s="50">
        <v>13.3</v>
      </c>
      <c r="M19" s="51">
        <v>12.3</v>
      </c>
      <c r="N19" s="51">
        <v>12.3</v>
      </c>
      <c r="O19" s="51">
        <v>12.4</v>
      </c>
      <c r="P19" s="51">
        <v>12.4</v>
      </c>
      <c r="Q19" s="51">
        <v>12.4</v>
      </c>
      <c r="R19" s="51">
        <v>12.4</v>
      </c>
      <c r="S19" s="51">
        <v>12.4</v>
      </c>
      <c r="T19" s="51">
        <v>12.4</v>
      </c>
      <c r="U19" s="51">
        <v>12.4</v>
      </c>
      <c r="V19" s="51">
        <v>12.4</v>
      </c>
      <c r="W19" s="51">
        <v>12.4</v>
      </c>
      <c r="X19" s="60">
        <v>12.4</v>
      </c>
      <c r="Y19" s="60">
        <v>12.4</v>
      </c>
      <c r="Z19" s="60">
        <v>12.4</v>
      </c>
      <c r="AA19" s="60">
        <v>12.4</v>
      </c>
      <c r="AB19" s="51">
        <v>12.6</v>
      </c>
      <c r="AC19" s="51">
        <v>12.6</v>
      </c>
      <c r="AD19" s="51">
        <v>12.6</v>
      </c>
      <c r="AE19" s="51">
        <v>12.6</v>
      </c>
      <c r="AF19" s="51">
        <v>12.6</v>
      </c>
      <c r="AG19" s="61">
        <v>30</v>
      </c>
      <c r="AH19" s="56">
        <f t="shared" si="2"/>
        <v>13.3</v>
      </c>
      <c r="AI19" s="57">
        <f t="shared" si="3"/>
        <v>12.3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1">
        <v>6.2</v>
      </c>
      <c r="N20" s="51">
        <v>6.2</v>
      </c>
      <c r="O20" s="51">
        <v>6.2</v>
      </c>
      <c r="P20" s="51">
        <v>6.2</v>
      </c>
      <c r="Q20" s="51">
        <v>6.2</v>
      </c>
      <c r="R20" s="51">
        <v>6.2</v>
      </c>
      <c r="S20" s="51">
        <v>6.2</v>
      </c>
      <c r="T20" s="51">
        <v>6.2</v>
      </c>
      <c r="U20" s="51">
        <v>6.2</v>
      </c>
      <c r="V20" s="51">
        <v>6.2</v>
      </c>
      <c r="W20" s="51">
        <v>6.2</v>
      </c>
      <c r="X20" s="60">
        <v>6.2</v>
      </c>
      <c r="Y20" s="60">
        <v>6.2</v>
      </c>
      <c r="Z20" s="60">
        <v>6.2</v>
      </c>
      <c r="AA20" s="60">
        <v>6.2</v>
      </c>
      <c r="AB20" s="51">
        <v>6.2</v>
      </c>
      <c r="AC20" s="51">
        <v>6.2</v>
      </c>
      <c r="AD20" s="51">
        <v>6.2</v>
      </c>
      <c r="AE20" s="51">
        <v>6.2</v>
      </c>
      <c r="AF20" s="51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1">
        <v>8.5</v>
      </c>
      <c r="N21" s="51">
        <v>8.5</v>
      </c>
      <c r="O21" s="51">
        <v>8.5</v>
      </c>
      <c r="P21" s="51">
        <v>8.5</v>
      </c>
      <c r="Q21" s="51">
        <v>8.5</v>
      </c>
      <c r="R21" s="51">
        <v>8.5</v>
      </c>
      <c r="S21" s="51">
        <v>8.5</v>
      </c>
      <c r="T21" s="51">
        <v>8.5</v>
      </c>
      <c r="U21" s="51">
        <v>8.5</v>
      </c>
      <c r="V21" s="51">
        <v>8.5</v>
      </c>
      <c r="W21" s="51">
        <v>8.5</v>
      </c>
      <c r="X21" s="60">
        <v>8.5</v>
      </c>
      <c r="Y21" s="60">
        <v>8.5</v>
      </c>
      <c r="Z21" s="60">
        <v>8.5</v>
      </c>
      <c r="AA21" s="60">
        <v>8.5</v>
      </c>
      <c r="AB21" s="51">
        <v>8.5</v>
      </c>
      <c r="AC21" s="51">
        <v>8.5</v>
      </c>
      <c r="AD21" s="51">
        <v>8.5</v>
      </c>
      <c r="AE21" s="51">
        <v>8.5</v>
      </c>
      <c r="AF21" s="51">
        <v>8.5</v>
      </c>
      <c r="AG21" s="61">
        <v>25</v>
      </c>
      <c r="AH21" s="56">
        <f t="shared" si="2"/>
        <v>8.5</v>
      </c>
      <c r="AI21" s="57">
        <f t="shared" si="3"/>
        <v>8.5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18</v>
      </c>
      <c r="C22" s="50">
        <v>18</v>
      </c>
      <c r="D22" s="50">
        <v>18</v>
      </c>
      <c r="E22" s="50">
        <v>18</v>
      </c>
      <c r="F22" s="50">
        <v>18</v>
      </c>
      <c r="G22" s="50">
        <v>18</v>
      </c>
      <c r="H22" s="50">
        <v>18</v>
      </c>
      <c r="I22" s="50">
        <v>18</v>
      </c>
      <c r="J22" s="50">
        <v>18</v>
      </c>
      <c r="K22" s="50">
        <v>18</v>
      </c>
      <c r="L22" s="50">
        <v>18</v>
      </c>
      <c r="M22" s="51">
        <v>18</v>
      </c>
      <c r="N22" s="51">
        <v>18</v>
      </c>
      <c r="O22" s="51">
        <v>18</v>
      </c>
      <c r="P22" s="51">
        <v>18</v>
      </c>
      <c r="Q22" s="51">
        <v>18</v>
      </c>
      <c r="R22" s="51">
        <v>18</v>
      </c>
      <c r="S22" s="51">
        <v>18</v>
      </c>
      <c r="T22" s="51">
        <v>18</v>
      </c>
      <c r="U22" s="51">
        <v>18</v>
      </c>
      <c r="V22" s="51">
        <v>18</v>
      </c>
      <c r="W22" s="51">
        <v>18</v>
      </c>
      <c r="X22" s="60">
        <v>18</v>
      </c>
      <c r="Y22" s="60">
        <v>18</v>
      </c>
      <c r="Z22" s="60">
        <v>18</v>
      </c>
      <c r="AA22" s="60">
        <v>18</v>
      </c>
      <c r="AB22" s="51">
        <v>17</v>
      </c>
      <c r="AC22" s="51">
        <v>17</v>
      </c>
      <c r="AD22" s="51">
        <v>17</v>
      </c>
      <c r="AE22" s="51">
        <v>18</v>
      </c>
      <c r="AF22" s="51">
        <v>18</v>
      </c>
      <c r="AG22" s="61">
        <v>25</v>
      </c>
      <c r="AH22" s="56">
        <f t="shared" si="2"/>
        <v>18</v>
      </c>
      <c r="AI22" s="57">
        <f t="shared" si="3"/>
        <v>17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1">
        <v>9</v>
      </c>
      <c r="N23" s="51">
        <v>9</v>
      </c>
      <c r="O23" s="51">
        <v>9</v>
      </c>
      <c r="P23" s="51">
        <v>9</v>
      </c>
      <c r="Q23" s="51">
        <v>9</v>
      </c>
      <c r="R23" s="51">
        <v>9</v>
      </c>
      <c r="S23" s="51">
        <v>9</v>
      </c>
      <c r="T23" s="51">
        <v>9</v>
      </c>
      <c r="U23" s="51">
        <v>9</v>
      </c>
      <c r="V23" s="51">
        <v>9</v>
      </c>
      <c r="W23" s="51">
        <v>9</v>
      </c>
      <c r="X23" s="60">
        <v>9</v>
      </c>
      <c r="Y23" s="60">
        <v>9</v>
      </c>
      <c r="Z23" s="60">
        <v>9</v>
      </c>
      <c r="AA23" s="60">
        <v>9</v>
      </c>
      <c r="AB23" s="51">
        <v>9</v>
      </c>
      <c r="AC23" s="51">
        <v>9</v>
      </c>
      <c r="AD23" s="51">
        <v>9</v>
      </c>
      <c r="AE23" s="51">
        <v>9</v>
      </c>
      <c r="AF23" s="51">
        <v>9</v>
      </c>
      <c r="AG23" s="61">
        <v>25</v>
      </c>
      <c r="AH23" s="56">
        <f t="shared" si="2"/>
        <v>9</v>
      </c>
      <c r="AI23" s="57">
        <f t="shared" si="3"/>
        <v>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10</v>
      </c>
      <c r="C24" s="50">
        <v>10</v>
      </c>
      <c r="D24" s="50">
        <v>10</v>
      </c>
      <c r="E24" s="50">
        <v>10</v>
      </c>
      <c r="F24" s="50">
        <v>10</v>
      </c>
      <c r="G24" s="50">
        <v>10</v>
      </c>
      <c r="H24" s="50">
        <v>10</v>
      </c>
      <c r="I24" s="50">
        <v>10</v>
      </c>
      <c r="J24" s="50">
        <v>10</v>
      </c>
      <c r="K24" s="50">
        <v>10</v>
      </c>
      <c r="L24" s="50">
        <v>10</v>
      </c>
      <c r="M24" s="51">
        <v>10</v>
      </c>
      <c r="N24" s="51">
        <v>10</v>
      </c>
      <c r="O24" s="51">
        <v>10</v>
      </c>
      <c r="P24" s="51">
        <v>10</v>
      </c>
      <c r="Q24" s="51">
        <v>10</v>
      </c>
      <c r="R24" s="51">
        <v>10</v>
      </c>
      <c r="S24" s="51">
        <v>10</v>
      </c>
      <c r="T24" s="51">
        <v>10</v>
      </c>
      <c r="U24" s="51">
        <v>10</v>
      </c>
      <c r="V24" s="51">
        <v>10</v>
      </c>
      <c r="W24" s="51">
        <v>10</v>
      </c>
      <c r="X24" s="60">
        <v>10</v>
      </c>
      <c r="Y24" s="60">
        <v>10</v>
      </c>
      <c r="Z24" s="60">
        <v>10</v>
      </c>
      <c r="AA24" s="60">
        <v>10</v>
      </c>
      <c r="AB24" s="51">
        <v>10</v>
      </c>
      <c r="AC24" s="51">
        <v>10</v>
      </c>
      <c r="AD24" s="51">
        <v>10</v>
      </c>
      <c r="AE24" s="51">
        <v>10</v>
      </c>
      <c r="AF24" s="51">
        <v>10</v>
      </c>
      <c r="AG24" s="61">
        <v>25</v>
      </c>
      <c r="AH24" s="56">
        <f t="shared" si="2"/>
        <v>10</v>
      </c>
      <c r="AI24" s="57">
        <f t="shared" si="3"/>
        <v>10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13</v>
      </c>
      <c r="C25" s="50">
        <v>13</v>
      </c>
      <c r="D25" s="50">
        <v>13</v>
      </c>
      <c r="E25" s="50">
        <v>13</v>
      </c>
      <c r="F25" s="50">
        <v>13</v>
      </c>
      <c r="G25" s="50">
        <v>13</v>
      </c>
      <c r="H25" s="50">
        <v>13</v>
      </c>
      <c r="I25" s="50">
        <v>13</v>
      </c>
      <c r="J25" s="50">
        <v>13</v>
      </c>
      <c r="K25" s="50">
        <v>13</v>
      </c>
      <c r="L25" s="50">
        <v>13</v>
      </c>
      <c r="M25" s="51">
        <v>13</v>
      </c>
      <c r="N25" s="51">
        <v>13</v>
      </c>
      <c r="O25" s="51">
        <v>13</v>
      </c>
      <c r="P25" s="51">
        <v>13</v>
      </c>
      <c r="Q25" s="51">
        <v>13</v>
      </c>
      <c r="R25" s="51">
        <v>13</v>
      </c>
      <c r="S25" s="51">
        <v>13</v>
      </c>
      <c r="T25" s="51">
        <v>13</v>
      </c>
      <c r="U25" s="51">
        <v>13</v>
      </c>
      <c r="V25" s="51">
        <v>13</v>
      </c>
      <c r="W25" s="51">
        <v>13</v>
      </c>
      <c r="X25" s="60">
        <v>13</v>
      </c>
      <c r="Y25" s="60">
        <v>13</v>
      </c>
      <c r="Z25" s="60">
        <v>13</v>
      </c>
      <c r="AA25" s="60">
        <v>13</v>
      </c>
      <c r="AB25" s="51">
        <v>13</v>
      </c>
      <c r="AC25" s="51">
        <v>13</v>
      </c>
      <c r="AD25" s="51">
        <v>13</v>
      </c>
      <c r="AE25" s="51">
        <v>13</v>
      </c>
      <c r="AF25" s="51">
        <v>13</v>
      </c>
      <c r="AG25" s="61">
        <v>24.2</v>
      </c>
      <c r="AH25" s="56">
        <f t="shared" si="2"/>
        <v>13</v>
      </c>
      <c r="AI25" s="57">
        <f t="shared" si="3"/>
        <v>13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11</v>
      </c>
      <c r="C26" s="50">
        <v>11</v>
      </c>
      <c r="D26" s="50">
        <v>11</v>
      </c>
      <c r="E26" s="50">
        <v>11</v>
      </c>
      <c r="F26" s="50">
        <v>11</v>
      </c>
      <c r="G26" s="50">
        <v>11</v>
      </c>
      <c r="H26" s="50">
        <v>11</v>
      </c>
      <c r="I26" s="50">
        <v>11</v>
      </c>
      <c r="J26" s="50">
        <v>11</v>
      </c>
      <c r="K26" s="50">
        <v>11</v>
      </c>
      <c r="L26" s="50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60">
        <v>11</v>
      </c>
      <c r="Y26" s="60">
        <v>11</v>
      </c>
      <c r="Z26" s="60">
        <v>11</v>
      </c>
      <c r="AA26" s="60">
        <v>11</v>
      </c>
      <c r="AB26" s="51">
        <v>11</v>
      </c>
      <c r="AC26" s="51">
        <v>11</v>
      </c>
      <c r="AD26" s="51">
        <v>11</v>
      </c>
      <c r="AE26" s="51">
        <v>11</v>
      </c>
      <c r="AF26" s="51">
        <v>11</v>
      </c>
      <c r="AG26" s="61">
        <v>20</v>
      </c>
      <c r="AH26" s="56">
        <f t="shared" si="2"/>
        <v>11</v>
      </c>
      <c r="AI26" s="57">
        <f t="shared" si="3"/>
        <v>11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4</v>
      </c>
      <c r="C27" s="50">
        <v>4</v>
      </c>
      <c r="D27" s="50">
        <v>4</v>
      </c>
      <c r="E27" s="50">
        <v>4</v>
      </c>
      <c r="F27" s="50">
        <v>4</v>
      </c>
      <c r="G27" s="50">
        <v>4</v>
      </c>
      <c r="H27" s="50">
        <v>4</v>
      </c>
      <c r="I27" s="50">
        <v>4</v>
      </c>
      <c r="J27" s="50">
        <v>4</v>
      </c>
      <c r="K27" s="50">
        <v>4</v>
      </c>
      <c r="L27" s="50">
        <v>4</v>
      </c>
      <c r="M27" s="51">
        <v>4</v>
      </c>
      <c r="N27" s="51">
        <v>4</v>
      </c>
      <c r="O27" s="51">
        <v>4</v>
      </c>
      <c r="P27" s="51">
        <v>4</v>
      </c>
      <c r="Q27" s="51">
        <v>4</v>
      </c>
      <c r="R27" s="51">
        <v>4</v>
      </c>
      <c r="S27" s="51">
        <v>4</v>
      </c>
      <c r="T27" s="51">
        <v>4</v>
      </c>
      <c r="U27" s="51">
        <v>4</v>
      </c>
      <c r="V27" s="51">
        <v>4</v>
      </c>
      <c r="W27" s="51">
        <v>4</v>
      </c>
      <c r="X27" s="60">
        <v>4</v>
      </c>
      <c r="Y27" s="60">
        <v>4</v>
      </c>
      <c r="Z27" s="60">
        <v>4</v>
      </c>
      <c r="AA27" s="60">
        <v>4</v>
      </c>
      <c r="AB27" s="50">
        <v>4</v>
      </c>
      <c r="AC27" s="50">
        <v>4</v>
      </c>
      <c r="AD27" s="50">
        <v>4</v>
      </c>
      <c r="AE27" s="50">
        <v>4</v>
      </c>
      <c r="AF27" s="50">
        <v>4</v>
      </c>
      <c r="AG27" s="61">
        <v>23.5</v>
      </c>
      <c r="AH27" s="56">
        <f t="shared" si="2"/>
        <v>4</v>
      </c>
      <c r="AI27" s="57">
        <f t="shared" si="3"/>
        <v>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0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60">
        <v>5</v>
      </c>
      <c r="Y28" s="60">
        <v>5</v>
      </c>
      <c r="Z28" s="60">
        <v>5</v>
      </c>
      <c r="AA28" s="60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6</v>
      </c>
      <c r="C29" s="50">
        <v>6</v>
      </c>
      <c r="D29" s="50">
        <v>6</v>
      </c>
      <c r="E29" s="50">
        <v>6</v>
      </c>
      <c r="F29" s="50">
        <v>6</v>
      </c>
      <c r="G29" s="50">
        <v>6</v>
      </c>
      <c r="H29" s="50">
        <v>6</v>
      </c>
      <c r="I29" s="50">
        <v>6</v>
      </c>
      <c r="J29" s="50">
        <v>6</v>
      </c>
      <c r="K29" s="50">
        <v>6</v>
      </c>
      <c r="L29" s="50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60">
        <v>6</v>
      </c>
      <c r="Y29" s="60">
        <v>6</v>
      </c>
      <c r="Z29" s="60">
        <v>6</v>
      </c>
      <c r="AA29" s="60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61">
        <v>22.1</v>
      </c>
      <c r="AH29" s="56">
        <f t="shared" si="2"/>
        <v>6</v>
      </c>
      <c r="AI29" s="57">
        <f t="shared" si="3"/>
        <v>6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60">
        <v>12</v>
      </c>
      <c r="Y30" s="60">
        <v>12</v>
      </c>
      <c r="Z30" s="60">
        <v>12</v>
      </c>
      <c r="AA30" s="60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>
        <v>6</v>
      </c>
      <c r="C31" s="63">
        <v>6</v>
      </c>
      <c r="D31" s="63">
        <v>6</v>
      </c>
      <c r="E31" s="63">
        <v>6</v>
      </c>
      <c r="F31" s="63">
        <v>6</v>
      </c>
      <c r="G31" s="63">
        <v>6</v>
      </c>
      <c r="H31" s="63">
        <v>6</v>
      </c>
      <c r="I31" s="63">
        <v>6</v>
      </c>
      <c r="J31" s="63">
        <v>6</v>
      </c>
      <c r="K31" s="63">
        <v>6</v>
      </c>
      <c r="L31" s="63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60">
        <v>6</v>
      </c>
      <c r="Y31" s="60">
        <v>6</v>
      </c>
      <c r="Z31" s="60">
        <v>6</v>
      </c>
      <c r="AA31" s="60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64">
        <v>22</v>
      </c>
      <c r="AH31" s="56">
        <f t="shared" si="2"/>
        <v>6</v>
      </c>
      <c r="AI31" s="57">
        <f t="shared" si="3"/>
        <v>6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60">
        <v>0</v>
      </c>
      <c r="Y32" s="60">
        <v>0</v>
      </c>
      <c r="Z32" s="60">
        <v>0</v>
      </c>
      <c r="AA32" s="60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60">
        <v>0</v>
      </c>
      <c r="Y33" s="60">
        <v>0</v>
      </c>
      <c r="Z33" s="60">
        <v>0</v>
      </c>
      <c r="AA33" s="60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6.5</v>
      </c>
      <c r="C34" s="63">
        <v>6.5</v>
      </c>
      <c r="D34" s="63">
        <v>6.5</v>
      </c>
      <c r="E34" s="63">
        <v>6.5</v>
      </c>
      <c r="F34" s="63">
        <v>6.5</v>
      </c>
      <c r="G34" s="63">
        <v>6.5</v>
      </c>
      <c r="H34" s="63">
        <v>6.5</v>
      </c>
      <c r="I34" s="63">
        <v>6.5</v>
      </c>
      <c r="J34" s="63">
        <v>6.5</v>
      </c>
      <c r="K34" s="63">
        <v>6.5</v>
      </c>
      <c r="L34" s="63">
        <v>6.5</v>
      </c>
      <c r="M34" s="51">
        <v>6.5</v>
      </c>
      <c r="N34" s="51">
        <v>6.5</v>
      </c>
      <c r="O34" s="51">
        <v>6.5</v>
      </c>
      <c r="P34" s="51">
        <v>6.5</v>
      </c>
      <c r="Q34" s="51">
        <v>6.5</v>
      </c>
      <c r="R34" s="51">
        <v>6.5</v>
      </c>
      <c r="S34" s="51">
        <v>6.5</v>
      </c>
      <c r="T34" s="51">
        <v>6.5</v>
      </c>
      <c r="U34" s="51">
        <v>6.5</v>
      </c>
      <c r="V34" s="51">
        <v>6.5</v>
      </c>
      <c r="W34" s="51">
        <v>6.5</v>
      </c>
      <c r="X34" s="60">
        <v>6.5</v>
      </c>
      <c r="Y34" s="60">
        <v>6.5</v>
      </c>
      <c r="Z34" s="60">
        <v>6.5</v>
      </c>
      <c r="AA34" s="60">
        <v>6.5</v>
      </c>
      <c r="AB34" s="51">
        <v>6.2</v>
      </c>
      <c r="AC34" s="51">
        <v>6.2</v>
      </c>
      <c r="AD34" s="51">
        <v>6.2</v>
      </c>
      <c r="AE34" s="51">
        <v>6.2</v>
      </c>
      <c r="AF34" s="51">
        <v>6.2</v>
      </c>
      <c r="AG34" s="69">
        <v>20</v>
      </c>
      <c r="AH34" s="56">
        <f t="shared" si="2"/>
        <v>6.5</v>
      </c>
      <c r="AI34" s="57">
        <f t="shared" si="3"/>
        <v>6.2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60">
        <v>0</v>
      </c>
      <c r="Y35" s="60">
        <v>0</v>
      </c>
      <c r="Z35" s="60">
        <v>0</v>
      </c>
      <c r="AA35" s="60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>
        <v>170</v>
      </c>
      <c r="C36" s="63">
        <v>170</v>
      </c>
      <c r="D36" s="63">
        <v>170</v>
      </c>
      <c r="E36" s="63">
        <v>170</v>
      </c>
      <c r="F36" s="63">
        <v>170</v>
      </c>
      <c r="G36" s="63">
        <v>170</v>
      </c>
      <c r="H36" s="63">
        <v>170</v>
      </c>
      <c r="I36" s="63">
        <v>170</v>
      </c>
      <c r="J36" s="63">
        <v>170</v>
      </c>
      <c r="K36" s="63">
        <v>170</v>
      </c>
      <c r="L36" s="63">
        <v>170</v>
      </c>
      <c r="M36" s="63">
        <v>170</v>
      </c>
      <c r="N36" s="63">
        <v>170</v>
      </c>
      <c r="O36" s="63">
        <v>170</v>
      </c>
      <c r="P36" s="63">
        <v>170</v>
      </c>
      <c r="Q36" s="63">
        <v>170</v>
      </c>
      <c r="R36" s="63">
        <v>170</v>
      </c>
      <c r="S36" s="63">
        <v>170</v>
      </c>
      <c r="T36" s="63">
        <v>170</v>
      </c>
      <c r="U36" s="63">
        <v>170</v>
      </c>
      <c r="V36" s="63">
        <v>170</v>
      </c>
      <c r="W36" s="63">
        <v>170</v>
      </c>
      <c r="X36" s="60">
        <v>170</v>
      </c>
      <c r="Y36" s="60">
        <v>170</v>
      </c>
      <c r="Z36" s="60">
        <v>170</v>
      </c>
      <c r="AA36" s="60">
        <v>170</v>
      </c>
      <c r="AB36" s="63">
        <v>170</v>
      </c>
      <c r="AC36" s="63">
        <v>170</v>
      </c>
      <c r="AD36" s="63">
        <v>170</v>
      </c>
      <c r="AE36" s="63">
        <v>170</v>
      </c>
      <c r="AF36" s="63">
        <v>170</v>
      </c>
      <c r="AG36" s="69">
        <v>85</v>
      </c>
      <c r="AH36" s="56">
        <f t="shared" si="2"/>
        <v>170</v>
      </c>
      <c r="AI36" s="57">
        <f t="shared" si="3"/>
        <v>170</v>
      </c>
      <c r="AK36" s="58"/>
    </row>
    <row r="37" spans="1:88" ht="15.75" thickBot="1" x14ac:dyDescent="0.3">
      <c r="A37" s="71" t="s">
        <v>44</v>
      </c>
      <c r="B37" s="63">
        <v>57.900000000000006</v>
      </c>
      <c r="C37" s="63">
        <f>19.1+38.8</f>
        <v>57.9</v>
      </c>
      <c r="D37" s="63">
        <f>19.3+39.5</f>
        <v>58.8</v>
      </c>
      <c r="E37" s="63">
        <f>19.3+39.5</f>
        <v>58.8</v>
      </c>
      <c r="F37" s="63">
        <f>19.3+39.5</f>
        <v>58.8</v>
      </c>
      <c r="G37" s="63">
        <f>19.3+39.5</f>
        <v>58.8</v>
      </c>
      <c r="H37" s="63">
        <f>19.3+39.5</f>
        <v>58.8</v>
      </c>
      <c r="I37" s="63">
        <v>57.9</v>
      </c>
      <c r="J37" s="63">
        <v>46</v>
      </c>
      <c r="K37" s="63">
        <f>18.1+30.5</f>
        <v>48.6</v>
      </c>
      <c r="L37" s="63">
        <f>18.1+30.6</f>
        <v>48.7</v>
      </c>
      <c r="M37" s="72">
        <f>18+30.5</f>
        <v>48.5</v>
      </c>
      <c r="N37" s="72">
        <v>54</v>
      </c>
      <c r="O37" s="72">
        <f>18.6+35.8</f>
        <v>54.4</v>
      </c>
      <c r="P37" s="72">
        <f>36.6+19</f>
        <v>55.6</v>
      </c>
      <c r="Q37" s="72">
        <f t="shared" ref="Q37:R37" si="4">36.6+19</f>
        <v>55.6</v>
      </c>
      <c r="R37" s="72">
        <f t="shared" si="4"/>
        <v>55.6</v>
      </c>
      <c r="S37" s="72">
        <f>18.5+38</f>
        <v>56.5</v>
      </c>
      <c r="T37" s="72">
        <f>18.5+38</f>
        <v>56.5</v>
      </c>
      <c r="U37" s="72">
        <f>17.3+37.3</f>
        <v>54.599999999999994</v>
      </c>
      <c r="V37" s="72">
        <f>16.9+38.7</f>
        <v>55.6</v>
      </c>
      <c r="W37" s="72">
        <f>16.3+38.3</f>
        <v>54.599999999999994</v>
      </c>
      <c r="X37" s="60">
        <f>15.5+38.5</f>
        <v>54</v>
      </c>
      <c r="Y37" s="60">
        <f>15.5+38.5</f>
        <v>54</v>
      </c>
      <c r="Z37" s="72">
        <f>16.1+33.6</f>
        <v>49.7</v>
      </c>
      <c r="AA37" s="72">
        <f>16.3+34.9</f>
        <v>51.2</v>
      </c>
      <c r="AB37" s="72">
        <f>16.4+36</f>
        <v>52.4</v>
      </c>
      <c r="AC37" s="72">
        <f>16.7+36.4</f>
        <v>53.099999999999994</v>
      </c>
      <c r="AD37" s="72">
        <f>17.3+36.1</f>
        <v>53.400000000000006</v>
      </c>
      <c r="AE37" s="72">
        <f>17.3+36.1</f>
        <v>53.400000000000006</v>
      </c>
      <c r="AF37" s="63">
        <f>17.9+37.5</f>
        <v>55.4</v>
      </c>
      <c r="AG37" s="69">
        <v>240</v>
      </c>
      <c r="AH37" s="56">
        <f t="shared" si="2"/>
        <v>58.8</v>
      </c>
      <c r="AI37" s="57">
        <f t="shared" si="3"/>
        <v>46</v>
      </c>
      <c r="AK37" s="58"/>
    </row>
    <row r="38" spans="1:88" ht="15.75" thickBot="1" x14ac:dyDescent="0.3">
      <c r="A38" s="73" t="s">
        <v>45</v>
      </c>
      <c r="B38" s="74">
        <f>SUM(B11:B36)</f>
        <v>517.79999999999995</v>
      </c>
      <c r="C38" s="74">
        <f t="shared" ref="C38:AF38" si="5">SUM(C11:C36)</f>
        <v>497.1</v>
      </c>
      <c r="D38" s="74">
        <f t="shared" si="5"/>
        <v>496.1</v>
      </c>
      <c r="E38" s="74">
        <f t="shared" si="5"/>
        <v>497.1</v>
      </c>
      <c r="F38" s="74">
        <f t="shared" si="5"/>
        <v>497.1</v>
      </c>
      <c r="G38" s="74">
        <f t="shared" si="5"/>
        <v>497.1</v>
      </c>
      <c r="H38" s="74">
        <f t="shared" si="5"/>
        <v>537.1</v>
      </c>
      <c r="I38" s="74">
        <f t="shared" si="5"/>
        <v>557.1</v>
      </c>
      <c r="J38" s="74">
        <f t="shared" si="5"/>
        <v>707.1</v>
      </c>
      <c r="K38" s="74">
        <f t="shared" si="5"/>
        <v>837.1</v>
      </c>
      <c r="L38" s="74">
        <f t="shared" si="5"/>
        <v>857.1</v>
      </c>
      <c r="M38" s="74">
        <f t="shared" si="5"/>
        <v>852.7</v>
      </c>
      <c r="N38" s="74">
        <f t="shared" si="5"/>
        <v>842.6</v>
      </c>
      <c r="O38" s="74">
        <f t="shared" si="5"/>
        <v>582.5</v>
      </c>
      <c r="P38" s="74">
        <f t="shared" si="5"/>
        <v>532.5</v>
      </c>
      <c r="Q38" s="74">
        <f t="shared" si="5"/>
        <v>522.5</v>
      </c>
      <c r="R38" s="74">
        <f t="shared" si="5"/>
        <v>542.5</v>
      </c>
      <c r="S38" s="74">
        <f t="shared" si="5"/>
        <v>520.20000000000005</v>
      </c>
      <c r="T38" s="74">
        <f t="shared" si="5"/>
        <v>552.5</v>
      </c>
      <c r="U38" s="74">
        <f t="shared" si="5"/>
        <v>562.5</v>
      </c>
      <c r="V38" s="74">
        <f t="shared" si="5"/>
        <v>822.5</v>
      </c>
      <c r="W38" s="74">
        <f t="shared" si="5"/>
        <v>892.50000000000011</v>
      </c>
      <c r="X38" s="74">
        <f t="shared" si="5"/>
        <v>890.6</v>
      </c>
      <c r="Y38" s="74">
        <f t="shared" si="5"/>
        <v>895.6</v>
      </c>
      <c r="Z38" s="74">
        <f t="shared" si="5"/>
        <v>840.6</v>
      </c>
      <c r="AA38" s="74">
        <f t="shared" si="5"/>
        <v>771.59999999999991</v>
      </c>
      <c r="AB38" s="74">
        <f t="shared" si="5"/>
        <v>716.40000000000009</v>
      </c>
      <c r="AC38" s="74">
        <f t="shared" si="5"/>
        <v>646.4</v>
      </c>
      <c r="AD38" s="74">
        <f t="shared" si="5"/>
        <v>605.9</v>
      </c>
      <c r="AE38" s="74">
        <f t="shared" si="5"/>
        <v>621.9</v>
      </c>
      <c r="AF38" s="74">
        <f t="shared" si="5"/>
        <v>526.20000000000005</v>
      </c>
      <c r="AG38" s="69">
        <f>SUM(AG11:AG37)</f>
        <v>1492.8299999999997</v>
      </c>
      <c r="AH38" s="56">
        <f t="shared" si="2"/>
        <v>895.6</v>
      </c>
      <c r="AI38" s="57">
        <f t="shared" si="3"/>
        <v>496.1</v>
      </c>
      <c r="AK38" s="58"/>
    </row>
    <row r="39" spans="1:88" x14ac:dyDescent="0.25">
      <c r="A39" s="59" t="s">
        <v>46</v>
      </c>
      <c r="B39" s="50">
        <v>71.3</v>
      </c>
      <c r="C39" s="63">
        <v>71.2</v>
      </c>
      <c r="D39" s="63">
        <v>70.599999999999994</v>
      </c>
      <c r="E39" s="63">
        <v>86</v>
      </c>
      <c r="F39" s="63">
        <v>89</v>
      </c>
      <c r="G39" s="63">
        <v>98</v>
      </c>
      <c r="H39" s="63">
        <v>110</v>
      </c>
      <c r="I39" s="63">
        <v>145</v>
      </c>
      <c r="J39" s="63">
        <v>145.69999999999999</v>
      </c>
      <c r="K39" s="63">
        <v>145.69999999999999</v>
      </c>
      <c r="L39" s="63">
        <v>145.6</v>
      </c>
      <c r="M39" s="51">
        <v>146.4</v>
      </c>
      <c r="N39" s="51">
        <v>146.4</v>
      </c>
      <c r="O39" s="51">
        <v>135.69999999999999</v>
      </c>
      <c r="P39" s="51">
        <v>125</v>
      </c>
      <c r="Q39" s="51">
        <v>120</v>
      </c>
      <c r="R39" s="51">
        <v>120</v>
      </c>
      <c r="S39" s="51">
        <v>111.3</v>
      </c>
      <c r="T39" s="51">
        <v>121</v>
      </c>
      <c r="U39" s="51">
        <v>143.9</v>
      </c>
      <c r="V39" s="51">
        <v>146.1</v>
      </c>
      <c r="W39" s="51">
        <v>145.80000000000001</v>
      </c>
      <c r="X39" s="51">
        <v>145.80000000000001</v>
      </c>
      <c r="Y39" s="51">
        <v>145.80000000000001</v>
      </c>
      <c r="Z39" s="51">
        <v>145.30000000000001</v>
      </c>
      <c r="AA39" s="51">
        <v>145.30000000000001</v>
      </c>
      <c r="AB39" s="51">
        <v>145.1</v>
      </c>
      <c r="AC39" s="51">
        <v>145.1</v>
      </c>
      <c r="AD39" s="51">
        <v>113.9</v>
      </c>
      <c r="AE39" s="51">
        <v>61.3</v>
      </c>
      <c r="AF39" s="50">
        <v>61.2</v>
      </c>
      <c r="AG39" s="64">
        <v>144</v>
      </c>
      <c r="AH39" s="56">
        <f t="shared" si="2"/>
        <v>146.4</v>
      </c>
      <c r="AI39" s="57">
        <f t="shared" si="3"/>
        <v>61.2</v>
      </c>
      <c r="AK39" s="58"/>
    </row>
    <row r="40" spans="1:88" x14ac:dyDescent="0.25">
      <c r="A40" s="68" t="s">
        <v>47</v>
      </c>
      <c r="B40" s="63">
        <v>26.8</v>
      </c>
      <c r="C40" s="63">
        <v>23.5</v>
      </c>
      <c r="D40" s="63">
        <v>23.5</v>
      </c>
      <c r="E40" s="63">
        <v>24</v>
      </c>
      <c r="F40" s="63">
        <v>30</v>
      </c>
      <c r="G40" s="63">
        <v>35</v>
      </c>
      <c r="H40" s="63">
        <v>50</v>
      </c>
      <c r="I40" s="63">
        <v>71.099999999999994</v>
      </c>
      <c r="J40" s="63">
        <v>71.8</v>
      </c>
      <c r="K40" s="63">
        <v>71.8</v>
      </c>
      <c r="L40" s="63">
        <v>71.599999999999994</v>
      </c>
      <c r="M40" s="53">
        <v>68</v>
      </c>
      <c r="N40" s="53">
        <v>70.400000000000006</v>
      </c>
      <c r="O40" s="53">
        <v>59.6</v>
      </c>
      <c r="P40" s="53">
        <v>60</v>
      </c>
      <c r="Q40" s="53">
        <v>60</v>
      </c>
      <c r="R40" s="53">
        <v>50</v>
      </c>
      <c r="S40" s="53">
        <v>46.1</v>
      </c>
      <c r="T40" s="53">
        <v>50</v>
      </c>
      <c r="U40" s="53">
        <v>50</v>
      </c>
      <c r="V40" s="53">
        <v>71</v>
      </c>
      <c r="W40" s="53">
        <v>71.599999999999994</v>
      </c>
      <c r="X40" s="51">
        <v>70.8</v>
      </c>
      <c r="Y40" s="51">
        <v>71</v>
      </c>
      <c r="Z40" s="53">
        <v>70.599999999999994</v>
      </c>
      <c r="AA40" s="53">
        <v>70.599999999999994</v>
      </c>
      <c r="AB40" s="53">
        <v>69.599999999999994</v>
      </c>
      <c r="AC40" s="53">
        <v>70.900000000000006</v>
      </c>
      <c r="AD40" s="53">
        <v>71.5</v>
      </c>
      <c r="AE40" s="53">
        <v>51</v>
      </c>
      <c r="AF40" s="63">
        <v>25.3</v>
      </c>
      <c r="AG40" s="69">
        <v>70</v>
      </c>
      <c r="AH40" s="56">
        <f t="shared" si="2"/>
        <v>71.8</v>
      </c>
      <c r="AI40" s="57">
        <f t="shared" si="3"/>
        <v>23.5</v>
      </c>
      <c r="AK40" s="58"/>
    </row>
    <row r="41" spans="1:88" x14ac:dyDescent="0.25">
      <c r="A41" s="68" t="s">
        <v>48</v>
      </c>
      <c r="B41" s="63">
        <v>67.8</v>
      </c>
      <c r="C41" s="63">
        <v>53.1</v>
      </c>
      <c r="D41" s="63">
        <v>62.4</v>
      </c>
      <c r="E41" s="63">
        <v>54</v>
      </c>
      <c r="F41" s="63">
        <v>52</v>
      </c>
      <c r="G41" s="63">
        <v>52</v>
      </c>
      <c r="H41" s="63">
        <v>54</v>
      </c>
      <c r="I41" s="63">
        <v>54.2</v>
      </c>
      <c r="J41" s="63">
        <v>54.4</v>
      </c>
      <c r="K41" s="63">
        <v>54.4</v>
      </c>
      <c r="L41" s="63">
        <v>68</v>
      </c>
      <c r="M41" s="53">
        <v>67.8</v>
      </c>
      <c r="N41" s="53">
        <v>67.3</v>
      </c>
      <c r="O41" s="53">
        <v>53.3</v>
      </c>
      <c r="P41" s="53">
        <v>67</v>
      </c>
      <c r="Q41" s="53">
        <v>67</v>
      </c>
      <c r="R41" s="53">
        <v>57.5</v>
      </c>
      <c r="S41" s="53">
        <v>58</v>
      </c>
      <c r="T41" s="53">
        <v>58</v>
      </c>
      <c r="U41" s="53">
        <v>58</v>
      </c>
      <c r="V41" s="53">
        <v>63.1</v>
      </c>
      <c r="W41" s="53">
        <v>68.5</v>
      </c>
      <c r="X41" s="51">
        <v>67.8</v>
      </c>
      <c r="Y41" s="51">
        <v>67.7</v>
      </c>
      <c r="Z41" s="53">
        <v>68</v>
      </c>
      <c r="AA41" s="53">
        <v>68</v>
      </c>
      <c r="AB41" s="53">
        <v>67.3</v>
      </c>
      <c r="AC41" s="53">
        <v>67.400000000000006</v>
      </c>
      <c r="AD41" s="53">
        <v>67.5</v>
      </c>
      <c r="AE41" s="53">
        <v>67.8</v>
      </c>
      <c r="AF41" s="63">
        <v>56.2</v>
      </c>
      <c r="AG41" s="69">
        <v>69</v>
      </c>
      <c r="AH41" s="56">
        <f t="shared" si="2"/>
        <v>68.5</v>
      </c>
      <c r="AI41" s="57">
        <f t="shared" si="3"/>
        <v>52</v>
      </c>
      <c r="AK41" s="58"/>
    </row>
    <row r="42" spans="1:88" x14ac:dyDescent="0.25">
      <c r="A42" s="68" t="s">
        <v>49</v>
      </c>
      <c r="B42" s="63">
        <v>60.9</v>
      </c>
      <c r="C42" s="63">
        <v>60.9</v>
      </c>
      <c r="D42" s="63">
        <v>60.9</v>
      </c>
      <c r="E42" s="63">
        <v>60.9</v>
      </c>
      <c r="F42" s="63">
        <v>60</v>
      </c>
      <c r="G42" s="63">
        <v>60</v>
      </c>
      <c r="H42" s="63">
        <v>60</v>
      </c>
      <c r="I42" s="63">
        <v>60.9</v>
      </c>
      <c r="J42" s="63">
        <v>60.9</v>
      </c>
      <c r="K42" s="63">
        <v>60.9</v>
      </c>
      <c r="L42" s="63">
        <v>60.4</v>
      </c>
      <c r="M42" s="53">
        <v>60.7</v>
      </c>
      <c r="N42" s="53">
        <v>60.4</v>
      </c>
      <c r="O42" s="53">
        <v>60.4</v>
      </c>
      <c r="P42" s="53">
        <v>0</v>
      </c>
      <c r="Q42" s="53">
        <v>30</v>
      </c>
      <c r="R42" s="53">
        <v>61.2</v>
      </c>
      <c r="S42" s="53">
        <v>61.2</v>
      </c>
      <c r="T42" s="53">
        <v>61.2</v>
      </c>
      <c r="U42" s="53">
        <v>61.2</v>
      </c>
      <c r="V42" s="53">
        <v>61.2</v>
      </c>
      <c r="W42" s="53">
        <v>61.2</v>
      </c>
      <c r="X42" s="51">
        <v>61.5</v>
      </c>
      <c r="Y42" s="51">
        <v>61.5</v>
      </c>
      <c r="Z42" s="53">
        <v>61.5</v>
      </c>
      <c r="AA42" s="53">
        <v>61.5</v>
      </c>
      <c r="AB42" s="53">
        <v>61.5</v>
      </c>
      <c r="AC42" s="53">
        <v>61.5</v>
      </c>
      <c r="AD42" s="53">
        <v>61.5</v>
      </c>
      <c r="AE42" s="53">
        <v>61.5</v>
      </c>
      <c r="AF42" s="63">
        <v>61.5</v>
      </c>
      <c r="AG42" s="69">
        <v>60</v>
      </c>
      <c r="AH42" s="56">
        <f t="shared" si="2"/>
        <v>61.5</v>
      </c>
      <c r="AI42" s="57">
        <f t="shared" si="3"/>
        <v>0</v>
      </c>
      <c r="AK42" s="58"/>
    </row>
    <row r="43" spans="1:88" x14ac:dyDescent="0.25">
      <c r="A43" s="68" t="s">
        <v>50</v>
      </c>
      <c r="B43" s="63">
        <v>10.7</v>
      </c>
      <c r="C43" s="63">
        <v>10.7</v>
      </c>
      <c r="D43" s="63">
        <v>10.7</v>
      </c>
      <c r="E43" s="63">
        <v>0</v>
      </c>
      <c r="F43" s="63">
        <v>0</v>
      </c>
      <c r="G43" s="63">
        <v>0</v>
      </c>
      <c r="H43" s="63">
        <v>25</v>
      </c>
      <c r="I43" s="63">
        <v>29</v>
      </c>
      <c r="J43" s="63">
        <v>29</v>
      </c>
      <c r="K43" s="63">
        <v>29</v>
      </c>
      <c r="L43" s="63">
        <v>27.9</v>
      </c>
      <c r="M43" s="51">
        <v>27.8</v>
      </c>
      <c r="N43" s="51">
        <v>27.8</v>
      </c>
      <c r="O43" s="51">
        <v>10.3</v>
      </c>
      <c r="P43" s="51">
        <v>10.3</v>
      </c>
      <c r="Q43" s="51">
        <v>10.3</v>
      </c>
      <c r="R43" s="51">
        <v>10.3</v>
      </c>
      <c r="S43" s="51">
        <v>10.5</v>
      </c>
      <c r="T43" s="51">
        <v>10.5</v>
      </c>
      <c r="U43" s="51">
        <v>10.5</v>
      </c>
      <c r="V43" s="51">
        <v>23.3</v>
      </c>
      <c r="W43" s="51">
        <v>23.3</v>
      </c>
      <c r="X43" s="51">
        <v>27.5</v>
      </c>
      <c r="Y43" s="51">
        <v>27.3</v>
      </c>
      <c r="Z43" s="53">
        <v>27</v>
      </c>
      <c r="AA43" s="53">
        <v>27</v>
      </c>
      <c r="AB43" s="53">
        <v>26.8</v>
      </c>
      <c r="AC43" s="53">
        <v>26.8</v>
      </c>
      <c r="AD43" s="53">
        <v>9.1999999999999993</v>
      </c>
      <c r="AE43" s="53">
        <v>9.1999999999999993</v>
      </c>
      <c r="AF43" s="63">
        <v>10.3</v>
      </c>
      <c r="AG43" s="69">
        <v>30</v>
      </c>
      <c r="AH43" s="56">
        <f t="shared" si="2"/>
        <v>29</v>
      </c>
      <c r="AI43" s="57">
        <f t="shared" si="3"/>
        <v>0</v>
      </c>
      <c r="AK43" s="58"/>
    </row>
    <row r="44" spans="1:88" x14ac:dyDescent="0.25">
      <c r="A44" s="68" t="s">
        <v>51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63">
        <v>0</v>
      </c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63">
        <v>18</v>
      </c>
      <c r="C45" s="75">
        <v>18</v>
      </c>
      <c r="D45" s="75">
        <v>18</v>
      </c>
      <c r="E45" s="75">
        <v>18</v>
      </c>
      <c r="F45" s="75">
        <v>18</v>
      </c>
      <c r="G45" s="75">
        <v>18</v>
      </c>
      <c r="H45" s="75">
        <v>18</v>
      </c>
      <c r="I45" s="75">
        <v>18</v>
      </c>
      <c r="J45" s="75">
        <v>18</v>
      </c>
      <c r="K45" s="75">
        <v>18</v>
      </c>
      <c r="L45" s="75">
        <v>18</v>
      </c>
      <c r="M45" s="51">
        <v>18</v>
      </c>
      <c r="N45" s="51">
        <v>18</v>
      </c>
      <c r="O45" s="51">
        <v>18</v>
      </c>
      <c r="P45" s="51">
        <v>18</v>
      </c>
      <c r="Q45" s="51">
        <v>18</v>
      </c>
      <c r="R45" s="51">
        <v>18</v>
      </c>
      <c r="S45" s="51">
        <v>18</v>
      </c>
      <c r="T45" s="51">
        <v>18</v>
      </c>
      <c r="U45" s="51">
        <v>18</v>
      </c>
      <c r="V45" s="51">
        <v>18</v>
      </c>
      <c r="W45" s="51">
        <v>18</v>
      </c>
      <c r="X45" s="51">
        <v>18</v>
      </c>
      <c r="Y45" s="51">
        <v>18</v>
      </c>
      <c r="Z45" s="51">
        <v>18</v>
      </c>
      <c r="AA45" s="51">
        <v>18</v>
      </c>
      <c r="AB45" s="51">
        <v>18</v>
      </c>
      <c r="AC45" s="51">
        <v>18</v>
      </c>
      <c r="AD45" s="51">
        <v>18</v>
      </c>
      <c r="AE45" s="51">
        <v>18</v>
      </c>
      <c r="AF45" s="51">
        <v>18</v>
      </c>
      <c r="AG45" s="69">
        <v>24</v>
      </c>
      <c r="AH45" s="56">
        <f t="shared" si="2"/>
        <v>18</v>
      </c>
      <c r="AI45" s="57">
        <f t="shared" si="3"/>
        <v>18</v>
      </c>
      <c r="AK45" s="58"/>
    </row>
    <row r="46" spans="1:88" x14ac:dyDescent="0.25">
      <c r="A46" s="68" t="s">
        <v>53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>
        <v>14</v>
      </c>
      <c r="C47" s="63">
        <v>14</v>
      </c>
      <c r="D47" s="63">
        <v>14</v>
      </c>
      <c r="E47" s="63">
        <v>14</v>
      </c>
      <c r="F47" s="63">
        <v>14</v>
      </c>
      <c r="G47" s="63">
        <v>14</v>
      </c>
      <c r="H47" s="63">
        <v>14</v>
      </c>
      <c r="I47" s="63">
        <v>14</v>
      </c>
      <c r="J47" s="63">
        <v>14</v>
      </c>
      <c r="K47" s="63">
        <v>14</v>
      </c>
      <c r="L47" s="63">
        <v>14</v>
      </c>
      <c r="M47" s="51">
        <v>14</v>
      </c>
      <c r="N47" s="51">
        <v>14</v>
      </c>
      <c r="O47" s="51">
        <v>14</v>
      </c>
      <c r="P47" s="51">
        <v>14</v>
      </c>
      <c r="Q47" s="51">
        <v>14</v>
      </c>
      <c r="R47" s="51">
        <v>14</v>
      </c>
      <c r="S47" s="51">
        <v>14</v>
      </c>
      <c r="T47" s="51">
        <v>14</v>
      </c>
      <c r="U47" s="51">
        <v>14</v>
      </c>
      <c r="V47" s="51">
        <v>14</v>
      </c>
      <c r="W47" s="51">
        <v>14</v>
      </c>
      <c r="X47" s="51">
        <v>14</v>
      </c>
      <c r="Y47" s="51">
        <v>14</v>
      </c>
      <c r="Z47" s="51">
        <v>14</v>
      </c>
      <c r="AA47" s="51">
        <v>14</v>
      </c>
      <c r="AB47" s="51">
        <v>14</v>
      </c>
      <c r="AC47" s="51">
        <v>14</v>
      </c>
      <c r="AD47" s="51">
        <v>14</v>
      </c>
      <c r="AE47" s="51">
        <v>14</v>
      </c>
      <c r="AF47" s="51">
        <v>14</v>
      </c>
      <c r="AG47" s="69">
        <v>14.1</v>
      </c>
      <c r="AH47" s="56">
        <f t="shared" si="2"/>
        <v>14</v>
      </c>
      <c r="AI47" s="57">
        <f t="shared" si="3"/>
        <v>14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63">
        <v>8</v>
      </c>
      <c r="C48" s="75">
        <v>8</v>
      </c>
      <c r="D48" s="75">
        <v>8</v>
      </c>
      <c r="E48" s="75">
        <v>8</v>
      </c>
      <c r="F48" s="75">
        <v>8</v>
      </c>
      <c r="G48" s="75">
        <v>8</v>
      </c>
      <c r="H48" s="75">
        <v>8</v>
      </c>
      <c r="I48" s="75">
        <v>8</v>
      </c>
      <c r="J48" s="75">
        <v>8</v>
      </c>
      <c r="K48" s="75">
        <v>8</v>
      </c>
      <c r="L48" s="75">
        <v>8</v>
      </c>
      <c r="M48" s="51">
        <v>7</v>
      </c>
      <c r="N48" s="51">
        <v>7</v>
      </c>
      <c r="O48" s="51">
        <v>7</v>
      </c>
      <c r="P48" s="51">
        <v>7</v>
      </c>
      <c r="Q48" s="51">
        <v>7</v>
      </c>
      <c r="R48" s="51">
        <v>7</v>
      </c>
      <c r="S48" s="51">
        <v>7</v>
      </c>
      <c r="T48" s="51">
        <v>7</v>
      </c>
      <c r="U48" s="51">
        <v>7</v>
      </c>
      <c r="V48" s="51">
        <v>7</v>
      </c>
      <c r="W48" s="51">
        <v>7</v>
      </c>
      <c r="X48" s="51">
        <v>7</v>
      </c>
      <c r="Y48" s="51">
        <v>7</v>
      </c>
      <c r="Z48" s="51">
        <v>7</v>
      </c>
      <c r="AA48" s="51">
        <v>7</v>
      </c>
      <c r="AB48" s="51">
        <v>7</v>
      </c>
      <c r="AC48" s="51">
        <v>7</v>
      </c>
      <c r="AD48" s="51">
        <v>7</v>
      </c>
      <c r="AE48" s="51">
        <v>7</v>
      </c>
      <c r="AF48" s="51">
        <v>7</v>
      </c>
      <c r="AG48" s="69">
        <v>14</v>
      </c>
      <c r="AH48" s="56">
        <f t="shared" si="2"/>
        <v>8</v>
      </c>
      <c r="AI48" s="57">
        <f t="shared" si="3"/>
        <v>7</v>
      </c>
      <c r="AK48" s="58"/>
    </row>
    <row r="49" spans="1:37" x14ac:dyDescent="0.25">
      <c r="A49" s="68" t="s">
        <v>56</v>
      </c>
      <c r="B49" s="63">
        <v>9</v>
      </c>
      <c r="C49" s="63">
        <v>9</v>
      </c>
      <c r="D49" s="63">
        <v>9</v>
      </c>
      <c r="E49" s="63">
        <v>9</v>
      </c>
      <c r="F49" s="63">
        <v>9</v>
      </c>
      <c r="G49" s="63">
        <v>9</v>
      </c>
      <c r="H49" s="63">
        <v>9</v>
      </c>
      <c r="I49" s="63">
        <v>9</v>
      </c>
      <c r="J49" s="63">
        <v>9</v>
      </c>
      <c r="K49" s="63">
        <v>9</v>
      </c>
      <c r="L49" s="63">
        <v>9</v>
      </c>
      <c r="M49" s="51">
        <v>9</v>
      </c>
      <c r="N49" s="51">
        <v>9</v>
      </c>
      <c r="O49" s="51">
        <v>9</v>
      </c>
      <c r="P49" s="51">
        <v>9</v>
      </c>
      <c r="Q49" s="51">
        <v>9</v>
      </c>
      <c r="R49" s="51">
        <v>9</v>
      </c>
      <c r="S49" s="51">
        <v>9</v>
      </c>
      <c r="T49" s="51">
        <v>9</v>
      </c>
      <c r="U49" s="51">
        <v>9</v>
      </c>
      <c r="V49" s="51">
        <v>9</v>
      </c>
      <c r="W49" s="51">
        <v>9</v>
      </c>
      <c r="X49" s="51">
        <v>9</v>
      </c>
      <c r="Y49" s="51">
        <v>9</v>
      </c>
      <c r="Z49" s="51">
        <v>9</v>
      </c>
      <c r="AA49" s="51">
        <v>9</v>
      </c>
      <c r="AB49" s="51">
        <v>9</v>
      </c>
      <c r="AC49" s="51">
        <v>9</v>
      </c>
      <c r="AD49" s="51">
        <v>9</v>
      </c>
      <c r="AE49" s="51">
        <v>9</v>
      </c>
      <c r="AF49" s="51">
        <v>9</v>
      </c>
      <c r="AG49" s="69">
        <v>10.050000000000001</v>
      </c>
      <c r="AH49" s="56">
        <f t="shared" si="2"/>
        <v>9</v>
      </c>
      <c r="AI49" s="57">
        <f t="shared" si="3"/>
        <v>9</v>
      </c>
      <c r="AK49" s="58"/>
    </row>
    <row r="50" spans="1:37" x14ac:dyDescent="0.25">
      <c r="A50" s="68" t="s">
        <v>57</v>
      </c>
      <c r="B50" s="63">
        <v>6.2</v>
      </c>
      <c r="C50" s="63">
        <v>6.2</v>
      </c>
      <c r="D50" s="63">
        <v>6.2</v>
      </c>
      <c r="E50" s="63">
        <v>6.2</v>
      </c>
      <c r="F50" s="63">
        <v>6.2</v>
      </c>
      <c r="G50" s="63">
        <v>6.2</v>
      </c>
      <c r="H50" s="63">
        <v>6.2</v>
      </c>
      <c r="I50" s="63">
        <v>6.2</v>
      </c>
      <c r="J50" s="63">
        <v>6.2</v>
      </c>
      <c r="K50" s="63">
        <v>0</v>
      </c>
      <c r="L50" s="63">
        <v>0</v>
      </c>
      <c r="M50" s="51">
        <v>0</v>
      </c>
      <c r="N50" s="51">
        <v>0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9">
        <v>6.2</v>
      </c>
      <c r="AH50" s="56">
        <f t="shared" si="2"/>
        <v>6.2</v>
      </c>
      <c r="AI50" s="57">
        <f t="shared" si="3"/>
        <v>0</v>
      </c>
      <c r="AK50" s="58"/>
    </row>
    <row r="51" spans="1:37" ht="15.75" thickBot="1" x14ac:dyDescent="0.3">
      <c r="A51" s="70" t="s">
        <v>58</v>
      </c>
      <c r="B51" s="78"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v>3.54</v>
      </c>
      <c r="U51" s="78">
        <f t="shared" ref="U51:AG51" si="6">U199</f>
        <v>3.54</v>
      </c>
      <c r="V51" s="78">
        <f t="shared" si="6"/>
        <v>3.54</v>
      </c>
      <c r="W51" s="78">
        <f t="shared" si="6"/>
        <v>3.54</v>
      </c>
      <c r="X51" s="78">
        <v>3.54</v>
      </c>
      <c r="Y51" s="78">
        <f t="shared" si="6"/>
        <v>3.54</v>
      </c>
      <c r="Z51" s="78">
        <v>3.54</v>
      </c>
      <c r="AA51" s="78">
        <f t="shared" si="6"/>
        <v>3.54</v>
      </c>
      <c r="AB51" s="78">
        <f t="shared" si="6"/>
        <v>3.54</v>
      </c>
      <c r="AC51" s="78">
        <f t="shared" si="6"/>
        <v>3.54</v>
      </c>
      <c r="AD51" s="78">
        <f t="shared" si="6"/>
        <v>3.54</v>
      </c>
      <c r="AE51" s="78">
        <f t="shared" si="6"/>
        <v>3.54</v>
      </c>
      <c r="AF51" s="78">
        <f t="shared" si="6"/>
        <v>3.54</v>
      </c>
      <c r="AG51" s="78">
        <f t="shared" si="6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>SUM(B39:B51)</f>
        <v>296.24</v>
      </c>
      <c r="C52" s="74">
        <f t="shared" ref="C52:AF52" si="7">SUM(C39:C51)</f>
        <v>278.14</v>
      </c>
      <c r="D52" s="74">
        <f t="shared" si="7"/>
        <v>286.84000000000003</v>
      </c>
      <c r="E52" s="74">
        <f t="shared" si="7"/>
        <v>283.64</v>
      </c>
      <c r="F52" s="74">
        <f t="shared" si="7"/>
        <v>289.74</v>
      </c>
      <c r="G52" s="74">
        <f t="shared" si="7"/>
        <v>303.74</v>
      </c>
      <c r="H52" s="74">
        <f t="shared" si="7"/>
        <v>357.74</v>
      </c>
      <c r="I52" s="74">
        <f t="shared" si="7"/>
        <v>418.94</v>
      </c>
      <c r="J52" s="74">
        <f t="shared" si="7"/>
        <v>420.53999999999996</v>
      </c>
      <c r="K52" s="74">
        <f t="shared" si="7"/>
        <v>414.34</v>
      </c>
      <c r="L52" s="74">
        <f t="shared" si="7"/>
        <v>426.03999999999996</v>
      </c>
      <c r="M52" s="74">
        <f t="shared" si="7"/>
        <v>422.24</v>
      </c>
      <c r="N52" s="74">
        <f t="shared" si="7"/>
        <v>423.84000000000003</v>
      </c>
      <c r="O52" s="74">
        <f t="shared" si="7"/>
        <v>377.03999999999996</v>
      </c>
      <c r="P52" s="74">
        <f t="shared" si="7"/>
        <v>320.04000000000002</v>
      </c>
      <c r="Q52" s="74">
        <f t="shared" si="7"/>
        <v>345.04</v>
      </c>
      <c r="R52" s="74">
        <f t="shared" si="7"/>
        <v>356.74</v>
      </c>
      <c r="S52" s="74">
        <f t="shared" si="7"/>
        <v>344.84000000000003</v>
      </c>
      <c r="T52" s="74">
        <f t="shared" si="7"/>
        <v>358.44</v>
      </c>
      <c r="U52" s="74">
        <f t="shared" si="7"/>
        <v>381.34000000000003</v>
      </c>
      <c r="V52" s="74">
        <f t="shared" si="7"/>
        <v>422.44</v>
      </c>
      <c r="W52" s="74">
        <f t="shared" si="7"/>
        <v>428.14</v>
      </c>
      <c r="X52" s="74">
        <f t="shared" si="7"/>
        <v>431.14000000000004</v>
      </c>
      <c r="Y52" s="74">
        <f t="shared" si="7"/>
        <v>431.04</v>
      </c>
      <c r="Z52" s="74">
        <f t="shared" si="7"/>
        <v>430.14</v>
      </c>
      <c r="AA52" s="74">
        <f t="shared" si="7"/>
        <v>430.14</v>
      </c>
      <c r="AB52" s="74">
        <f t="shared" si="7"/>
        <v>428.04</v>
      </c>
      <c r="AC52" s="74">
        <f t="shared" si="7"/>
        <v>429.44</v>
      </c>
      <c r="AD52" s="74">
        <f t="shared" si="7"/>
        <v>381.34</v>
      </c>
      <c r="AE52" s="74">
        <f t="shared" si="7"/>
        <v>308.53999999999996</v>
      </c>
      <c r="AF52" s="74">
        <f t="shared" si="7"/>
        <v>272.24</v>
      </c>
      <c r="AG52" s="79">
        <f>SUM(AG39:AG51)</f>
        <v>489.91</v>
      </c>
      <c r="AH52" s="56">
        <f t="shared" si="2"/>
        <v>431.14000000000004</v>
      </c>
      <c r="AI52" s="57">
        <f t="shared" si="3"/>
        <v>272.24</v>
      </c>
      <c r="AK52" s="58"/>
    </row>
    <row r="53" spans="1:37" x14ac:dyDescent="0.25">
      <c r="A53" s="59" t="s">
        <v>60</v>
      </c>
      <c r="B53" s="51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54.3</v>
      </c>
      <c r="M53" s="80">
        <v>60.1</v>
      </c>
      <c r="N53" s="80">
        <v>40</v>
      </c>
      <c r="O53" s="80">
        <v>40</v>
      </c>
      <c r="P53" s="80">
        <v>40</v>
      </c>
      <c r="Q53" s="51">
        <v>30</v>
      </c>
      <c r="R53" s="51">
        <v>20</v>
      </c>
      <c r="S53" s="51">
        <v>0</v>
      </c>
      <c r="T53" s="51">
        <v>0</v>
      </c>
      <c r="U53" s="51">
        <v>0</v>
      </c>
      <c r="V53" s="51">
        <v>14.1</v>
      </c>
      <c r="W53" s="51">
        <v>60.5</v>
      </c>
      <c r="X53" s="51">
        <v>50.4</v>
      </c>
      <c r="Y53" s="51">
        <v>52.3</v>
      </c>
      <c r="Z53" s="51">
        <v>44.9</v>
      </c>
      <c r="AA53" s="51">
        <v>44.9</v>
      </c>
      <c r="AB53" s="51">
        <v>44.9</v>
      </c>
      <c r="AC53" s="51">
        <v>44.9</v>
      </c>
      <c r="AD53" s="51">
        <v>44.9</v>
      </c>
      <c r="AE53" s="51">
        <v>14.2</v>
      </c>
      <c r="AF53" s="51">
        <v>0</v>
      </c>
      <c r="AG53" s="64">
        <v>60</v>
      </c>
      <c r="AH53" s="56">
        <f t="shared" si="2"/>
        <v>60.5</v>
      </c>
      <c r="AI53" s="57">
        <f t="shared" si="3"/>
        <v>0</v>
      </c>
      <c r="AK53" s="58"/>
    </row>
    <row r="54" spans="1:37" x14ac:dyDescent="0.25">
      <c r="A54" s="68" t="s">
        <v>61</v>
      </c>
      <c r="B54" s="5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v>24.6</v>
      </c>
      <c r="M54" s="80">
        <v>28.4</v>
      </c>
      <c r="N54" s="80">
        <v>19</v>
      </c>
      <c r="O54" s="80">
        <v>16.899999999999999</v>
      </c>
      <c r="P54" s="80">
        <v>16.899999999999999</v>
      </c>
      <c r="Q54" s="53">
        <v>15</v>
      </c>
      <c r="R54" s="53">
        <v>10</v>
      </c>
      <c r="S54" s="51">
        <v>0</v>
      </c>
      <c r="T54" s="51">
        <v>0</v>
      </c>
      <c r="U54" s="51">
        <v>0</v>
      </c>
      <c r="V54" s="53">
        <v>5.9</v>
      </c>
      <c r="W54" s="53">
        <v>27.8</v>
      </c>
      <c r="X54" s="51">
        <v>28.6</v>
      </c>
      <c r="Y54" s="51">
        <v>22.5</v>
      </c>
      <c r="Z54" s="53">
        <v>21.9</v>
      </c>
      <c r="AA54" s="53">
        <v>20.9</v>
      </c>
      <c r="AB54" s="53">
        <v>20.100000000000001</v>
      </c>
      <c r="AC54" s="53">
        <v>20.2</v>
      </c>
      <c r="AD54" s="53">
        <v>20.2</v>
      </c>
      <c r="AE54" s="53">
        <v>13.5</v>
      </c>
      <c r="AF54" s="53">
        <v>0</v>
      </c>
      <c r="AG54" s="69">
        <v>32</v>
      </c>
      <c r="AH54" s="56">
        <f t="shared" si="2"/>
        <v>28.6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81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9</v>
      </c>
      <c r="M55" s="82">
        <v>10.4</v>
      </c>
      <c r="N55" s="82">
        <v>7</v>
      </c>
      <c r="O55" s="82">
        <v>6.2</v>
      </c>
      <c r="P55" s="82">
        <v>6.2</v>
      </c>
      <c r="Q55" s="81">
        <v>5</v>
      </c>
      <c r="R55" s="81">
        <v>3.7</v>
      </c>
      <c r="S55" s="51">
        <v>0</v>
      </c>
      <c r="T55" s="51">
        <v>0</v>
      </c>
      <c r="U55" s="51">
        <v>0</v>
      </c>
      <c r="V55" s="81">
        <v>2.2000000000000002</v>
      </c>
      <c r="W55" s="81">
        <v>10.199999999999999</v>
      </c>
      <c r="X55" s="51">
        <v>10.44</v>
      </c>
      <c r="Y55" s="51">
        <v>8.1999999999999993</v>
      </c>
      <c r="Z55" s="81">
        <v>8</v>
      </c>
      <c r="AA55" s="81">
        <v>7.6</v>
      </c>
      <c r="AB55" s="81">
        <v>7.3</v>
      </c>
      <c r="AC55" s="81">
        <v>7.4</v>
      </c>
      <c r="AD55" s="81">
        <v>7.4</v>
      </c>
      <c r="AE55" s="81">
        <v>4.9000000000000004</v>
      </c>
      <c r="AF55" s="81">
        <v>0</v>
      </c>
      <c r="AG55" s="83">
        <v>14</v>
      </c>
      <c r="AH55" s="56">
        <f t="shared" si="2"/>
        <v>10.44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>SUM(C53:C55)</f>
        <v>0</v>
      </c>
      <c r="D56" s="74">
        <f t="shared" ref="D56:AF56" si="8">SUM(D53:D55)</f>
        <v>0</v>
      </c>
      <c r="E56" s="74">
        <f t="shared" si="8"/>
        <v>0</v>
      </c>
      <c r="F56" s="74">
        <f t="shared" si="8"/>
        <v>0</v>
      </c>
      <c r="G56" s="74">
        <f t="shared" si="8"/>
        <v>0</v>
      </c>
      <c r="H56" s="74">
        <f t="shared" si="8"/>
        <v>0</v>
      </c>
      <c r="I56" s="74">
        <f t="shared" si="8"/>
        <v>0</v>
      </c>
      <c r="J56" s="74">
        <f t="shared" si="8"/>
        <v>0</v>
      </c>
      <c r="K56" s="74">
        <f t="shared" si="8"/>
        <v>0</v>
      </c>
      <c r="L56" s="74">
        <f t="shared" si="8"/>
        <v>87.9</v>
      </c>
      <c r="M56" s="74">
        <f t="shared" si="8"/>
        <v>98.9</v>
      </c>
      <c r="N56" s="74">
        <f t="shared" si="8"/>
        <v>66</v>
      </c>
      <c r="O56" s="74">
        <f t="shared" si="8"/>
        <v>63.1</v>
      </c>
      <c r="P56" s="74">
        <f t="shared" si="8"/>
        <v>63.1</v>
      </c>
      <c r="Q56" s="74">
        <f t="shared" si="8"/>
        <v>50</v>
      </c>
      <c r="R56" s="74">
        <f t="shared" si="8"/>
        <v>33.700000000000003</v>
      </c>
      <c r="S56" s="74">
        <f t="shared" si="8"/>
        <v>0</v>
      </c>
      <c r="T56" s="74">
        <f t="shared" si="8"/>
        <v>0</v>
      </c>
      <c r="U56" s="74">
        <f t="shared" si="8"/>
        <v>0</v>
      </c>
      <c r="V56" s="74">
        <f t="shared" si="8"/>
        <v>22.2</v>
      </c>
      <c r="W56" s="74">
        <f t="shared" si="8"/>
        <v>98.5</v>
      </c>
      <c r="X56" s="74">
        <f t="shared" si="8"/>
        <v>89.44</v>
      </c>
      <c r="Y56" s="74">
        <f t="shared" si="8"/>
        <v>83</v>
      </c>
      <c r="Z56" s="74">
        <f t="shared" si="8"/>
        <v>74.8</v>
      </c>
      <c r="AA56" s="74">
        <f t="shared" si="8"/>
        <v>73.399999999999991</v>
      </c>
      <c r="AB56" s="74">
        <f t="shared" si="8"/>
        <v>72.3</v>
      </c>
      <c r="AC56" s="74">
        <f t="shared" si="8"/>
        <v>72.5</v>
      </c>
      <c r="AD56" s="74">
        <f t="shared" si="8"/>
        <v>72.5</v>
      </c>
      <c r="AE56" s="74">
        <f t="shared" si="8"/>
        <v>32.6</v>
      </c>
      <c r="AF56" s="74">
        <f t="shared" si="8"/>
        <v>0</v>
      </c>
      <c r="AG56" s="79">
        <f>SUM(AG53:AG55)</f>
        <v>106</v>
      </c>
      <c r="AH56" s="56">
        <f t="shared" si="2"/>
        <v>98.9</v>
      </c>
      <c r="AI56" s="57">
        <f t="shared" si="3"/>
        <v>0</v>
      </c>
      <c r="AK56" s="58"/>
    </row>
    <row r="57" spans="1:37" x14ac:dyDescent="0.25">
      <c r="A57" s="59" t="s">
        <v>64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51">
        <v>0</v>
      </c>
      <c r="Z58" s="84">
        <v>0</v>
      </c>
      <c r="AA58" s="84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>
        <v>95.3</v>
      </c>
      <c r="C59" s="53">
        <v>98</v>
      </c>
      <c r="D59" s="53">
        <v>75.8</v>
      </c>
      <c r="E59" s="53">
        <v>69</v>
      </c>
      <c r="F59" s="53">
        <v>76</v>
      </c>
      <c r="G59" s="53">
        <v>72</v>
      </c>
      <c r="H59" s="51">
        <v>80</v>
      </c>
      <c r="I59" s="51">
        <v>80</v>
      </c>
      <c r="J59" s="51">
        <v>52</v>
      </c>
      <c r="K59" s="51">
        <v>53.2</v>
      </c>
      <c r="L59" s="51">
        <v>4.0999999999999996</v>
      </c>
      <c r="M59" s="53">
        <v>6.4</v>
      </c>
      <c r="N59" s="53">
        <v>5</v>
      </c>
      <c r="O59" s="53">
        <v>260</v>
      </c>
      <c r="P59" s="53">
        <v>290</v>
      </c>
      <c r="Q59" s="53">
        <v>290</v>
      </c>
      <c r="R59" s="53">
        <v>258</v>
      </c>
      <c r="S59" s="53">
        <v>308</v>
      </c>
      <c r="T59" s="53">
        <v>281</v>
      </c>
      <c r="U59" s="53">
        <v>277</v>
      </c>
      <c r="V59" s="53">
        <v>10</v>
      </c>
      <c r="W59" s="53">
        <v>10</v>
      </c>
      <c r="X59" s="51">
        <v>12.6</v>
      </c>
      <c r="Y59" s="51">
        <v>12.6</v>
      </c>
      <c r="Z59" s="85">
        <v>17</v>
      </c>
      <c r="AA59" s="85">
        <v>38.6</v>
      </c>
      <c r="AB59" s="53">
        <v>22.5</v>
      </c>
      <c r="AC59" s="53">
        <v>30.1</v>
      </c>
      <c r="AD59" s="53">
        <v>35</v>
      </c>
      <c r="AE59" s="53">
        <v>28</v>
      </c>
      <c r="AF59" s="53">
        <v>90</v>
      </c>
      <c r="AG59" s="86"/>
      <c r="AH59" s="56">
        <f t="shared" si="2"/>
        <v>308</v>
      </c>
      <c r="AI59" s="57">
        <f t="shared" si="3"/>
        <v>4.0999999999999996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53">
        <v>38</v>
      </c>
      <c r="N60" s="53">
        <v>30</v>
      </c>
      <c r="O60" s="53">
        <v>35</v>
      </c>
      <c r="P60" s="53">
        <v>45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1">
        <v>34</v>
      </c>
      <c r="Y60" s="51">
        <v>34</v>
      </c>
      <c r="Z60" s="53">
        <v>22</v>
      </c>
      <c r="AA60" s="53">
        <v>20</v>
      </c>
      <c r="AB60" s="53">
        <v>16</v>
      </c>
      <c r="AC60" s="53">
        <v>16</v>
      </c>
      <c r="AD60" s="53">
        <v>15</v>
      </c>
      <c r="AE60" s="53">
        <v>0</v>
      </c>
      <c r="AF60" s="60">
        <v>0</v>
      </c>
      <c r="AG60" s="86"/>
      <c r="AH60" s="56">
        <f t="shared" si="2"/>
        <v>45</v>
      </c>
      <c r="AI60" s="57">
        <f t="shared" si="3"/>
        <v>0</v>
      </c>
      <c r="AK60" s="58"/>
    </row>
    <row r="61" spans="1:37" x14ac:dyDescent="0.25">
      <c r="A61" s="68" t="s">
        <v>68</v>
      </c>
      <c r="B61" s="51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62</v>
      </c>
      <c r="Y61" s="51">
        <v>62</v>
      </c>
      <c r="Z61" s="51">
        <v>64.599999999999994</v>
      </c>
      <c r="AA61" s="51">
        <v>47.3</v>
      </c>
      <c r="AB61" s="51">
        <v>33.200000000000003</v>
      </c>
      <c r="AC61" s="51">
        <v>23.3</v>
      </c>
      <c r="AD61" s="51">
        <v>19</v>
      </c>
      <c r="AE61" s="51">
        <v>0</v>
      </c>
      <c r="AF61" s="51">
        <v>0</v>
      </c>
      <c r="AG61" s="86"/>
      <c r="AH61" s="56">
        <f t="shared" si="2"/>
        <v>64.599999999999994</v>
      </c>
      <c r="AI61" s="57">
        <f t="shared" si="3"/>
        <v>0</v>
      </c>
      <c r="AK61" s="58"/>
    </row>
    <row r="62" spans="1:37" x14ac:dyDescent="0.25">
      <c r="A62" s="68" t="s">
        <v>69</v>
      </c>
      <c r="B62" s="62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51">
        <v>0</v>
      </c>
      <c r="Y62" s="51">
        <v>0</v>
      </c>
      <c r="Z62" s="51">
        <v>0</v>
      </c>
      <c r="AA62" s="51">
        <v>0</v>
      </c>
      <c r="AB62" s="62">
        <v>0</v>
      </c>
      <c r="AC62" s="62">
        <v>0</v>
      </c>
      <c r="AD62" s="62">
        <v>0</v>
      </c>
      <c r="AE62" s="62">
        <v>0</v>
      </c>
      <c r="AF62" s="51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2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51">
        <v>0</v>
      </c>
      <c r="Y63" s="51">
        <v>0</v>
      </c>
      <c r="Z63" s="51">
        <v>0</v>
      </c>
      <c r="AA63" s="51">
        <v>0</v>
      </c>
      <c r="AB63" s="62">
        <v>0</v>
      </c>
      <c r="AC63" s="62">
        <v>0</v>
      </c>
      <c r="AD63" s="62">
        <v>0</v>
      </c>
      <c r="AE63" s="62">
        <v>0</v>
      </c>
      <c r="AF63" s="51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2">
        <v>0</v>
      </c>
      <c r="P64" s="62">
        <v>0</v>
      </c>
      <c r="Q64" s="62">
        <v>0</v>
      </c>
      <c r="R64" s="62">
        <v>0</v>
      </c>
      <c r="S64" s="62">
        <v>0</v>
      </c>
      <c r="T64" s="62">
        <v>0</v>
      </c>
      <c r="U64" s="62">
        <v>0</v>
      </c>
      <c r="V64" s="62">
        <v>0</v>
      </c>
      <c r="W64" s="62">
        <v>0</v>
      </c>
      <c r="X64" s="51">
        <v>0</v>
      </c>
      <c r="Y64" s="51">
        <v>0</v>
      </c>
      <c r="Z64" s="51">
        <v>0</v>
      </c>
      <c r="AA64" s="51">
        <v>0</v>
      </c>
      <c r="AB64" s="60">
        <v>0</v>
      </c>
      <c r="AC64" s="60">
        <v>0</v>
      </c>
      <c r="AD64" s="60">
        <v>0</v>
      </c>
      <c r="AE64" s="60">
        <v>0</v>
      </c>
      <c r="AF64" s="51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2">
        <v>0</v>
      </c>
      <c r="P65" s="62">
        <v>0</v>
      </c>
      <c r="Q65" s="62">
        <v>0</v>
      </c>
      <c r="R65" s="62">
        <v>0</v>
      </c>
      <c r="S65" s="62">
        <v>0</v>
      </c>
      <c r="T65" s="62">
        <v>0</v>
      </c>
      <c r="U65" s="62">
        <v>0</v>
      </c>
      <c r="V65" s="62">
        <v>0</v>
      </c>
      <c r="W65" s="62">
        <v>0</v>
      </c>
      <c r="X65" s="51">
        <v>0</v>
      </c>
      <c r="Y65" s="51">
        <v>0</v>
      </c>
      <c r="Z65" s="51">
        <v>0</v>
      </c>
      <c r="AA65" s="51">
        <v>0</v>
      </c>
      <c r="AB65" s="60">
        <v>0</v>
      </c>
      <c r="AC65" s="60">
        <v>0</v>
      </c>
      <c r="AD65" s="60">
        <v>0</v>
      </c>
      <c r="AE65" s="60">
        <v>0</v>
      </c>
      <c r="AF65" s="51">
        <v>0</v>
      </c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5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51">
        <v>0</v>
      </c>
      <c r="Y66" s="51">
        <v>0</v>
      </c>
      <c r="Z66" s="51">
        <v>0</v>
      </c>
      <c r="AA66" s="51">
        <v>0</v>
      </c>
      <c r="AB66" s="60">
        <v>0</v>
      </c>
      <c r="AC66" s="60">
        <v>0</v>
      </c>
      <c r="AD66" s="60">
        <v>0</v>
      </c>
      <c r="AE66" s="65">
        <v>0</v>
      </c>
      <c r="AF66" s="51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5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51">
        <v>0</v>
      </c>
      <c r="Y67" s="51">
        <v>0</v>
      </c>
      <c r="Z67" s="51">
        <v>0</v>
      </c>
      <c r="AA67" s="51">
        <v>0</v>
      </c>
      <c r="AB67" s="60">
        <v>0</v>
      </c>
      <c r="AC67" s="60">
        <v>0</v>
      </c>
      <c r="AD67" s="60">
        <v>0</v>
      </c>
      <c r="AE67" s="65">
        <v>0</v>
      </c>
      <c r="AF67" s="51">
        <v>0</v>
      </c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95.3</v>
      </c>
      <c r="C68" s="74">
        <f>SUM(C57:C67)</f>
        <v>98</v>
      </c>
      <c r="D68" s="74">
        <f t="shared" ref="D68:AF68" si="9">SUM(D57:D67)</f>
        <v>75.8</v>
      </c>
      <c r="E68" s="74">
        <f t="shared" si="9"/>
        <v>69</v>
      </c>
      <c r="F68" s="74">
        <f t="shared" si="9"/>
        <v>76</v>
      </c>
      <c r="G68" s="74">
        <f t="shared" si="9"/>
        <v>72</v>
      </c>
      <c r="H68" s="74">
        <f t="shared" si="9"/>
        <v>80</v>
      </c>
      <c r="I68" s="74">
        <f t="shared" si="9"/>
        <v>80</v>
      </c>
      <c r="J68" s="74">
        <f t="shared" si="9"/>
        <v>52</v>
      </c>
      <c r="K68" s="74">
        <f t="shared" si="9"/>
        <v>53.2</v>
      </c>
      <c r="L68" s="74">
        <f t="shared" si="9"/>
        <v>4.0999999999999996</v>
      </c>
      <c r="M68" s="74">
        <f t="shared" si="9"/>
        <v>44.4</v>
      </c>
      <c r="N68" s="74">
        <f t="shared" si="9"/>
        <v>35</v>
      </c>
      <c r="O68" s="74">
        <f t="shared" si="9"/>
        <v>295</v>
      </c>
      <c r="P68" s="74">
        <f t="shared" si="9"/>
        <v>335</v>
      </c>
      <c r="Q68" s="74">
        <f t="shared" si="9"/>
        <v>290</v>
      </c>
      <c r="R68" s="74">
        <f t="shared" si="9"/>
        <v>258</v>
      </c>
      <c r="S68" s="74">
        <f t="shared" si="9"/>
        <v>308</v>
      </c>
      <c r="T68" s="74">
        <f t="shared" si="9"/>
        <v>281</v>
      </c>
      <c r="U68" s="74">
        <f t="shared" si="9"/>
        <v>277</v>
      </c>
      <c r="V68" s="74">
        <f t="shared" si="9"/>
        <v>10</v>
      </c>
      <c r="W68" s="74">
        <f t="shared" si="9"/>
        <v>10</v>
      </c>
      <c r="X68" s="74">
        <f t="shared" si="9"/>
        <v>108.6</v>
      </c>
      <c r="Y68" s="74">
        <f t="shared" si="9"/>
        <v>108.6</v>
      </c>
      <c r="Z68" s="74">
        <f t="shared" si="9"/>
        <v>103.6</v>
      </c>
      <c r="AA68" s="74">
        <f t="shared" si="9"/>
        <v>105.9</v>
      </c>
      <c r="AB68" s="74">
        <f t="shared" si="9"/>
        <v>71.7</v>
      </c>
      <c r="AC68" s="74">
        <f t="shared" si="9"/>
        <v>69.400000000000006</v>
      </c>
      <c r="AD68" s="74">
        <f t="shared" si="9"/>
        <v>69</v>
      </c>
      <c r="AE68" s="74">
        <f t="shared" si="9"/>
        <v>28</v>
      </c>
      <c r="AF68" s="74">
        <f t="shared" si="9"/>
        <v>90</v>
      </c>
      <c r="AG68" s="79">
        <f>SUM(AG57:AG67)</f>
        <v>0</v>
      </c>
      <c r="AH68" s="56">
        <f t="shared" si="2"/>
        <v>335</v>
      </c>
      <c r="AI68" s="57">
        <f t="shared" si="3"/>
        <v>4.0999999999999996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0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2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5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0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>SUM(C69:C71)</f>
        <v>0</v>
      </c>
      <c r="D72" s="74">
        <f t="shared" ref="D72:AF72" si="10">SUM(D69:D71)</f>
        <v>0</v>
      </c>
      <c r="E72" s="74">
        <f t="shared" si="10"/>
        <v>0</v>
      </c>
      <c r="F72" s="74">
        <f t="shared" si="10"/>
        <v>0</v>
      </c>
      <c r="G72" s="74">
        <f t="shared" si="10"/>
        <v>0</v>
      </c>
      <c r="H72" s="74">
        <f t="shared" si="10"/>
        <v>0</v>
      </c>
      <c r="I72" s="74">
        <f t="shared" si="10"/>
        <v>0</v>
      </c>
      <c r="J72" s="74">
        <f t="shared" si="10"/>
        <v>0</v>
      </c>
      <c r="K72" s="74">
        <f t="shared" si="10"/>
        <v>0</v>
      </c>
      <c r="L72" s="74">
        <f t="shared" si="10"/>
        <v>0</v>
      </c>
      <c r="M72" s="74">
        <f t="shared" si="10"/>
        <v>0</v>
      </c>
      <c r="N72" s="74">
        <f t="shared" si="10"/>
        <v>0</v>
      </c>
      <c r="O72" s="74">
        <f t="shared" si="10"/>
        <v>0</v>
      </c>
      <c r="P72" s="74">
        <f t="shared" si="10"/>
        <v>0</v>
      </c>
      <c r="Q72" s="74">
        <f t="shared" si="10"/>
        <v>0</v>
      </c>
      <c r="R72" s="74">
        <f t="shared" si="10"/>
        <v>0</v>
      </c>
      <c r="S72" s="74">
        <f t="shared" si="10"/>
        <v>0</v>
      </c>
      <c r="T72" s="74">
        <f t="shared" si="10"/>
        <v>0</v>
      </c>
      <c r="U72" s="74">
        <f t="shared" si="10"/>
        <v>0</v>
      </c>
      <c r="V72" s="74">
        <f t="shared" si="10"/>
        <v>0</v>
      </c>
      <c r="W72" s="74">
        <f t="shared" si="10"/>
        <v>0</v>
      </c>
      <c r="X72" s="74">
        <f t="shared" si="10"/>
        <v>0</v>
      </c>
      <c r="Y72" s="74">
        <f t="shared" si="10"/>
        <v>0</v>
      </c>
      <c r="Z72" s="74">
        <f t="shared" si="10"/>
        <v>0</v>
      </c>
      <c r="AA72" s="74">
        <f t="shared" si="10"/>
        <v>0</v>
      </c>
      <c r="AB72" s="74">
        <f t="shared" si="10"/>
        <v>0</v>
      </c>
      <c r="AC72" s="74">
        <f t="shared" si="10"/>
        <v>0</v>
      </c>
      <c r="AD72" s="74">
        <f t="shared" si="10"/>
        <v>0</v>
      </c>
      <c r="AE72" s="74">
        <f t="shared" si="10"/>
        <v>0</v>
      </c>
      <c r="AF72" s="74">
        <f t="shared" si="10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909.33999999999992</v>
      </c>
      <c r="C73" s="90">
        <f>C68+C56+C52+C38+C72</f>
        <v>873.24</v>
      </c>
      <c r="D73" s="90">
        <f t="shared" ref="D73:AG73" si="11">D68+D56+D52+D38+D72</f>
        <v>858.74</v>
      </c>
      <c r="E73" s="90">
        <f t="shared" si="11"/>
        <v>849.74</v>
      </c>
      <c r="F73" s="90">
        <f t="shared" si="11"/>
        <v>862.84</v>
      </c>
      <c r="G73" s="90">
        <f t="shared" si="11"/>
        <v>872.84</v>
      </c>
      <c r="H73" s="90">
        <f t="shared" si="11"/>
        <v>974.84</v>
      </c>
      <c r="I73" s="90">
        <f t="shared" si="11"/>
        <v>1056.04</v>
      </c>
      <c r="J73" s="90">
        <f t="shared" si="11"/>
        <v>1179.6399999999999</v>
      </c>
      <c r="K73" s="90">
        <f t="shared" si="11"/>
        <v>1304.6399999999999</v>
      </c>
      <c r="L73" s="90">
        <f t="shared" si="11"/>
        <v>1375.1399999999999</v>
      </c>
      <c r="M73" s="90">
        <f t="shared" si="11"/>
        <v>1418.24</v>
      </c>
      <c r="N73" s="90">
        <f t="shared" si="11"/>
        <v>1367.44</v>
      </c>
      <c r="O73" s="90">
        <f t="shared" si="11"/>
        <v>1317.6399999999999</v>
      </c>
      <c r="P73" s="90">
        <f t="shared" si="11"/>
        <v>1250.6400000000001</v>
      </c>
      <c r="Q73" s="90">
        <f t="shared" si="11"/>
        <v>1207.54</v>
      </c>
      <c r="R73" s="90">
        <f t="shared" si="11"/>
        <v>1190.94</v>
      </c>
      <c r="S73" s="90">
        <f t="shared" si="11"/>
        <v>1173.04</v>
      </c>
      <c r="T73" s="90">
        <f t="shared" si="11"/>
        <v>1191.94</v>
      </c>
      <c r="U73" s="90">
        <f t="shared" si="11"/>
        <v>1220.8400000000001</v>
      </c>
      <c r="V73" s="90">
        <f t="shared" si="11"/>
        <v>1277.1399999999999</v>
      </c>
      <c r="W73" s="90">
        <f t="shared" si="11"/>
        <v>1429.14</v>
      </c>
      <c r="X73" s="90">
        <f t="shared" si="11"/>
        <v>1519.7800000000002</v>
      </c>
      <c r="Y73" s="90">
        <f t="shared" si="11"/>
        <v>1518.24</v>
      </c>
      <c r="Z73" s="90">
        <f t="shared" si="11"/>
        <v>1449.1399999999999</v>
      </c>
      <c r="AA73" s="90">
        <f t="shared" si="11"/>
        <v>1381.04</v>
      </c>
      <c r="AB73" s="90">
        <f t="shared" si="11"/>
        <v>1288.44</v>
      </c>
      <c r="AC73" s="90">
        <f t="shared" si="11"/>
        <v>1217.74</v>
      </c>
      <c r="AD73" s="90">
        <f t="shared" si="11"/>
        <v>1128.7399999999998</v>
      </c>
      <c r="AE73" s="90">
        <f t="shared" si="11"/>
        <v>991.04</v>
      </c>
      <c r="AF73" s="90">
        <f t="shared" si="11"/>
        <v>888.44</v>
      </c>
      <c r="AG73" s="90">
        <f t="shared" si="11"/>
        <v>2144.14</v>
      </c>
      <c r="AH73" s="56">
        <f t="shared" si="2"/>
        <v>1519.7800000000002</v>
      </c>
      <c r="AI73" s="57">
        <f t="shared" si="3"/>
        <v>849.74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>
        <v>20</v>
      </c>
      <c r="N74" s="92">
        <v>20</v>
      </c>
      <c r="O74" s="92">
        <v>20</v>
      </c>
      <c r="P74" s="92">
        <v>20</v>
      </c>
      <c r="Q74" s="92">
        <v>20</v>
      </c>
      <c r="R74" s="92">
        <v>20</v>
      </c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20</v>
      </c>
      <c r="AI74" s="57">
        <f t="shared" si="3"/>
        <v>20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B72+B68+B56+B52+B38+B74</f>
        <v>909.33999999999992</v>
      </c>
      <c r="C75" s="90">
        <f>C73+C74</f>
        <v>873.24</v>
      </c>
      <c r="D75" s="90">
        <f t="shared" ref="D75:AF75" si="12">D72+D68+D56+D52+D38+D74</f>
        <v>858.74</v>
      </c>
      <c r="E75" s="90">
        <f t="shared" si="12"/>
        <v>849.74</v>
      </c>
      <c r="F75" s="90">
        <f t="shared" si="12"/>
        <v>862.84</v>
      </c>
      <c r="G75" s="90">
        <f t="shared" si="12"/>
        <v>872.84</v>
      </c>
      <c r="H75" s="90">
        <f t="shared" si="12"/>
        <v>974.84</v>
      </c>
      <c r="I75" s="90">
        <f t="shared" si="12"/>
        <v>1056.04</v>
      </c>
      <c r="J75" s="90">
        <f t="shared" si="12"/>
        <v>1179.6399999999999</v>
      </c>
      <c r="K75" s="90">
        <f t="shared" si="12"/>
        <v>1304.6399999999999</v>
      </c>
      <c r="L75" s="90">
        <f t="shared" si="12"/>
        <v>1375.1399999999999</v>
      </c>
      <c r="M75" s="90">
        <f t="shared" si="12"/>
        <v>1438.24</v>
      </c>
      <c r="N75" s="90">
        <f t="shared" si="12"/>
        <v>1387.44</v>
      </c>
      <c r="O75" s="90">
        <f t="shared" si="12"/>
        <v>1337.6399999999999</v>
      </c>
      <c r="P75" s="90">
        <f t="shared" si="12"/>
        <v>1270.6400000000001</v>
      </c>
      <c r="Q75" s="90">
        <f t="shared" si="12"/>
        <v>1227.54</v>
      </c>
      <c r="R75" s="90">
        <f t="shared" si="12"/>
        <v>1210.94</v>
      </c>
      <c r="S75" s="90">
        <f t="shared" si="12"/>
        <v>1173.04</v>
      </c>
      <c r="T75" s="90">
        <f t="shared" si="12"/>
        <v>1191.94</v>
      </c>
      <c r="U75" s="90">
        <f t="shared" si="12"/>
        <v>1220.8400000000001</v>
      </c>
      <c r="V75" s="90">
        <f t="shared" si="12"/>
        <v>1277.1399999999999</v>
      </c>
      <c r="W75" s="90">
        <f t="shared" si="12"/>
        <v>1429.14</v>
      </c>
      <c r="X75" s="90">
        <f t="shared" si="12"/>
        <v>1519.7800000000002</v>
      </c>
      <c r="Y75" s="90">
        <f t="shared" si="12"/>
        <v>1518.24</v>
      </c>
      <c r="Z75" s="90">
        <f t="shared" si="12"/>
        <v>1449.1399999999999</v>
      </c>
      <c r="AA75" s="90">
        <f t="shared" si="12"/>
        <v>1381.04</v>
      </c>
      <c r="AB75" s="90">
        <f t="shared" si="12"/>
        <v>1288.44</v>
      </c>
      <c r="AC75" s="90">
        <f t="shared" si="12"/>
        <v>1217.74</v>
      </c>
      <c r="AD75" s="90">
        <f t="shared" si="12"/>
        <v>1128.7399999999998</v>
      </c>
      <c r="AE75" s="90">
        <f t="shared" si="12"/>
        <v>991.04</v>
      </c>
      <c r="AF75" s="90">
        <f t="shared" si="12"/>
        <v>888.44</v>
      </c>
      <c r="AG75" s="79">
        <f>AG72+AG68+AG56+AG52+AG38+AG74</f>
        <v>2144.14</v>
      </c>
      <c r="AH75" s="56">
        <f t="shared" si="2"/>
        <v>1519.7800000000002</v>
      </c>
      <c r="AI75" s="57">
        <f t="shared" si="3"/>
        <v>849.74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>IF(C60&lt;0,C60*-1,0)</f>
        <v>0</v>
      </c>
      <c r="D76" s="60">
        <f t="shared" ref="D76:AF76" si="13">IF(D60&lt;0,D60*-1,0)</f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4"/>
      <c r="AH76" s="56">
        <f t="shared" ref="AH76:AH91" si="14">MAX(B76:AF76)</f>
        <v>0</v>
      </c>
      <c r="AI76" s="57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>IF(C58&lt;0,C58*-1,0)</f>
        <v>0</v>
      </c>
      <c r="D77" s="60">
        <f t="shared" ref="D77:AF77" si="16">IF(D58&lt;0,D58*-1,0)</f>
        <v>0</v>
      </c>
      <c r="E77" s="60">
        <f t="shared" si="16"/>
        <v>0</v>
      </c>
      <c r="F77" s="60">
        <f t="shared" si="16"/>
        <v>0</v>
      </c>
      <c r="G77" s="60">
        <f t="shared" si="16"/>
        <v>0</v>
      </c>
      <c r="H77" s="60">
        <f t="shared" si="16"/>
        <v>0</v>
      </c>
      <c r="I77" s="60">
        <f t="shared" si="16"/>
        <v>0</v>
      </c>
      <c r="J77" s="60">
        <f t="shared" si="16"/>
        <v>0</v>
      </c>
      <c r="K77" s="60">
        <f t="shared" si="16"/>
        <v>0</v>
      </c>
      <c r="L77" s="60">
        <f t="shared" si="16"/>
        <v>0</v>
      </c>
      <c r="M77" s="60">
        <f t="shared" si="16"/>
        <v>0</v>
      </c>
      <c r="N77" s="60">
        <f t="shared" si="16"/>
        <v>0</v>
      </c>
      <c r="O77" s="60">
        <f t="shared" si="16"/>
        <v>0</v>
      </c>
      <c r="P77" s="60">
        <f t="shared" si="16"/>
        <v>0</v>
      </c>
      <c r="Q77" s="60">
        <f t="shared" si="16"/>
        <v>0</v>
      </c>
      <c r="R77" s="60">
        <f t="shared" si="16"/>
        <v>0</v>
      </c>
      <c r="S77" s="60">
        <f t="shared" si="16"/>
        <v>0</v>
      </c>
      <c r="T77" s="60">
        <f t="shared" si="16"/>
        <v>0</v>
      </c>
      <c r="U77" s="60">
        <f t="shared" si="16"/>
        <v>0</v>
      </c>
      <c r="V77" s="60">
        <f t="shared" si="16"/>
        <v>0</v>
      </c>
      <c r="W77" s="60">
        <f t="shared" si="16"/>
        <v>0</v>
      </c>
      <c r="X77" s="60">
        <f t="shared" si="16"/>
        <v>0</v>
      </c>
      <c r="Y77" s="60">
        <f t="shared" si="16"/>
        <v>0</v>
      </c>
      <c r="Z77" s="60">
        <f t="shared" si="16"/>
        <v>0</v>
      </c>
      <c r="AA77" s="60">
        <f t="shared" si="16"/>
        <v>0</v>
      </c>
      <c r="AB77" s="60">
        <f t="shared" si="16"/>
        <v>0</v>
      </c>
      <c r="AC77" s="60">
        <f t="shared" si="16"/>
        <v>0</v>
      </c>
      <c r="AD77" s="60">
        <f t="shared" si="16"/>
        <v>0</v>
      </c>
      <c r="AE77" s="60">
        <f t="shared" si="16"/>
        <v>0</v>
      </c>
      <c r="AF77" s="60">
        <f t="shared" si="16"/>
        <v>0</v>
      </c>
      <c r="AG77" s="69"/>
      <c r="AH77" s="56">
        <f t="shared" si="14"/>
        <v>0</v>
      </c>
      <c r="AI77" s="57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>IF(C61&lt;0,C61*-1,0)</f>
        <v>0</v>
      </c>
      <c r="D78" s="60">
        <f t="shared" ref="D78:AF78" si="17">IF(D61&lt;0,D61*-1,0)</f>
        <v>0</v>
      </c>
      <c r="E78" s="60">
        <f t="shared" si="17"/>
        <v>0</v>
      </c>
      <c r="F78" s="60">
        <f t="shared" si="17"/>
        <v>0</v>
      </c>
      <c r="G78" s="60">
        <f t="shared" si="17"/>
        <v>0</v>
      </c>
      <c r="H78" s="60">
        <f t="shared" si="17"/>
        <v>0</v>
      </c>
      <c r="I78" s="60">
        <f t="shared" si="17"/>
        <v>0</v>
      </c>
      <c r="J78" s="60">
        <f t="shared" si="17"/>
        <v>0</v>
      </c>
      <c r="K78" s="60">
        <f t="shared" si="17"/>
        <v>0</v>
      </c>
      <c r="L78" s="60">
        <f t="shared" si="17"/>
        <v>0</v>
      </c>
      <c r="M78" s="60">
        <f t="shared" si="17"/>
        <v>0</v>
      </c>
      <c r="N78" s="60">
        <f t="shared" si="17"/>
        <v>0</v>
      </c>
      <c r="O78" s="60">
        <f t="shared" si="17"/>
        <v>0</v>
      </c>
      <c r="P78" s="60">
        <f t="shared" si="17"/>
        <v>0</v>
      </c>
      <c r="Q78" s="60">
        <f t="shared" si="17"/>
        <v>0</v>
      </c>
      <c r="R78" s="60">
        <f t="shared" si="17"/>
        <v>0</v>
      </c>
      <c r="S78" s="60">
        <f t="shared" si="17"/>
        <v>0</v>
      </c>
      <c r="T78" s="60">
        <f t="shared" si="17"/>
        <v>0</v>
      </c>
      <c r="U78" s="60">
        <f t="shared" si="17"/>
        <v>0</v>
      </c>
      <c r="V78" s="60">
        <f t="shared" si="17"/>
        <v>0</v>
      </c>
      <c r="W78" s="60">
        <f t="shared" si="17"/>
        <v>0</v>
      </c>
      <c r="X78" s="60">
        <f t="shared" si="17"/>
        <v>0</v>
      </c>
      <c r="Y78" s="60">
        <f t="shared" si="17"/>
        <v>0</v>
      </c>
      <c r="Z78" s="60">
        <f t="shared" si="17"/>
        <v>0</v>
      </c>
      <c r="AA78" s="60">
        <f t="shared" si="17"/>
        <v>0</v>
      </c>
      <c r="AB78" s="60">
        <f t="shared" si="17"/>
        <v>0</v>
      </c>
      <c r="AC78" s="60">
        <f t="shared" si="17"/>
        <v>0</v>
      </c>
      <c r="AD78" s="60">
        <f t="shared" si="17"/>
        <v>0</v>
      </c>
      <c r="AE78" s="60">
        <f t="shared" si="17"/>
        <v>0</v>
      </c>
      <c r="AF78" s="60">
        <f t="shared" si="17"/>
        <v>0</v>
      </c>
      <c r="AG78" s="93"/>
      <c r="AH78" s="56">
        <f t="shared" si="14"/>
        <v>0</v>
      </c>
      <c r="AI78" s="57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0</v>
      </c>
      <c r="C79" s="60">
        <f>IF(C59&lt;0,C59*-1,0)</f>
        <v>0</v>
      </c>
      <c r="D79" s="60">
        <f t="shared" ref="D79:AF79" si="18">IF(D59&lt;0,D59*-1,0)</f>
        <v>0</v>
      </c>
      <c r="E79" s="60">
        <f t="shared" si="18"/>
        <v>0</v>
      </c>
      <c r="F79" s="60">
        <f t="shared" si="18"/>
        <v>0</v>
      </c>
      <c r="G79" s="60">
        <f t="shared" si="18"/>
        <v>0</v>
      </c>
      <c r="H79" s="60">
        <f t="shared" si="18"/>
        <v>0</v>
      </c>
      <c r="I79" s="60">
        <f t="shared" si="18"/>
        <v>0</v>
      </c>
      <c r="J79" s="60">
        <f t="shared" si="18"/>
        <v>0</v>
      </c>
      <c r="K79" s="60">
        <f t="shared" si="18"/>
        <v>0</v>
      </c>
      <c r="L79" s="60">
        <f t="shared" si="18"/>
        <v>0</v>
      </c>
      <c r="M79" s="60">
        <f t="shared" si="18"/>
        <v>0</v>
      </c>
      <c r="N79" s="60">
        <f t="shared" si="18"/>
        <v>0</v>
      </c>
      <c r="O79" s="60">
        <f t="shared" si="18"/>
        <v>0</v>
      </c>
      <c r="P79" s="60">
        <f t="shared" si="18"/>
        <v>0</v>
      </c>
      <c r="Q79" s="60">
        <f t="shared" si="18"/>
        <v>0</v>
      </c>
      <c r="R79" s="60">
        <f t="shared" si="18"/>
        <v>0</v>
      </c>
      <c r="S79" s="60">
        <f t="shared" si="18"/>
        <v>0</v>
      </c>
      <c r="T79" s="60">
        <f t="shared" si="18"/>
        <v>0</v>
      </c>
      <c r="U79" s="60">
        <f t="shared" si="18"/>
        <v>0</v>
      </c>
      <c r="V79" s="60">
        <f t="shared" si="18"/>
        <v>0</v>
      </c>
      <c r="W79" s="60">
        <f t="shared" si="18"/>
        <v>0</v>
      </c>
      <c r="X79" s="60">
        <f t="shared" si="18"/>
        <v>0</v>
      </c>
      <c r="Y79" s="60">
        <f t="shared" si="18"/>
        <v>0</v>
      </c>
      <c r="Z79" s="60">
        <f t="shared" si="18"/>
        <v>0</v>
      </c>
      <c r="AA79" s="60">
        <f t="shared" si="18"/>
        <v>0</v>
      </c>
      <c r="AB79" s="60">
        <f t="shared" si="18"/>
        <v>0</v>
      </c>
      <c r="AC79" s="60">
        <f t="shared" si="18"/>
        <v>0</v>
      </c>
      <c r="AD79" s="60">
        <f t="shared" si="18"/>
        <v>0</v>
      </c>
      <c r="AE79" s="60">
        <f t="shared" si="18"/>
        <v>0</v>
      </c>
      <c r="AF79" s="60">
        <f t="shared" si="18"/>
        <v>0</v>
      </c>
      <c r="AG79" s="93"/>
      <c r="AH79" s="56">
        <f t="shared" si="14"/>
        <v>0</v>
      </c>
      <c r="AI79" s="57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>IF(C57&lt;0,C57*-1,0)</f>
        <v>0</v>
      </c>
      <c r="D80" s="60">
        <f t="shared" ref="D80:AF80" si="19">IF(D57&lt;0,D57*-1,0)</f>
        <v>0</v>
      </c>
      <c r="E80" s="60">
        <f t="shared" si="19"/>
        <v>0</v>
      </c>
      <c r="F80" s="60">
        <f t="shared" si="19"/>
        <v>0</v>
      </c>
      <c r="G80" s="60">
        <f t="shared" si="19"/>
        <v>0</v>
      </c>
      <c r="H80" s="60">
        <f t="shared" si="19"/>
        <v>0</v>
      </c>
      <c r="I80" s="60">
        <f t="shared" si="19"/>
        <v>0</v>
      </c>
      <c r="J80" s="60">
        <f t="shared" si="19"/>
        <v>0</v>
      </c>
      <c r="K80" s="60">
        <f t="shared" si="19"/>
        <v>0</v>
      </c>
      <c r="L80" s="60">
        <f t="shared" si="19"/>
        <v>0</v>
      </c>
      <c r="M80" s="60">
        <f t="shared" si="19"/>
        <v>0</v>
      </c>
      <c r="N80" s="60">
        <f t="shared" si="19"/>
        <v>0</v>
      </c>
      <c r="O80" s="60">
        <f t="shared" si="19"/>
        <v>0</v>
      </c>
      <c r="P80" s="60">
        <f t="shared" si="19"/>
        <v>0</v>
      </c>
      <c r="Q80" s="60">
        <f t="shared" si="19"/>
        <v>0</v>
      </c>
      <c r="R80" s="60">
        <f t="shared" si="19"/>
        <v>0</v>
      </c>
      <c r="S80" s="60">
        <f t="shared" si="19"/>
        <v>0</v>
      </c>
      <c r="T80" s="60">
        <f t="shared" si="19"/>
        <v>0</v>
      </c>
      <c r="U80" s="60">
        <f t="shared" si="19"/>
        <v>0</v>
      </c>
      <c r="V80" s="60">
        <f t="shared" si="19"/>
        <v>0</v>
      </c>
      <c r="W80" s="60">
        <f t="shared" si="19"/>
        <v>0</v>
      </c>
      <c r="X80" s="60">
        <f t="shared" si="19"/>
        <v>0</v>
      </c>
      <c r="Y80" s="60">
        <f t="shared" si="19"/>
        <v>0</v>
      </c>
      <c r="Z80" s="60">
        <f t="shared" si="19"/>
        <v>0</v>
      </c>
      <c r="AA80" s="60">
        <f t="shared" si="19"/>
        <v>0</v>
      </c>
      <c r="AB80" s="60">
        <f t="shared" si="19"/>
        <v>0</v>
      </c>
      <c r="AC80" s="60">
        <f t="shared" si="19"/>
        <v>0</v>
      </c>
      <c r="AD80" s="60">
        <f t="shared" si="19"/>
        <v>0</v>
      </c>
      <c r="AE80" s="60">
        <f t="shared" si="19"/>
        <v>0</v>
      </c>
      <c r="AF80" s="60">
        <f t="shared" si="19"/>
        <v>0</v>
      </c>
      <c r="AG80" s="93"/>
      <c r="AH80" s="56">
        <f t="shared" si="14"/>
        <v>0</v>
      </c>
      <c r="AI80" s="57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51"/>
      <c r="T81" s="51"/>
      <c r="U81" s="51"/>
      <c r="V81" s="51"/>
      <c r="W81" s="51"/>
      <c r="X81" s="51"/>
      <c r="Y81" s="51"/>
      <c r="Z81" s="51"/>
      <c r="AA81" s="51"/>
      <c r="AB81" s="65"/>
      <c r="AC81" s="65"/>
      <c r="AD81" s="65"/>
      <c r="AE81" s="65"/>
      <c r="AF81" s="65"/>
      <c r="AG81" s="88"/>
      <c r="AH81" s="56">
        <f t="shared" si="14"/>
        <v>0</v>
      </c>
      <c r="AI81" s="57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>SUM(B76:B81)</f>
        <v>0</v>
      </c>
      <c r="C82" s="74">
        <f t="shared" ref="C82:AG82" si="20">SUM(C76:C81)</f>
        <v>0</v>
      </c>
      <c r="D82" s="74">
        <f t="shared" si="20"/>
        <v>0</v>
      </c>
      <c r="E82" s="74">
        <f t="shared" si="20"/>
        <v>0</v>
      </c>
      <c r="F82" s="74">
        <f t="shared" si="20"/>
        <v>0</v>
      </c>
      <c r="G82" s="74">
        <f t="shared" si="20"/>
        <v>0</v>
      </c>
      <c r="H82" s="74">
        <f t="shared" si="20"/>
        <v>0</v>
      </c>
      <c r="I82" s="74">
        <f t="shared" si="20"/>
        <v>0</v>
      </c>
      <c r="J82" s="74">
        <f t="shared" si="20"/>
        <v>0</v>
      </c>
      <c r="K82" s="74">
        <f t="shared" si="20"/>
        <v>0</v>
      </c>
      <c r="L82" s="74">
        <f t="shared" si="20"/>
        <v>0</v>
      </c>
      <c r="M82" s="74">
        <f t="shared" si="20"/>
        <v>0</v>
      </c>
      <c r="N82" s="74">
        <f t="shared" si="20"/>
        <v>0</v>
      </c>
      <c r="O82" s="74">
        <f t="shared" si="20"/>
        <v>0</v>
      </c>
      <c r="P82" s="74">
        <f t="shared" si="20"/>
        <v>0</v>
      </c>
      <c r="Q82" s="74">
        <f t="shared" si="20"/>
        <v>0</v>
      </c>
      <c r="R82" s="74">
        <f t="shared" si="20"/>
        <v>0</v>
      </c>
      <c r="S82" s="74">
        <f t="shared" si="20"/>
        <v>0</v>
      </c>
      <c r="T82" s="74">
        <f t="shared" si="20"/>
        <v>0</v>
      </c>
      <c r="U82" s="74">
        <f t="shared" si="20"/>
        <v>0</v>
      </c>
      <c r="V82" s="74">
        <f t="shared" si="20"/>
        <v>0</v>
      </c>
      <c r="W82" s="74">
        <f t="shared" si="20"/>
        <v>0</v>
      </c>
      <c r="X82" s="74">
        <f t="shared" si="20"/>
        <v>0</v>
      </c>
      <c r="Y82" s="74">
        <f t="shared" si="20"/>
        <v>0</v>
      </c>
      <c r="Z82" s="74">
        <f t="shared" si="20"/>
        <v>0</v>
      </c>
      <c r="AA82" s="74">
        <f t="shared" si="20"/>
        <v>0</v>
      </c>
      <c r="AB82" s="74">
        <f t="shared" si="20"/>
        <v>0</v>
      </c>
      <c r="AC82" s="74">
        <f t="shared" si="20"/>
        <v>0</v>
      </c>
      <c r="AD82" s="74">
        <f t="shared" si="20"/>
        <v>0</v>
      </c>
      <c r="AE82" s="74">
        <f t="shared" si="20"/>
        <v>0</v>
      </c>
      <c r="AF82" s="74">
        <f t="shared" si="20"/>
        <v>0</v>
      </c>
      <c r="AG82" s="79">
        <f t="shared" si="20"/>
        <v>0</v>
      </c>
      <c r="AH82" s="56">
        <f t="shared" si="14"/>
        <v>0</v>
      </c>
      <c r="AI82" s="57">
        <f t="shared" si="15"/>
        <v>0</v>
      </c>
      <c r="AK82" s="58"/>
    </row>
    <row r="83" spans="1:88" s="1" customFormat="1" ht="15.75" thickBot="1" x14ac:dyDescent="0.3">
      <c r="A83" s="73" t="s">
        <v>87</v>
      </c>
      <c r="B83" s="74">
        <f>SUM(B70:B82)</f>
        <v>1818.6799999999998</v>
      </c>
      <c r="C83" s="74">
        <f t="shared" ref="C83:AG83" si="21">SUM(C70:C82)</f>
        <v>1746.48</v>
      </c>
      <c r="D83" s="74">
        <f t="shared" si="21"/>
        <v>1717.48</v>
      </c>
      <c r="E83" s="74">
        <f t="shared" si="21"/>
        <v>1699.48</v>
      </c>
      <c r="F83" s="74">
        <f t="shared" si="21"/>
        <v>1725.68</v>
      </c>
      <c r="G83" s="74">
        <f t="shared" si="21"/>
        <v>1745.68</v>
      </c>
      <c r="H83" s="74">
        <f t="shared" si="21"/>
        <v>1949.68</v>
      </c>
      <c r="I83" s="74">
        <f t="shared" si="21"/>
        <v>2112.08</v>
      </c>
      <c r="J83" s="74">
        <f t="shared" si="21"/>
        <v>2359.2799999999997</v>
      </c>
      <c r="K83" s="74">
        <f t="shared" si="21"/>
        <v>2609.2799999999997</v>
      </c>
      <c r="L83" s="74">
        <f t="shared" si="21"/>
        <v>2750.2799999999997</v>
      </c>
      <c r="M83" s="74">
        <f t="shared" si="21"/>
        <v>2876.48</v>
      </c>
      <c r="N83" s="74">
        <f t="shared" si="21"/>
        <v>2774.88</v>
      </c>
      <c r="O83" s="74">
        <f t="shared" si="21"/>
        <v>2675.2799999999997</v>
      </c>
      <c r="P83" s="74">
        <f t="shared" si="21"/>
        <v>2541.2800000000002</v>
      </c>
      <c r="Q83" s="74">
        <f t="shared" si="21"/>
        <v>2455.08</v>
      </c>
      <c r="R83" s="74">
        <f t="shared" si="21"/>
        <v>2421.88</v>
      </c>
      <c r="S83" s="74">
        <f t="shared" si="21"/>
        <v>2346.08</v>
      </c>
      <c r="T83" s="74">
        <f t="shared" si="21"/>
        <v>2383.88</v>
      </c>
      <c r="U83" s="74">
        <f t="shared" si="21"/>
        <v>2441.6800000000003</v>
      </c>
      <c r="V83" s="74">
        <f t="shared" si="21"/>
        <v>2554.2799999999997</v>
      </c>
      <c r="W83" s="74">
        <f t="shared" si="21"/>
        <v>2858.28</v>
      </c>
      <c r="X83" s="74">
        <f t="shared" si="21"/>
        <v>3039.5600000000004</v>
      </c>
      <c r="Y83" s="74">
        <f t="shared" si="21"/>
        <v>3036.48</v>
      </c>
      <c r="Z83" s="74">
        <f t="shared" si="21"/>
        <v>2898.2799999999997</v>
      </c>
      <c r="AA83" s="74">
        <f t="shared" si="21"/>
        <v>2762.08</v>
      </c>
      <c r="AB83" s="74">
        <f t="shared" si="21"/>
        <v>2576.88</v>
      </c>
      <c r="AC83" s="74">
        <f t="shared" si="21"/>
        <v>2435.48</v>
      </c>
      <c r="AD83" s="74">
        <f t="shared" si="21"/>
        <v>2257.4799999999996</v>
      </c>
      <c r="AE83" s="74">
        <f t="shared" si="21"/>
        <v>1982.08</v>
      </c>
      <c r="AF83" s="74">
        <f t="shared" si="21"/>
        <v>1776.88</v>
      </c>
      <c r="AG83" s="79">
        <f t="shared" si="21"/>
        <v>4360.08</v>
      </c>
      <c r="AH83" s="56">
        <f t="shared" si="14"/>
        <v>3039.5600000000004</v>
      </c>
      <c r="AI83" s="57">
        <f t="shared" si="15"/>
        <v>1699.48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6">
        <v>50.072000000000003</v>
      </c>
      <c r="C84" s="96">
        <v>50.042999999999999</v>
      </c>
      <c r="D84" s="97">
        <v>50.033000000000001</v>
      </c>
      <c r="E84" s="97">
        <v>50.04</v>
      </c>
      <c r="F84" s="97">
        <v>50.075000000000003</v>
      </c>
      <c r="G84" s="97">
        <v>50.039000000000001</v>
      </c>
      <c r="H84" s="97">
        <v>50.06</v>
      </c>
      <c r="I84" s="97">
        <v>49.987000000000002</v>
      </c>
      <c r="J84" s="97">
        <v>49.904000000000003</v>
      </c>
      <c r="K84" s="97">
        <v>49.893999999999998</v>
      </c>
      <c r="L84" s="97">
        <v>49.908000000000001</v>
      </c>
      <c r="M84" s="97">
        <v>49.764000000000003</v>
      </c>
      <c r="N84" s="97">
        <v>50.018999999999998</v>
      </c>
      <c r="O84" s="97">
        <v>49.98</v>
      </c>
      <c r="P84" s="97">
        <v>50.027000000000001</v>
      </c>
      <c r="Q84" s="97">
        <v>49.98</v>
      </c>
      <c r="R84" s="97">
        <v>50.024999999999999</v>
      </c>
      <c r="S84" s="97">
        <v>50</v>
      </c>
      <c r="T84" s="97">
        <v>49.96</v>
      </c>
      <c r="U84" s="97">
        <v>49.96</v>
      </c>
      <c r="V84" s="97">
        <v>49.89</v>
      </c>
      <c r="W84" s="97">
        <v>49.94</v>
      </c>
      <c r="X84" s="97">
        <v>49.87</v>
      </c>
      <c r="Y84" s="97">
        <v>49.8</v>
      </c>
      <c r="Z84" s="97">
        <v>50.015000000000001</v>
      </c>
      <c r="AA84" s="97">
        <v>50.034999999999997</v>
      </c>
      <c r="AB84" s="97">
        <v>50.05</v>
      </c>
      <c r="AC84" s="97">
        <v>50.003</v>
      </c>
      <c r="AD84" s="97">
        <v>49.98</v>
      </c>
      <c r="AE84" s="97">
        <v>50.02</v>
      </c>
      <c r="AF84" s="97">
        <v>50.01</v>
      </c>
      <c r="AG84" s="98"/>
      <c r="AH84" s="56">
        <f t="shared" si="14"/>
        <v>50.075000000000003</v>
      </c>
      <c r="AI84" s="57">
        <f t="shared" si="15"/>
        <v>49.764000000000003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100">
        <v>128.80000000000001</v>
      </c>
      <c r="C85" s="100">
        <v>129.5</v>
      </c>
      <c r="D85" s="53">
        <v>129.30000000000001</v>
      </c>
      <c r="E85" s="53">
        <v>129.4</v>
      </c>
      <c r="F85" s="53">
        <v>129.30000000000001</v>
      </c>
      <c r="G85" s="53">
        <v>128.6</v>
      </c>
      <c r="H85" s="53">
        <v>127</v>
      </c>
      <c r="I85" s="53">
        <v>125.8</v>
      </c>
      <c r="J85" s="53">
        <v>125</v>
      </c>
      <c r="K85" s="53">
        <v>125</v>
      </c>
      <c r="L85" s="53">
        <v>124.8</v>
      </c>
      <c r="M85" s="53">
        <v>125.1</v>
      </c>
      <c r="N85" s="53">
        <v>125.1</v>
      </c>
      <c r="O85" s="53">
        <v>125.5</v>
      </c>
      <c r="P85" s="53">
        <v>125.5</v>
      </c>
      <c r="Q85" s="53">
        <v>126.6</v>
      </c>
      <c r="R85" s="53">
        <v>126.6</v>
      </c>
      <c r="S85" s="53">
        <v>124</v>
      </c>
      <c r="T85" s="53">
        <v>123.7</v>
      </c>
      <c r="U85" s="53">
        <v>123.7</v>
      </c>
      <c r="V85" s="101">
        <v>124.8</v>
      </c>
      <c r="W85" s="101">
        <v>124.8</v>
      </c>
      <c r="X85" s="101">
        <v>125.6</v>
      </c>
      <c r="Y85" s="101">
        <v>126.6</v>
      </c>
      <c r="Z85" s="101">
        <v>126.9</v>
      </c>
      <c r="AA85" s="101">
        <v>128.1</v>
      </c>
      <c r="AB85" s="53">
        <v>128</v>
      </c>
      <c r="AC85" s="53">
        <v>128.19999999999999</v>
      </c>
      <c r="AD85" s="53">
        <v>128.80000000000001</v>
      </c>
      <c r="AE85" s="53">
        <v>129</v>
      </c>
      <c r="AF85" s="53">
        <v>128.69999999999999</v>
      </c>
      <c r="AG85" s="102"/>
      <c r="AH85" s="56">
        <f t="shared" si="14"/>
        <v>129.5</v>
      </c>
      <c r="AI85" s="57">
        <f t="shared" si="15"/>
        <v>123.7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100">
        <v>130.6</v>
      </c>
      <c r="C86" s="100">
        <v>132.9</v>
      </c>
      <c r="D86" s="53">
        <v>132.69999999999999</v>
      </c>
      <c r="E86" s="53">
        <v>133.1</v>
      </c>
      <c r="F86" s="53">
        <v>132</v>
      </c>
      <c r="G86" s="53">
        <v>131.9</v>
      </c>
      <c r="H86" s="53">
        <v>130.30000000000001</v>
      </c>
      <c r="I86" s="53">
        <v>129</v>
      </c>
      <c r="J86" s="53">
        <v>128</v>
      </c>
      <c r="K86" s="53">
        <v>128</v>
      </c>
      <c r="L86" s="53">
        <v>126.9</v>
      </c>
      <c r="M86" s="53">
        <v>127.1</v>
      </c>
      <c r="N86" s="53">
        <v>127.4</v>
      </c>
      <c r="O86" s="53">
        <v>127.7</v>
      </c>
      <c r="P86" s="53">
        <v>127.7</v>
      </c>
      <c r="Q86" s="53">
        <v>128.69999999999999</v>
      </c>
      <c r="R86" s="53">
        <v>128.69999999999999</v>
      </c>
      <c r="S86" s="53">
        <v>126.5</v>
      </c>
      <c r="T86" s="53">
        <v>126.3</v>
      </c>
      <c r="U86" s="53">
        <v>123.8</v>
      </c>
      <c r="V86" s="101">
        <v>127.2</v>
      </c>
      <c r="W86" s="101">
        <v>127.2</v>
      </c>
      <c r="X86" s="101">
        <v>126.8</v>
      </c>
      <c r="Y86" s="101">
        <v>127.7</v>
      </c>
      <c r="Z86" s="101">
        <v>127.5</v>
      </c>
      <c r="AA86" s="101">
        <v>129</v>
      </c>
      <c r="AB86" s="53">
        <v>129.1</v>
      </c>
      <c r="AC86" s="53">
        <v>129.19999999999999</v>
      </c>
      <c r="AD86" s="53">
        <v>131.19999999999999</v>
      </c>
      <c r="AE86" s="53">
        <v>131.6</v>
      </c>
      <c r="AF86" s="53">
        <v>131.6</v>
      </c>
      <c r="AG86" s="102"/>
      <c r="AH86" s="56">
        <f t="shared" si="14"/>
        <v>133.1</v>
      </c>
      <c r="AI86" s="57">
        <f t="shared" si="15"/>
        <v>123.8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100">
        <v>130.6</v>
      </c>
      <c r="C87" s="100">
        <v>127.8</v>
      </c>
      <c r="D87" s="53">
        <v>126.1</v>
      </c>
      <c r="E87" s="53">
        <v>128.1</v>
      </c>
      <c r="F87" s="53">
        <v>126.7</v>
      </c>
      <c r="G87" s="53">
        <v>126.2</v>
      </c>
      <c r="H87" s="53">
        <v>125.6</v>
      </c>
      <c r="I87" s="53">
        <v>127.3</v>
      </c>
      <c r="J87" s="53">
        <v>129.5</v>
      </c>
      <c r="K87" s="53">
        <v>129.5</v>
      </c>
      <c r="L87" s="53">
        <v>122.4</v>
      </c>
      <c r="M87" s="53">
        <v>125.6</v>
      </c>
      <c r="N87" s="53">
        <v>127.1</v>
      </c>
      <c r="O87" s="53">
        <v>126.7</v>
      </c>
      <c r="P87" s="53">
        <v>126.7</v>
      </c>
      <c r="Q87" s="53">
        <v>131.69999999999999</v>
      </c>
      <c r="R87" s="53">
        <v>131.69999999999999</v>
      </c>
      <c r="S87" s="53">
        <v>127.5</v>
      </c>
      <c r="T87" s="53">
        <v>129.19999999999999</v>
      </c>
      <c r="U87" s="53">
        <v>128</v>
      </c>
      <c r="V87" s="53">
        <v>128.19999999999999</v>
      </c>
      <c r="W87" s="53">
        <v>128.19999999999999</v>
      </c>
      <c r="X87" s="53">
        <v>127.9</v>
      </c>
      <c r="Y87" s="53">
        <v>127.9</v>
      </c>
      <c r="Z87" s="101">
        <v>130.9</v>
      </c>
      <c r="AA87" s="101">
        <v>130.69999999999999</v>
      </c>
      <c r="AB87" s="53">
        <v>130.4</v>
      </c>
      <c r="AC87" s="53">
        <v>130.5</v>
      </c>
      <c r="AD87" s="53">
        <v>130.1</v>
      </c>
      <c r="AE87" s="53">
        <v>129.5</v>
      </c>
      <c r="AF87" s="53">
        <v>128.1</v>
      </c>
      <c r="AG87" s="102"/>
      <c r="AH87" s="56">
        <f t="shared" si="14"/>
        <v>131.69999999999999</v>
      </c>
      <c r="AI87" s="57">
        <f t="shared" si="15"/>
        <v>122.4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0">
        <v>132.1</v>
      </c>
      <c r="C88" s="100">
        <v>130.6</v>
      </c>
      <c r="D88" s="53">
        <v>129.19999999999999</v>
      </c>
      <c r="E88" s="53">
        <v>130.4</v>
      </c>
      <c r="F88" s="53">
        <v>129.19999999999999</v>
      </c>
      <c r="G88" s="53">
        <v>128.4</v>
      </c>
      <c r="H88" s="53">
        <v>128</v>
      </c>
      <c r="I88" s="53">
        <v>128.9</v>
      </c>
      <c r="J88" s="53">
        <v>131.19999999999999</v>
      </c>
      <c r="K88" s="53">
        <v>131.19999999999999</v>
      </c>
      <c r="L88" s="53">
        <v>126</v>
      </c>
      <c r="M88" s="53">
        <v>128.4</v>
      </c>
      <c r="N88" s="53">
        <v>129.80000000000001</v>
      </c>
      <c r="O88" s="53">
        <v>130</v>
      </c>
      <c r="P88" s="53">
        <v>130</v>
      </c>
      <c r="Q88" s="53">
        <v>135.30000000000001</v>
      </c>
      <c r="R88" s="53">
        <v>135.30000000000001</v>
      </c>
      <c r="S88" s="53">
        <v>131.6</v>
      </c>
      <c r="T88" s="53">
        <v>132.80000000000001</v>
      </c>
      <c r="U88" s="53">
        <v>131.80000000000001</v>
      </c>
      <c r="V88" s="53">
        <v>131.30000000000001</v>
      </c>
      <c r="W88" s="53">
        <v>131.30000000000001</v>
      </c>
      <c r="X88" s="53">
        <v>132.30000000000001</v>
      </c>
      <c r="Y88" s="53">
        <v>132.30000000000001</v>
      </c>
      <c r="Z88" s="101">
        <v>133.4</v>
      </c>
      <c r="AA88" s="101">
        <v>133.80000000000001</v>
      </c>
      <c r="AB88" s="53">
        <v>134</v>
      </c>
      <c r="AC88" s="53">
        <v>133.30000000000001</v>
      </c>
      <c r="AD88" s="53">
        <v>134.69999999999999</v>
      </c>
      <c r="AE88" s="53">
        <v>134.30000000000001</v>
      </c>
      <c r="AF88" s="53">
        <v>133.1</v>
      </c>
      <c r="AG88" s="102"/>
      <c r="AH88" s="56">
        <f t="shared" si="14"/>
        <v>135.30000000000001</v>
      </c>
      <c r="AI88" s="57">
        <f t="shared" si="15"/>
        <v>126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4">
        <v>132</v>
      </c>
      <c r="C89" s="104">
        <v>135.5</v>
      </c>
      <c r="D89" s="105">
        <v>134.69999999999999</v>
      </c>
      <c r="E89" s="105">
        <v>136.6</v>
      </c>
      <c r="F89" s="105">
        <v>136.30000000000001</v>
      </c>
      <c r="G89" s="105">
        <v>136.19999999999999</v>
      </c>
      <c r="H89" s="105">
        <v>135.30000000000001</v>
      </c>
      <c r="I89" s="105">
        <v>134.1</v>
      </c>
      <c r="J89" s="105">
        <v>131.9</v>
      </c>
      <c r="K89" s="105">
        <v>131.9</v>
      </c>
      <c r="L89" s="105">
        <v>131.1</v>
      </c>
      <c r="M89" s="105">
        <v>132.1</v>
      </c>
      <c r="N89" s="105">
        <v>134.80000000000001</v>
      </c>
      <c r="O89" s="105">
        <v>134.1</v>
      </c>
      <c r="P89" s="105">
        <v>134.1</v>
      </c>
      <c r="Q89" s="53">
        <v>137</v>
      </c>
      <c r="R89" s="53">
        <v>137</v>
      </c>
      <c r="S89" s="53">
        <v>132.69999999999999</v>
      </c>
      <c r="T89" s="53">
        <v>133.30000000000001</v>
      </c>
      <c r="U89" s="53">
        <v>31.8</v>
      </c>
      <c r="V89" s="105">
        <v>133.30000000000001</v>
      </c>
      <c r="W89" s="105">
        <v>133.30000000000001</v>
      </c>
      <c r="X89" s="105">
        <v>133.4</v>
      </c>
      <c r="Y89" s="105">
        <v>133.4</v>
      </c>
      <c r="Z89" s="101">
        <v>134.69999999999999</v>
      </c>
      <c r="AA89" s="101">
        <v>135.5</v>
      </c>
      <c r="AB89" s="105">
        <v>136.80000000000001</v>
      </c>
      <c r="AC89" s="105">
        <v>136.9</v>
      </c>
      <c r="AD89" s="105">
        <v>131.5</v>
      </c>
      <c r="AE89" s="105">
        <v>134.30000000000001</v>
      </c>
      <c r="AF89" s="105">
        <v>133.1</v>
      </c>
      <c r="AG89" s="106"/>
      <c r="AH89" s="56">
        <f t="shared" si="14"/>
        <v>137</v>
      </c>
      <c r="AI89" s="57">
        <f t="shared" si="15"/>
        <v>31.8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100">
        <v>130.9</v>
      </c>
      <c r="C90" s="100">
        <v>135.19999999999999</v>
      </c>
      <c r="D90" s="53">
        <v>134.5</v>
      </c>
      <c r="E90" s="53">
        <v>136.19999999999999</v>
      </c>
      <c r="F90" s="53">
        <v>135.30000000000001</v>
      </c>
      <c r="G90" s="53">
        <v>135.6</v>
      </c>
      <c r="H90" s="53">
        <v>135</v>
      </c>
      <c r="I90" s="53">
        <v>131.80000000000001</v>
      </c>
      <c r="J90" s="53">
        <v>128</v>
      </c>
      <c r="K90" s="53">
        <v>128</v>
      </c>
      <c r="L90" s="53">
        <v>128.1</v>
      </c>
      <c r="M90" s="53">
        <v>130.80000000000001</v>
      </c>
      <c r="N90" s="53">
        <v>131.80000000000001</v>
      </c>
      <c r="O90" s="53">
        <v>128.9</v>
      </c>
      <c r="P90" s="53">
        <v>128.9</v>
      </c>
      <c r="Q90" s="105">
        <v>134.1</v>
      </c>
      <c r="R90" s="105">
        <v>134.1</v>
      </c>
      <c r="S90" s="105">
        <v>129</v>
      </c>
      <c r="T90" s="105">
        <v>129.4</v>
      </c>
      <c r="U90" s="105">
        <v>135.5</v>
      </c>
      <c r="V90" s="53">
        <v>130.9</v>
      </c>
      <c r="W90" s="53">
        <v>130.9</v>
      </c>
      <c r="X90" s="53">
        <v>128.6</v>
      </c>
      <c r="Y90" s="53">
        <v>128.6</v>
      </c>
      <c r="Z90" s="101">
        <v>131.69999999999999</v>
      </c>
      <c r="AA90" s="101">
        <v>133.80000000000001</v>
      </c>
      <c r="AB90" s="53">
        <v>134.6</v>
      </c>
      <c r="AC90" s="53">
        <v>134.6</v>
      </c>
      <c r="AD90" s="53">
        <v>130.30000000000001</v>
      </c>
      <c r="AE90" s="53">
        <v>133</v>
      </c>
      <c r="AF90" s="53">
        <v>130.69999999999999</v>
      </c>
      <c r="AG90" s="102"/>
      <c r="AH90" s="56">
        <f t="shared" si="14"/>
        <v>136.19999999999999</v>
      </c>
      <c r="AI90" s="57">
        <f t="shared" si="15"/>
        <v>128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7">
        <v>67.2</v>
      </c>
      <c r="C91" s="107">
        <v>67.5</v>
      </c>
      <c r="D91" s="108">
        <v>67.5</v>
      </c>
      <c r="E91" s="108">
        <v>67.599999999999994</v>
      </c>
      <c r="F91" s="108">
        <v>67.400000000000006</v>
      </c>
      <c r="G91" s="108">
        <v>67</v>
      </c>
      <c r="H91" s="108">
        <v>66</v>
      </c>
      <c r="I91" s="108">
        <v>65.400000000000006</v>
      </c>
      <c r="J91" s="108">
        <v>65</v>
      </c>
      <c r="K91" s="108">
        <v>65</v>
      </c>
      <c r="L91" s="108">
        <v>64.2</v>
      </c>
      <c r="M91" s="108">
        <v>64.5</v>
      </c>
      <c r="N91" s="108">
        <v>64.7</v>
      </c>
      <c r="O91" s="108">
        <v>64.7</v>
      </c>
      <c r="P91" s="108">
        <v>64.7</v>
      </c>
      <c r="Q91" s="108">
        <v>65.3</v>
      </c>
      <c r="R91" s="108">
        <v>65.3</v>
      </c>
      <c r="S91" s="108">
        <v>63.3</v>
      </c>
      <c r="T91" s="108">
        <v>63.3</v>
      </c>
      <c r="U91" s="108">
        <v>63.3</v>
      </c>
      <c r="V91" s="108">
        <v>64.599999999999994</v>
      </c>
      <c r="W91" s="108">
        <v>64.599999999999994</v>
      </c>
      <c r="X91" s="108">
        <v>64.3</v>
      </c>
      <c r="Y91" s="108">
        <v>64.3</v>
      </c>
      <c r="Z91" s="108">
        <v>64.599999999999994</v>
      </c>
      <c r="AA91" s="108">
        <v>65.2</v>
      </c>
      <c r="AB91" s="108">
        <v>65.2</v>
      </c>
      <c r="AC91" s="108">
        <v>65.2</v>
      </c>
      <c r="AD91" s="108">
        <v>66.400000000000006</v>
      </c>
      <c r="AE91" s="108">
        <v>66.599999999999994</v>
      </c>
      <c r="AF91" s="108">
        <v>66.7</v>
      </c>
      <c r="AG91" s="109"/>
      <c r="AH91" s="56">
        <f t="shared" si="14"/>
        <v>67.599999999999994</v>
      </c>
      <c r="AI91" s="57">
        <f t="shared" si="15"/>
        <v>63.3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5">
        <f>SUM(B15,B18,B21:B22,B42,B44:B45,B47,B49,B94:B97,B102,B108,B114,B123,B125,B137,B144,B147:B148,B155,B157,B159,B163:B165,B167:B169,B174,B180:B181,B183:B185,B193,B198)</f>
        <v>185.63999999999996</v>
      </c>
      <c r="C93" s="114">
        <f>SUM(C15,C18,C21:C22,C42,C44:C45,C47,C49,C94:C97,C102,C108,C114,C123,C125,C137,C144,C147:C148,C155,C157,C159,C163:C165,C167:C169,C174,C180:C181,C183:C185,C193,C198)</f>
        <v>173.33999999999997</v>
      </c>
      <c r="D93" s="114">
        <f t="shared" ref="D93:AF93" si="22">SUM(D15,D18,D21:D22,D42,D44:D45,D47,D49,D94:D97,D102,D108,D114,D123,D125,D137,D144,D147:D148,D155,D157,D159,D163:D165,D167:D169,D174,D180:D181,D183:D185,D193,D198)</f>
        <v>175.53999999999996</v>
      </c>
      <c r="E93" s="114">
        <f t="shared" si="22"/>
        <v>167.54</v>
      </c>
      <c r="F93" s="114">
        <f t="shared" si="22"/>
        <v>172.63999999999996</v>
      </c>
      <c r="G93" s="115">
        <f t="shared" si="22"/>
        <v>201.23999999999998</v>
      </c>
      <c r="H93" s="115">
        <f t="shared" si="22"/>
        <v>216.83999999999997</v>
      </c>
      <c r="I93" s="115">
        <f t="shared" si="22"/>
        <v>269.03999999999996</v>
      </c>
      <c r="J93" s="115">
        <f t="shared" si="22"/>
        <v>309.74</v>
      </c>
      <c r="K93" s="115">
        <f t="shared" si="22"/>
        <v>366.44000000000005</v>
      </c>
      <c r="L93" s="115">
        <f t="shared" si="22"/>
        <v>403.54000000000008</v>
      </c>
      <c r="M93" s="115">
        <f t="shared" si="22"/>
        <v>406.44000000000005</v>
      </c>
      <c r="N93" s="115">
        <f t="shared" si="22"/>
        <v>383.24</v>
      </c>
      <c r="O93" s="115">
        <f t="shared" si="22"/>
        <v>376.64000000000004</v>
      </c>
      <c r="P93" s="115">
        <f t="shared" si="22"/>
        <v>299.54000000000002</v>
      </c>
      <c r="Q93" s="115">
        <f t="shared" si="22"/>
        <v>323.54000000000002</v>
      </c>
      <c r="R93" s="115">
        <f t="shared" si="22"/>
        <v>349.74</v>
      </c>
      <c r="S93" s="115">
        <f t="shared" si="22"/>
        <v>349.74</v>
      </c>
      <c r="T93" s="115">
        <f t="shared" si="22"/>
        <v>355.54</v>
      </c>
      <c r="U93" s="115">
        <f t="shared" si="22"/>
        <v>358.84000000000003</v>
      </c>
      <c r="V93" s="115">
        <f t="shared" si="22"/>
        <v>373.44000000000005</v>
      </c>
      <c r="W93" s="115">
        <f t="shared" si="22"/>
        <v>430.1400000000001</v>
      </c>
      <c r="X93" s="115">
        <f t="shared" si="22"/>
        <v>456.94000000000005</v>
      </c>
      <c r="Y93" s="115">
        <f t="shared" si="22"/>
        <v>453.84</v>
      </c>
      <c r="Z93" s="115">
        <f t="shared" si="22"/>
        <v>442.64000000000004</v>
      </c>
      <c r="AA93" s="115">
        <f t="shared" si="22"/>
        <v>426.44000000000005</v>
      </c>
      <c r="AB93" s="115">
        <f t="shared" si="22"/>
        <v>403.24</v>
      </c>
      <c r="AC93" s="115">
        <f t="shared" si="22"/>
        <v>381.94000000000005</v>
      </c>
      <c r="AD93" s="115">
        <f t="shared" si="22"/>
        <v>283.94</v>
      </c>
      <c r="AE93" s="115">
        <f t="shared" si="22"/>
        <v>273.14</v>
      </c>
      <c r="AF93" s="115">
        <f t="shared" si="22"/>
        <v>215.63999999999993</v>
      </c>
      <c r="AG93" s="116"/>
      <c r="AH93" s="56">
        <f>MAX(C93:AF93)</f>
        <v>456.94000000000005</v>
      </c>
      <c r="AI93" s="57">
        <f>MIN(C93:AF93)</f>
        <v>167.54</v>
      </c>
    </row>
    <row r="94" spans="1:88" x14ac:dyDescent="0.25">
      <c r="A94" s="117" t="s">
        <v>97</v>
      </c>
      <c r="B94" s="119">
        <v>22.3</v>
      </c>
      <c r="C94" s="119">
        <v>21.4</v>
      </c>
      <c r="D94" s="60">
        <v>27.9</v>
      </c>
      <c r="E94" s="60">
        <v>34.9</v>
      </c>
      <c r="F94" s="60">
        <v>30.2</v>
      </c>
      <c r="G94" s="118">
        <v>49.1</v>
      </c>
      <c r="H94" s="118">
        <v>50</v>
      </c>
      <c r="I94" s="118">
        <v>66.599999999999994</v>
      </c>
      <c r="J94" s="118">
        <v>49.9</v>
      </c>
      <c r="K94" s="118">
        <v>36.6</v>
      </c>
      <c r="L94" s="118">
        <v>43.7</v>
      </c>
      <c r="M94" s="49">
        <v>44.7</v>
      </c>
      <c r="N94" s="118">
        <v>51.5</v>
      </c>
      <c r="O94" s="118">
        <v>50</v>
      </c>
      <c r="P94" s="118">
        <v>48</v>
      </c>
      <c r="Q94" s="118">
        <v>43</v>
      </c>
      <c r="R94" s="118">
        <v>38</v>
      </c>
      <c r="S94" s="118">
        <v>38</v>
      </c>
      <c r="T94" s="118">
        <v>34.1</v>
      </c>
      <c r="U94" s="118">
        <v>46.3</v>
      </c>
      <c r="V94" s="49">
        <v>54.5</v>
      </c>
      <c r="W94" s="49">
        <v>44</v>
      </c>
      <c r="X94" s="118">
        <v>35.9</v>
      </c>
      <c r="Y94" s="118">
        <v>43.6</v>
      </c>
      <c r="Z94" s="118">
        <v>48.2</v>
      </c>
      <c r="AA94" s="118">
        <v>56.8</v>
      </c>
      <c r="AB94" s="49">
        <v>78.599999999999994</v>
      </c>
      <c r="AC94" s="49">
        <v>83.3</v>
      </c>
      <c r="AD94" s="49">
        <v>45.4</v>
      </c>
      <c r="AE94" s="49">
        <v>44.2</v>
      </c>
      <c r="AF94" s="49">
        <v>29.2</v>
      </c>
      <c r="AG94" s="120">
        <v>75</v>
      </c>
      <c r="AH94" s="56">
        <f t="shared" ref="AH94:AH99" si="23">IF(ABS(MAX(C94:AF94))&gt;ABS(MIN(C94:AF94)),MAX(C94:AF94),MIN(C94:AF94))</f>
        <v>83.3</v>
      </c>
      <c r="AI94" s="121">
        <f t="shared" ref="AI94:AI99" si="24">INDEX($C$9:$AF$9,1,MATCH(AH94,C94:AF94,0))</f>
        <v>0.85416666666666663</v>
      </c>
    </row>
    <row r="95" spans="1:88" x14ac:dyDescent="0.25">
      <c r="A95" s="122" t="s">
        <v>98</v>
      </c>
      <c r="B95" s="123">
        <v>-65.5</v>
      </c>
      <c r="C95" s="123">
        <v>-70</v>
      </c>
      <c r="D95" s="62">
        <v>-66</v>
      </c>
      <c r="E95" s="62">
        <v>-74.599999999999994</v>
      </c>
      <c r="F95" s="62">
        <v>-72.599999999999994</v>
      </c>
      <c r="G95" s="62">
        <v>-65.900000000000006</v>
      </c>
      <c r="H95" s="62">
        <v>-60</v>
      </c>
      <c r="I95" s="62">
        <v>-44</v>
      </c>
      <c r="J95" s="62">
        <v>-28</v>
      </c>
      <c r="K95" s="62">
        <v>12.6</v>
      </c>
      <c r="L95" s="62">
        <v>5.5</v>
      </c>
      <c r="M95" s="62">
        <v>7.4</v>
      </c>
      <c r="N95" s="62">
        <v>-3</v>
      </c>
      <c r="O95" s="62">
        <v>5</v>
      </c>
      <c r="P95" s="62">
        <v>-26</v>
      </c>
      <c r="Q95" s="62">
        <v>-15</v>
      </c>
      <c r="R95" s="62">
        <v>-3</v>
      </c>
      <c r="S95" s="62">
        <v>-3</v>
      </c>
      <c r="T95" s="62">
        <f>-3.3-4.6</f>
        <v>-7.8999999999999995</v>
      </c>
      <c r="U95" s="62">
        <f>-3.1-3.9</f>
        <v>-7</v>
      </c>
      <c r="V95" s="62">
        <v>-5</v>
      </c>
      <c r="W95" s="62">
        <f>15.5+10.3</f>
        <v>25.8</v>
      </c>
      <c r="X95" s="62">
        <v>34.6</v>
      </c>
      <c r="Y95" s="62">
        <f>28.1+26.4</f>
        <v>54.5</v>
      </c>
      <c r="Z95" s="62">
        <v>45</v>
      </c>
      <c r="AA95" s="62">
        <v>21</v>
      </c>
      <c r="AB95" s="53">
        <f>7.1+3.3</f>
        <v>10.399999999999999</v>
      </c>
      <c r="AC95" s="53">
        <v>2.2999999999999998</v>
      </c>
      <c r="AD95" s="53">
        <f>-8.3-18</f>
        <v>-26.3</v>
      </c>
      <c r="AE95" s="53">
        <f>-13.8-20.9</f>
        <v>-34.700000000000003</v>
      </c>
      <c r="AF95" s="53">
        <f>-23.8-29</f>
        <v>-52.8</v>
      </c>
      <c r="AG95" s="120">
        <v>240</v>
      </c>
      <c r="AH95" s="56">
        <f t="shared" si="23"/>
        <v>-74.599999999999994</v>
      </c>
      <c r="AI95" s="121">
        <f t="shared" si="24"/>
        <v>0.125</v>
      </c>
    </row>
    <row r="96" spans="1:88" x14ac:dyDescent="0.25">
      <c r="A96" s="122" t="s">
        <v>99</v>
      </c>
      <c r="B96" s="123">
        <v>4.7</v>
      </c>
      <c r="C96" s="123">
        <v>2</v>
      </c>
      <c r="D96" s="62">
        <v>0.2</v>
      </c>
      <c r="E96" s="62">
        <v>0.6</v>
      </c>
      <c r="F96" s="62">
        <v>1.8</v>
      </c>
      <c r="G96" s="62">
        <v>4.4000000000000004</v>
      </c>
      <c r="H96" s="62">
        <v>4.5</v>
      </c>
      <c r="I96" s="62">
        <v>11.4</v>
      </c>
      <c r="J96" s="62">
        <v>15.5</v>
      </c>
      <c r="K96" s="62">
        <v>24.1</v>
      </c>
      <c r="L96" s="62">
        <v>53.7</v>
      </c>
      <c r="M96" s="62">
        <v>57.1</v>
      </c>
      <c r="N96" s="62">
        <v>44</v>
      </c>
      <c r="O96" s="62">
        <v>47.5</v>
      </c>
      <c r="P96" s="62">
        <v>50</v>
      </c>
      <c r="Q96" s="62">
        <v>40</v>
      </c>
      <c r="R96" s="62">
        <v>30</v>
      </c>
      <c r="S96" s="62">
        <v>30</v>
      </c>
      <c r="T96" s="62">
        <v>27.8</v>
      </c>
      <c r="U96" s="62">
        <v>23.5</v>
      </c>
      <c r="V96" s="62">
        <v>31.3</v>
      </c>
      <c r="W96" s="62">
        <v>56.7</v>
      </c>
      <c r="X96" s="62">
        <v>59.3</v>
      </c>
      <c r="Y96" s="62">
        <v>60.4</v>
      </c>
      <c r="Z96" s="62">
        <v>59.6</v>
      </c>
      <c r="AA96" s="62">
        <v>54.3</v>
      </c>
      <c r="AB96" s="53">
        <v>52.4</v>
      </c>
      <c r="AC96" s="53">
        <v>49.8</v>
      </c>
      <c r="AD96" s="53">
        <v>35.799999999999997</v>
      </c>
      <c r="AE96" s="53">
        <v>20.2</v>
      </c>
      <c r="AF96" s="53">
        <v>7.2</v>
      </c>
      <c r="AG96" s="120">
        <v>60</v>
      </c>
      <c r="AH96" s="56">
        <f t="shared" si="23"/>
        <v>60.4</v>
      </c>
      <c r="AI96" s="121">
        <f t="shared" si="24"/>
        <v>0.77083333333333337</v>
      </c>
    </row>
    <row r="97" spans="1:37" x14ac:dyDescent="0.25">
      <c r="A97" s="124" t="s">
        <v>100</v>
      </c>
      <c r="B97" s="126">
        <v>22.1</v>
      </c>
      <c r="C97" s="126">
        <v>18.7</v>
      </c>
      <c r="D97" s="65">
        <v>12.2</v>
      </c>
      <c r="E97" s="65">
        <v>5.4</v>
      </c>
      <c r="F97" s="65">
        <v>12.9</v>
      </c>
      <c r="G97" s="65">
        <v>13.3</v>
      </c>
      <c r="H97" s="65">
        <v>22</v>
      </c>
      <c r="I97" s="65">
        <v>33.799999999999997</v>
      </c>
      <c r="J97" s="65">
        <v>71.099999999999994</v>
      </c>
      <c r="K97" s="65">
        <v>91.9</v>
      </c>
      <c r="L97" s="65">
        <v>99.9</v>
      </c>
      <c r="M97" s="65">
        <v>99.6</v>
      </c>
      <c r="N97" s="65">
        <v>93.5</v>
      </c>
      <c r="O97" s="65">
        <v>77.2</v>
      </c>
      <c r="P97" s="65">
        <v>91</v>
      </c>
      <c r="Q97" s="65">
        <v>89</v>
      </c>
      <c r="R97" s="65">
        <v>87</v>
      </c>
      <c r="S97" s="65">
        <v>87</v>
      </c>
      <c r="T97" s="65">
        <v>103.8</v>
      </c>
      <c r="U97" s="65">
        <v>98.3</v>
      </c>
      <c r="V97" s="65">
        <v>94.9</v>
      </c>
      <c r="W97" s="65">
        <v>105.9</v>
      </c>
      <c r="X97" s="65">
        <v>121</v>
      </c>
      <c r="Y97" s="65">
        <v>89.2</v>
      </c>
      <c r="Z97" s="65">
        <v>83.7</v>
      </c>
      <c r="AA97" s="65">
        <v>88.2</v>
      </c>
      <c r="AB97" s="125">
        <v>59.5</v>
      </c>
      <c r="AC97" s="125">
        <v>44.2</v>
      </c>
      <c r="AD97" s="125">
        <v>26.7</v>
      </c>
      <c r="AE97" s="125">
        <v>40.1</v>
      </c>
      <c r="AF97" s="125">
        <v>30</v>
      </c>
      <c r="AG97" s="127">
        <v>120</v>
      </c>
      <c r="AH97" s="56">
        <f t="shared" si="23"/>
        <v>121</v>
      </c>
      <c r="AI97" s="121">
        <f t="shared" si="24"/>
        <v>0.75</v>
      </c>
    </row>
    <row r="98" spans="1:37" x14ac:dyDescent="0.25">
      <c r="A98" s="124" t="s">
        <v>101</v>
      </c>
      <c r="B98" s="126">
        <v>34.200000000000003</v>
      </c>
      <c r="C98" s="126">
        <v>27.1</v>
      </c>
      <c r="D98" s="65">
        <v>23.9</v>
      </c>
      <c r="E98" s="65">
        <v>14.7</v>
      </c>
      <c r="F98" s="65">
        <v>22.7</v>
      </c>
      <c r="G98" s="65">
        <v>19.8</v>
      </c>
      <c r="H98" s="65">
        <v>22</v>
      </c>
      <c r="I98" s="65">
        <v>35</v>
      </c>
      <c r="J98" s="65">
        <v>58.2</v>
      </c>
      <c r="K98" s="65">
        <v>96.2</v>
      </c>
      <c r="L98" s="65">
        <v>68.7</v>
      </c>
      <c r="M98" s="65">
        <v>66.599999999999994</v>
      </c>
      <c r="N98" s="65">
        <v>64.400000000000006</v>
      </c>
      <c r="O98" s="65">
        <v>66.7</v>
      </c>
      <c r="P98" s="65">
        <v>84</v>
      </c>
      <c r="Q98" s="65">
        <v>83</v>
      </c>
      <c r="R98" s="65">
        <v>81</v>
      </c>
      <c r="S98" s="65">
        <v>81</v>
      </c>
      <c r="T98" s="65">
        <v>98.3</v>
      </c>
      <c r="U98" s="65">
        <v>91.3</v>
      </c>
      <c r="V98" s="65">
        <v>81.900000000000006</v>
      </c>
      <c r="W98" s="65">
        <v>63.2</v>
      </c>
      <c r="X98" s="65">
        <v>74.5</v>
      </c>
      <c r="Y98" s="65">
        <v>82.5</v>
      </c>
      <c r="Z98" s="65">
        <v>73.3</v>
      </c>
      <c r="AA98" s="65">
        <v>58.3</v>
      </c>
      <c r="AB98" s="125">
        <v>38.5</v>
      </c>
      <c r="AC98" s="125">
        <v>28.3</v>
      </c>
      <c r="AD98" s="125">
        <v>27.9</v>
      </c>
      <c r="AE98" s="125">
        <v>36.6</v>
      </c>
      <c r="AF98" s="125">
        <v>35.5</v>
      </c>
      <c r="AG98" s="127"/>
      <c r="AH98" s="56">
        <f t="shared" si="23"/>
        <v>98.3</v>
      </c>
      <c r="AI98" s="121">
        <f t="shared" si="24"/>
        <v>0.625</v>
      </c>
    </row>
    <row r="99" spans="1:37" ht="15.75" thickBot="1" x14ac:dyDescent="0.3">
      <c r="A99" s="124" t="s">
        <v>254</v>
      </c>
      <c r="B99" s="126">
        <v>14.9</v>
      </c>
      <c r="C99" s="126">
        <v>22.1</v>
      </c>
      <c r="D99" s="65">
        <v>25.4</v>
      </c>
      <c r="E99" s="65">
        <v>37</v>
      </c>
      <c r="F99" s="65">
        <v>28.7</v>
      </c>
      <c r="G99" s="65">
        <v>43.5</v>
      </c>
      <c r="H99" s="65">
        <v>69.599999999999994</v>
      </c>
      <c r="I99" s="65">
        <v>63.5</v>
      </c>
      <c r="J99" s="65">
        <v>33.1</v>
      </c>
      <c r="K99" s="65">
        <v>7.2</v>
      </c>
      <c r="L99" s="65">
        <v>21.2</v>
      </c>
      <c r="M99" s="65">
        <v>20.9</v>
      </c>
      <c r="N99" s="65">
        <v>35</v>
      </c>
      <c r="O99" s="65">
        <v>42.6</v>
      </c>
      <c r="P99" s="65">
        <v>21</v>
      </c>
      <c r="Q99" s="65">
        <v>22</v>
      </c>
      <c r="R99" s="65">
        <v>20</v>
      </c>
      <c r="S99" s="65">
        <v>20</v>
      </c>
      <c r="T99" s="65">
        <v>10.1</v>
      </c>
      <c r="U99" s="65">
        <v>27.7</v>
      </c>
      <c r="V99" s="65">
        <v>36.299999999999997</v>
      </c>
      <c r="W99" s="65">
        <v>12.5</v>
      </c>
      <c r="X99" s="65">
        <v>64.3</v>
      </c>
      <c r="Y99" s="65">
        <v>63.1</v>
      </c>
      <c r="Z99" s="65">
        <v>17.100000000000001</v>
      </c>
      <c r="AA99" s="65">
        <v>32.299999999999997</v>
      </c>
      <c r="AB99" s="125">
        <v>23.7</v>
      </c>
      <c r="AC99" s="125">
        <v>25</v>
      </c>
      <c r="AD99" s="125">
        <v>59.6</v>
      </c>
      <c r="AE99" s="125">
        <v>60.2</v>
      </c>
      <c r="AF99" s="125">
        <v>61.5</v>
      </c>
      <c r="AG99" s="128"/>
      <c r="AH99" s="56">
        <f t="shared" si="23"/>
        <v>69.599999999999994</v>
      </c>
      <c r="AI99" s="121">
        <f t="shared" si="24"/>
        <v>0.22916666666666666</v>
      </c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134">
        <f t="shared" ref="B101:B106" si="25">AF101</f>
        <v>9.9</v>
      </c>
      <c r="C101" s="55">
        <v>9.9</v>
      </c>
      <c r="D101" s="134">
        <f t="shared" ref="D101:S106" si="26">C101</f>
        <v>9.9</v>
      </c>
      <c r="E101" s="134">
        <f t="shared" si="26"/>
        <v>9.9</v>
      </c>
      <c r="F101" s="134">
        <f t="shared" si="26"/>
        <v>9.9</v>
      </c>
      <c r="G101" s="134">
        <f t="shared" si="26"/>
        <v>9.9</v>
      </c>
      <c r="H101" s="134">
        <f t="shared" si="26"/>
        <v>9.9</v>
      </c>
      <c r="I101" s="134">
        <f t="shared" si="26"/>
        <v>9.9</v>
      </c>
      <c r="J101" s="134">
        <f t="shared" si="26"/>
        <v>9.9</v>
      </c>
      <c r="K101" s="134">
        <f t="shared" si="26"/>
        <v>9.9</v>
      </c>
      <c r="L101" s="134">
        <f t="shared" si="26"/>
        <v>9.9</v>
      </c>
      <c r="M101" s="134">
        <f t="shared" si="26"/>
        <v>9.9</v>
      </c>
      <c r="N101" s="134">
        <f t="shared" si="26"/>
        <v>9.9</v>
      </c>
      <c r="O101" s="134">
        <f t="shared" si="26"/>
        <v>9.9</v>
      </c>
      <c r="P101" s="134">
        <f t="shared" si="26"/>
        <v>9.9</v>
      </c>
      <c r="Q101" s="134">
        <f t="shared" si="26"/>
        <v>9.9</v>
      </c>
      <c r="R101" s="134">
        <f t="shared" si="26"/>
        <v>9.9</v>
      </c>
      <c r="S101" s="134">
        <f t="shared" si="26"/>
        <v>9.9</v>
      </c>
      <c r="T101" s="134">
        <f t="shared" ref="T101:AF106" si="27">S101</f>
        <v>9.9</v>
      </c>
      <c r="U101" s="134">
        <f t="shared" si="27"/>
        <v>9.9</v>
      </c>
      <c r="V101" s="134">
        <f t="shared" si="27"/>
        <v>9.9</v>
      </c>
      <c r="W101" s="134">
        <f t="shared" si="27"/>
        <v>9.9</v>
      </c>
      <c r="X101" s="134">
        <f t="shared" si="27"/>
        <v>9.9</v>
      </c>
      <c r="Y101" s="134">
        <f t="shared" si="27"/>
        <v>9.9</v>
      </c>
      <c r="Z101" s="134">
        <f t="shared" si="27"/>
        <v>9.9</v>
      </c>
      <c r="AA101" s="134">
        <f t="shared" si="27"/>
        <v>9.9</v>
      </c>
      <c r="AB101" s="134">
        <f t="shared" si="27"/>
        <v>9.9</v>
      </c>
      <c r="AC101" s="134">
        <f t="shared" si="27"/>
        <v>9.9</v>
      </c>
      <c r="AD101" s="134">
        <f t="shared" si="27"/>
        <v>9.9</v>
      </c>
      <c r="AE101" s="134">
        <f t="shared" si="27"/>
        <v>9.9</v>
      </c>
      <c r="AF101" s="134">
        <f t="shared" si="27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7">
        <f t="shared" si="25"/>
        <v>9.6</v>
      </c>
      <c r="C102" s="136">
        <v>9.6</v>
      </c>
      <c r="D102" s="137">
        <f t="shared" si="26"/>
        <v>9.6</v>
      </c>
      <c r="E102" s="137">
        <f t="shared" si="26"/>
        <v>9.6</v>
      </c>
      <c r="F102" s="137">
        <f t="shared" si="26"/>
        <v>9.6</v>
      </c>
      <c r="G102" s="137">
        <f t="shared" si="26"/>
        <v>9.6</v>
      </c>
      <c r="H102" s="137">
        <f t="shared" si="26"/>
        <v>9.6</v>
      </c>
      <c r="I102" s="137">
        <f t="shared" si="26"/>
        <v>9.6</v>
      </c>
      <c r="J102" s="137">
        <f t="shared" si="26"/>
        <v>9.6</v>
      </c>
      <c r="K102" s="137">
        <f t="shared" si="26"/>
        <v>9.6</v>
      </c>
      <c r="L102" s="137">
        <f t="shared" si="26"/>
        <v>9.6</v>
      </c>
      <c r="M102" s="137">
        <f t="shared" si="26"/>
        <v>9.6</v>
      </c>
      <c r="N102" s="137">
        <f t="shared" si="26"/>
        <v>9.6</v>
      </c>
      <c r="O102" s="137">
        <f t="shared" si="26"/>
        <v>9.6</v>
      </c>
      <c r="P102" s="137">
        <f t="shared" si="26"/>
        <v>9.6</v>
      </c>
      <c r="Q102" s="137">
        <f t="shared" si="26"/>
        <v>9.6</v>
      </c>
      <c r="R102" s="137">
        <f t="shared" si="26"/>
        <v>9.6</v>
      </c>
      <c r="S102" s="137">
        <f t="shared" si="26"/>
        <v>9.6</v>
      </c>
      <c r="T102" s="137">
        <f t="shared" si="27"/>
        <v>9.6</v>
      </c>
      <c r="U102" s="137">
        <f t="shared" si="27"/>
        <v>9.6</v>
      </c>
      <c r="V102" s="137">
        <f t="shared" si="27"/>
        <v>9.6</v>
      </c>
      <c r="W102" s="137">
        <f t="shared" si="27"/>
        <v>9.6</v>
      </c>
      <c r="X102" s="137">
        <f t="shared" si="27"/>
        <v>9.6</v>
      </c>
      <c r="Y102" s="137">
        <f t="shared" si="27"/>
        <v>9.6</v>
      </c>
      <c r="Z102" s="137">
        <f t="shared" si="27"/>
        <v>9.6</v>
      </c>
      <c r="AA102" s="137">
        <f t="shared" si="27"/>
        <v>9.6</v>
      </c>
      <c r="AB102" s="137">
        <f t="shared" si="27"/>
        <v>9.6</v>
      </c>
      <c r="AC102" s="137">
        <f t="shared" si="27"/>
        <v>9.6</v>
      </c>
      <c r="AD102" s="137">
        <f t="shared" si="27"/>
        <v>9.6</v>
      </c>
      <c r="AE102" s="137">
        <f t="shared" si="27"/>
        <v>9.6</v>
      </c>
      <c r="AF102" s="137">
        <f t="shared" si="27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7">
        <f t="shared" si="25"/>
        <v>9.98</v>
      </c>
      <c r="C103" s="136">
        <v>9.98</v>
      </c>
      <c r="D103" s="137">
        <f t="shared" si="26"/>
        <v>9.98</v>
      </c>
      <c r="E103" s="137">
        <f t="shared" si="26"/>
        <v>9.98</v>
      </c>
      <c r="F103" s="137">
        <f t="shared" si="26"/>
        <v>9.98</v>
      </c>
      <c r="G103" s="137">
        <f t="shared" si="26"/>
        <v>9.98</v>
      </c>
      <c r="H103" s="137">
        <f t="shared" si="26"/>
        <v>9.98</v>
      </c>
      <c r="I103" s="137">
        <f t="shared" si="26"/>
        <v>9.98</v>
      </c>
      <c r="J103" s="137">
        <f t="shared" si="26"/>
        <v>9.98</v>
      </c>
      <c r="K103" s="137">
        <f t="shared" si="26"/>
        <v>9.98</v>
      </c>
      <c r="L103" s="137">
        <f t="shared" si="26"/>
        <v>9.98</v>
      </c>
      <c r="M103" s="137">
        <f t="shared" si="26"/>
        <v>9.98</v>
      </c>
      <c r="N103" s="137">
        <f t="shared" si="26"/>
        <v>9.98</v>
      </c>
      <c r="O103" s="137">
        <f t="shared" si="26"/>
        <v>9.98</v>
      </c>
      <c r="P103" s="137">
        <f t="shared" si="26"/>
        <v>9.98</v>
      </c>
      <c r="Q103" s="137">
        <f t="shared" si="26"/>
        <v>9.98</v>
      </c>
      <c r="R103" s="137">
        <f t="shared" si="26"/>
        <v>9.98</v>
      </c>
      <c r="S103" s="137">
        <f t="shared" si="26"/>
        <v>9.98</v>
      </c>
      <c r="T103" s="137">
        <f t="shared" si="27"/>
        <v>9.98</v>
      </c>
      <c r="U103" s="137">
        <f t="shared" si="27"/>
        <v>9.98</v>
      </c>
      <c r="V103" s="137">
        <f t="shared" si="27"/>
        <v>9.98</v>
      </c>
      <c r="W103" s="137">
        <f t="shared" si="27"/>
        <v>9.98</v>
      </c>
      <c r="X103" s="137">
        <f t="shared" si="27"/>
        <v>9.98</v>
      </c>
      <c r="Y103" s="137">
        <f t="shared" si="27"/>
        <v>9.98</v>
      </c>
      <c r="Z103" s="137">
        <f t="shared" si="27"/>
        <v>9.98</v>
      </c>
      <c r="AA103" s="137">
        <f t="shared" si="27"/>
        <v>9.98</v>
      </c>
      <c r="AB103" s="137">
        <f t="shared" si="27"/>
        <v>9.98</v>
      </c>
      <c r="AC103" s="137">
        <f t="shared" si="27"/>
        <v>9.98</v>
      </c>
      <c r="AD103" s="137">
        <f t="shared" si="27"/>
        <v>9.98</v>
      </c>
      <c r="AE103" s="137">
        <f t="shared" si="27"/>
        <v>9.98</v>
      </c>
      <c r="AF103" s="137">
        <f t="shared" si="27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7">
        <f t="shared" si="25"/>
        <v>9.1</v>
      </c>
      <c r="C104" s="136">
        <v>9.1</v>
      </c>
      <c r="D104" s="137">
        <f t="shared" si="26"/>
        <v>9.1</v>
      </c>
      <c r="E104" s="137">
        <f t="shared" si="26"/>
        <v>9.1</v>
      </c>
      <c r="F104" s="137">
        <f t="shared" si="26"/>
        <v>9.1</v>
      </c>
      <c r="G104" s="137">
        <f t="shared" si="26"/>
        <v>9.1</v>
      </c>
      <c r="H104" s="137">
        <f t="shared" si="26"/>
        <v>9.1</v>
      </c>
      <c r="I104" s="137">
        <f t="shared" si="26"/>
        <v>9.1</v>
      </c>
      <c r="J104" s="137">
        <f t="shared" si="26"/>
        <v>9.1</v>
      </c>
      <c r="K104" s="137">
        <f t="shared" si="26"/>
        <v>9.1</v>
      </c>
      <c r="L104" s="137">
        <f t="shared" si="26"/>
        <v>9.1</v>
      </c>
      <c r="M104" s="137">
        <f t="shared" si="26"/>
        <v>9.1</v>
      </c>
      <c r="N104" s="137">
        <f t="shared" si="26"/>
        <v>9.1</v>
      </c>
      <c r="O104" s="137">
        <f t="shared" si="26"/>
        <v>9.1</v>
      </c>
      <c r="P104" s="137">
        <f t="shared" si="26"/>
        <v>9.1</v>
      </c>
      <c r="Q104" s="137">
        <f t="shared" si="26"/>
        <v>9.1</v>
      </c>
      <c r="R104" s="137">
        <f t="shared" si="26"/>
        <v>9.1</v>
      </c>
      <c r="S104" s="137">
        <f t="shared" si="26"/>
        <v>9.1</v>
      </c>
      <c r="T104" s="137">
        <f t="shared" si="27"/>
        <v>9.1</v>
      </c>
      <c r="U104" s="137">
        <f t="shared" si="27"/>
        <v>9.1</v>
      </c>
      <c r="V104" s="137">
        <f t="shared" si="27"/>
        <v>9.1</v>
      </c>
      <c r="W104" s="137">
        <f t="shared" si="27"/>
        <v>9.1</v>
      </c>
      <c r="X104" s="137">
        <f t="shared" si="27"/>
        <v>9.1</v>
      </c>
      <c r="Y104" s="137">
        <f t="shared" si="27"/>
        <v>9.1</v>
      </c>
      <c r="Z104" s="137">
        <f t="shared" si="27"/>
        <v>9.1</v>
      </c>
      <c r="AA104" s="137">
        <f t="shared" si="27"/>
        <v>9.1</v>
      </c>
      <c r="AB104" s="137">
        <f t="shared" si="27"/>
        <v>9.1</v>
      </c>
      <c r="AC104" s="137">
        <f t="shared" si="27"/>
        <v>9.1</v>
      </c>
      <c r="AD104" s="137">
        <f t="shared" si="27"/>
        <v>9.1</v>
      </c>
      <c r="AE104" s="137">
        <f t="shared" si="27"/>
        <v>9.1</v>
      </c>
      <c r="AF104" s="137">
        <f t="shared" si="27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7">
        <f t="shared" si="25"/>
        <v>9.18</v>
      </c>
      <c r="C105" s="136">
        <v>9.18</v>
      </c>
      <c r="D105" s="137">
        <f t="shared" si="26"/>
        <v>9.18</v>
      </c>
      <c r="E105" s="137">
        <f t="shared" si="26"/>
        <v>9.18</v>
      </c>
      <c r="F105" s="137">
        <f t="shared" si="26"/>
        <v>9.18</v>
      </c>
      <c r="G105" s="137">
        <f t="shared" si="26"/>
        <v>9.18</v>
      </c>
      <c r="H105" s="137">
        <f t="shared" si="26"/>
        <v>9.18</v>
      </c>
      <c r="I105" s="137">
        <f t="shared" si="26"/>
        <v>9.18</v>
      </c>
      <c r="J105" s="137">
        <f t="shared" si="26"/>
        <v>9.18</v>
      </c>
      <c r="K105" s="137">
        <f t="shared" si="26"/>
        <v>9.18</v>
      </c>
      <c r="L105" s="137">
        <f t="shared" si="26"/>
        <v>9.18</v>
      </c>
      <c r="M105" s="137">
        <f t="shared" si="26"/>
        <v>9.18</v>
      </c>
      <c r="N105" s="137">
        <f t="shared" si="26"/>
        <v>9.18</v>
      </c>
      <c r="O105" s="137">
        <f t="shared" si="26"/>
        <v>9.18</v>
      </c>
      <c r="P105" s="137">
        <f t="shared" si="26"/>
        <v>9.18</v>
      </c>
      <c r="Q105" s="137">
        <f t="shared" si="26"/>
        <v>9.18</v>
      </c>
      <c r="R105" s="137">
        <f t="shared" si="26"/>
        <v>9.18</v>
      </c>
      <c r="S105" s="137">
        <f t="shared" si="26"/>
        <v>9.18</v>
      </c>
      <c r="T105" s="137">
        <f t="shared" si="27"/>
        <v>9.18</v>
      </c>
      <c r="U105" s="137">
        <f t="shared" si="27"/>
        <v>9.18</v>
      </c>
      <c r="V105" s="137">
        <f t="shared" si="27"/>
        <v>9.18</v>
      </c>
      <c r="W105" s="137">
        <f t="shared" si="27"/>
        <v>9.18</v>
      </c>
      <c r="X105" s="137">
        <f t="shared" si="27"/>
        <v>9.18</v>
      </c>
      <c r="Y105" s="137">
        <f t="shared" si="27"/>
        <v>9.18</v>
      </c>
      <c r="Z105" s="137">
        <f t="shared" si="27"/>
        <v>9.18</v>
      </c>
      <c r="AA105" s="137">
        <f t="shared" si="27"/>
        <v>9.18</v>
      </c>
      <c r="AB105" s="137">
        <f t="shared" si="27"/>
        <v>9.18</v>
      </c>
      <c r="AC105" s="137">
        <f t="shared" si="27"/>
        <v>9.18</v>
      </c>
      <c r="AD105" s="137">
        <f t="shared" si="27"/>
        <v>9.18</v>
      </c>
      <c r="AE105" s="137">
        <f t="shared" si="27"/>
        <v>9.18</v>
      </c>
      <c r="AF105" s="137">
        <f t="shared" si="27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7">
        <f t="shared" si="25"/>
        <v>7</v>
      </c>
      <c r="C106" s="136">
        <v>7</v>
      </c>
      <c r="D106" s="137">
        <f t="shared" si="26"/>
        <v>7</v>
      </c>
      <c r="E106" s="137">
        <f t="shared" si="26"/>
        <v>7</v>
      </c>
      <c r="F106" s="137">
        <f t="shared" si="26"/>
        <v>7</v>
      </c>
      <c r="G106" s="137">
        <f t="shared" si="26"/>
        <v>7</v>
      </c>
      <c r="H106" s="137">
        <f t="shared" si="26"/>
        <v>7</v>
      </c>
      <c r="I106" s="137">
        <f t="shared" si="26"/>
        <v>7</v>
      </c>
      <c r="J106" s="137">
        <f t="shared" si="26"/>
        <v>7</v>
      </c>
      <c r="K106" s="137">
        <f t="shared" si="26"/>
        <v>7</v>
      </c>
      <c r="L106" s="137">
        <f t="shared" si="26"/>
        <v>7</v>
      </c>
      <c r="M106" s="137">
        <f t="shared" si="26"/>
        <v>7</v>
      </c>
      <c r="N106" s="137">
        <f t="shared" si="26"/>
        <v>7</v>
      </c>
      <c r="O106" s="137">
        <f t="shared" si="26"/>
        <v>7</v>
      </c>
      <c r="P106" s="137">
        <f t="shared" si="26"/>
        <v>7</v>
      </c>
      <c r="Q106" s="137">
        <f t="shared" si="26"/>
        <v>7</v>
      </c>
      <c r="R106" s="137">
        <f t="shared" si="26"/>
        <v>7</v>
      </c>
      <c r="S106" s="137">
        <f t="shared" si="26"/>
        <v>7</v>
      </c>
      <c r="T106" s="137">
        <f t="shared" si="27"/>
        <v>7</v>
      </c>
      <c r="U106" s="137">
        <f t="shared" si="27"/>
        <v>7</v>
      </c>
      <c r="V106" s="137">
        <f t="shared" si="27"/>
        <v>7</v>
      </c>
      <c r="W106" s="137">
        <f t="shared" si="27"/>
        <v>7</v>
      </c>
      <c r="X106" s="137">
        <f t="shared" si="27"/>
        <v>7</v>
      </c>
      <c r="Y106" s="137">
        <f t="shared" si="27"/>
        <v>7</v>
      </c>
      <c r="Z106" s="137">
        <f t="shared" si="27"/>
        <v>7</v>
      </c>
      <c r="AA106" s="137">
        <f t="shared" si="27"/>
        <v>7</v>
      </c>
      <c r="AB106" s="137">
        <f t="shared" si="27"/>
        <v>7</v>
      </c>
      <c r="AC106" s="137">
        <f t="shared" si="27"/>
        <v>7</v>
      </c>
      <c r="AD106" s="137">
        <f t="shared" si="27"/>
        <v>7</v>
      </c>
      <c r="AE106" s="137">
        <f t="shared" si="27"/>
        <v>7</v>
      </c>
      <c r="AF106" s="137">
        <f t="shared" si="27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7"/>
      <c r="C107" s="136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7">
        <f>AF108</f>
        <v>2.25</v>
      </c>
      <c r="C108" s="136">
        <v>2.25</v>
      </c>
      <c r="D108" s="137">
        <f t="shared" ref="D108:S109" si="28">C108</f>
        <v>2.25</v>
      </c>
      <c r="E108" s="137">
        <f t="shared" si="28"/>
        <v>2.25</v>
      </c>
      <c r="F108" s="137">
        <f t="shared" si="28"/>
        <v>2.25</v>
      </c>
      <c r="G108" s="137">
        <f t="shared" si="28"/>
        <v>2.25</v>
      </c>
      <c r="H108" s="137">
        <f t="shared" si="28"/>
        <v>2.25</v>
      </c>
      <c r="I108" s="137">
        <f t="shared" si="28"/>
        <v>2.25</v>
      </c>
      <c r="J108" s="137">
        <f t="shared" si="28"/>
        <v>2.25</v>
      </c>
      <c r="K108" s="137">
        <f t="shared" si="28"/>
        <v>2.25</v>
      </c>
      <c r="L108" s="137">
        <f t="shared" si="28"/>
        <v>2.25</v>
      </c>
      <c r="M108" s="137">
        <f t="shared" si="28"/>
        <v>2.25</v>
      </c>
      <c r="N108" s="137">
        <f t="shared" si="28"/>
        <v>2.25</v>
      </c>
      <c r="O108" s="137">
        <f t="shared" si="28"/>
        <v>2.25</v>
      </c>
      <c r="P108" s="137">
        <f t="shared" si="28"/>
        <v>2.25</v>
      </c>
      <c r="Q108" s="137">
        <f t="shared" si="28"/>
        <v>2.25</v>
      </c>
      <c r="R108" s="137">
        <f t="shared" si="28"/>
        <v>2.25</v>
      </c>
      <c r="S108" s="137">
        <f t="shared" si="28"/>
        <v>2.25</v>
      </c>
      <c r="T108" s="137">
        <f t="shared" ref="T108:AF109" si="29">S108</f>
        <v>2.25</v>
      </c>
      <c r="U108" s="137">
        <f t="shared" si="29"/>
        <v>2.25</v>
      </c>
      <c r="V108" s="137">
        <f t="shared" si="29"/>
        <v>2.25</v>
      </c>
      <c r="W108" s="137">
        <f t="shared" si="29"/>
        <v>2.25</v>
      </c>
      <c r="X108" s="137">
        <f t="shared" si="29"/>
        <v>2.25</v>
      </c>
      <c r="Y108" s="137">
        <f t="shared" si="29"/>
        <v>2.25</v>
      </c>
      <c r="Z108" s="137">
        <f t="shared" si="29"/>
        <v>2.25</v>
      </c>
      <c r="AA108" s="137">
        <f t="shared" si="29"/>
        <v>2.25</v>
      </c>
      <c r="AB108" s="137">
        <f t="shared" si="29"/>
        <v>2.25</v>
      </c>
      <c r="AC108" s="137">
        <f t="shared" si="29"/>
        <v>2.25</v>
      </c>
      <c r="AD108" s="137">
        <f t="shared" si="29"/>
        <v>2.25</v>
      </c>
      <c r="AE108" s="137">
        <f t="shared" si="29"/>
        <v>2.25</v>
      </c>
      <c r="AF108" s="137">
        <f t="shared" si="29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7">
        <f>AF109</f>
        <v>1.64</v>
      </c>
      <c r="C109" s="136">
        <v>1.64</v>
      </c>
      <c r="D109" s="137">
        <f t="shared" si="28"/>
        <v>1.64</v>
      </c>
      <c r="E109" s="137">
        <f t="shared" si="28"/>
        <v>1.64</v>
      </c>
      <c r="F109" s="137">
        <f t="shared" si="28"/>
        <v>1.64</v>
      </c>
      <c r="G109" s="137">
        <f t="shared" si="28"/>
        <v>1.64</v>
      </c>
      <c r="H109" s="137">
        <f t="shared" si="28"/>
        <v>1.64</v>
      </c>
      <c r="I109" s="137">
        <f t="shared" si="28"/>
        <v>1.64</v>
      </c>
      <c r="J109" s="137">
        <f t="shared" si="28"/>
        <v>1.64</v>
      </c>
      <c r="K109" s="137">
        <f t="shared" si="28"/>
        <v>1.64</v>
      </c>
      <c r="L109" s="137">
        <f t="shared" si="28"/>
        <v>1.64</v>
      </c>
      <c r="M109" s="137">
        <f t="shared" si="28"/>
        <v>1.64</v>
      </c>
      <c r="N109" s="137">
        <f t="shared" si="28"/>
        <v>1.64</v>
      </c>
      <c r="O109" s="137">
        <f t="shared" si="28"/>
        <v>1.64</v>
      </c>
      <c r="P109" s="137">
        <f t="shared" si="28"/>
        <v>1.64</v>
      </c>
      <c r="Q109" s="137">
        <f t="shared" si="28"/>
        <v>1.64</v>
      </c>
      <c r="R109" s="137">
        <f t="shared" si="28"/>
        <v>1.64</v>
      </c>
      <c r="S109" s="137">
        <f t="shared" si="28"/>
        <v>1.64</v>
      </c>
      <c r="T109" s="137">
        <f t="shared" si="29"/>
        <v>1.64</v>
      </c>
      <c r="U109" s="137">
        <f t="shared" si="29"/>
        <v>1.64</v>
      </c>
      <c r="V109" s="137">
        <f t="shared" si="29"/>
        <v>1.64</v>
      </c>
      <c r="W109" s="137">
        <f t="shared" si="29"/>
        <v>1.64</v>
      </c>
      <c r="X109" s="137">
        <f t="shared" si="29"/>
        <v>1.64</v>
      </c>
      <c r="Y109" s="137">
        <f t="shared" si="29"/>
        <v>1.64</v>
      </c>
      <c r="Z109" s="137">
        <f t="shared" si="29"/>
        <v>1.64</v>
      </c>
      <c r="AA109" s="137">
        <f t="shared" si="29"/>
        <v>1.64</v>
      </c>
      <c r="AB109" s="137">
        <f t="shared" si="29"/>
        <v>1.64</v>
      </c>
      <c r="AC109" s="137">
        <f t="shared" si="29"/>
        <v>1.64</v>
      </c>
      <c r="AD109" s="137">
        <f t="shared" si="29"/>
        <v>1.64</v>
      </c>
      <c r="AE109" s="137">
        <f t="shared" si="29"/>
        <v>1.64</v>
      </c>
      <c r="AF109" s="137">
        <f t="shared" si="29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7"/>
      <c r="C110" s="136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7">
        <f t="shared" ref="B111:B128" si="30">AF111</f>
        <v>1.62</v>
      </c>
      <c r="C111" s="136">
        <v>1.62</v>
      </c>
      <c r="D111" s="137">
        <f t="shared" ref="D111:S118" si="31">C111</f>
        <v>1.62</v>
      </c>
      <c r="E111" s="137">
        <f t="shared" si="31"/>
        <v>1.62</v>
      </c>
      <c r="F111" s="137">
        <f t="shared" si="31"/>
        <v>1.62</v>
      </c>
      <c r="G111" s="137">
        <f t="shared" si="31"/>
        <v>1.62</v>
      </c>
      <c r="H111" s="137">
        <f t="shared" si="31"/>
        <v>1.62</v>
      </c>
      <c r="I111" s="137">
        <f t="shared" si="31"/>
        <v>1.62</v>
      </c>
      <c r="J111" s="137">
        <f t="shared" si="31"/>
        <v>1.62</v>
      </c>
      <c r="K111" s="137">
        <f t="shared" si="31"/>
        <v>1.62</v>
      </c>
      <c r="L111" s="137">
        <f t="shared" si="31"/>
        <v>1.62</v>
      </c>
      <c r="M111" s="137">
        <f t="shared" si="31"/>
        <v>1.62</v>
      </c>
      <c r="N111" s="137">
        <f t="shared" si="31"/>
        <v>1.62</v>
      </c>
      <c r="O111" s="137">
        <f t="shared" si="31"/>
        <v>1.62</v>
      </c>
      <c r="P111" s="137">
        <f t="shared" si="31"/>
        <v>1.62</v>
      </c>
      <c r="Q111" s="137">
        <f t="shared" si="31"/>
        <v>1.62</v>
      </c>
      <c r="R111" s="137">
        <f t="shared" si="31"/>
        <v>1.62</v>
      </c>
      <c r="S111" s="137">
        <f t="shared" si="31"/>
        <v>1.62</v>
      </c>
      <c r="T111" s="137">
        <f t="shared" ref="T111:AF126" si="32">S111</f>
        <v>1.62</v>
      </c>
      <c r="U111" s="137">
        <f t="shared" si="32"/>
        <v>1.62</v>
      </c>
      <c r="V111" s="137">
        <f t="shared" si="32"/>
        <v>1.62</v>
      </c>
      <c r="W111" s="137">
        <f t="shared" si="32"/>
        <v>1.62</v>
      </c>
      <c r="X111" s="137">
        <f t="shared" si="32"/>
        <v>1.62</v>
      </c>
      <c r="Y111" s="137">
        <f t="shared" si="32"/>
        <v>1.62</v>
      </c>
      <c r="Z111" s="137">
        <f t="shared" si="32"/>
        <v>1.62</v>
      </c>
      <c r="AA111" s="137">
        <f t="shared" si="32"/>
        <v>1.62</v>
      </c>
      <c r="AB111" s="137">
        <f t="shared" si="32"/>
        <v>1.62</v>
      </c>
      <c r="AC111" s="137">
        <f t="shared" si="32"/>
        <v>1.62</v>
      </c>
      <c r="AD111" s="137">
        <f t="shared" si="32"/>
        <v>1.62</v>
      </c>
      <c r="AE111" s="137">
        <f t="shared" si="32"/>
        <v>1.62</v>
      </c>
      <c r="AF111" s="137">
        <f t="shared" si="32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7">
        <f t="shared" si="30"/>
        <v>8.36</v>
      </c>
      <c r="C112" s="136">
        <v>8.36</v>
      </c>
      <c r="D112" s="137">
        <f t="shared" si="31"/>
        <v>8.36</v>
      </c>
      <c r="E112" s="137">
        <f t="shared" si="31"/>
        <v>8.36</v>
      </c>
      <c r="F112" s="137">
        <f t="shared" si="31"/>
        <v>8.36</v>
      </c>
      <c r="G112" s="137">
        <f t="shared" si="31"/>
        <v>8.36</v>
      </c>
      <c r="H112" s="137">
        <f t="shared" si="31"/>
        <v>8.36</v>
      </c>
      <c r="I112" s="137">
        <f t="shared" si="31"/>
        <v>8.36</v>
      </c>
      <c r="J112" s="137">
        <f t="shared" si="31"/>
        <v>8.36</v>
      </c>
      <c r="K112" s="137">
        <f t="shared" si="31"/>
        <v>8.36</v>
      </c>
      <c r="L112" s="137">
        <f t="shared" si="31"/>
        <v>8.36</v>
      </c>
      <c r="M112" s="137">
        <f t="shared" si="31"/>
        <v>8.36</v>
      </c>
      <c r="N112" s="137">
        <f t="shared" si="31"/>
        <v>8.36</v>
      </c>
      <c r="O112" s="137">
        <f t="shared" si="31"/>
        <v>8.36</v>
      </c>
      <c r="P112" s="137">
        <f t="shared" si="31"/>
        <v>8.36</v>
      </c>
      <c r="Q112" s="137">
        <f t="shared" si="31"/>
        <v>8.36</v>
      </c>
      <c r="R112" s="137">
        <f t="shared" si="31"/>
        <v>8.36</v>
      </c>
      <c r="S112" s="137">
        <f t="shared" si="31"/>
        <v>8.36</v>
      </c>
      <c r="T112" s="137">
        <f t="shared" si="32"/>
        <v>8.36</v>
      </c>
      <c r="U112" s="137">
        <f t="shared" si="32"/>
        <v>8.36</v>
      </c>
      <c r="V112" s="137">
        <f t="shared" si="32"/>
        <v>8.36</v>
      </c>
      <c r="W112" s="137">
        <f t="shared" si="32"/>
        <v>8.36</v>
      </c>
      <c r="X112" s="137">
        <f t="shared" si="32"/>
        <v>8.36</v>
      </c>
      <c r="Y112" s="137">
        <f t="shared" si="32"/>
        <v>8.36</v>
      </c>
      <c r="Z112" s="137">
        <f t="shared" si="32"/>
        <v>8.36</v>
      </c>
      <c r="AA112" s="137">
        <f t="shared" si="32"/>
        <v>8.36</v>
      </c>
      <c r="AB112" s="137">
        <f t="shared" si="32"/>
        <v>8.36</v>
      </c>
      <c r="AC112" s="137">
        <f t="shared" si="32"/>
        <v>8.36</v>
      </c>
      <c r="AD112" s="137">
        <f t="shared" si="32"/>
        <v>8.36</v>
      </c>
      <c r="AE112" s="137">
        <f t="shared" si="32"/>
        <v>8.36</v>
      </c>
      <c r="AF112" s="137">
        <f t="shared" si="32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7">
        <f t="shared" si="30"/>
        <v>5.4</v>
      </c>
      <c r="C113" s="136">
        <v>8</v>
      </c>
      <c r="D113" s="137">
        <f t="shared" si="31"/>
        <v>8</v>
      </c>
      <c r="E113" s="137">
        <f t="shared" si="31"/>
        <v>8</v>
      </c>
      <c r="F113" s="137">
        <f t="shared" si="31"/>
        <v>8</v>
      </c>
      <c r="G113" s="137">
        <f t="shared" si="31"/>
        <v>8</v>
      </c>
      <c r="H113" s="137">
        <f t="shared" si="31"/>
        <v>8</v>
      </c>
      <c r="I113" s="137">
        <f t="shared" si="31"/>
        <v>8</v>
      </c>
      <c r="J113" s="137">
        <v>5.4</v>
      </c>
      <c r="K113" s="137">
        <f t="shared" si="31"/>
        <v>5.4</v>
      </c>
      <c r="L113" s="137">
        <f t="shared" si="31"/>
        <v>5.4</v>
      </c>
      <c r="M113" s="137">
        <f t="shared" si="31"/>
        <v>5.4</v>
      </c>
      <c r="N113" s="137">
        <f t="shared" si="31"/>
        <v>5.4</v>
      </c>
      <c r="O113" s="137">
        <f t="shared" si="31"/>
        <v>5.4</v>
      </c>
      <c r="P113" s="137">
        <f t="shared" si="31"/>
        <v>5.4</v>
      </c>
      <c r="Q113" s="137">
        <f t="shared" si="31"/>
        <v>5.4</v>
      </c>
      <c r="R113" s="137">
        <f t="shared" si="31"/>
        <v>5.4</v>
      </c>
      <c r="S113" s="137">
        <f t="shared" si="31"/>
        <v>5.4</v>
      </c>
      <c r="T113" s="137">
        <f t="shared" si="32"/>
        <v>5.4</v>
      </c>
      <c r="U113" s="137">
        <f t="shared" si="32"/>
        <v>5.4</v>
      </c>
      <c r="V113" s="137">
        <f t="shared" si="32"/>
        <v>5.4</v>
      </c>
      <c r="W113" s="137">
        <f t="shared" si="32"/>
        <v>5.4</v>
      </c>
      <c r="X113" s="137">
        <f t="shared" si="32"/>
        <v>5.4</v>
      </c>
      <c r="Y113" s="137">
        <f t="shared" si="32"/>
        <v>5.4</v>
      </c>
      <c r="Z113" s="137">
        <f t="shared" si="32"/>
        <v>5.4</v>
      </c>
      <c r="AA113" s="137">
        <f t="shared" si="32"/>
        <v>5.4</v>
      </c>
      <c r="AB113" s="137">
        <f t="shared" si="32"/>
        <v>5.4</v>
      </c>
      <c r="AC113" s="137">
        <f t="shared" si="32"/>
        <v>5.4</v>
      </c>
      <c r="AD113" s="137">
        <f t="shared" si="32"/>
        <v>5.4</v>
      </c>
      <c r="AE113" s="137">
        <f t="shared" si="32"/>
        <v>5.4</v>
      </c>
      <c r="AF113" s="137">
        <f t="shared" si="32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7">
        <f t="shared" si="30"/>
        <v>6.57</v>
      </c>
      <c r="C114" s="136">
        <v>6.57</v>
      </c>
      <c r="D114" s="137">
        <f t="shared" si="31"/>
        <v>6.57</v>
      </c>
      <c r="E114" s="137">
        <f t="shared" si="31"/>
        <v>6.57</v>
      </c>
      <c r="F114" s="137">
        <f t="shared" si="31"/>
        <v>6.57</v>
      </c>
      <c r="G114" s="137">
        <f t="shared" si="31"/>
        <v>6.57</v>
      </c>
      <c r="H114" s="137">
        <f t="shared" si="31"/>
        <v>6.57</v>
      </c>
      <c r="I114" s="137">
        <f t="shared" si="31"/>
        <v>6.57</v>
      </c>
      <c r="J114" s="137">
        <f t="shared" si="31"/>
        <v>6.57</v>
      </c>
      <c r="K114" s="137">
        <f t="shared" si="31"/>
        <v>6.57</v>
      </c>
      <c r="L114" s="137">
        <f t="shared" si="31"/>
        <v>6.57</v>
      </c>
      <c r="M114" s="137">
        <f t="shared" si="31"/>
        <v>6.57</v>
      </c>
      <c r="N114" s="137">
        <f t="shared" si="31"/>
        <v>6.57</v>
      </c>
      <c r="O114" s="137">
        <f t="shared" si="31"/>
        <v>6.57</v>
      </c>
      <c r="P114" s="137">
        <f t="shared" si="31"/>
        <v>6.57</v>
      </c>
      <c r="Q114" s="137">
        <f t="shared" si="31"/>
        <v>6.57</v>
      </c>
      <c r="R114" s="137">
        <f t="shared" si="31"/>
        <v>6.57</v>
      </c>
      <c r="S114" s="137">
        <f t="shared" si="31"/>
        <v>6.57</v>
      </c>
      <c r="T114" s="137">
        <f t="shared" si="32"/>
        <v>6.57</v>
      </c>
      <c r="U114" s="137">
        <f t="shared" si="32"/>
        <v>6.57</v>
      </c>
      <c r="V114" s="137">
        <f t="shared" si="32"/>
        <v>6.57</v>
      </c>
      <c r="W114" s="137">
        <f t="shared" si="32"/>
        <v>6.57</v>
      </c>
      <c r="X114" s="137">
        <f t="shared" si="32"/>
        <v>6.57</v>
      </c>
      <c r="Y114" s="137">
        <f t="shared" si="32"/>
        <v>6.57</v>
      </c>
      <c r="Z114" s="137">
        <f t="shared" si="32"/>
        <v>6.57</v>
      </c>
      <c r="AA114" s="137">
        <f t="shared" si="32"/>
        <v>6.57</v>
      </c>
      <c r="AB114" s="137">
        <f t="shared" si="32"/>
        <v>6.57</v>
      </c>
      <c r="AC114" s="137">
        <f t="shared" si="32"/>
        <v>6.57</v>
      </c>
      <c r="AD114" s="137">
        <f t="shared" si="32"/>
        <v>6.57</v>
      </c>
      <c r="AE114" s="137">
        <f t="shared" si="32"/>
        <v>6.57</v>
      </c>
      <c r="AF114" s="137">
        <f t="shared" si="32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7">
        <f t="shared" si="30"/>
        <v>3.43</v>
      </c>
      <c r="C115" s="136">
        <v>3.43</v>
      </c>
      <c r="D115" s="137">
        <f t="shared" si="31"/>
        <v>3.43</v>
      </c>
      <c r="E115" s="137">
        <f t="shared" si="31"/>
        <v>3.43</v>
      </c>
      <c r="F115" s="137">
        <f t="shared" si="31"/>
        <v>3.43</v>
      </c>
      <c r="G115" s="137">
        <f t="shared" si="31"/>
        <v>3.43</v>
      </c>
      <c r="H115" s="137">
        <f t="shared" si="31"/>
        <v>3.43</v>
      </c>
      <c r="I115" s="137">
        <f t="shared" si="31"/>
        <v>3.43</v>
      </c>
      <c r="J115" s="137">
        <f t="shared" si="31"/>
        <v>3.43</v>
      </c>
      <c r="K115" s="137">
        <f t="shared" si="31"/>
        <v>3.43</v>
      </c>
      <c r="L115" s="137">
        <f t="shared" si="31"/>
        <v>3.43</v>
      </c>
      <c r="M115" s="137">
        <f t="shared" si="31"/>
        <v>3.43</v>
      </c>
      <c r="N115" s="137">
        <f t="shared" si="31"/>
        <v>3.43</v>
      </c>
      <c r="O115" s="137">
        <f t="shared" si="31"/>
        <v>3.43</v>
      </c>
      <c r="P115" s="137">
        <f t="shared" si="31"/>
        <v>3.43</v>
      </c>
      <c r="Q115" s="137">
        <f t="shared" si="31"/>
        <v>3.43</v>
      </c>
      <c r="R115" s="137">
        <f t="shared" si="31"/>
        <v>3.43</v>
      </c>
      <c r="S115" s="137">
        <f t="shared" si="31"/>
        <v>3.43</v>
      </c>
      <c r="T115" s="137">
        <f t="shared" si="32"/>
        <v>3.43</v>
      </c>
      <c r="U115" s="137">
        <f t="shared" si="32"/>
        <v>3.43</v>
      </c>
      <c r="V115" s="137">
        <f t="shared" si="32"/>
        <v>3.43</v>
      </c>
      <c r="W115" s="137">
        <f t="shared" si="32"/>
        <v>3.43</v>
      </c>
      <c r="X115" s="137">
        <f t="shared" si="32"/>
        <v>3.43</v>
      </c>
      <c r="Y115" s="137">
        <f t="shared" si="32"/>
        <v>3.43</v>
      </c>
      <c r="Z115" s="137">
        <f t="shared" si="32"/>
        <v>3.43</v>
      </c>
      <c r="AA115" s="137">
        <f t="shared" si="32"/>
        <v>3.43</v>
      </c>
      <c r="AB115" s="137">
        <f t="shared" si="32"/>
        <v>3.43</v>
      </c>
      <c r="AC115" s="137">
        <f t="shared" si="32"/>
        <v>3.43</v>
      </c>
      <c r="AD115" s="137">
        <f t="shared" si="32"/>
        <v>3.43</v>
      </c>
      <c r="AE115" s="137">
        <f t="shared" si="32"/>
        <v>3.43</v>
      </c>
      <c r="AF115" s="137">
        <f t="shared" si="32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7">
        <f t="shared" si="30"/>
        <v>2.96</v>
      </c>
      <c r="C116" s="136">
        <v>2.96</v>
      </c>
      <c r="D116" s="137">
        <f t="shared" si="31"/>
        <v>2.96</v>
      </c>
      <c r="E116" s="137">
        <f t="shared" si="31"/>
        <v>2.96</v>
      </c>
      <c r="F116" s="137">
        <f t="shared" si="31"/>
        <v>2.96</v>
      </c>
      <c r="G116" s="137">
        <f t="shared" si="31"/>
        <v>2.96</v>
      </c>
      <c r="H116" s="137">
        <f t="shared" si="31"/>
        <v>2.96</v>
      </c>
      <c r="I116" s="137">
        <f t="shared" si="31"/>
        <v>2.96</v>
      </c>
      <c r="J116" s="137">
        <f t="shared" si="31"/>
        <v>2.96</v>
      </c>
      <c r="K116" s="137">
        <f t="shared" si="31"/>
        <v>2.96</v>
      </c>
      <c r="L116" s="137">
        <f t="shared" si="31"/>
        <v>2.96</v>
      </c>
      <c r="M116" s="137">
        <f t="shared" si="31"/>
        <v>2.96</v>
      </c>
      <c r="N116" s="137">
        <f t="shared" si="31"/>
        <v>2.96</v>
      </c>
      <c r="O116" s="137">
        <f t="shared" si="31"/>
        <v>2.96</v>
      </c>
      <c r="P116" s="137">
        <f t="shared" si="31"/>
        <v>2.96</v>
      </c>
      <c r="Q116" s="137">
        <f t="shared" si="31"/>
        <v>2.96</v>
      </c>
      <c r="R116" s="137">
        <f t="shared" si="31"/>
        <v>2.96</v>
      </c>
      <c r="S116" s="137">
        <f t="shared" si="31"/>
        <v>2.96</v>
      </c>
      <c r="T116" s="137">
        <f t="shared" si="32"/>
        <v>2.96</v>
      </c>
      <c r="U116" s="137">
        <f t="shared" si="32"/>
        <v>2.96</v>
      </c>
      <c r="V116" s="137">
        <f t="shared" si="32"/>
        <v>2.96</v>
      </c>
      <c r="W116" s="137">
        <f t="shared" si="32"/>
        <v>2.96</v>
      </c>
      <c r="X116" s="137">
        <f t="shared" si="32"/>
        <v>2.96</v>
      </c>
      <c r="Y116" s="137">
        <f t="shared" si="32"/>
        <v>2.96</v>
      </c>
      <c r="Z116" s="137">
        <f t="shared" si="32"/>
        <v>2.96</v>
      </c>
      <c r="AA116" s="137">
        <f t="shared" si="32"/>
        <v>2.96</v>
      </c>
      <c r="AB116" s="137">
        <f t="shared" si="32"/>
        <v>2.96</v>
      </c>
      <c r="AC116" s="137">
        <f t="shared" si="32"/>
        <v>2.96</v>
      </c>
      <c r="AD116" s="137">
        <f t="shared" si="32"/>
        <v>2.96</v>
      </c>
      <c r="AE116" s="137">
        <f t="shared" si="32"/>
        <v>2.96</v>
      </c>
      <c r="AF116" s="137">
        <f t="shared" si="32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7">
        <f t="shared" si="30"/>
        <v>8</v>
      </c>
      <c r="C117" s="136">
        <v>8</v>
      </c>
      <c r="D117" s="137">
        <f t="shared" si="31"/>
        <v>8</v>
      </c>
      <c r="E117" s="137">
        <f t="shared" si="31"/>
        <v>8</v>
      </c>
      <c r="F117" s="137">
        <f t="shared" si="31"/>
        <v>8</v>
      </c>
      <c r="G117" s="137">
        <f t="shared" si="31"/>
        <v>8</v>
      </c>
      <c r="H117" s="137">
        <f t="shared" si="31"/>
        <v>8</v>
      </c>
      <c r="I117" s="137">
        <f t="shared" si="31"/>
        <v>8</v>
      </c>
      <c r="J117" s="137">
        <f t="shared" si="31"/>
        <v>8</v>
      </c>
      <c r="K117" s="137">
        <f t="shared" si="31"/>
        <v>8</v>
      </c>
      <c r="L117" s="137">
        <f t="shared" si="31"/>
        <v>8</v>
      </c>
      <c r="M117" s="137">
        <f t="shared" si="31"/>
        <v>8</v>
      </c>
      <c r="N117" s="137">
        <f t="shared" si="31"/>
        <v>8</v>
      </c>
      <c r="O117" s="137">
        <f t="shared" si="31"/>
        <v>8</v>
      </c>
      <c r="P117" s="137">
        <f t="shared" si="31"/>
        <v>8</v>
      </c>
      <c r="Q117" s="137">
        <f t="shared" si="31"/>
        <v>8</v>
      </c>
      <c r="R117" s="137">
        <f t="shared" si="31"/>
        <v>8</v>
      </c>
      <c r="S117" s="137">
        <f t="shared" si="31"/>
        <v>8</v>
      </c>
      <c r="T117" s="137">
        <f t="shared" si="32"/>
        <v>8</v>
      </c>
      <c r="U117" s="137">
        <f t="shared" si="32"/>
        <v>8</v>
      </c>
      <c r="V117" s="137">
        <f t="shared" si="32"/>
        <v>8</v>
      </c>
      <c r="W117" s="137">
        <f t="shared" si="32"/>
        <v>8</v>
      </c>
      <c r="X117" s="137">
        <f t="shared" si="32"/>
        <v>8</v>
      </c>
      <c r="Y117" s="137">
        <f t="shared" si="32"/>
        <v>8</v>
      </c>
      <c r="Z117" s="137">
        <f t="shared" si="32"/>
        <v>8</v>
      </c>
      <c r="AA117" s="137">
        <f t="shared" si="32"/>
        <v>8</v>
      </c>
      <c r="AB117" s="137">
        <f t="shared" si="32"/>
        <v>8</v>
      </c>
      <c r="AC117" s="137">
        <f t="shared" si="32"/>
        <v>8</v>
      </c>
      <c r="AD117" s="137">
        <f t="shared" si="32"/>
        <v>8</v>
      </c>
      <c r="AE117" s="137">
        <f t="shared" si="32"/>
        <v>8</v>
      </c>
      <c r="AF117" s="137">
        <f t="shared" si="32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7">
        <f t="shared" si="30"/>
        <v>7</v>
      </c>
      <c r="C118" s="136">
        <v>7</v>
      </c>
      <c r="D118" s="137">
        <f>C118</f>
        <v>7</v>
      </c>
      <c r="E118" s="137">
        <f t="shared" si="31"/>
        <v>7</v>
      </c>
      <c r="F118" s="137">
        <f t="shared" si="31"/>
        <v>7</v>
      </c>
      <c r="G118" s="137">
        <f t="shared" si="31"/>
        <v>7</v>
      </c>
      <c r="H118" s="137">
        <f t="shared" si="31"/>
        <v>7</v>
      </c>
      <c r="I118" s="137">
        <f t="shared" si="31"/>
        <v>7</v>
      </c>
      <c r="J118" s="137">
        <f t="shared" si="31"/>
        <v>7</v>
      </c>
      <c r="K118" s="137">
        <f t="shared" si="31"/>
        <v>7</v>
      </c>
      <c r="L118" s="137">
        <f t="shared" si="31"/>
        <v>7</v>
      </c>
      <c r="M118" s="137">
        <f t="shared" si="31"/>
        <v>7</v>
      </c>
      <c r="N118" s="137">
        <f t="shared" si="31"/>
        <v>7</v>
      </c>
      <c r="O118" s="137">
        <f t="shared" si="31"/>
        <v>7</v>
      </c>
      <c r="P118" s="137">
        <f t="shared" si="31"/>
        <v>7</v>
      </c>
      <c r="Q118" s="137">
        <f t="shared" si="31"/>
        <v>7</v>
      </c>
      <c r="R118" s="137">
        <f t="shared" si="31"/>
        <v>7</v>
      </c>
      <c r="S118" s="137">
        <f t="shared" si="31"/>
        <v>7</v>
      </c>
      <c r="T118" s="137">
        <f t="shared" si="32"/>
        <v>7</v>
      </c>
      <c r="U118" s="137">
        <f t="shared" si="32"/>
        <v>7</v>
      </c>
      <c r="V118" s="137">
        <f t="shared" si="32"/>
        <v>7</v>
      </c>
      <c r="W118" s="137">
        <f t="shared" si="32"/>
        <v>7</v>
      </c>
      <c r="X118" s="137">
        <f t="shared" si="32"/>
        <v>7</v>
      </c>
      <c r="Y118" s="137">
        <f t="shared" si="32"/>
        <v>7</v>
      </c>
      <c r="Z118" s="137">
        <f t="shared" si="32"/>
        <v>7</v>
      </c>
      <c r="AA118" s="137">
        <f t="shared" si="32"/>
        <v>7</v>
      </c>
      <c r="AB118" s="137">
        <f t="shared" si="32"/>
        <v>7</v>
      </c>
      <c r="AC118" s="137">
        <f t="shared" si="32"/>
        <v>7</v>
      </c>
      <c r="AD118" s="137">
        <f t="shared" si="32"/>
        <v>7</v>
      </c>
      <c r="AE118" s="137">
        <f t="shared" si="32"/>
        <v>7</v>
      </c>
      <c r="AF118" s="137">
        <f t="shared" si="32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7">
        <f t="shared" si="30"/>
        <v>3.47</v>
      </c>
      <c r="C119" s="136">
        <v>3.47</v>
      </c>
      <c r="D119" s="137">
        <f t="shared" ref="D119:S128" si="33">C119</f>
        <v>3.47</v>
      </c>
      <c r="E119" s="137">
        <f t="shared" si="33"/>
        <v>3.47</v>
      </c>
      <c r="F119" s="137">
        <f t="shared" si="33"/>
        <v>3.47</v>
      </c>
      <c r="G119" s="137">
        <f t="shared" si="33"/>
        <v>3.47</v>
      </c>
      <c r="H119" s="137">
        <f t="shared" si="33"/>
        <v>3.47</v>
      </c>
      <c r="I119" s="137">
        <f t="shared" si="33"/>
        <v>3.47</v>
      </c>
      <c r="J119" s="137">
        <f t="shared" si="33"/>
        <v>3.47</v>
      </c>
      <c r="K119" s="137">
        <f t="shared" si="33"/>
        <v>3.47</v>
      </c>
      <c r="L119" s="137">
        <f t="shared" si="33"/>
        <v>3.47</v>
      </c>
      <c r="M119" s="137">
        <f t="shared" si="33"/>
        <v>3.47</v>
      </c>
      <c r="N119" s="137">
        <f t="shared" si="33"/>
        <v>3.47</v>
      </c>
      <c r="O119" s="137">
        <f t="shared" si="33"/>
        <v>3.47</v>
      </c>
      <c r="P119" s="137">
        <f t="shared" si="33"/>
        <v>3.47</v>
      </c>
      <c r="Q119" s="137">
        <f t="shared" si="33"/>
        <v>3.47</v>
      </c>
      <c r="R119" s="137">
        <f t="shared" si="33"/>
        <v>3.47</v>
      </c>
      <c r="S119" s="137">
        <f t="shared" si="33"/>
        <v>3.47</v>
      </c>
      <c r="T119" s="137">
        <f t="shared" si="32"/>
        <v>3.47</v>
      </c>
      <c r="U119" s="137">
        <f t="shared" si="32"/>
        <v>3.47</v>
      </c>
      <c r="V119" s="137">
        <f t="shared" si="32"/>
        <v>3.47</v>
      </c>
      <c r="W119" s="137">
        <f t="shared" si="32"/>
        <v>3.47</v>
      </c>
      <c r="X119" s="137">
        <f t="shared" si="32"/>
        <v>3.47</v>
      </c>
      <c r="Y119" s="137">
        <f t="shared" si="32"/>
        <v>3.47</v>
      </c>
      <c r="Z119" s="137">
        <f t="shared" si="32"/>
        <v>3.47</v>
      </c>
      <c r="AA119" s="137">
        <f t="shared" si="32"/>
        <v>3.47</v>
      </c>
      <c r="AB119" s="137">
        <f t="shared" si="32"/>
        <v>3.47</v>
      </c>
      <c r="AC119" s="137">
        <f t="shared" si="32"/>
        <v>3.47</v>
      </c>
      <c r="AD119" s="137">
        <f t="shared" si="32"/>
        <v>3.47</v>
      </c>
      <c r="AE119" s="137">
        <f t="shared" si="32"/>
        <v>3.47</v>
      </c>
      <c r="AF119" s="137">
        <f t="shared" si="32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7">
        <f t="shared" si="30"/>
        <v>2.1</v>
      </c>
      <c r="C120" s="136">
        <v>2.1</v>
      </c>
      <c r="D120" s="137">
        <f t="shared" si="33"/>
        <v>2.1</v>
      </c>
      <c r="E120" s="137">
        <f t="shared" si="33"/>
        <v>2.1</v>
      </c>
      <c r="F120" s="137">
        <f t="shared" si="33"/>
        <v>2.1</v>
      </c>
      <c r="G120" s="137">
        <f t="shared" si="33"/>
        <v>2.1</v>
      </c>
      <c r="H120" s="137">
        <f t="shared" si="33"/>
        <v>2.1</v>
      </c>
      <c r="I120" s="137">
        <f t="shared" si="33"/>
        <v>2.1</v>
      </c>
      <c r="J120" s="137">
        <f t="shared" si="33"/>
        <v>2.1</v>
      </c>
      <c r="K120" s="137">
        <f t="shared" si="33"/>
        <v>2.1</v>
      </c>
      <c r="L120" s="137">
        <f t="shared" si="33"/>
        <v>2.1</v>
      </c>
      <c r="M120" s="137">
        <f t="shared" si="33"/>
        <v>2.1</v>
      </c>
      <c r="N120" s="137">
        <f t="shared" si="33"/>
        <v>2.1</v>
      </c>
      <c r="O120" s="137">
        <f t="shared" si="33"/>
        <v>2.1</v>
      </c>
      <c r="P120" s="137">
        <f t="shared" si="33"/>
        <v>2.1</v>
      </c>
      <c r="Q120" s="137">
        <f t="shared" si="33"/>
        <v>2.1</v>
      </c>
      <c r="R120" s="137">
        <f t="shared" si="33"/>
        <v>2.1</v>
      </c>
      <c r="S120" s="137">
        <f t="shared" si="33"/>
        <v>2.1</v>
      </c>
      <c r="T120" s="137">
        <f t="shared" si="32"/>
        <v>2.1</v>
      </c>
      <c r="U120" s="137">
        <f t="shared" si="32"/>
        <v>2.1</v>
      </c>
      <c r="V120" s="137">
        <f t="shared" si="32"/>
        <v>2.1</v>
      </c>
      <c r="W120" s="137">
        <f t="shared" si="32"/>
        <v>2.1</v>
      </c>
      <c r="X120" s="137">
        <f t="shared" si="32"/>
        <v>2.1</v>
      </c>
      <c r="Y120" s="137">
        <f t="shared" si="32"/>
        <v>2.1</v>
      </c>
      <c r="Z120" s="137">
        <f t="shared" si="32"/>
        <v>2.1</v>
      </c>
      <c r="AA120" s="137">
        <f t="shared" si="32"/>
        <v>2.1</v>
      </c>
      <c r="AB120" s="137">
        <f t="shared" si="32"/>
        <v>2.1</v>
      </c>
      <c r="AC120" s="137">
        <f t="shared" si="32"/>
        <v>2.1</v>
      </c>
      <c r="AD120" s="137">
        <f t="shared" si="32"/>
        <v>2.1</v>
      </c>
      <c r="AE120" s="137">
        <f t="shared" si="32"/>
        <v>2.1</v>
      </c>
      <c r="AF120" s="137">
        <f t="shared" si="32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7">
        <f t="shared" si="30"/>
        <v>9.3000000000000007</v>
      </c>
      <c r="C121" s="136">
        <v>9.3000000000000007</v>
      </c>
      <c r="D121" s="137">
        <f t="shared" si="33"/>
        <v>9.3000000000000007</v>
      </c>
      <c r="E121" s="137">
        <f t="shared" si="33"/>
        <v>9.3000000000000007</v>
      </c>
      <c r="F121" s="137">
        <f t="shared" si="33"/>
        <v>9.3000000000000007</v>
      </c>
      <c r="G121" s="137">
        <f t="shared" si="33"/>
        <v>9.3000000000000007</v>
      </c>
      <c r="H121" s="137">
        <f t="shared" si="33"/>
        <v>9.3000000000000007</v>
      </c>
      <c r="I121" s="137">
        <f t="shared" si="33"/>
        <v>9.3000000000000007</v>
      </c>
      <c r="J121" s="137">
        <f t="shared" si="33"/>
        <v>9.3000000000000007</v>
      </c>
      <c r="K121" s="137">
        <f t="shared" si="33"/>
        <v>9.3000000000000007</v>
      </c>
      <c r="L121" s="137">
        <f t="shared" si="33"/>
        <v>9.3000000000000007</v>
      </c>
      <c r="M121" s="137">
        <f t="shared" si="33"/>
        <v>9.3000000000000007</v>
      </c>
      <c r="N121" s="137">
        <f t="shared" si="33"/>
        <v>9.3000000000000007</v>
      </c>
      <c r="O121" s="137">
        <f t="shared" si="33"/>
        <v>9.3000000000000007</v>
      </c>
      <c r="P121" s="137">
        <f t="shared" si="33"/>
        <v>9.3000000000000007</v>
      </c>
      <c r="Q121" s="137">
        <f t="shared" si="33"/>
        <v>9.3000000000000007</v>
      </c>
      <c r="R121" s="137">
        <f t="shared" si="33"/>
        <v>9.3000000000000007</v>
      </c>
      <c r="S121" s="137">
        <f t="shared" si="33"/>
        <v>9.3000000000000007</v>
      </c>
      <c r="T121" s="137">
        <f t="shared" si="32"/>
        <v>9.3000000000000007</v>
      </c>
      <c r="U121" s="137">
        <f t="shared" si="32"/>
        <v>9.3000000000000007</v>
      </c>
      <c r="V121" s="137">
        <f t="shared" si="32"/>
        <v>9.3000000000000007</v>
      </c>
      <c r="W121" s="137">
        <f t="shared" si="32"/>
        <v>9.3000000000000007</v>
      </c>
      <c r="X121" s="137">
        <f t="shared" si="32"/>
        <v>9.3000000000000007</v>
      </c>
      <c r="Y121" s="137">
        <f t="shared" si="32"/>
        <v>9.3000000000000007</v>
      </c>
      <c r="Z121" s="137">
        <f t="shared" si="32"/>
        <v>9.3000000000000007</v>
      </c>
      <c r="AA121" s="137">
        <f t="shared" si="32"/>
        <v>9.3000000000000007</v>
      </c>
      <c r="AB121" s="137">
        <f t="shared" si="32"/>
        <v>9.3000000000000007</v>
      </c>
      <c r="AC121" s="137">
        <f t="shared" si="32"/>
        <v>9.3000000000000007</v>
      </c>
      <c r="AD121" s="137">
        <f t="shared" si="32"/>
        <v>9.3000000000000007</v>
      </c>
      <c r="AE121" s="137">
        <f t="shared" si="32"/>
        <v>9.3000000000000007</v>
      </c>
      <c r="AF121" s="137">
        <f t="shared" si="32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7">
        <f t="shared" si="30"/>
        <v>0</v>
      </c>
      <c r="C122" s="136">
        <v>0</v>
      </c>
      <c r="D122" s="137">
        <f t="shared" si="33"/>
        <v>0</v>
      </c>
      <c r="E122" s="137">
        <f t="shared" si="33"/>
        <v>0</v>
      </c>
      <c r="F122" s="137">
        <f t="shared" si="33"/>
        <v>0</v>
      </c>
      <c r="G122" s="137">
        <f t="shared" si="33"/>
        <v>0</v>
      </c>
      <c r="H122" s="137">
        <f t="shared" si="33"/>
        <v>0</v>
      </c>
      <c r="I122" s="137">
        <f t="shared" si="33"/>
        <v>0</v>
      </c>
      <c r="J122" s="137">
        <f t="shared" si="33"/>
        <v>0</v>
      </c>
      <c r="K122" s="137">
        <f t="shared" si="33"/>
        <v>0</v>
      </c>
      <c r="L122" s="137">
        <f t="shared" si="33"/>
        <v>0</v>
      </c>
      <c r="M122" s="137">
        <f t="shared" si="33"/>
        <v>0</v>
      </c>
      <c r="N122" s="137">
        <f t="shared" si="33"/>
        <v>0</v>
      </c>
      <c r="O122" s="137">
        <f t="shared" si="33"/>
        <v>0</v>
      </c>
      <c r="P122" s="137">
        <f t="shared" si="33"/>
        <v>0</v>
      </c>
      <c r="Q122" s="137">
        <f t="shared" si="33"/>
        <v>0</v>
      </c>
      <c r="R122" s="137">
        <f t="shared" si="33"/>
        <v>0</v>
      </c>
      <c r="S122" s="137">
        <f t="shared" si="33"/>
        <v>0</v>
      </c>
      <c r="T122" s="137">
        <f t="shared" si="32"/>
        <v>0</v>
      </c>
      <c r="U122" s="137">
        <f t="shared" si="32"/>
        <v>0</v>
      </c>
      <c r="V122" s="137">
        <f t="shared" si="32"/>
        <v>0</v>
      </c>
      <c r="W122" s="137">
        <f t="shared" si="32"/>
        <v>0</v>
      </c>
      <c r="X122" s="137">
        <f t="shared" si="32"/>
        <v>0</v>
      </c>
      <c r="Y122" s="137">
        <f t="shared" si="32"/>
        <v>0</v>
      </c>
      <c r="Z122" s="137">
        <f t="shared" si="32"/>
        <v>0</v>
      </c>
      <c r="AA122" s="137">
        <f t="shared" si="32"/>
        <v>0</v>
      </c>
      <c r="AB122" s="137">
        <f t="shared" si="32"/>
        <v>0</v>
      </c>
      <c r="AC122" s="137">
        <f t="shared" si="32"/>
        <v>0</v>
      </c>
      <c r="AD122" s="137">
        <f t="shared" si="32"/>
        <v>0</v>
      </c>
      <c r="AE122" s="137">
        <f t="shared" si="32"/>
        <v>0</v>
      </c>
      <c r="AF122" s="137">
        <f t="shared" si="32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7">
        <f t="shared" si="30"/>
        <v>0</v>
      </c>
      <c r="C123" s="136">
        <v>0</v>
      </c>
      <c r="D123" s="137">
        <f t="shared" si="33"/>
        <v>0</v>
      </c>
      <c r="E123" s="137">
        <f t="shared" si="33"/>
        <v>0</v>
      </c>
      <c r="F123" s="137">
        <f t="shared" si="33"/>
        <v>0</v>
      </c>
      <c r="G123" s="137">
        <f t="shared" si="33"/>
        <v>0</v>
      </c>
      <c r="H123" s="137">
        <f t="shared" si="33"/>
        <v>0</v>
      </c>
      <c r="I123" s="137">
        <f t="shared" si="33"/>
        <v>0</v>
      </c>
      <c r="J123" s="137">
        <f t="shared" si="33"/>
        <v>0</v>
      </c>
      <c r="K123" s="137">
        <f t="shared" si="33"/>
        <v>0</v>
      </c>
      <c r="L123" s="137">
        <f t="shared" si="33"/>
        <v>0</v>
      </c>
      <c r="M123" s="137">
        <f t="shared" si="33"/>
        <v>0</v>
      </c>
      <c r="N123" s="137">
        <f t="shared" si="33"/>
        <v>0</v>
      </c>
      <c r="O123" s="137">
        <f t="shared" si="33"/>
        <v>0</v>
      </c>
      <c r="P123" s="137">
        <f t="shared" si="33"/>
        <v>0</v>
      </c>
      <c r="Q123" s="137">
        <f t="shared" si="33"/>
        <v>0</v>
      </c>
      <c r="R123" s="137">
        <f t="shared" si="33"/>
        <v>0</v>
      </c>
      <c r="S123" s="137">
        <f t="shared" si="33"/>
        <v>0</v>
      </c>
      <c r="T123" s="137">
        <f t="shared" si="32"/>
        <v>0</v>
      </c>
      <c r="U123" s="137">
        <f t="shared" si="32"/>
        <v>0</v>
      </c>
      <c r="V123" s="137">
        <f t="shared" si="32"/>
        <v>0</v>
      </c>
      <c r="W123" s="137">
        <f t="shared" si="32"/>
        <v>0</v>
      </c>
      <c r="X123" s="137">
        <f t="shared" si="32"/>
        <v>0</v>
      </c>
      <c r="Y123" s="137">
        <f t="shared" si="32"/>
        <v>0</v>
      </c>
      <c r="Z123" s="137">
        <f t="shared" si="32"/>
        <v>0</v>
      </c>
      <c r="AA123" s="137">
        <f t="shared" si="32"/>
        <v>0</v>
      </c>
      <c r="AB123" s="137">
        <f t="shared" si="32"/>
        <v>0</v>
      </c>
      <c r="AC123" s="137">
        <f t="shared" si="32"/>
        <v>0</v>
      </c>
      <c r="AD123" s="137">
        <f t="shared" si="32"/>
        <v>0</v>
      </c>
      <c r="AE123" s="137">
        <f t="shared" si="32"/>
        <v>0</v>
      </c>
      <c r="AF123" s="137">
        <f t="shared" si="32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7">
        <f t="shared" si="30"/>
        <v>5</v>
      </c>
      <c r="C124" s="136">
        <v>5</v>
      </c>
      <c r="D124" s="137">
        <f t="shared" si="33"/>
        <v>5</v>
      </c>
      <c r="E124" s="137">
        <f t="shared" si="33"/>
        <v>5</v>
      </c>
      <c r="F124" s="137">
        <f t="shared" si="33"/>
        <v>5</v>
      </c>
      <c r="G124" s="137">
        <f t="shared" si="33"/>
        <v>5</v>
      </c>
      <c r="H124" s="137">
        <f t="shared" si="33"/>
        <v>5</v>
      </c>
      <c r="I124" s="137">
        <f t="shared" si="33"/>
        <v>5</v>
      </c>
      <c r="J124" s="137">
        <f t="shared" si="33"/>
        <v>5</v>
      </c>
      <c r="K124" s="137">
        <f t="shared" si="33"/>
        <v>5</v>
      </c>
      <c r="L124" s="137">
        <f t="shared" si="33"/>
        <v>5</v>
      </c>
      <c r="M124" s="137">
        <f t="shared" si="33"/>
        <v>5</v>
      </c>
      <c r="N124" s="137">
        <f t="shared" si="33"/>
        <v>5</v>
      </c>
      <c r="O124" s="137">
        <f t="shared" si="33"/>
        <v>5</v>
      </c>
      <c r="P124" s="137">
        <f t="shared" si="33"/>
        <v>5</v>
      </c>
      <c r="Q124" s="137">
        <f t="shared" si="33"/>
        <v>5</v>
      </c>
      <c r="R124" s="137">
        <f t="shared" si="33"/>
        <v>5</v>
      </c>
      <c r="S124" s="137">
        <f t="shared" si="33"/>
        <v>5</v>
      </c>
      <c r="T124" s="137">
        <f t="shared" si="32"/>
        <v>5</v>
      </c>
      <c r="U124" s="137">
        <f t="shared" si="32"/>
        <v>5</v>
      </c>
      <c r="V124" s="137">
        <f t="shared" si="32"/>
        <v>5</v>
      </c>
      <c r="W124" s="137">
        <f t="shared" si="32"/>
        <v>5</v>
      </c>
      <c r="X124" s="137">
        <f t="shared" si="32"/>
        <v>5</v>
      </c>
      <c r="Y124" s="137">
        <f t="shared" si="32"/>
        <v>5</v>
      </c>
      <c r="Z124" s="137">
        <f t="shared" si="32"/>
        <v>5</v>
      </c>
      <c r="AA124" s="137">
        <f t="shared" si="32"/>
        <v>5</v>
      </c>
      <c r="AB124" s="137">
        <f t="shared" si="32"/>
        <v>5</v>
      </c>
      <c r="AC124" s="137">
        <f t="shared" si="32"/>
        <v>5</v>
      </c>
      <c r="AD124" s="137">
        <f t="shared" si="32"/>
        <v>5</v>
      </c>
      <c r="AE124" s="137">
        <f t="shared" si="32"/>
        <v>5</v>
      </c>
      <c r="AF124" s="137">
        <f t="shared" si="32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7">
        <f t="shared" si="30"/>
        <v>1</v>
      </c>
      <c r="C125" s="136">
        <v>1</v>
      </c>
      <c r="D125" s="137">
        <f t="shared" si="33"/>
        <v>1</v>
      </c>
      <c r="E125" s="137">
        <f t="shared" si="33"/>
        <v>1</v>
      </c>
      <c r="F125" s="137">
        <f t="shared" si="33"/>
        <v>1</v>
      </c>
      <c r="G125" s="137">
        <f t="shared" si="33"/>
        <v>1</v>
      </c>
      <c r="H125" s="137">
        <f t="shared" si="33"/>
        <v>1</v>
      </c>
      <c r="I125" s="137">
        <f t="shared" si="33"/>
        <v>1</v>
      </c>
      <c r="J125" s="137">
        <f t="shared" si="33"/>
        <v>1</v>
      </c>
      <c r="K125" s="137">
        <f t="shared" si="33"/>
        <v>1</v>
      </c>
      <c r="L125" s="137">
        <f t="shared" si="33"/>
        <v>1</v>
      </c>
      <c r="M125" s="137">
        <f t="shared" si="33"/>
        <v>1</v>
      </c>
      <c r="N125" s="137">
        <f t="shared" si="33"/>
        <v>1</v>
      </c>
      <c r="O125" s="137">
        <f t="shared" si="33"/>
        <v>1</v>
      </c>
      <c r="P125" s="137">
        <f t="shared" si="33"/>
        <v>1</v>
      </c>
      <c r="Q125" s="137">
        <f t="shared" si="33"/>
        <v>1</v>
      </c>
      <c r="R125" s="137">
        <f t="shared" si="33"/>
        <v>1</v>
      </c>
      <c r="S125" s="137">
        <f t="shared" si="33"/>
        <v>1</v>
      </c>
      <c r="T125" s="137">
        <f t="shared" si="32"/>
        <v>1</v>
      </c>
      <c r="U125" s="137">
        <f t="shared" si="32"/>
        <v>1</v>
      </c>
      <c r="V125" s="137">
        <f t="shared" si="32"/>
        <v>1</v>
      </c>
      <c r="W125" s="137">
        <f t="shared" si="32"/>
        <v>1</v>
      </c>
      <c r="X125" s="137">
        <f t="shared" si="32"/>
        <v>1</v>
      </c>
      <c r="Y125" s="137">
        <f t="shared" si="32"/>
        <v>1</v>
      </c>
      <c r="Z125" s="137">
        <f t="shared" si="32"/>
        <v>1</v>
      </c>
      <c r="AA125" s="137">
        <f t="shared" si="32"/>
        <v>1</v>
      </c>
      <c r="AB125" s="137">
        <f t="shared" si="32"/>
        <v>1</v>
      </c>
      <c r="AC125" s="137">
        <f t="shared" si="32"/>
        <v>1</v>
      </c>
      <c r="AD125" s="137">
        <f t="shared" si="32"/>
        <v>1</v>
      </c>
      <c r="AE125" s="137">
        <f t="shared" si="32"/>
        <v>1</v>
      </c>
      <c r="AF125" s="137">
        <f t="shared" si="32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7">
        <f t="shared" si="30"/>
        <v>1.58</v>
      </c>
      <c r="C126" s="136">
        <v>1.58</v>
      </c>
      <c r="D126" s="137">
        <f t="shared" si="33"/>
        <v>1.58</v>
      </c>
      <c r="E126" s="137">
        <f t="shared" si="33"/>
        <v>1.58</v>
      </c>
      <c r="F126" s="137">
        <f t="shared" si="33"/>
        <v>1.58</v>
      </c>
      <c r="G126" s="137">
        <f t="shared" si="33"/>
        <v>1.58</v>
      </c>
      <c r="H126" s="137">
        <f t="shared" si="33"/>
        <v>1.58</v>
      </c>
      <c r="I126" s="137">
        <f t="shared" si="33"/>
        <v>1.58</v>
      </c>
      <c r="J126" s="137">
        <f t="shared" si="33"/>
        <v>1.58</v>
      </c>
      <c r="K126" s="137">
        <f t="shared" si="33"/>
        <v>1.58</v>
      </c>
      <c r="L126" s="137">
        <f t="shared" si="33"/>
        <v>1.58</v>
      </c>
      <c r="M126" s="137">
        <f t="shared" si="33"/>
        <v>1.58</v>
      </c>
      <c r="N126" s="137">
        <f t="shared" si="33"/>
        <v>1.58</v>
      </c>
      <c r="O126" s="137">
        <f t="shared" si="33"/>
        <v>1.58</v>
      </c>
      <c r="P126" s="137">
        <f t="shared" si="33"/>
        <v>1.58</v>
      </c>
      <c r="Q126" s="137">
        <f t="shared" si="33"/>
        <v>1.58</v>
      </c>
      <c r="R126" s="137">
        <f t="shared" si="33"/>
        <v>1.58</v>
      </c>
      <c r="S126" s="137">
        <f t="shared" si="33"/>
        <v>1.58</v>
      </c>
      <c r="T126" s="137">
        <f t="shared" si="32"/>
        <v>1.58</v>
      </c>
      <c r="U126" s="137">
        <f t="shared" si="32"/>
        <v>1.58</v>
      </c>
      <c r="V126" s="137">
        <f t="shared" si="32"/>
        <v>1.58</v>
      </c>
      <c r="W126" s="137">
        <f t="shared" si="32"/>
        <v>1.58</v>
      </c>
      <c r="X126" s="137">
        <f t="shared" si="32"/>
        <v>1.58</v>
      </c>
      <c r="Y126" s="137">
        <f t="shared" si="32"/>
        <v>1.58</v>
      </c>
      <c r="Z126" s="137">
        <f t="shared" si="32"/>
        <v>1.58</v>
      </c>
      <c r="AA126" s="137">
        <f t="shared" si="32"/>
        <v>1.58</v>
      </c>
      <c r="AB126" s="137">
        <f t="shared" si="32"/>
        <v>1.58</v>
      </c>
      <c r="AC126" s="137">
        <f t="shared" si="32"/>
        <v>1.58</v>
      </c>
      <c r="AD126" s="137">
        <f t="shared" si="32"/>
        <v>1.58</v>
      </c>
      <c r="AE126" s="137">
        <f t="shared" si="32"/>
        <v>1.58</v>
      </c>
      <c r="AF126" s="137">
        <f t="shared" si="32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7">
        <f t="shared" si="30"/>
        <v>1.46</v>
      </c>
      <c r="C127" s="136">
        <v>1.46</v>
      </c>
      <c r="D127" s="137">
        <f t="shared" si="33"/>
        <v>1.46</v>
      </c>
      <c r="E127" s="137">
        <f t="shared" si="33"/>
        <v>1.46</v>
      </c>
      <c r="F127" s="137">
        <f t="shared" si="33"/>
        <v>1.46</v>
      </c>
      <c r="G127" s="137">
        <f t="shared" si="33"/>
        <v>1.46</v>
      </c>
      <c r="H127" s="137">
        <f t="shared" si="33"/>
        <v>1.46</v>
      </c>
      <c r="I127" s="137">
        <f t="shared" si="33"/>
        <v>1.46</v>
      </c>
      <c r="J127" s="137">
        <f t="shared" si="33"/>
        <v>1.46</v>
      </c>
      <c r="K127" s="137">
        <f t="shared" si="33"/>
        <v>1.46</v>
      </c>
      <c r="L127" s="137">
        <f t="shared" si="33"/>
        <v>1.46</v>
      </c>
      <c r="M127" s="137">
        <f t="shared" si="33"/>
        <v>1.46</v>
      </c>
      <c r="N127" s="137">
        <f t="shared" si="33"/>
        <v>1.46</v>
      </c>
      <c r="O127" s="137">
        <f t="shared" si="33"/>
        <v>1.46</v>
      </c>
      <c r="P127" s="137">
        <f t="shared" si="33"/>
        <v>1.46</v>
      </c>
      <c r="Q127" s="137">
        <f t="shared" si="33"/>
        <v>1.46</v>
      </c>
      <c r="R127" s="137">
        <f t="shared" si="33"/>
        <v>1.46</v>
      </c>
      <c r="S127" s="137">
        <f t="shared" si="33"/>
        <v>1.46</v>
      </c>
      <c r="T127" s="137">
        <f t="shared" ref="T127:AF128" si="34">S127</f>
        <v>1.46</v>
      </c>
      <c r="U127" s="137">
        <f t="shared" si="34"/>
        <v>1.46</v>
      </c>
      <c r="V127" s="137">
        <f t="shared" si="34"/>
        <v>1.46</v>
      </c>
      <c r="W127" s="137">
        <f t="shared" si="34"/>
        <v>1.46</v>
      </c>
      <c r="X127" s="137">
        <f t="shared" si="34"/>
        <v>1.46</v>
      </c>
      <c r="Y127" s="137">
        <f t="shared" si="34"/>
        <v>1.46</v>
      </c>
      <c r="Z127" s="137">
        <f t="shared" si="34"/>
        <v>1.46</v>
      </c>
      <c r="AA127" s="137">
        <f t="shared" si="34"/>
        <v>1.46</v>
      </c>
      <c r="AB127" s="137">
        <f t="shared" si="34"/>
        <v>1.46</v>
      </c>
      <c r="AC127" s="137">
        <f t="shared" si="34"/>
        <v>1.46</v>
      </c>
      <c r="AD127" s="137">
        <f t="shared" si="34"/>
        <v>1.46</v>
      </c>
      <c r="AE127" s="137">
        <f t="shared" si="34"/>
        <v>1.46</v>
      </c>
      <c r="AF127" s="137">
        <f t="shared" si="34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7">
        <f t="shared" si="30"/>
        <v>1.48</v>
      </c>
      <c r="C128" s="136">
        <v>1.48</v>
      </c>
      <c r="D128" s="137">
        <f t="shared" si="33"/>
        <v>1.48</v>
      </c>
      <c r="E128" s="137">
        <f t="shared" si="33"/>
        <v>1.48</v>
      </c>
      <c r="F128" s="137">
        <f t="shared" si="33"/>
        <v>1.48</v>
      </c>
      <c r="G128" s="137">
        <f t="shared" si="33"/>
        <v>1.48</v>
      </c>
      <c r="H128" s="137">
        <f t="shared" si="33"/>
        <v>1.48</v>
      </c>
      <c r="I128" s="137">
        <f t="shared" si="33"/>
        <v>1.48</v>
      </c>
      <c r="J128" s="137">
        <f t="shared" si="33"/>
        <v>1.48</v>
      </c>
      <c r="K128" s="137">
        <f t="shared" si="33"/>
        <v>1.48</v>
      </c>
      <c r="L128" s="137">
        <f t="shared" si="33"/>
        <v>1.48</v>
      </c>
      <c r="M128" s="137">
        <f t="shared" si="33"/>
        <v>1.48</v>
      </c>
      <c r="N128" s="137">
        <f t="shared" si="33"/>
        <v>1.48</v>
      </c>
      <c r="O128" s="137">
        <f t="shared" si="33"/>
        <v>1.48</v>
      </c>
      <c r="P128" s="137">
        <f t="shared" si="33"/>
        <v>1.48</v>
      </c>
      <c r="Q128" s="137">
        <f t="shared" si="33"/>
        <v>1.48</v>
      </c>
      <c r="R128" s="137">
        <f t="shared" si="33"/>
        <v>1.48</v>
      </c>
      <c r="S128" s="137">
        <f t="shared" si="33"/>
        <v>1.48</v>
      </c>
      <c r="T128" s="137">
        <f t="shared" si="34"/>
        <v>1.48</v>
      </c>
      <c r="U128" s="137">
        <f t="shared" si="34"/>
        <v>1.48</v>
      </c>
      <c r="V128" s="137">
        <f t="shared" si="34"/>
        <v>1.48</v>
      </c>
      <c r="W128" s="137">
        <f t="shared" si="34"/>
        <v>1.48</v>
      </c>
      <c r="X128" s="137">
        <f t="shared" si="34"/>
        <v>1.48</v>
      </c>
      <c r="Y128" s="137">
        <f t="shared" si="34"/>
        <v>1.48</v>
      </c>
      <c r="Z128" s="137">
        <f t="shared" si="34"/>
        <v>1.48</v>
      </c>
      <c r="AA128" s="137">
        <f t="shared" si="34"/>
        <v>1.48</v>
      </c>
      <c r="AB128" s="137">
        <f t="shared" si="34"/>
        <v>1.48</v>
      </c>
      <c r="AC128" s="137">
        <f t="shared" si="34"/>
        <v>1.48</v>
      </c>
      <c r="AD128" s="137">
        <f t="shared" si="34"/>
        <v>1.48</v>
      </c>
      <c r="AE128" s="137">
        <f t="shared" si="34"/>
        <v>1.48</v>
      </c>
      <c r="AF128" s="137">
        <f t="shared" si="34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7"/>
      <c r="C129" s="136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7">
        <f t="shared" ref="B130:B137" si="35">AF130</f>
        <v>2.2000000000000002</v>
      </c>
      <c r="C130" s="136">
        <v>2.2000000000000002</v>
      </c>
      <c r="D130" s="137">
        <f t="shared" ref="D130:S137" si="36">C130</f>
        <v>2.2000000000000002</v>
      </c>
      <c r="E130" s="137">
        <f t="shared" si="36"/>
        <v>2.2000000000000002</v>
      </c>
      <c r="F130" s="137">
        <f t="shared" si="36"/>
        <v>2.2000000000000002</v>
      </c>
      <c r="G130" s="137">
        <f t="shared" si="36"/>
        <v>2.2000000000000002</v>
      </c>
      <c r="H130" s="137">
        <f t="shared" si="36"/>
        <v>2.2000000000000002</v>
      </c>
      <c r="I130" s="137">
        <f t="shared" si="36"/>
        <v>2.2000000000000002</v>
      </c>
      <c r="J130" s="137">
        <f t="shared" si="36"/>
        <v>2.2000000000000002</v>
      </c>
      <c r="K130" s="137">
        <f t="shared" si="36"/>
        <v>2.2000000000000002</v>
      </c>
      <c r="L130" s="137">
        <f t="shared" si="36"/>
        <v>2.2000000000000002</v>
      </c>
      <c r="M130" s="137">
        <f t="shared" si="36"/>
        <v>2.2000000000000002</v>
      </c>
      <c r="N130" s="137">
        <f t="shared" si="36"/>
        <v>2.2000000000000002</v>
      </c>
      <c r="O130" s="137">
        <f t="shared" si="36"/>
        <v>2.2000000000000002</v>
      </c>
      <c r="P130" s="137">
        <f t="shared" si="36"/>
        <v>2.2000000000000002</v>
      </c>
      <c r="Q130" s="137">
        <f t="shared" si="36"/>
        <v>2.2000000000000002</v>
      </c>
      <c r="R130" s="137">
        <f t="shared" si="36"/>
        <v>2.2000000000000002</v>
      </c>
      <c r="S130" s="137">
        <f t="shared" si="36"/>
        <v>2.2000000000000002</v>
      </c>
      <c r="T130" s="137">
        <f t="shared" ref="T130:AF137" si="37">S130</f>
        <v>2.2000000000000002</v>
      </c>
      <c r="U130" s="137">
        <f t="shared" si="37"/>
        <v>2.2000000000000002</v>
      </c>
      <c r="V130" s="137">
        <f t="shared" si="37"/>
        <v>2.2000000000000002</v>
      </c>
      <c r="W130" s="137">
        <f t="shared" si="37"/>
        <v>2.2000000000000002</v>
      </c>
      <c r="X130" s="137">
        <f t="shared" si="37"/>
        <v>2.2000000000000002</v>
      </c>
      <c r="Y130" s="137">
        <f t="shared" si="37"/>
        <v>2.2000000000000002</v>
      </c>
      <c r="Z130" s="137">
        <f t="shared" si="37"/>
        <v>2.2000000000000002</v>
      </c>
      <c r="AA130" s="137">
        <f t="shared" si="37"/>
        <v>2.2000000000000002</v>
      </c>
      <c r="AB130" s="137">
        <f t="shared" si="37"/>
        <v>2.2000000000000002</v>
      </c>
      <c r="AC130" s="137">
        <f t="shared" si="37"/>
        <v>2.2000000000000002</v>
      </c>
      <c r="AD130" s="137">
        <f t="shared" si="37"/>
        <v>2.2000000000000002</v>
      </c>
      <c r="AE130" s="137">
        <f t="shared" si="37"/>
        <v>2.2000000000000002</v>
      </c>
      <c r="AF130" s="137">
        <f t="shared" si="37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7">
        <f t="shared" si="35"/>
        <v>2</v>
      </c>
      <c r="C131" s="136">
        <v>2</v>
      </c>
      <c r="D131" s="137">
        <f t="shared" si="36"/>
        <v>2</v>
      </c>
      <c r="E131" s="137">
        <f t="shared" si="36"/>
        <v>2</v>
      </c>
      <c r="F131" s="137">
        <f t="shared" si="36"/>
        <v>2</v>
      </c>
      <c r="G131" s="137">
        <f t="shared" si="36"/>
        <v>2</v>
      </c>
      <c r="H131" s="137">
        <f t="shared" si="36"/>
        <v>2</v>
      </c>
      <c r="I131" s="137">
        <f t="shared" si="36"/>
        <v>2</v>
      </c>
      <c r="J131" s="137">
        <f t="shared" si="36"/>
        <v>2</v>
      </c>
      <c r="K131" s="137">
        <f t="shared" si="36"/>
        <v>2</v>
      </c>
      <c r="L131" s="137">
        <f t="shared" si="36"/>
        <v>2</v>
      </c>
      <c r="M131" s="137">
        <f t="shared" si="36"/>
        <v>2</v>
      </c>
      <c r="N131" s="137">
        <f t="shared" si="36"/>
        <v>2</v>
      </c>
      <c r="O131" s="137">
        <f t="shared" si="36"/>
        <v>2</v>
      </c>
      <c r="P131" s="137">
        <f t="shared" si="36"/>
        <v>2</v>
      </c>
      <c r="Q131" s="137">
        <f t="shared" si="36"/>
        <v>2</v>
      </c>
      <c r="R131" s="137">
        <f t="shared" si="36"/>
        <v>2</v>
      </c>
      <c r="S131" s="137">
        <f t="shared" si="36"/>
        <v>2</v>
      </c>
      <c r="T131" s="137">
        <f t="shared" si="37"/>
        <v>2</v>
      </c>
      <c r="U131" s="137">
        <f t="shared" si="37"/>
        <v>2</v>
      </c>
      <c r="V131" s="137">
        <f t="shared" si="37"/>
        <v>2</v>
      </c>
      <c r="W131" s="137">
        <f t="shared" si="37"/>
        <v>2</v>
      </c>
      <c r="X131" s="137">
        <f t="shared" si="37"/>
        <v>2</v>
      </c>
      <c r="Y131" s="137">
        <f t="shared" si="37"/>
        <v>2</v>
      </c>
      <c r="Z131" s="137">
        <f t="shared" si="37"/>
        <v>2</v>
      </c>
      <c r="AA131" s="137">
        <f t="shared" si="37"/>
        <v>2</v>
      </c>
      <c r="AB131" s="137">
        <f t="shared" si="37"/>
        <v>2</v>
      </c>
      <c r="AC131" s="137">
        <f t="shared" si="37"/>
        <v>2</v>
      </c>
      <c r="AD131" s="137">
        <f t="shared" si="37"/>
        <v>2</v>
      </c>
      <c r="AE131" s="137">
        <f t="shared" si="37"/>
        <v>2</v>
      </c>
      <c r="AF131" s="137">
        <f t="shared" si="37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7">
        <f t="shared" si="35"/>
        <v>1.25</v>
      </c>
      <c r="C132" s="136">
        <v>1.25</v>
      </c>
      <c r="D132" s="137">
        <f t="shared" si="36"/>
        <v>1.25</v>
      </c>
      <c r="E132" s="137">
        <f t="shared" si="36"/>
        <v>1.25</v>
      </c>
      <c r="F132" s="137">
        <f t="shared" si="36"/>
        <v>1.25</v>
      </c>
      <c r="G132" s="137">
        <f t="shared" si="36"/>
        <v>1.25</v>
      </c>
      <c r="H132" s="137">
        <f t="shared" si="36"/>
        <v>1.25</v>
      </c>
      <c r="I132" s="137">
        <f t="shared" si="36"/>
        <v>1.25</v>
      </c>
      <c r="J132" s="137">
        <f t="shared" si="36"/>
        <v>1.25</v>
      </c>
      <c r="K132" s="137">
        <f t="shared" si="36"/>
        <v>1.25</v>
      </c>
      <c r="L132" s="137">
        <f t="shared" si="36"/>
        <v>1.25</v>
      </c>
      <c r="M132" s="137">
        <f t="shared" si="36"/>
        <v>1.25</v>
      </c>
      <c r="N132" s="137">
        <f t="shared" si="36"/>
        <v>1.25</v>
      </c>
      <c r="O132" s="137">
        <f t="shared" si="36"/>
        <v>1.25</v>
      </c>
      <c r="P132" s="137">
        <f t="shared" si="36"/>
        <v>1.25</v>
      </c>
      <c r="Q132" s="137">
        <f t="shared" si="36"/>
        <v>1.25</v>
      </c>
      <c r="R132" s="137">
        <f t="shared" si="36"/>
        <v>1.25</v>
      </c>
      <c r="S132" s="137">
        <f t="shared" si="36"/>
        <v>1.25</v>
      </c>
      <c r="T132" s="137">
        <f t="shared" si="37"/>
        <v>1.25</v>
      </c>
      <c r="U132" s="137">
        <f t="shared" si="37"/>
        <v>1.25</v>
      </c>
      <c r="V132" s="137">
        <f t="shared" si="37"/>
        <v>1.25</v>
      </c>
      <c r="W132" s="137">
        <f t="shared" si="37"/>
        <v>1.25</v>
      </c>
      <c r="X132" s="137">
        <f t="shared" si="37"/>
        <v>1.25</v>
      </c>
      <c r="Y132" s="137">
        <f t="shared" si="37"/>
        <v>1.25</v>
      </c>
      <c r="Z132" s="137">
        <f t="shared" si="37"/>
        <v>1.25</v>
      </c>
      <c r="AA132" s="137">
        <f t="shared" si="37"/>
        <v>1.25</v>
      </c>
      <c r="AB132" s="137">
        <f t="shared" si="37"/>
        <v>1.25</v>
      </c>
      <c r="AC132" s="137">
        <f t="shared" si="37"/>
        <v>1.25</v>
      </c>
      <c r="AD132" s="137">
        <f t="shared" si="37"/>
        <v>1.25</v>
      </c>
      <c r="AE132" s="137">
        <f t="shared" si="37"/>
        <v>1.25</v>
      </c>
      <c r="AF132" s="137">
        <f t="shared" si="37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7">
        <f t="shared" si="35"/>
        <v>1.1499999999999999</v>
      </c>
      <c r="C133" s="136">
        <v>1.1499999999999999</v>
      </c>
      <c r="D133" s="137">
        <f t="shared" si="36"/>
        <v>1.1499999999999999</v>
      </c>
      <c r="E133" s="137">
        <f t="shared" si="36"/>
        <v>1.1499999999999999</v>
      </c>
      <c r="F133" s="137">
        <f t="shared" si="36"/>
        <v>1.1499999999999999</v>
      </c>
      <c r="G133" s="137">
        <f t="shared" si="36"/>
        <v>1.1499999999999999</v>
      </c>
      <c r="H133" s="137">
        <f t="shared" si="36"/>
        <v>1.1499999999999999</v>
      </c>
      <c r="I133" s="137">
        <f t="shared" si="36"/>
        <v>1.1499999999999999</v>
      </c>
      <c r="J133" s="137">
        <f t="shared" si="36"/>
        <v>1.1499999999999999</v>
      </c>
      <c r="K133" s="137">
        <f t="shared" si="36"/>
        <v>1.1499999999999999</v>
      </c>
      <c r="L133" s="137">
        <f t="shared" si="36"/>
        <v>1.1499999999999999</v>
      </c>
      <c r="M133" s="137">
        <f t="shared" si="36"/>
        <v>1.1499999999999999</v>
      </c>
      <c r="N133" s="137">
        <f t="shared" si="36"/>
        <v>1.1499999999999999</v>
      </c>
      <c r="O133" s="137">
        <f t="shared" si="36"/>
        <v>1.1499999999999999</v>
      </c>
      <c r="P133" s="137">
        <f t="shared" si="36"/>
        <v>1.1499999999999999</v>
      </c>
      <c r="Q133" s="137">
        <f t="shared" si="36"/>
        <v>1.1499999999999999</v>
      </c>
      <c r="R133" s="137">
        <f t="shared" si="36"/>
        <v>1.1499999999999999</v>
      </c>
      <c r="S133" s="137">
        <f t="shared" si="36"/>
        <v>1.1499999999999999</v>
      </c>
      <c r="T133" s="137">
        <f t="shared" si="37"/>
        <v>1.1499999999999999</v>
      </c>
      <c r="U133" s="137">
        <f t="shared" si="37"/>
        <v>1.1499999999999999</v>
      </c>
      <c r="V133" s="137">
        <f t="shared" si="37"/>
        <v>1.1499999999999999</v>
      </c>
      <c r="W133" s="137">
        <f t="shared" si="37"/>
        <v>1.1499999999999999</v>
      </c>
      <c r="X133" s="137">
        <f t="shared" si="37"/>
        <v>1.1499999999999999</v>
      </c>
      <c r="Y133" s="137">
        <f t="shared" si="37"/>
        <v>1.1499999999999999</v>
      </c>
      <c r="Z133" s="137">
        <f t="shared" si="37"/>
        <v>1.1499999999999999</v>
      </c>
      <c r="AA133" s="137">
        <f t="shared" si="37"/>
        <v>1.1499999999999999</v>
      </c>
      <c r="AB133" s="137">
        <f t="shared" si="37"/>
        <v>1.1499999999999999</v>
      </c>
      <c r="AC133" s="137">
        <f t="shared" si="37"/>
        <v>1.1499999999999999</v>
      </c>
      <c r="AD133" s="137">
        <f t="shared" si="37"/>
        <v>1.1499999999999999</v>
      </c>
      <c r="AE133" s="137">
        <f t="shared" si="37"/>
        <v>1.1499999999999999</v>
      </c>
      <c r="AF133" s="137">
        <f t="shared" si="37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7">
        <f t="shared" si="35"/>
        <v>2.133</v>
      </c>
      <c r="C134" s="136">
        <v>2.133</v>
      </c>
      <c r="D134" s="137">
        <f t="shared" si="36"/>
        <v>2.133</v>
      </c>
      <c r="E134" s="137">
        <f t="shared" si="36"/>
        <v>2.133</v>
      </c>
      <c r="F134" s="137">
        <f t="shared" si="36"/>
        <v>2.133</v>
      </c>
      <c r="G134" s="137">
        <f t="shared" si="36"/>
        <v>2.133</v>
      </c>
      <c r="H134" s="137">
        <f t="shared" si="36"/>
        <v>2.133</v>
      </c>
      <c r="I134" s="137">
        <f t="shared" si="36"/>
        <v>2.133</v>
      </c>
      <c r="J134" s="137">
        <f t="shared" si="36"/>
        <v>2.133</v>
      </c>
      <c r="K134" s="137">
        <f t="shared" si="36"/>
        <v>2.133</v>
      </c>
      <c r="L134" s="137">
        <f t="shared" si="36"/>
        <v>2.133</v>
      </c>
      <c r="M134" s="137">
        <f t="shared" si="36"/>
        <v>2.133</v>
      </c>
      <c r="N134" s="137">
        <f t="shared" si="36"/>
        <v>2.133</v>
      </c>
      <c r="O134" s="137">
        <f t="shared" si="36"/>
        <v>2.133</v>
      </c>
      <c r="P134" s="137">
        <f t="shared" si="36"/>
        <v>2.133</v>
      </c>
      <c r="Q134" s="137">
        <f t="shared" si="36"/>
        <v>2.133</v>
      </c>
      <c r="R134" s="137">
        <f t="shared" si="36"/>
        <v>2.133</v>
      </c>
      <c r="S134" s="137">
        <f t="shared" si="36"/>
        <v>2.133</v>
      </c>
      <c r="T134" s="137">
        <f t="shared" si="37"/>
        <v>2.133</v>
      </c>
      <c r="U134" s="137">
        <f t="shared" si="37"/>
        <v>2.133</v>
      </c>
      <c r="V134" s="137">
        <f t="shared" si="37"/>
        <v>2.133</v>
      </c>
      <c r="W134" s="137">
        <f t="shared" si="37"/>
        <v>2.133</v>
      </c>
      <c r="X134" s="137">
        <f t="shared" si="37"/>
        <v>2.133</v>
      </c>
      <c r="Y134" s="137">
        <f t="shared" si="37"/>
        <v>2.133</v>
      </c>
      <c r="Z134" s="137">
        <f t="shared" si="37"/>
        <v>2.133</v>
      </c>
      <c r="AA134" s="137">
        <f t="shared" si="37"/>
        <v>2.133</v>
      </c>
      <c r="AB134" s="137">
        <f t="shared" si="37"/>
        <v>2.133</v>
      </c>
      <c r="AC134" s="137">
        <f t="shared" si="37"/>
        <v>2.133</v>
      </c>
      <c r="AD134" s="137">
        <f t="shared" si="37"/>
        <v>2.133</v>
      </c>
      <c r="AE134" s="137">
        <f t="shared" si="37"/>
        <v>2.133</v>
      </c>
      <c r="AF134" s="137">
        <f t="shared" si="37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7">
        <f t="shared" si="35"/>
        <v>2.09</v>
      </c>
      <c r="C135" s="136">
        <v>2.09</v>
      </c>
      <c r="D135" s="137">
        <f t="shared" si="36"/>
        <v>2.09</v>
      </c>
      <c r="E135" s="137">
        <f t="shared" si="36"/>
        <v>2.09</v>
      </c>
      <c r="F135" s="137">
        <f t="shared" si="36"/>
        <v>2.09</v>
      </c>
      <c r="G135" s="137">
        <f t="shared" si="36"/>
        <v>2.09</v>
      </c>
      <c r="H135" s="137">
        <f t="shared" si="36"/>
        <v>2.09</v>
      </c>
      <c r="I135" s="137">
        <f t="shared" si="36"/>
        <v>2.09</v>
      </c>
      <c r="J135" s="137">
        <f t="shared" si="36"/>
        <v>2.09</v>
      </c>
      <c r="K135" s="137">
        <f t="shared" si="36"/>
        <v>2.09</v>
      </c>
      <c r="L135" s="137">
        <f t="shared" si="36"/>
        <v>2.09</v>
      </c>
      <c r="M135" s="137">
        <f t="shared" si="36"/>
        <v>2.09</v>
      </c>
      <c r="N135" s="137">
        <f t="shared" si="36"/>
        <v>2.09</v>
      </c>
      <c r="O135" s="137">
        <f t="shared" si="36"/>
        <v>2.09</v>
      </c>
      <c r="P135" s="137">
        <f t="shared" si="36"/>
        <v>2.09</v>
      </c>
      <c r="Q135" s="137">
        <f t="shared" si="36"/>
        <v>2.09</v>
      </c>
      <c r="R135" s="137">
        <f t="shared" si="36"/>
        <v>2.09</v>
      </c>
      <c r="S135" s="137">
        <f t="shared" si="36"/>
        <v>2.09</v>
      </c>
      <c r="T135" s="137">
        <f t="shared" si="37"/>
        <v>2.09</v>
      </c>
      <c r="U135" s="137">
        <f t="shared" si="37"/>
        <v>2.09</v>
      </c>
      <c r="V135" s="137">
        <f t="shared" si="37"/>
        <v>2.09</v>
      </c>
      <c r="W135" s="137">
        <f t="shared" si="37"/>
        <v>2.09</v>
      </c>
      <c r="X135" s="137">
        <f t="shared" si="37"/>
        <v>2.09</v>
      </c>
      <c r="Y135" s="137">
        <f t="shared" si="37"/>
        <v>2.09</v>
      </c>
      <c r="Z135" s="137">
        <f t="shared" si="37"/>
        <v>2.09</v>
      </c>
      <c r="AA135" s="137">
        <f t="shared" si="37"/>
        <v>2.09</v>
      </c>
      <c r="AB135" s="137">
        <f t="shared" si="37"/>
        <v>2.09</v>
      </c>
      <c r="AC135" s="137">
        <f t="shared" si="37"/>
        <v>2.09</v>
      </c>
      <c r="AD135" s="137">
        <f t="shared" si="37"/>
        <v>2.09</v>
      </c>
      <c r="AE135" s="137">
        <f t="shared" si="37"/>
        <v>2.09</v>
      </c>
      <c r="AF135" s="137">
        <f t="shared" si="37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7">
        <f t="shared" si="35"/>
        <v>1.1399999999999999</v>
      </c>
      <c r="C136" s="136">
        <v>1.1399999999999999</v>
      </c>
      <c r="D136" s="137">
        <f t="shared" si="36"/>
        <v>1.1399999999999999</v>
      </c>
      <c r="E136" s="137">
        <f t="shared" si="36"/>
        <v>1.1399999999999999</v>
      </c>
      <c r="F136" s="137">
        <f t="shared" si="36"/>
        <v>1.1399999999999999</v>
      </c>
      <c r="G136" s="137">
        <f t="shared" si="36"/>
        <v>1.1399999999999999</v>
      </c>
      <c r="H136" s="137">
        <f t="shared" si="36"/>
        <v>1.1399999999999999</v>
      </c>
      <c r="I136" s="137">
        <f t="shared" si="36"/>
        <v>1.1399999999999999</v>
      </c>
      <c r="J136" s="137">
        <f t="shared" si="36"/>
        <v>1.1399999999999999</v>
      </c>
      <c r="K136" s="137">
        <f t="shared" si="36"/>
        <v>1.1399999999999999</v>
      </c>
      <c r="L136" s="137">
        <f t="shared" si="36"/>
        <v>1.1399999999999999</v>
      </c>
      <c r="M136" s="137">
        <f t="shared" si="36"/>
        <v>1.1399999999999999</v>
      </c>
      <c r="N136" s="137">
        <f t="shared" si="36"/>
        <v>1.1399999999999999</v>
      </c>
      <c r="O136" s="137">
        <f t="shared" si="36"/>
        <v>1.1399999999999999</v>
      </c>
      <c r="P136" s="137">
        <f t="shared" si="36"/>
        <v>1.1399999999999999</v>
      </c>
      <c r="Q136" s="137">
        <f t="shared" si="36"/>
        <v>1.1399999999999999</v>
      </c>
      <c r="R136" s="137">
        <f t="shared" si="36"/>
        <v>1.1399999999999999</v>
      </c>
      <c r="S136" s="137">
        <f t="shared" si="36"/>
        <v>1.1399999999999999</v>
      </c>
      <c r="T136" s="137">
        <f t="shared" si="37"/>
        <v>1.1399999999999999</v>
      </c>
      <c r="U136" s="137">
        <f t="shared" si="37"/>
        <v>1.1399999999999999</v>
      </c>
      <c r="V136" s="137">
        <f t="shared" si="37"/>
        <v>1.1399999999999999</v>
      </c>
      <c r="W136" s="137">
        <f t="shared" si="37"/>
        <v>1.1399999999999999</v>
      </c>
      <c r="X136" s="137">
        <f t="shared" si="37"/>
        <v>1.1399999999999999</v>
      </c>
      <c r="Y136" s="137">
        <f t="shared" si="37"/>
        <v>1.1399999999999999</v>
      </c>
      <c r="Z136" s="137">
        <f t="shared" si="37"/>
        <v>1.1399999999999999</v>
      </c>
      <c r="AA136" s="137">
        <f t="shared" si="37"/>
        <v>1.1399999999999999</v>
      </c>
      <c r="AB136" s="137">
        <f t="shared" si="37"/>
        <v>1.1399999999999999</v>
      </c>
      <c r="AC136" s="137">
        <f t="shared" si="37"/>
        <v>1.1399999999999999</v>
      </c>
      <c r="AD136" s="137">
        <f t="shared" si="37"/>
        <v>1.1399999999999999</v>
      </c>
      <c r="AE136" s="137">
        <f t="shared" si="37"/>
        <v>1.1399999999999999</v>
      </c>
      <c r="AF136" s="137">
        <f t="shared" si="37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7">
        <f t="shared" si="35"/>
        <v>0.82</v>
      </c>
      <c r="C137" s="136">
        <v>0.82</v>
      </c>
      <c r="D137" s="137">
        <f t="shared" si="36"/>
        <v>0.82</v>
      </c>
      <c r="E137" s="137">
        <f t="shared" si="36"/>
        <v>0.82</v>
      </c>
      <c r="F137" s="137">
        <f t="shared" si="36"/>
        <v>0.82</v>
      </c>
      <c r="G137" s="137">
        <f t="shared" si="36"/>
        <v>0.82</v>
      </c>
      <c r="H137" s="137">
        <f t="shared" si="36"/>
        <v>0.82</v>
      </c>
      <c r="I137" s="137">
        <f t="shared" si="36"/>
        <v>0.82</v>
      </c>
      <c r="J137" s="137">
        <f t="shared" si="36"/>
        <v>0.82</v>
      </c>
      <c r="K137" s="137">
        <f t="shared" si="36"/>
        <v>0.82</v>
      </c>
      <c r="L137" s="137">
        <f t="shared" si="36"/>
        <v>0.82</v>
      </c>
      <c r="M137" s="137">
        <f t="shared" si="36"/>
        <v>0.82</v>
      </c>
      <c r="N137" s="137">
        <f t="shared" si="36"/>
        <v>0.82</v>
      </c>
      <c r="O137" s="137">
        <f t="shared" si="36"/>
        <v>0.82</v>
      </c>
      <c r="P137" s="137">
        <f t="shared" si="36"/>
        <v>0.82</v>
      </c>
      <c r="Q137" s="137">
        <f t="shared" si="36"/>
        <v>0.82</v>
      </c>
      <c r="R137" s="137">
        <f t="shared" si="36"/>
        <v>0.82</v>
      </c>
      <c r="S137" s="137">
        <f t="shared" si="36"/>
        <v>0.82</v>
      </c>
      <c r="T137" s="137">
        <f t="shared" si="37"/>
        <v>0.82</v>
      </c>
      <c r="U137" s="137">
        <f t="shared" si="37"/>
        <v>0.82</v>
      </c>
      <c r="V137" s="137">
        <f t="shared" si="37"/>
        <v>0.82</v>
      </c>
      <c r="W137" s="137">
        <f t="shared" si="37"/>
        <v>0.82</v>
      </c>
      <c r="X137" s="137">
        <f t="shared" si="37"/>
        <v>0.82</v>
      </c>
      <c r="Y137" s="137">
        <f t="shared" si="37"/>
        <v>0.82</v>
      </c>
      <c r="Z137" s="137">
        <f t="shared" si="37"/>
        <v>0.82</v>
      </c>
      <c r="AA137" s="137">
        <f t="shared" si="37"/>
        <v>0.82</v>
      </c>
      <c r="AB137" s="137">
        <f t="shared" si="37"/>
        <v>0.82</v>
      </c>
      <c r="AC137" s="137">
        <f t="shared" si="37"/>
        <v>0.82</v>
      </c>
      <c r="AD137" s="137">
        <f t="shared" si="37"/>
        <v>0.82</v>
      </c>
      <c r="AE137" s="137">
        <f t="shared" si="37"/>
        <v>0.82</v>
      </c>
      <c r="AF137" s="137">
        <f t="shared" si="37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7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7">
        <f t="shared" ref="B139:B145" si="38">AF139</f>
        <v>2</v>
      </c>
      <c r="C139" s="136">
        <v>2</v>
      </c>
      <c r="D139" s="137">
        <f t="shared" ref="D139:S145" si="39">C139</f>
        <v>2</v>
      </c>
      <c r="E139" s="137">
        <f t="shared" si="39"/>
        <v>2</v>
      </c>
      <c r="F139" s="137">
        <f t="shared" si="39"/>
        <v>2</v>
      </c>
      <c r="G139" s="137">
        <f t="shared" si="39"/>
        <v>2</v>
      </c>
      <c r="H139" s="137">
        <f t="shared" si="39"/>
        <v>2</v>
      </c>
      <c r="I139" s="137">
        <f t="shared" si="39"/>
        <v>2</v>
      </c>
      <c r="J139" s="137">
        <f t="shared" si="39"/>
        <v>2</v>
      </c>
      <c r="K139" s="137">
        <f t="shared" si="39"/>
        <v>2</v>
      </c>
      <c r="L139" s="137">
        <f t="shared" si="39"/>
        <v>2</v>
      </c>
      <c r="M139" s="137">
        <f t="shared" si="39"/>
        <v>2</v>
      </c>
      <c r="N139" s="137">
        <f t="shared" si="39"/>
        <v>2</v>
      </c>
      <c r="O139" s="137">
        <f t="shared" si="39"/>
        <v>2</v>
      </c>
      <c r="P139" s="137">
        <f t="shared" si="39"/>
        <v>2</v>
      </c>
      <c r="Q139" s="137">
        <f t="shared" si="39"/>
        <v>2</v>
      </c>
      <c r="R139" s="137">
        <f t="shared" si="39"/>
        <v>2</v>
      </c>
      <c r="S139" s="137">
        <f t="shared" si="39"/>
        <v>2</v>
      </c>
      <c r="T139" s="137">
        <f t="shared" ref="T139:AF145" si="40">S139</f>
        <v>2</v>
      </c>
      <c r="U139" s="137">
        <f t="shared" si="40"/>
        <v>2</v>
      </c>
      <c r="V139" s="137">
        <f t="shared" si="40"/>
        <v>2</v>
      </c>
      <c r="W139" s="137">
        <f t="shared" si="40"/>
        <v>2</v>
      </c>
      <c r="X139" s="137">
        <f t="shared" si="40"/>
        <v>2</v>
      </c>
      <c r="Y139" s="137">
        <f t="shared" si="40"/>
        <v>2</v>
      </c>
      <c r="Z139" s="137">
        <f t="shared" si="40"/>
        <v>2</v>
      </c>
      <c r="AA139" s="137">
        <f t="shared" si="40"/>
        <v>2</v>
      </c>
      <c r="AB139" s="137">
        <f t="shared" si="40"/>
        <v>2</v>
      </c>
      <c r="AC139" s="137">
        <f t="shared" si="40"/>
        <v>2</v>
      </c>
      <c r="AD139" s="137">
        <f t="shared" si="40"/>
        <v>2</v>
      </c>
      <c r="AE139" s="137">
        <f t="shared" si="40"/>
        <v>2</v>
      </c>
      <c r="AF139" s="137">
        <f t="shared" si="40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7">
        <f t="shared" si="38"/>
        <v>5.61</v>
      </c>
      <c r="C140" s="136">
        <v>5.61</v>
      </c>
      <c r="D140" s="137">
        <f t="shared" si="39"/>
        <v>5.61</v>
      </c>
      <c r="E140" s="137">
        <f t="shared" si="39"/>
        <v>5.61</v>
      </c>
      <c r="F140" s="137">
        <f t="shared" si="39"/>
        <v>5.61</v>
      </c>
      <c r="G140" s="137">
        <f t="shared" si="39"/>
        <v>5.61</v>
      </c>
      <c r="H140" s="137">
        <f t="shared" si="39"/>
        <v>5.61</v>
      </c>
      <c r="I140" s="137">
        <f t="shared" si="39"/>
        <v>5.61</v>
      </c>
      <c r="J140" s="137">
        <f t="shared" si="39"/>
        <v>5.61</v>
      </c>
      <c r="K140" s="137">
        <f t="shared" si="39"/>
        <v>5.61</v>
      </c>
      <c r="L140" s="137">
        <f t="shared" si="39"/>
        <v>5.61</v>
      </c>
      <c r="M140" s="137">
        <f t="shared" si="39"/>
        <v>5.61</v>
      </c>
      <c r="N140" s="137">
        <f t="shared" si="39"/>
        <v>5.61</v>
      </c>
      <c r="O140" s="137">
        <f t="shared" si="39"/>
        <v>5.61</v>
      </c>
      <c r="P140" s="137">
        <f t="shared" si="39"/>
        <v>5.61</v>
      </c>
      <c r="Q140" s="137">
        <f t="shared" si="39"/>
        <v>5.61</v>
      </c>
      <c r="R140" s="137">
        <f t="shared" si="39"/>
        <v>5.61</v>
      </c>
      <c r="S140" s="137">
        <f t="shared" si="39"/>
        <v>5.61</v>
      </c>
      <c r="T140" s="137">
        <f t="shared" si="40"/>
        <v>5.61</v>
      </c>
      <c r="U140" s="137">
        <f t="shared" si="40"/>
        <v>5.61</v>
      </c>
      <c r="V140" s="137">
        <f t="shared" si="40"/>
        <v>5.61</v>
      </c>
      <c r="W140" s="137">
        <f t="shared" si="40"/>
        <v>5.61</v>
      </c>
      <c r="X140" s="137">
        <f t="shared" si="40"/>
        <v>5.61</v>
      </c>
      <c r="Y140" s="137">
        <f t="shared" si="40"/>
        <v>5.61</v>
      </c>
      <c r="Z140" s="137">
        <f t="shared" si="40"/>
        <v>5.61</v>
      </c>
      <c r="AA140" s="137">
        <f t="shared" si="40"/>
        <v>5.61</v>
      </c>
      <c r="AB140" s="137">
        <f t="shared" si="40"/>
        <v>5.61</v>
      </c>
      <c r="AC140" s="137">
        <f t="shared" si="40"/>
        <v>5.61</v>
      </c>
      <c r="AD140" s="137">
        <f t="shared" si="40"/>
        <v>5.61</v>
      </c>
      <c r="AE140" s="137">
        <f t="shared" si="40"/>
        <v>5.61</v>
      </c>
      <c r="AF140" s="137">
        <f t="shared" si="40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7">
        <f t="shared" si="38"/>
        <v>1.25</v>
      </c>
      <c r="C141" s="136">
        <v>1.25</v>
      </c>
      <c r="D141" s="137">
        <f t="shared" si="39"/>
        <v>1.25</v>
      </c>
      <c r="E141" s="137">
        <f t="shared" si="39"/>
        <v>1.25</v>
      </c>
      <c r="F141" s="137">
        <f t="shared" si="39"/>
        <v>1.25</v>
      </c>
      <c r="G141" s="137">
        <f t="shared" si="39"/>
        <v>1.25</v>
      </c>
      <c r="H141" s="137">
        <f t="shared" si="39"/>
        <v>1.25</v>
      </c>
      <c r="I141" s="137">
        <f t="shared" si="39"/>
        <v>1.25</v>
      </c>
      <c r="J141" s="137">
        <f t="shared" si="39"/>
        <v>1.25</v>
      </c>
      <c r="K141" s="137">
        <f t="shared" si="39"/>
        <v>1.25</v>
      </c>
      <c r="L141" s="137">
        <f t="shared" si="39"/>
        <v>1.25</v>
      </c>
      <c r="M141" s="137">
        <f t="shared" si="39"/>
        <v>1.25</v>
      </c>
      <c r="N141" s="137">
        <f t="shared" si="39"/>
        <v>1.25</v>
      </c>
      <c r="O141" s="137">
        <f t="shared" si="39"/>
        <v>1.25</v>
      </c>
      <c r="P141" s="137">
        <f t="shared" si="39"/>
        <v>1.25</v>
      </c>
      <c r="Q141" s="137">
        <f t="shared" si="39"/>
        <v>1.25</v>
      </c>
      <c r="R141" s="137">
        <f t="shared" si="39"/>
        <v>1.25</v>
      </c>
      <c r="S141" s="137">
        <f t="shared" si="39"/>
        <v>1.25</v>
      </c>
      <c r="T141" s="137">
        <f t="shared" si="40"/>
        <v>1.25</v>
      </c>
      <c r="U141" s="137">
        <f t="shared" si="40"/>
        <v>1.25</v>
      </c>
      <c r="V141" s="137">
        <f t="shared" si="40"/>
        <v>1.25</v>
      </c>
      <c r="W141" s="137">
        <f t="shared" si="40"/>
        <v>1.25</v>
      </c>
      <c r="X141" s="137">
        <f t="shared" si="40"/>
        <v>1.25</v>
      </c>
      <c r="Y141" s="137">
        <f t="shared" si="40"/>
        <v>1.25</v>
      </c>
      <c r="Z141" s="137">
        <f t="shared" si="40"/>
        <v>1.25</v>
      </c>
      <c r="AA141" s="137">
        <f t="shared" si="40"/>
        <v>1.25</v>
      </c>
      <c r="AB141" s="137">
        <f t="shared" si="40"/>
        <v>1.25</v>
      </c>
      <c r="AC141" s="137">
        <f t="shared" si="40"/>
        <v>1.25</v>
      </c>
      <c r="AD141" s="137">
        <f t="shared" si="40"/>
        <v>1.25</v>
      </c>
      <c r="AE141" s="137">
        <f t="shared" si="40"/>
        <v>1.25</v>
      </c>
      <c r="AF141" s="137">
        <f t="shared" si="40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7">
        <f t="shared" si="38"/>
        <v>1.25</v>
      </c>
      <c r="C142" s="136">
        <v>1.25</v>
      </c>
      <c r="D142" s="137">
        <f t="shared" si="39"/>
        <v>1.25</v>
      </c>
      <c r="E142" s="137">
        <f t="shared" si="39"/>
        <v>1.25</v>
      </c>
      <c r="F142" s="137">
        <f t="shared" si="39"/>
        <v>1.25</v>
      </c>
      <c r="G142" s="137">
        <f t="shared" si="39"/>
        <v>1.25</v>
      </c>
      <c r="H142" s="137">
        <f t="shared" si="39"/>
        <v>1.25</v>
      </c>
      <c r="I142" s="137">
        <f t="shared" si="39"/>
        <v>1.25</v>
      </c>
      <c r="J142" s="137">
        <f t="shared" si="39"/>
        <v>1.25</v>
      </c>
      <c r="K142" s="137">
        <f t="shared" si="39"/>
        <v>1.25</v>
      </c>
      <c r="L142" s="137">
        <f t="shared" si="39"/>
        <v>1.25</v>
      </c>
      <c r="M142" s="137">
        <f t="shared" si="39"/>
        <v>1.25</v>
      </c>
      <c r="N142" s="137">
        <f t="shared" si="39"/>
        <v>1.25</v>
      </c>
      <c r="O142" s="137">
        <f t="shared" si="39"/>
        <v>1.25</v>
      </c>
      <c r="P142" s="137">
        <f t="shared" si="39"/>
        <v>1.25</v>
      </c>
      <c r="Q142" s="137">
        <f t="shared" si="39"/>
        <v>1.25</v>
      </c>
      <c r="R142" s="137">
        <f t="shared" si="39"/>
        <v>1.25</v>
      </c>
      <c r="S142" s="137">
        <f t="shared" si="39"/>
        <v>1.25</v>
      </c>
      <c r="T142" s="137">
        <f t="shared" si="40"/>
        <v>1.25</v>
      </c>
      <c r="U142" s="137">
        <f t="shared" si="40"/>
        <v>1.25</v>
      </c>
      <c r="V142" s="137">
        <f t="shared" si="40"/>
        <v>1.25</v>
      </c>
      <c r="W142" s="137">
        <f t="shared" si="40"/>
        <v>1.25</v>
      </c>
      <c r="X142" s="137">
        <f t="shared" si="40"/>
        <v>1.25</v>
      </c>
      <c r="Y142" s="137">
        <f t="shared" si="40"/>
        <v>1.25</v>
      </c>
      <c r="Z142" s="137">
        <f t="shared" si="40"/>
        <v>1.25</v>
      </c>
      <c r="AA142" s="137">
        <f t="shared" si="40"/>
        <v>1.25</v>
      </c>
      <c r="AB142" s="137">
        <f t="shared" si="40"/>
        <v>1.25</v>
      </c>
      <c r="AC142" s="137">
        <f t="shared" si="40"/>
        <v>1.25</v>
      </c>
      <c r="AD142" s="137">
        <f t="shared" si="40"/>
        <v>1.25</v>
      </c>
      <c r="AE142" s="137">
        <f t="shared" si="40"/>
        <v>1.25</v>
      </c>
      <c r="AF142" s="137">
        <f t="shared" si="40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7">
        <f t="shared" si="38"/>
        <v>1.46</v>
      </c>
      <c r="C143" s="136">
        <v>1.46</v>
      </c>
      <c r="D143" s="137">
        <f t="shared" si="39"/>
        <v>1.46</v>
      </c>
      <c r="E143" s="137">
        <f t="shared" si="39"/>
        <v>1.46</v>
      </c>
      <c r="F143" s="137">
        <f t="shared" si="39"/>
        <v>1.46</v>
      </c>
      <c r="G143" s="137">
        <f t="shared" si="39"/>
        <v>1.46</v>
      </c>
      <c r="H143" s="137">
        <f t="shared" si="39"/>
        <v>1.46</v>
      </c>
      <c r="I143" s="137">
        <f t="shared" si="39"/>
        <v>1.46</v>
      </c>
      <c r="J143" s="137">
        <f t="shared" si="39"/>
        <v>1.46</v>
      </c>
      <c r="K143" s="137">
        <f t="shared" si="39"/>
        <v>1.46</v>
      </c>
      <c r="L143" s="137">
        <f t="shared" si="39"/>
        <v>1.46</v>
      </c>
      <c r="M143" s="137">
        <f t="shared" si="39"/>
        <v>1.46</v>
      </c>
      <c r="N143" s="137">
        <f t="shared" si="39"/>
        <v>1.46</v>
      </c>
      <c r="O143" s="137">
        <f t="shared" si="39"/>
        <v>1.46</v>
      </c>
      <c r="P143" s="137">
        <f t="shared" si="39"/>
        <v>1.46</v>
      </c>
      <c r="Q143" s="137">
        <f t="shared" si="39"/>
        <v>1.46</v>
      </c>
      <c r="R143" s="137">
        <f t="shared" si="39"/>
        <v>1.46</v>
      </c>
      <c r="S143" s="137">
        <f t="shared" si="39"/>
        <v>1.46</v>
      </c>
      <c r="T143" s="137">
        <f t="shared" si="40"/>
        <v>1.46</v>
      </c>
      <c r="U143" s="137">
        <f t="shared" si="40"/>
        <v>1.46</v>
      </c>
      <c r="V143" s="137">
        <f t="shared" si="40"/>
        <v>1.46</v>
      </c>
      <c r="W143" s="137">
        <f t="shared" si="40"/>
        <v>1.46</v>
      </c>
      <c r="X143" s="137">
        <f t="shared" si="40"/>
        <v>1.46</v>
      </c>
      <c r="Y143" s="137">
        <f t="shared" si="40"/>
        <v>1.46</v>
      </c>
      <c r="Z143" s="137">
        <f t="shared" si="40"/>
        <v>1.46</v>
      </c>
      <c r="AA143" s="137">
        <f t="shared" si="40"/>
        <v>1.46</v>
      </c>
      <c r="AB143" s="137">
        <f t="shared" si="40"/>
        <v>1.46</v>
      </c>
      <c r="AC143" s="137">
        <f t="shared" si="40"/>
        <v>1.46</v>
      </c>
      <c r="AD143" s="137">
        <f t="shared" si="40"/>
        <v>1.46</v>
      </c>
      <c r="AE143" s="137">
        <f t="shared" si="40"/>
        <v>1.46</v>
      </c>
      <c r="AF143" s="137">
        <f t="shared" si="40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7">
        <f t="shared" si="38"/>
        <v>3</v>
      </c>
      <c r="C144" s="136">
        <v>3</v>
      </c>
      <c r="D144" s="137">
        <f t="shared" si="39"/>
        <v>3</v>
      </c>
      <c r="E144" s="137">
        <f t="shared" si="39"/>
        <v>3</v>
      </c>
      <c r="F144" s="137">
        <f t="shared" si="39"/>
        <v>3</v>
      </c>
      <c r="G144" s="137">
        <f t="shared" si="39"/>
        <v>3</v>
      </c>
      <c r="H144" s="137">
        <f t="shared" si="39"/>
        <v>3</v>
      </c>
      <c r="I144" s="137">
        <f t="shared" si="39"/>
        <v>3</v>
      </c>
      <c r="J144" s="137">
        <f t="shared" si="39"/>
        <v>3</v>
      </c>
      <c r="K144" s="137">
        <f t="shared" si="39"/>
        <v>3</v>
      </c>
      <c r="L144" s="137">
        <f t="shared" si="39"/>
        <v>3</v>
      </c>
      <c r="M144" s="137">
        <f t="shared" si="39"/>
        <v>3</v>
      </c>
      <c r="N144" s="137">
        <f t="shared" si="39"/>
        <v>3</v>
      </c>
      <c r="O144" s="137">
        <f t="shared" si="39"/>
        <v>3</v>
      </c>
      <c r="P144" s="137">
        <f t="shared" si="39"/>
        <v>3</v>
      </c>
      <c r="Q144" s="137">
        <f t="shared" si="39"/>
        <v>3</v>
      </c>
      <c r="R144" s="137">
        <f t="shared" si="39"/>
        <v>3</v>
      </c>
      <c r="S144" s="137">
        <f t="shared" si="39"/>
        <v>3</v>
      </c>
      <c r="T144" s="137">
        <f t="shared" si="40"/>
        <v>3</v>
      </c>
      <c r="U144" s="137">
        <f t="shared" si="40"/>
        <v>3</v>
      </c>
      <c r="V144" s="137">
        <f t="shared" si="40"/>
        <v>3</v>
      </c>
      <c r="W144" s="137">
        <f t="shared" si="40"/>
        <v>3</v>
      </c>
      <c r="X144" s="137">
        <f t="shared" si="40"/>
        <v>3</v>
      </c>
      <c r="Y144" s="137">
        <f t="shared" si="40"/>
        <v>3</v>
      </c>
      <c r="Z144" s="137">
        <f t="shared" si="40"/>
        <v>3</v>
      </c>
      <c r="AA144" s="137">
        <f t="shared" si="40"/>
        <v>3</v>
      </c>
      <c r="AB144" s="137">
        <f t="shared" si="40"/>
        <v>3</v>
      </c>
      <c r="AC144" s="137">
        <f t="shared" si="40"/>
        <v>3</v>
      </c>
      <c r="AD144" s="137">
        <f t="shared" si="40"/>
        <v>3</v>
      </c>
      <c r="AE144" s="137">
        <f t="shared" si="40"/>
        <v>3</v>
      </c>
      <c r="AF144" s="137">
        <f t="shared" si="40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7">
        <f t="shared" si="38"/>
        <v>3.3</v>
      </c>
      <c r="C145" s="136">
        <v>3.3</v>
      </c>
      <c r="D145" s="137">
        <f t="shared" si="39"/>
        <v>3.3</v>
      </c>
      <c r="E145" s="137">
        <f t="shared" si="39"/>
        <v>3.3</v>
      </c>
      <c r="F145" s="137">
        <f t="shared" si="39"/>
        <v>3.3</v>
      </c>
      <c r="G145" s="137">
        <f t="shared" si="39"/>
        <v>3.3</v>
      </c>
      <c r="H145" s="137">
        <f t="shared" si="39"/>
        <v>3.3</v>
      </c>
      <c r="I145" s="137">
        <f t="shared" si="39"/>
        <v>3.3</v>
      </c>
      <c r="J145" s="137">
        <f t="shared" si="39"/>
        <v>3.3</v>
      </c>
      <c r="K145" s="137">
        <f t="shared" si="39"/>
        <v>3.3</v>
      </c>
      <c r="L145" s="137">
        <f t="shared" si="39"/>
        <v>3.3</v>
      </c>
      <c r="M145" s="137">
        <f t="shared" si="39"/>
        <v>3.3</v>
      </c>
      <c r="N145" s="137">
        <f t="shared" si="39"/>
        <v>3.3</v>
      </c>
      <c r="O145" s="137">
        <f t="shared" si="39"/>
        <v>3.3</v>
      </c>
      <c r="P145" s="137">
        <f t="shared" si="39"/>
        <v>3.3</v>
      </c>
      <c r="Q145" s="137">
        <f t="shared" si="39"/>
        <v>3.3</v>
      </c>
      <c r="R145" s="137">
        <f t="shared" si="39"/>
        <v>3.3</v>
      </c>
      <c r="S145" s="137">
        <f t="shared" si="39"/>
        <v>3.3</v>
      </c>
      <c r="T145" s="137">
        <f t="shared" si="40"/>
        <v>3.3</v>
      </c>
      <c r="U145" s="137">
        <f t="shared" si="40"/>
        <v>3.3</v>
      </c>
      <c r="V145" s="137">
        <f t="shared" si="40"/>
        <v>3.3</v>
      </c>
      <c r="W145" s="137">
        <f t="shared" si="40"/>
        <v>3.3</v>
      </c>
      <c r="X145" s="137">
        <f t="shared" si="40"/>
        <v>3.3</v>
      </c>
      <c r="Y145" s="137">
        <f t="shared" si="40"/>
        <v>3.3</v>
      </c>
      <c r="Z145" s="137">
        <f t="shared" si="40"/>
        <v>3.3</v>
      </c>
      <c r="AA145" s="137">
        <f t="shared" si="40"/>
        <v>3.3</v>
      </c>
      <c r="AB145" s="137">
        <f t="shared" si="40"/>
        <v>3.3</v>
      </c>
      <c r="AC145" s="137">
        <f t="shared" si="40"/>
        <v>3.3</v>
      </c>
      <c r="AD145" s="137">
        <f t="shared" si="40"/>
        <v>3.3</v>
      </c>
      <c r="AE145" s="137">
        <f t="shared" si="40"/>
        <v>3.3</v>
      </c>
      <c r="AF145" s="137">
        <f t="shared" si="40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7"/>
      <c r="C146" s="136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7">
        <f>AF147</f>
        <v>1.76</v>
      </c>
      <c r="C147" s="136">
        <v>1.76</v>
      </c>
      <c r="D147" s="137">
        <f t="shared" ref="D147:S148" si="41">C147</f>
        <v>1.76</v>
      </c>
      <c r="E147" s="137">
        <f t="shared" si="41"/>
        <v>1.76</v>
      </c>
      <c r="F147" s="137">
        <f t="shared" si="41"/>
        <v>1.76</v>
      </c>
      <c r="G147" s="137">
        <f t="shared" si="41"/>
        <v>1.76</v>
      </c>
      <c r="H147" s="137">
        <f t="shared" si="41"/>
        <v>1.76</v>
      </c>
      <c r="I147" s="137">
        <f t="shared" si="41"/>
        <v>1.76</v>
      </c>
      <c r="J147" s="137">
        <f t="shared" si="41"/>
        <v>1.76</v>
      </c>
      <c r="K147" s="137">
        <f t="shared" si="41"/>
        <v>1.76</v>
      </c>
      <c r="L147" s="137">
        <f t="shared" si="41"/>
        <v>1.76</v>
      </c>
      <c r="M147" s="137">
        <f t="shared" si="41"/>
        <v>1.76</v>
      </c>
      <c r="N147" s="137">
        <f t="shared" si="41"/>
        <v>1.76</v>
      </c>
      <c r="O147" s="137">
        <f t="shared" si="41"/>
        <v>1.76</v>
      </c>
      <c r="P147" s="137">
        <f t="shared" si="41"/>
        <v>1.76</v>
      </c>
      <c r="Q147" s="137">
        <f t="shared" si="41"/>
        <v>1.76</v>
      </c>
      <c r="R147" s="137">
        <f t="shared" si="41"/>
        <v>1.76</v>
      </c>
      <c r="S147" s="137">
        <f t="shared" si="41"/>
        <v>1.76</v>
      </c>
      <c r="T147" s="137">
        <f t="shared" ref="T147:AF148" si="42">S147</f>
        <v>1.76</v>
      </c>
      <c r="U147" s="137">
        <f t="shared" si="42"/>
        <v>1.76</v>
      </c>
      <c r="V147" s="137">
        <f t="shared" si="42"/>
        <v>1.76</v>
      </c>
      <c r="W147" s="137">
        <f t="shared" si="42"/>
        <v>1.76</v>
      </c>
      <c r="X147" s="137">
        <f t="shared" si="42"/>
        <v>1.76</v>
      </c>
      <c r="Y147" s="137">
        <f t="shared" si="42"/>
        <v>1.76</v>
      </c>
      <c r="Z147" s="137">
        <f t="shared" si="42"/>
        <v>1.76</v>
      </c>
      <c r="AA147" s="137">
        <f t="shared" si="42"/>
        <v>1.76</v>
      </c>
      <c r="AB147" s="137">
        <f t="shared" si="42"/>
        <v>1.76</v>
      </c>
      <c r="AC147" s="137">
        <f t="shared" si="42"/>
        <v>1.76</v>
      </c>
      <c r="AD147" s="137">
        <f t="shared" si="42"/>
        <v>1.76</v>
      </c>
      <c r="AE147" s="137">
        <f t="shared" si="42"/>
        <v>1.76</v>
      </c>
      <c r="AF147" s="137">
        <f t="shared" si="42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7">
        <f>AF148</f>
        <v>0</v>
      </c>
      <c r="C148" s="136">
        <v>0</v>
      </c>
      <c r="D148" s="137">
        <f t="shared" si="41"/>
        <v>0</v>
      </c>
      <c r="E148" s="137">
        <f t="shared" si="41"/>
        <v>0</v>
      </c>
      <c r="F148" s="137">
        <f t="shared" si="41"/>
        <v>0</v>
      </c>
      <c r="G148" s="137">
        <f t="shared" si="41"/>
        <v>0</v>
      </c>
      <c r="H148" s="137">
        <f t="shared" si="41"/>
        <v>0</v>
      </c>
      <c r="I148" s="137">
        <f t="shared" si="41"/>
        <v>0</v>
      </c>
      <c r="J148" s="137">
        <f t="shared" si="41"/>
        <v>0</v>
      </c>
      <c r="K148" s="137">
        <f t="shared" si="41"/>
        <v>0</v>
      </c>
      <c r="L148" s="137">
        <f t="shared" si="41"/>
        <v>0</v>
      </c>
      <c r="M148" s="137">
        <f t="shared" si="41"/>
        <v>0</v>
      </c>
      <c r="N148" s="137">
        <f t="shared" si="41"/>
        <v>0</v>
      </c>
      <c r="O148" s="137">
        <f t="shared" si="41"/>
        <v>0</v>
      </c>
      <c r="P148" s="137">
        <f t="shared" si="41"/>
        <v>0</v>
      </c>
      <c r="Q148" s="137">
        <f t="shared" si="41"/>
        <v>0</v>
      </c>
      <c r="R148" s="137">
        <f t="shared" si="41"/>
        <v>0</v>
      </c>
      <c r="S148" s="137">
        <f t="shared" si="41"/>
        <v>0</v>
      </c>
      <c r="T148" s="137">
        <f t="shared" si="42"/>
        <v>0</v>
      </c>
      <c r="U148" s="137">
        <f t="shared" si="42"/>
        <v>0</v>
      </c>
      <c r="V148" s="137">
        <f t="shared" si="42"/>
        <v>0</v>
      </c>
      <c r="W148" s="137">
        <f t="shared" si="42"/>
        <v>0</v>
      </c>
      <c r="X148" s="137">
        <f t="shared" si="42"/>
        <v>0</v>
      </c>
      <c r="Y148" s="137">
        <f t="shared" si="42"/>
        <v>0</v>
      </c>
      <c r="Z148" s="137">
        <f t="shared" si="42"/>
        <v>0</v>
      </c>
      <c r="AA148" s="137">
        <f t="shared" si="42"/>
        <v>0</v>
      </c>
      <c r="AB148" s="137">
        <f t="shared" si="42"/>
        <v>0</v>
      </c>
      <c r="AC148" s="137">
        <f t="shared" si="42"/>
        <v>0</v>
      </c>
      <c r="AD148" s="137">
        <f t="shared" si="42"/>
        <v>0</v>
      </c>
      <c r="AE148" s="137">
        <f t="shared" si="42"/>
        <v>0</v>
      </c>
      <c r="AF148" s="137">
        <f t="shared" si="42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7"/>
      <c r="C149" s="136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7">
        <f>AF150</f>
        <v>0.1</v>
      </c>
      <c r="C150" s="136">
        <v>0.1</v>
      </c>
      <c r="D150" s="137">
        <f t="shared" ref="D150:S153" si="43">C150</f>
        <v>0.1</v>
      </c>
      <c r="E150" s="137">
        <f t="shared" si="43"/>
        <v>0.1</v>
      </c>
      <c r="F150" s="137">
        <f t="shared" si="43"/>
        <v>0.1</v>
      </c>
      <c r="G150" s="137">
        <f t="shared" si="43"/>
        <v>0.1</v>
      </c>
      <c r="H150" s="137">
        <f t="shared" si="43"/>
        <v>0.1</v>
      </c>
      <c r="I150" s="137">
        <f t="shared" si="43"/>
        <v>0.1</v>
      </c>
      <c r="J150" s="137">
        <f t="shared" si="43"/>
        <v>0.1</v>
      </c>
      <c r="K150" s="137">
        <f t="shared" si="43"/>
        <v>0.1</v>
      </c>
      <c r="L150" s="137">
        <f t="shared" si="43"/>
        <v>0.1</v>
      </c>
      <c r="M150" s="137">
        <f t="shared" si="43"/>
        <v>0.1</v>
      </c>
      <c r="N150" s="137">
        <f t="shared" si="43"/>
        <v>0.1</v>
      </c>
      <c r="O150" s="137">
        <f t="shared" si="43"/>
        <v>0.1</v>
      </c>
      <c r="P150" s="137">
        <f t="shared" si="43"/>
        <v>0.1</v>
      </c>
      <c r="Q150" s="137">
        <f t="shared" si="43"/>
        <v>0.1</v>
      </c>
      <c r="R150" s="137">
        <f t="shared" si="43"/>
        <v>0.1</v>
      </c>
      <c r="S150" s="137">
        <f t="shared" si="43"/>
        <v>0.1</v>
      </c>
      <c r="T150" s="137">
        <f t="shared" ref="T150:AF153" si="44">S150</f>
        <v>0.1</v>
      </c>
      <c r="U150" s="137">
        <f t="shared" si="44"/>
        <v>0.1</v>
      </c>
      <c r="V150" s="137">
        <f t="shared" si="44"/>
        <v>0.1</v>
      </c>
      <c r="W150" s="137">
        <f t="shared" si="44"/>
        <v>0.1</v>
      </c>
      <c r="X150" s="137">
        <f t="shared" si="44"/>
        <v>0.1</v>
      </c>
      <c r="Y150" s="137">
        <f t="shared" si="44"/>
        <v>0.1</v>
      </c>
      <c r="Z150" s="137">
        <f t="shared" si="44"/>
        <v>0.1</v>
      </c>
      <c r="AA150" s="137">
        <f t="shared" si="44"/>
        <v>0.1</v>
      </c>
      <c r="AB150" s="137">
        <f t="shared" si="44"/>
        <v>0.1</v>
      </c>
      <c r="AC150" s="137">
        <f t="shared" si="44"/>
        <v>0.1</v>
      </c>
      <c r="AD150" s="137">
        <f t="shared" si="44"/>
        <v>0.1</v>
      </c>
      <c r="AE150" s="137">
        <f t="shared" si="44"/>
        <v>0.1</v>
      </c>
      <c r="AF150" s="137">
        <f t="shared" si="44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7">
        <f>AF151</f>
        <v>2.0499999999999998</v>
      </c>
      <c r="C151" s="136">
        <v>2.0499999999999998</v>
      </c>
      <c r="D151" s="137">
        <f t="shared" si="43"/>
        <v>2.0499999999999998</v>
      </c>
      <c r="E151" s="137">
        <f t="shared" si="43"/>
        <v>2.0499999999999998</v>
      </c>
      <c r="F151" s="137">
        <f t="shared" si="43"/>
        <v>2.0499999999999998</v>
      </c>
      <c r="G151" s="137">
        <f t="shared" si="43"/>
        <v>2.0499999999999998</v>
      </c>
      <c r="H151" s="137">
        <f t="shared" si="43"/>
        <v>2.0499999999999998</v>
      </c>
      <c r="I151" s="137">
        <f t="shared" si="43"/>
        <v>2.0499999999999998</v>
      </c>
      <c r="J151" s="137">
        <f t="shared" si="43"/>
        <v>2.0499999999999998</v>
      </c>
      <c r="K151" s="137">
        <f t="shared" si="43"/>
        <v>2.0499999999999998</v>
      </c>
      <c r="L151" s="137">
        <f t="shared" si="43"/>
        <v>2.0499999999999998</v>
      </c>
      <c r="M151" s="137">
        <f t="shared" si="43"/>
        <v>2.0499999999999998</v>
      </c>
      <c r="N151" s="137">
        <f t="shared" si="43"/>
        <v>2.0499999999999998</v>
      </c>
      <c r="O151" s="137">
        <f t="shared" si="43"/>
        <v>2.0499999999999998</v>
      </c>
      <c r="P151" s="137">
        <f t="shared" si="43"/>
        <v>2.0499999999999998</v>
      </c>
      <c r="Q151" s="137">
        <f t="shared" si="43"/>
        <v>2.0499999999999998</v>
      </c>
      <c r="R151" s="137">
        <f t="shared" si="43"/>
        <v>2.0499999999999998</v>
      </c>
      <c r="S151" s="137">
        <f t="shared" si="43"/>
        <v>2.0499999999999998</v>
      </c>
      <c r="T151" s="137">
        <f t="shared" si="44"/>
        <v>2.0499999999999998</v>
      </c>
      <c r="U151" s="137">
        <f t="shared" si="44"/>
        <v>2.0499999999999998</v>
      </c>
      <c r="V151" s="137">
        <f t="shared" si="44"/>
        <v>2.0499999999999998</v>
      </c>
      <c r="W151" s="137">
        <f t="shared" si="44"/>
        <v>2.0499999999999998</v>
      </c>
      <c r="X151" s="137">
        <f t="shared" si="44"/>
        <v>2.0499999999999998</v>
      </c>
      <c r="Y151" s="137">
        <f t="shared" si="44"/>
        <v>2.0499999999999998</v>
      </c>
      <c r="Z151" s="137">
        <f t="shared" si="44"/>
        <v>2.0499999999999998</v>
      </c>
      <c r="AA151" s="137">
        <f t="shared" si="44"/>
        <v>2.0499999999999998</v>
      </c>
      <c r="AB151" s="137">
        <f t="shared" si="44"/>
        <v>2.0499999999999998</v>
      </c>
      <c r="AC151" s="137">
        <f t="shared" si="44"/>
        <v>2.0499999999999998</v>
      </c>
      <c r="AD151" s="137">
        <f t="shared" si="44"/>
        <v>2.0499999999999998</v>
      </c>
      <c r="AE151" s="137">
        <f t="shared" si="44"/>
        <v>2.0499999999999998</v>
      </c>
      <c r="AF151" s="137">
        <f t="shared" si="44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7">
        <f>AF152</f>
        <v>2.7</v>
      </c>
      <c r="C152" s="136">
        <v>2.7</v>
      </c>
      <c r="D152" s="137">
        <f t="shared" si="43"/>
        <v>2.7</v>
      </c>
      <c r="E152" s="137">
        <f t="shared" si="43"/>
        <v>2.7</v>
      </c>
      <c r="F152" s="137">
        <f t="shared" si="43"/>
        <v>2.7</v>
      </c>
      <c r="G152" s="137">
        <f t="shared" si="43"/>
        <v>2.7</v>
      </c>
      <c r="H152" s="137">
        <f t="shared" si="43"/>
        <v>2.7</v>
      </c>
      <c r="I152" s="137">
        <f t="shared" si="43"/>
        <v>2.7</v>
      </c>
      <c r="J152" s="137">
        <f t="shared" si="43"/>
        <v>2.7</v>
      </c>
      <c r="K152" s="137">
        <f t="shared" si="43"/>
        <v>2.7</v>
      </c>
      <c r="L152" s="137">
        <f t="shared" si="43"/>
        <v>2.7</v>
      </c>
      <c r="M152" s="137">
        <f t="shared" si="43"/>
        <v>2.7</v>
      </c>
      <c r="N152" s="137">
        <f t="shared" si="43"/>
        <v>2.7</v>
      </c>
      <c r="O152" s="137">
        <f t="shared" si="43"/>
        <v>2.7</v>
      </c>
      <c r="P152" s="137">
        <f t="shared" si="43"/>
        <v>2.7</v>
      </c>
      <c r="Q152" s="137">
        <f t="shared" si="43"/>
        <v>2.7</v>
      </c>
      <c r="R152" s="137">
        <f t="shared" si="43"/>
        <v>2.7</v>
      </c>
      <c r="S152" s="137">
        <f t="shared" si="43"/>
        <v>2.7</v>
      </c>
      <c r="T152" s="137">
        <f t="shared" si="44"/>
        <v>2.7</v>
      </c>
      <c r="U152" s="137">
        <f t="shared" si="44"/>
        <v>2.7</v>
      </c>
      <c r="V152" s="137">
        <f t="shared" si="44"/>
        <v>2.7</v>
      </c>
      <c r="W152" s="137">
        <f t="shared" si="44"/>
        <v>2.7</v>
      </c>
      <c r="X152" s="137">
        <f t="shared" si="44"/>
        <v>2.7</v>
      </c>
      <c r="Y152" s="137">
        <f t="shared" si="44"/>
        <v>2.7</v>
      </c>
      <c r="Z152" s="137">
        <f t="shared" si="44"/>
        <v>2.7</v>
      </c>
      <c r="AA152" s="137">
        <f t="shared" si="44"/>
        <v>2.7</v>
      </c>
      <c r="AB152" s="137">
        <f t="shared" si="44"/>
        <v>2.7</v>
      </c>
      <c r="AC152" s="137">
        <f t="shared" si="44"/>
        <v>2.7</v>
      </c>
      <c r="AD152" s="137">
        <f t="shared" si="44"/>
        <v>2.7</v>
      </c>
      <c r="AE152" s="137">
        <f t="shared" si="44"/>
        <v>2.7</v>
      </c>
      <c r="AF152" s="137">
        <f t="shared" si="44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7">
        <f>AF153</f>
        <v>2.15</v>
      </c>
      <c r="C153" s="136">
        <v>2.15</v>
      </c>
      <c r="D153" s="137">
        <f t="shared" si="43"/>
        <v>2.15</v>
      </c>
      <c r="E153" s="137">
        <f t="shared" si="43"/>
        <v>2.15</v>
      </c>
      <c r="F153" s="137">
        <f t="shared" si="43"/>
        <v>2.15</v>
      </c>
      <c r="G153" s="137">
        <f t="shared" si="43"/>
        <v>2.15</v>
      </c>
      <c r="H153" s="137">
        <f t="shared" si="43"/>
        <v>2.15</v>
      </c>
      <c r="I153" s="137">
        <f t="shared" si="43"/>
        <v>2.15</v>
      </c>
      <c r="J153" s="137">
        <f t="shared" si="43"/>
        <v>2.15</v>
      </c>
      <c r="K153" s="137">
        <f t="shared" si="43"/>
        <v>2.15</v>
      </c>
      <c r="L153" s="137">
        <f t="shared" si="43"/>
        <v>2.15</v>
      </c>
      <c r="M153" s="137">
        <f t="shared" si="43"/>
        <v>2.15</v>
      </c>
      <c r="N153" s="137">
        <f t="shared" si="43"/>
        <v>2.15</v>
      </c>
      <c r="O153" s="137">
        <f t="shared" si="43"/>
        <v>2.15</v>
      </c>
      <c r="P153" s="137">
        <f t="shared" si="43"/>
        <v>2.15</v>
      </c>
      <c r="Q153" s="137">
        <f t="shared" si="43"/>
        <v>2.15</v>
      </c>
      <c r="R153" s="137">
        <f t="shared" si="43"/>
        <v>2.15</v>
      </c>
      <c r="S153" s="137">
        <f t="shared" si="43"/>
        <v>2.15</v>
      </c>
      <c r="T153" s="137">
        <f t="shared" si="44"/>
        <v>2.15</v>
      </c>
      <c r="U153" s="137">
        <f t="shared" si="44"/>
        <v>2.15</v>
      </c>
      <c r="V153" s="137">
        <f t="shared" si="44"/>
        <v>2.15</v>
      </c>
      <c r="W153" s="137">
        <f t="shared" si="44"/>
        <v>2.15</v>
      </c>
      <c r="X153" s="137">
        <f t="shared" si="44"/>
        <v>2.15</v>
      </c>
      <c r="Y153" s="137">
        <f t="shared" si="44"/>
        <v>2.15</v>
      </c>
      <c r="Z153" s="137">
        <f t="shared" si="44"/>
        <v>2.15</v>
      </c>
      <c r="AA153" s="137">
        <f t="shared" si="44"/>
        <v>2.15</v>
      </c>
      <c r="AB153" s="137">
        <f t="shared" si="44"/>
        <v>2.15</v>
      </c>
      <c r="AC153" s="137">
        <f t="shared" si="44"/>
        <v>2.15</v>
      </c>
      <c r="AD153" s="137">
        <f t="shared" si="44"/>
        <v>2.15</v>
      </c>
      <c r="AE153" s="137">
        <f t="shared" si="44"/>
        <v>2.15</v>
      </c>
      <c r="AF153" s="137">
        <f t="shared" si="44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7"/>
      <c r="C154" s="136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7">
        <f t="shared" ref="B155:B167" si="45">AF155</f>
        <v>0.9</v>
      </c>
      <c r="C155" s="136">
        <v>0.9</v>
      </c>
      <c r="D155" s="137">
        <f t="shared" ref="D155:S167" si="46">C155</f>
        <v>0.9</v>
      </c>
      <c r="E155" s="137">
        <f t="shared" si="46"/>
        <v>0.9</v>
      </c>
      <c r="F155" s="137">
        <f t="shared" si="46"/>
        <v>0.9</v>
      </c>
      <c r="G155" s="137">
        <f t="shared" si="46"/>
        <v>0.9</v>
      </c>
      <c r="H155" s="137">
        <f t="shared" si="46"/>
        <v>0.9</v>
      </c>
      <c r="I155" s="137">
        <f t="shared" si="46"/>
        <v>0.9</v>
      </c>
      <c r="J155" s="137">
        <f t="shared" si="46"/>
        <v>0.9</v>
      </c>
      <c r="K155" s="137">
        <f t="shared" si="46"/>
        <v>0.9</v>
      </c>
      <c r="L155" s="137">
        <f t="shared" si="46"/>
        <v>0.9</v>
      </c>
      <c r="M155" s="137">
        <f t="shared" si="46"/>
        <v>0.9</v>
      </c>
      <c r="N155" s="137">
        <f t="shared" si="46"/>
        <v>0.9</v>
      </c>
      <c r="O155" s="137">
        <f t="shared" si="46"/>
        <v>0.9</v>
      </c>
      <c r="P155" s="137">
        <f t="shared" si="46"/>
        <v>0.9</v>
      </c>
      <c r="Q155" s="137">
        <f t="shared" si="46"/>
        <v>0.9</v>
      </c>
      <c r="R155" s="137">
        <f t="shared" si="46"/>
        <v>0.9</v>
      </c>
      <c r="S155" s="137">
        <f t="shared" si="46"/>
        <v>0.9</v>
      </c>
      <c r="T155" s="137">
        <f t="shared" ref="S155:AF167" si="47">S155</f>
        <v>0.9</v>
      </c>
      <c r="U155" s="137">
        <f t="shared" si="47"/>
        <v>0.9</v>
      </c>
      <c r="V155" s="137">
        <f t="shared" si="47"/>
        <v>0.9</v>
      </c>
      <c r="W155" s="137">
        <f t="shared" si="47"/>
        <v>0.9</v>
      </c>
      <c r="X155" s="137">
        <f t="shared" si="47"/>
        <v>0.9</v>
      </c>
      <c r="Y155" s="137">
        <f t="shared" si="47"/>
        <v>0.9</v>
      </c>
      <c r="Z155" s="137">
        <f t="shared" si="47"/>
        <v>0.9</v>
      </c>
      <c r="AA155" s="137">
        <f t="shared" si="47"/>
        <v>0.9</v>
      </c>
      <c r="AB155" s="137">
        <f t="shared" si="47"/>
        <v>0.9</v>
      </c>
      <c r="AC155" s="137">
        <f t="shared" si="47"/>
        <v>0.9</v>
      </c>
      <c r="AD155" s="137">
        <f t="shared" si="47"/>
        <v>0.9</v>
      </c>
      <c r="AE155" s="137">
        <f t="shared" si="47"/>
        <v>0.9</v>
      </c>
      <c r="AF155" s="137">
        <f t="shared" si="47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7">
        <f t="shared" si="45"/>
        <v>1.08</v>
      </c>
      <c r="C156" s="136">
        <v>1.08</v>
      </c>
      <c r="D156" s="137">
        <f t="shared" si="46"/>
        <v>1.08</v>
      </c>
      <c r="E156" s="137">
        <f t="shared" si="46"/>
        <v>1.08</v>
      </c>
      <c r="F156" s="137">
        <f t="shared" si="46"/>
        <v>1.08</v>
      </c>
      <c r="G156" s="137">
        <f t="shared" si="46"/>
        <v>1.08</v>
      </c>
      <c r="H156" s="137">
        <f t="shared" si="46"/>
        <v>1.08</v>
      </c>
      <c r="I156" s="137">
        <f t="shared" si="46"/>
        <v>1.08</v>
      </c>
      <c r="J156" s="137">
        <f t="shared" si="46"/>
        <v>1.08</v>
      </c>
      <c r="K156" s="137">
        <f t="shared" si="46"/>
        <v>1.08</v>
      </c>
      <c r="L156" s="137">
        <f t="shared" si="46"/>
        <v>1.08</v>
      </c>
      <c r="M156" s="137">
        <f t="shared" si="46"/>
        <v>1.08</v>
      </c>
      <c r="N156" s="137">
        <f t="shared" si="46"/>
        <v>1.08</v>
      </c>
      <c r="O156" s="137">
        <f t="shared" si="46"/>
        <v>1.08</v>
      </c>
      <c r="P156" s="137">
        <f t="shared" si="46"/>
        <v>1.08</v>
      </c>
      <c r="Q156" s="137">
        <f t="shared" si="46"/>
        <v>1.08</v>
      </c>
      <c r="R156" s="137">
        <f t="shared" si="46"/>
        <v>1.08</v>
      </c>
      <c r="S156" s="137">
        <f t="shared" si="46"/>
        <v>1.08</v>
      </c>
      <c r="T156" s="137">
        <f t="shared" si="47"/>
        <v>1.08</v>
      </c>
      <c r="U156" s="137">
        <f t="shared" si="47"/>
        <v>1.08</v>
      </c>
      <c r="V156" s="137">
        <f t="shared" si="47"/>
        <v>1.08</v>
      </c>
      <c r="W156" s="137">
        <f t="shared" si="47"/>
        <v>1.08</v>
      </c>
      <c r="X156" s="137">
        <f t="shared" si="47"/>
        <v>1.08</v>
      </c>
      <c r="Y156" s="137">
        <f t="shared" si="47"/>
        <v>1.08</v>
      </c>
      <c r="Z156" s="137">
        <f t="shared" si="47"/>
        <v>1.08</v>
      </c>
      <c r="AA156" s="137">
        <f t="shared" si="47"/>
        <v>1.08</v>
      </c>
      <c r="AB156" s="137">
        <f t="shared" si="47"/>
        <v>1.08</v>
      </c>
      <c r="AC156" s="137">
        <f t="shared" si="47"/>
        <v>1.08</v>
      </c>
      <c r="AD156" s="137">
        <f t="shared" si="47"/>
        <v>1.08</v>
      </c>
      <c r="AE156" s="137">
        <f t="shared" si="47"/>
        <v>1.08</v>
      </c>
      <c r="AF156" s="137">
        <f t="shared" si="47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7">
        <f t="shared" si="45"/>
        <v>2.37</v>
      </c>
      <c r="C157" s="136">
        <v>2.37</v>
      </c>
      <c r="D157" s="137">
        <f t="shared" si="46"/>
        <v>2.37</v>
      </c>
      <c r="E157" s="137">
        <f t="shared" si="46"/>
        <v>2.37</v>
      </c>
      <c r="F157" s="137">
        <f t="shared" si="46"/>
        <v>2.37</v>
      </c>
      <c r="G157" s="137">
        <f t="shared" si="46"/>
        <v>2.37</v>
      </c>
      <c r="H157" s="137">
        <f t="shared" si="46"/>
        <v>2.37</v>
      </c>
      <c r="I157" s="137">
        <f t="shared" si="46"/>
        <v>2.37</v>
      </c>
      <c r="J157" s="137">
        <f t="shared" si="46"/>
        <v>2.37</v>
      </c>
      <c r="K157" s="137">
        <f t="shared" si="46"/>
        <v>2.37</v>
      </c>
      <c r="L157" s="137">
        <f t="shared" si="46"/>
        <v>2.37</v>
      </c>
      <c r="M157" s="137">
        <f t="shared" si="46"/>
        <v>2.37</v>
      </c>
      <c r="N157" s="137">
        <f t="shared" si="46"/>
        <v>2.37</v>
      </c>
      <c r="O157" s="137">
        <f t="shared" si="46"/>
        <v>2.37</v>
      </c>
      <c r="P157" s="137">
        <f t="shared" si="46"/>
        <v>2.37</v>
      </c>
      <c r="Q157" s="137">
        <f t="shared" si="46"/>
        <v>2.37</v>
      </c>
      <c r="R157" s="137">
        <f t="shared" si="46"/>
        <v>2.37</v>
      </c>
      <c r="S157" s="137">
        <f t="shared" si="46"/>
        <v>2.37</v>
      </c>
      <c r="T157" s="137">
        <f t="shared" si="47"/>
        <v>2.37</v>
      </c>
      <c r="U157" s="137">
        <f t="shared" si="47"/>
        <v>2.37</v>
      </c>
      <c r="V157" s="137">
        <f t="shared" si="47"/>
        <v>2.37</v>
      </c>
      <c r="W157" s="137">
        <f t="shared" si="47"/>
        <v>2.37</v>
      </c>
      <c r="X157" s="137">
        <f t="shared" si="47"/>
        <v>2.37</v>
      </c>
      <c r="Y157" s="137">
        <f t="shared" si="47"/>
        <v>2.37</v>
      </c>
      <c r="Z157" s="137">
        <f t="shared" si="47"/>
        <v>2.37</v>
      </c>
      <c r="AA157" s="137">
        <f t="shared" si="47"/>
        <v>2.37</v>
      </c>
      <c r="AB157" s="137">
        <f t="shared" si="47"/>
        <v>2.37</v>
      </c>
      <c r="AC157" s="137">
        <f t="shared" si="47"/>
        <v>2.37</v>
      </c>
      <c r="AD157" s="137">
        <f t="shared" si="47"/>
        <v>2.37</v>
      </c>
      <c r="AE157" s="137">
        <f t="shared" si="47"/>
        <v>2.37</v>
      </c>
      <c r="AF157" s="137">
        <f t="shared" si="47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7">
        <f t="shared" si="45"/>
        <v>1.81</v>
      </c>
      <c r="C158" s="136">
        <v>1.81</v>
      </c>
      <c r="D158" s="137">
        <f t="shared" si="46"/>
        <v>1.81</v>
      </c>
      <c r="E158" s="137">
        <f t="shared" si="46"/>
        <v>1.81</v>
      </c>
      <c r="F158" s="137">
        <f t="shared" si="46"/>
        <v>1.81</v>
      </c>
      <c r="G158" s="137">
        <f t="shared" si="46"/>
        <v>1.81</v>
      </c>
      <c r="H158" s="137">
        <f t="shared" si="46"/>
        <v>1.81</v>
      </c>
      <c r="I158" s="137">
        <f t="shared" si="46"/>
        <v>1.81</v>
      </c>
      <c r="J158" s="137">
        <f t="shared" si="46"/>
        <v>1.81</v>
      </c>
      <c r="K158" s="137">
        <f t="shared" si="46"/>
        <v>1.81</v>
      </c>
      <c r="L158" s="137">
        <f t="shared" si="46"/>
        <v>1.81</v>
      </c>
      <c r="M158" s="137">
        <f t="shared" si="46"/>
        <v>1.81</v>
      </c>
      <c r="N158" s="137">
        <f t="shared" si="46"/>
        <v>1.81</v>
      </c>
      <c r="O158" s="137">
        <f t="shared" si="46"/>
        <v>1.81</v>
      </c>
      <c r="P158" s="137">
        <f t="shared" si="46"/>
        <v>1.81</v>
      </c>
      <c r="Q158" s="137">
        <f t="shared" si="46"/>
        <v>1.81</v>
      </c>
      <c r="R158" s="137">
        <f t="shared" si="46"/>
        <v>1.81</v>
      </c>
      <c r="S158" s="137">
        <f t="shared" si="46"/>
        <v>1.81</v>
      </c>
      <c r="T158" s="137">
        <f t="shared" si="47"/>
        <v>1.81</v>
      </c>
      <c r="U158" s="137">
        <f t="shared" si="47"/>
        <v>1.81</v>
      </c>
      <c r="V158" s="137">
        <f t="shared" si="47"/>
        <v>1.81</v>
      </c>
      <c r="W158" s="137">
        <f t="shared" si="47"/>
        <v>1.81</v>
      </c>
      <c r="X158" s="137">
        <f t="shared" si="47"/>
        <v>1.81</v>
      </c>
      <c r="Y158" s="137">
        <f t="shared" si="47"/>
        <v>1.81</v>
      </c>
      <c r="Z158" s="137">
        <f t="shared" si="47"/>
        <v>1.81</v>
      </c>
      <c r="AA158" s="137">
        <f t="shared" si="47"/>
        <v>1.81</v>
      </c>
      <c r="AB158" s="137">
        <f t="shared" si="47"/>
        <v>1.81</v>
      </c>
      <c r="AC158" s="137">
        <f t="shared" si="47"/>
        <v>1.81</v>
      </c>
      <c r="AD158" s="137">
        <f t="shared" si="47"/>
        <v>1.81</v>
      </c>
      <c r="AE158" s="137">
        <f t="shared" si="47"/>
        <v>1.81</v>
      </c>
      <c r="AF158" s="137">
        <f t="shared" si="47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7">
        <f t="shared" si="45"/>
        <v>1.0900000000000001</v>
      </c>
      <c r="C159" s="136">
        <v>1.0900000000000001</v>
      </c>
      <c r="D159" s="137">
        <f t="shared" si="46"/>
        <v>1.0900000000000001</v>
      </c>
      <c r="E159" s="137">
        <f t="shared" si="46"/>
        <v>1.0900000000000001</v>
      </c>
      <c r="F159" s="137">
        <f t="shared" si="46"/>
        <v>1.0900000000000001</v>
      </c>
      <c r="G159" s="137">
        <f t="shared" si="46"/>
        <v>1.0900000000000001</v>
      </c>
      <c r="H159" s="137">
        <f t="shared" si="46"/>
        <v>1.0900000000000001</v>
      </c>
      <c r="I159" s="137">
        <f t="shared" si="46"/>
        <v>1.0900000000000001</v>
      </c>
      <c r="J159" s="137">
        <f t="shared" si="46"/>
        <v>1.0900000000000001</v>
      </c>
      <c r="K159" s="137">
        <f t="shared" si="46"/>
        <v>1.0900000000000001</v>
      </c>
      <c r="L159" s="137">
        <f t="shared" si="46"/>
        <v>1.0900000000000001</v>
      </c>
      <c r="M159" s="137">
        <f t="shared" si="46"/>
        <v>1.0900000000000001</v>
      </c>
      <c r="N159" s="137">
        <f t="shared" si="46"/>
        <v>1.0900000000000001</v>
      </c>
      <c r="O159" s="137">
        <f t="shared" si="46"/>
        <v>1.0900000000000001</v>
      </c>
      <c r="P159" s="137">
        <f t="shared" si="46"/>
        <v>1.0900000000000001</v>
      </c>
      <c r="Q159" s="137">
        <f t="shared" si="46"/>
        <v>1.0900000000000001</v>
      </c>
      <c r="R159" s="137">
        <f t="shared" si="46"/>
        <v>1.0900000000000001</v>
      </c>
      <c r="S159" s="137">
        <f t="shared" si="46"/>
        <v>1.0900000000000001</v>
      </c>
      <c r="T159" s="137">
        <f t="shared" si="47"/>
        <v>1.0900000000000001</v>
      </c>
      <c r="U159" s="137">
        <f t="shared" si="47"/>
        <v>1.0900000000000001</v>
      </c>
      <c r="V159" s="137">
        <f t="shared" si="47"/>
        <v>1.0900000000000001</v>
      </c>
      <c r="W159" s="137">
        <f t="shared" si="47"/>
        <v>1.0900000000000001</v>
      </c>
      <c r="X159" s="137">
        <f t="shared" si="47"/>
        <v>1.0900000000000001</v>
      </c>
      <c r="Y159" s="137">
        <f t="shared" si="47"/>
        <v>1.0900000000000001</v>
      </c>
      <c r="Z159" s="137">
        <f t="shared" si="47"/>
        <v>1.0900000000000001</v>
      </c>
      <c r="AA159" s="137">
        <f t="shared" si="47"/>
        <v>1.0900000000000001</v>
      </c>
      <c r="AB159" s="137">
        <f t="shared" si="47"/>
        <v>1.0900000000000001</v>
      </c>
      <c r="AC159" s="137">
        <f t="shared" si="47"/>
        <v>1.0900000000000001</v>
      </c>
      <c r="AD159" s="137">
        <f t="shared" si="47"/>
        <v>1.0900000000000001</v>
      </c>
      <c r="AE159" s="137">
        <f t="shared" si="47"/>
        <v>1.0900000000000001</v>
      </c>
      <c r="AF159" s="137">
        <f t="shared" si="47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7">
        <f t="shared" si="45"/>
        <v>1.58</v>
      </c>
      <c r="C160" s="136">
        <v>1.58</v>
      </c>
      <c r="D160" s="137">
        <f t="shared" si="46"/>
        <v>1.58</v>
      </c>
      <c r="E160" s="137">
        <f t="shared" si="46"/>
        <v>1.58</v>
      </c>
      <c r="F160" s="137">
        <f t="shared" si="46"/>
        <v>1.58</v>
      </c>
      <c r="G160" s="137">
        <f t="shared" si="46"/>
        <v>1.58</v>
      </c>
      <c r="H160" s="137">
        <f t="shared" si="46"/>
        <v>1.58</v>
      </c>
      <c r="I160" s="137">
        <f t="shared" si="46"/>
        <v>1.58</v>
      </c>
      <c r="J160" s="137">
        <f t="shared" si="46"/>
        <v>1.58</v>
      </c>
      <c r="K160" s="137">
        <f t="shared" si="46"/>
        <v>1.58</v>
      </c>
      <c r="L160" s="137">
        <f t="shared" si="46"/>
        <v>1.58</v>
      </c>
      <c r="M160" s="137">
        <f t="shared" si="46"/>
        <v>1.58</v>
      </c>
      <c r="N160" s="137">
        <f t="shared" si="46"/>
        <v>1.58</v>
      </c>
      <c r="O160" s="137">
        <f t="shared" si="46"/>
        <v>1.58</v>
      </c>
      <c r="P160" s="137">
        <f t="shared" si="46"/>
        <v>1.58</v>
      </c>
      <c r="Q160" s="137">
        <f t="shared" si="46"/>
        <v>1.58</v>
      </c>
      <c r="R160" s="137">
        <f t="shared" si="46"/>
        <v>1.58</v>
      </c>
      <c r="S160" s="137">
        <f t="shared" si="46"/>
        <v>1.58</v>
      </c>
      <c r="T160" s="137">
        <f t="shared" si="47"/>
        <v>1.58</v>
      </c>
      <c r="U160" s="137">
        <f t="shared" si="47"/>
        <v>1.58</v>
      </c>
      <c r="V160" s="137">
        <f t="shared" si="47"/>
        <v>1.58</v>
      </c>
      <c r="W160" s="137">
        <f t="shared" si="47"/>
        <v>1.58</v>
      </c>
      <c r="X160" s="137">
        <f t="shared" si="47"/>
        <v>1.58</v>
      </c>
      <c r="Y160" s="137">
        <f t="shared" si="47"/>
        <v>1.58</v>
      </c>
      <c r="Z160" s="137">
        <f t="shared" si="47"/>
        <v>1.58</v>
      </c>
      <c r="AA160" s="137">
        <f t="shared" si="47"/>
        <v>1.58</v>
      </c>
      <c r="AB160" s="137">
        <f t="shared" si="47"/>
        <v>1.58</v>
      </c>
      <c r="AC160" s="137">
        <f t="shared" si="47"/>
        <v>1.58</v>
      </c>
      <c r="AD160" s="137">
        <f t="shared" si="47"/>
        <v>1.58</v>
      </c>
      <c r="AE160" s="137">
        <f t="shared" si="47"/>
        <v>1.58</v>
      </c>
      <c r="AF160" s="137">
        <f t="shared" si="47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7">
        <f t="shared" si="45"/>
        <v>2</v>
      </c>
      <c r="C161" s="136">
        <v>2</v>
      </c>
      <c r="D161" s="137">
        <f t="shared" si="46"/>
        <v>2</v>
      </c>
      <c r="E161" s="137">
        <f t="shared" si="46"/>
        <v>2</v>
      </c>
      <c r="F161" s="137">
        <f t="shared" si="46"/>
        <v>2</v>
      </c>
      <c r="G161" s="137">
        <f t="shared" si="46"/>
        <v>2</v>
      </c>
      <c r="H161" s="137">
        <f t="shared" si="46"/>
        <v>2</v>
      </c>
      <c r="I161" s="137">
        <f t="shared" si="46"/>
        <v>2</v>
      </c>
      <c r="J161" s="137">
        <f t="shared" si="46"/>
        <v>2</v>
      </c>
      <c r="K161" s="137">
        <f t="shared" si="46"/>
        <v>2</v>
      </c>
      <c r="L161" s="137">
        <f t="shared" si="46"/>
        <v>2</v>
      </c>
      <c r="M161" s="137">
        <f t="shared" si="46"/>
        <v>2</v>
      </c>
      <c r="N161" s="137">
        <f t="shared" si="46"/>
        <v>2</v>
      </c>
      <c r="O161" s="137">
        <f t="shared" si="46"/>
        <v>2</v>
      </c>
      <c r="P161" s="137">
        <f t="shared" si="46"/>
        <v>2</v>
      </c>
      <c r="Q161" s="137">
        <f t="shared" si="46"/>
        <v>2</v>
      </c>
      <c r="R161" s="137">
        <f t="shared" si="46"/>
        <v>2</v>
      </c>
      <c r="S161" s="137">
        <f t="shared" si="46"/>
        <v>2</v>
      </c>
      <c r="T161" s="137">
        <f t="shared" si="47"/>
        <v>2</v>
      </c>
      <c r="U161" s="137">
        <f t="shared" si="47"/>
        <v>2</v>
      </c>
      <c r="V161" s="137">
        <f t="shared" si="47"/>
        <v>2</v>
      </c>
      <c r="W161" s="137">
        <f t="shared" si="47"/>
        <v>2</v>
      </c>
      <c r="X161" s="137">
        <f t="shared" si="47"/>
        <v>2</v>
      </c>
      <c r="Y161" s="137">
        <f t="shared" si="47"/>
        <v>2</v>
      </c>
      <c r="Z161" s="137">
        <f t="shared" si="47"/>
        <v>2</v>
      </c>
      <c r="AA161" s="137">
        <f t="shared" si="47"/>
        <v>2</v>
      </c>
      <c r="AB161" s="137">
        <f t="shared" si="47"/>
        <v>2</v>
      </c>
      <c r="AC161" s="137">
        <f t="shared" si="47"/>
        <v>2</v>
      </c>
      <c r="AD161" s="137">
        <f t="shared" si="47"/>
        <v>2</v>
      </c>
      <c r="AE161" s="137">
        <f t="shared" si="47"/>
        <v>2</v>
      </c>
      <c r="AF161" s="137">
        <f t="shared" si="47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7">
        <f t="shared" si="45"/>
        <v>0.47</v>
      </c>
      <c r="C162" s="136">
        <v>0.47</v>
      </c>
      <c r="D162" s="137">
        <f t="shared" si="46"/>
        <v>0.47</v>
      </c>
      <c r="E162" s="137">
        <f t="shared" si="46"/>
        <v>0.47</v>
      </c>
      <c r="F162" s="137">
        <f t="shared" si="46"/>
        <v>0.47</v>
      </c>
      <c r="G162" s="137">
        <f t="shared" si="46"/>
        <v>0.47</v>
      </c>
      <c r="H162" s="137">
        <f t="shared" si="46"/>
        <v>0.47</v>
      </c>
      <c r="I162" s="137">
        <f t="shared" si="46"/>
        <v>0.47</v>
      </c>
      <c r="J162" s="137">
        <f t="shared" si="46"/>
        <v>0.47</v>
      </c>
      <c r="K162" s="137">
        <f t="shared" si="46"/>
        <v>0.47</v>
      </c>
      <c r="L162" s="137">
        <f t="shared" si="46"/>
        <v>0.47</v>
      </c>
      <c r="M162" s="137">
        <f t="shared" si="46"/>
        <v>0.47</v>
      </c>
      <c r="N162" s="137">
        <f t="shared" si="46"/>
        <v>0.47</v>
      </c>
      <c r="O162" s="137">
        <f t="shared" si="46"/>
        <v>0.47</v>
      </c>
      <c r="P162" s="137">
        <f t="shared" si="46"/>
        <v>0.47</v>
      </c>
      <c r="Q162" s="137">
        <f t="shared" si="46"/>
        <v>0.47</v>
      </c>
      <c r="R162" s="137">
        <f t="shared" si="46"/>
        <v>0.47</v>
      </c>
      <c r="S162" s="137">
        <f t="shared" si="46"/>
        <v>0.47</v>
      </c>
      <c r="T162" s="137">
        <f t="shared" si="47"/>
        <v>0.47</v>
      </c>
      <c r="U162" s="137">
        <f t="shared" si="47"/>
        <v>0.47</v>
      </c>
      <c r="V162" s="137">
        <f t="shared" si="47"/>
        <v>0.47</v>
      </c>
      <c r="W162" s="137">
        <f t="shared" si="47"/>
        <v>0.47</v>
      </c>
      <c r="X162" s="137">
        <f t="shared" si="47"/>
        <v>0.47</v>
      </c>
      <c r="Y162" s="137">
        <f t="shared" si="47"/>
        <v>0.47</v>
      </c>
      <c r="Z162" s="137">
        <f t="shared" si="47"/>
        <v>0.47</v>
      </c>
      <c r="AA162" s="137">
        <f t="shared" si="47"/>
        <v>0.47</v>
      </c>
      <c r="AB162" s="137">
        <f t="shared" si="47"/>
        <v>0.47</v>
      </c>
      <c r="AC162" s="137">
        <f t="shared" si="47"/>
        <v>0.47</v>
      </c>
      <c r="AD162" s="137">
        <f t="shared" si="47"/>
        <v>0.47</v>
      </c>
      <c r="AE162" s="137">
        <f t="shared" si="47"/>
        <v>0.47</v>
      </c>
      <c r="AF162" s="137">
        <f t="shared" si="47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7">
        <f t="shared" si="45"/>
        <v>0</v>
      </c>
      <c r="C163" s="136">
        <v>0</v>
      </c>
      <c r="D163" s="137">
        <f t="shared" si="46"/>
        <v>0</v>
      </c>
      <c r="E163" s="137">
        <f t="shared" si="46"/>
        <v>0</v>
      </c>
      <c r="F163" s="137">
        <f t="shared" si="46"/>
        <v>0</v>
      </c>
      <c r="G163" s="137">
        <f t="shared" si="46"/>
        <v>0</v>
      </c>
      <c r="H163" s="137">
        <f t="shared" si="46"/>
        <v>0</v>
      </c>
      <c r="I163" s="137">
        <f t="shared" si="46"/>
        <v>0</v>
      </c>
      <c r="J163" s="137">
        <f t="shared" si="46"/>
        <v>0</v>
      </c>
      <c r="K163" s="137">
        <f t="shared" si="46"/>
        <v>0</v>
      </c>
      <c r="L163" s="137">
        <f t="shared" si="46"/>
        <v>0</v>
      </c>
      <c r="M163" s="137">
        <f t="shared" si="46"/>
        <v>0</v>
      </c>
      <c r="N163" s="137">
        <f t="shared" si="46"/>
        <v>0</v>
      </c>
      <c r="O163" s="137">
        <f t="shared" si="46"/>
        <v>0</v>
      </c>
      <c r="P163" s="137">
        <f t="shared" si="46"/>
        <v>0</v>
      </c>
      <c r="Q163" s="137">
        <f t="shared" si="46"/>
        <v>0</v>
      </c>
      <c r="R163" s="137">
        <f t="shared" si="46"/>
        <v>0</v>
      </c>
      <c r="S163" s="137">
        <f t="shared" si="46"/>
        <v>0</v>
      </c>
      <c r="T163" s="137">
        <f t="shared" si="47"/>
        <v>0</v>
      </c>
      <c r="U163" s="137">
        <f t="shared" si="47"/>
        <v>0</v>
      </c>
      <c r="V163" s="137">
        <f t="shared" si="47"/>
        <v>0</v>
      </c>
      <c r="W163" s="137">
        <f t="shared" si="47"/>
        <v>0</v>
      </c>
      <c r="X163" s="137">
        <f t="shared" si="47"/>
        <v>0</v>
      </c>
      <c r="Y163" s="137">
        <f t="shared" si="47"/>
        <v>0</v>
      </c>
      <c r="Z163" s="137">
        <f t="shared" si="47"/>
        <v>0</v>
      </c>
      <c r="AA163" s="137">
        <f t="shared" si="47"/>
        <v>0</v>
      </c>
      <c r="AB163" s="137">
        <f t="shared" si="47"/>
        <v>0</v>
      </c>
      <c r="AC163" s="137">
        <f t="shared" si="47"/>
        <v>0</v>
      </c>
      <c r="AD163" s="137">
        <f t="shared" si="47"/>
        <v>0</v>
      </c>
      <c r="AE163" s="137">
        <f t="shared" si="47"/>
        <v>0</v>
      </c>
      <c r="AF163" s="137">
        <f t="shared" si="47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7">
        <f t="shared" si="45"/>
        <v>0</v>
      </c>
      <c r="C164" s="136">
        <v>0</v>
      </c>
      <c r="D164" s="137">
        <f t="shared" si="46"/>
        <v>0</v>
      </c>
      <c r="E164" s="137">
        <f t="shared" si="46"/>
        <v>0</v>
      </c>
      <c r="F164" s="137">
        <f t="shared" si="46"/>
        <v>0</v>
      </c>
      <c r="G164" s="137">
        <f t="shared" si="46"/>
        <v>0</v>
      </c>
      <c r="H164" s="137">
        <f t="shared" si="46"/>
        <v>0</v>
      </c>
      <c r="I164" s="137">
        <f t="shared" si="46"/>
        <v>0</v>
      </c>
      <c r="J164" s="137">
        <f t="shared" si="46"/>
        <v>0</v>
      </c>
      <c r="K164" s="137">
        <f t="shared" si="46"/>
        <v>0</v>
      </c>
      <c r="L164" s="137">
        <f t="shared" si="46"/>
        <v>0</v>
      </c>
      <c r="M164" s="137">
        <f t="shared" si="46"/>
        <v>0</v>
      </c>
      <c r="N164" s="137">
        <f t="shared" si="46"/>
        <v>0</v>
      </c>
      <c r="O164" s="137">
        <f t="shared" si="46"/>
        <v>0</v>
      </c>
      <c r="P164" s="137">
        <f t="shared" si="46"/>
        <v>0</v>
      </c>
      <c r="Q164" s="137">
        <f t="shared" si="46"/>
        <v>0</v>
      </c>
      <c r="R164" s="137">
        <f t="shared" si="46"/>
        <v>0</v>
      </c>
      <c r="S164" s="137">
        <f t="shared" si="47"/>
        <v>0</v>
      </c>
      <c r="T164" s="137">
        <f t="shared" si="47"/>
        <v>0</v>
      </c>
      <c r="U164" s="137">
        <f t="shared" si="47"/>
        <v>0</v>
      </c>
      <c r="V164" s="137">
        <f t="shared" si="47"/>
        <v>0</v>
      </c>
      <c r="W164" s="137">
        <f t="shared" si="47"/>
        <v>0</v>
      </c>
      <c r="X164" s="137">
        <f t="shared" si="47"/>
        <v>0</v>
      </c>
      <c r="Y164" s="137">
        <f t="shared" si="47"/>
        <v>0</v>
      </c>
      <c r="Z164" s="137">
        <f t="shared" si="47"/>
        <v>0</v>
      </c>
      <c r="AA164" s="137">
        <f t="shared" si="47"/>
        <v>0</v>
      </c>
      <c r="AB164" s="137">
        <f t="shared" si="47"/>
        <v>0</v>
      </c>
      <c r="AC164" s="137">
        <f t="shared" si="47"/>
        <v>0</v>
      </c>
      <c r="AD164" s="137">
        <f t="shared" si="47"/>
        <v>0</v>
      </c>
      <c r="AE164" s="137">
        <f t="shared" si="47"/>
        <v>0</v>
      </c>
      <c r="AF164" s="137">
        <f t="shared" si="47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7">
        <f t="shared" si="45"/>
        <v>0.8</v>
      </c>
      <c r="C165" s="136">
        <v>0.8</v>
      </c>
      <c r="D165" s="137">
        <f t="shared" si="46"/>
        <v>0.8</v>
      </c>
      <c r="E165" s="137">
        <f t="shared" si="46"/>
        <v>0.8</v>
      </c>
      <c r="F165" s="137">
        <f t="shared" si="46"/>
        <v>0.8</v>
      </c>
      <c r="G165" s="137">
        <f t="shared" si="46"/>
        <v>0.8</v>
      </c>
      <c r="H165" s="137">
        <f t="shared" si="46"/>
        <v>0.8</v>
      </c>
      <c r="I165" s="137">
        <f t="shared" si="46"/>
        <v>0.8</v>
      </c>
      <c r="J165" s="137">
        <f t="shared" si="46"/>
        <v>0.8</v>
      </c>
      <c r="K165" s="137">
        <f t="shared" si="46"/>
        <v>0.8</v>
      </c>
      <c r="L165" s="137">
        <f t="shared" si="46"/>
        <v>0.8</v>
      </c>
      <c r="M165" s="137">
        <f t="shared" si="46"/>
        <v>0.8</v>
      </c>
      <c r="N165" s="137">
        <f t="shared" si="46"/>
        <v>0.8</v>
      </c>
      <c r="O165" s="137">
        <f t="shared" si="46"/>
        <v>0.8</v>
      </c>
      <c r="P165" s="137">
        <f t="shared" si="46"/>
        <v>0.8</v>
      </c>
      <c r="Q165" s="137">
        <f t="shared" si="46"/>
        <v>0.8</v>
      </c>
      <c r="R165" s="137">
        <f t="shared" si="46"/>
        <v>0.8</v>
      </c>
      <c r="S165" s="137">
        <f t="shared" si="47"/>
        <v>0.8</v>
      </c>
      <c r="T165" s="137">
        <f t="shared" si="47"/>
        <v>0.8</v>
      </c>
      <c r="U165" s="137">
        <f t="shared" si="47"/>
        <v>0.8</v>
      </c>
      <c r="V165" s="137">
        <f t="shared" si="47"/>
        <v>0.8</v>
      </c>
      <c r="W165" s="137">
        <f t="shared" si="47"/>
        <v>0.8</v>
      </c>
      <c r="X165" s="137">
        <f t="shared" si="47"/>
        <v>0.8</v>
      </c>
      <c r="Y165" s="137">
        <f t="shared" si="47"/>
        <v>0.8</v>
      </c>
      <c r="Z165" s="137">
        <f t="shared" si="47"/>
        <v>0.8</v>
      </c>
      <c r="AA165" s="137">
        <f t="shared" si="47"/>
        <v>0.8</v>
      </c>
      <c r="AB165" s="137">
        <f t="shared" si="47"/>
        <v>0.8</v>
      </c>
      <c r="AC165" s="137">
        <f t="shared" si="47"/>
        <v>0.8</v>
      </c>
      <c r="AD165" s="137">
        <f t="shared" si="47"/>
        <v>0.8</v>
      </c>
      <c r="AE165" s="137">
        <f t="shared" si="47"/>
        <v>0.8</v>
      </c>
      <c r="AF165" s="137">
        <f t="shared" si="47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7">
        <f t="shared" si="45"/>
        <v>1.5</v>
      </c>
      <c r="C166" s="136">
        <v>1.5</v>
      </c>
      <c r="D166" s="137">
        <f t="shared" si="46"/>
        <v>1.5</v>
      </c>
      <c r="E166" s="137">
        <f t="shared" si="46"/>
        <v>1.5</v>
      </c>
      <c r="F166" s="137">
        <f t="shared" si="46"/>
        <v>1.5</v>
      </c>
      <c r="G166" s="137">
        <f t="shared" si="46"/>
        <v>1.5</v>
      </c>
      <c r="H166" s="137">
        <f t="shared" si="46"/>
        <v>1.5</v>
      </c>
      <c r="I166" s="137">
        <f t="shared" si="46"/>
        <v>1.5</v>
      </c>
      <c r="J166" s="137">
        <f t="shared" si="46"/>
        <v>1.5</v>
      </c>
      <c r="K166" s="137">
        <f t="shared" si="46"/>
        <v>1.5</v>
      </c>
      <c r="L166" s="137">
        <f t="shared" si="46"/>
        <v>1.5</v>
      </c>
      <c r="M166" s="137">
        <f t="shared" si="46"/>
        <v>1.5</v>
      </c>
      <c r="N166" s="137">
        <f t="shared" si="46"/>
        <v>1.5</v>
      </c>
      <c r="O166" s="137">
        <f t="shared" si="46"/>
        <v>1.5</v>
      </c>
      <c r="P166" s="137">
        <f t="shared" si="46"/>
        <v>1.5</v>
      </c>
      <c r="Q166" s="137">
        <f t="shared" si="46"/>
        <v>1.5</v>
      </c>
      <c r="R166" s="137">
        <f t="shared" si="46"/>
        <v>1.5</v>
      </c>
      <c r="S166" s="137">
        <f t="shared" si="47"/>
        <v>1.5</v>
      </c>
      <c r="T166" s="137">
        <f t="shared" si="47"/>
        <v>1.5</v>
      </c>
      <c r="U166" s="137">
        <f t="shared" si="47"/>
        <v>1.5</v>
      </c>
      <c r="V166" s="137">
        <f t="shared" si="47"/>
        <v>1.5</v>
      </c>
      <c r="W166" s="137">
        <f t="shared" si="47"/>
        <v>1.5</v>
      </c>
      <c r="X166" s="137">
        <f t="shared" si="47"/>
        <v>1.5</v>
      </c>
      <c r="Y166" s="137">
        <f t="shared" si="47"/>
        <v>1.5</v>
      </c>
      <c r="Z166" s="137">
        <f t="shared" si="47"/>
        <v>1.5</v>
      </c>
      <c r="AA166" s="137">
        <f t="shared" si="47"/>
        <v>1.5</v>
      </c>
      <c r="AB166" s="137">
        <f t="shared" si="47"/>
        <v>1.5</v>
      </c>
      <c r="AC166" s="137">
        <f t="shared" si="47"/>
        <v>1.5</v>
      </c>
      <c r="AD166" s="137">
        <f t="shared" si="47"/>
        <v>1.5</v>
      </c>
      <c r="AE166" s="137">
        <f t="shared" si="47"/>
        <v>1.5</v>
      </c>
      <c r="AF166" s="137">
        <f t="shared" si="47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7">
        <f t="shared" si="45"/>
        <v>1</v>
      </c>
      <c r="C167" s="136">
        <v>1</v>
      </c>
      <c r="D167" s="137">
        <f t="shared" si="46"/>
        <v>1</v>
      </c>
      <c r="E167" s="137">
        <f t="shared" si="46"/>
        <v>1</v>
      </c>
      <c r="F167" s="137">
        <f t="shared" si="46"/>
        <v>1</v>
      </c>
      <c r="G167" s="137">
        <f t="shared" si="46"/>
        <v>1</v>
      </c>
      <c r="H167" s="137">
        <f t="shared" si="46"/>
        <v>1</v>
      </c>
      <c r="I167" s="137">
        <f t="shared" si="46"/>
        <v>1</v>
      </c>
      <c r="J167" s="137">
        <f t="shared" si="46"/>
        <v>1</v>
      </c>
      <c r="K167" s="137">
        <f t="shared" si="46"/>
        <v>1</v>
      </c>
      <c r="L167" s="137">
        <f t="shared" si="46"/>
        <v>1</v>
      </c>
      <c r="M167" s="137">
        <f t="shared" si="46"/>
        <v>1</v>
      </c>
      <c r="N167" s="137">
        <f t="shared" si="46"/>
        <v>1</v>
      </c>
      <c r="O167" s="137">
        <f t="shared" si="46"/>
        <v>1</v>
      </c>
      <c r="P167" s="137">
        <f t="shared" si="46"/>
        <v>1</v>
      </c>
      <c r="Q167" s="137">
        <f t="shared" si="46"/>
        <v>1</v>
      </c>
      <c r="R167" s="137">
        <f t="shared" si="46"/>
        <v>1</v>
      </c>
      <c r="S167" s="137">
        <f t="shared" si="47"/>
        <v>1</v>
      </c>
      <c r="T167" s="137">
        <f t="shared" si="47"/>
        <v>1</v>
      </c>
      <c r="U167" s="137">
        <f t="shared" si="47"/>
        <v>1</v>
      </c>
      <c r="V167" s="137">
        <f t="shared" si="47"/>
        <v>1</v>
      </c>
      <c r="W167" s="137">
        <f t="shared" si="47"/>
        <v>1</v>
      </c>
      <c r="X167" s="137">
        <f t="shared" si="47"/>
        <v>1</v>
      </c>
      <c r="Y167" s="137">
        <f t="shared" si="47"/>
        <v>1</v>
      </c>
      <c r="Z167" s="137">
        <f t="shared" si="47"/>
        <v>1</v>
      </c>
      <c r="AA167" s="137">
        <f t="shared" si="47"/>
        <v>1</v>
      </c>
      <c r="AB167" s="137">
        <f t="shared" si="47"/>
        <v>1</v>
      </c>
      <c r="AC167" s="137">
        <f t="shared" si="47"/>
        <v>1</v>
      </c>
      <c r="AD167" s="137">
        <f t="shared" si="47"/>
        <v>1</v>
      </c>
      <c r="AE167" s="137">
        <f t="shared" si="47"/>
        <v>1</v>
      </c>
      <c r="AF167" s="137">
        <f t="shared" si="47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7"/>
      <c r="C168" s="136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7">
        <f t="shared" ref="B169:B176" si="48">AF169</f>
        <v>1</v>
      </c>
      <c r="C169" s="136">
        <v>1</v>
      </c>
      <c r="D169" s="137">
        <f t="shared" ref="D169:S176" si="49">C169</f>
        <v>1</v>
      </c>
      <c r="E169" s="137">
        <f t="shared" si="49"/>
        <v>1</v>
      </c>
      <c r="F169" s="137">
        <f t="shared" si="49"/>
        <v>1</v>
      </c>
      <c r="G169" s="137">
        <f t="shared" si="49"/>
        <v>1</v>
      </c>
      <c r="H169" s="137">
        <f t="shared" si="49"/>
        <v>1</v>
      </c>
      <c r="I169" s="137">
        <f t="shared" si="49"/>
        <v>1</v>
      </c>
      <c r="J169" s="137">
        <f t="shared" si="49"/>
        <v>1</v>
      </c>
      <c r="K169" s="137">
        <f t="shared" si="49"/>
        <v>1</v>
      </c>
      <c r="L169" s="137">
        <f t="shared" si="49"/>
        <v>1</v>
      </c>
      <c r="M169" s="137">
        <f t="shared" si="49"/>
        <v>1</v>
      </c>
      <c r="N169" s="137">
        <f t="shared" si="49"/>
        <v>1</v>
      </c>
      <c r="O169" s="137">
        <f t="shared" si="49"/>
        <v>1</v>
      </c>
      <c r="P169" s="137">
        <f t="shared" si="49"/>
        <v>1</v>
      </c>
      <c r="Q169" s="137">
        <f t="shared" si="49"/>
        <v>1</v>
      </c>
      <c r="R169" s="137">
        <f t="shared" si="49"/>
        <v>1</v>
      </c>
      <c r="S169" s="137">
        <f t="shared" si="49"/>
        <v>1</v>
      </c>
      <c r="T169" s="137">
        <f t="shared" ref="S169:AF176" si="50">S169</f>
        <v>1</v>
      </c>
      <c r="U169" s="137">
        <f t="shared" si="50"/>
        <v>1</v>
      </c>
      <c r="V169" s="137">
        <f t="shared" si="50"/>
        <v>1</v>
      </c>
      <c r="W169" s="137">
        <f t="shared" si="50"/>
        <v>1</v>
      </c>
      <c r="X169" s="137">
        <f t="shared" si="50"/>
        <v>1</v>
      </c>
      <c r="Y169" s="137">
        <f t="shared" si="50"/>
        <v>1</v>
      </c>
      <c r="Z169" s="137">
        <f t="shared" si="50"/>
        <v>1</v>
      </c>
      <c r="AA169" s="137">
        <f t="shared" si="50"/>
        <v>1</v>
      </c>
      <c r="AB169" s="137">
        <f t="shared" si="50"/>
        <v>1</v>
      </c>
      <c r="AC169" s="137">
        <f t="shared" si="50"/>
        <v>1</v>
      </c>
      <c r="AD169" s="137">
        <f t="shared" si="50"/>
        <v>1</v>
      </c>
      <c r="AE169" s="137">
        <f t="shared" si="50"/>
        <v>1</v>
      </c>
      <c r="AF169" s="137">
        <f t="shared" si="50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7">
        <f t="shared" si="48"/>
        <v>0.42</v>
      </c>
      <c r="C170" s="136">
        <v>0.42</v>
      </c>
      <c r="D170" s="137">
        <f t="shared" si="49"/>
        <v>0.42</v>
      </c>
      <c r="E170" s="137">
        <f t="shared" si="49"/>
        <v>0.42</v>
      </c>
      <c r="F170" s="137">
        <f t="shared" si="49"/>
        <v>0.42</v>
      </c>
      <c r="G170" s="137">
        <f t="shared" si="49"/>
        <v>0.42</v>
      </c>
      <c r="H170" s="137">
        <f t="shared" si="49"/>
        <v>0.42</v>
      </c>
      <c r="I170" s="137">
        <f t="shared" si="49"/>
        <v>0.42</v>
      </c>
      <c r="J170" s="137">
        <f t="shared" si="49"/>
        <v>0.42</v>
      </c>
      <c r="K170" s="137">
        <f t="shared" si="49"/>
        <v>0.42</v>
      </c>
      <c r="L170" s="137">
        <f t="shared" si="49"/>
        <v>0.42</v>
      </c>
      <c r="M170" s="137">
        <f t="shared" si="49"/>
        <v>0.42</v>
      </c>
      <c r="N170" s="137">
        <f t="shared" si="49"/>
        <v>0.42</v>
      </c>
      <c r="O170" s="137">
        <f t="shared" si="49"/>
        <v>0.42</v>
      </c>
      <c r="P170" s="137">
        <f t="shared" si="49"/>
        <v>0.42</v>
      </c>
      <c r="Q170" s="137">
        <f t="shared" si="49"/>
        <v>0.42</v>
      </c>
      <c r="R170" s="137">
        <f t="shared" si="49"/>
        <v>0.42</v>
      </c>
      <c r="S170" s="137">
        <f t="shared" si="50"/>
        <v>0.42</v>
      </c>
      <c r="T170" s="137">
        <f t="shared" si="50"/>
        <v>0.42</v>
      </c>
      <c r="U170" s="137">
        <f t="shared" si="50"/>
        <v>0.42</v>
      </c>
      <c r="V170" s="137">
        <f t="shared" si="50"/>
        <v>0.42</v>
      </c>
      <c r="W170" s="137">
        <f t="shared" si="50"/>
        <v>0.42</v>
      </c>
      <c r="X170" s="137">
        <f t="shared" si="50"/>
        <v>0.42</v>
      </c>
      <c r="Y170" s="137">
        <f t="shared" si="50"/>
        <v>0.42</v>
      </c>
      <c r="Z170" s="137">
        <f t="shared" si="50"/>
        <v>0.42</v>
      </c>
      <c r="AA170" s="137">
        <f t="shared" si="50"/>
        <v>0.42</v>
      </c>
      <c r="AB170" s="137">
        <f t="shared" si="50"/>
        <v>0.42</v>
      </c>
      <c r="AC170" s="137">
        <f t="shared" si="50"/>
        <v>0.42</v>
      </c>
      <c r="AD170" s="137">
        <f t="shared" si="50"/>
        <v>0.42</v>
      </c>
      <c r="AE170" s="137">
        <f t="shared" si="50"/>
        <v>0.42</v>
      </c>
      <c r="AF170" s="137">
        <f t="shared" si="50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7">
        <f t="shared" si="48"/>
        <v>0.46</v>
      </c>
      <c r="C171" s="136">
        <v>0.46</v>
      </c>
      <c r="D171" s="137">
        <f t="shared" si="49"/>
        <v>0.46</v>
      </c>
      <c r="E171" s="137">
        <f t="shared" si="49"/>
        <v>0.46</v>
      </c>
      <c r="F171" s="137">
        <f t="shared" si="49"/>
        <v>0.46</v>
      </c>
      <c r="G171" s="137">
        <f t="shared" si="49"/>
        <v>0.46</v>
      </c>
      <c r="H171" s="137">
        <f t="shared" si="49"/>
        <v>0.46</v>
      </c>
      <c r="I171" s="137">
        <f t="shared" si="49"/>
        <v>0.46</v>
      </c>
      <c r="J171" s="137">
        <f t="shared" si="49"/>
        <v>0.46</v>
      </c>
      <c r="K171" s="137">
        <f t="shared" si="49"/>
        <v>0.46</v>
      </c>
      <c r="L171" s="137">
        <f t="shared" si="49"/>
        <v>0.46</v>
      </c>
      <c r="M171" s="137">
        <f t="shared" si="49"/>
        <v>0.46</v>
      </c>
      <c r="N171" s="137">
        <f t="shared" si="49"/>
        <v>0.46</v>
      </c>
      <c r="O171" s="137">
        <f t="shared" si="49"/>
        <v>0.46</v>
      </c>
      <c r="P171" s="137">
        <f t="shared" si="49"/>
        <v>0.46</v>
      </c>
      <c r="Q171" s="137">
        <f t="shared" si="49"/>
        <v>0.46</v>
      </c>
      <c r="R171" s="137">
        <f t="shared" si="49"/>
        <v>0.46</v>
      </c>
      <c r="S171" s="137">
        <f t="shared" si="50"/>
        <v>0.46</v>
      </c>
      <c r="T171" s="137">
        <f t="shared" si="50"/>
        <v>0.46</v>
      </c>
      <c r="U171" s="137">
        <f t="shared" si="50"/>
        <v>0.46</v>
      </c>
      <c r="V171" s="137">
        <f t="shared" si="50"/>
        <v>0.46</v>
      </c>
      <c r="W171" s="137">
        <f t="shared" si="50"/>
        <v>0.46</v>
      </c>
      <c r="X171" s="137">
        <f t="shared" si="50"/>
        <v>0.46</v>
      </c>
      <c r="Y171" s="137">
        <f t="shared" si="50"/>
        <v>0.46</v>
      </c>
      <c r="Z171" s="137">
        <f t="shared" si="50"/>
        <v>0.46</v>
      </c>
      <c r="AA171" s="137">
        <f t="shared" si="50"/>
        <v>0.46</v>
      </c>
      <c r="AB171" s="137">
        <f t="shared" si="50"/>
        <v>0.46</v>
      </c>
      <c r="AC171" s="137">
        <f t="shared" si="50"/>
        <v>0.46</v>
      </c>
      <c r="AD171" s="137">
        <f t="shared" si="50"/>
        <v>0.46</v>
      </c>
      <c r="AE171" s="137">
        <f t="shared" si="50"/>
        <v>0.46</v>
      </c>
      <c r="AF171" s="137">
        <f t="shared" si="50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7">
        <f t="shared" si="48"/>
        <v>0.85</v>
      </c>
      <c r="C172" s="136">
        <v>0.85</v>
      </c>
      <c r="D172" s="137">
        <f t="shared" si="49"/>
        <v>0.85</v>
      </c>
      <c r="E172" s="137">
        <f t="shared" si="49"/>
        <v>0.85</v>
      </c>
      <c r="F172" s="137">
        <f t="shared" si="49"/>
        <v>0.85</v>
      </c>
      <c r="G172" s="137">
        <f t="shared" si="49"/>
        <v>0.85</v>
      </c>
      <c r="H172" s="137">
        <f t="shared" si="49"/>
        <v>0.85</v>
      </c>
      <c r="I172" s="137">
        <f t="shared" si="49"/>
        <v>0.85</v>
      </c>
      <c r="J172" s="137">
        <f t="shared" si="49"/>
        <v>0.85</v>
      </c>
      <c r="K172" s="137">
        <f t="shared" si="49"/>
        <v>0.85</v>
      </c>
      <c r="L172" s="137">
        <f t="shared" si="49"/>
        <v>0.85</v>
      </c>
      <c r="M172" s="137">
        <f t="shared" si="49"/>
        <v>0.85</v>
      </c>
      <c r="N172" s="137">
        <f t="shared" si="49"/>
        <v>0.85</v>
      </c>
      <c r="O172" s="137">
        <f t="shared" si="49"/>
        <v>0.85</v>
      </c>
      <c r="P172" s="137">
        <f t="shared" si="49"/>
        <v>0.85</v>
      </c>
      <c r="Q172" s="137">
        <f t="shared" si="49"/>
        <v>0.85</v>
      </c>
      <c r="R172" s="137">
        <f t="shared" si="49"/>
        <v>0.85</v>
      </c>
      <c r="S172" s="137">
        <f t="shared" si="50"/>
        <v>0.85</v>
      </c>
      <c r="T172" s="137">
        <f t="shared" si="50"/>
        <v>0.85</v>
      </c>
      <c r="U172" s="137">
        <f t="shared" si="50"/>
        <v>0.85</v>
      </c>
      <c r="V172" s="137">
        <f t="shared" si="50"/>
        <v>0.85</v>
      </c>
      <c r="W172" s="137">
        <f t="shared" si="50"/>
        <v>0.85</v>
      </c>
      <c r="X172" s="137">
        <f t="shared" si="50"/>
        <v>0.85</v>
      </c>
      <c r="Y172" s="137">
        <f t="shared" si="50"/>
        <v>0.85</v>
      </c>
      <c r="Z172" s="137">
        <f t="shared" si="50"/>
        <v>0.85</v>
      </c>
      <c r="AA172" s="137">
        <f t="shared" si="50"/>
        <v>0.85</v>
      </c>
      <c r="AB172" s="137">
        <f t="shared" si="50"/>
        <v>0.85</v>
      </c>
      <c r="AC172" s="137">
        <f t="shared" si="50"/>
        <v>0.85</v>
      </c>
      <c r="AD172" s="137">
        <f t="shared" si="50"/>
        <v>0.85</v>
      </c>
      <c r="AE172" s="137">
        <f t="shared" si="50"/>
        <v>0.85</v>
      </c>
      <c r="AF172" s="137">
        <f t="shared" si="50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7">
        <f t="shared" si="48"/>
        <v>0.9</v>
      </c>
      <c r="C173" s="136">
        <v>0.9</v>
      </c>
      <c r="D173" s="137">
        <f t="shared" si="49"/>
        <v>0.9</v>
      </c>
      <c r="E173" s="137">
        <f t="shared" si="49"/>
        <v>0.9</v>
      </c>
      <c r="F173" s="137">
        <f t="shared" si="49"/>
        <v>0.9</v>
      </c>
      <c r="G173" s="137">
        <f t="shared" si="49"/>
        <v>0.9</v>
      </c>
      <c r="H173" s="137">
        <f t="shared" si="49"/>
        <v>0.9</v>
      </c>
      <c r="I173" s="137">
        <f t="shared" si="49"/>
        <v>0.9</v>
      </c>
      <c r="J173" s="137">
        <f t="shared" si="49"/>
        <v>0.9</v>
      </c>
      <c r="K173" s="137">
        <f t="shared" si="49"/>
        <v>0.9</v>
      </c>
      <c r="L173" s="137">
        <f t="shared" si="49"/>
        <v>0.9</v>
      </c>
      <c r="M173" s="137">
        <f t="shared" si="49"/>
        <v>0.9</v>
      </c>
      <c r="N173" s="137">
        <f t="shared" si="49"/>
        <v>0.9</v>
      </c>
      <c r="O173" s="137">
        <f t="shared" si="49"/>
        <v>0.9</v>
      </c>
      <c r="P173" s="137">
        <f t="shared" si="49"/>
        <v>0.9</v>
      </c>
      <c r="Q173" s="137">
        <f t="shared" si="49"/>
        <v>0.9</v>
      </c>
      <c r="R173" s="137">
        <f t="shared" si="49"/>
        <v>0.9</v>
      </c>
      <c r="S173" s="137">
        <f t="shared" si="50"/>
        <v>0.9</v>
      </c>
      <c r="T173" s="137">
        <f t="shared" si="50"/>
        <v>0.9</v>
      </c>
      <c r="U173" s="137">
        <f t="shared" si="50"/>
        <v>0.9</v>
      </c>
      <c r="V173" s="137">
        <f t="shared" si="50"/>
        <v>0.9</v>
      </c>
      <c r="W173" s="137">
        <f t="shared" si="50"/>
        <v>0.9</v>
      </c>
      <c r="X173" s="137">
        <f t="shared" si="50"/>
        <v>0.9</v>
      </c>
      <c r="Y173" s="137">
        <f t="shared" si="50"/>
        <v>0.9</v>
      </c>
      <c r="Z173" s="137">
        <f t="shared" si="50"/>
        <v>0.9</v>
      </c>
      <c r="AA173" s="137">
        <f t="shared" si="50"/>
        <v>0.9</v>
      </c>
      <c r="AB173" s="137">
        <f t="shared" si="50"/>
        <v>0.9</v>
      </c>
      <c r="AC173" s="137">
        <f t="shared" si="50"/>
        <v>0.9</v>
      </c>
      <c r="AD173" s="137">
        <f t="shared" si="50"/>
        <v>0.9</v>
      </c>
      <c r="AE173" s="137">
        <f t="shared" si="50"/>
        <v>0.9</v>
      </c>
      <c r="AF173" s="137">
        <f t="shared" si="50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7">
        <f t="shared" si="48"/>
        <v>0.44</v>
      </c>
      <c r="C174" s="136">
        <v>0.44</v>
      </c>
      <c r="D174" s="137">
        <f t="shared" si="49"/>
        <v>0.44</v>
      </c>
      <c r="E174" s="137">
        <f t="shared" si="49"/>
        <v>0.44</v>
      </c>
      <c r="F174" s="137">
        <f t="shared" si="49"/>
        <v>0.44</v>
      </c>
      <c r="G174" s="137">
        <f t="shared" si="49"/>
        <v>0.44</v>
      </c>
      <c r="H174" s="137">
        <f t="shared" si="49"/>
        <v>0.44</v>
      </c>
      <c r="I174" s="137">
        <f t="shared" si="49"/>
        <v>0.44</v>
      </c>
      <c r="J174" s="137">
        <f t="shared" si="49"/>
        <v>0.44</v>
      </c>
      <c r="K174" s="137">
        <f t="shared" si="49"/>
        <v>0.44</v>
      </c>
      <c r="L174" s="137">
        <f t="shared" si="49"/>
        <v>0.44</v>
      </c>
      <c r="M174" s="137">
        <f t="shared" si="49"/>
        <v>0.44</v>
      </c>
      <c r="N174" s="137">
        <f t="shared" si="49"/>
        <v>0.44</v>
      </c>
      <c r="O174" s="137">
        <f t="shared" si="49"/>
        <v>0.44</v>
      </c>
      <c r="P174" s="137">
        <f t="shared" si="49"/>
        <v>0.44</v>
      </c>
      <c r="Q174" s="137">
        <f t="shared" si="49"/>
        <v>0.44</v>
      </c>
      <c r="R174" s="137">
        <f t="shared" si="49"/>
        <v>0.44</v>
      </c>
      <c r="S174" s="137">
        <f t="shared" si="50"/>
        <v>0.44</v>
      </c>
      <c r="T174" s="137">
        <f t="shared" si="50"/>
        <v>0.44</v>
      </c>
      <c r="U174" s="137">
        <f t="shared" si="50"/>
        <v>0.44</v>
      </c>
      <c r="V174" s="137">
        <f t="shared" si="50"/>
        <v>0.44</v>
      </c>
      <c r="W174" s="137">
        <f t="shared" si="50"/>
        <v>0.44</v>
      </c>
      <c r="X174" s="137">
        <f t="shared" si="50"/>
        <v>0.44</v>
      </c>
      <c r="Y174" s="137">
        <f t="shared" si="50"/>
        <v>0.44</v>
      </c>
      <c r="Z174" s="137">
        <f t="shared" si="50"/>
        <v>0.44</v>
      </c>
      <c r="AA174" s="137">
        <f t="shared" si="50"/>
        <v>0.44</v>
      </c>
      <c r="AB174" s="137">
        <f t="shared" si="50"/>
        <v>0.44</v>
      </c>
      <c r="AC174" s="137">
        <f t="shared" si="50"/>
        <v>0.44</v>
      </c>
      <c r="AD174" s="137">
        <f t="shared" si="50"/>
        <v>0.44</v>
      </c>
      <c r="AE174" s="137">
        <f t="shared" si="50"/>
        <v>0.44</v>
      </c>
      <c r="AF174" s="137">
        <f t="shared" si="50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7">
        <f t="shared" si="48"/>
        <v>2.1</v>
      </c>
      <c r="C175" s="136">
        <v>2.1</v>
      </c>
      <c r="D175" s="137">
        <f t="shared" si="49"/>
        <v>2.1</v>
      </c>
      <c r="E175" s="137">
        <f t="shared" si="49"/>
        <v>2.1</v>
      </c>
      <c r="F175" s="137">
        <f t="shared" si="49"/>
        <v>2.1</v>
      </c>
      <c r="G175" s="137">
        <f t="shared" si="49"/>
        <v>2.1</v>
      </c>
      <c r="H175" s="137">
        <f t="shared" si="49"/>
        <v>2.1</v>
      </c>
      <c r="I175" s="137">
        <f t="shared" si="49"/>
        <v>2.1</v>
      </c>
      <c r="J175" s="137">
        <f t="shared" si="49"/>
        <v>2.1</v>
      </c>
      <c r="K175" s="137">
        <f t="shared" si="49"/>
        <v>2.1</v>
      </c>
      <c r="L175" s="137">
        <f t="shared" si="49"/>
        <v>2.1</v>
      </c>
      <c r="M175" s="137">
        <f t="shared" si="49"/>
        <v>2.1</v>
      </c>
      <c r="N175" s="137">
        <f t="shared" si="49"/>
        <v>2.1</v>
      </c>
      <c r="O175" s="137">
        <f t="shared" si="49"/>
        <v>2.1</v>
      </c>
      <c r="P175" s="137">
        <f t="shared" si="49"/>
        <v>2.1</v>
      </c>
      <c r="Q175" s="137">
        <f t="shared" si="49"/>
        <v>2.1</v>
      </c>
      <c r="R175" s="137">
        <f t="shared" si="49"/>
        <v>2.1</v>
      </c>
      <c r="S175" s="137">
        <f t="shared" si="50"/>
        <v>2.1</v>
      </c>
      <c r="T175" s="137">
        <f t="shared" si="50"/>
        <v>2.1</v>
      </c>
      <c r="U175" s="137">
        <f t="shared" si="50"/>
        <v>2.1</v>
      </c>
      <c r="V175" s="137">
        <f t="shared" si="50"/>
        <v>2.1</v>
      </c>
      <c r="W175" s="137">
        <f t="shared" si="50"/>
        <v>2.1</v>
      </c>
      <c r="X175" s="137">
        <f t="shared" si="50"/>
        <v>2.1</v>
      </c>
      <c r="Y175" s="137">
        <f t="shared" si="50"/>
        <v>2.1</v>
      </c>
      <c r="Z175" s="137">
        <f t="shared" si="50"/>
        <v>2.1</v>
      </c>
      <c r="AA175" s="137">
        <f t="shared" si="50"/>
        <v>2.1</v>
      </c>
      <c r="AB175" s="137">
        <f t="shared" si="50"/>
        <v>2.1</v>
      </c>
      <c r="AC175" s="137">
        <f t="shared" si="50"/>
        <v>2.1</v>
      </c>
      <c r="AD175" s="137">
        <f t="shared" si="50"/>
        <v>2.1</v>
      </c>
      <c r="AE175" s="137">
        <f t="shared" si="50"/>
        <v>2.1</v>
      </c>
      <c r="AF175" s="137">
        <f t="shared" si="50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7">
        <f t="shared" si="48"/>
        <v>0.9</v>
      </c>
      <c r="C176" s="136">
        <v>0.9</v>
      </c>
      <c r="D176" s="137">
        <f t="shared" si="49"/>
        <v>0.9</v>
      </c>
      <c r="E176" s="137">
        <f t="shared" si="49"/>
        <v>0.9</v>
      </c>
      <c r="F176" s="137">
        <f t="shared" si="49"/>
        <v>0.9</v>
      </c>
      <c r="G176" s="137">
        <f t="shared" si="49"/>
        <v>0.9</v>
      </c>
      <c r="H176" s="137">
        <f t="shared" si="49"/>
        <v>0.9</v>
      </c>
      <c r="I176" s="137">
        <f t="shared" si="49"/>
        <v>0.9</v>
      </c>
      <c r="J176" s="137">
        <f t="shared" si="49"/>
        <v>0.9</v>
      </c>
      <c r="K176" s="137">
        <f t="shared" si="49"/>
        <v>0.9</v>
      </c>
      <c r="L176" s="137">
        <f t="shared" si="49"/>
        <v>0.9</v>
      </c>
      <c r="M176" s="137">
        <f t="shared" si="49"/>
        <v>0.9</v>
      </c>
      <c r="N176" s="137">
        <f t="shared" si="49"/>
        <v>0.9</v>
      </c>
      <c r="O176" s="137">
        <f t="shared" si="49"/>
        <v>0.9</v>
      </c>
      <c r="P176" s="137">
        <f t="shared" si="49"/>
        <v>0.9</v>
      </c>
      <c r="Q176" s="137">
        <f t="shared" si="49"/>
        <v>0.9</v>
      </c>
      <c r="R176" s="137">
        <f t="shared" si="49"/>
        <v>0.9</v>
      </c>
      <c r="S176" s="137">
        <f t="shared" si="50"/>
        <v>0.9</v>
      </c>
      <c r="T176" s="137">
        <f t="shared" si="50"/>
        <v>0.9</v>
      </c>
      <c r="U176" s="137">
        <f t="shared" si="50"/>
        <v>0.9</v>
      </c>
      <c r="V176" s="137">
        <f t="shared" si="50"/>
        <v>0.9</v>
      </c>
      <c r="W176" s="137">
        <f t="shared" si="50"/>
        <v>0.9</v>
      </c>
      <c r="X176" s="137">
        <f t="shared" si="50"/>
        <v>0.9</v>
      </c>
      <c r="Y176" s="137">
        <f t="shared" si="50"/>
        <v>0.9</v>
      </c>
      <c r="Z176" s="137">
        <f t="shared" si="50"/>
        <v>0.9</v>
      </c>
      <c r="AA176" s="137">
        <f t="shared" si="50"/>
        <v>0.9</v>
      </c>
      <c r="AB176" s="137">
        <f t="shared" si="50"/>
        <v>0.9</v>
      </c>
      <c r="AC176" s="137">
        <f t="shared" si="50"/>
        <v>0.9</v>
      </c>
      <c r="AD176" s="137">
        <f t="shared" si="50"/>
        <v>0.9</v>
      </c>
      <c r="AE176" s="137">
        <f t="shared" si="50"/>
        <v>0.9</v>
      </c>
      <c r="AF176" s="137">
        <f t="shared" si="50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7"/>
      <c r="C177" s="136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7">
        <f t="shared" ref="B178:B190" si="51">AF178</f>
        <v>0.57999999999999996</v>
      </c>
      <c r="C178" s="136">
        <v>0.57999999999999996</v>
      </c>
      <c r="D178" s="137">
        <f t="shared" ref="D178:S190" si="52">C178</f>
        <v>0.57999999999999996</v>
      </c>
      <c r="E178" s="137">
        <f t="shared" si="52"/>
        <v>0.57999999999999996</v>
      </c>
      <c r="F178" s="137">
        <f t="shared" si="52"/>
        <v>0.57999999999999996</v>
      </c>
      <c r="G178" s="137">
        <f t="shared" si="52"/>
        <v>0.57999999999999996</v>
      </c>
      <c r="H178" s="137">
        <f t="shared" si="52"/>
        <v>0.57999999999999996</v>
      </c>
      <c r="I178" s="137">
        <f t="shared" si="52"/>
        <v>0.57999999999999996</v>
      </c>
      <c r="J178" s="137">
        <f t="shared" si="52"/>
        <v>0.57999999999999996</v>
      </c>
      <c r="K178" s="137">
        <f t="shared" si="52"/>
        <v>0.57999999999999996</v>
      </c>
      <c r="L178" s="137">
        <f t="shared" si="52"/>
        <v>0.57999999999999996</v>
      </c>
      <c r="M178" s="137">
        <f t="shared" si="52"/>
        <v>0.57999999999999996</v>
      </c>
      <c r="N178" s="137">
        <f t="shared" si="52"/>
        <v>0.57999999999999996</v>
      </c>
      <c r="O178" s="137">
        <f t="shared" si="52"/>
        <v>0.57999999999999996</v>
      </c>
      <c r="P178" s="137">
        <f t="shared" si="52"/>
        <v>0.57999999999999996</v>
      </c>
      <c r="Q178" s="137">
        <f t="shared" si="52"/>
        <v>0.57999999999999996</v>
      </c>
      <c r="R178" s="137">
        <f t="shared" si="52"/>
        <v>0.57999999999999996</v>
      </c>
      <c r="S178" s="137">
        <f t="shared" si="52"/>
        <v>0.57999999999999996</v>
      </c>
      <c r="T178" s="137">
        <f t="shared" ref="S178:AF190" si="53">S178</f>
        <v>0.57999999999999996</v>
      </c>
      <c r="U178" s="137">
        <f t="shared" si="53"/>
        <v>0.57999999999999996</v>
      </c>
      <c r="V178" s="137">
        <f t="shared" si="53"/>
        <v>0.57999999999999996</v>
      </c>
      <c r="W178" s="137">
        <f t="shared" si="53"/>
        <v>0.57999999999999996</v>
      </c>
      <c r="X178" s="137">
        <f t="shared" si="53"/>
        <v>0.57999999999999996</v>
      </c>
      <c r="Y178" s="137">
        <f t="shared" si="53"/>
        <v>0.57999999999999996</v>
      </c>
      <c r="Z178" s="137">
        <f t="shared" si="53"/>
        <v>0.57999999999999996</v>
      </c>
      <c r="AA178" s="137">
        <f t="shared" si="53"/>
        <v>0.57999999999999996</v>
      </c>
      <c r="AB178" s="137">
        <f t="shared" si="53"/>
        <v>0.57999999999999996</v>
      </c>
      <c r="AC178" s="137">
        <f t="shared" si="53"/>
        <v>0.57999999999999996</v>
      </c>
      <c r="AD178" s="137">
        <f t="shared" si="53"/>
        <v>0.57999999999999996</v>
      </c>
      <c r="AE178" s="137">
        <f t="shared" si="53"/>
        <v>0.57999999999999996</v>
      </c>
      <c r="AF178" s="137">
        <f t="shared" si="53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7">
        <f t="shared" si="51"/>
        <v>0.8</v>
      </c>
      <c r="C179" s="136">
        <v>0.8</v>
      </c>
      <c r="D179" s="137">
        <f t="shared" si="52"/>
        <v>0.8</v>
      </c>
      <c r="E179" s="137">
        <f t="shared" si="52"/>
        <v>0.8</v>
      </c>
      <c r="F179" s="137">
        <f t="shared" si="52"/>
        <v>0.8</v>
      </c>
      <c r="G179" s="137">
        <f t="shared" si="52"/>
        <v>0.8</v>
      </c>
      <c r="H179" s="137">
        <f t="shared" si="52"/>
        <v>0.8</v>
      </c>
      <c r="I179" s="137">
        <f t="shared" si="52"/>
        <v>0.8</v>
      </c>
      <c r="J179" s="137">
        <f t="shared" si="52"/>
        <v>0.8</v>
      </c>
      <c r="K179" s="137">
        <f t="shared" si="52"/>
        <v>0.8</v>
      </c>
      <c r="L179" s="137">
        <f t="shared" si="52"/>
        <v>0.8</v>
      </c>
      <c r="M179" s="137">
        <f t="shared" si="52"/>
        <v>0.8</v>
      </c>
      <c r="N179" s="137">
        <f t="shared" si="52"/>
        <v>0.8</v>
      </c>
      <c r="O179" s="137">
        <f t="shared" si="52"/>
        <v>0.8</v>
      </c>
      <c r="P179" s="137">
        <f t="shared" si="52"/>
        <v>0.8</v>
      </c>
      <c r="Q179" s="137">
        <f t="shared" si="52"/>
        <v>0.8</v>
      </c>
      <c r="R179" s="137">
        <f t="shared" si="52"/>
        <v>0.8</v>
      </c>
      <c r="S179" s="137">
        <f t="shared" si="52"/>
        <v>0.8</v>
      </c>
      <c r="T179" s="137">
        <f t="shared" si="53"/>
        <v>0.8</v>
      </c>
      <c r="U179" s="137">
        <f t="shared" si="53"/>
        <v>0.8</v>
      </c>
      <c r="V179" s="137">
        <f t="shared" si="53"/>
        <v>0.8</v>
      </c>
      <c r="W179" s="137">
        <f t="shared" si="53"/>
        <v>0.8</v>
      </c>
      <c r="X179" s="137">
        <f t="shared" si="53"/>
        <v>0.8</v>
      </c>
      <c r="Y179" s="137">
        <f t="shared" si="53"/>
        <v>0.8</v>
      </c>
      <c r="Z179" s="137">
        <f t="shared" si="53"/>
        <v>0.8</v>
      </c>
      <c r="AA179" s="137">
        <f t="shared" si="53"/>
        <v>0.8</v>
      </c>
      <c r="AB179" s="137">
        <f t="shared" si="53"/>
        <v>0.8</v>
      </c>
      <c r="AC179" s="137">
        <f t="shared" si="53"/>
        <v>0.8</v>
      </c>
      <c r="AD179" s="137">
        <f t="shared" si="53"/>
        <v>0.8</v>
      </c>
      <c r="AE179" s="137">
        <f t="shared" si="53"/>
        <v>0.8</v>
      </c>
      <c r="AF179" s="137">
        <f t="shared" si="53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7">
        <f t="shared" si="51"/>
        <v>0</v>
      </c>
      <c r="C180" s="136">
        <v>0</v>
      </c>
      <c r="D180" s="137">
        <f t="shared" si="52"/>
        <v>0</v>
      </c>
      <c r="E180" s="137">
        <f t="shared" si="52"/>
        <v>0</v>
      </c>
      <c r="F180" s="137">
        <f t="shared" si="52"/>
        <v>0</v>
      </c>
      <c r="G180" s="137">
        <f t="shared" si="52"/>
        <v>0</v>
      </c>
      <c r="H180" s="137">
        <f t="shared" si="52"/>
        <v>0</v>
      </c>
      <c r="I180" s="137">
        <f t="shared" si="52"/>
        <v>0</v>
      </c>
      <c r="J180" s="137">
        <f t="shared" si="52"/>
        <v>0</v>
      </c>
      <c r="K180" s="137">
        <f t="shared" si="52"/>
        <v>0</v>
      </c>
      <c r="L180" s="137">
        <f t="shared" si="52"/>
        <v>0</v>
      </c>
      <c r="M180" s="137">
        <f t="shared" si="52"/>
        <v>0</v>
      </c>
      <c r="N180" s="137">
        <f t="shared" si="52"/>
        <v>0</v>
      </c>
      <c r="O180" s="137">
        <f t="shared" si="52"/>
        <v>0</v>
      </c>
      <c r="P180" s="137">
        <f t="shared" si="52"/>
        <v>0</v>
      </c>
      <c r="Q180" s="137">
        <f t="shared" si="52"/>
        <v>0</v>
      </c>
      <c r="R180" s="137">
        <f t="shared" si="52"/>
        <v>0</v>
      </c>
      <c r="S180" s="137">
        <f t="shared" si="52"/>
        <v>0</v>
      </c>
      <c r="T180" s="137">
        <f t="shared" si="53"/>
        <v>0</v>
      </c>
      <c r="U180" s="137">
        <f t="shared" si="53"/>
        <v>0</v>
      </c>
      <c r="V180" s="137">
        <f t="shared" si="53"/>
        <v>0</v>
      </c>
      <c r="W180" s="137">
        <f t="shared" si="53"/>
        <v>0</v>
      </c>
      <c r="X180" s="137">
        <f t="shared" si="53"/>
        <v>0</v>
      </c>
      <c r="Y180" s="137">
        <f t="shared" si="53"/>
        <v>0</v>
      </c>
      <c r="Z180" s="137">
        <f t="shared" si="53"/>
        <v>0</v>
      </c>
      <c r="AA180" s="137">
        <f t="shared" si="53"/>
        <v>0</v>
      </c>
      <c r="AB180" s="137">
        <f t="shared" si="53"/>
        <v>0</v>
      </c>
      <c r="AC180" s="137">
        <f t="shared" si="53"/>
        <v>0</v>
      </c>
      <c r="AD180" s="137">
        <f t="shared" si="53"/>
        <v>0</v>
      </c>
      <c r="AE180" s="137">
        <f t="shared" si="53"/>
        <v>0</v>
      </c>
      <c r="AF180" s="137">
        <f t="shared" si="53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7">
        <f t="shared" si="51"/>
        <v>0.6</v>
      </c>
      <c r="C181" s="136">
        <v>0.6</v>
      </c>
      <c r="D181" s="137">
        <f t="shared" si="52"/>
        <v>0.6</v>
      </c>
      <c r="E181" s="137">
        <f t="shared" si="52"/>
        <v>0.6</v>
      </c>
      <c r="F181" s="137">
        <f t="shared" si="52"/>
        <v>0.6</v>
      </c>
      <c r="G181" s="137">
        <f t="shared" si="52"/>
        <v>0.6</v>
      </c>
      <c r="H181" s="137">
        <f t="shared" si="52"/>
        <v>0.6</v>
      </c>
      <c r="I181" s="137">
        <f t="shared" si="52"/>
        <v>0.6</v>
      </c>
      <c r="J181" s="137">
        <f t="shared" si="52"/>
        <v>0.6</v>
      </c>
      <c r="K181" s="137">
        <f t="shared" si="52"/>
        <v>0.6</v>
      </c>
      <c r="L181" s="137">
        <f t="shared" si="52"/>
        <v>0.6</v>
      </c>
      <c r="M181" s="137">
        <f t="shared" si="52"/>
        <v>0.6</v>
      </c>
      <c r="N181" s="137">
        <f t="shared" si="52"/>
        <v>0.6</v>
      </c>
      <c r="O181" s="137">
        <f t="shared" si="52"/>
        <v>0.6</v>
      </c>
      <c r="P181" s="137">
        <f t="shared" si="52"/>
        <v>0.6</v>
      </c>
      <c r="Q181" s="137">
        <f t="shared" si="52"/>
        <v>0.6</v>
      </c>
      <c r="R181" s="137">
        <f t="shared" si="52"/>
        <v>0.6</v>
      </c>
      <c r="S181" s="137">
        <f t="shared" si="52"/>
        <v>0.6</v>
      </c>
      <c r="T181" s="137">
        <f t="shared" si="53"/>
        <v>0.6</v>
      </c>
      <c r="U181" s="137">
        <f t="shared" si="53"/>
        <v>0.6</v>
      </c>
      <c r="V181" s="137">
        <f t="shared" si="53"/>
        <v>0.6</v>
      </c>
      <c r="W181" s="137">
        <f t="shared" si="53"/>
        <v>0.6</v>
      </c>
      <c r="X181" s="137">
        <f t="shared" si="53"/>
        <v>0.6</v>
      </c>
      <c r="Y181" s="137">
        <f t="shared" si="53"/>
        <v>0.6</v>
      </c>
      <c r="Z181" s="137">
        <f t="shared" si="53"/>
        <v>0.6</v>
      </c>
      <c r="AA181" s="137">
        <f t="shared" si="53"/>
        <v>0.6</v>
      </c>
      <c r="AB181" s="137">
        <f t="shared" si="53"/>
        <v>0.6</v>
      </c>
      <c r="AC181" s="137">
        <f t="shared" si="53"/>
        <v>0.6</v>
      </c>
      <c r="AD181" s="137">
        <f t="shared" si="53"/>
        <v>0.6</v>
      </c>
      <c r="AE181" s="137">
        <f t="shared" si="53"/>
        <v>0.6</v>
      </c>
      <c r="AF181" s="137">
        <f t="shared" si="53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7">
        <f t="shared" si="51"/>
        <v>0.6</v>
      </c>
      <c r="C182" s="136">
        <v>0.6</v>
      </c>
      <c r="D182" s="137">
        <f t="shared" si="52"/>
        <v>0.6</v>
      </c>
      <c r="E182" s="137">
        <f t="shared" si="52"/>
        <v>0.6</v>
      </c>
      <c r="F182" s="137">
        <f t="shared" si="52"/>
        <v>0.6</v>
      </c>
      <c r="G182" s="137">
        <f t="shared" si="52"/>
        <v>0.6</v>
      </c>
      <c r="H182" s="137">
        <f t="shared" si="52"/>
        <v>0.6</v>
      </c>
      <c r="I182" s="137">
        <f t="shared" si="52"/>
        <v>0.6</v>
      </c>
      <c r="J182" s="137">
        <f t="shared" si="52"/>
        <v>0.6</v>
      </c>
      <c r="K182" s="137">
        <f t="shared" si="52"/>
        <v>0.6</v>
      </c>
      <c r="L182" s="137">
        <f t="shared" si="52"/>
        <v>0.6</v>
      </c>
      <c r="M182" s="137">
        <f t="shared" si="52"/>
        <v>0.6</v>
      </c>
      <c r="N182" s="137">
        <f t="shared" si="52"/>
        <v>0.6</v>
      </c>
      <c r="O182" s="137">
        <f t="shared" si="52"/>
        <v>0.6</v>
      </c>
      <c r="P182" s="137">
        <f t="shared" si="52"/>
        <v>0.6</v>
      </c>
      <c r="Q182" s="137">
        <f t="shared" si="52"/>
        <v>0.6</v>
      </c>
      <c r="R182" s="137">
        <f t="shared" si="52"/>
        <v>0.6</v>
      </c>
      <c r="S182" s="137">
        <f t="shared" si="52"/>
        <v>0.6</v>
      </c>
      <c r="T182" s="137">
        <f t="shared" si="53"/>
        <v>0.6</v>
      </c>
      <c r="U182" s="137">
        <f t="shared" si="53"/>
        <v>0.6</v>
      </c>
      <c r="V182" s="137">
        <f t="shared" si="53"/>
        <v>0.6</v>
      </c>
      <c r="W182" s="137">
        <f t="shared" si="53"/>
        <v>0.6</v>
      </c>
      <c r="X182" s="137">
        <f t="shared" si="53"/>
        <v>0.6</v>
      </c>
      <c r="Y182" s="137">
        <f t="shared" si="53"/>
        <v>0.6</v>
      </c>
      <c r="Z182" s="137">
        <f t="shared" si="53"/>
        <v>0.6</v>
      </c>
      <c r="AA182" s="137">
        <f t="shared" si="53"/>
        <v>0.6</v>
      </c>
      <c r="AB182" s="137">
        <f t="shared" si="53"/>
        <v>0.6</v>
      </c>
      <c r="AC182" s="137">
        <f t="shared" si="53"/>
        <v>0.6</v>
      </c>
      <c r="AD182" s="137">
        <f t="shared" si="53"/>
        <v>0.6</v>
      </c>
      <c r="AE182" s="137">
        <f t="shared" si="53"/>
        <v>0.6</v>
      </c>
      <c r="AF182" s="137">
        <f t="shared" si="53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7">
        <f t="shared" si="51"/>
        <v>0.35</v>
      </c>
      <c r="C183" s="136">
        <v>0.35</v>
      </c>
      <c r="D183" s="137">
        <f t="shared" si="52"/>
        <v>0.35</v>
      </c>
      <c r="E183" s="137">
        <f t="shared" si="52"/>
        <v>0.35</v>
      </c>
      <c r="F183" s="137">
        <f t="shared" si="52"/>
        <v>0.35</v>
      </c>
      <c r="G183" s="137">
        <f t="shared" si="52"/>
        <v>0.35</v>
      </c>
      <c r="H183" s="137">
        <f t="shared" si="52"/>
        <v>0.35</v>
      </c>
      <c r="I183" s="137">
        <f t="shared" si="52"/>
        <v>0.35</v>
      </c>
      <c r="J183" s="137">
        <f t="shared" si="52"/>
        <v>0.35</v>
      </c>
      <c r="K183" s="137">
        <f t="shared" si="52"/>
        <v>0.35</v>
      </c>
      <c r="L183" s="137">
        <f t="shared" si="52"/>
        <v>0.35</v>
      </c>
      <c r="M183" s="137">
        <f t="shared" si="52"/>
        <v>0.35</v>
      </c>
      <c r="N183" s="137">
        <f t="shared" si="52"/>
        <v>0.35</v>
      </c>
      <c r="O183" s="137">
        <f t="shared" si="52"/>
        <v>0.35</v>
      </c>
      <c r="P183" s="137">
        <f t="shared" si="52"/>
        <v>0.35</v>
      </c>
      <c r="Q183" s="137">
        <f t="shared" si="52"/>
        <v>0.35</v>
      </c>
      <c r="R183" s="137">
        <f t="shared" si="52"/>
        <v>0.35</v>
      </c>
      <c r="S183" s="137">
        <f t="shared" si="52"/>
        <v>0.35</v>
      </c>
      <c r="T183" s="137">
        <f t="shared" si="53"/>
        <v>0.35</v>
      </c>
      <c r="U183" s="137">
        <f t="shared" si="53"/>
        <v>0.35</v>
      </c>
      <c r="V183" s="137">
        <f t="shared" si="53"/>
        <v>0.35</v>
      </c>
      <c r="W183" s="137">
        <f t="shared" si="53"/>
        <v>0.35</v>
      </c>
      <c r="X183" s="137">
        <f t="shared" si="53"/>
        <v>0.35</v>
      </c>
      <c r="Y183" s="137">
        <f t="shared" si="53"/>
        <v>0.35</v>
      </c>
      <c r="Z183" s="137">
        <f t="shared" si="53"/>
        <v>0.35</v>
      </c>
      <c r="AA183" s="137">
        <f t="shared" si="53"/>
        <v>0.35</v>
      </c>
      <c r="AB183" s="137">
        <f t="shared" si="53"/>
        <v>0.35</v>
      </c>
      <c r="AC183" s="137">
        <f t="shared" si="53"/>
        <v>0.35</v>
      </c>
      <c r="AD183" s="137">
        <f t="shared" si="53"/>
        <v>0.35</v>
      </c>
      <c r="AE183" s="137">
        <f t="shared" si="53"/>
        <v>0.35</v>
      </c>
      <c r="AF183" s="137">
        <f t="shared" si="53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7">
        <f t="shared" si="51"/>
        <v>0.28999999999999998</v>
      </c>
      <c r="C184" s="136">
        <v>0.28999999999999998</v>
      </c>
      <c r="D184" s="137">
        <f t="shared" si="52"/>
        <v>0.28999999999999998</v>
      </c>
      <c r="E184" s="137">
        <f t="shared" si="52"/>
        <v>0.28999999999999998</v>
      </c>
      <c r="F184" s="137">
        <f t="shared" si="52"/>
        <v>0.28999999999999998</v>
      </c>
      <c r="G184" s="137">
        <f t="shared" si="52"/>
        <v>0.28999999999999998</v>
      </c>
      <c r="H184" s="137">
        <f t="shared" si="52"/>
        <v>0.28999999999999998</v>
      </c>
      <c r="I184" s="137">
        <f t="shared" si="52"/>
        <v>0.28999999999999998</v>
      </c>
      <c r="J184" s="137">
        <f t="shared" si="52"/>
        <v>0.28999999999999998</v>
      </c>
      <c r="K184" s="137">
        <f t="shared" si="52"/>
        <v>0.28999999999999998</v>
      </c>
      <c r="L184" s="137">
        <f t="shared" si="52"/>
        <v>0.28999999999999998</v>
      </c>
      <c r="M184" s="137">
        <f t="shared" si="52"/>
        <v>0.28999999999999998</v>
      </c>
      <c r="N184" s="137">
        <f t="shared" si="52"/>
        <v>0.28999999999999998</v>
      </c>
      <c r="O184" s="137">
        <f t="shared" si="52"/>
        <v>0.28999999999999998</v>
      </c>
      <c r="P184" s="137">
        <f t="shared" si="52"/>
        <v>0.28999999999999998</v>
      </c>
      <c r="Q184" s="137">
        <f t="shared" si="52"/>
        <v>0.28999999999999998</v>
      </c>
      <c r="R184" s="137">
        <f t="shared" si="52"/>
        <v>0.28999999999999998</v>
      </c>
      <c r="S184" s="137">
        <f t="shared" si="52"/>
        <v>0.28999999999999998</v>
      </c>
      <c r="T184" s="137">
        <f t="shared" si="53"/>
        <v>0.28999999999999998</v>
      </c>
      <c r="U184" s="137">
        <f t="shared" si="53"/>
        <v>0.28999999999999998</v>
      </c>
      <c r="V184" s="137">
        <f t="shared" si="53"/>
        <v>0.28999999999999998</v>
      </c>
      <c r="W184" s="137">
        <f t="shared" si="53"/>
        <v>0.28999999999999998</v>
      </c>
      <c r="X184" s="137">
        <f t="shared" si="53"/>
        <v>0.28999999999999998</v>
      </c>
      <c r="Y184" s="137">
        <f t="shared" si="53"/>
        <v>0.28999999999999998</v>
      </c>
      <c r="Z184" s="137">
        <f t="shared" si="53"/>
        <v>0.28999999999999998</v>
      </c>
      <c r="AA184" s="137">
        <f t="shared" si="53"/>
        <v>0.28999999999999998</v>
      </c>
      <c r="AB184" s="137">
        <f t="shared" si="53"/>
        <v>0.28999999999999998</v>
      </c>
      <c r="AC184" s="137">
        <f t="shared" si="53"/>
        <v>0.28999999999999998</v>
      </c>
      <c r="AD184" s="137">
        <f t="shared" si="53"/>
        <v>0.28999999999999998</v>
      </c>
      <c r="AE184" s="137">
        <f t="shared" si="53"/>
        <v>0.28999999999999998</v>
      </c>
      <c r="AF184" s="137">
        <f t="shared" si="53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7">
        <f t="shared" si="51"/>
        <v>0.06</v>
      </c>
      <c r="C185" s="136">
        <v>0.06</v>
      </c>
      <c r="D185" s="137">
        <f t="shared" si="52"/>
        <v>0.06</v>
      </c>
      <c r="E185" s="137">
        <f t="shared" si="52"/>
        <v>0.06</v>
      </c>
      <c r="F185" s="137">
        <f t="shared" si="52"/>
        <v>0.06</v>
      </c>
      <c r="G185" s="137">
        <f t="shared" si="52"/>
        <v>0.06</v>
      </c>
      <c r="H185" s="137">
        <f t="shared" si="52"/>
        <v>0.06</v>
      </c>
      <c r="I185" s="137">
        <f t="shared" si="52"/>
        <v>0.06</v>
      </c>
      <c r="J185" s="137">
        <f t="shared" si="52"/>
        <v>0.06</v>
      </c>
      <c r="K185" s="137">
        <f t="shared" si="52"/>
        <v>0.06</v>
      </c>
      <c r="L185" s="137">
        <f t="shared" si="52"/>
        <v>0.06</v>
      </c>
      <c r="M185" s="137">
        <f t="shared" si="52"/>
        <v>0.06</v>
      </c>
      <c r="N185" s="137">
        <f t="shared" si="52"/>
        <v>0.06</v>
      </c>
      <c r="O185" s="137">
        <f t="shared" si="52"/>
        <v>0.06</v>
      </c>
      <c r="P185" s="137">
        <f t="shared" si="52"/>
        <v>0.06</v>
      </c>
      <c r="Q185" s="137">
        <f t="shared" si="52"/>
        <v>0.06</v>
      </c>
      <c r="R185" s="137">
        <f t="shared" si="52"/>
        <v>0.06</v>
      </c>
      <c r="S185" s="137">
        <f t="shared" si="52"/>
        <v>0.06</v>
      </c>
      <c r="T185" s="137">
        <f t="shared" si="53"/>
        <v>0.06</v>
      </c>
      <c r="U185" s="137">
        <f t="shared" si="53"/>
        <v>0.06</v>
      </c>
      <c r="V185" s="137">
        <f t="shared" si="53"/>
        <v>0.06</v>
      </c>
      <c r="W185" s="137">
        <f t="shared" si="53"/>
        <v>0.06</v>
      </c>
      <c r="X185" s="137">
        <f t="shared" si="53"/>
        <v>0.06</v>
      </c>
      <c r="Y185" s="137">
        <f t="shared" si="53"/>
        <v>0.06</v>
      </c>
      <c r="Z185" s="137">
        <f t="shared" si="53"/>
        <v>0.06</v>
      </c>
      <c r="AA185" s="137">
        <f t="shared" si="53"/>
        <v>0.06</v>
      </c>
      <c r="AB185" s="137">
        <f t="shared" si="53"/>
        <v>0.06</v>
      </c>
      <c r="AC185" s="137">
        <f t="shared" si="53"/>
        <v>0.06</v>
      </c>
      <c r="AD185" s="137">
        <f t="shared" si="53"/>
        <v>0.06</v>
      </c>
      <c r="AE185" s="137">
        <f t="shared" si="53"/>
        <v>0.06</v>
      </c>
      <c r="AF185" s="137">
        <f t="shared" si="53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7">
        <f t="shared" si="51"/>
        <v>0.11</v>
      </c>
      <c r="C186" s="136">
        <v>0.11</v>
      </c>
      <c r="D186" s="137">
        <f t="shared" si="52"/>
        <v>0.11</v>
      </c>
      <c r="E186" s="137">
        <f t="shared" si="52"/>
        <v>0.11</v>
      </c>
      <c r="F186" s="137">
        <f t="shared" si="52"/>
        <v>0.11</v>
      </c>
      <c r="G186" s="137">
        <f t="shared" si="52"/>
        <v>0.11</v>
      </c>
      <c r="H186" s="137">
        <f t="shared" si="52"/>
        <v>0.11</v>
      </c>
      <c r="I186" s="137">
        <f t="shared" si="52"/>
        <v>0.11</v>
      </c>
      <c r="J186" s="137">
        <f t="shared" si="52"/>
        <v>0.11</v>
      </c>
      <c r="K186" s="137">
        <f t="shared" si="52"/>
        <v>0.11</v>
      </c>
      <c r="L186" s="137">
        <f t="shared" si="52"/>
        <v>0.11</v>
      </c>
      <c r="M186" s="137">
        <f t="shared" si="52"/>
        <v>0.11</v>
      </c>
      <c r="N186" s="137">
        <f t="shared" si="52"/>
        <v>0.11</v>
      </c>
      <c r="O186" s="137">
        <f t="shared" si="52"/>
        <v>0.11</v>
      </c>
      <c r="P186" s="137">
        <f t="shared" si="52"/>
        <v>0.11</v>
      </c>
      <c r="Q186" s="137">
        <f t="shared" si="52"/>
        <v>0.11</v>
      </c>
      <c r="R186" s="137">
        <f t="shared" si="52"/>
        <v>0.11</v>
      </c>
      <c r="S186" s="137">
        <f t="shared" si="52"/>
        <v>0.11</v>
      </c>
      <c r="T186" s="137">
        <f t="shared" si="53"/>
        <v>0.11</v>
      </c>
      <c r="U186" s="137">
        <f t="shared" si="53"/>
        <v>0.11</v>
      </c>
      <c r="V186" s="137">
        <f t="shared" si="53"/>
        <v>0.11</v>
      </c>
      <c r="W186" s="137">
        <f t="shared" si="53"/>
        <v>0.11</v>
      </c>
      <c r="X186" s="137">
        <f t="shared" si="53"/>
        <v>0.11</v>
      </c>
      <c r="Y186" s="137">
        <f t="shared" si="53"/>
        <v>0.11</v>
      </c>
      <c r="Z186" s="137">
        <f t="shared" si="53"/>
        <v>0.11</v>
      </c>
      <c r="AA186" s="137">
        <f t="shared" si="53"/>
        <v>0.11</v>
      </c>
      <c r="AB186" s="137">
        <f t="shared" si="53"/>
        <v>0.11</v>
      </c>
      <c r="AC186" s="137">
        <f t="shared" si="53"/>
        <v>0.11</v>
      </c>
      <c r="AD186" s="137">
        <f t="shared" si="53"/>
        <v>0.11</v>
      </c>
      <c r="AE186" s="137">
        <f t="shared" si="53"/>
        <v>0.11</v>
      </c>
      <c r="AF186" s="137">
        <f t="shared" si="53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7">
        <f t="shared" si="51"/>
        <v>0.1</v>
      </c>
      <c r="C187" s="136">
        <v>0.1</v>
      </c>
      <c r="D187" s="137">
        <f t="shared" si="52"/>
        <v>0.1</v>
      </c>
      <c r="E187" s="137">
        <f t="shared" si="52"/>
        <v>0.1</v>
      </c>
      <c r="F187" s="137">
        <f t="shared" si="52"/>
        <v>0.1</v>
      </c>
      <c r="G187" s="137">
        <f t="shared" si="52"/>
        <v>0.1</v>
      </c>
      <c r="H187" s="137">
        <f t="shared" si="52"/>
        <v>0.1</v>
      </c>
      <c r="I187" s="137">
        <f t="shared" si="52"/>
        <v>0.1</v>
      </c>
      <c r="J187" s="137">
        <f t="shared" si="52"/>
        <v>0.1</v>
      </c>
      <c r="K187" s="137">
        <f t="shared" si="52"/>
        <v>0.1</v>
      </c>
      <c r="L187" s="137">
        <f t="shared" si="52"/>
        <v>0.1</v>
      </c>
      <c r="M187" s="137">
        <f t="shared" si="52"/>
        <v>0.1</v>
      </c>
      <c r="N187" s="137">
        <f t="shared" si="52"/>
        <v>0.1</v>
      </c>
      <c r="O187" s="137">
        <f t="shared" si="52"/>
        <v>0.1</v>
      </c>
      <c r="P187" s="137">
        <f t="shared" si="52"/>
        <v>0.1</v>
      </c>
      <c r="Q187" s="137">
        <f t="shared" si="52"/>
        <v>0.1</v>
      </c>
      <c r="R187" s="137">
        <f t="shared" si="52"/>
        <v>0.1</v>
      </c>
      <c r="S187" s="137">
        <f t="shared" si="53"/>
        <v>0.1</v>
      </c>
      <c r="T187" s="137">
        <f t="shared" si="53"/>
        <v>0.1</v>
      </c>
      <c r="U187" s="137">
        <f t="shared" si="53"/>
        <v>0.1</v>
      </c>
      <c r="V187" s="137">
        <f t="shared" si="53"/>
        <v>0.1</v>
      </c>
      <c r="W187" s="137">
        <f t="shared" si="53"/>
        <v>0.1</v>
      </c>
      <c r="X187" s="137">
        <f t="shared" si="53"/>
        <v>0.1</v>
      </c>
      <c r="Y187" s="137">
        <f t="shared" si="53"/>
        <v>0.1</v>
      </c>
      <c r="Z187" s="137">
        <f t="shared" si="53"/>
        <v>0.1</v>
      </c>
      <c r="AA187" s="137">
        <f t="shared" si="53"/>
        <v>0.1</v>
      </c>
      <c r="AB187" s="137">
        <f t="shared" si="53"/>
        <v>0.1</v>
      </c>
      <c r="AC187" s="137">
        <f t="shared" si="53"/>
        <v>0.1</v>
      </c>
      <c r="AD187" s="137">
        <f t="shared" si="53"/>
        <v>0.1</v>
      </c>
      <c r="AE187" s="137">
        <f t="shared" si="53"/>
        <v>0.1</v>
      </c>
      <c r="AF187" s="137">
        <f t="shared" si="53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7">
        <f t="shared" si="51"/>
        <v>0.09</v>
      </c>
      <c r="C188" s="136">
        <v>0.09</v>
      </c>
      <c r="D188" s="137">
        <f t="shared" si="52"/>
        <v>0.09</v>
      </c>
      <c r="E188" s="137">
        <f t="shared" si="52"/>
        <v>0.09</v>
      </c>
      <c r="F188" s="137">
        <f t="shared" si="52"/>
        <v>0.09</v>
      </c>
      <c r="G188" s="137">
        <f t="shared" si="52"/>
        <v>0.09</v>
      </c>
      <c r="H188" s="137">
        <f t="shared" si="52"/>
        <v>0.09</v>
      </c>
      <c r="I188" s="137">
        <f t="shared" si="52"/>
        <v>0.09</v>
      </c>
      <c r="J188" s="137">
        <f t="shared" si="52"/>
        <v>0.09</v>
      </c>
      <c r="K188" s="137">
        <f t="shared" si="52"/>
        <v>0.09</v>
      </c>
      <c r="L188" s="137">
        <f t="shared" si="52"/>
        <v>0.09</v>
      </c>
      <c r="M188" s="137">
        <f t="shared" si="52"/>
        <v>0.09</v>
      </c>
      <c r="N188" s="137">
        <f t="shared" si="52"/>
        <v>0.09</v>
      </c>
      <c r="O188" s="137">
        <f t="shared" si="52"/>
        <v>0.09</v>
      </c>
      <c r="P188" s="137">
        <f t="shared" si="52"/>
        <v>0.09</v>
      </c>
      <c r="Q188" s="137">
        <f t="shared" si="52"/>
        <v>0.09</v>
      </c>
      <c r="R188" s="137">
        <f t="shared" si="52"/>
        <v>0.09</v>
      </c>
      <c r="S188" s="137">
        <f t="shared" si="53"/>
        <v>0.09</v>
      </c>
      <c r="T188" s="137">
        <f t="shared" si="53"/>
        <v>0.09</v>
      </c>
      <c r="U188" s="137">
        <f t="shared" si="53"/>
        <v>0.09</v>
      </c>
      <c r="V188" s="137">
        <f t="shared" si="53"/>
        <v>0.09</v>
      </c>
      <c r="W188" s="137">
        <f t="shared" si="53"/>
        <v>0.09</v>
      </c>
      <c r="X188" s="137">
        <f t="shared" si="53"/>
        <v>0.09</v>
      </c>
      <c r="Y188" s="137">
        <f t="shared" si="53"/>
        <v>0.09</v>
      </c>
      <c r="Z188" s="137">
        <f t="shared" si="53"/>
        <v>0.09</v>
      </c>
      <c r="AA188" s="137">
        <f t="shared" si="53"/>
        <v>0.09</v>
      </c>
      <c r="AB188" s="137">
        <f t="shared" si="53"/>
        <v>0.09</v>
      </c>
      <c r="AC188" s="137">
        <f t="shared" si="53"/>
        <v>0.09</v>
      </c>
      <c r="AD188" s="137">
        <f t="shared" si="53"/>
        <v>0.09</v>
      </c>
      <c r="AE188" s="137">
        <f t="shared" si="53"/>
        <v>0.09</v>
      </c>
      <c r="AF188" s="137">
        <f t="shared" si="53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137">
        <f t="shared" si="51"/>
        <v>0.04</v>
      </c>
      <c r="C189" s="55">
        <v>0.04</v>
      </c>
      <c r="D189" s="137">
        <f t="shared" si="52"/>
        <v>0.04</v>
      </c>
      <c r="E189" s="137">
        <f t="shared" si="52"/>
        <v>0.04</v>
      </c>
      <c r="F189" s="137">
        <f t="shared" si="52"/>
        <v>0.04</v>
      </c>
      <c r="G189" s="137">
        <f t="shared" si="52"/>
        <v>0.04</v>
      </c>
      <c r="H189" s="137">
        <f t="shared" si="52"/>
        <v>0.04</v>
      </c>
      <c r="I189" s="137">
        <f t="shared" si="52"/>
        <v>0.04</v>
      </c>
      <c r="J189" s="137">
        <f t="shared" si="52"/>
        <v>0.04</v>
      </c>
      <c r="K189" s="137">
        <f t="shared" si="52"/>
        <v>0.04</v>
      </c>
      <c r="L189" s="137">
        <f t="shared" si="52"/>
        <v>0.04</v>
      </c>
      <c r="M189" s="137">
        <f t="shared" si="52"/>
        <v>0.04</v>
      </c>
      <c r="N189" s="137">
        <f t="shared" si="52"/>
        <v>0.04</v>
      </c>
      <c r="O189" s="137">
        <f t="shared" si="52"/>
        <v>0.04</v>
      </c>
      <c r="P189" s="137">
        <f t="shared" si="52"/>
        <v>0.04</v>
      </c>
      <c r="Q189" s="137">
        <f t="shared" si="52"/>
        <v>0.04</v>
      </c>
      <c r="R189" s="137">
        <f t="shared" si="52"/>
        <v>0.04</v>
      </c>
      <c r="S189" s="137">
        <f t="shared" si="53"/>
        <v>0.04</v>
      </c>
      <c r="T189" s="137">
        <f t="shared" si="53"/>
        <v>0.04</v>
      </c>
      <c r="U189" s="137">
        <f t="shared" si="53"/>
        <v>0.04</v>
      </c>
      <c r="V189" s="137">
        <f t="shared" si="53"/>
        <v>0.04</v>
      </c>
      <c r="W189" s="137">
        <f t="shared" si="53"/>
        <v>0.04</v>
      </c>
      <c r="X189" s="137">
        <f t="shared" si="53"/>
        <v>0.04</v>
      </c>
      <c r="Y189" s="137">
        <f t="shared" si="53"/>
        <v>0.04</v>
      </c>
      <c r="Z189" s="137">
        <f t="shared" si="53"/>
        <v>0.04</v>
      </c>
      <c r="AA189" s="137">
        <f t="shared" si="53"/>
        <v>0.04</v>
      </c>
      <c r="AB189" s="137">
        <f t="shared" si="53"/>
        <v>0.04</v>
      </c>
      <c r="AC189" s="137">
        <f t="shared" si="53"/>
        <v>0.04</v>
      </c>
      <c r="AD189" s="137">
        <f t="shared" si="53"/>
        <v>0.04</v>
      </c>
      <c r="AE189" s="137">
        <f t="shared" si="53"/>
        <v>0.04</v>
      </c>
      <c r="AF189" s="137">
        <f t="shared" si="53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137">
        <f t="shared" si="51"/>
        <v>2.3E-2</v>
      </c>
      <c r="C190" s="55">
        <v>2.3E-2</v>
      </c>
      <c r="D190" s="137">
        <f>C190</f>
        <v>2.3E-2</v>
      </c>
      <c r="E190" s="137">
        <f t="shared" si="52"/>
        <v>2.3E-2</v>
      </c>
      <c r="F190" s="137">
        <f t="shared" si="52"/>
        <v>2.3E-2</v>
      </c>
      <c r="G190" s="137">
        <f t="shared" si="52"/>
        <v>2.3E-2</v>
      </c>
      <c r="H190" s="137">
        <f t="shared" si="52"/>
        <v>2.3E-2</v>
      </c>
      <c r="I190" s="137">
        <f t="shared" si="52"/>
        <v>2.3E-2</v>
      </c>
      <c r="J190" s="137">
        <f t="shared" si="52"/>
        <v>2.3E-2</v>
      </c>
      <c r="K190" s="137">
        <f t="shared" si="52"/>
        <v>2.3E-2</v>
      </c>
      <c r="L190" s="137">
        <f t="shared" si="52"/>
        <v>2.3E-2</v>
      </c>
      <c r="M190" s="137">
        <f t="shared" si="52"/>
        <v>2.3E-2</v>
      </c>
      <c r="N190" s="137">
        <f t="shared" si="52"/>
        <v>2.3E-2</v>
      </c>
      <c r="O190" s="137">
        <f t="shared" si="52"/>
        <v>2.3E-2</v>
      </c>
      <c r="P190" s="137">
        <f t="shared" si="52"/>
        <v>2.3E-2</v>
      </c>
      <c r="Q190" s="137">
        <f t="shared" si="52"/>
        <v>2.3E-2</v>
      </c>
      <c r="R190" s="137">
        <f t="shared" si="52"/>
        <v>2.3E-2</v>
      </c>
      <c r="S190" s="137">
        <f t="shared" si="53"/>
        <v>2.3E-2</v>
      </c>
      <c r="T190" s="137">
        <f t="shared" si="53"/>
        <v>2.3E-2</v>
      </c>
      <c r="U190" s="137">
        <f t="shared" si="53"/>
        <v>2.3E-2</v>
      </c>
      <c r="V190" s="137">
        <f t="shared" si="53"/>
        <v>2.3E-2</v>
      </c>
      <c r="W190" s="137">
        <f t="shared" si="53"/>
        <v>2.3E-2</v>
      </c>
      <c r="X190" s="137">
        <f t="shared" si="53"/>
        <v>2.3E-2</v>
      </c>
      <c r="Y190" s="137">
        <f t="shared" si="53"/>
        <v>2.3E-2</v>
      </c>
      <c r="Z190" s="137">
        <f t="shared" si="53"/>
        <v>2.3E-2</v>
      </c>
      <c r="AA190" s="137">
        <f t="shared" si="53"/>
        <v>2.3E-2</v>
      </c>
      <c r="AB190" s="137">
        <f t="shared" si="53"/>
        <v>2.3E-2</v>
      </c>
      <c r="AC190" s="137">
        <f t="shared" si="53"/>
        <v>2.3E-2</v>
      </c>
      <c r="AD190" s="137">
        <f t="shared" si="53"/>
        <v>2.3E-2</v>
      </c>
      <c r="AE190" s="137">
        <f t="shared" si="53"/>
        <v>2.3E-2</v>
      </c>
      <c r="AF190" s="137">
        <f t="shared" si="53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>SUM(B101:B190)</f>
        <v>192.10600000000005</v>
      </c>
      <c r="C191" s="141">
        <f t="shared" ref="C191:AG191" si="54">SUM(C101:C190)</f>
        <v>194.70600000000002</v>
      </c>
      <c r="D191" s="141">
        <f t="shared" si="54"/>
        <v>194.70600000000002</v>
      </c>
      <c r="E191" s="141">
        <f t="shared" si="54"/>
        <v>194.70600000000002</v>
      </c>
      <c r="F191" s="141">
        <f t="shared" si="54"/>
        <v>194.70600000000002</v>
      </c>
      <c r="G191" s="141">
        <f t="shared" si="54"/>
        <v>194.70600000000002</v>
      </c>
      <c r="H191" s="141">
        <f t="shared" si="54"/>
        <v>194.70600000000002</v>
      </c>
      <c r="I191" s="141">
        <f t="shared" si="54"/>
        <v>194.70600000000002</v>
      </c>
      <c r="J191" s="141">
        <f t="shared" si="54"/>
        <v>192.10600000000005</v>
      </c>
      <c r="K191" s="141">
        <f t="shared" si="54"/>
        <v>192.10600000000005</v>
      </c>
      <c r="L191" s="141">
        <f t="shared" si="54"/>
        <v>192.10600000000005</v>
      </c>
      <c r="M191" s="141">
        <f t="shared" si="54"/>
        <v>192.10600000000005</v>
      </c>
      <c r="N191" s="141">
        <f t="shared" si="54"/>
        <v>192.10600000000005</v>
      </c>
      <c r="O191" s="141">
        <f t="shared" si="54"/>
        <v>192.10600000000005</v>
      </c>
      <c r="P191" s="141">
        <f t="shared" si="54"/>
        <v>192.10600000000005</v>
      </c>
      <c r="Q191" s="141">
        <f t="shared" si="54"/>
        <v>192.10600000000005</v>
      </c>
      <c r="R191" s="141">
        <f t="shared" si="54"/>
        <v>192.10600000000005</v>
      </c>
      <c r="S191" s="141">
        <f t="shared" si="54"/>
        <v>192.10600000000005</v>
      </c>
      <c r="T191" s="141">
        <f t="shared" si="54"/>
        <v>192.10600000000005</v>
      </c>
      <c r="U191" s="141">
        <f t="shared" si="54"/>
        <v>192.10600000000005</v>
      </c>
      <c r="V191" s="141">
        <f t="shared" si="54"/>
        <v>192.10600000000005</v>
      </c>
      <c r="W191" s="141">
        <f t="shared" si="54"/>
        <v>192.10600000000005</v>
      </c>
      <c r="X191" s="141">
        <f t="shared" si="54"/>
        <v>192.10600000000005</v>
      </c>
      <c r="Y191" s="141">
        <f t="shared" si="54"/>
        <v>192.10600000000005</v>
      </c>
      <c r="Z191" s="141">
        <f t="shared" si="54"/>
        <v>192.10600000000005</v>
      </c>
      <c r="AA191" s="141">
        <f t="shared" si="54"/>
        <v>192.10600000000005</v>
      </c>
      <c r="AB191" s="141">
        <f t="shared" si="54"/>
        <v>192.10600000000005</v>
      </c>
      <c r="AC191" s="141">
        <f t="shared" si="54"/>
        <v>192.10600000000005</v>
      </c>
      <c r="AD191" s="141">
        <f t="shared" si="54"/>
        <v>192.10600000000005</v>
      </c>
      <c r="AE191" s="141">
        <f t="shared" si="54"/>
        <v>192.10600000000005</v>
      </c>
      <c r="AF191" s="141">
        <f t="shared" si="54"/>
        <v>192.10600000000005</v>
      </c>
      <c r="AG191" s="142">
        <f t="shared" si="54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f t="shared" ref="B193:B198" si="55">AF193</f>
        <v>0.3</v>
      </c>
      <c r="C193" s="143">
        <v>0.3</v>
      </c>
      <c r="D193" s="143">
        <f t="shared" ref="D193:S198" si="56">C193</f>
        <v>0.3</v>
      </c>
      <c r="E193" s="143">
        <f t="shared" si="56"/>
        <v>0.3</v>
      </c>
      <c r="F193" s="143">
        <f t="shared" si="56"/>
        <v>0.3</v>
      </c>
      <c r="G193" s="143">
        <f t="shared" si="56"/>
        <v>0.3</v>
      </c>
      <c r="H193" s="143">
        <f t="shared" si="56"/>
        <v>0.3</v>
      </c>
      <c r="I193" s="143">
        <f t="shared" si="56"/>
        <v>0.3</v>
      </c>
      <c r="J193" s="143">
        <f t="shared" si="56"/>
        <v>0.3</v>
      </c>
      <c r="K193" s="143">
        <f t="shared" si="56"/>
        <v>0.3</v>
      </c>
      <c r="L193" s="143">
        <f t="shared" si="56"/>
        <v>0.3</v>
      </c>
      <c r="M193" s="143">
        <f t="shared" si="56"/>
        <v>0.3</v>
      </c>
      <c r="N193" s="143">
        <f t="shared" si="56"/>
        <v>0.3</v>
      </c>
      <c r="O193" s="143">
        <f t="shared" si="56"/>
        <v>0.3</v>
      </c>
      <c r="P193" s="143">
        <f t="shared" si="56"/>
        <v>0.3</v>
      </c>
      <c r="Q193" s="143">
        <f t="shared" si="56"/>
        <v>0.3</v>
      </c>
      <c r="R193" s="143">
        <f t="shared" si="56"/>
        <v>0.3</v>
      </c>
      <c r="S193" s="143">
        <f t="shared" si="56"/>
        <v>0.3</v>
      </c>
      <c r="T193" s="143">
        <f t="shared" ref="T193:AF198" si="57">S193</f>
        <v>0.3</v>
      </c>
      <c r="U193" s="143">
        <f t="shared" si="57"/>
        <v>0.3</v>
      </c>
      <c r="V193" s="143">
        <f t="shared" si="57"/>
        <v>0.3</v>
      </c>
      <c r="W193" s="143">
        <f t="shared" si="57"/>
        <v>0.3</v>
      </c>
      <c r="X193" s="143">
        <f t="shared" si="57"/>
        <v>0.3</v>
      </c>
      <c r="Y193" s="143">
        <f t="shared" si="57"/>
        <v>0.3</v>
      </c>
      <c r="Z193" s="143">
        <f t="shared" si="57"/>
        <v>0.3</v>
      </c>
      <c r="AA193" s="143">
        <f t="shared" si="57"/>
        <v>0.3</v>
      </c>
      <c r="AB193" s="143">
        <f t="shared" si="57"/>
        <v>0.3</v>
      </c>
      <c r="AC193" s="143">
        <f t="shared" si="57"/>
        <v>0.3</v>
      </c>
      <c r="AD193" s="143">
        <f t="shared" si="57"/>
        <v>0.3</v>
      </c>
      <c r="AE193" s="143">
        <f t="shared" si="57"/>
        <v>0.3</v>
      </c>
      <c r="AF193" s="143">
        <f t="shared" si="57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f t="shared" si="55"/>
        <v>0.4</v>
      </c>
      <c r="C194" s="137">
        <v>0.4</v>
      </c>
      <c r="D194" s="137">
        <f t="shared" si="56"/>
        <v>0.4</v>
      </c>
      <c r="E194" s="137">
        <f t="shared" si="56"/>
        <v>0.4</v>
      </c>
      <c r="F194" s="137">
        <f t="shared" si="56"/>
        <v>0.4</v>
      </c>
      <c r="G194" s="137">
        <f t="shared" si="56"/>
        <v>0.4</v>
      </c>
      <c r="H194" s="137">
        <f t="shared" si="56"/>
        <v>0.4</v>
      </c>
      <c r="I194" s="137">
        <f t="shared" si="56"/>
        <v>0.4</v>
      </c>
      <c r="J194" s="137">
        <f t="shared" si="56"/>
        <v>0.4</v>
      </c>
      <c r="K194" s="137">
        <f t="shared" si="56"/>
        <v>0.4</v>
      </c>
      <c r="L194" s="137">
        <f t="shared" si="56"/>
        <v>0.4</v>
      </c>
      <c r="M194" s="137">
        <f t="shared" si="56"/>
        <v>0.4</v>
      </c>
      <c r="N194" s="137">
        <f t="shared" si="56"/>
        <v>0.4</v>
      </c>
      <c r="O194" s="137">
        <f t="shared" si="56"/>
        <v>0.4</v>
      </c>
      <c r="P194" s="137">
        <f t="shared" si="56"/>
        <v>0.4</v>
      </c>
      <c r="Q194" s="137">
        <f t="shared" si="56"/>
        <v>0.4</v>
      </c>
      <c r="R194" s="137">
        <f t="shared" si="56"/>
        <v>0.4</v>
      </c>
      <c r="S194" s="137">
        <f t="shared" si="56"/>
        <v>0.4</v>
      </c>
      <c r="T194" s="137">
        <f t="shared" si="57"/>
        <v>0.4</v>
      </c>
      <c r="U194" s="137">
        <f t="shared" si="57"/>
        <v>0.4</v>
      </c>
      <c r="V194" s="137">
        <f t="shared" si="57"/>
        <v>0.4</v>
      </c>
      <c r="W194" s="137">
        <f>V194</f>
        <v>0.4</v>
      </c>
      <c r="X194" s="137">
        <f>W194</f>
        <v>0.4</v>
      </c>
      <c r="Y194" s="137">
        <f t="shared" si="57"/>
        <v>0.4</v>
      </c>
      <c r="Z194" s="137">
        <f t="shared" si="57"/>
        <v>0.4</v>
      </c>
      <c r="AA194" s="137">
        <f t="shared" si="57"/>
        <v>0.4</v>
      </c>
      <c r="AB194" s="137">
        <f t="shared" si="57"/>
        <v>0.4</v>
      </c>
      <c r="AC194" s="137">
        <f t="shared" si="57"/>
        <v>0.4</v>
      </c>
      <c r="AD194" s="137">
        <f t="shared" si="57"/>
        <v>0.4</v>
      </c>
      <c r="AE194" s="137">
        <f t="shared" si="57"/>
        <v>0.4</v>
      </c>
      <c r="AF194" s="137">
        <f t="shared" si="57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f t="shared" si="55"/>
        <v>1.5</v>
      </c>
      <c r="C195" s="137">
        <v>1.5</v>
      </c>
      <c r="D195" s="137">
        <f t="shared" si="56"/>
        <v>1.5</v>
      </c>
      <c r="E195" s="137">
        <f t="shared" si="56"/>
        <v>1.5</v>
      </c>
      <c r="F195" s="137">
        <f t="shared" si="56"/>
        <v>1.5</v>
      </c>
      <c r="G195" s="137">
        <f t="shared" si="56"/>
        <v>1.5</v>
      </c>
      <c r="H195" s="137">
        <f t="shared" si="56"/>
        <v>1.5</v>
      </c>
      <c r="I195" s="137">
        <f t="shared" si="56"/>
        <v>1.5</v>
      </c>
      <c r="J195" s="137">
        <f t="shared" si="56"/>
        <v>1.5</v>
      </c>
      <c r="K195" s="137">
        <f t="shared" si="56"/>
        <v>1.5</v>
      </c>
      <c r="L195" s="137">
        <f t="shared" si="56"/>
        <v>1.5</v>
      </c>
      <c r="M195" s="137">
        <f t="shared" si="56"/>
        <v>1.5</v>
      </c>
      <c r="N195" s="137">
        <f t="shared" si="56"/>
        <v>1.5</v>
      </c>
      <c r="O195" s="137">
        <f t="shared" si="56"/>
        <v>1.5</v>
      </c>
      <c r="P195" s="137">
        <f t="shared" si="56"/>
        <v>1.5</v>
      </c>
      <c r="Q195" s="137">
        <f t="shared" si="56"/>
        <v>1.5</v>
      </c>
      <c r="R195" s="137">
        <f t="shared" si="56"/>
        <v>1.5</v>
      </c>
      <c r="S195" s="137">
        <f t="shared" si="56"/>
        <v>1.5</v>
      </c>
      <c r="T195" s="137">
        <f t="shared" si="57"/>
        <v>1.5</v>
      </c>
      <c r="U195" s="137">
        <f t="shared" si="57"/>
        <v>1.5</v>
      </c>
      <c r="V195" s="137">
        <f t="shared" si="57"/>
        <v>1.5</v>
      </c>
      <c r="W195" s="137">
        <f t="shared" si="57"/>
        <v>1.5</v>
      </c>
      <c r="X195" s="137">
        <f t="shared" si="57"/>
        <v>1.5</v>
      </c>
      <c r="Y195" s="137">
        <f t="shared" si="57"/>
        <v>1.5</v>
      </c>
      <c r="Z195" s="137">
        <f t="shared" si="57"/>
        <v>1.5</v>
      </c>
      <c r="AA195" s="137">
        <f t="shared" si="57"/>
        <v>1.5</v>
      </c>
      <c r="AB195" s="137">
        <f t="shared" si="57"/>
        <v>1.5</v>
      </c>
      <c r="AC195" s="137">
        <f t="shared" si="57"/>
        <v>1.5</v>
      </c>
      <c r="AD195" s="137">
        <f t="shared" si="57"/>
        <v>1.5</v>
      </c>
      <c r="AE195" s="137">
        <f t="shared" si="57"/>
        <v>1.5</v>
      </c>
      <c r="AF195" s="137">
        <f t="shared" si="57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f t="shared" si="55"/>
        <v>0.3</v>
      </c>
      <c r="C196" s="137">
        <v>0.3</v>
      </c>
      <c r="D196" s="137">
        <f t="shared" si="56"/>
        <v>0.3</v>
      </c>
      <c r="E196" s="137">
        <f t="shared" si="56"/>
        <v>0.3</v>
      </c>
      <c r="F196" s="137">
        <f t="shared" si="56"/>
        <v>0.3</v>
      </c>
      <c r="G196" s="137">
        <f t="shared" si="56"/>
        <v>0.3</v>
      </c>
      <c r="H196" s="137">
        <f t="shared" si="56"/>
        <v>0.3</v>
      </c>
      <c r="I196" s="137">
        <f t="shared" si="56"/>
        <v>0.3</v>
      </c>
      <c r="J196" s="137">
        <f t="shared" si="56"/>
        <v>0.3</v>
      </c>
      <c r="K196" s="137">
        <f t="shared" si="56"/>
        <v>0.3</v>
      </c>
      <c r="L196" s="137">
        <f t="shared" si="56"/>
        <v>0.3</v>
      </c>
      <c r="M196" s="137">
        <f t="shared" si="56"/>
        <v>0.3</v>
      </c>
      <c r="N196" s="137">
        <f t="shared" si="56"/>
        <v>0.3</v>
      </c>
      <c r="O196" s="137">
        <f t="shared" si="56"/>
        <v>0.3</v>
      </c>
      <c r="P196" s="137">
        <f t="shared" si="56"/>
        <v>0.3</v>
      </c>
      <c r="Q196" s="137">
        <f t="shared" si="56"/>
        <v>0.3</v>
      </c>
      <c r="R196" s="137">
        <f t="shared" si="56"/>
        <v>0.3</v>
      </c>
      <c r="S196" s="137">
        <f t="shared" si="56"/>
        <v>0.3</v>
      </c>
      <c r="T196" s="137">
        <f t="shared" si="57"/>
        <v>0.3</v>
      </c>
      <c r="U196" s="137">
        <f t="shared" si="57"/>
        <v>0.3</v>
      </c>
      <c r="V196" s="137">
        <f t="shared" si="57"/>
        <v>0.3</v>
      </c>
      <c r="W196" s="137">
        <f t="shared" si="57"/>
        <v>0.3</v>
      </c>
      <c r="X196" s="137">
        <f t="shared" si="57"/>
        <v>0.3</v>
      </c>
      <c r="Y196" s="137">
        <f t="shared" si="57"/>
        <v>0.3</v>
      </c>
      <c r="Z196" s="137">
        <f t="shared" si="57"/>
        <v>0.3</v>
      </c>
      <c r="AA196" s="137">
        <f t="shared" si="57"/>
        <v>0.3</v>
      </c>
      <c r="AB196" s="137">
        <f t="shared" si="57"/>
        <v>0.3</v>
      </c>
      <c r="AC196" s="137">
        <f t="shared" si="57"/>
        <v>0.3</v>
      </c>
      <c r="AD196" s="137">
        <f t="shared" si="57"/>
        <v>0.3</v>
      </c>
      <c r="AE196" s="137">
        <f t="shared" si="57"/>
        <v>0.3</v>
      </c>
      <c r="AF196" s="137">
        <f t="shared" si="57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f t="shared" si="55"/>
        <v>0.4</v>
      </c>
      <c r="C197" s="137">
        <v>0.4</v>
      </c>
      <c r="D197" s="137">
        <f t="shared" si="56"/>
        <v>0.4</v>
      </c>
      <c r="E197" s="137">
        <f t="shared" si="56"/>
        <v>0.4</v>
      </c>
      <c r="F197" s="137">
        <f t="shared" si="56"/>
        <v>0.4</v>
      </c>
      <c r="G197" s="137">
        <f t="shared" si="56"/>
        <v>0.4</v>
      </c>
      <c r="H197" s="137">
        <f t="shared" si="56"/>
        <v>0.4</v>
      </c>
      <c r="I197" s="137">
        <f t="shared" si="56"/>
        <v>0.4</v>
      </c>
      <c r="J197" s="137">
        <f t="shared" si="56"/>
        <v>0.4</v>
      </c>
      <c r="K197" s="137">
        <f t="shared" si="56"/>
        <v>0.4</v>
      </c>
      <c r="L197" s="137">
        <f t="shared" si="56"/>
        <v>0.4</v>
      </c>
      <c r="M197" s="137">
        <f t="shared" si="56"/>
        <v>0.4</v>
      </c>
      <c r="N197" s="137">
        <f t="shared" si="56"/>
        <v>0.4</v>
      </c>
      <c r="O197" s="137">
        <f t="shared" si="56"/>
        <v>0.4</v>
      </c>
      <c r="P197" s="137">
        <f t="shared" si="56"/>
        <v>0.4</v>
      </c>
      <c r="Q197" s="137">
        <f t="shared" si="56"/>
        <v>0.4</v>
      </c>
      <c r="R197" s="137">
        <f t="shared" si="56"/>
        <v>0.4</v>
      </c>
      <c r="S197" s="137">
        <f t="shared" si="56"/>
        <v>0.4</v>
      </c>
      <c r="T197" s="137">
        <f t="shared" si="57"/>
        <v>0.4</v>
      </c>
      <c r="U197" s="137">
        <f t="shared" si="57"/>
        <v>0.4</v>
      </c>
      <c r="V197" s="137">
        <f t="shared" si="57"/>
        <v>0.4</v>
      </c>
      <c r="W197" s="137">
        <f t="shared" si="57"/>
        <v>0.4</v>
      </c>
      <c r="X197" s="137">
        <f t="shared" si="57"/>
        <v>0.4</v>
      </c>
      <c r="Y197" s="137">
        <f t="shared" si="57"/>
        <v>0.4</v>
      </c>
      <c r="Z197" s="137">
        <f t="shared" si="57"/>
        <v>0.4</v>
      </c>
      <c r="AA197" s="137">
        <f t="shared" si="57"/>
        <v>0.4</v>
      </c>
      <c r="AB197" s="137">
        <f t="shared" si="57"/>
        <v>0.4</v>
      </c>
      <c r="AC197" s="137">
        <f t="shared" si="57"/>
        <v>0.4</v>
      </c>
      <c r="AD197" s="137">
        <f t="shared" si="57"/>
        <v>0.4</v>
      </c>
      <c r="AE197" s="137">
        <f t="shared" si="57"/>
        <v>0.4</v>
      </c>
      <c r="AF197" s="137">
        <f t="shared" si="57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f t="shared" si="55"/>
        <v>0.64</v>
      </c>
      <c r="C198" s="146">
        <v>0.64</v>
      </c>
      <c r="D198" s="146">
        <f t="shared" si="56"/>
        <v>0.64</v>
      </c>
      <c r="E198" s="146">
        <f t="shared" si="56"/>
        <v>0.64</v>
      </c>
      <c r="F198" s="146">
        <f t="shared" si="56"/>
        <v>0.64</v>
      </c>
      <c r="G198" s="146">
        <f t="shared" si="56"/>
        <v>0.64</v>
      </c>
      <c r="H198" s="146">
        <f t="shared" si="56"/>
        <v>0.64</v>
      </c>
      <c r="I198" s="146">
        <f t="shared" si="56"/>
        <v>0.64</v>
      </c>
      <c r="J198" s="146">
        <f t="shared" si="56"/>
        <v>0.64</v>
      </c>
      <c r="K198" s="146">
        <f t="shared" si="56"/>
        <v>0.64</v>
      </c>
      <c r="L198" s="146">
        <f t="shared" si="56"/>
        <v>0.64</v>
      </c>
      <c r="M198" s="146">
        <f t="shared" si="56"/>
        <v>0.64</v>
      </c>
      <c r="N198" s="146">
        <f t="shared" si="56"/>
        <v>0.64</v>
      </c>
      <c r="O198" s="146">
        <f t="shared" si="56"/>
        <v>0.64</v>
      </c>
      <c r="P198" s="146">
        <f t="shared" si="56"/>
        <v>0.64</v>
      </c>
      <c r="Q198" s="146">
        <f t="shared" si="56"/>
        <v>0.64</v>
      </c>
      <c r="R198" s="146">
        <f t="shared" si="56"/>
        <v>0.64</v>
      </c>
      <c r="S198" s="146">
        <f t="shared" si="56"/>
        <v>0.64</v>
      </c>
      <c r="T198" s="146">
        <f t="shared" si="57"/>
        <v>0.64</v>
      </c>
      <c r="U198" s="146">
        <f t="shared" si="57"/>
        <v>0.64</v>
      </c>
      <c r="V198" s="146">
        <f t="shared" si="57"/>
        <v>0.64</v>
      </c>
      <c r="W198" s="146">
        <f t="shared" si="57"/>
        <v>0.64</v>
      </c>
      <c r="X198" s="146">
        <f t="shared" si="57"/>
        <v>0.64</v>
      </c>
      <c r="Y198" s="146">
        <f t="shared" si="57"/>
        <v>0.64</v>
      </c>
      <c r="Z198" s="146">
        <f t="shared" si="57"/>
        <v>0.64</v>
      </c>
      <c r="AA198" s="146">
        <f t="shared" si="57"/>
        <v>0.64</v>
      </c>
      <c r="AB198" s="146">
        <f t="shared" si="57"/>
        <v>0.64</v>
      </c>
      <c r="AC198" s="146">
        <f t="shared" si="57"/>
        <v>0.64</v>
      </c>
      <c r="AD198" s="146">
        <f t="shared" si="57"/>
        <v>0.64</v>
      </c>
      <c r="AE198" s="146">
        <f t="shared" si="57"/>
        <v>0.64</v>
      </c>
      <c r="AF198" s="146">
        <f t="shared" si="57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>SUM(C193:C198)</f>
        <v>3.54</v>
      </c>
      <c r="D199" s="149">
        <f t="shared" ref="D199:L199" si="58">SUM(D193:D198)</f>
        <v>3.54</v>
      </c>
      <c r="E199" s="149">
        <f t="shared" si="58"/>
        <v>3.54</v>
      </c>
      <c r="F199" s="149">
        <f t="shared" si="58"/>
        <v>3.54</v>
      </c>
      <c r="G199" s="149">
        <f t="shared" si="58"/>
        <v>3.54</v>
      </c>
      <c r="H199" s="149">
        <f t="shared" si="58"/>
        <v>3.54</v>
      </c>
      <c r="I199" s="149">
        <f t="shared" si="58"/>
        <v>3.54</v>
      </c>
      <c r="J199" s="149">
        <f t="shared" si="58"/>
        <v>3.54</v>
      </c>
      <c r="K199" s="149">
        <f t="shared" si="58"/>
        <v>3.54</v>
      </c>
      <c r="L199" s="149">
        <f t="shared" si="58"/>
        <v>3.54</v>
      </c>
      <c r="M199" s="149">
        <f>SUM(M193:M198)</f>
        <v>3.54</v>
      </c>
      <c r="N199" s="149">
        <f t="shared" ref="N199:S199" si="59">SUM(N193:N198)</f>
        <v>3.54</v>
      </c>
      <c r="O199" s="149">
        <f t="shared" si="59"/>
        <v>3.54</v>
      </c>
      <c r="P199" s="149">
        <f t="shared" si="59"/>
        <v>3.54</v>
      </c>
      <c r="Q199" s="149">
        <f t="shared" si="59"/>
        <v>3.54</v>
      </c>
      <c r="R199" s="149">
        <f t="shared" si="59"/>
        <v>3.54</v>
      </c>
      <c r="S199" s="149">
        <f t="shared" si="59"/>
        <v>3.54</v>
      </c>
      <c r="T199" s="149">
        <f>SUM(T193:T198)</f>
        <v>3.54</v>
      </c>
      <c r="U199" s="149">
        <f t="shared" ref="U199:AG199" si="60">SUM(U193:U198)</f>
        <v>3.54</v>
      </c>
      <c r="V199" s="149">
        <f t="shared" si="60"/>
        <v>3.54</v>
      </c>
      <c r="W199" s="149">
        <f t="shared" si="60"/>
        <v>3.54</v>
      </c>
      <c r="X199" s="149">
        <f t="shared" si="60"/>
        <v>3.54</v>
      </c>
      <c r="Y199" s="149">
        <f t="shared" si="60"/>
        <v>3.54</v>
      </c>
      <c r="Z199" s="149">
        <f t="shared" si="60"/>
        <v>3.54</v>
      </c>
      <c r="AA199" s="149">
        <f t="shared" si="60"/>
        <v>3.54</v>
      </c>
      <c r="AB199" s="149">
        <f t="shared" si="60"/>
        <v>3.54</v>
      </c>
      <c r="AC199" s="149">
        <f t="shared" si="60"/>
        <v>3.54</v>
      </c>
      <c r="AD199" s="149">
        <f t="shared" si="60"/>
        <v>3.54</v>
      </c>
      <c r="AE199" s="149">
        <f t="shared" si="60"/>
        <v>3.54</v>
      </c>
      <c r="AF199" s="149">
        <f t="shared" si="60"/>
        <v>3.54</v>
      </c>
      <c r="AG199" s="150">
        <f t="shared" si="60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MAX(G75:N75)</f>
        <v>1438.24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29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str">
        <f ca="1">"Pie Chart of Daily Peak Demand(Inclusive of Export) of Nepal ("&amp;A4&amp;" "&amp;B4&amp;")"</f>
        <v>Pie Chart of Daily Peak Demand(Inclusive of Export) of Nepal (Nepali Date: 2078/08/29)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2078/08/29)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90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61">B75</f>
        <v>909.33999999999992</v>
      </c>
      <c r="U213" s="173">
        <f t="shared" si="61"/>
        <v>873.24</v>
      </c>
      <c r="V213" s="173">
        <f t="shared" si="61"/>
        <v>858.74</v>
      </c>
      <c r="W213" s="173">
        <f t="shared" si="61"/>
        <v>849.74</v>
      </c>
      <c r="X213" s="173">
        <f t="shared" si="61"/>
        <v>862.84</v>
      </c>
      <c r="Y213" s="173">
        <f t="shared" si="61"/>
        <v>872.84</v>
      </c>
      <c r="Z213" s="173">
        <f t="shared" si="61"/>
        <v>974.84</v>
      </c>
      <c r="AA213" s="173">
        <f t="shared" si="61"/>
        <v>1056.04</v>
      </c>
      <c r="AB213" s="173">
        <f t="shared" si="61"/>
        <v>1179.6399999999999</v>
      </c>
      <c r="AC213" s="173">
        <f t="shared" si="61"/>
        <v>1304.6399999999999</v>
      </c>
      <c r="AD213" s="173">
        <f t="shared" si="61"/>
        <v>1375.1399999999999</v>
      </c>
      <c r="AE213" s="173">
        <f t="shared" si="61"/>
        <v>1438.24</v>
      </c>
      <c r="AF213" s="173">
        <f t="shared" si="61"/>
        <v>1387.44</v>
      </c>
      <c r="AG213" s="173">
        <f t="shared" si="61"/>
        <v>1337.6399999999999</v>
      </c>
      <c r="AH213" s="173">
        <f t="shared" si="61"/>
        <v>1270.6400000000001</v>
      </c>
      <c r="AI213" s="173">
        <f t="shared" si="61"/>
        <v>1227.54</v>
      </c>
      <c r="AJ213" s="173">
        <f t="shared" si="61"/>
        <v>1210.94</v>
      </c>
      <c r="AK213" s="173">
        <f t="shared" si="61"/>
        <v>1173.04</v>
      </c>
      <c r="AL213" s="173">
        <f t="shared" si="61"/>
        <v>1191.94</v>
      </c>
      <c r="AM213" s="173">
        <f t="shared" si="61"/>
        <v>1220.8400000000001</v>
      </c>
      <c r="AN213" s="173">
        <f t="shared" si="61"/>
        <v>1277.1399999999999</v>
      </c>
      <c r="AO213" s="173">
        <f t="shared" si="61"/>
        <v>1429.14</v>
      </c>
      <c r="AP213" s="173">
        <f t="shared" si="61"/>
        <v>1519.7800000000002</v>
      </c>
      <c r="AQ213" s="173">
        <f t="shared" si="61"/>
        <v>1518.24</v>
      </c>
      <c r="AR213" s="173">
        <f t="shared" si="61"/>
        <v>1449.1399999999999</v>
      </c>
      <c r="AS213" s="173">
        <f t="shared" si="61"/>
        <v>1381.04</v>
      </c>
      <c r="AT213" s="173">
        <f t="shared" si="61"/>
        <v>1288.44</v>
      </c>
      <c r="AU213" s="173">
        <f t="shared" si="61"/>
        <v>1217.74</v>
      </c>
      <c r="AV213" s="173">
        <f t="shared" si="61"/>
        <v>1128.7399999999998</v>
      </c>
      <c r="AW213" s="173">
        <f t="shared" si="61"/>
        <v>991.04</v>
      </c>
      <c r="AX213" s="173">
        <f t="shared" si="61"/>
        <v>888.44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E234" si="62">C198</f>
        <v>0.64</v>
      </c>
      <c r="C234" s="176">
        <f t="shared" si="62"/>
        <v>0.64</v>
      </c>
      <c r="D234" s="176">
        <f t="shared" si="62"/>
        <v>0.64</v>
      </c>
      <c r="E234" s="176">
        <f t="shared" si="62"/>
        <v>0.64</v>
      </c>
      <c r="F234" s="176">
        <f t="shared" si="62"/>
        <v>0.64</v>
      </c>
      <c r="G234" s="176">
        <f t="shared" si="62"/>
        <v>0.64</v>
      </c>
      <c r="H234" s="176">
        <f t="shared" si="62"/>
        <v>0.64</v>
      </c>
      <c r="I234" s="176">
        <f t="shared" si="62"/>
        <v>0.64</v>
      </c>
      <c r="J234" s="176">
        <f t="shared" si="62"/>
        <v>0.64</v>
      </c>
      <c r="K234" s="176">
        <f t="shared" si="62"/>
        <v>0.64</v>
      </c>
      <c r="L234" s="176">
        <f t="shared" si="62"/>
        <v>0.64</v>
      </c>
      <c r="M234" s="176">
        <f t="shared" si="62"/>
        <v>0.64</v>
      </c>
      <c r="N234" s="176">
        <f t="shared" si="62"/>
        <v>0.64</v>
      </c>
      <c r="O234" s="176">
        <f t="shared" si="62"/>
        <v>0.64</v>
      </c>
      <c r="P234" s="176">
        <f t="shared" si="62"/>
        <v>0.64</v>
      </c>
      <c r="Q234" s="176">
        <f t="shared" si="62"/>
        <v>0.64</v>
      </c>
      <c r="R234" s="176">
        <f t="shared" si="62"/>
        <v>0.64</v>
      </c>
      <c r="S234" s="176">
        <f t="shared" si="62"/>
        <v>0.64</v>
      </c>
      <c r="T234" s="176">
        <f t="shared" si="62"/>
        <v>0.64</v>
      </c>
      <c r="U234" s="176">
        <f t="shared" si="62"/>
        <v>0.64</v>
      </c>
      <c r="V234" s="176">
        <f t="shared" si="62"/>
        <v>0.64</v>
      </c>
      <c r="W234" s="176">
        <f t="shared" si="62"/>
        <v>0.64</v>
      </c>
      <c r="X234" s="176">
        <f t="shared" si="62"/>
        <v>0.64</v>
      </c>
      <c r="Y234" s="176">
        <f t="shared" si="62"/>
        <v>0.64</v>
      </c>
      <c r="Z234" s="176">
        <f t="shared" si="62"/>
        <v>0.64</v>
      </c>
      <c r="AA234" s="176">
        <f t="shared" si="62"/>
        <v>0.64</v>
      </c>
      <c r="AB234" s="176">
        <f t="shared" si="62"/>
        <v>0.64</v>
      </c>
      <c r="AC234" s="176">
        <f t="shared" si="62"/>
        <v>0.64</v>
      </c>
      <c r="AD234" s="176">
        <f t="shared" si="62"/>
        <v>0.64</v>
      </c>
      <c r="AE234" s="176">
        <f t="shared" si="62"/>
        <v>0.64</v>
      </c>
      <c r="AF234" s="176">
        <f>B198</f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3">IF(C202&lt;100,"",C202-520)</f>
        <v/>
      </c>
      <c r="D235" s="120" t="str">
        <f t="shared" si="63"/>
        <v/>
      </c>
      <c r="E235" s="120" t="str">
        <f t="shared" si="63"/>
        <v/>
      </c>
      <c r="F235" s="120" t="str">
        <f t="shared" si="63"/>
        <v/>
      </c>
      <c r="G235" s="120" t="str">
        <f t="shared" si="63"/>
        <v/>
      </c>
      <c r="H235" s="120" t="str">
        <f t="shared" si="63"/>
        <v/>
      </c>
      <c r="I235" s="120" t="str">
        <f t="shared" si="63"/>
        <v/>
      </c>
      <c r="J235" s="120" t="str">
        <f t="shared" si="63"/>
        <v/>
      </c>
      <c r="K235" s="120" t="str">
        <f t="shared" si="63"/>
        <v/>
      </c>
      <c r="L235" s="120" t="str">
        <f t="shared" si="63"/>
        <v/>
      </c>
      <c r="M235" s="120" t="str">
        <f t="shared" si="63"/>
        <v/>
      </c>
      <c r="N235" s="120" t="str">
        <f t="shared" si="63"/>
        <v/>
      </c>
      <c r="O235" s="120" t="str">
        <f t="shared" si="63"/>
        <v/>
      </c>
      <c r="P235" s="120" t="str">
        <f t="shared" si="63"/>
        <v/>
      </c>
      <c r="Q235" s="120" t="str">
        <f t="shared" si="63"/>
        <v/>
      </c>
      <c r="R235" s="120" t="str">
        <f t="shared" si="63"/>
        <v/>
      </c>
      <c r="S235" s="120" t="str">
        <f t="shared" si="63"/>
        <v/>
      </c>
      <c r="T235" s="120" t="str">
        <f t="shared" si="63"/>
        <v/>
      </c>
      <c r="U235" s="120" t="str">
        <f t="shared" si="63"/>
        <v/>
      </c>
      <c r="V235" s="120" t="str">
        <f t="shared" si="63"/>
        <v/>
      </c>
      <c r="W235" s="120" t="str">
        <f t="shared" si="63"/>
        <v/>
      </c>
      <c r="X235" s="120" t="str">
        <f t="shared" si="63"/>
        <v/>
      </c>
      <c r="Y235" s="120" t="str">
        <f t="shared" si="63"/>
        <v/>
      </c>
      <c r="Z235" s="120" t="str">
        <f t="shared" si="63"/>
        <v/>
      </c>
      <c r="AA235" s="120" t="str">
        <f t="shared" si="63"/>
        <v/>
      </c>
      <c r="AB235" s="120" t="str">
        <f t="shared" si="63"/>
        <v/>
      </c>
      <c r="AC235" s="120" t="str">
        <f t="shared" si="63"/>
        <v/>
      </c>
      <c r="AD235" s="120" t="str">
        <f t="shared" si="63"/>
        <v/>
      </c>
      <c r="AE235" s="120" t="str">
        <f t="shared" si="63"/>
        <v/>
      </c>
      <c r="AF235" s="120" t="str">
        <f t="shared" si="63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64">IF(B203&lt;100,"",B203-620)</f>
        <v/>
      </c>
      <c r="C236" s="120" t="str">
        <f t="shared" si="64"/>
        <v/>
      </c>
      <c r="D236" s="120" t="str">
        <f t="shared" si="64"/>
        <v/>
      </c>
      <c r="E236" s="120" t="str">
        <f t="shared" si="64"/>
        <v/>
      </c>
      <c r="F236" s="120" t="str">
        <f t="shared" si="64"/>
        <v/>
      </c>
      <c r="G236" s="120" t="str">
        <f t="shared" si="64"/>
        <v/>
      </c>
      <c r="H236" s="120" t="str">
        <f t="shared" si="64"/>
        <v/>
      </c>
      <c r="I236" s="120" t="str">
        <f t="shared" si="64"/>
        <v/>
      </c>
      <c r="J236" s="120" t="str">
        <f t="shared" si="64"/>
        <v/>
      </c>
      <c r="K236" s="120" t="str">
        <f t="shared" si="64"/>
        <v/>
      </c>
      <c r="L236" s="120" t="str">
        <f t="shared" si="64"/>
        <v/>
      </c>
      <c r="M236" s="120" t="str">
        <f t="shared" si="64"/>
        <v/>
      </c>
      <c r="N236" s="120" t="str">
        <f t="shared" si="64"/>
        <v/>
      </c>
      <c r="O236" s="120" t="str">
        <f t="shared" si="64"/>
        <v/>
      </c>
      <c r="P236" s="120" t="str">
        <f t="shared" si="64"/>
        <v/>
      </c>
      <c r="Q236" s="120" t="str">
        <f t="shared" si="64"/>
        <v/>
      </c>
      <c r="R236" s="120" t="str">
        <f t="shared" si="64"/>
        <v/>
      </c>
      <c r="S236" s="120" t="str">
        <f t="shared" si="64"/>
        <v/>
      </c>
      <c r="T236" s="120" t="str">
        <f t="shared" si="64"/>
        <v/>
      </c>
      <c r="U236" s="120" t="str">
        <f t="shared" si="64"/>
        <v/>
      </c>
      <c r="V236" s="120" t="str">
        <f t="shared" si="64"/>
        <v/>
      </c>
      <c r="W236" s="120" t="str">
        <f t="shared" si="64"/>
        <v/>
      </c>
      <c r="X236" s="120" t="str">
        <f t="shared" si="64"/>
        <v/>
      </c>
      <c r="Y236" s="120" t="str">
        <f t="shared" si="64"/>
        <v/>
      </c>
      <c r="Z236" s="120" t="str">
        <f t="shared" si="64"/>
        <v/>
      </c>
      <c r="AA236" s="120" t="str">
        <f t="shared" si="64"/>
        <v/>
      </c>
      <c r="AB236" s="120" t="str">
        <f t="shared" si="64"/>
        <v/>
      </c>
      <c r="AC236" s="120" t="str">
        <f t="shared" si="64"/>
        <v/>
      </c>
      <c r="AD236" s="120" t="str">
        <f t="shared" si="64"/>
        <v/>
      </c>
      <c r="AE236" s="120" t="str">
        <f t="shared" si="64"/>
        <v/>
      </c>
      <c r="AF236" s="120" t="str">
        <f t="shared" si="64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65">IF(B204&lt;100,"",B204-330)</f>
        <v/>
      </c>
      <c r="C237" s="120" t="str">
        <f t="shared" si="65"/>
        <v/>
      </c>
      <c r="D237" s="120" t="str">
        <f t="shared" si="65"/>
        <v/>
      </c>
      <c r="E237" s="120" t="str">
        <f t="shared" si="65"/>
        <v/>
      </c>
      <c r="F237" s="120" t="str">
        <f t="shared" si="65"/>
        <v/>
      </c>
      <c r="G237" s="120" t="str">
        <f t="shared" si="65"/>
        <v/>
      </c>
      <c r="H237" s="120" t="str">
        <f t="shared" si="65"/>
        <v/>
      </c>
      <c r="I237" s="120" t="str">
        <f t="shared" si="65"/>
        <v/>
      </c>
      <c r="J237" s="120" t="str">
        <f t="shared" si="65"/>
        <v/>
      </c>
      <c r="K237" s="120" t="str">
        <f t="shared" si="65"/>
        <v/>
      </c>
      <c r="L237" s="120" t="str">
        <f t="shared" si="65"/>
        <v/>
      </c>
      <c r="M237" s="120" t="str">
        <f t="shared" si="65"/>
        <v/>
      </c>
      <c r="N237" s="120" t="str">
        <f t="shared" si="65"/>
        <v/>
      </c>
      <c r="O237" s="120" t="str">
        <f t="shared" si="65"/>
        <v/>
      </c>
      <c r="P237" s="120" t="str">
        <f t="shared" si="65"/>
        <v/>
      </c>
      <c r="Q237" s="120" t="str">
        <f t="shared" si="65"/>
        <v/>
      </c>
      <c r="R237" s="120" t="str">
        <f t="shared" si="65"/>
        <v/>
      </c>
      <c r="S237" s="120" t="str">
        <f t="shared" si="65"/>
        <v/>
      </c>
      <c r="T237" s="120" t="str">
        <f t="shared" si="65"/>
        <v/>
      </c>
      <c r="U237" s="120" t="str">
        <f t="shared" si="65"/>
        <v/>
      </c>
      <c r="V237" s="120" t="str">
        <f t="shared" si="65"/>
        <v/>
      </c>
      <c r="W237" s="120" t="str">
        <f t="shared" si="65"/>
        <v/>
      </c>
      <c r="X237" s="120" t="str">
        <f t="shared" si="65"/>
        <v/>
      </c>
      <c r="Y237" s="120" t="str">
        <f t="shared" si="65"/>
        <v/>
      </c>
      <c r="Z237" s="120" t="str">
        <f t="shared" si="65"/>
        <v/>
      </c>
      <c r="AA237" s="120" t="str">
        <f t="shared" si="65"/>
        <v/>
      </c>
      <c r="AB237" s="120" t="str">
        <f t="shared" si="65"/>
        <v/>
      </c>
      <c r="AC237" s="120" t="str">
        <f t="shared" si="65"/>
        <v/>
      </c>
      <c r="AD237" s="120" t="str">
        <f t="shared" si="65"/>
        <v/>
      </c>
      <c r="AE237" s="120" t="str">
        <f t="shared" si="65"/>
        <v/>
      </c>
      <c r="AF237" s="120" t="str">
        <f t="shared" si="65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6">IF(C205&lt;100,"",C205-1500)</f>
        <v/>
      </c>
      <c r="D238" s="120" t="str">
        <f t="shared" si="66"/>
        <v/>
      </c>
      <c r="E238" s="120" t="str">
        <f t="shared" si="66"/>
        <v/>
      </c>
      <c r="F238" s="120" t="str">
        <f t="shared" si="66"/>
        <v/>
      </c>
      <c r="G238" s="120" t="str">
        <f t="shared" si="66"/>
        <v/>
      </c>
      <c r="H238" s="120" t="str">
        <f t="shared" si="66"/>
        <v/>
      </c>
      <c r="I238" s="120" t="str">
        <f t="shared" si="66"/>
        <v/>
      </c>
      <c r="J238" s="120" t="str">
        <f t="shared" si="66"/>
        <v/>
      </c>
      <c r="K238" s="120" t="str">
        <f t="shared" si="66"/>
        <v/>
      </c>
      <c r="L238" s="120" t="str">
        <f t="shared" si="66"/>
        <v/>
      </c>
      <c r="M238" s="120" t="str">
        <f t="shared" si="66"/>
        <v/>
      </c>
      <c r="N238" s="120" t="str">
        <f t="shared" si="66"/>
        <v/>
      </c>
      <c r="O238" s="120" t="str">
        <f t="shared" si="66"/>
        <v/>
      </c>
      <c r="P238" s="120" t="str">
        <f t="shared" si="66"/>
        <v/>
      </c>
      <c r="Q238" s="120" t="str">
        <f t="shared" si="66"/>
        <v/>
      </c>
      <c r="R238" s="120" t="str">
        <f t="shared" si="66"/>
        <v/>
      </c>
      <c r="S238" s="120" t="str">
        <f t="shared" si="66"/>
        <v/>
      </c>
      <c r="T238" s="120" t="str">
        <f t="shared" si="66"/>
        <v/>
      </c>
      <c r="U238" s="120" t="str">
        <f t="shared" si="66"/>
        <v/>
      </c>
      <c r="V238" s="120" t="str">
        <f t="shared" si="66"/>
        <v/>
      </c>
      <c r="W238" s="120" t="str">
        <f t="shared" si="66"/>
        <v/>
      </c>
      <c r="X238" s="120" t="str">
        <f t="shared" si="66"/>
        <v/>
      </c>
      <c r="Y238" s="120" t="str">
        <f t="shared" si="66"/>
        <v/>
      </c>
      <c r="Z238" s="120" t="str">
        <f t="shared" si="66"/>
        <v/>
      </c>
      <c r="AA238" s="120" t="str">
        <f t="shared" si="66"/>
        <v/>
      </c>
      <c r="AB238" s="120" t="str">
        <f t="shared" si="66"/>
        <v/>
      </c>
      <c r="AC238" s="120" t="str">
        <f t="shared" si="66"/>
        <v/>
      </c>
      <c r="AD238" s="120" t="str">
        <f t="shared" si="66"/>
        <v/>
      </c>
      <c r="AE238" s="120" t="str">
        <f t="shared" si="66"/>
        <v/>
      </c>
      <c r="AF238" s="120" t="str">
        <f t="shared" si="66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4">
      <iconSet iconSet="3TrafficLights2" reverse="1">
        <cfvo type="percent" val="0"/>
        <cfvo type="num" val="1"/>
        <cfvo type="num" val="1"/>
      </iconSet>
    </cfRule>
  </conditionalFormatting>
  <conditionalFormatting sqref="C57:L59 C63:D67 M58:M59 Z85:AA91 AB81:AF81 B81:R81 C56:AF56 B82:AF83 D193:AF199 B193:B199 C68:AF72 AB84:AF91 B9:AF10 B191:AF191 B53:B72 AG73 AB94:AF99 U212:AF212 B84:C91 B94:C99 C60:M61 B36:L36 N58:N61 B73:AF80 M53:W55 M37:U37 M39:U42 M11:W13 U40:W42 N45:W48 O58:W67 Z11:AE11 Z53:AF55 Z40:AE43 AB16:AF26 AB28:AF31 AB36:AF36 AB12:AF14 AF57:AF67">
    <cfRule type="expression" dxfId="523" priority="310">
      <formula>B$9&gt;=20/24</formula>
    </cfRule>
    <cfRule type="expression" dxfId="522" priority="311">
      <formula>AND(B$9&gt;=14/24,B$9&lt;20/24)</formula>
    </cfRule>
    <cfRule type="expression" dxfId="521" priority="312">
      <formula>AND(B$9&gt;=8/24,B$9&lt;14/24)</formula>
    </cfRule>
    <cfRule type="expression" dxfId="520" priority="313">
      <formula>B$9&lt;8/24</formula>
    </cfRule>
  </conditionalFormatting>
  <conditionalFormatting sqref="AL4:AL6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M57:U57">
    <cfRule type="expression" dxfId="519" priority="305">
      <formula>M$9&gt;=20/24</formula>
    </cfRule>
    <cfRule type="expression" dxfId="518" priority="306">
      <formula>AND(M$9&gt;=14/24,M$9&lt;20/24)</formula>
    </cfRule>
    <cfRule type="expression" dxfId="517" priority="307">
      <formula>AND(M$9&gt;=8/24,M$9&lt;14/24)</formula>
    </cfRule>
    <cfRule type="expression" dxfId="516" priority="308">
      <formula>M$9&lt;8/24</formula>
    </cfRule>
  </conditionalFormatting>
  <conditionalFormatting sqref="M43:U43">
    <cfRule type="expression" dxfId="515" priority="301">
      <formula>M$9&gt;=20/24</formula>
    </cfRule>
    <cfRule type="expression" dxfId="514" priority="302">
      <formula>AND(M$9&gt;=14/24,M$9&lt;20/24)</formula>
    </cfRule>
    <cfRule type="expression" dxfId="513" priority="303">
      <formula>AND(M$9&gt;=8/24,M$9&lt;14/24)</formula>
    </cfRule>
    <cfRule type="expression" dxfId="512" priority="304">
      <formula>M$9&lt;8/24</formula>
    </cfRule>
  </conditionalFormatting>
  <conditionalFormatting sqref="AB32:AF32">
    <cfRule type="expression" dxfId="511" priority="297">
      <formula>AB$9&gt;=20/24</formula>
    </cfRule>
    <cfRule type="expression" dxfId="510" priority="298">
      <formula>AND(AB$9&gt;=14/24,AB$9&lt;20/24)</formula>
    </cfRule>
    <cfRule type="expression" dxfId="509" priority="299">
      <formula>AND(AB$9&gt;=8/24,AB$9&lt;14/24)</formula>
    </cfRule>
    <cfRule type="expression" dxfId="508" priority="300">
      <formula>AB$9&lt;8/24</formula>
    </cfRule>
  </conditionalFormatting>
  <conditionalFormatting sqref="S39:W39 Z39:AE39">
    <cfRule type="expression" dxfId="507" priority="293">
      <formula>S$9&gt;=20/24</formula>
    </cfRule>
    <cfRule type="expression" dxfId="506" priority="294">
      <formula>AND(S$9&gt;=14/24,S$9&lt;20/24)</formula>
    </cfRule>
    <cfRule type="expression" dxfId="505" priority="295">
      <formula>AND(S$9&gt;=8/24,S$9&lt;14/24)</formula>
    </cfRule>
    <cfRule type="expression" dxfId="504" priority="296">
      <formula>S$9&lt;8/24</formula>
    </cfRule>
  </conditionalFormatting>
  <conditionalFormatting sqref="V57:W57 Z57:AE57">
    <cfRule type="expression" dxfId="503" priority="289">
      <formula>V$9&gt;=20/24</formula>
    </cfRule>
    <cfRule type="expression" dxfId="502" priority="290">
      <formula>AND(V$9&gt;=14/24,V$9&lt;20/24)</formula>
    </cfRule>
    <cfRule type="expression" dxfId="501" priority="291">
      <formula>AND(V$9&gt;=8/24,V$9&lt;14/24)</formula>
    </cfRule>
    <cfRule type="expression" dxfId="500" priority="292">
      <formula>V$9&lt;8/24</formula>
    </cfRule>
  </conditionalFormatting>
  <conditionalFormatting sqref="S81:AA81">
    <cfRule type="expression" dxfId="499" priority="285">
      <formula>S$9&gt;=20/24</formula>
    </cfRule>
    <cfRule type="expression" dxfId="498" priority="286">
      <formula>AND(S$9&gt;=14/24,S$9&lt;20/24)</formula>
    </cfRule>
    <cfRule type="expression" dxfId="497" priority="287">
      <formula>AND(S$9&gt;=8/24,S$9&lt;14/24)</formula>
    </cfRule>
    <cfRule type="expression" dxfId="496" priority="288">
      <formula>S$9&lt;8/24</formula>
    </cfRule>
  </conditionalFormatting>
  <conditionalFormatting sqref="V84:W84 Z84:AA84">
    <cfRule type="expression" dxfId="495" priority="281">
      <formula>V$9&gt;=20/24</formula>
    </cfRule>
    <cfRule type="expression" dxfId="494" priority="282">
      <formula>AND(V$9&gt;=14/24,V$9&lt;20/24)</formula>
    </cfRule>
    <cfRule type="expression" dxfId="493" priority="283">
      <formula>AND(V$9&gt;=8/24,V$9&lt;14/24)</formula>
    </cfRule>
    <cfRule type="expression" dxfId="492" priority="284">
      <formula>V$9&lt;8/24</formula>
    </cfRule>
  </conditionalFormatting>
  <conditionalFormatting sqref="M49:W49">
    <cfRule type="expression" dxfId="491" priority="273">
      <formula>M$9&gt;=20/24</formula>
    </cfRule>
    <cfRule type="expression" dxfId="490" priority="274">
      <formula>AND(M$9&gt;=14/24,M$9&lt;20/24)</formula>
    </cfRule>
    <cfRule type="expression" dxfId="489" priority="275">
      <formula>AND(M$9&gt;=8/24,M$9&lt;14/24)</formula>
    </cfRule>
    <cfRule type="expression" dxfId="488" priority="276">
      <formula>M$9&lt;8/24</formula>
    </cfRule>
  </conditionalFormatting>
  <conditionalFormatting sqref="M50:W50">
    <cfRule type="expression" dxfId="487" priority="269">
      <formula>M$9&gt;=20/24</formula>
    </cfRule>
    <cfRule type="expression" dxfId="486" priority="270">
      <formula>AND(M$9&gt;=14/24,M$9&lt;20/24)</formula>
    </cfRule>
    <cfRule type="expression" dxfId="485" priority="271">
      <formula>AND(M$9&gt;=8/24,M$9&lt;14/24)</formula>
    </cfRule>
    <cfRule type="expression" dxfId="484" priority="272">
      <formula>M$9&lt;8/24</formula>
    </cfRule>
  </conditionalFormatting>
  <conditionalFormatting sqref="M45:W48">
    <cfRule type="expression" dxfId="483" priority="265">
      <formula>M$9&gt;=20/24</formula>
    </cfRule>
    <cfRule type="expression" dxfId="482" priority="266">
      <formula>AND(M$9&gt;=14/24,M$9&lt;20/24)</formula>
    </cfRule>
    <cfRule type="expression" dxfId="481" priority="267">
      <formula>AND(M$9&gt;=8/24,M$9&lt;14/24)</formula>
    </cfRule>
    <cfRule type="expression" dxfId="480" priority="268">
      <formula>M$9&lt;8/24</formula>
    </cfRule>
  </conditionalFormatting>
  <conditionalFormatting sqref="V37:W37 Z37:AE37">
    <cfRule type="expression" dxfId="479" priority="261">
      <formula>V$9&gt;=20/24</formula>
    </cfRule>
    <cfRule type="expression" dxfId="478" priority="262">
      <formula>AND(V$9&gt;=14/24,V$9&lt;20/24)</formula>
    </cfRule>
    <cfRule type="expression" dxfId="477" priority="263">
      <formula>AND(V$9&gt;=8/24,V$9&lt;14/24)</formula>
    </cfRule>
    <cfRule type="expression" dxfId="476" priority="264">
      <formula>V$9&lt;8/24</formula>
    </cfRule>
  </conditionalFormatting>
  <conditionalFormatting sqref="AB35:AF35">
    <cfRule type="expression" dxfId="475" priority="257">
      <formula>AB$9&gt;=20/24</formula>
    </cfRule>
    <cfRule type="expression" dxfId="474" priority="258">
      <formula>AND(AB$9&gt;=14/24,AB$9&lt;20/24)</formula>
    </cfRule>
    <cfRule type="expression" dxfId="473" priority="259">
      <formula>AND(AB$9&gt;=8/24,AB$9&lt;14/24)</formula>
    </cfRule>
    <cfRule type="expression" dxfId="472" priority="260">
      <formula>AB$9&lt;8/24</formula>
    </cfRule>
  </conditionalFormatting>
  <conditionalFormatting sqref="S42:U43 U43:W43 S45:W48 AB45:AF48">
    <cfRule type="expression" dxfId="471" priority="253">
      <formula>S$9&gt;=20/24</formula>
    </cfRule>
    <cfRule type="expression" dxfId="470" priority="254">
      <formula>AND(S$9&gt;=14/24,S$9&lt;20/24)</formula>
    </cfRule>
    <cfRule type="expression" dxfId="469" priority="255">
      <formula>AND(S$9&gt;=8/24,S$9&lt;14/24)</formula>
    </cfRule>
    <cfRule type="expression" dxfId="468" priority="256">
      <formula>S$9&lt;8/24</formula>
    </cfRule>
  </conditionalFormatting>
  <conditionalFormatting sqref="S49:W49 AB49:AF49">
    <cfRule type="expression" dxfId="467" priority="249">
      <formula>S$9&gt;=20/24</formula>
    </cfRule>
    <cfRule type="expression" dxfId="466" priority="250">
      <formula>AND(S$9&gt;=14/24,S$9&lt;20/24)</formula>
    </cfRule>
    <cfRule type="expression" dxfId="465" priority="251">
      <formula>AND(S$9&gt;=8/24,S$9&lt;14/24)</formula>
    </cfRule>
    <cfRule type="expression" dxfId="464" priority="252">
      <formula>S$9&lt;8/24</formula>
    </cfRule>
  </conditionalFormatting>
  <conditionalFormatting sqref="S50:W50 AB50:AF50">
    <cfRule type="expression" dxfId="463" priority="245">
      <formula>S$9&gt;=20/24</formula>
    </cfRule>
    <cfRule type="expression" dxfId="462" priority="246">
      <formula>AND(S$9&gt;=14/24,S$9&lt;20/24)</formula>
    </cfRule>
    <cfRule type="expression" dxfId="461" priority="247">
      <formula>AND(S$9&gt;=8/24,S$9&lt;14/24)</formula>
    </cfRule>
    <cfRule type="expression" dxfId="460" priority="248">
      <formula>S$9&lt;8/24</formula>
    </cfRule>
  </conditionalFormatting>
  <conditionalFormatting sqref="Z60:AB61 AB62:AB67 AC60:AE67">
    <cfRule type="expression" dxfId="459" priority="241">
      <formula>Z$9&gt;=20/24</formula>
    </cfRule>
    <cfRule type="expression" dxfId="458" priority="242">
      <formula>AND(Z$9&gt;=14/24,Z$9&lt;20/24)</formula>
    </cfRule>
    <cfRule type="expression" dxfId="457" priority="243">
      <formula>AND(Z$9&gt;=8/24,Z$9&lt;14/24)</formula>
    </cfRule>
    <cfRule type="expression" dxfId="456" priority="244">
      <formula>Z$9&lt;8/24</formula>
    </cfRule>
  </conditionalFormatting>
  <conditionalFormatting sqref="J62:L67 C62:I62">
    <cfRule type="expression" dxfId="455" priority="237">
      <formula>C$9&gt;=20/24</formula>
    </cfRule>
    <cfRule type="expression" dxfId="454" priority="238">
      <formula>AND(C$9&gt;=14/24,C$9&lt;20/24)</formula>
    </cfRule>
    <cfRule type="expression" dxfId="453" priority="239">
      <formula>AND(C$9&gt;=8/24,C$9&lt;14/24)</formula>
    </cfRule>
    <cfRule type="expression" dxfId="452" priority="240">
      <formula>C$9&lt;8/24</formula>
    </cfRule>
  </conditionalFormatting>
  <conditionalFormatting sqref="V94:AA97">
    <cfRule type="expression" dxfId="451" priority="233">
      <formula>V$9&gt;=20/24</formula>
    </cfRule>
    <cfRule type="expression" dxfId="450" priority="234">
      <formula>AND(V$9&gt;=14/24,V$9&lt;20/24)</formula>
    </cfRule>
    <cfRule type="expression" dxfId="449" priority="235">
      <formula>AND(V$9&gt;=8/24,V$9&lt;14/24)</formula>
    </cfRule>
    <cfRule type="expression" dxfId="448" priority="236">
      <formula>V$9&lt;8/24</formula>
    </cfRule>
  </conditionalFormatting>
  <conditionalFormatting sqref="B11:B32 C11:H14 C16:L32 B34:L36 I14:L14 I11:W13 B37:W37 B38:AF38 B52:AF52 B39:W51 Y51:AG51 B56:AF56 B53:W55 Z39:AD39 Z40:AA43 Z11:AF11 AB40:AD50 Z53:AF55 Z37:AF37 AB12:AF32 AB34:AF36 AE39:AF50">
    <cfRule type="expression" dxfId="447" priority="232">
      <formula>B11&gt;$AG11</formula>
    </cfRule>
  </conditionalFormatting>
  <conditionalFormatting sqref="A100:A156 A84:A97 A11:A14 A16:A32 A45:A72 A80:A82 A74:A78 A35:A43 A169:A199">
    <cfRule type="expression" dxfId="446" priority="231">
      <formula>$AH11=0</formula>
    </cfRule>
  </conditionalFormatting>
  <conditionalFormatting sqref="V98:AA98">
    <cfRule type="expression" dxfId="445" priority="227">
      <formula>V$9&gt;=20/24</formula>
    </cfRule>
    <cfRule type="expression" dxfId="444" priority="228">
      <formula>AND(V$9&gt;=14/24,V$9&lt;20/24)</formula>
    </cfRule>
    <cfRule type="expression" dxfId="443" priority="229">
      <formula>AND(V$9&gt;=8/24,V$9&lt;14/24)</formula>
    </cfRule>
    <cfRule type="expression" dxfId="442" priority="230">
      <formula>V$9&lt;8/24</formula>
    </cfRule>
  </conditionalFormatting>
  <conditionalFormatting sqref="A98">
    <cfRule type="expression" dxfId="441" priority="226">
      <formula>$AH98=0</formula>
    </cfRule>
  </conditionalFormatting>
  <conditionalFormatting sqref="E63:I67">
    <cfRule type="expression" dxfId="440" priority="218">
      <formula>E$9&gt;=20/24</formula>
    </cfRule>
    <cfRule type="expression" dxfId="439" priority="219">
      <formula>AND(E$9&gt;=14/24,E$9&lt;20/24)</formula>
    </cfRule>
    <cfRule type="expression" dxfId="438" priority="220">
      <formula>AND(E$9&gt;=8/24,E$9&lt;14/24)</formula>
    </cfRule>
    <cfRule type="expression" dxfId="437" priority="221">
      <formula>E$9&lt;8/24</formula>
    </cfRule>
  </conditionalFormatting>
  <conditionalFormatting sqref="M62:N67">
    <cfRule type="expression" dxfId="436" priority="214">
      <formula>M$9&gt;=20/24</formula>
    </cfRule>
    <cfRule type="expression" dxfId="435" priority="215">
      <formula>AND(M$9&gt;=14/24,M$9&lt;20/24)</formula>
    </cfRule>
    <cfRule type="expression" dxfId="434" priority="216">
      <formula>AND(M$9&gt;=8/24,M$9&lt;14/24)</formula>
    </cfRule>
    <cfRule type="expression" dxfId="433" priority="217">
      <formula>M$9&lt;8/24</formula>
    </cfRule>
  </conditionalFormatting>
  <conditionalFormatting sqref="AL32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AB34:AF34">
    <cfRule type="expression" dxfId="432" priority="209">
      <formula>AB$9&gt;=20/24</formula>
    </cfRule>
    <cfRule type="expression" dxfId="431" priority="210">
      <formula>AND(AB$9&gt;=14/24,AB$9&lt;20/24)</formula>
    </cfRule>
    <cfRule type="expression" dxfId="430" priority="211">
      <formula>AND(AB$9&gt;=8/24,AB$9&lt;14/24)</formula>
    </cfRule>
    <cfRule type="expression" dxfId="429" priority="212">
      <formula>AB$9&lt;8/24</formula>
    </cfRule>
  </conditionalFormatting>
  <conditionalFormatting sqref="A34">
    <cfRule type="expression" dxfId="428" priority="200">
      <formula>$AH34=0</formula>
    </cfRule>
  </conditionalFormatting>
  <conditionalFormatting sqref="A83">
    <cfRule type="expression" dxfId="427" priority="199">
      <formula>$AH83=0</formula>
    </cfRule>
  </conditionalFormatting>
  <conditionalFormatting sqref="AB15:AF15">
    <cfRule type="expression" dxfId="426" priority="195">
      <formula>AB$9&gt;=20/24</formula>
    </cfRule>
    <cfRule type="expression" dxfId="425" priority="196">
      <formula>AND(AB$9&gt;=14/24,AB$9&lt;20/24)</formula>
    </cfRule>
    <cfRule type="expression" dxfId="424" priority="197">
      <formula>AND(AB$9&gt;=8/24,AB$9&lt;14/24)</formula>
    </cfRule>
    <cfRule type="expression" dxfId="423" priority="198">
      <formula>AB$9&lt;8/24</formula>
    </cfRule>
  </conditionalFormatting>
  <conditionalFormatting sqref="C15:L15">
    <cfRule type="expression" dxfId="422" priority="190">
      <formula>C15&gt;$AG15</formula>
    </cfRule>
  </conditionalFormatting>
  <conditionalFormatting sqref="A15">
    <cfRule type="expression" dxfId="421" priority="189">
      <formula>$AH15=0</formula>
    </cfRule>
  </conditionalFormatting>
  <conditionalFormatting sqref="A163:A168">
    <cfRule type="expression" dxfId="420" priority="188">
      <formula>$AH163=0</formula>
    </cfRule>
  </conditionalFormatting>
  <conditionalFormatting sqref="A157:A162">
    <cfRule type="expression" dxfId="419" priority="187">
      <formula>$AH157=0</formula>
    </cfRule>
  </conditionalFormatting>
  <conditionalFormatting sqref="AB44:AE44">
    <cfRule type="expression" dxfId="418" priority="183">
      <formula>AB$9&gt;=20/24</formula>
    </cfRule>
    <cfRule type="expression" dxfId="417" priority="184">
      <formula>AND(AB$9&gt;=14/24,AB$9&lt;20/24)</formula>
    </cfRule>
    <cfRule type="expression" dxfId="416" priority="185">
      <formula>AND(AB$9&gt;=8/24,AB$9&lt;14/24)</formula>
    </cfRule>
    <cfRule type="expression" dxfId="415" priority="186">
      <formula>AB$9&lt;8/24</formula>
    </cfRule>
  </conditionalFormatting>
  <conditionalFormatting sqref="M44:W44">
    <cfRule type="expression" dxfId="414" priority="179">
      <formula>M$9&gt;=20/24</formula>
    </cfRule>
    <cfRule type="expression" dxfId="413" priority="180">
      <formula>AND(M$9&gt;=14/24,M$9&lt;20/24)</formula>
    </cfRule>
    <cfRule type="expression" dxfId="412" priority="181">
      <formula>AND(M$9&gt;=8/24,M$9&lt;14/24)</formula>
    </cfRule>
    <cfRule type="expression" dxfId="411" priority="182">
      <formula>M$9&lt;8/24</formula>
    </cfRule>
  </conditionalFormatting>
  <conditionalFormatting sqref="S44:W44">
    <cfRule type="expression" dxfId="410" priority="175">
      <formula>S$9&gt;=20/24</formula>
    </cfRule>
    <cfRule type="expression" dxfId="409" priority="176">
      <formula>AND(S$9&gt;=14/24,S$9&lt;20/24)</formula>
    </cfRule>
    <cfRule type="expression" dxfId="408" priority="177">
      <formula>AND(S$9&gt;=8/24,S$9&lt;14/24)</formula>
    </cfRule>
    <cfRule type="expression" dxfId="407" priority="178">
      <formula>S$9&lt;8/24</formula>
    </cfRule>
  </conditionalFormatting>
  <conditionalFormatting sqref="A44">
    <cfRule type="expression" dxfId="406" priority="174">
      <formula>$AH44=0</formula>
    </cfRule>
  </conditionalFormatting>
  <conditionalFormatting sqref="A79">
    <cfRule type="expression" dxfId="405" priority="173">
      <formula>$AH79=0</formula>
    </cfRule>
  </conditionalFormatting>
  <conditionalFormatting sqref="A73">
    <cfRule type="expression" dxfId="404" priority="172">
      <formula>$AH73=0</formula>
    </cfRule>
  </conditionalFormatting>
  <conditionalFormatting sqref="AL34:AL35 AL7:AL31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V85:W91">
    <cfRule type="expression" dxfId="403" priority="164">
      <formula>V$9&gt;=20/24</formula>
    </cfRule>
    <cfRule type="expression" dxfId="402" priority="165">
      <formula>AND(V$9&gt;=14/24,V$9&lt;20/24)</formula>
    </cfRule>
    <cfRule type="expression" dxfId="401" priority="166">
      <formula>AND(V$9&gt;=8/24,V$9&lt;14/24)</formula>
    </cfRule>
    <cfRule type="expression" dxfId="400" priority="167">
      <formula>V$9&lt;8/24</formula>
    </cfRule>
  </conditionalFormatting>
  <conditionalFormatting sqref="D84:U91">
    <cfRule type="expression" dxfId="399" priority="160">
      <formula>D$9&gt;=20/24</formula>
    </cfRule>
    <cfRule type="expression" dxfId="398" priority="161">
      <formula>AND(D$9&gt;=14/24,D$9&lt;20/24)</formula>
    </cfRule>
    <cfRule type="expression" dxfId="397" priority="162">
      <formula>AND(D$9&gt;=8/24,D$9&lt;14/24)</formula>
    </cfRule>
    <cfRule type="expression" dxfId="396" priority="163">
      <formula>D$9&lt;8/24</formula>
    </cfRule>
  </conditionalFormatting>
  <conditionalFormatting sqref="D94:F94 D95:M97">
    <cfRule type="expression" dxfId="395" priority="152">
      <formula>D$9&gt;=20/24</formula>
    </cfRule>
    <cfRule type="expression" dxfId="394" priority="153">
      <formula>AND(D$9&gt;=14/24,D$9&lt;20/24)</formula>
    </cfRule>
    <cfRule type="expression" dxfId="393" priority="154">
      <formula>AND(D$9&gt;=8/24,D$9&lt;14/24)</formula>
    </cfRule>
    <cfRule type="expression" dxfId="392" priority="155">
      <formula>D$9&lt;8/24</formula>
    </cfRule>
  </conditionalFormatting>
  <conditionalFormatting sqref="N95:R97 O94:R94 S94:U97">
    <cfRule type="expression" dxfId="391" priority="148">
      <formula>N$9&gt;=20/24</formula>
    </cfRule>
    <cfRule type="expression" dxfId="390" priority="149">
      <formula>AND(N$9&gt;=14/24,N$9&lt;20/24)</formula>
    </cfRule>
    <cfRule type="expression" dxfId="389" priority="150">
      <formula>AND(N$9&gt;=8/24,N$9&lt;14/24)</formula>
    </cfRule>
    <cfRule type="expression" dxfId="388" priority="151">
      <formula>N$9&lt;8/24</formula>
    </cfRule>
  </conditionalFormatting>
  <conditionalFormatting sqref="D98:M98">
    <cfRule type="expression" dxfId="387" priority="140">
      <formula>D$9&gt;=20/24</formula>
    </cfRule>
    <cfRule type="expression" dxfId="386" priority="141">
      <formula>AND(D$9&gt;=14/24,D$9&lt;20/24)</formula>
    </cfRule>
    <cfRule type="expression" dxfId="385" priority="142">
      <formula>AND(D$9&gt;=8/24,D$9&lt;14/24)</formula>
    </cfRule>
    <cfRule type="expression" dxfId="384" priority="143">
      <formula>D$9&lt;8/24</formula>
    </cfRule>
  </conditionalFormatting>
  <conditionalFormatting sqref="N98:U98">
    <cfRule type="expression" dxfId="383" priority="136">
      <formula>N$9&gt;=20/24</formula>
    </cfRule>
    <cfRule type="expression" dxfId="382" priority="137">
      <formula>AND(N$9&gt;=14/24,N$9&lt;20/24)</formula>
    </cfRule>
    <cfRule type="expression" dxfId="381" priority="138">
      <formula>AND(N$9&gt;=8/24,N$9&lt;14/24)</formula>
    </cfRule>
    <cfRule type="expression" dxfId="380" priority="139">
      <formula>N$9&lt;8/24</formula>
    </cfRule>
  </conditionalFormatting>
  <conditionalFormatting sqref="M94:N94">
    <cfRule type="expression" dxfId="379" priority="128">
      <formula>M$9&gt;=20/24</formula>
    </cfRule>
    <cfRule type="expression" dxfId="378" priority="129">
      <formula>AND(M$9&gt;=14/24,M$9&lt;20/24)</formula>
    </cfRule>
    <cfRule type="expression" dxfId="377" priority="130">
      <formula>AND(M$9&gt;=8/24,M$9&lt;14/24)</formula>
    </cfRule>
    <cfRule type="expression" dxfId="376" priority="131">
      <formula>M$9&lt;8/24</formula>
    </cfRule>
  </conditionalFormatting>
  <conditionalFormatting sqref="G94:L94">
    <cfRule type="expression" dxfId="375" priority="124">
      <formula>G$9&gt;=20/24</formula>
    </cfRule>
    <cfRule type="expression" dxfId="374" priority="125">
      <formula>AND(G$9&gt;=14/24,G$9&lt;20/24)</formula>
    </cfRule>
    <cfRule type="expression" dxfId="373" priority="126">
      <formula>AND(G$9&gt;=8/24,G$9&lt;14/24)</formula>
    </cfRule>
    <cfRule type="expression" dxfId="372" priority="127">
      <formula>G$9&lt;8/24</formula>
    </cfRule>
  </conditionalFormatting>
  <conditionalFormatting sqref="V94:W94">
    <cfRule type="expression" dxfId="371" priority="120">
      <formula>V$9&gt;=20/24</formula>
    </cfRule>
    <cfRule type="expression" dxfId="370" priority="121">
      <formula>AND(V$9&gt;=14/24,V$9&lt;20/24)</formula>
    </cfRule>
    <cfRule type="expression" dxfId="369" priority="122">
      <formula>AND(V$9&gt;=8/24,V$9&lt;14/24)</formula>
    </cfRule>
    <cfRule type="expression" dxfId="368" priority="123">
      <formula>V$9&lt;8/24</formula>
    </cfRule>
  </conditionalFormatting>
  <conditionalFormatting sqref="N94:U94">
    <cfRule type="expression" dxfId="367" priority="116">
      <formula>N$9&gt;=20/24</formula>
    </cfRule>
    <cfRule type="expression" dxfId="366" priority="117">
      <formula>AND(N$9&gt;=14/24,N$9&lt;20/24)</formula>
    </cfRule>
    <cfRule type="expression" dxfId="365" priority="118">
      <formula>AND(N$9&gt;=8/24,N$9&lt;14/24)</formula>
    </cfRule>
    <cfRule type="expression" dxfId="364" priority="119">
      <formula>N$9&lt;8/24</formula>
    </cfRule>
  </conditionalFormatting>
  <conditionalFormatting sqref="V99:AA99">
    <cfRule type="expression" dxfId="363" priority="112">
      <formula>V$9&gt;=20/24</formula>
    </cfRule>
    <cfRule type="expression" dxfId="362" priority="113">
      <formula>AND(V$9&gt;=14/24,V$9&lt;20/24)</formula>
    </cfRule>
    <cfRule type="expression" dxfId="361" priority="114">
      <formula>AND(V$9&gt;=8/24,V$9&lt;14/24)</formula>
    </cfRule>
    <cfRule type="expression" dxfId="360" priority="115">
      <formula>V$9&lt;8/24</formula>
    </cfRule>
  </conditionalFormatting>
  <conditionalFormatting sqref="A99">
    <cfRule type="expression" dxfId="359" priority="111">
      <formula>$AH99=0</formula>
    </cfRule>
  </conditionalFormatting>
  <conditionalFormatting sqref="D99:M99">
    <cfRule type="expression" dxfId="358" priority="107">
      <formula>D$9&gt;=20/24</formula>
    </cfRule>
    <cfRule type="expression" dxfId="357" priority="108">
      <formula>AND(D$9&gt;=14/24,D$9&lt;20/24)</formula>
    </cfRule>
    <cfRule type="expression" dxfId="356" priority="109">
      <formula>AND(D$9&gt;=8/24,D$9&lt;14/24)</formula>
    </cfRule>
    <cfRule type="expression" dxfId="355" priority="110">
      <formula>D$9&lt;8/24</formula>
    </cfRule>
  </conditionalFormatting>
  <conditionalFormatting sqref="N99:U99">
    <cfRule type="expression" dxfId="354" priority="103">
      <formula>N$9&gt;=20/24</formula>
    </cfRule>
    <cfRule type="expression" dxfId="353" priority="104">
      <formula>AND(N$9&gt;=14/24,N$9&lt;20/24)</formula>
    </cfRule>
    <cfRule type="expression" dxfId="352" priority="105">
      <formula>AND(N$9&gt;=8/24,N$9&lt;14/24)</formula>
    </cfRule>
    <cfRule type="expression" dxfId="351" priority="106">
      <formula>N$9&lt;8/24</formula>
    </cfRule>
  </conditionalFormatting>
  <conditionalFormatting sqref="AB58:AE59">
    <cfRule type="expression" dxfId="350" priority="83">
      <formula>AB$9&gt;=20/24</formula>
    </cfRule>
    <cfRule type="expression" dxfId="349" priority="84">
      <formula>AND(AB$9&gt;=14/24,AB$9&lt;20/24)</formula>
    </cfRule>
    <cfRule type="expression" dxfId="348" priority="85">
      <formula>AND(AB$9&gt;=8/24,AB$9&lt;14/24)</formula>
    </cfRule>
    <cfRule type="expression" dxfId="347" priority="86">
      <formula>AB$9&lt;8/24</formula>
    </cfRule>
  </conditionalFormatting>
  <conditionalFormatting sqref="AL33">
    <cfRule type="iconSet" priority="7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46" priority="317">
      <formula>C$9&gt;=20/24</formula>
    </cfRule>
    <cfRule type="expression" dxfId="345" priority="318">
      <formula>AND(C$9&gt;=14/24,C$9&lt;20/24)</formula>
    </cfRule>
    <cfRule type="expression" dxfId="344" priority="319">
      <formula>AND(C$9&gt;=8/24,C$9&lt;14/24)</formula>
    </cfRule>
    <cfRule type="expression" dxfId="343" priority="320">
      <formula>C$9&lt;8/24</formula>
    </cfRule>
  </conditionalFormatting>
  <conditionalFormatting sqref="A200">
    <cfRule type="expression" dxfId="342" priority="321">
      <formula>$AH200=0</formula>
    </cfRule>
  </conditionalFormatting>
  <conditionalFormatting sqref="AG212">
    <cfRule type="expression" dxfId="341" priority="323">
      <formula>B$9&gt;=20/24</formula>
    </cfRule>
    <cfRule type="expression" dxfId="340" priority="324">
      <formula>AND(B$9&gt;=14/24,B$9&lt;20/24)</formula>
    </cfRule>
    <cfRule type="expression" dxfId="339" priority="325">
      <formula>AND(B$9&gt;=8/24,B$9&lt;14/24)</formula>
    </cfRule>
    <cfRule type="expression" dxfId="338" priority="326">
      <formula>B$9&lt;8/24</formula>
    </cfRule>
  </conditionalFormatting>
  <conditionalFormatting sqref="S8">
    <cfRule type="expression" dxfId="337" priority="72">
      <formula>U$9&gt;=20/24</formula>
    </cfRule>
    <cfRule type="expression" dxfId="336" priority="73">
      <formula>AND(U$9&gt;=14/24,U$9&lt;20/24)</formula>
    </cfRule>
    <cfRule type="expression" dxfId="335" priority="74">
      <formula>AND(U$9&gt;=8/24,U$9&lt;14/24)</formula>
    </cfRule>
    <cfRule type="expression" dxfId="334" priority="75">
      <formula>U$9&lt;8/24</formula>
    </cfRule>
  </conditionalFormatting>
  <conditionalFormatting sqref="AB8">
    <cfRule type="expression" dxfId="333" priority="68">
      <formula>AD$9&gt;=20/24</formula>
    </cfRule>
    <cfRule type="expression" dxfId="332" priority="69">
      <formula>AND(AD$9&gt;=14/24,AD$9&lt;20/24)</formula>
    </cfRule>
    <cfRule type="expression" dxfId="331" priority="70">
      <formula>AND(AD$9&gt;=8/24,AD$9&lt;14/24)</formula>
    </cfRule>
    <cfRule type="expression" dxfId="330" priority="71">
      <formula>AD$9&lt;8/24</formula>
    </cfRule>
  </conditionalFormatting>
  <conditionalFormatting sqref="AH212:AX212">
    <cfRule type="expression" dxfId="329" priority="327">
      <formula>AG$9&gt;=20/24</formula>
    </cfRule>
    <cfRule type="expression" dxfId="328" priority="328">
      <formula>AND(AG$9&gt;=14/24,AG$9&lt;20/24)</formula>
    </cfRule>
    <cfRule type="expression" dxfId="327" priority="329">
      <formula>AND(AG$9&gt;=8/24,AG$9&lt;14/24)</formula>
    </cfRule>
    <cfRule type="expression" dxfId="326" priority="330">
      <formula>AG$9&lt;8/24</formula>
    </cfRule>
  </conditionalFormatting>
  <conditionalFormatting sqref="T212">
    <cfRule type="expression" dxfId="325" priority="331">
      <formula>AX$9&gt;=20/24</formula>
    </cfRule>
    <cfRule type="expression" dxfId="324" priority="332">
      <formula>AND(AX$9&gt;=14/24,AX$9&lt;20/24)</formula>
    </cfRule>
    <cfRule type="expression" dxfId="323" priority="333">
      <formula>AND(AX$9&gt;=8/24,AX$9&lt;14/24)</formula>
    </cfRule>
    <cfRule type="expression" dxfId="322" priority="334">
      <formula>AX$9&lt;8/24</formula>
    </cfRule>
  </conditionalFormatting>
  <conditionalFormatting sqref="M16:W32 M36:W36 M14:W14">
    <cfRule type="expression" dxfId="321" priority="64">
      <formula>M$9&gt;=20/24</formula>
    </cfRule>
    <cfRule type="expression" dxfId="320" priority="65">
      <formula>AND(M$9&gt;=14/24,M$9&lt;20/24)</formula>
    </cfRule>
    <cfRule type="expression" dxfId="319" priority="66">
      <formula>AND(M$9&gt;=8/24,M$9&lt;14/24)</formula>
    </cfRule>
    <cfRule type="expression" dxfId="318" priority="67">
      <formula>M$9&lt;8/24</formula>
    </cfRule>
  </conditionalFormatting>
  <conditionalFormatting sqref="M35:W35">
    <cfRule type="expression" dxfId="317" priority="60">
      <formula>M$9&gt;=20/24</formula>
    </cfRule>
    <cfRule type="expression" dxfId="316" priority="61">
      <formula>AND(M$9&gt;=14/24,M$9&lt;20/24)</formula>
    </cfRule>
    <cfRule type="expression" dxfId="315" priority="62">
      <formula>AND(M$9&gt;=8/24,M$9&lt;14/24)</formula>
    </cfRule>
    <cfRule type="expression" dxfId="314" priority="63">
      <formula>M$9&lt;8/24</formula>
    </cfRule>
  </conditionalFormatting>
  <conditionalFormatting sqref="M16:W32 M34:W36 M14:W14">
    <cfRule type="expression" dxfId="313" priority="59">
      <formula>M14&gt;$AG14</formula>
    </cfRule>
  </conditionalFormatting>
  <conditionalFormatting sqref="M34:W34">
    <cfRule type="expression" dxfId="312" priority="55">
      <formula>M$9&gt;=20/24</formula>
    </cfRule>
    <cfRule type="expression" dxfId="311" priority="56">
      <formula>AND(M$9&gt;=14/24,M$9&lt;20/24)</formula>
    </cfRule>
    <cfRule type="expression" dxfId="310" priority="57">
      <formula>AND(M$9&gt;=8/24,M$9&lt;14/24)</formula>
    </cfRule>
    <cfRule type="expression" dxfId="309" priority="58">
      <formula>M$9&lt;8/24</formula>
    </cfRule>
  </conditionalFormatting>
  <conditionalFormatting sqref="M15:W15">
    <cfRule type="expression" dxfId="308" priority="51">
      <formula>M$9&gt;=20/24</formula>
    </cfRule>
    <cfRule type="expression" dxfId="307" priority="52">
      <formula>AND(M$9&gt;=14/24,M$9&lt;20/24)</formula>
    </cfRule>
    <cfRule type="expression" dxfId="306" priority="53">
      <formula>AND(M$9&gt;=8/24,M$9&lt;14/24)</formula>
    </cfRule>
    <cfRule type="expression" dxfId="305" priority="54">
      <formula>M$9&lt;8/24</formula>
    </cfRule>
  </conditionalFormatting>
  <conditionalFormatting sqref="M15:W15">
    <cfRule type="expression" dxfId="304" priority="50">
      <formula>M15&gt;$AG15</formula>
    </cfRule>
  </conditionalFormatting>
  <conditionalFormatting sqref="X84:Y84">
    <cfRule type="expression" dxfId="303" priority="28">
      <formula>X$9&gt;=20/24</formula>
    </cfRule>
    <cfRule type="expression" dxfId="302" priority="29">
      <formula>AND(X$9&gt;=14/24,X$9&lt;20/24)</formula>
    </cfRule>
    <cfRule type="expression" dxfId="301" priority="30">
      <formula>AND(X$9&gt;=8/24,X$9&lt;14/24)</formula>
    </cfRule>
    <cfRule type="expression" dxfId="300" priority="31">
      <formula>X$9&lt;8/24</formula>
    </cfRule>
  </conditionalFormatting>
  <conditionalFormatting sqref="X85:Y91">
    <cfRule type="expression" dxfId="299" priority="24">
      <formula>X$9&gt;=20/24</formula>
    </cfRule>
    <cfRule type="expression" dxfId="298" priority="25">
      <formula>AND(X$9&gt;=14/24,X$9&lt;20/24)</formula>
    </cfRule>
    <cfRule type="expression" dxfId="297" priority="26">
      <formula>AND(X$9&gt;=8/24,X$9&lt;14/24)</formula>
    </cfRule>
    <cfRule type="expression" dxfId="296" priority="27">
      <formula>X$9&lt;8/24</formula>
    </cfRule>
  </conditionalFormatting>
  <conditionalFormatting sqref="X11:Y37 Z12:AA36">
    <cfRule type="expression" dxfId="295" priority="20">
      <formula>X$9&gt;=20/24</formula>
    </cfRule>
    <cfRule type="expression" dxfId="294" priority="21">
      <formula>AND(X$9&gt;=14/24,X$9&lt;20/24)</formula>
    </cfRule>
    <cfRule type="expression" dxfId="293" priority="22">
      <formula>AND(X$9&gt;=8/24,X$9&lt;14/24)</formula>
    </cfRule>
    <cfRule type="expression" dxfId="292" priority="23">
      <formula>X$9&lt;8/24</formula>
    </cfRule>
  </conditionalFormatting>
  <conditionalFormatting sqref="X11:Y37 Z12:AA36">
    <cfRule type="expression" dxfId="291" priority="16">
      <formula>X$9&gt;=20/24</formula>
    </cfRule>
    <cfRule type="expression" dxfId="290" priority="17">
      <formula>AND(X$9&gt;=14/24,X$9&lt;20/24)</formula>
    </cfRule>
    <cfRule type="expression" dxfId="289" priority="18">
      <formula>AND(X$9&gt;=8/24,X$9&lt;14/24)</formula>
    </cfRule>
    <cfRule type="expression" dxfId="288" priority="19">
      <formula>X$9&lt;8/24</formula>
    </cfRule>
  </conditionalFormatting>
  <conditionalFormatting sqref="X39:Y50 Z44:AA50">
    <cfRule type="expression" dxfId="287" priority="12">
      <formula>X$9&gt;=20/24</formula>
    </cfRule>
    <cfRule type="expression" dxfId="286" priority="13">
      <formula>AND(X$9&gt;=14/24,X$9&lt;20/24)</formula>
    </cfRule>
    <cfRule type="expression" dxfId="285" priority="14">
      <formula>AND(X$9&gt;=8/24,X$9&lt;14/24)</formula>
    </cfRule>
    <cfRule type="expression" dxfId="284" priority="15">
      <formula>X$9&lt;8/24</formula>
    </cfRule>
  </conditionalFormatting>
  <conditionalFormatting sqref="X39:Y50 Z44:AA50">
    <cfRule type="expression" dxfId="283" priority="11">
      <formula>X39&gt;$AG39</formula>
    </cfRule>
  </conditionalFormatting>
  <conditionalFormatting sqref="X51">
    <cfRule type="expression" dxfId="282" priority="10">
      <formula>X51&gt;$AG51</formula>
    </cfRule>
  </conditionalFormatting>
  <conditionalFormatting sqref="X53:Y55">
    <cfRule type="expression" dxfId="281" priority="6">
      <formula>X$9&gt;=20/24</formula>
    </cfRule>
    <cfRule type="expression" dxfId="280" priority="7">
      <formula>AND(X$9&gt;=14/24,X$9&lt;20/24)</formula>
    </cfRule>
    <cfRule type="expression" dxfId="279" priority="8">
      <formula>AND(X$9&gt;=8/24,X$9&lt;14/24)</formula>
    </cfRule>
    <cfRule type="expression" dxfId="278" priority="9">
      <formula>X$9&lt;8/24</formula>
    </cfRule>
  </conditionalFormatting>
  <conditionalFormatting sqref="X53:Y55">
    <cfRule type="expression" dxfId="277" priority="5">
      <formula>X53&gt;$AG53</formula>
    </cfRule>
  </conditionalFormatting>
  <conditionalFormatting sqref="X57:Y67 Z62:AA67">
    <cfRule type="expression" dxfId="276" priority="1">
      <formula>X$9&gt;=20/24</formula>
    </cfRule>
    <cfRule type="expression" dxfId="275" priority="2">
      <formula>AND(X$9&gt;=14/24,X$9&lt;20/24)</formula>
    </cfRule>
    <cfRule type="expression" dxfId="274" priority="3">
      <formula>AND(X$9&gt;=8/24,X$9&lt;14/24)</formula>
    </cfRule>
    <cfRule type="expression" dxfId="273" priority="4">
      <formula>X$9&lt;8/24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9" id="{ED64B098-73F3-4DB2-BFCE-31BFC6CC68C0}">
            <xm:f>'2'!AA$9&gt;=20/24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0" id="{CF2C1CD0-2A72-467C-8917-720F0D5545B9}">
            <xm:f>AND('2'!AA$9&gt;=14/24,'2'!AA$9&lt;20/24)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1" id="{2109F480-0496-4C4C-A842-C520614A8934}">
            <xm:f>AND('2'!AA$9&gt;=8/24,'2'!AA$9&lt;14/24)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2" id="{CDAFE977-592B-4E43-8029-28609017F6C5}">
            <xm:f>'2'!AA$9&lt;8/24</xm:f>
            <x14:dxf>
              <fill>
                <patternFill>
                  <bgColor rgb="FFFFFF66"/>
                </patternFill>
              </fill>
            </x14:dxf>
          </x14:cfRule>
          <xm:sqref>AB33:AF33</xm:sqref>
        </x14:conditionalFormatting>
        <x14:conditionalFormatting xmlns:xm="http://schemas.microsoft.com/office/excel/2006/main">
          <x14:cfRule type="expression" priority="78" id="{C70D0C84-832F-417B-A87A-DC179458E8A8}">
            <xm:f>'2'!AA33&gt;'2'!$AG33</xm:f>
            <x14:dxf>
              <fill>
                <patternFill>
                  <bgColor rgb="FFFF0000"/>
                </patternFill>
              </fill>
            </x14:dxf>
          </x14:cfRule>
          <xm:sqref>AB33:AF33</xm:sqref>
        </x14:conditionalFormatting>
        <x14:conditionalFormatting xmlns:xm="http://schemas.microsoft.com/office/excel/2006/main">
          <x14:cfRule type="expression" priority="77" id="{0A5B6CC2-832D-47C9-AD18-2FB43B51D637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322" id="{D7E0D26C-EFE8-467C-9A5B-AEC34869274A}">
            <xm:f>'2'!AF33&gt;'2'!$AG33</xm:f>
            <x14:dxf>
              <fill>
                <patternFill>
                  <bgColor rgb="FFFF0000"/>
                </patternFill>
              </fill>
            </x14:dxf>
          </x14:cfRule>
          <xm:sqref>B33:L33</xm:sqref>
        </x14:conditionalFormatting>
        <x14:conditionalFormatting xmlns:xm="http://schemas.microsoft.com/office/excel/2006/main">
          <x14:cfRule type="expression" priority="46" id="{A2B1720E-3BA6-48DA-BF32-D61359EAC690}">
            <xm:f>'2'!L$9&gt;=20/24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7" id="{86EBCB90-F954-4DA1-A07E-6AC3D9536BB6}">
            <xm:f>AND('2'!L$9&gt;=14/24,'2'!L$9&lt;20/24)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8" id="{E2DE06CD-6D2F-47F9-8900-CB11376C324B}">
            <xm:f>AND('2'!L$9&gt;=8/24,'2'!L$9&lt;14/24)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9" id="{9B40FC75-C492-47A6-AA9B-8170D717CAFB}">
            <xm:f>'2'!L$9&lt;8/24</xm:f>
            <x14:dxf>
              <fill>
                <patternFill>
                  <bgColor rgb="FFFFFF66"/>
                </patternFill>
              </fill>
            </x14:dxf>
          </x14:cfRule>
          <xm:sqref>M33:W33</xm:sqref>
        </x14:conditionalFormatting>
        <x14:conditionalFormatting xmlns:xm="http://schemas.microsoft.com/office/excel/2006/main">
          <x14:cfRule type="expression" priority="45" id="{6AFD149B-0855-4CA8-BE94-4BF596AF1F01}">
            <xm:f>'2'!L33&gt;'2'!$AG33</xm:f>
            <x14:dxf>
              <fill>
                <patternFill>
                  <bgColor rgb="FFFF0000"/>
                </patternFill>
              </fill>
            </x14:dxf>
          </x14:cfRule>
          <xm:sqref>M33:W33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K34" sqref="K3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  <c r="AM1" s="3"/>
    </row>
    <row r="2" spans="1:88" ht="20.25" x14ac:dyDescent="0.25">
      <c r="A2" s="4"/>
      <c r="B2" s="195" t="s">
        <v>2</v>
      </c>
      <c r="C2" s="5"/>
      <c r="D2" s="197" t="s">
        <v>3</v>
      </c>
      <c r="E2" s="5"/>
      <c r="F2" s="197" t="s">
        <v>4</v>
      </c>
      <c r="G2" s="5"/>
      <c r="H2" s="197" t="s">
        <v>5</v>
      </c>
      <c r="I2" s="6"/>
      <c r="J2" s="19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6"/>
      <c r="C3" s="18"/>
      <c r="D3" s="198"/>
      <c r="E3" s="18"/>
      <c r="F3" s="198"/>
      <c r="G3" s="18"/>
      <c r="H3" s="198"/>
      <c r="I3" s="19"/>
      <c r="J3" s="19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00" t="e">
        <f ca="1">"2078/"&amp;"08/"&amp;INT(MID(CELL("filename",D6),FIND("]",CELL("filename",D6))+1,200))</f>
        <v>#VALUE!</v>
      </c>
      <c r="C4" s="200"/>
      <c r="D4" s="200"/>
      <c r="E4" s="201" t="str">
        <f ca="1">IFERROR([1]!DateBStoAD(B4),"")</f>
        <v/>
      </c>
      <c r="F4" s="202"/>
      <c r="G4" s="202"/>
      <c r="H4" s="202" t="str">
        <f ca="1">TEXT(E4,"dddd")</f>
        <v/>
      </c>
      <c r="I4" s="202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0</v>
      </c>
      <c r="C5" s="32">
        <f t="shared" si="0"/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>B68</f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3.54</v>
      </c>
      <c r="C7" s="37">
        <f t="shared" ref="C7:AF7" si="1">C75</f>
        <v>3.54</v>
      </c>
      <c r="D7" s="37">
        <f t="shared" si="1"/>
        <v>3.54</v>
      </c>
      <c r="E7" s="37">
        <f t="shared" si="1"/>
        <v>3.54</v>
      </c>
      <c r="F7" s="37">
        <f t="shared" si="1"/>
        <v>3.54</v>
      </c>
      <c r="G7" s="37">
        <f t="shared" si="1"/>
        <v>3.54</v>
      </c>
      <c r="H7" s="37">
        <f t="shared" si="1"/>
        <v>3.54</v>
      </c>
      <c r="I7" s="37">
        <f t="shared" si="1"/>
        <v>3.54</v>
      </c>
      <c r="J7" s="37">
        <f t="shared" si="1"/>
        <v>3.54</v>
      </c>
      <c r="K7" s="37">
        <f t="shared" si="1"/>
        <v>3.54</v>
      </c>
      <c r="L7" s="37">
        <f t="shared" si="1"/>
        <v>3.54</v>
      </c>
      <c r="M7" s="37">
        <f t="shared" si="1"/>
        <v>3.54</v>
      </c>
      <c r="N7" s="37">
        <f t="shared" si="1"/>
        <v>3.54</v>
      </c>
      <c r="O7" s="37">
        <f t="shared" si="1"/>
        <v>3.54</v>
      </c>
      <c r="P7" s="37">
        <f t="shared" si="1"/>
        <v>3.54</v>
      </c>
      <c r="Q7" s="37">
        <f t="shared" si="1"/>
        <v>3.54</v>
      </c>
      <c r="R7" s="37">
        <f t="shared" si="1"/>
        <v>3.54</v>
      </c>
      <c r="S7" s="37">
        <f t="shared" si="1"/>
        <v>3.54</v>
      </c>
      <c r="T7" s="37">
        <f t="shared" si="1"/>
        <v>3.54</v>
      </c>
      <c r="U7" s="37">
        <f t="shared" si="1"/>
        <v>3.54</v>
      </c>
      <c r="V7" s="37">
        <f t="shared" si="1"/>
        <v>3.54</v>
      </c>
      <c r="W7" s="37">
        <f t="shared" si="1"/>
        <v>3.54</v>
      </c>
      <c r="X7" s="37">
        <f t="shared" si="1"/>
        <v>3.54</v>
      </c>
      <c r="Y7" s="37">
        <f t="shared" si="1"/>
        <v>3.54</v>
      </c>
      <c r="Z7" s="37">
        <f t="shared" si="1"/>
        <v>3.54</v>
      </c>
      <c r="AA7" s="37">
        <f t="shared" si="1"/>
        <v>3.54</v>
      </c>
      <c r="AB7" s="37">
        <f t="shared" si="1"/>
        <v>3.54</v>
      </c>
      <c r="AC7" s="37">
        <f t="shared" si="1"/>
        <v>3.54</v>
      </c>
      <c r="AD7" s="37">
        <f t="shared" si="1"/>
        <v>3.54</v>
      </c>
      <c r="AE7" s="37">
        <f t="shared" si="1"/>
        <v>3.54</v>
      </c>
      <c r="AF7" s="37">
        <f t="shared" si="1"/>
        <v>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6" t="s">
        <v>14</v>
      </c>
      <c r="C8" s="227"/>
      <c r="D8" s="227"/>
      <c r="E8" s="227"/>
      <c r="F8" s="227"/>
      <c r="G8" s="227"/>
      <c r="H8" s="227"/>
      <c r="I8" s="227"/>
      <c r="J8" s="227"/>
      <c r="K8" s="227"/>
      <c r="L8" s="228"/>
      <c r="M8" s="206" t="s">
        <v>15</v>
      </c>
      <c r="N8" s="207"/>
      <c r="O8" s="207"/>
      <c r="P8" s="207"/>
      <c r="Q8" s="207"/>
      <c r="R8" s="220"/>
      <c r="S8" s="206" t="s">
        <v>16</v>
      </c>
      <c r="T8" s="207"/>
      <c r="U8" s="207"/>
      <c r="V8" s="207"/>
      <c r="W8" s="207"/>
      <c r="X8" s="207"/>
      <c r="Y8" s="207"/>
      <c r="Z8" s="207"/>
      <c r="AA8" s="220"/>
      <c r="AB8" s="206" t="s">
        <v>17</v>
      </c>
      <c r="AC8" s="207"/>
      <c r="AD8" s="207"/>
      <c r="AE8" s="207"/>
      <c r="AF8" s="220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13" t="s">
        <v>18</v>
      </c>
      <c r="B9" s="230">
        <v>0</v>
      </c>
      <c r="C9" s="208">
        <v>4.1666666666666664E-2</v>
      </c>
      <c r="D9" s="208">
        <v>8.3333333333333301E-2</v>
      </c>
      <c r="E9" s="208">
        <v>0.125</v>
      </c>
      <c r="F9" s="208">
        <v>0.16666666666666699</v>
      </c>
      <c r="G9" s="208">
        <v>0.20833333333333301</v>
      </c>
      <c r="H9" s="208">
        <v>0.22916666666666666</v>
      </c>
      <c r="I9" s="208">
        <v>0.25</v>
      </c>
      <c r="J9" s="208">
        <v>0.27083333333333331</v>
      </c>
      <c r="K9" s="208">
        <v>0.29166666666666669</v>
      </c>
      <c r="L9" s="208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08">
        <v>0.58333333333333304</v>
      </c>
      <c r="T9" s="208">
        <v>0.625</v>
      </c>
      <c r="U9" s="208">
        <v>0.66666666666666696</v>
      </c>
      <c r="V9" s="208">
        <v>0.70833333333333304</v>
      </c>
      <c r="W9" s="208">
        <v>0.72916666666666663</v>
      </c>
      <c r="X9" s="208">
        <v>0.75</v>
      </c>
      <c r="Y9" s="208">
        <v>0.77083333333333337</v>
      </c>
      <c r="Z9" s="208">
        <v>0.79166666666666663</v>
      </c>
      <c r="AA9" s="208">
        <v>0.8125</v>
      </c>
      <c r="AB9" s="208">
        <v>0.83333333333333337</v>
      </c>
      <c r="AC9" s="208">
        <v>0.85416666666666663</v>
      </c>
      <c r="AD9" s="208">
        <v>0.875</v>
      </c>
      <c r="AE9" s="208">
        <v>0.91666666666666696</v>
      </c>
      <c r="AF9" s="208">
        <v>0.95833333333333304</v>
      </c>
      <c r="AG9" s="21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14"/>
      <c r="B10" s="231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1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1"/>
      <c r="N11" s="51"/>
      <c r="O11" s="51"/>
      <c r="P11" s="51"/>
      <c r="Q11" s="51"/>
      <c r="R11" s="52"/>
      <c r="S11" s="51"/>
      <c r="T11" s="51"/>
      <c r="U11" s="51"/>
      <c r="V11" s="51"/>
      <c r="W11" s="51"/>
      <c r="X11" s="51"/>
      <c r="Y11" s="51"/>
      <c r="Z11" s="191"/>
      <c r="AA11" s="51"/>
      <c r="AB11" s="51"/>
      <c r="AC11" s="51"/>
      <c r="AD11" s="51"/>
      <c r="AE11" s="51"/>
      <c r="AF11" s="50"/>
      <c r="AG11" s="55">
        <v>456</v>
      </c>
      <c r="AH11" s="56">
        <f>MAX(B11:AF11)</f>
        <v>0</v>
      </c>
      <c r="AI11" s="57">
        <f>MIN(B11:AF11)</f>
        <v>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60"/>
      <c r="T12" s="60"/>
      <c r="U12" s="60"/>
      <c r="V12" s="60"/>
      <c r="W12" s="60"/>
      <c r="X12" s="60"/>
      <c r="Y12" s="60"/>
      <c r="Z12" s="51"/>
      <c r="AA12" s="51"/>
      <c r="AB12" s="51"/>
      <c r="AC12" s="51"/>
      <c r="AD12" s="51"/>
      <c r="AE12" s="51"/>
      <c r="AF12" s="50"/>
      <c r="AG12" s="61">
        <v>60</v>
      </c>
      <c r="AH12" s="56">
        <f t="shared" ref="AH12:AH75" si="2">MAX(B12:AF12)</f>
        <v>0</v>
      </c>
      <c r="AI12" s="57">
        <f t="shared" ref="AI12:AI75" si="3">MIN(B12:AF12)</f>
        <v>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60"/>
      <c r="T13" s="60"/>
      <c r="U13" s="60"/>
      <c r="V13" s="60"/>
      <c r="W13" s="60"/>
      <c r="X13" s="60"/>
      <c r="Y13" s="60"/>
      <c r="Z13" s="51"/>
      <c r="AA13" s="51"/>
      <c r="AB13" s="51"/>
      <c r="AC13" s="51"/>
      <c r="AD13" s="51"/>
      <c r="AE13" s="51"/>
      <c r="AF13" s="50"/>
      <c r="AG13" s="61">
        <v>52.4</v>
      </c>
      <c r="AH13" s="56">
        <f t="shared" si="2"/>
        <v>0</v>
      </c>
      <c r="AI13" s="57">
        <f t="shared" si="3"/>
        <v>0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1"/>
      <c r="N14" s="51"/>
      <c r="O14" s="51"/>
      <c r="P14" s="51"/>
      <c r="Q14" s="51"/>
      <c r="R14" s="51"/>
      <c r="S14" s="62"/>
      <c r="T14" s="62"/>
      <c r="U14" s="62"/>
      <c r="V14" s="62"/>
      <c r="W14" s="62"/>
      <c r="X14" s="62"/>
      <c r="Y14" s="62"/>
      <c r="Z14" s="51"/>
      <c r="AA14" s="51"/>
      <c r="AB14" s="51"/>
      <c r="AC14" s="51"/>
      <c r="AD14" s="51"/>
      <c r="AE14" s="51"/>
      <c r="AF14" s="50"/>
      <c r="AG14" s="61">
        <v>50</v>
      </c>
      <c r="AH14" s="56">
        <f t="shared" si="2"/>
        <v>0</v>
      </c>
      <c r="AI14" s="57">
        <f t="shared" si="3"/>
        <v>0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51"/>
      <c r="N15" s="51"/>
      <c r="O15" s="51"/>
      <c r="P15" s="51"/>
      <c r="Q15" s="51"/>
      <c r="R15" s="51"/>
      <c r="S15" s="62"/>
      <c r="T15" s="62"/>
      <c r="U15" s="62"/>
      <c r="V15" s="62"/>
      <c r="W15" s="62"/>
      <c r="X15" s="62"/>
      <c r="Y15" s="62"/>
      <c r="Z15" s="51"/>
      <c r="AA15" s="51"/>
      <c r="AB15" s="51"/>
      <c r="AC15" s="51"/>
      <c r="AD15" s="51"/>
      <c r="AE15" s="51"/>
      <c r="AF15" s="63"/>
      <c r="AG15" s="64">
        <v>45</v>
      </c>
      <c r="AH15" s="56">
        <f t="shared" si="2"/>
        <v>0</v>
      </c>
      <c r="AI15" s="57">
        <f t="shared" si="3"/>
        <v>0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1"/>
      <c r="N16" s="51"/>
      <c r="O16" s="51"/>
      <c r="P16" s="51"/>
      <c r="Q16" s="51"/>
      <c r="R16" s="51"/>
      <c r="S16" s="65"/>
      <c r="T16" s="65"/>
      <c r="U16" s="65"/>
      <c r="V16" s="65"/>
      <c r="W16" s="65"/>
      <c r="X16" s="65"/>
      <c r="Y16" s="65"/>
      <c r="Z16" s="51"/>
      <c r="AA16" s="51"/>
      <c r="AB16" s="51"/>
      <c r="AC16" s="51"/>
      <c r="AD16" s="51"/>
      <c r="AE16" s="51"/>
      <c r="AF16" s="50"/>
      <c r="AG16" s="61">
        <v>45</v>
      </c>
      <c r="AH16" s="56">
        <f t="shared" si="2"/>
        <v>0</v>
      </c>
      <c r="AI16" s="57">
        <f t="shared" si="3"/>
        <v>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1"/>
      <c r="N17" s="51"/>
      <c r="O17" s="51"/>
      <c r="P17" s="51"/>
      <c r="Q17" s="51"/>
      <c r="R17" s="51"/>
      <c r="S17" s="62"/>
      <c r="T17" s="62"/>
      <c r="U17" s="62"/>
      <c r="V17" s="62"/>
      <c r="W17" s="62"/>
      <c r="X17" s="62"/>
      <c r="Y17" s="62"/>
      <c r="Z17" s="51"/>
      <c r="AA17" s="51"/>
      <c r="AB17" s="51"/>
      <c r="AC17" s="51"/>
      <c r="AD17" s="51"/>
      <c r="AE17" s="51"/>
      <c r="AF17" s="50"/>
      <c r="AG17" s="61">
        <v>42</v>
      </c>
      <c r="AH17" s="56">
        <f t="shared" si="2"/>
        <v>0</v>
      </c>
      <c r="AI17" s="57">
        <f t="shared" si="3"/>
        <v>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0"/>
      <c r="AG18" s="61">
        <v>36</v>
      </c>
      <c r="AH18" s="56">
        <f t="shared" si="2"/>
        <v>0</v>
      </c>
      <c r="AI18" s="57">
        <f t="shared" si="3"/>
        <v>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0"/>
      <c r="AG19" s="61">
        <v>30</v>
      </c>
      <c r="AH19" s="56">
        <f t="shared" si="2"/>
        <v>0</v>
      </c>
      <c r="AI19" s="57">
        <f t="shared" si="3"/>
        <v>0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0"/>
      <c r="AG20" s="61">
        <v>27</v>
      </c>
      <c r="AH20" s="56">
        <f t="shared" si="2"/>
        <v>0</v>
      </c>
      <c r="AI20" s="57">
        <f t="shared" si="3"/>
        <v>0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0"/>
      <c r="AG21" s="61">
        <v>25</v>
      </c>
      <c r="AH21" s="56">
        <f t="shared" si="2"/>
        <v>0</v>
      </c>
      <c r="AI21" s="57">
        <f t="shared" si="3"/>
        <v>0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0"/>
      <c r="AG22" s="61">
        <v>25</v>
      </c>
      <c r="AH22" s="56">
        <f t="shared" si="2"/>
        <v>0</v>
      </c>
      <c r="AI22" s="57">
        <f t="shared" si="3"/>
        <v>0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0"/>
      <c r="AG23" s="61">
        <v>25</v>
      </c>
      <c r="AH23" s="56">
        <f t="shared" si="2"/>
        <v>0</v>
      </c>
      <c r="AI23" s="57">
        <f t="shared" si="3"/>
        <v>0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0"/>
      <c r="AG24" s="61">
        <v>25</v>
      </c>
      <c r="AH24" s="56">
        <f t="shared" si="2"/>
        <v>0</v>
      </c>
      <c r="AI24" s="57">
        <f t="shared" si="3"/>
        <v>0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0"/>
      <c r="AG25" s="61">
        <v>24.2</v>
      </c>
      <c r="AH25" s="56">
        <f t="shared" si="2"/>
        <v>0</v>
      </c>
      <c r="AI25" s="57">
        <f t="shared" si="3"/>
        <v>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0"/>
      <c r="AG26" s="61">
        <v>20</v>
      </c>
      <c r="AH26" s="56">
        <f t="shared" si="2"/>
        <v>0</v>
      </c>
      <c r="AI26" s="57">
        <f t="shared" si="3"/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0"/>
      <c r="AC27" s="50"/>
      <c r="AD27" s="50"/>
      <c r="AE27" s="50"/>
      <c r="AF27" s="50"/>
      <c r="AG27" s="61">
        <v>23.5</v>
      </c>
      <c r="AH27" s="56">
        <f t="shared" si="2"/>
        <v>0</v>
      </c>
      <c r="AI27" s="57">
        <f t="shared" si="3"/>
        <v>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0"/>
      <c r="AG28" s="61">
        <v>22.2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0"/>
      <c r="AG29" s="61">
        <v>22.1</v>
      </c>
      <c r="AH29" s="56">
        <f t="shared" si="2"/>
        <v>0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38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0"/>
      <c r="AG30" s="61">
        <v>22.1</v>
      </c>
      <c r="AH30" s="56">
        <f t="shared" si="2"/>
        <v>0</v>
      </c>
      <c r="AI30" s="57">
        <f t="shared" si="3"/>
        <v>0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63"/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40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63"/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8" t="s">
        <v>217</v>
      </c>
      <c r="B33" s="63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63"/>
      <c r="AG33" s="69">
        <v>11</v>
      </c>
      <c r="AH33" s="56">
        <f t="shared" si="2"/>
        <v>0</v>
      </c>
      <c r="AI33" s="57">
        <f t="shared" si="3"/>
        <v>0</v>
      </c>
      <c r="AK33" s="58"/>
      <c r="AL33" s="30"/>
      <c r="AM33" s="26"/>
      <c r="AN33" s="26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63"/>
      <c r="AG34" s="69">
        <v>20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8" t="s">
        <v>42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63"/>
      <c r="AG35" s="69">
        <v>15.33</v>
      </c>
      <c r="AH35" s="56">
        <f t="shared" si="2"/>
        <v>0</v>
      </c>
      <c r="AI35" s="57">
        <f t="shared" si="3"/>
        <v>0</v>
      </c>
      <c r="AK35" s="58"/>
      <c r="AL35" s="30"/>
      <c r="AO35" s="26"/>
      <c r="AP35" s="26"/>
      <c r="AQ35" s="66"/>
      <c r="AR35" s="67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70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9">
        <v>85</v>
      </c>
      <c r="AH36" s="56">
        <f t="shared" si="2"/>
        <v>0</v>
      </c>
      <c r="AI36" s="57">
        <f t="shared" si="3"/>
        <v>0</v>
      </c>
      <c r="AK36" s="58"/>
    </row>
    <row r="37" spans="1:88" ht="15.75" thickBot="1" x14ac:dyDescent="0.3">
      <c r="A37" s="71" t="s">
        <v>44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63"/>
      <c r="AG37" s="69">
        <v>240</v>
      </c>
      <c r="AH37" s="56">
        <f t="shared" si="2"/>
        <v>0</v>
      </c>
      <c r="AI37" s="57">
        <f t="shared" si="3"/>
        <v>0</v>
      </c>
      <c r="AK37" s="58"/>
    </row>
    <row r="38" spans="1:88" ht="15.75" thickBot="1" x14ac:dyDescent="0.3">
      <c r="A38" s="73" t="s">
        <v>45</v>
      </c>
      <c r="B38" s="74">
        <f>SUM(B11:B36)</f>
        <v>0</v>
      </c>
      <c r="C38" s="74">
        <f t="shared" ref="C38:AF38" si="4">SUM(C11:C36)</f>
        <v>0</v>
      </c>
      <c r="D38" s="74">
        <f t="shared" si="4"/>
        <v>0</v>
      </c>
      <c r="E38" s="74">
        <f t="shared" si="4"/>
        <v>0</v>
      </c>
      <c r="F38" s="74">
        <f t="shared" si="4"/>
        <v>0</v>
      </c>
      <c r="G38" s="74">
        <f t="shared" si="4"/>
        <v>0</v>
      </c>
      <c r="H38" s="74">
        <f t="shared" si="4"/>
        <v>0</v>
      </c>
      <c r="I38" s="74">
        <f t="shared" si="4"/>
        <v>0</v>
      </c>
      <c r="J38" s="74">
        <f t="shared" si="4"/>
        <v>0</v>
      </c>
      <c r="K38" s="74">
        <f t="shared" si="4"/>
        <v>0</v>
      </c>
      <c r="L38" s="74">
        <f t="shared" si="4"/>
        <v>0</v>
      </c>
      <c r="M38" s="74">
        <f t="shared" si="4"/>
        <v>0</v>
      </c>
      <c r="N38" s="74">
        <f t="shared" si="4"/>
        <v>0</v>
      </c>
      <c r="O38" s="74">
        <f t="shared" si="4"/>
        <v>0</v>
      </c>
      <c r="P38" s="74">
        <f t="shared" si="4"/>
        <v>0</v>
      </c>
      <c r="Q38" s="74">
        <f t="shared" si="4"/>
        <v>0</v>
      </c>
      <c r="R38" s="74">
        <f t="shared" si="4"/>
        <v>0</v>
      </c>
      <c r="S38" s="74">
        <f t="shared" si="4"/>
        <v>0</v>
      </c>
      <c r="T38" s="74">
        <f t="shared" si="4"/>
        <v>0</v>
      </c>
      <c r="U38" s="74">
        <f t="shared" si="4"/>
        <v>0</v>
      </c>
      <c r="V38" s="74">
        <f t="shared" si="4"/>
        <v>0</v>
      </c>
      <c r="W38" s="74">
        <f t="shared" si="4"/>
        <v>0</v>
      </c>
      <c r="X38" s="74">
        <f t="shared" si="4"/>
        <v>0</v>
      </c>
      <c r="Y38" s="74">
        <f t="shared" si="4"/>
        <v>0</v>
      </c>
      <c r="Z38" s="74">
        <f t="shared" si="4"/>
        <v>0</v>
      </c>
      <c r="AA38" s="74">
        <f t="shared" si="4"/>
        <v>0</v>
      </c>
      <c r="AB38" s="74">
        <f t="shared" si="4"/>
        <v>0</v>
      </c>
      <c r="AC38" s="74">
        <f t="shared" si="4"/>
        <v>0</v>
      </c>
      <c r="AD38" s="74">
        <f t="shared" si="4"/>
        <v>0</v>
      </c>
      <c r="AE38" s="74">
        <f t="shared" si="4"/>
        <v>0</v>
      </c>
      <c r="AF38" s="74">
        <f t="shared" si="4"/>
        <v>0</v>
      </c>
      <c r="AG38" s="69">
        <f>SUM(AG11:AG37)</f>
        <v>1492.8299999999997</v>
      </c>
      <c r="AH38" s="56">
        <f t="shared" si="2"/>
        <v>0</v>
      </c>
      <c r="AI38" s="57">
        <f t="shared" si="3"/>
        <v>0</v>
      </c>
      <c r="AK38" s="58"/>
    </row>
    <row r="39" spans="1:88" x14ac:dyDescent="0.25">
      <c r="A39" s="59" t="s">
        <v>46</v>
      </c>
      <c r="B39" s="50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0"/>
      <c r="AG39" s="64">
        <v>144</v>
      </c>
      <c r="AH39" s="56">
        <f t="shared" si="2"/>
        <v>0</v>
      </c>
      <c r="AI39" s="57">
        <f t="shared" si="3"/>
        <v>0</v>
      </c>
      <c r="AK39" s="58"/>
    </row>
    <row r="40" spans="1:88" x14ac:dyDescent="0.25">
      <c r="A40" s="68" t="s">
        <v>47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63"/>
      <c r="AG40" s="69">
        <v>70</v>
      </c>
      <c r="AH40" s="56">
        <f t="shared" si="2"/>
        <v>0</v>
      </c>
      <c r="AI40" s="57">
        <f t="shared" si="3"/>
        <v>0</v>
      </c>
      <c r="AK40" s="58"/>
    </row>
    <row r="41" spans="1:88" x14ac:dyDescent="0.25">
      <c r="A41" s="68" t="s">
        <v>48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63"/>
      <c r="AG41" s="69">
        <v>69</v>
      </c>
      <c r="AH41" s="56">
        <f t="shared" si="2"/>
        <v>0</v>
      </c>
      <c r="AI41" s="57">
        <f t="shared" si="3"/>
        <v>0</v>
      </c>
      <c r="AK41" s="58"/>
    </row>
    <row r="42" spans="1:88" x14ac:dyDescent="0.25">
      <c r="A42" s="68" t="s">
        <v>49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63"/>
      <c r="AG42" s="69">
        <v>60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50</v>
      </c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3"/>
      <c r="AA43" s="53"/>
      <c r="AB43" s="53"/>
      <c r="AC43" s="53"/>
      <c r="AD43" s="53"/>
      <c r="AE43" s="53"/>
      <c r="AF43" s="63"/>
      <c r="AG43" s="69">
        <v>30</v>
      </c>
      <c r="AH43" s="56">
        <f t="shared" si="2"/>
        <v>0</v>
      </c>
      <c r="AI43" s="57">
        <f t="shared" si="3"/>
        <v>0</v>
      </c>
      <c r="AK43" s="58"/>
    </row>
    <row r="44" spans="1:88" x14ac:dyDescent="0.25">
      <c r="A44" s="68" t="s">
        <v>51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63"/>
      <c r="AG44" s="69">
        <v>25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63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63"/>
      <c r="AG45" s="69">
        <v>24</v>
      </c>
      <c r="AH45" s="56">
        <f t="shared" si="2"/>
        <v>0</v>
      </c>
      <c r="AI45" s="57">
        <f t="shared" si="3"/>
        <v>0</v>
      </c>
      <c r="AK45" s="58"/>
    </row>
    <row r="46" spans="1:88" x14ac:dyDescent="0.25">
      <c r="A46" s="68" t="s">
        <v>53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63"/>
      <c r="AG46" s="69">
        <v>15</v>
      </c>
      <c r="AH46" s="56">
        <f t="shared" si="2"/>
        <v>0</v>
      </c>
      <c r="AI46" s="57">
        <f t="shared" si="3"/>
        <v>0</v>
      </c>
      <c r="AK46" s="58"/>
      <c r="AL46" s="76"/>
      <c r="AO46" s="76"/>
    </row>
    <row r="47" spans="1:88" s="76" customFormat="1" x14ac:dyDescent="0.25">
      <c r="A47" s="68" t="s">
        <v>54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63"/>
      <c r="AG47" s="69">
        <v>14.1</v>
      </c>
      <c r="AH47" s="56">
        <f t="shared" si="2"/>
        <v>0</v>
      </c>
      <c r="AI47" s="57">
        <f t="shared" si="3"/>
        <v>0</v>
      </c>
      <c r="AJ47" s="1"/>
      <c r="AK47" s="58"/>
      <c r="AL47"/>
      <c r="AM47"/>
      <c r="AN47"/>
      <c r="AO47"/>
    </row>
    <row r="48" spans="1:88" x14ac:dyDescent="0.25">
      <c r="A48" s="77" t="s">
        <v>55</v>
      </c>
      <c r="B48" s="63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63"/>
      <c r="AG48" s="69">
        <v>14</v>
      </c>
      <c r="AH48" s="56">
        <f t="shared" si="2"/>
        <v>0</v>
      </c>
      <c r="AI48" s="57">
        <f t="shared" si="3"/>
        <v>0</v>
      </c>
      <c r="AK48" s="58"/>
    </row>
    <row r="49" spans="1:37" x14ac:dyDescent="0.25">
      <c r="A49" s="68" t="s">
        <v>56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63"/>
      <c r="AG49" s="69">
        <v>10.050000000000001</v>
      </c>
      <c r="AH49" s="56">
        <f t="shared" si="2"/>
        <v>0</v>
      </c>
      <c r="AI49" s="57">
        <f t="shared" si="3"/>
        <v>0</v>
      </c>
      <c r="AK49" s="58"/>
    </row>
    <row r="50" spans="1:37" x14ac:dyDescent="0.25">
      <c r="A50" s="68" t="s">
        <v>57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63"/>
      <c r="AG50" s="69">
        <v>6.2</v>
      </c>
      <c r="AH50" s="56">
        <f t="shared" si="2"/>
        <v>0</v>
      </c>
      <c r="AI50" s="57">
        <f t="shared" si="3"/>
        <v>0</v>
      </c>
      <c r="AK50" s="58"/>
    </row>
    <row r="51" spans="1:37" ht="15.75" thickBot="1" x14ac:dyDescent="0.3">
      <c r="A51" s="70" t="s">
        <v>58</v>
      </c>
      <c r="B51" s="78">
        <f>B199</f>
        <v>3.54</v>
      </c>
      <c r="C51" s="78">
        <v>3.54</v>
      </c>
      <c r="D51" s="78">
        <v>3.54</v>
      </c>
      <c r="E51" s="78">
        <v>3.54</v>
      </c>
      <c r="F51" s="78">
        <v>3.54</v>
      </c>
      <c r="G51" s="78">
        <v>3.54</v>
      </c>
      <c r="H51" s="78">
        <v>3.54</v>
      </c>
      <c r="I51" s="78">
        <v>3.54</v>
      </c>
      <c r="J51" s="78">
        <v>3.54</v>
      </c>
      <c r="K51" s="78">
        <v>3.54</v>
      </c>
      <c r="L51" s="78">
        <v>3.54</v>
      </c>
      <c r="M51" s="78">
        <v>3.54</v>
      </c>
      <c r="N51" s="78">
        <v>3.54</v>
      </c>
      <c r="O51" s="78">
        <v>3.54</v>
      </c>
      <c r="P51" s="78">
        <v>3.54</v>
      </c>
      <c r="Q51" s="78">
        <v>3.54</v>
      </c>
      <c r="R51" s="78">
        <v>3.54</v>
      </c>
      <c r="S51" s="78">
        <v>3.54</v>
      </c>
      <c r="T51" s="78">
        <v>3.54</v>
      </c>
      <c r="U51" s="78">
        <f t="shared" ref="U51:AG51" si="5">U199</f>
        <v>3.54</v>
      </c>
      <c r="V51" s="78">
        <f t="shared" si="5"/>
        <v>3.54</v>
      </c>
      <c r="W51" s="78">
        <f t="shared" si="5"/>
        <v>3.54</v>
      </c>
      <c r="X51" s="78">
        <f t="shared" si="5"/>
        <v>3.54</v>
      </c>
      <c r="Y51" s="78">
        <f t="shared" si="5"/>
        <v>3.54</v>
      </c>
      <c r="Z51" s="78">
        <v>3.54</v>
      </c>
      <c r="AA51" s="78">
        <f t="shared" si="5"/>
        <v>3.54</v>
      </c>
      <c r="AB51" s="78">
        <f t="shared" si="5"/>
        <v>3.54</v>
      </c>
      <c r="AC51" s="78">
        <f t="shared" si="5"/>
        <v>3.54</v>
      </c>
      <c r="AD51" s="78">
        <f t="shared" si="5"/>
        <v>3.54</v>
      </c>
      <c r="AE51" s="78">
        <f t="shared" si="5"/>
        <v>3.54</v>
      </c>
      <c r="AF51" s="78">
        <f t="shared" si="5"/>
        <v>3.54</v>
      </c>
      <c r="AG51" s="78">
        <f t="shared" si="5"/>
        <v>8.56</v>
      </c>
      <c r="AH51" s="56">
        <f t="shared" si="2"/>
        <v>3.54</v>
      </c>
      <c r="AI51" s="57">
        <f t="shared" si="3"/>
        <v>3.54</v>
      </c>
      <c r="AK51" s="58"/>
    </row>
    <row r="52" spans="1:37" ht="15.75" thickBot="1" x14ac:dyDescent="0.3">
      <c r="A52" s="73" t="s">
        <v>59</v>
      </c>
      <c r="B52" s="74">
        <f>SUM(B39:B51)</f>
        <v>3.54</v>
      </c>
      <c r="C52" s="74">
        <f t="shared" ref="C52:AF52" si="6">SUM(C39:C51)</f>
        <v>3.54</v>
      </c>
      <c r="D52" s="74">
        <f t="shared" si="6"/>
        <v>3.54</v>
      </c>
      <c r="E52" s="74">
        <f t="shared" si="6"/>
        <v>3.54</v>
      </c>
      <c r="F52" s="74">
        <f t="shared" si="6"/>
        <v>3.54</v>
      </c>
      <c r="G52" s="74">
        <f t="shared" si="6"/>
        <v>3.54</v>
      </c>
      <c r="H52" s="74">
        <f t="shared" si="6"/>
        <v>3.54</v>
      </c>
      <c r="I52" s="74">
        <f t="shared" si="6"/>
        <v>3.54</v>
      </c>
      <c r="J52" s="74">
        <f t="shared" si="6"/>
        <v>3.54</v>
      </c>
      <c r="K52" s="74">
        <f t="shared" si="6"/>
        <v>3.54</v>
      </c>
      <c r="L52" s="74">
        <f t="shared" si="6"/>
        <v>3.54</v>
      </c>
      <c r="M52" s="74">
        <f t="shared" si="6"/>
        <v>3.54</v>
      </c>
      <c r="N52" s="74">
        <f t="shared" si="6"/>
        <v>3.54</v>
      </c>
      <c r="O52" s="74">
        <f t="shared" si="6"/>
        <v>3.54</v>
      </c>
      <c r="P52" s="74">
        <f t="shared" si="6"/>
        <v>3.54</v>
      </c>
      <c r="Q52" s="74">
        <f t="shared" si="6"/>
        <v>3.54</v>
      </c>
      <c r="R52" s="74">
        <f t="shared" si="6"/>
        <v>3.54</v>
      </c>
      <c r="S52" s="74">
        <f t="shared" si="6"/>
        <v>3.54</v>
      </c>
      <c r="T52" s="74">
        <f t="shared" si="6"/>
        <v>3.54</v>
      </c>
      <c r="U52" s="74">
        <f t="shared" si="6"/>
        <v>3.54</v>
      </c>
      <c r="V52" s="74">
        <f t="shared" si="6"/>
        <v>3.54</v>
      </c>
      <c r="W52" s="74">
        <f t="shared" si="6"/>
        <v>3.54</v>
      </c>
      <c r="X52" s="74">
        <f t="shared" si="6"/>
        <v>3.54</v>
      </c>
      <c r="Y52" s="74">
        <f t="shared" si="6"/>
        <v>3.54</v>
      </c>
      <c r="Z52" s="74">
        <f t="shared" si="6"/>
        <v>3.54</v>
      </c>
      <c r="AA52" s="74">
        <f t="shared" si="6"/>
        <v>3.54</v>
      </c>
      <c r="AB52" s="74">
        <f t="shared" si="6"/>
        <v>3.54</v>
      </c>
      <c r="AC52" s="74">
        <f t="shared" si="6"/>
        <v>3.54</v>
      </c>
      <c r="AD52" s="74">
        <f t="shared" si="6"/>
        <v>3.54</v>
      </c>
      <c r="AE52" s="74">
        <f t="shared" si="6"/>
        <v>3.54</v>
      </c>
      <c r="AF52" s="74">
        <f t="shared" si="6"/>
        <v>3.54</v>
      </c>
      <c r="AG52" s="79">
        <f>SUM(AG39:AG51)</f>
        <v>489.91</v>
      </c>
      <c r="AH52" s="56">
        <f t="shared" si="2"/>
        <v>3.54</v>
      </c>
      <c r="AI52" s="57">
        <f t="shared" si="3"/>
        <v>3.54</v>
      </c>
      <c r="AK52" s="58"/>
    </row>
    <row r="53" spans="1:37" x14ac:dyDescent="0.25">
      <c r="A53" s="59" t="s">
        <v>60</v>
      </c>
      <c r="B53" s="51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80"/>
      <c r="N53" s="80"/>
      <c r="O53" s="80"/>
      <c r="P53" s="80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64">
        <v>60</v>
      </c>
      <c r="AH53" s="56">
        <f t="shared" si="2"/>
        <v>0</v>
      </c>
      <c r="AI53" s="57">
        <f t="shared" si="3"/>
        <v>0</v>
      </c>
      <c r="AK53" s="58"/>
    </row>
    <row r="54" spans="1:37" x14ac:dyDescent="0.25">
      <c r="A54" s="68" t="s">
        <v>61</v>
      </c>
      <c r="B54" s="5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80"/>
      <c r="N54" s="80"/>
      <c r="O54" s="80"/>
      <c r="P54" s="80"/>
      <c r="Q54" s="53"/>
      <c r="R54" s="53"/>
      <c r="S54" s="51"/>
      <c r="T54" s="51"/>
      <c r="U54" s="51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69">
        <v>32</v>
      </c>
      <c r="AH54" s="56">
        <f t="shared" si="2"/>
        <v>0</v>
      </c>
      <c r="AI54" s="57">
        <f t="shared" si="3"/>
        <v>0</v>
      </c>
      <c r="AK54" s="58"/>
    </row>
    <row r="55" spans="1:37" ht="15.75" thickBot="1" x14ac:dyDescent="0.3">
      <c r="A55" s="77" t="s">
        <v>62</v>
      </c>
      <c r="B55" s="81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82"/>
      <c r="N55" s="82"/>
      <c r="O55" s="82"/>
      <c r="P55" s="82"/>
      <c r="Q55" s="81"/>
      <c r="R55" s="81"/>
      <c r="S55" s="51"/>
      <c r="T55" s="51"/>
      <c r="U55" s="5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3">
        <v>14</v>
      </c>
      <c r="AH55" s="56">
        <f t="shared" si="2"/>
        <v>0</v>
      </c>
      <c r="AI55" s="57">
        <f t="shared" si="3"/>
        <v>0</v>
      </c>
      <c r="AK55" s="58"/>
    </row>
    <row r="56" spans="1:37" ht="15.75" thickBot="1" x14ac:dyDescent="0.3">
      <c r="A56" s="73" t="s">
        <v>63</v>
      </c>
      <c r="B56" s="74">
        <f>SUM(B53:B55)</f>
        <v>0</v>
      </c>
      <c r="C56" s="74">
        <f>SUM(C53:C55)</f>
        <v>0</v>
      </c>
      <c r="D56" s="74">
        <f t="shared" ref="D56:AF56" si="7">SUM(D53:D55)</f>
        <v>0</v>
      </c>
      <c r="E56" s="74">
        <f t="shared" si="7"/>
        <v>0</v>
      </c>
      <c r="F56" s="74">
        <f t="shared" si="7"/>
        <v>0</v>
      </c>
      <c r="G56" s="74">
        <f t="shared" si="7"/>
        <v>0</v>
      </c>
      <c r="H56" s="74">
        <f t="shared" si="7"/>
        <v>0</v>
      </c>
      <c r="I56" s="74">
        <f t="shared" si="7"/>
        <v>0</v>
      </c>
      <c r="J56" s="74">
        <f t="shared" si="7"/>
        <v>0</v>
      </c>
      <c r="K56" s="74">
        <f t="shared" si="7"/>
        <v>0</v>
      </c>
      <c r="L56" s="74">
        <f t="shared" si="7"/>
        <v>0</v>
      </c>
      <c r="M56" s="74">
        <f t="shared" si="7"/>
        <v>0</v>
      </c>
      <c r="N56" s="74">
        <f t="shared" si="7"/>
        <v>0</v>
      </c>
      <c r="O56" s="74">
        <f t="shared" si="7"/>
        <v>0</v>
      </c>
      <c r="P56" s="74">
        <f t="shared" si="7"/>
        <v>0</v>
      </c>
      <c r="Q56" s="74">
        <f t="shared" si="7"/>
        <v>0</v>
      </c>
      <c r="R56" s="74">
        <f t="shared" si="7"/>
        <v>0</v>
      </c>
      <c r="S56" s="74">
        <f t="shared" si="7"/>
        <v>0</v>
      </c>
      <c r="T56" s="74">
        <f t="shared" si="7"/>
        <v>0</v>
      </c>
      <c r="U56" s="74">
        <f t="shared" si="7"/>
        <v>0</v>
      </c>
      <c r="V56" s="74">
        <f t="shared" si="7"/>
        <v>0</v>
      </c>
      <c r="W56" s="74">
        <f t="shared" si="7"/>
        <v>0</v>
      </c>
      <c r="X56" s="74">
        <f t="shared" si="7"/>
        <v>0</v>
      </c>
      <c r="Y56" s="74">
        <f t="shared" si="7"/>
        <v>0</v>
      </c>
      <c r="Z56" s="74">
        <f t="shared" si="7"/>
        <v>0</v>
      </c>
      <c r="AA56" s="74">
        <f t="shared" si="7"/>
        <v>0</v>
      </c>
      <c r="AB56" s="74">
        <f t="shared" si="7"/>
        <v>0</v>
      </c>
      <c r="AC56" s="74">
        <f t="shared" si="7"/>
        <v>0</v>
      </c>
      <c r="AD56" s="74">
        <f t="shared" si="7"/>
        <v>0</v>
      </c>
      <c r="AE56" s="74">
        <f t="shared" si="7"/>
        <v>0</v>
      </c>
      <c r="AF56" s="74">
        <f t="shared" si="7"/>
        <v>0</v>
      </c>
      <c r="AG56" s="79">
        <f>SUM(AG53:AG55)</f>
        <v>106</v>
      </c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59" t="s">
        <v>64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64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84"/>
      <c r="Y58" s="84"/>
      <c r="Z58" s="84"/>
      <c r="AA58" s="84"/>
      <c r="AB58" s="53"/>
      <c r="AC58" s="53"/>
      <c r="AD58" s="53"/>
      <c r="AE58" s="53"/>
      <c r="AF58" s="53"/>
      <c r="AG58" s="69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53"/>
      <c r="C59" s="53"/>
      <c r="D59" s="53"/>
      <c r="E59" s="53"/>
      <c r="F59" s="53"/>
      <c r="G59" s="53"/>
      <c r="H59" s="51"/>
      <c r="I59" s="51"/>
      <c r="J59" s="51"/>
      <c r="K59" s="51"/>
      <c r="L59" s="51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85"/>
      <c r="Y59" s="85"/>
      <c r="Z59" s="85"/>
      <c r="AA59" s="85"/>
      <c r="AB59" s="53"/>
      <c r="AC59" s="53"/>
      <c r="AD59" s="53"/>
      <c r="AE59" s="53"/>
      <c r="AF59" s="53"/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67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60"/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51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2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2"/>
      <c r="C63" s="60"/>
      <c r="D63" s="60"/>
      <c r="E63" s="60"/>
      <c r="F63" s="60"/>
      <c r="G63" s="60"/>
      <c r="H63" s="60"/>
      <c r="I63" s="51"/>
      <c r="J63" s="51"/>
      <c r="K63" s="51"/>
      <c r="L63" s="51"/>
      <c r="M63" s="51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68" t="s">
        <v>72</v>
      </c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86"/>
      <c r="AH65" s="56">
        <f t="shared" si="2"/>
        <v>0</v>
      </c>
      <c r="AI65" s="57">
        <f t="shared" si="3"/>
        <v>0</v>
      </c>
      <c r="AK65" s="58"/>
    </row>
    <row r="66" spans="1:88" x14ac:dyDescent="0.25">
      <c r="A66" s="87" t="s">
        <v>73</v>
      </c>
      <c r="B66" s="65"/>
      <c r="C66" s="60"/>
      <c r="D66" s="60"/>
      <c r="E66" s="60"/>
      <c r="F66" s="60"/>
      <c r="G66" s="60"/>
      <c r="H66" s="60"/>
      <c r="I66" s="53"/>
      <c r="J66" s="53"/>
      <c r="K66" s="53"/>
      <c r="L66" s="53"/>
      <c r="M66" s="53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87" t="s">
        <v>74</v>
      </c>
      <c r="B67" s="65"/>
      <c r="C67" s="60"/>
      <c r="D67" s="60"/>
      <c r="E67" s="60"/>
      <c r="F67" s="60"/>
      <c r="G67" s="60"/>
      <c r="H67" s="60"/>
      <c r="I67" s="51"/>
      <c r="J67" s="51"/>
      <c r="K67" s="51"/>
      <c r="L67" s="51"/>
      <c r="M67" s="51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88"/>
      <c r="AH67" s="56">
        <f t="shared" si="2"/>
        <v>0</v>
      </c>
      <c r="AI67" s="57">
        <f t="shared" si="3"/>
        <v>0</v>
      </c>
      <c r="AK67" s="58"/>
    </row>
    <row r="68" spans="1:88" ht="15.75" thickBot="1" x14ac:dyDescent="0.3">
      <c r="A68" s="73" t="s">
        <v>75</v>
      </c>
      <c r="B68" s="74">
        <f>SUM(B57:B67)</f>
        <v>0</v>
      </c>
      <c r="C68" s="74">
        <f>SUM(C57:C67)</f>
        <v>0</v>
      </c>
      <c r="D68" s="74">
        <f t="shared" ref="D68:AF68" si="8">SUM(D57:D67)</f>
        <v>0</v>
      </c>
      <c r="E68" s="74">
        <f t="shared" si="8"/>
        <v>0</v>
      </c>
      <c r="F68" s="74">
        <f t="shared" si="8"/>
        <v>0</v>
      </c>
      <c r="G68" s="74">
        <f t="shared" si="8"/>
        <v>0</v>
      </c>
      <c r="H68" s="74">
        <f t="shared" si="8"/>
        <v>0</v>
      </c>
      <c r="I68" s="74">
        <f t="shared" si="8"/>
        <v>0</v>
      </c>
      <c r="J68" s="74">
        <f t="shared" si="8"/>
        <v>0</v>
      </c>
      <c r="K68" s="74">
        <f t="shared" si="8"/>
        <v>0</v>
      </c>
      <c r="L68" s="74">
        <f t="shared" si="8"/>
        <v>0</v>
      </c>
      <c r="M68" s="74">
        <f t="shared" si="8"/>
        <v>0</v>
      </c>
      <c r="N68" s="74">
        <f t="shared" si="8"/>
        <v>0</v>
      </c>
      <c r="O68" s="74">
        <f t="shared" si="8"/>
        <v>0</v>
      </c>
      <c r="P68" s="74">
        <f t="shared" si="8"/>
        <v>0</v>
      </c>
      <c r="Q68" s="74">
        <f t="shared" si="8"/>
        <v>0</v>
      </c>
      <c r="R68" s="74">
        <f t="shared" si="8"/>
        <v>0</v>
      </c>
      <c r="S68" s="74">
        <f t="shared" si="8"/>
        <v>0</v>
      </c>
      <c r="T68" s="74">
        <f t="shared" si="8"/>
        <v>0</v>
      </c>
      <c r="U68" s="74">
        <f t="shared" si="8"/>
        <v>0</v>
      </c>
      <c r="V68" s="74">
        <f t="shared" si="8"/>
        <v>0</v>
      </c>
      <c r="W68" s="74">
        <f t="shared" si="8"/>
        <v>0</v>
      </c>
      <c r="X68" s="74">
        <f t="shared" si="8"/>
        <v>0</v>
      </c>
      <c r="Y68" s="74">
        <f t="shared" si="8"/>
        <v>0</v>
      </c>
      <c r="Z68" s="74">
        <f t="shared" si="8"/>
        <v>0</v>
      </c>
      <c r="AA68" s="74">
        <f t="shared" si="8"/>
        <v>0</v>
      </c>
      <c r="AB68" s="74">
        <f t="shared" si="8"/>
        <v>0</v>
      </c>
      <c r="AC68" s="74">
        <f t="shared" si="8"/>
        <v>0</v>
      </c>
      <c r="AD68" s="74">
        <f t="shared" si="8"/>
        <v>0</v>
      </c>
      <c r="AE68" s="74">
        <f t="shared" si="8"/>
        <v>0</v>
      </c>
      <c r="AF68" s="74">
        <f t="shared" si="8"/>
        <v>0</v>
      </c>
      <c r="AG68" s="79">
        <f>SUM(AG57:AG67)</f>
        <v>0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59" t="s">
        <v>76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0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89">
        <v>39</v>
      </c>
      <c r="AH69" s="56">
        <f t="shared" si="2"/>
        <v>0</v>
      </c>
      <c r="AI69" s="57">
        <f t="shared" si="3"/>
        <v>0</v>
      </c>
      <c r="AK69" s="58"/>
    </row>
    <row r="70" spans="1:88" x14ac:dyDescent="0.25">
      <c r="A70" s="68" t="s">
        <v>77</v>
      </c>
      <c r="B70" s="62">
        <v>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2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86">
        <v>14.4</v>
      </c>
      <c r="AH70" s="56">
        <f t="shared" si="2"/>
        <v>0</v>
      </c>
      <c r="AI70" s="57">
        <f t="shared" si="3"/>
        <v>0</v>
      </c>
      <c r="AK70" s="58"/>
    </row>
    <row r="71" spans="1:88" ht="15.75" thickBot="1" x14ac:dyDescent="0.3">
      <c r="A71" s="87" t="s">
        <v>78</v>
      </c>
      <c r="B71" s="65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0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88">
        <v>2</v>
      </c>
      <c r="AH71" s="56">
        <f t="shared" si="2"/>
        <v>0</v>
      </c>
      <c r="AI71" s="57">
        <f t="shared" si="3"/>
        <v>0</v>
      </c>
    </row>
    <row r="72" spans="1:88" s="1" customFormat="1" ht="15.75" thickBot="1" x14ac:dyDescent="0.3">
      <c r="A72" s="73" t="s">
        <v>79</v>
      </c>
      <c r="B72" s="74">
        <f>SUM(B69:B71)</f>
        <v>0</v>
      </c>
      <c r="C72" s="74">
        <f>SUM(C69:C71)</f>
        <v>0</v>
      </c>
      <c r="D72" s="74">
        <f t="shared" ref="D72:AF72" si="9">SUM(D69:D71)</f>
        <v>0</v>
      </c>
      <c r="E72" s="74">
        <f t="shared" si="9"/>
        <v>0</v>
      </c>
      <c r="F72" s="74">
        <f t="shared" si="9"/>
        <v>0</v>
      </c>
      <c r="G72" s="74">
        <f t="shared" si="9"/>
        <v>0</v>
      </c>
      <c r="H72" s="74">
        <f t="shared" si="9"/>
        <v>0</v>
      </c>
      <c r="I72" s="74">
        <f t="shared" si="9"/>
        <v>0</v>
      </c>
      <c r="J72" s="74">
        <f t="shared" si="9"/>
        <v>0</v>
      </c>
      <c r="K72" s="74">
        <f t="shared" si="9"/>
        <v>0</v>
      </c>
      <c r="L72" s="74">
        <f t="shared" si="9"/>
        <v>0</v>
      </c>
      <c r="M72" s="74">
        <f t="shared" si="9"/>
        <v>0</v>
      </c>
      <c r="N72" s="74">
        <f t="shared" si="9"/>
        <v>0</v>
      </c>
      <c r="O72" s="74">
        <f t="shared" si="9"/>
        <v>0</v>
      </c>
      <c r="P72" s="74">
        <f t="shared" si="9"/>
        <v>0</v>
      </c>
      <c r="Q72" s="74">
        <f t="shared" si="9"/>
        <v>0</v>
      </c>
      <c r="R72" s="74">
        <f t="shared" si="9"/>
        <v>0</v>
      </c>
      <c r="S72" s="74">
        <f t="shared" si="9"/>
        <v>0</v>
      </c>
      <c r="T72" s="74">
        <f t="shared" si="9"/>
        <v>0</v>
      </c>
      <c r="U72" s="74">
        <f t="shared" si="9"/>
        <v>0</v>
      </c>
      <c r="V72" s="74">
        <f t="shared" si="9"/>
        <v>0</v>
      </c>
      <c r="W72" s="74">
        <f t="shared" si="9"/>
        <v>0</v>
      </c>
      <c r="X72" s="74">
        <f t="shared" si="9"/>
        <v>0</v>
      </c>
      <c r="Y72" s="74">
        <f t="shared" si="9"/>
        <v>0</v>
      </c>
      <c r="Z72" s="74">
        <f t="shared" si="9"/>
        <v>0</v>
      </c>
      <c r="AA72" s="74">
        <f t="shared" si="9"/>
        <v>0</v>
      </c>
      <c r="AB72" s="74">
        <f t="shared" si="9"/>
        <v>0</v>
      </c>
      <c r="AC72" s="74">
        <f t="shared" si="9"/>
        <v>0</v>
      </c>
      <c r="AD72" s="74">
        <f t="shared" si="9"/>
        <v>0</v>
      </c>
      <c r="AE72" s="74">
        <f t="shared" si="9"/>
        <v>0</v>
      </c>
      <c r="AF72" s="74">
        <f t="shared" si="9"/>
        <v>0</v>
      </c>
      <c r="AG72" s="79">
        <f>SUM(AG69:AG71)</f>
        <v>55.4</v>
      </c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80</v>
      </c>
      <c r="B73" s="90">
        <f>B68+B56+B52+B38+B72</f>
        <v>3.54</v>
      </c>
      <c r="C73" s="90">
        <f>C68+C56+C52+C38+C72</f>
        <v>3.54</v>
      </c>
      <c r="D73" s="90">
        <f t="shared" ref="D73:AG73" si="10">D68+D56+D52+D38+D72</f>
        <v>3.54</v>
      </c>
      <c r="E73" s="90">
        <f t="shared" si="10"/>
        <v>3.54</v>
      </c>
      <c r="F73" s="90">
        <f t="shared" si="10"/>
        <v>3.54</v>
      </c>
      <c r="G73" s="90">
        <f t="shared" si="10"/>
        <v>3.54</v>
      </c>
      <c r="H73" s="90">
        <f t="shared" si="10"/>
        <v>3.54</v>
      </c>
      <c r="I73" s="90">
        <f t="shared" si="10"/>
        <v>3.54</v>
      </c>
      <c r="J73" s="90">
        <f t="shared" si="10"/>
        <v>3.54</v>
      </c>
      <c r="K73" s="90">
        <f t="shared" si="10"/>
        <v>3.54</v>
      </c>
      <c r="L73" s="90">
        <f t="shared" si="10"/>
        <v>3.54</v>
      </c>
      <c r="M73" s="90">
        <f t="shared" si="10"/>
        <v>3.54</v>
      </c>
      <c r="N73" s="90">
        <f t="shared" si="10"/>
        <v>3.54</v>
      </c>
      <c r="O73" s="90">
        <f t="shared" si="10"/>
        <v>3.54</v>
      </c>
      <c r="P73" s="90">
        <f t="shared" si="10"/>
        <v>3.54</v>
      </c>
      <c r="Q73" s="90">
        <f t="shared" si="10"/>
        <v>3.54</v>
      </c>
      <c r="R73" s="90">
        <f t="shared" si="10"/>
        <v>3.54</v>
      </c>
      <c r="S73" s="90">
        <f t="shared" si="10"/>
        <v>3.54</v>
      </c>
      <c r="T73" s="90">
        <f t="shared" si="10"/>
        <v>3.54</v>
      </c>
      <c r="U73" s="90">
        <f t="shared" si="10"/>
        <v>3.54</v>
      </c>
      <c r="V73" s="90">
        <f t="shared" si="10"/>
        <v>3.54</v>
      </c>
      <c r="W73" s="90">
        <f t="shared" si="10"/>
        <v>3.54</v>
      </c>
      <c r="X73" s="90">
        <f t="shared" si="10"/>
        <v>3.54</v>
      </c>
      <c r="Y73" s="90">
        <f t="shared" si="10"/>
        <v>3.54</v>
      </c>
      <c r="Z73" s="90">
        <f t="shared" si="10"/>
        <v>3.54</v>
      </c>
      <c r="AA73" s="90">
        <f t="shared" si="10"/>
        <v>3.54</v>
      </c>
      <c r="AB73" s="90">
        <f t="shared" si="10"/>
        <v>3.54</v>
      </c>
      <c r="AC73" s="90">
        <f t="shared" si="10"/>
        <v>3.54</v>
      </c>
      <c r="AD73" s="90">
        <f t="shared" si="10"/>
        <v>3.54</v>
      </c>
      <c r="AE73" s="90">
        <f t="shared" si="10"/>
        <v>3.54</v>
      </c>
      <c r="AF73" s="90">
        <f t="shared" si="10"/>
        <v>3.54</v>
      </c>
      <c r="AG73" s="90">
        <f t="shared" si="10"/>
        <v>2144.14</v>
      </c>
      <c r="AH73" s="56">
        <f t="shared" si="2"/>
        <v>3.54</v>
      </c>
      <c r="AI73" s="57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1" t="s">
        <v>81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79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3" t="s">
        <v>82</v>
      </c>
      <c r="B75" s="90">
        <f>B72+B68+B56+B52+B38+B74</f>
        <v>3.54</v>
      </c>
      <c r="C75" s="90">
        <f>C73+C74</f>
        <v>3.54</v>
      </c>
      <c r="D75" s="90">
        <f t="shared" ref="D75:AF75" si="11">D72+D68+D56+D52+D38+D74</f>
        <v>3.54</v>
      </c>
      <c r="E75" s="90">
        <f t="shared" si="11"/>
        <v>3.54</v>
      </c>
      <c r="F75" s="90">
        <f t="shared" si="11"/>
        <v>3.54</v>
      </c>
      <c r="G75" s="90">
        <f t="shared" si="11"/>
        <v>3.54</v>
      </c>
      <c r="H75" s="90">
        <f t="shared" si="11"/>
        <v>3.54</v>
      </c>
      <c r="I75" s="90">
        <f t="shared" si="11"/>
        <v>3.54</v>
      </c>
      <c r="J75" s="90">
        <f t="shared" si="11"/>
        <v>3.54</v>
      </c>
      <c r="K75" s="90">
        <f t="shared" si="11"/>
        <v>3.54</v>
      </c>
      <c r="L75" s="90">
        <f t="shared" si="11"/>
        <v>3.54</v>
      </c>
      <c r="M75" s="90">
        <f t="shared" si="11"/>
        <v>3.54</v>
      </c>
      <c r="N75" s="90">
        <f t="shared" si="11"/>
        <v>3.54</v>
      </c>
      <c r="O75" s="90">
        <f t="shared" si="11"/>
        <v>3.54</v>
      </c>
      <c r="P75" s="90">
        <f t="shared" si="11"/>
        <v>3.54</v>
      </c>
      <c r="Q75" s="90">
        <f t="shared" si="11"/>
        <v>3.54</v>
      </c>
      <c r="R75" s="90">
        <f t="shared" si="11"/>
        <v>3.54</v>
      </c>
      <c r="S75" s="90">
        <f t="shared" si="11"/>
        <v>3.54</v>
      </c>
      <c r="T75" s="90">
        <f t="shared" si="11"/>
        <v>3.54</v>
      </c>
      <c r="U75" s="90">
        <f t="shared" si="11"/>
        <v>3.54</v>
      </c>
      <c r="V75" s="90">
        <f t="shared" si="11"/>
        <v>3.54</v>
      </c>
      <c r="W75" s="90">
        <f t="shared" si="11"/>
        <v>3.54</v>
      </c>
      <c r="X75" s="90">
        <f t="shared" si="11"/>
        <v>3.54</v>
      </c>
      <c r="Y75" s="90">
        <f t="shared" si="11"/>
        <v>3.54</v>
      </c>
      <c r="Z75" s="90">
        <f t="shared" si="11"/>
        <v>3.54</v>
      </c>
      <c r="AA75" s="90">
        <f t="shared" si="11"/>
        <v>3.54</v>
      </c>
      <c r="AB75" s="90">
        <f t="shared" si="11"/>
        <v>3.54</v>
      </c>
      <c r="AC75" s="90">
        <f t="shared" si="11"/>
        <v>3.54</v>
      </c>
      <c r="AD75" s="90">
        <f t="shared" si="11"/>
        <v>3.54</v>
      </c>
      <c r="AE75" s="90">
        <f t="shared" si="11"/>
        <v>3.54</v>
      </c>
      <c r="AF75" s="90">
        <f t="shared" si="11"/>
        <v>3.54</v>
      </c>
      <c r="AG75" s="79">
        <f>AG72+AG68+AG56+AG52+AG38+AG74</f>
        <v>2144.14</v>
      </c>
      <c r="AH75" s="56">
        <f t="shared" si="2"/>
        <v>3.54</v>
      </c>
      <c r="AI75" s="57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9" t="s">
        <v>67</v>
      </c>
      <c r="B76" s="60">
        <f>IF(B60&lt;0,B60*-1,0)</f>
        <v>0</v>
      </c>
      <c r="C76" s="60">
        <f>IF(C60&lt;0,C60*-1,0)</f>
        <v>0</v>
      </c>
      <c r="D76" s="60">
        <f t="shared" ref="D76:AF76" si="12">IF(D60&lt;0,D60*-1,0)</f>
        <v>0</v>
      </c>
      <c r="E76" s="60">
        <f t="shared" si="12"/>
        <v>0</v>
      </c>
      <c r="F76" s="60">
        <f t="shared" si="12"/>
        <v>0</v>
      </c>
      <c r="G76" s="60">
        <f t="shared" si="12"/>
        <v>0</v>
      </c>
      <c r="H76" s="60">
        <f t="shared" si="12"/>
        <v>0</v>
      </c>
      <c r="I76" s="60">
        <f t="shared" si="12"/>
        <v>0</v>
      </c>
      <c r="J76" s="60">
        <f t="shared" si="12"/>
        <v>0</v>
      </c>
      <c r="K76" s="60">
        <f t="shared" si="12"/>
        <v>0</v>
      </c>
      <c r="L76" s="60">
        <f t="shared" si="12"/>
        <v>0</v>
      </c>
      <c r="M76" s="60">
        <f t="shared" si="12"/>
        <v>0</v>
      </c>
      <c r="N76" s="60">
        <f t="shared" si="12"/>
        <v>0</v>
      </c>
      <c r="O76" s="60">
        <f t="shared" si="12"/>
        <v>0</v>
      </c>
      <c r="P76" s="60">
        <f t="shared" si="12"/>
        <v>0</v>
      </c>
      <c r="Q76" s="60">
        <f t="shared" si="12"/>
        <v>0</v>
      </c>
      <c r="R76" s="60">
        <f t="shared" si="12"/>
        <v>0</v>
      </c>
      <c r="S76" s="60">
        <f t="shared" si="12"/>
        <v>0</v>
      </c>
      <c r="T76" s="60">
        <f t="shared" si="12"/>
        <v>0</v>
      </c>
      <c r="U76" s="60">
        <f t="shared" si="12"/>
        <v>0</v>
      </c>
      <c r="V76" s="60">
        <f t="shared" si="12"/>
        <v>0</v>
      </c>
      <c r="W76" s="60">
        <f t="shared" si="12"/>
        <v>0</v>
      </c>
      <c r="X76" s="60">
        <f t="shared" si="12"/>
        <v>0</v>
      </c>
      <c r="Y76" s="60">
        <f t="shared" si="12"/>
        <v>0</v>
      </c>
      <c r="Z76" s="60">
        <f t="shared" si="12"/>
        <v>0</v>
      </c>
      <c r="AA76" s="60">
        <f t="shared" si="12"/>
        <v>0</v>
      </c>
      <c r="AB76" s="60">
        <f t="shared" si="12"/>
        <v>0</v>
      </c>
      <c r="AC76" s="60">
        <f t="shared" si="12"/>
        <v>0</v>
      </c>
      <c r="AD76" s="60">
        <f t="shared" si="12"/>
        <v>0</v>
      </c>
      <c r="AE76" s="60">
        <f t="shared" si="12"/>
        <v>0</v>
      </c>
      <c r="AF76" s="60">
        <f t="shared" si="12"/>
        <v>0</v>
      </c>
      <c r="AG76" s="64"/>
      <c r="AH76" s="56">
        <f t="shared" ref="AH76:AH91" si="13">MAX(B76:AF76)</f>
        <v>0</v>
      </c>
      <c r="AI76" s="57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8" t="s">
        <v>65</v>
      </c>
      <c r="B77" s="60">
        <f>IF(B58&lt;0,B58*-1,0)</f>
        <v>0</v>
      </c>
      <c r="C77" s="60">
        <f>IF(C58&lt;0,C58*-1,0)</f>
        <v>0</v>
      </c>
      <c r="D77" s="60">
        <f t="shared" ref="D77:AF77" si="15">IF(D58&lt;0,D58*-1,0)</f>
        <v>0</v>
      </c>
      <c r="E77" s="60">
        <f t="shared" si="15"/>
        <v>0</v>
      </c>
      <c r="F77" s="60">
        <f t="shared" si="15"/>
        <v>0</v>
      </c>
      <c r="G77" s="60">
        <f t="shared" si="15"/>
        <v>0</v>
      </c>
      <c r="H77" s="60">
        <f t="shared" si="15"/>
        <v>0</v>
      </c>
      <c r="I77" s="60">
        <f t="shared" si="15"/>
        <v>0</v>
      </c>
      <c r="J77" s="60">
        <f t="shared" si="15"/>
        <v>0</v>
      </c>
      <c r="K77" s="60">
        <f t="shared" si="15"/>
        <v>0</v>
      </c>
      <c r="L77" s="60">
        <f t="shared" si="15"/>
        <v>0</v>
      </c>
      <c r="M77" s="60">
        <f t="shared" si="15"/>
        <v>0</v>
      </c>
      <c r="N77" s="60">
        <f t="shared" si="15"/>
        <v>0</v>
      </c>
      <c r="O77" s="60">
        <f t="shared" si="15"/>
        <v>0</v>
      </c>
      <c r="P77" s="60">
        <f t="shared" si="15"/>
        <v>0</v>
      </c>
      <c r="Q77" s="60">
        <f t="shared" si="15"/>
        <v>0</v>
      </c>
      <c r="R77" s="60">
        <f t="shared" si="15"/>
        <v>0</v>
      </c>
      <c r="S77" s="60">
        <f t="shared" si="15"/>
        <v>0</v>
      </c>
      <c r="T77" s="60">
        <f t="shared" si="15"/>
        <v>0</v>
      </c>
      <c r="U77" s="60">
        <f t="shared" si="15"/>
        <v>0</v>
      </c>
      <c r="V77" s="60">
        <f t="shared" si="15"/>
        <v>0</v>
      </c>
      <c r="W77" s="60">
        <f t="shared" si="15"/>
        <v>0</v>
      </c>
      <c r="X77" s="60">
        <f t="shared" si="15"/>
        <v>0</v>
      </c>
      <c r="Y77" s="60">
        <f t="shared" si="15"/>
        <v>0</v>
      </c>
      <c r="Z77" s="60">
        <f t="shared" si="15"/>
        <v>0</v>
      </c>
      <c r="AA77" s="60">
        <f t="shared" si="15"/>
        <v>0</v>
      </c>
      <c r="AB77" s="60">
        <f t="shared" si="15"/>
        <v>0</v>
      </c>
      <c r="AC77" s="60">
        <f t="shared" si="15"/>
        <v>0</v>
      </c>
      <c r="AD77" s="60">
        <f t="shared" si="15"/>
        <v>0</v>
      </c>
      <c r="AE77" s="60">
        <f t="shared" si="15"/>
        <v>0</v>
      </c>
      <c r="AF77" s="60">
        <f t="shared" si="15"/>
        <v>0</v>
      </c>
      <c r="AG77" s="69"/>
      <c r="AH77" s="56">
        <f t="shared" si="13"/>
        <v>0</v>
      </c>
      <c r="AI77" s="57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IF(B61&lt;0,B61*-1,0)</f>
        <v>0</v>
      </c>
      <c r="C78" s="60">
        <f>IF(C61&lt;0,C61*-1,0)</f>
        <v>0</v>
      </c>
      <c r="D78" s="60">
        <f t="shared" ref="D78:AF78" si="16">IF(D61&lt;0,D61*-1,0)</f>
        <v>0</v>
      </c>
      <c r="E78" s="60">
        <f t="shared" si="16"/>
        <v>0</v>
      </c>
      <c r="F78" s="60">
        <f t="shared" si="16"/>
        <v>0</v>
      </c>
      <c r="G78" s="60">
        <f t="shared" si="16"/>
        <v>0</v>
      </c>
      <c r="H78" s="60">
        <f t="shared" si="16"/>
        <v>0</v>
      </c>
      <c r="I78" s="60">
        <f t="shared" si="16"/>
        <v>0</v>
      </c>
      <c r="J78" s="60">
        <f t="shared" si="16"/>
        <v>0</v>
      </c>
      <c r="K78" s="60">
        <f t="shared" si="16"/>
        <v>0</v>
      </c>
      <c r="L78" s="60">
        <f t="shared" si="16"/>
        <v>0</v>
      </c>
      <c r="M78" s="60">
        <f t="shared" si="16"/>
        <v>0</v>
      </c>
      <c r="N78" s="60">
        <f t="shared" si="16"/>
        <v>0</v>
      </c>
      <c r="O78" s="60">
        <f t="shared" si="16"/>
        <v>0</v>
      </c>
      <c r="P78" s="60">
        <f t="shared" si="16"/>
        <v>0</v>
      </c>
      <c r="Q78" s="60">
        <f t="shared" si="16"/>
        <v>0</v>
      </c>
      <c r="R78" s="60">
        <f t="shared" si="16"/>
        <v>0</v>
      </c>
      <c r="S78" s="60">
        <f t="shared" si="16"/>
        <v>0</v>
      </c>
      <c r="T78" s="60">
        <f t="shared" si="16"/>
        <v>0</v>
      </c>
      <c r="U78" s="60">
        <f t="shared" si="16"/>
        <v>0</v>
      </c>
      <c r="V78" s="60">
        <f t="shared" si="16"/>
        <v>0</v>
      </c>
      <c r="W78" s="60">
        <f t="shared" si="16"/>
        <v>0</v>
      </c>
      <c r="X78" s="60">
        <f t="shared" si="16"/>
        <v>0</v>
      </c>
      <c r="Y78" s="60">
        <f t="shared" si="16"/>
        <v>0</v>
      </c>
      <c r="Z78" s="60">
        <f t="shared" si="16"/>
        <v>0</v>
      </c>
      <c r="AA78" s="60">
        <f t="shared" si="16"/>
        <v>0</v>
      </c>
      <c r="AB78" s="60">
        <f t="shared" si="16"/>
        <v>0</v>
      </c>
      <c r="AC78" s="60">
        <f t="shared" si="16"/>
        <v>0</v>
      </c>
      <c r="AD78" s="60">
        <f t="shared" si="16"/>
        <v>0</v>
      </c>
      <c r="AE78" s="60">
        <f t="shared" si="16"/>
        <v>0</v>
      </c>
      <c r="AF78" s="60">
        <f t="shared" si="16"/>
        <v>0</v>
      </c>
      <c r="AG78" s="93"/>
      <c r="AH78" s="56">
        <f t="shared" si="13"/>
        <v>0</v>
      </c>
      <c r="AI78" s="57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84</v>
      </c>
      <c r="B79" s="60">
        <f>IF(B59&lt;0,B59*-1,0)</f>
        <v>0</v>
      </c>
      <c r="C79" s="60">
        <f>IF(C59&lt;0,C59*-1,0)</f>
        <v>0</v>
      </c>
      <c r="D79" s="60">
        <f t="shared" ref="D79:AF79" si="17">IF(D59&lt;0,D59*-1,0)</f>
        <v>0</v>
      </c>
      <c r="E79" s="60">
        <f t="shared" si="17"/>
        <v>0</v>
      </c>
      <c r="F79" s="60">
        <f t="shared" si="17"/>
        <v>0</v>
      </c>
      <c r="G79" s="60">
        <f t="shared" si="17"/>
        <v>0</v>
      </c>
      <c r="H79" s="60">
        <f t="shared" si="17"/>
        <v>0</v>
      </c>
      <c r="I79" s="60">
        <f t="shared" si="17"/>
        <v>0</v>
      </c>
      <c r="J79" s="60">
        <f t="shared" si="17"/>
        <v>0</v>
      </c>
      <c r="K79" s="60">
        <f t="shared" si="17"/>
        <v>0</v>
      </c>
      <c r="L79" s="60">
        <f t="shared" si="17"/>
        <v>0</v>
      </c>
      <c r="M79" s="60">
        <f t="shared" si="17"/>
        <v>0</v>
      </c>
      <c r="N79" s="60">
        <f t="shared" si="17"/>
        <v>0</v>
      </c>
      <c r="O79" s="60">
        <f t="shared" si="17"/>
        <v>0</v>
      </c>
      <c r="P79" s="60">
        <f t="shared" si="17"/>
        <v>0</v>
      </c>
      <c r="Q79" s="60">
        <f t="shared" si="17"/>
        <v>0</v>
      </c>
      <c r="R79" s="60">
        <f t="shared" si="17"/>
        <v>0</v>
      </c>
      <c r="S79" s="60">
        <f t="shared" si="17"/>
        <v>0</v>
      </c>
      <c r="T79" s="60">
        <f t="shared" si="17"/>
        <v>0</v>
      </c>
      <c r="U79" s="60">
        <f t="shared" si="17"/>
        <v>0</v>
      </c>
      <c r="V79" s="60">
        <f t="shared" si="17"/>
        <v>0</v>
      </c>
      <c r="W79" s="60">
        <f t="shared" si="17"/>
        <v>0</v>
      </c>
      <c r="X79" s="60">
        <f t="shared" si="17"/>
        <v>0</v>
      </c>
      <c r="Y79" s="60">
        <f t="shared" si="17"/>
        <v>0</v>
      </c>
      <c r="Z79" s="60">
        <f t="shared" si="17"/>
        <v>0</v>
      </c>
      <c r="AA79" s="60">
        <f t="shared" si="17"/>
        <v>0</v>
      </c>
      <c r="AB79" s="60">
        <f t="shared" si="17"/>
        <v>0</v>
      </c>
      <c r="AC79" s="60">
        <f t="shared" si="17"/>
        <v>0</v>
      </c>
      <c r="AD79" s="60">
        <f t="shared" si="17"/>
        <v>0</v>
      </c>
      <c r="AE79" s="60">
        <f t="shared" si="17"/>
        <v>0</v>
      </c>
      <c r="AF79" s="60">
        <f t="shared" si="17"/>
        <v>0</v>
      </c>
      <c r="AG79" s="93"/>
      <c r="AH79" s="56">
        <f t="shared" si="13"/>
        <v>0</v>
      </c>
      <c r="AI79" s="57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7" t="s">
        <v>64</v>
      </c>
      <c r="B80" s="60">
        <f>IF(B57&lt;0,B57*-1,0)</f>
        <v>0</v>
      </c>
      <c r="C80" s="60">
        <f>IF(C57&lt;0,C57*-1,0)</f>
        <v>0</v>
      </c>
      <c r="D80" s="60">
        <f t="shared" ref="D80:AF80" si="18">IF(D57&lt;0,D57*-1,0)</f>
        <v>0</v>
      </c>
      <c r="E80" s="60">
        <f t="shared" si="18"/>
        <v>0</v>
      </c>
      <c r="F80" s="60">
        <f t="shared" si="18"/>
        <v>0</v>
      </c>
      <c r="G80" s="60">
        <f t="shared" si="18"/>
        <v>0</v>
      </c>
      <c r="H80" s="60">
        <f t="shared" si="18"/>
        <v>0</v>
      </c>
      <c r="I80" s="60">
        <f t="shared" si="18"/>
        <v>0</v>
      </c>
      <c r="J80" s="60">
        <f t="shared" si="18"/>
        <v>0</v>
      </c>
      <c r="K80" s="60">
        <f t="shared" si="18"/>
        <v>0</v>
      </c>
      <c r="L80" s="60">
        <f t="shared" si="18"/>
        <v>0</v>
      </c>
      <c r="M80" s="60">
        <f t="shared" si="18"/>
        <v>0</v>
      </c>
      <c r="N80" s="60">
        <f t="shared" si="18"/>
        <v>0</v>
      </c>
      <c r="O80" s="60">
        <f t="shared" si="18"/>
        <v>0</v>
      </c>
      <c r="P80" s="60">
        <f t="shared" si="18"/>
        <v>0</v>
      </c>
      <c r="Q80" s="60">
        <f t="shared" si="18"/>
        <v>0</v>
      </c>
      <c r="R80" s="60">
        <f t="shared" si="18"/>
        <v>0</v>
      </c>
      <c r="S80" s="60">
        <f t="shared" si="18"/>
        <v>0</v>
      </c>
      <c r="T80" s="60">
        <f t="shared" si="18"/>
        <v>0</v>
      </c>
      <c r="U80" s="60">
        <f t="shared" si="18"/>
        <v>0</v>
      </c>
      <c r="V80" s="60">
        <f t="shared" si="18"/>
        <v>0</v>
      </c>
      <c r="W80" s="60">
        <f t="shared" si="18"/>
        <v>0</v>
      </c>
      <c r="X80" s="60">
        <f t="shared" si="18"/>
        <v>0</v>
      </c>
      <c r="Y80" s="60">
        <f t="shared" si="18"/>
        <v>0</v>
      </c>
      <c r="Z80" s="60">
        <f t="shared" si="18"/>
        <v>0</v>
      </c>
      <c r="AA80" s="60">
        <f t="shared" si="18"/>
        <v>0</v>
      </c>
      <c r="AB80" s="60">
        <f t="shared" si="18"/>
        <v>0</v>
      </c>
      <c r="AC80" s="60">
        <f t="shared" si="18"/>
        <v>0</v>
      </c>
      <c r="AD80" s="60">
        <f t="shared" si="18"/>
        <v>0</v>
      </c>
      <c r="AE80" s="60">
        <f t="shared" si="18"/>
        <v>0</v>
      </c>
      <c r="AF80" s="60">
        <f t="shared" si="18"/>
        <v>0</v>
      </c>
      <c r="AG80" s="93"/>
      <c r="AH80" s="56">
        <f t="shared" si="13"/>
        <v>0</v>
      </c>
      <c r="AI80" s="57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7" t="s">
        <v>85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51"/>
      <c r="T81" s="51"/>
      <c r="U81" s="51"/>
      <c r="V81" s="51"/>
      <c r="W81" s="51"/>
      <c r="X81" s="51"/>
      <c r="Y81" s="51"/>
      <c r="Z81" s="51"/>
      <c r="AA81" s="51"/>
      <c r="AB81" s="65"/>
      <c r="AC81" s="65"/>
      <c r="AD81" s="65"/>
      <c r="AE81" s="65"/>
      <c r="AF81" s="65"/>
      <c r="AG81" s="88"/>
      <c r="AH81" s="56">
        <f t="shared" si="13"/>
        <v>0</v>
      </c>
      <c r="AI81" s="57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4" t="s">
        <v>86</v>
      </c>
      <c r="B82" s="74">
        <f>SUM(B76:B81)</f>
        <v>0</v>
      </c>
      <c r="C82" s="74">
        <f t="shared" ref="C82:AG82" si="19">SUM(C76:C81)</f>
        <v>0</v>
      </c>
      <c r="D82" s="74">
        <f t="shared" si="19"/>
        <v>0</v>
      </c>
      <c r="E82" s="74">
        <f t="shared" si="19"/>
        <v>0</v>
      </c>
      <c r="F82" s="74">
        <f t="shared" si="19"/>
        <v>0</v>
      </c>
      <c r="G82" s="74">
        <f t="shared" si="19"/>
        <v>0</v>
      </c>
      <c r="H82" s="74">
        <f t="shared" si="19"/>
        <v>0</v>
      </c>
      <c r="I82" s="74">
        <f t="shared" si="19"/>
        <v>0</v>
      </c>
      <c r="J82" s="74">
        <f t="shared" si="19"/>
        <v>0</v>
      </c>
      <c r="K82" s="74">
        <f t="shared" si="19"/>
        <v>0</v>
      </c>
      <c r="L82" s="74">
        <f t="shared" si="19"/>
        <v>0</v>
      </c>
      <c r="M82" s="74">
        <f t="shared" si="19"/>
        <v>0</v>
      </c>
      <c r="N82" s="74">
        <f t="shared" si="19"/>
        <v>0</v>
      </c>
      <c r="O82" s="74">
        <f t="shared" si="19"/>
        <v>0</v>
      </c>
      <c r="P82" s="74">
        <f t="shared" si="19"/>
        <v>0</v>
      </c>
      <c r="Q82" s="74">
        <f t="shared" si="19"/>
        <v>0</v>
      </c>
      <c r="R82" s="74">
        <f t="shared" si="19"/>
        <v>0</v>
      </c>
      <c r="S82" s="74">
        <f t="shared" si="19"/>
        <v>0</v>
      </c>
      <c r="T82" s="74">
        <f t="shared" si="19"/>
        <v>0</v>
      </c>
      <c r="U82" s="74">
        <f t="shared" si="19"/>
        <v>0</v>
      </c>
      <c r="V82" s="74">
        <f t="shared" si="19"/>
        <v>0</v>
      </c>
      <c r="W82" s="74">
        <f t="shared" si="19"/>
        <v>0</v>
      </c>
      <c r="X82" s="74">
        <f t="shared" si="19"/>
        <v>0</v>
      </c>
      <c r="Y82" s="74">
        <f t="shared" si="19"/>
        <v>0</v>
      </c>
      <c r="Z82" s="74">
        <f t="shared" si="19"/>
        <v>0</v>
      </c>
      <c r="AA82" s="74">
        <f t="shared" si="19"/>
        <v>0</v>
      </c>
      <c r="AB82" s="74">
        <f t="shared" si="19"/>
        <v>0</v>
      </c>
      <c r="AC82" s="74">
        <f t="shared" si="19"/>
        <v>0</v>
      </c>
      <c r="AD82" s="74">
        <f t="shared" si="19"/>
        <v>0</v>
      </c>
      <c r="AE82" s="74">
        <f t="shared" si="19"/>
        <v>0</v>
      </c>
      <c r="AF82" s="74">
        <f t="shared" si="19"/>
        <v>0</v>
      </c>
      <c r="AG82" s="79">
        <f t="shared" si="19"/>
        <v>0</v>
      </c>
      <c r="AH82" s="56">
        <f t="shared" si="13"/>
        <v>0</v>
      </c>
      <c r="AI82" s="57">
        <f t="shared" si="14"/>
        <v>0</v>
      </c>
      <c r="AK82" s="58"/>
    </row>
    <row r="83" spans="1:88" s="1" customFormat="1" ht="15.75" thickBot="1" x14ac:dyDescent="0.3">
      <c r="A83" s="73" t="s">
        <v>87</v>
      </c>
      <c r="B83" s="74">
        <f>SUM(B70:B82)</f>
        <v>7.08</v>
      </c>
      <c r="C83" s="74">
        <f t="shared" ref="C83:AG83" si="20">SUM(C70:C82)</f>
        <v>7.08</v>
      </c>
      <c r="D83" s="74">
        <f t="shared" si="20"/>
        <v>7.08</v>
      </c>
      <c r="E83" s="74">
        <f t="shared" si="20"/>
        <v>7.08</v>
      </c>
      <c r="F83" s="74">
        <f t="shared" si="20"/>
        <v>7.08</v>
      </c>
      <c r="G83" s="74">
        <f t="shared" si="20"/>
        <v>7.08</v>
      </c>
      <c r="H83" s="74">
        <f t="shared" si="20"/>
        <v>7.08</v>
      </c>
      <c r="I83" s="74">
        <f t="shared" si="20"/>
        <v>7.08</v>
      </c>
      <c r="J83" s="74">
        <f t="shared" si="20"/>
        <v>7.08</v>
      </c>
      <c r="K83" s="74">
        <f t="shared" si="20"/>
        <v>7.08</v>
      </c>
      <c r="L83" s="74">
        <f t="shared" si="20"/>
        <v>7.08</v>
      </c>
      <c r="M83" s="74">
        <f t="shared" si="20"/>
        <v>7.08</v>
      </c>
      <c r="N83" s="74">
        <f t="shared" si="20"/>
        <v>7.08</v>
      </c>
      <c r="O83" s="74">
        <f t="shared" si="20"/>
        <v>7.08</v>
      </c>
      <c r="P83" s="74">
        <f t="shared" si="20"/>
        <v>7.08</v>
      </c>
      <c r="Q83" s="74">
        <f t="shared" si="20"/>
        <v>7.08</v>
      </c>
      <c r="R83" s="74">
        <f t="shared" si="20"/>
        <v>7.08</v>
      </c>
      <c r="S83" s="74">
        <f t="shared" si="20"/>
        <v>7.08</v>
      </c>
      <c r="T83" s="74">
        <f t="shared" si="20"/>
        <v>7.08</v>
      </c>
      <c r="U83" s="74">
        <f t="shared" si="20"/>
        <v>7.08</v>
      </c>
      <c r="V83" s="74">
        <f t="shared" si="20"/>
        <v>7.08</v>
      </c>
      <c r="W83" s="74">
        <f t="shared" si="20"/>
        <v>7.08</v>
      </c>
      <c r="X83" s="74">
        <f t="shared" si="20"/>
        <v>7.08</v>
      </c>
      <c r="Y83" s="74">
        <f t="shared" si="20"/>
        <v>7.08</v>
      </c>
      <c r="Z83" s="74">
        <f t="shared" si="20"/>
        <v>7.08</v>
      </c>
      <c r="AA83" s="74">
        <f t="shared" si="20"/>
        <v>7.08</v>
      </c>
      <c r="AB83" s="74">
        <f t="shared" si="20"/>
        <v>7.08</v>
      </c>
      <c r="AC83" s="74">
        <f t="shared" si="20"/>
        <v>7.08</v>
      </c>
      <c r="AD83" s="74">
        <f t="shared" si="20"/>
        <v>7.08</v>
      </c>
      <c r="AE83" s="74">
        <f t="shared" si="20"/>
        <v>7.08</v>
      </c>
      <c r="AF83" s="74">
        <f t="shared" si="20"/>
        <v>7.08</v>
      </c>
      <c r="AG83" s="79">
        <f t="shared" si="20"/>
        <v>4360.08</v>
      </c>
      <c r="AH83" s="56">
        <f t="shared" si="13"/>
        <v>7.08</v>
      </c>
      <c r="AI83" s="57">
        <f t="shared" si="14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5" t="s">
        <v>88</v>
      </c>
      <c r="B84" s="96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8"/>
      <c r="AH84" s="56">
        <f t="shared" si="13"/>
        <v>0</v>
      </c>
      <c r="AI84" s="57">
        <f t="shared" si="14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100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101"/>
      <c r="V85" s="101"/>
      <c r="W85" s="101"/>
      <c r="X85" s="101"/>
      <c r="Y85" s="101"/>
      <c r="Z85" s="101"/>
      <c r="AA85" s="101"/>
      <c r="AB85" s="53"/>
      <c r="AC85" s="53"/>
      <c r="AD85" s="53"/>
      <c r="AE85" s="53"/>
      <c r="AF85" s="53"/>
      <c r="AG85" s="102"/>
      <c r="AH85" s="56">
        <f t="shared" si="13"/>
        <v>0</v>
      </c>
      <c r="AI85" s="57">
        <f t="shared" si="14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100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101"/>
      <c r="V86" s="101"/>
      <c r="W86" s="101"/>
      <c r="X86" s="101"/>
      <c r="Y86" s="101"/>
      <c r="Z86" s="101"/>
      <c r="AA86" s="101"/>
      <c r="AB86" s="53"/>
      <c r="AC86" s="53"/>
      <c r="AD86" s="53"/>
      <c r="AE86" s="53"/>
      <c r="AF86" s="53"/>
      <c r="AG86" s="102"/>
      <c r="AH86" s="56">
        <f t="shared" si="13"/>
        <v>0</v>
      </c>
      <c r="AI86" s="57">
        <f t="shared" si="14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9" t="s">
        <v>91</v>
      </c>
      <c r="B87" s="100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101"/>
      <c r="Y87" s="101"/>
      <c r="Z87" s="101"/>
      <c r="AA87" s="101"/>
      <c r="AB87" s="53"/>
      <c r="AC87" s="53"/>
      <c r="AD87" s="53"/>
      <c r="AE87" s="53"/>
      <c r="AF87" s="53"/>
      <c r="AG87" s="102"/>
      <c r="AH87" s="56">
        <f t="shared" si="13"/>
        <v>0</v>
      </c>
      <c r="AI87" s="57">
        <f t="shared" si="14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0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101"/>
      <c r="Y88" s="101"/>
      <c r="Z88" s="101"/>
      <c r="AA88" s="101"/>
      <c r="AB88" s="53"/>
      <c r="AC88" s="53"/>
      <c r="AD88" s="53"/>
      <c r="AE88" s="53"/>
      <c r="AF88" s="53"/>
      <c r="AG88" s="102"/>
      <c r="AH88" s="56">
        <f t="shared" si="13"/>
        <v>0</v>
      </c>
      <c r="AI88" s="57">
        <f t="shared" si="14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3" t="s">
        <v>93</v>
      </c>
      <c r="B89" s="104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1"/>
      <c r="Y89" s="101"/>
      <c r="Z89" s="101"/>
      <c r="AA89" s="101"/>
      <c r="AB89" s="105"/>
      <c r="AC89" s="105"/>
      <c r="AD89" s="105"/>
      <c r="AE89" s="105"/>
      <c r="AF89" s="105"/>
      <c r="AG89" s="106"/>
      <c r="AH89" s="56">
        <f t="shared" si="13"/>
        <v>0</v>
      </c>
      <c r="AI89" s="57">
        <f t="shared" si="14"/>
        <v>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9" t="s">
        <v>94</v>
      </c>
      <c r="B90" s="100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101"/>
      <c r="Y90" s="101"/>
      <c r="Z90" s="101"/>
      <c r="AA90" s="101"/>
      <c r="AB90" s="53"/>
      <c r="AC90" s="53"/>
      <c r="AD90" s="53"/>
      <c r="AE90" s="53"/>
      <c r="AF90" s="53"/>
      <c r="AG90" s="102"/>
      <c r="AH90" s="56">
        <f t="shared" si="13"/>
        <v>0</v>
      </c>
      <c r="AI90" s="57">
        <f t="shared" si="14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9" t="s">
        <v>95</v>
      </c>
      <c r="B91" s="107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9"/>
      <c r="AH91" s="56">
        <f t="shared" si="13"/>
        <v>0</v>
      </c>
      <c r="AI91" s="57">
        <f t="shared" si="14"/>
        <v>0</v>
      </c>
    </row>
    <row r="92" spans="1:88" ht="15.75" thickBot="1" x14ac:dyDescent="0.3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2"/>
      <c r="AH92" s="56"/>
      <c r="AI92" s="57"/>
    </row>
    <row r="93" spans="1:88" ht="15.75" thickBot="1" x14ac:dyDescent="0.3">
      <c r="A93" s="113" t="s">
        <v>96</v>
      </c>
      <c r="B93" s="115">
        <f>SUM(B15,B18,B21:B22,B42,B44:B45,B47,B49,B94:B97,B102,B108,B114,B123,B125,B137,B144,B147:B148,B155,B157,B159,B163:B165,B167:B169,B174,B180:B181,B183:B185,B193,B198)</f>
        <v>34.840000000000003</v>
      </c>
      <c r="C93" s="114">
        <f>SUM(C15,C18,C21:C22,C42,C44:C45,C47,C49,C94:C97,C102,C108,C114,C123,C125,C137,C144,C147:C148,C155,C157,C159,C163:C165,C167:C169,C174,C180:C181,C183:C185,C193,C198)</f>
        <v>34.840000000000003</v>
      </c>
      <c r="D93" s="114">
        <f t="shared" ref="D93:AF93" si="21">SUM(D15,D18,D21:D22,D42,D44:D45,D47,D49,D94:D97,D102,D108,D114,D123,D125,D137,D144,D147:D148,D155,D157,D159,D163:D165,D167:D169,D174,D180:D181,D183:D185,D193,D198)</f>
        <v>34.840000000000003</v>
      </c>
      <c r="E93" s="114">
        <f t="shared" si="21"/>
        <v>34.840000000000003</v>
      </c>
      <c r="F93" s="114">
        <f t="shared" si="21"/>
        <v>34.840000000000003</v>
      </c>
      <c r="G93" s="115">
        <f t="shared" si="21"/>
        <v>34.840000000000003</v>
      </c>
      <c r="H93" s="115">
        <f t="shared" si="21"/>
        <v>34.840000000000003</v>
      </c>
      <c r="I93" s="115">
        <f t="shared" si="21"/>
        <v>34.840000000000003</v>
      </c>
      <c r="J93" s="115">
        <f t="shared" si="21"/>
        <v>34.840000000000003</v>
      </c>
      <c r="K93" s="115">
        <f t="shared" si="21"/>
        <v>34.840000000000003</v>
      </c>
      <c r="L93" s="115">
        <f t="shared" si="21"/>
        <v>34.840000000000003</v>
      </c>
      <c r="M93" s="115">
        <f t="shared" si="21"/>
        <v>34.840000000000003</v>
      </c>
      <c r="N93" s="115">
        <f t="shared" si="21"/>
        <v>34.840000000000003</v>
      </c>
      <c r="O93" s="115">
        <f t="shared" si="21"/>
        <v>34.840000000000003</v>
      </c>
      <c r="P93" s="115">
        <f t="shared" si="21"/>
        <v>34.840000000000003</v>
      </c>
      <c r="Q93" s="115">
        <f t="shared" si="21"/>
        <v>34.840000000000003</v>
      </c>
      <c r="R93" s="115">
        <f t="shared" si="21"/>
        <v>34.840000000000003</v>
      </c>
      <c r="S93" s="115">
        <f t="shared" si="21"/>
        <v>34.840000000000003</v>
      </c>
      <c r="T93" s="115">
        <f t="shared" si="21"/>
        <v>34.840000000000003</v>
      </c>
      <c r="U93" s="115">
        <f t="shared" si="21"/>
        <v>34.840000000000003</v>
      </c>
      <c r="V93" s="115">
        <f t="shared" si="21"/>
        <v>34.840000000000003</v>
      </c>
      <c r="W93" s="115">
        <f t="shared" si="21"/>
        <v>34.840000000000003</v>
      </c>
      <c r="X93" s="115">
        <f t="shared" si="21"/>
        <v>34.840000000000003</v>
      </c>
      <c r="Y93" s="115">
        <f t="shared" si="21"/>
        <v>34.840000000000003</v>
      </c>
      <c r="Z93" s="115">
        <f t="shared" si="21"/>
        <v>34.840000000000003</v>
      </c>
      <c r="AA93" s="115">
        <f t="shared" si="21"/>
        <v>34.840000000000003</v>
      </c>
      <c r="AB93" s="115">
        <f t="shared" si="21"/>
        <v>34.840000000000003</v>
      </c>
      <c r="AC93" s="115">
        <f t="shared" si="21"/>
        <v>34.840000000000003</v>
      </c>
      <c r="AD93" s="115">
        <f t="shared" si="21"/>
        <v>34.840000000000003</v>
      </c>
      <c r="AE93" s="115">
        <f t="shared" si="21"/>
        <v>34.840000000000003</v>
      </c>
      <c r="AF93" s="115">
        <f t="shared" si="21"/>
        <v>34.840000000000003</v>
      </c>
      <c r="AG93" s="116"/>
      <c r="AH93" s="56">
        <f>MAX(C93:AF93)</f>
        <v>34.840000000000003</v>
      </c>
      <c r="AI93" s="57">
        <f>MIN(C93:AF93)</f>
        <v>34.840000000000003</v>
      </c>
    </row>
    <row r="94" spans="1:88" x14ac:dyDescent="0.25">
      <c r="A94" s="117" t="s">
        <v>97</v>
      </c>
      <c r="B94" s="119"/>
      <c r="C94" s="60"/>
      <c r="D94" s="60"/>
      <c r="E94" s="60"/>
      <c r="F94" s="60"/>
      <c r="G94" s="118"/>
      <c r="H94" s="118"/>
      <c r="I94" s="118"/>
      <c r="J94" s="118"/>
      <c r="K94" s="118"/>
      <c r="L94" s="118"/>
      <c r="M94" s="49"/>
      <c r="N94" s="118"/>
      <c r="O94" s="118"/>
      <c r="P94" s="118"/>
      <c r="Q94" s="118"/>
      <c r="R94" s="118"/>
      <c r="S94" s="118"/>
      <c r="T94" s="118"/>
      <c r="U94" s="49"/>
      <c r="V94" s="49"/>
      <c r="W94" s="49"/>
      <c r="X94" s="118"/>
      <c r="Y94" s="118"/>
      <c r="Z94" s="118"/>
      <c r="AA94" s="118"/>
      <c r="AB94" s="49"/>
      <c r="AC94" s="49"/>
      <c r="AD94" s="49"/>
      <c r="AE94" s="49"/>
      <c r="AF94" s="49"/>
      <c r="AG94" s="120">
        <v>75</v>
      </c>
      <c r="AH94" s="56">
        <f>IF(ABS(MAX(C94:AF94))&gt;ABS(MIN(C94:AF94)),MAX(C94:AF94),MIN(C94:AF94))</f>
        <v>0</v>
      </c>
      <c r="AI94" s="121" t="e">
        <f>INDEX($C$9:$AF$9,1,MATCH(AH94,C94:AF94,0))</f>
        <v>#N/A</v>
      </c>
    </row>
    <row r="95" spans="1:88" x14ac:dyDescent="0.25">
      <c r="A95" s="122" t="s">
        <v>98</v>
      </c>
      <c r="B95" s="123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53"/>
      <c r="AC95" s="53"/>
      <c r="AD95" s="53"/>
      <c r="AE95" s="53"/>
      <c r="AF95" s="53"/>
      <c r="AG95" s="120">
        <v>240</v>
      </c>
      <c r="AH95" s="56">
        <f>IF(ABS(MAX(C95:AF95))&gt;ABS(MIN(C95:AF95)),MAX(C95:AF95),MIN(C95:AF95))</f>
        <v>0</v>
      </c>
      <c r="AI95" s="121" t="e">
        <f>INDEX($C$9:$AF$9,1,MATCH(AH95,C95:AF95,0))</f>
        <v>#N/A</v>
      </c>
    </row>
    <row r="96" spans="1:88" x14ac:dyDescent="0.25">
      <c r="A96" s="122" t="s">
        <v>99</v>
      </c>
      <c r="B96" s="123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53"/>
      <c r="AC96" s="53"/>
      <c r="AD96" s="53"/>
      <c r="AE96" s="53"/>
      <c r="AF96" s="53"/>
      <c r="AG96" s="120">
        <v>60</v>
      </c>
      <c r="AH96" s="56">
        <f>IF(ABS(MAX(C96:AF96))&gt;ABS(MIN(C96:AF96)),MAX(C96:AF96),MIN(C96:AF96))</f>
        <v>0</v>
      </c>
      <c r="AI96" s="121" t="e">
        <f>INDEX($C$9:$AF$9,1,MATCH(AH96,C96:AF96,0))</f>
        <v>#N/A</v>
      </c>
    </row>
    <row r="97" spans="1:37" x14ac:dyDescent="0.25">
      <c r="A97" s="124" t="s">
        <v>100</v>
      </c>
      <c r="B97" s="126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125"/>
      <c r="AC97" s="125"/>
      <c r="AD97" s="125"/>
      <c r="AE97" s="125"/>
      <c r="AF97" s="125"/>
      <c r="AG97" s="127">
        <v>120</v>
      </c>
      <c r="AH97" s="56">
        <f>IF(ABS(MAX(C97:AF97))&gt;ABS(MIN(C97:AF97)),MAX(C97:AF97),MIN(C97:AF97))</f>
        <v>0</v>
      </c>
      <c r="AI97" s="121" t="e">
        <f>INDEX($C$9:$AF$9,1,MATCH(AH97,C97:AF97,0))</f>
        <v>#N/A</v>
      </c>
    </row>
    <row r="98" spans="1:37" x14ac:dyDescent="0.25">
      <c r="A98" s="124" t="s">
        <v>101</v>
      </c>
      <c r="B98" s="126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125"/>
      <c r="AC98" s="125"/>
      <c r="AD98" s="125"/>
      <c r="AE98" s="125"/>
      <c r="AF98" s="125"/>
      <c r="AG98" s="127"/>
      <c r="AH98" s="56">
        <f>IF(ABS(MAX(C98:AF98))&gt;ABS(MIN(C98:AF98)),MAX(C98:AF98),MIN(C98:AF98))</f>
        <v>0</v>
      </c>
      <c r="AI98" s="121" t="e">
        <f>INDEX($C$9:$AF$9,1,MATCH(AH98,C98:AF98,0))</f>
        <v>#N/A</v>
      </c>
    </row>
    <row r="99" spans="1:37" ht="15.75" thickBot="1" x14ac:dyDescent="0.3">
      <c r="A99" s="124" t="s">
        <v>254</v>
      </c>
      <c r="B99" s="126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125"/>
      <c r="AC99" s="125"/>
      <c r="AD99" s="125"/>
      <c r="AE99" s="125"/>
      <c r="AF99" s="125"/>
      <c r="AG99" s="128"/>
      <c r="AH99" s="56"/>
      <c r="AI99" s="121"/>
    </row>
    <row r="100" spans="1:37" ht="15.75" thickBot="1" x14ac:dyDescent="0.3">
      <c r="A100" s="129" t="s">
        <v>103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7"/>
      <c r="AK100" s="58"/>
    </row>
    <row r="101" spans="1:37" x14ac:dyDescent="0.25">
      <c r="A101" s="133" t="s">
        <v>104</v>
      </c>
      <c r="B101" s="134">
        <f t="shared" ref="B101:B106" si="22">AF101</f>
        <v>9.9</v>
      </c>
      <c r="C101" s="55">
        <v>9.9</v>
      </c>
      <c r="D101" s="134">
        <f t="shared" ref="D101:S106" si="23">C101</f>
        <v>9.9</v>
      </c>
      <c r="E101" s="134">
        <f t="shared" si="23"/>
        <v>9.9</v>
      </c>
      <c r="F101" s="134">
        <f t="shared" si="23"/>
        <v>9.9</v>
      </c>
      <c r="G101" s="134">
        <f t="shared" si="23"/>
        <v>9.9</v>
      </c>
      <c r="H101" s="134">
        <f t="shared" si="23"/>
        <v>9.9</v>
      </c>
      <c r="I101" s="134">
        <f t="shared" si="23"/>
        <v>9.9</v>
      </c>
      <c r="J101" s="134">
        <f t="shared" si="23"/>
        <v>9.9</v>
      </c>
      <c r="K101" s="134">
        <f t="shared" si="23"/>
        <v>9.9</v>
      </c>
      <c r="L101" s="134">
        <f t="shared" si="23"/>
        <v>9.9</v>
      </c>
      <c r="M101" s="134">
        <f t="shared" si="23"/>
        <v>9.9</v>
      </c>
      <c r="N101" s="134">
        <f t="shared" si="23"/>
        <v>9.9</v>
      </c>
      <c r="O101" s="134">
        <f t="shared" si="23"/>
        <v>9.9</v>
      </c>
      <c r="P101" s="134">
        <f t="shared" si="23"/>
        <v>9.9</v>
      </c>
      <c r="Q101" s="134">
        <f t="shared" si="23"/>
        <v>9.9</v>
      </c>
      <c r="R101" s="134">
        <f t="shared" si="23"/>
        <v>9.9</v>
      </c>
      <c r="S101" s="134">
        <f t="shared" si="23"/>
        <v>9.9</v>
      </c>
      <c r="T101" s="134">
        <f t="shared" ref="T101:AF106" si="24">S101</f>
        <v>9.9</v>
      </c>
      <c r="U101" s="134">
        <f t="shared" si="24"/>
        <v>9.9</v>
      </c>
      <c r="V101" s="134">
        <f t="shared" si="24"/>
        <v>9.9</v>
      </c>
      <c r="W101" s="134">
        <f t="shared" si="24"/>
        <v>9.9</v>
      </c>
      <c r="X101" s="134">
        <f t="shared" si="24"/>
        <v>9.9</v>
      </c>
      <c r="Y101" s="134">
        <f t="shared" si="24"/>
        <v>9.9</v>
      </c>
      <c r="Z101" s="134">
        <f t="shared" si="24"/>
        <v>9.9</v>
      </c>
      <c r="AA101" s="134">
        <f t="shared" si="24"/>
        <v>9.9</v>
      </c>
      <c r="AB101" s="134">
        <f t="shared" si="24"/>
        <v>9.9</v>
      </c>
      <c r="AC101" s="134">
        <f t="shared" si="24"/>
        <v>9.9</v>
      </c>
      <c r="AD101" s="134">
        <f t="shared" si="24"/>
        <v>9.9</v>
      </c>
      <c r="AE101" s="134">
        <f t="shared" si="24"/>
        <v>9.9</v>
      </c>
      <c r="AF101" s="134">
        <f t="shared" si="24"/>
        <v>9.9</v>
      </c>
      <c r="AG101" s="135">
        <v>9.94</v>
      </c>
      <c r="AH101" s="56"/>
      <c r="AI101" s="57"/>
      <c r="AK101" s="58"/>
    </row>
    <row r="102" spans="1:37" x14ac:dyDescent="0.25">
      <c r="A102" s="122" t="s">
        <v>105</v>
      </c>
      <c r="B102" s="137">
        <f t="shared" si="22"/>
        <v>9.6</v>
      </c>
      <c r="C102" s="136">
        <v>9.6</v>
      </c>
      <c r="D102" s="137">
        <f t="shared" si="23"/>
        <v>9.6</v>
      </c>
      <c r="E102" s="137">
        <f t="shared" si="23"/>
        <v>9.6</v>
      </c>
      <c r="F102" s="137">
        <f t="shared" si="23"/>
        <v>9.6</v>
      </c>
      <c r="G102" s="137">
        <f t="shared" si="23"/>
        <v>9.6</v>
      </c>
      <c r="H102" s="137">
        <f t="shared" si="23"/>
        <v>9.6</v>
      </c>
      <c r="I102" s="137">
        <f t="shared" si="23"/>
        <v>9.6</v>
      </c>
      <c r="J102" s="137">
        <f t="shared" si="23"/>
        <v>9.6</v>
      </c>
      <c r="K102" s="137">
        <f t="shared" si="23"/>
        <v>9.6</v>
      </c>
      <c r="L102" s="137">
        <f t="shared" si="23"/>
        <v>9.6</v>
      </c>
      <c r="M102" s="137">
        <f t="shared" si="23"/>
        <v>9.6</v>
      </c>
      <c r="N102" s="137">
        <f t="shared" si="23"/>
        <v>9.6</v>
      </c>
      <c r="O102" s="137">
        <f t="shared" si="23"/>
        <v>9.6</v>
      </c>
      <c r="P102" s="137">
        <f t="shared" si="23"/>
        <v>9.6</v>
      </c>
      <c r="Q102" s="137">
        <f t="shared" si="23"/>
        <v>9.6</v>
      </c>
      <c r="R102" s="137">
        <f t="shared" si="23"/>
        <v>9.6</v>
      </c>
      <c r="S102" s="137">
        <f t="shared" si="23"/>
        <v>9.6</v>
      </c>
      <c r="T102" s="137">
        <f t="shared" si="24"/>
        <v>9.6</v>
      </c>
      <c r="U102" s="137">
        <f t="shared" si="24"/>
        <v>9.6</v>
      </c>
      <c r="V102" s="137">
        <f t="shared" si="24"/>
        <v>9.6</v>
      </c>
      <c r="W102" s="137">
        <f t="shared" si="24"/>
        <v>9.6</v>
      </c>
      <c r="X102" s="137">
        <f t="shared" si="24"/>
        <v>9.6</v>
      </c>
      <c r="Y102" s="137">
        <f t="shared" si="24"/>
        <v>9.6</v>
      </c>
      <c r="Z102" s="137">
        <f t="shared" si="24"/>
        <v>9.6</v>
      </c>
      <c r="AA102" s="137">
        <f t="shared" si="24"/>
        <v>9.6</v>
      </c>
      <c r="AB102" s="137">
        <f t="shared" si="24"/>
        <v>9.6</v>
      </c>
      <c r="AC102" s="137">
        <f t="shared" si="24"/>
        <v>9.6</v>
      </c>
      <c r="AD102" s="137">
        <f t="shared" si="24"/>
        <v>9.6</v>
      </c>
      <c r="AE102" s="137">
        <f t="shared" si="24"/>
        <v>9.6</v>
      </c>
      <c r="AF102" s="137">
        <f t="shared" si="24"/>
        <v>9.6</v>
      </c>
      <c r="AG102" s="138">
        <v>9.9</v>
      </c>
      <c r="AH102" s="56"/>
      <c r="AI102" s="57"/>
      <c r="AK102" s="58"/>
    </row>
    <row r="103" spans="1:37" x14ac:dyDescent="0.25">
      <c r="A103" s="124" t="s">
        <v>106</v>
      </c>
      <c r="B103" s="137">
        <f t="shared" si="22"/>
        <v>9.98</v>
      </c>
      <c r="C103" s="136">
        <v>9.98</v>
      </c>
      <c r="D103" s="137">
        <f t="shared" si="23"/>
        <v>9.98</v>
      </c>
      <c r="E103" s="137">
        <f t="shared" si="23"/>
        <v>9.98</v>
      </c>
      <c r="F103" s="137">
        <f t="shared" si="23"/>
        <v>9.98</v>
      </c>
      <c r="G103" s="137">
        <f t="shared" si="23"/>
        <v>9.98</v>
      </c>
      <c r="H103" s="137">
        <f t="shared" si="23"/>
        <v>9.98</v>
      </c>
      <c r="I103" s="137">
        <f t="shared" si="23"/>
        <v>9.98</v>
      </c>
      <c r="J103" s="137">
        <f t="shared" si="23"/>
        <v>9.98</v>
      </c>
      <c r="K103" s="137">
        <f t="shared" si="23"/>
        <v>9.98</v>
      </c>
      <c r="L103" s="137">
        <f t="shared" si="23"/>
        <v>9.98</v>
      </c>
      <c r="M103" s="137">
        <f t="shared" si="23"/>
        <v>9.98</v>
      </c>
      <c r="N103" s="137">
        <f t="shared" si="23"/>
        <v>9.98</v>
      </c>
      <c r="O103" s="137">
        <f t="shared" si="23"/>
        <v>9.98</v>
      </c>
      <c r="P103" s="137">
        <f t="shared" si="23"/>
        <v>9.98</v>
      </c>
      <c r="Q103" s="137">
        <f t="shared" si="23"/>
        <v>9.98</v>
      </c>
      <c r="R103" s="137">
        <f t="shared" si="23"/>
        <v>9.98</v>
      </c>
      <c r="S103" s="137">
        <f t="shared" si="23"/>
        <v>9.98</v>
      </c>
      <c r="T103" s="137">
        <f t="shared" si="24"/>
        <v>9.98</v>
      </c>
      <c r="U103" s="137">
        <f t="shared" si="24"/>
        <v>9.98</v>
      </c>
      <c r="V103" s="137">
        <f t="shared" si="24"/>
        <v>9.98</v>
      </c>
      <c r="W103" s="137">
        <f t="shared" si="24"/>
        <v>9.98</v>
      </c>
      <c r="X103" s="137">
        <f t="shared" si="24"/>
        <v>9.98</v>
      </c>
      <c r="Y103" s="137">
        <f t="shared" si="24"/>
        <v>9.98</v>
      </c>
      <c r="Z103" s="137">
        <f t="shared" si="24"/>
        <v>9.98</v>
      </c>
      <c r="AA103" s="137">
        <f t="shared" si="24"/>
        <v>9.98</v>
      </c>
      <c r="AB103" s="137">
        <f t="shared" si="24"/>
        <v>9.98</v>
      </c>
      <c r="AC103" s="137">
        <f t="shared" si="24"/>
        <v>9.98</v>
      </c>
      <c r="AD103" s="137">
        <f t="shared" si="24"/>
        <v>9.98</v>
      </c>
      <c r="AE103" s="137">
        <f t="shared" si="24"/>
        <v>9.98</v>
      </c>
      <c r="AF103" s="137">
        <f t="shared" si="24"/>
        <v>9.98</v>
      </c>
      <c r="AG103" s="139">
        <v>9.6579999999999995</v>
      </c>
      <c r="AH103" s="56"/>
      <c r="AI103" s="57"/>
      <c r="AK103" s="58"/>
    </row>
    <row r="104" spans="1:37" x14ac:dyDescent="0.25">
      <c r="A104" s="124" t="s">
        <v>107</v>
      </c>
      <c r="B104" s="137">
        <f t="shared" si="22"/>
        <v>9.1</v>
      </c>
      <c r="C104" s="136">
        <v>9.1</v>
      </c>
      <c r="D104" s="137">
        <f t="shared" si="23"/>
        <v>9.1</v>
      </c>
      <c r="E104" s="137">
        <f t="shared" si="23"/>
        <v>9.1</v>
      </c>
      <c r="F104" s="137">
        <f t="shared" si="23"/>
        <v>9.1</v>
      </c>
      <c r="G104" s="137">
        <f t="shared" si="23"/>
        <v>9.1</v>
      </c>
      <c r="H104" s="137">
        <f t="shared" si="23"/>
        <v>9.1</v>
      </c>
      <c r="I104" s="137">
        <f t="shared" si="23"/>
        <v>9.1</v>
      </c>
      <c r="J104" s="137">
        <f t="shared" si="23"/>
        <v>9.1</v>
      </c>
      <c r="K104" s="137">
        <f t="shared" si="23"/>
        <v>9.1</v>
      </c>
      <c r="L104" s="137">
        <f t="shared" si="23"/>
        <v>9.1</v>
      </c>
      <c r="M104" s="137">
        <f t="shared" si="23"/>
        <v>9.1</v>
      </c>
      <c r="N104" s="137">
        <f t="shared" si="23"/>
        <v>9.1</v>
      </c>
      <c r="O104" s="137">
        <f t="shared" si="23"/>
        <v>9.1</v>
      </c>
      <c r="P104" s="137">
        <f t="shared" si="23"/>
        <v>9.1</v>
      </c>
      <c r="Q104" s="137">
        <f t="shared" si="23"/>
        <v>9.1</v>
      </c>
      <c r="R104" s="137">
        <f t="shared" si="23"/>
        <v>9.1</v>
      </c>
      <c r="S104" s="137">
        <f t="shared" si="23"/>
        <v>9.1</v>
      </c>
      <c r="T104" s="137">
        <f t="shared" si="24"/>
        <v>9.1</v>
      </c>
      <c r="U104" s="137">
        <f t="shared" si="24"/>
        <v>9.1</v>
      </c>
      <c r="V104" s="137">
        <f t="shared" si="24"/>
        <v>9.1</v>
      </c>
      <c r="W104" s="137">
        <f t="shared" si="24"/>
        <v>9.1</v>
      </c>
      <c r="X104" s="137">
        <f t="shared" si="24"/>
        <v>9.1</v>
      </c>
      <c r="Y104" s="137">
        <f t="shared" si="24"/>
        <v>9.1</v>
      </c>
      <c r="Z104" s="137">
        <f t="shared" si="24"/>
        <v>9.1</v>
      </c>
      <c r="AA104" s="137">
        <f t="shared" si="24"/>
        <v>9.1</v>
      </c>
      <c r="AB104" s="137">
        <f t="shared" si="24"/>
        <v>9.1</v>
      </c>
      <c r="AC104" s="137">
        <f t="shared" si="24"/>
        <v>9.1</v>
      </c>
      <c r="AD104" s="137">
        <f t="shared" si="24"/>
        <v>9.1</v>
      </c>
      <c r="AE104" s="137">
        <f t="shared" si="24"/>
        <v>9.1</v>
      </c>
      <c r="AF104" s="137">
        <f t="shared" si="24"/>
        <v>9.1</v>
      </c>
      <c r="AG104" s="139">
        <v>9.6</v>
      </c>
      <c r="AH104" s="56"/>
      <c r="AI104" s="57"/>
      <c r="AK104" s="58"/>
    </row>
    <row r="105" spans="1:37" x14ac:dyDescent="0.25">
      <c r="A105" s="124" t="s">
        <v>108</v>
      </c>
      <c r="B105" s="137">
        <f t="shared" si="22"/>
        <v>9.18</v>
      </c>
      <c r="C105" s="136">
        <v>9.18</v>
      </c>
      <c r="D105" s="137">
        <f t="shared" si="23"/>
        <v>9.18</v>
      </c>
      <c r="E105" s="137">
        <f t="shared" si="23"/>
        <v>9.18</v>
      </c>
      <c r="F105" s="137">
        <f t="shared" si="23"/>
        <v>9.18</v>
      </c>
      <c r="G105" s="137">
        <f t="shared" si="23"/>
        <v>9.18</v>
      </c>
      <c r="H105" s="137">
        <f t="shared" si="23"/>
        <v>9.18</v>
      </c>
      <c r="I105" s="137">
        <f t="shared" si="23"/>
        <v>9.18</v>
      </c>
      <c r="J105" s="137">
        <f t="shared" si="23"/>
        <v>9.18</v>
      </c>
      <c r="K105" s="137">
        <f t="shared" si="23"/>
        <v>9.18</v>
      </c>
      <c r="L105" s="137">
        <f t="shared" si="23"/>
        <v>9.18</v>
      </c>
      <c r="M105" s="137">
        <f t="shared" si="23"/>
        <v>9.18</v>
      </c>
      <c r="N105" s="137">
        <f t="shared" si="23"/>
        <v>9.18</v>
      </c>
      <c r="O105" s="137">
        <f t="shared" si="23"/>
        <v>9.18</v>
      </c>
      <c r="P105" s="137">
        <f t="shared" si="23"/>
        <v>9.18</v>
      </c>
      <c r="Q105" s="137">
        <f t="shared" si="23"/>
        <v>9.18</v>
      </c>
      <c r="R105" s="137">
        <f t="shared" si="23"/>
        <v>9.18</v>
      </c>
      <c r="S105" s="137">
        <f t="shared" si="23"/>
        <v>9.18</v>
      </c>
      <c r="T105" s="137">
        <f t="shared" si="24"/>
        <v>9.18</v>
      </c>
      <c r="U105" s="137">
        <f t="shared" si="24"/>
        <v>9.18</v>
      </c>
      <c r="V105" s="137">
        <f t="shared" si="24"/>
        <v>9.18</v>
      </c>
      <c r="W105" s="137">
        <f t="shared" si="24"/>
        <v>9.18</v>
      </c>
      <c r="X105" s="137">
        <f t="shared" si="24"/>
        <v>9.18</v>
      </c>
      <c r="Y105" s="137">
        <f t="shared" si="24"/>
        <v>9.18</v>
      </c>
      <c r="Z105" s="137">
        <f t="shared" si="24"/>
        <v>9.18</v>
      </c>
      <c r="AA105" s="137">
        <f t="shared" si="24"/>
        <v>9.18</v>
      </c>
      <c r="AB105" s="137">
        <f t="shared" si="24"/>
        <v>9.18</v>
      </c>
      <c r="AC105" s="137">
        <f t="shared" si="24"/>
        <v>9.18</v>
      </c>
      <c r="AD105" s="137">
        <f t="shared" si="24"/>
        <v>9.18</v>
      </c>
      <c r="AE105" s="137">
        <f t="shared" si="24"/>
        <v>9.18</v>
      </c>
      <c r="AF105" s="137">
        <f t="shared" si="24"/>
        <v>9.18</v>
      </c>
      <c r="AG105" s="139">
        <v>9.51</v>
      </c>
      <c r="AH105" s="56"/>
      <c r="AI105" s="57"/>
      <c r="AK105" s="58"/>
    </row>
    <row r="106" spans="1:37" x14ac:dyDescent="0.25">
      <c r="A106" s="124" t="s">
        <v>109</v>
      </c>
      <c r="B106" s="137">
        <f t="shared" si="22"/>
        <v>7</v>
      </c>
      <c r="C106" s="136">
        <v>7</v>
      </c>
      <c r="D106" s="137">
        <f t="shared" si="23"/>
        <v>7</v>
      </c>
      <c r="E106" s="137">
        <f t="shared" si="23"/>
        <v>7</v>
      </c>
      <c r="F106" s="137">
        <f t="shared" si="23"/>
        <v>7</v>
      </c>
      <c r="G106" s="137">
        <f t="shared" si="23"/>
        <v>7</v>
      </c>
      <c r="H106" s="137">
        <f t="shared" si="23"/>
        <v>7</v>
      </c>
      <c r="I106" s="137">
        <f t="shared" si="23"/>
        <v>7</v>
      </c>
      <c r="J106" s="137">
        <f t="shared" si="23"/>
        <v>7</v>
      </c>
      <c r="K106" s="137">
        <f t="shared" si="23"/>
        <v>7</v>
      </c>
      <c r="L106" s="137">
        <f t="shared" si="23"/>
        <v>7</v>
      </c>
      <c r="M106" s="137">
        <f t="shared" si="23"/>
        <v>7</v>
      </c>
      <c r="N106" s="137">
        <f t="shared" si="23"/>
        <v>7</v>
      </c>
      <c r="O106" s="137">
        <f t="shared" si="23"/>
        <v>7</v>
      </c>
      <c r="P106" s="137">
        <f t="shared" si="23"/>
        <v>7</v>
      </c>
      <c r="Q106" s="137">
        <f t="shared" si="23"/>
        <v>7</v>
      </c>
      <c r="R106" s="137">
        <f t="shared" si="23"/>
        <v>7</v>
      </c>
      <c r="S106" s="137">
        <f t="shared" si="23"/>
        <v>7</v>
      </c>
      <c r="T106" s="137">
        <f t="shared" si="24"/>
        <v>7</v>
      </c>
      <c r="U106" s="137">
        <f t="shared" si="24"/>
        <v>7</v>
      </c>
      <c r="V106" s="137">
        <f t="shared" si="24"/>
        <v>7</v>
      </c>
      <c r="W106" s="137">
        <f t="shared" si="24"/>
        <v>7</v>
      </c>
      <c r="X106" s="137">
        <f t="shared" si="24"/>
        <v>7</v>
      </c>
      <c r="Y106" s="137">
        <f t="shared" si="24"/>
        <v>7</v>
      </c>
      <c r="Z106" s="137">
        <f t="shared" si="24"/>
        <v>7</v>
      </c>
      <c r="AA106" s="137">
        <f t="shared" si="24"/>
        <v>7</v>
      </c>
      <c r="AB106" s="137">
        <f t="shared" si="24"/>
        <v>7</v>
      </c>
      <c r="AC106" s="137">
        <f t="shared" si="24"/>
        <v>7</v>
      </c>
      <c r="AD106" s="137">
        <f t="shared" si="24"/>
        <v>7</v>
      </c>
      <c r="AE106" s="137">
        <f t="shared" si="24"/>
        <v>7</v>
      </c>
      <c r="AF106" s="137">
        <f t="shared" si="24"/>
        <v>7</v>
      </c>
      <c r="AG106" s="139">
        <v>9.4</v>
      </c>
      <c r="AH106" s="56"/>
      <c r="AI106" s="57"/>
      <c r="AK106" s="58"/>
    </row>
    <row r="107" spans="1:37" x14ac:dyDescent="0.25">
      <c r="A107" s="124" t="s">
        <v>110</v>
      </c>
      <c r="B107" s="137"/>
      <c r="C107" s="136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9">
        <v>8.8000000000000007</v>
      </c>
      <c r="AH107" s="56"/>
      <c r="AI107" s="57"/>
      <c r="AK107" s="58"/>
    </row>
    <row r="108" spans="1:37" x14ac:dyDescent="0.25">
      <c r="A108" s="124" t="s">
        <v>111</v>
      </c>
      <c r="B108" s="137">
        <f>AF108</f>
        <v>2.25</v>
      </c>
      <c r="C108" s="136">
        <v>2.25</v>
      </c>
      <c r="D108" s="137">
        <f t="shared" ref="D108:S109" si="25">C108</f>
        <v>2.25</v>
      </c>
      <c r="E108" s="137">
        <f t="shared" si="25"/>
        <v>2.25</v>
      </c>
      <c r="F108" s="137">
        <f t="shared" si="25"/>
        <v>2.25</v>
      </c>
      <c r="G108" s="137">
        <f t="shared" si="25"/>
        <v>2.25</v>
      </c>
      <c r="H108" s="137">
        <f t="shared" si="25"/>
        <v>2.25</v>
      </c>
      <c r="I108" s="137">
        <f t="shared" si="25"/>
        <v>2.25</v>
      </c>
      <c r="J108" s="137">
        <f t="shared" si="25"/>
        <v>2.25</v>
      </c>
      <c r="K108" s="137">
        <f t="shared" si="25"/>
        <v>2.25</v>
      </c>
      <c r="L108" s="137">
        <f t="shared" si="25"/>
        <v>2.25</v>
      </c>
      <c r="M108" s="137">
        <f t="shared" si="25"/>
        <v>2.25</v>
      </c>
      <c r="N108" s="137">
        <f t="shared" si="25"/>
        <v>2.25</v>
      </c>
      <c r="O108" s="137">
        <f t="shared" si="25"/>
        <v>2.25</v>
      </c>
      <c r="P108" s="137">
        <f t="shared" si="25"/>
        <v>2.25</v>
      </c>
      <c r="Q108" s="137">
        <f t="shared" si="25"/>
        <v>2.25</v>
      </c>
      <c r="R108" s="137">
        <f t="shared" si="25"/>
        <v>2.25</v>
      </c>
      <c r="S108" s="137">
        <f t="shared" si="25"/>
        <v>2.25</v>
      </c>
      <c r="T108" s="137">
        <f t="shared" ref="T108:AF109" si="26">S108</f>
        <v>2.25</v>
      </c>
      <c r="U108" s="137">
        <f t="shared" si="26"/>
        <v>2.25</v>
      </c>
      <c r="V108" s="137">
        <f t="shared" si="26"/>
        <v>2.25</v>
      </c>
      <c r="W108" s="137">
        <f t="shared" si="26"/>
        <v>2.25</v>
      </c>
      <c r="X108" s="137">
        <f t="shared" si="26"/>
        <v>2.25</v>
      </c>
      <c r="Y108" s="137">
        <f t="shared" si="26"/>
        <v>2.25</v>
      </c>
      <c r="Z108" s="137">
        <f t="shared" si="26"/>
        <v>2.25</v>
      </c>
      <c r="AA108" s="137">
        <f t="shared" si="26"/>
        <v>2.25</v>
      </c>
      <c r="AB108" s="137">
        <f t="shared" si="26"/>
        <v>2.25</v>
      </c>
      <c r="AC108" s="137">
        <f t="shared" si="26"/>
        <v>2.25</v>
      </c>
      <c r="AD108" s="137">
        <f t="shared" si="26"/>
        <v>2.25</v>
      </c>
      <c r="AE108" s="137">
        <f t="shared" si="26"/>
        <v>2.25</v>
      </c>
      <c r="AF108" s="137">
        <f t="shared" si="26"/>
        <v>2.25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7">
        <f>AF109</f>
        <v>1.64</v>
      </c>
      <c r="C109" s="136">
        <v>1.64</v>
      </c>
      <c r="D109" s="137">
        <f t="shared" si="25"/>
        <v>1.64</v>
      </c>
      <c r="E109" s="137">
        <f t="shared" si="25"/>
        <v>1.64</v>
      </c>
      <c r="F109" s="137">
        <f t="shared" si="25"/>
        <v>1.64</v>
      </c>
      <c r="G109" s="137">
        <f t="shared" si="25"/>
        <v>1.64</v>
      </c>
      <c r="H109" s="137">
        <f t="shared" si="25"/>
        <v>1.64</v>
      </c>
      <c r="I109" s="137">
        <f t="shared" si="25"/>
        <v>1.64</v>
      </c>
      <c r="J109" s="137">
        <f t="shared" si="25"/>
        <v>1.64</v>
      </c>
      <c r="K109" s="137">
        <f t="shared" si="25"/>
        <v>1.64</v>
      </c>
      <c r="L109" s="137">
        <f t="shared" si="25"/>
        <v>1.64</v>
      </c>
      <c r="M109" s="137">
        <f t="shared" si="25"/>
        <v>1.64</v>
      </c>
      <c r="N109" s="137">
        <f t="shared" si="25"/>
        <v>1.64</v>
      </c>
      <c r="O109" s="137">
        <f t="shared" si="25"/>
        <v>1.64</v>
      </c>
      <c r="P109" s="137">
        <f t="shared" si="25"/>
        <v>1.64</v>
      </c>
      <c r="Q109" s="137">
        <f t="shared" si="25"/>
        <v>1.64</v>
      </c>
      <c r="R109" s="137">
        <f t="shared" si="25"/>
        <v>1.64</v>
      </c>
      <c r="S109" s="137">
        <f t="shared" si="25"/>
        <v>1.64</v>
      </c>
      <c r="T109" s="137">
        <f t="shared" si="26"/>
        <v>1.64</v>
      </c>
      <c r="U109" s="137">
        <f t="shared" si="26"/>
        <v>1.64</v>
      </c>
      <c r="V109" s="137">
        <f t="shared" si="26"/>
        <v>1.64</v>
      </c>
      <c r="W109" s="137">
        <f t="shared" si="26"/>
        <v>1.64</v>
      </c>
      <c r="X109" s="137">
        <f t="shared" si="26"/>
        <v>1.64</v>
      </c>
      <c r="Y109" s="137">
        <f t="shared" si="26"/>
        <v>1.64</v>
      </c>
      <c r="Z109" s="137">
        <f t="shared" si="26"/>
        <v>1.64</v>
      </c>
      <c r="AA109" s="137">
        <f t="shared" si="26"/>
        <v>1.64</v>
      </c>
      <c r="AB109" s="137">
        <f t="shared" si="26"/>
        <v>1.64</v>
      </c>
      <c r="AC109" s="137">
        <f t="shared" si="26"/>
        <v>1.64</v>
      </c>
      <c r="AD109" s="137">
        <f t="shared" si="26"/>
        <v>1.64</v>
      </c>
      <c r="AE109" s="137">
        <f t="shared" si="26"/>
        <v>1.64</v>
      </c>
      <c r="AF109" s="137">
        <f t="shared" si="26"/>
        <v>1.64</v>
      </c>
      <c r="AG109" s="139">
        <v>8.5</v>
      </c>
      <c r="AH109" s="56"/>
      <c r="AI109" s="57"/>
      <c r="AK109" s="58"/>
    </row>
    <row r="110" spans="1:37" x14ac:dyDescent="0.25">
      <c r="A110" s="124" t="s">
        <v>113</v>
      </c>
      <c r="B110" s="137"/>
      <c r="C110" s="136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9">
        <v>8.4</v>
      </c>
      <c r="AH110" s="56"/>
      <c r="AI110" s="57"/>
      <c r="AK110" s="58"/>
    </row>
    <row r="111" spans="1:37" x14ac:dyDescent="0.25">
      <c r="A111" s="124" t="s">
        <v>114</v>
      </c>
      <c r="B111" s="137">
        <f t="shared" ref="B111:B128" si="27">AF111</f>
        <v>1.62</v>
      </c>
      <c r="C111" s="136">
        <v>1.62</v>
      </c>
      <c r="D111" s="137">
        <f t="shared" ref="D111:S118" si="28">C111</f>
        <v>1.62</v>
      </c>
      <c r="E111" s="137">
        <f t="shared" si="28"/>
        <v>1.62</v>
      </c>
      <c r="F111" s="137">
        <f t="shared" si="28"/>
        <v>1.62</v>
      </c>
      <c r="G111" s="137">
        <f t="shared" si="28"/>
        <v>1.62</v>
      </c>
      <c r="H111" s="137">
        <f t="shared" si="28"/>
        <v>1.62</v>
      </c>
      <c r="I111" s="137">
        <f t="shared" si="28"/>
        <v>1.62</v>
      </c>
      <c r="J111" s="137">
        <f t="shared" si="28"/>
        <v>1.62</v>
      </c>
      <c r="K111" s="137">
        <f t="shared" si="28"/>
        <v>1.62</v>
      </c>
      <c r="L111" s="137">
        <f t="shared" si="28"/>
        <v>1.62</v>
      </c>
      <c r="M111" s="137">
        <f t="shared" si="28"/>
        <v>1.62</v>
      </c>
      <c r="N111" s="137">
        <f t="shared" si="28"/>
        <v>1.62</v>
      </c>
      <c r="O111" s="137">
        <f t="shared" si="28"/>
        <v>1.62</v>
      </c>
      <c r="P111" s="137">
        <f t="shared" si="28"/>
        <v>1.62</v>
      </c>
      <c r="Q111" s="137">
        <f t="shared" si="28"/>
        <v>1.62</v>
      </c>
      <c r="R111" s="137">
        <f t="shared" si="28"/>
        <v>1.62</v>
      </c>
      <c r="S111" s="137">
        <f t="shared" si="28"/>
        <v>1.62</v>
      </c>
      <c r="T111" s="137">
        <f t="shared" ref="T111:AF126" si="29">S111</f>
        <v>1.62</v>
      </c>
      <c r="U111" s="137">
        <f t="shared" si="29"/>
        <v>1.62</v>
      </c>
      <c r="V111" s="137">
        <f t="shared" si="29"/>
        <v>1.62</v>
      </c>
      <c r="W111" s="137">
        <f t="shared" si="29"/>
        <v>1.62</v>
      </c>
      <c r="X111" s="137">
        <f t="shared" si="29"/>
        <v>1.62</v>
      </c>
      <c r="Y111" s="137">
        <f t="shared" si="29"/>
        <v>1.62</v>
      </c>
      <c r="Z111" s="137">
        <f t="shared" si="29"/>
        <v>1.62</v>
      </c>
      <c r="AA111" s="137">
        <f t="shared" si="29"/>
        <v>1.62</v>
      </c>
      <c r="AB111" s="137">
        <f t="shared" si="29"/>
        <v>1.62</v>
      </c>
      <c r="AC111" s="137">
        <f t="shared" si="29"/>
        <v>1.62</v>
      </c>
      <c r="AD111" s="137">
        <f t="shared" si="29"/>
        <v>1.62</v>
      </c>
      <c r="AE111" s="137">
        <f t="shared" si="29"/>
        <v>1.62</v>
      </c>
      <c r="AF111" s="137">
        <f t="shared" si="29"/>
        <v>1.62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7">
        <f t="shared" si="27"/>
        <v>8.36</v>
      </c>
      <c r="C112" s="136">
        <v>8.36</v>
      </c>
      <c r="D112" s="137">
        <f t="shared" si="28"/>
        <v>8.36</v>
      </c>
      <c r="E112" s="137">
        <f t="shared" si="28"/>
        <v>8.36</v>
      </c>
      <c r="F112" s="137">
        <f t="shared" si="28"/>
        <v>8.36</v>
      </c>
      <c r="G112" s="137">
        <f t="shared" si="28"/>
        <v>8.36</v>
      </c>
      <c r="H112" s="137">
        <f t="shared" si="28"/>
        <v>8.36</v>
      </c>
      <c r="I112" s="137">
        <f t="shared" si="28"/>
        <v>8.36</v>
      </c>
      <c r="J112" s="137">
        <f t="shared" si="28"/>
        <v>8.36</v>
      </c>
      <c r="K112" s="137">
        <f t="shared" si="28"/>
        <v>8.36</v>
      </c>
      <c r="L112" s="137">
        <f t="shared" si="28"/>
        <v>8.36</v>
      </c>
      <c r="M112" s="137">
        <f t="shared" si="28"/>
        <v>8.36</v>
      </c>
      <c r="N112" s="137">
        <f t="shared" si="28"/>
        <v>8.36</v>
      </c>
      <c r="O112" s="137">
        <f t="shared" si="28"/>
        <v>8.36</v>
      </c>
      <c r="P112" s="137">
        <f t="shared" si="28"/>
        <v>8.36</v>
      </c>
      <c r="Q112" s="137">
        <f t="shared" si="28"/>
        <v>8.36</v>
      </c>
      <c r="R112" s="137">
        <f t="shared" si="28"/>
        <v>8.36</v>
      </c>
      <c r="S112" s="137">
        <f t="shared" si="28"/>
        <v>8.36</v>
      </c>
      <c r="T112" s="137">
        <f t="shared" si="29"/>
        <v>8.36</v>
      </c>
      <c r="U112" s="137">
        <f t="shared" si="29"/>
        <v>8.36</v>
      </c>
      <c r="V112" s="137">
        <f t="shared" si="29"/>
        <v>8.36</v>
      </c>
      <c r="W112" s="137">
        <f t="shared" si="29"/>
        <v>8.36</v>
      </c>
      <c r="X112" s="137">
        <f t="shared" si="29"/>
        <v>8.36</v>
      </c>
      <c r="Y112" s="137">
        <f t="shared" si="29"/>
        <v>8.36</v>
      </c>
      <c r="Z112" s="137">
        <f t="shared" si="29"/>
        <v>8.36</v>
      </c>
      <c r="AA112" s="137">
        <f t="shared" si="29"/>
        <v>8.36</v>
      </c>
      <c r="AB112" s="137">
        <f t="shared" si="29"/>
        <v>8.36</v>
      </c>
      <c r="AC112" s="137">
        <f t="shared" si="29"/>
        <v>8.36</v>
      </c>
      <c r="AD112" s="137">
        <f t="shared" si="29"/>
        <v>8.36</v>
      </c>
      <c r="AE112" s="137">
        <f t="shared" si="29"/>
        <v>8.36</v>
      </c>
      <c r="AF112" s="137">
        <f t="shared" si="29"/>
        <v>8.36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7">
        <f t="shared" si="27"/>
        <v>5.4</v>
      </c>
      <c r="C113" s="136">
        <v>8</v>
      </c>
      <c r="D113" s="137">
        <f t="shared" si="28"/>
        <v>8</v>
      </c>
      <c r="E113" s="137">
        <f t="shared" si="28"/>
        <v>8</v>
      </c>
      <c r="F113" s="137">
        <f t="shared" si="28"/>
        <v>8</v>
      </c>
      <c r="G113" s="137">
        <f t="shared" si="28"/>
        <v>8</v>
      </c>
      <c r="H113" s="137">
        <f t="shared" si="28"/>
        <v>8</v>
      </c>
      <c r="I113" s="137">
        <f t="shared" si="28"/>
        <v>8</v>
      </c>
      <c r="J113" s="137">
        <v>5.4</v>
      </c>
      <c r="K113" s="137">
        <f t="shared" si="28"/>
        <v>5.4</v>
      </c>
      <c r="L113" s="137">
        <f t="shared" si="28"/>
        <v>5.4</v>
      </c>
      <c r="M113" s="137">
        <f t="shared" si="28"/>
        <v>5.4</v>
      </c>
      <c r="N113" s="137">
        <f t="shared" si="28"/>
        <v>5.4</v>
      </c>
      <c r="O113" s="137">
        <f t="shared" si="28"/>
        <v>5.4</v>
      </c>
      <c r="P113" s="137">
        <f t="shared" si="28"/>
        <v>5.4</v>
      </c>
      <c r="Q113" s="137">
        <f t="shared" si="28"/>
        <v>5.4</v>
      </c>
      <c r="R113" s="137">
        <f t="shared" si="28"/>
        <v>5.4</v>
      </c>
      <c r="S113" s="137">
        <f t="shared" si="28"/>
        <v>5.4</v>
      </c>
      <c r="T113" s="137">
        <f t="shared" si="29"/>
        <v>5.4</v>
      </c>
      <c r="U113" s="137">
        <f t="shared" si="29"/>
        <v>5.4</v>
      </c>
      <c r="V113" s="137">
        <f t="shared" si="29"/>
        <v>5.4</v>
      </c>
      <c r="W113" s="137">
        <f t="shared" si="29"/>
        <v>5.4</v>
      </c>
      <c r="X113" s="137">
        <f t="shared" si="29"/>
        <v>5.4</v>
      </c>
      <c r="Y113" s="137">
        <f t="shared" si="29"/>
        <v>5.4</v>
      </c>
      <c r="Z113" s="137">
        <f t="shared" si="29"/>
        <v>5.4</v>
      </c>
      <c r="AA113" s="137">
        <f t="shared" si="29"/>
        <v>5.4</v>
      </c>
      <c r="AB113" s="137">
        <f t="shared" si="29"/>
        <v>5.4</v>
      </c>
      <c r="AC113" s="137">
        <f t="shared" si="29"/>
        <v>5.4</v>
      </c>
      <c r="AD113" s="137">
        <f t="shared" si="29"/>
        <v>5.4</v>
      </c>
      <c r="AE113" s="137">
        <f t="shared" si="29"/>
        <v>5.4</v>
      </c>
      <c r="AF113" s="137">
        <f t="shared" si="29"/>
        <v>5.4</v>
      </c>
      <c r="AG113" s="139">
        <v>8</v>
      </c>
      <c r="AH113" s="56"/>
      <c r="AI113" s="57"/>
      <c r="AK113" s="58"/>
    </row>
    <row r="114" spans="1:37" x14ac:dyDescent="0.25">
      <c r="A114" s="124" t="s">
        <v>117</v>
      </c>
      <c r="B114" s="137">
        <f t="shared" si="27"/>
        <v>6.57</v>
      </c>
      <c r="C114" s="136">
        <v>6.57</v>
      </c>
      <c r="D114" s="137">
        <f t="shared" si="28"/>
        <v>6.57</v>
      </c>
      <c r="E114" s="137">
        <f t="shared" si="28"/>
        <v>6.57</v>
      </c>
      <c r="F114" s="137">
        <f t="shared" si="28"/>
        <v>6.57</v>
      </c>
      <c r="G114" s="137">
        <f t="shared" si="28"/>
        <v>6.57</v>
      </c>
      <c r="H114" s="137">
        <f t="shared" si="28"/>
        <v>6.57</v>
      </c>
      <c r="I114" s="137">
        <f t="shared" si="28"/>
        <v>6.57</v>
      </c>
      <c r="J114" s="137">
        <f t="shared" si="28"/>
        <v>6.57</v>
      </c>
      <c r="K114" s="137">
        <f t="shared" si="28"/>
        <v>6.57</v>
      </c>
      <c r="L114" s="137">
        <f t="shared" si="28"/>
        <v>6.57</v>
      </c>
      <c r="M114" s="137">
        <f t="shared" si="28"/>
        <v>6.57</v>
      </c>
      <c r="N114" s="137">
        <f t="shared" si="28"/>
        <v>6.57</v>
      </c>
      <c r="O114" s="137">
        <f t="shared" si="28"/>
        <v>6.57</v>
      </c>
      <c r="P114" s="137">
        <f t="shared" si="28"/>
        <v>6.57</v>
      </c>
      <c r="Q114" s="137">
        <f t="shared" si="28"/>
        <v>6.57</v>
      </c>
      <c r="R114" s="137">
        <f t="shared" si="28"/>
        <v>6.57</v>
      </c>
      <c r="S114" s="137">
        <f t="shared" si="28"/>
        <v>6.57</v>
      </c>
      <c r="T114" s="137">
        <f t="shared" si="29"/>
        <v>6.57</v>
      </c>
      <c r="U114" s="137">
        <f t="shared" si="29"/>
        <v>6.57</v>
      </c>
      <c r="V114" s="137">
        <f t="shared" si="29"/>
        <v>6.57</v>
      </c>
      <c r="W114" s="137">
        <f t="shared" si="29"/>
        <v>6.57</v>
      </c>
      <c r="X114" s="137">
        <f t="shared" si="29"/>
        <v>6.57</v>
      </c>
      <c r="Y114" s="137">
        <f t="shared" si="29"/>
        <v>6.57</v>
      </c>
      <c r="Z114" s="137">
        <f t="shared" si="29"/>
        <v>6.57</v>
      </c>
      <c r="AA114" s="137">
        <f t="shared" si="29"/>
        <v>6.57</v>
      </c>
      <c r="AB114" s="137">
        <f t="shared" si="29"/>
        <v>6.57</v>
      </c>
      <c r="AC114" s="137">
        <f t="shared" si="29"/>
        <v>6.57</v>
      </c>
      <c r="AD114" s="137">
        <f t="shared" si="29"/>
        <v>6.57</v>
      </c>
      <c r="AE114" s="137">
        <f t="shared" si="29"/>
        <v>6.57</v>
      </c>
      <c r="AF114" s="137">
        <f t="shared" si="29"/>
        <v>6.57</v>
      </c>
      <c r="AG114" s="139">
        <v>7.8</v>
      </c>
      <c r="AH114" s="56"/>
      <c r="AI114" s="57"/>
      <c r="AK114" s="58"/>
    </row>
    <row r="115" spans="1:37" x14ac:dyDescent="0.25">
      <c r="A115" s="124" t="s">
        <v>118</v>
      </c>
      <c r="B115" s="137">
        <f t="shared" si="27"/>
        <v>3.43</v>
      </c>
      <c r="C115" s="136">
        <v>3.43</v>
      </c>
      <c r="D115" s="137">
        <f t="shared" si="28"/>
        <v>3.43</v>
      </c>
      <c r="E115" s="137">
        <f t="shared" si="28"/>
        <v>3.43</v>
      </c>
      <c r="F115" s="137">
        <f t="shared" si="28"/>
        <v>3.43</v>
      </c>
      <c r="G115" s="137">
        <f t="shared" si="28"/>
        <v>3.43</v>
      </c>
      <c r="H115" s="137">
        <f t="shared" si="28"/>
        <v>3.43</v>
      </c>
      <c r="I115" s="137">
        <f t="shared" si="28"/>
        <v>3.43</v>
      </c>
      <c r="J115" s="137">
        <f t="shared" si="28"/>
        <v>3.43</v>
      </c>
      <c r="K115" s="137">
        <f t="shared" si="28"/>
        <v>3.43</v>
      </c>
      <c r="L115" s="137">
        <f t="shared" si="28"/>
        <v>3.43</v>
      </c>
      <c r="M115" s="137">
        <f t="shared" si="28"/>
        <v>3.43</v>
      </c>
      <c r="N115" s="137">
        <f t="shared" si="28"/>
        <v>3.43</v>
      </c>
      <c r="O115" s="137">
        <f t="shared" si="28"/>
        <v>3.43</v>
      </c>
      <c r="P115" s="137">
        <f t="shared" si="28"/>
        <v>3.43</v>
      </c>
      <c r="Q115" s="137">
        <f t="shared" si="28"/>
        <v>3.43</v>
      </c>
      <c r="R115" s="137">
        <f t="shared" si="28"/>
        <v>3.43</v>
      </c>
      <c r="S115" s="137">
        <f t="shared" si="28"/>
        <v>3.43</v>
      </c>
      <c r="T115" s="137">
        <f t="shared" si="29"/>
        <v>3.43</v>
      </c>
      <c r="U115" s="137">
        <f t="shared" si="29"/>
        <v>3.43</v>
      </c>
      <c r="V115" s="137">
        <f t="shared" si="29"/>
        <v>3.43</v>
      </c>
      <c r="W115" s="137">
        <f t="shared" si="29"/>
        <v>3.43</v>
      </c>
      <c r="X115" s="137">
        <f t="shared" si="29"/>
        <v>3.43</v>
      </c>
      <c r="Y115" s="137">
        <f t="shared" si="29"/>
        <v>3.43</v>
      </c>
      <c r="Z115" s="137">
        <f t="shared" si="29"/>
        <v>3.43</v>
      </c>
      <c r="AA115" s="137">
        <f t="shared" si="29"/>
        <v>3.43</v>
      </c>
      <c r="AB115" s="137">
        <f t="shared" si="29"/>
        <v>3.43</v>
      </c>
      <c r="AC115" s="137">
        <f t="shared" si="29"/>
        <v>3.43</v>
      </c>
      <c r="AD115" s="137">
        <f t="shared" si="29"/>
        <v>3.43</v>
      </c>
      <c r="AE115" s="137">
        <f t="shared" si="29"/>
        <v>3.43</v>
      </c>
      <c r="AF115" s="137">
        <f t="shared" si="29"/>
        <v>3.43</v>
      </c>
      <c r="AG115" s="139">
        <v>7.6</v>
      </c>
      <c r="AH115" s="56"/>
      <c r="AI115" s="57"/>
      <c r="AK115" s="58"/>
    </row>
    <row r="116" spans="1:37" x14ac:dyDescent="0.25">
      <c r="A116" s="124" t="s">
        <v>119</v>
      </c>
      <c r="B116" s="137">
        <f t="shared" si="27"/>
        <v>2.96</v>
      </c>
      <c r="C116" s="136">
        <v>2.96</v>
      </c>
      <c r="D116" s="137">
        <f t="shared" si="28"/>
        <v>2.96</v>
      </c>
      <c r="E116" s="137">
        <f t="shared" si="28"/>
        <v>2.96</v>
      </c>
      <c r="F116" s="137">
        <f t="shared" si="28"/>
        <v>2.96</v>
      </c>
      <c r="G116" s="137">
        <f t="shared" si="28"/>
        <v>2.96</v>
      </c>
      <c r="H116" s="137">
        <f t="shared" si="28"/>
        <v>2.96</v>
      </c>
      <c r="I116" s="137">
        <f t="shared" si="28"/>
        <v>2.96</v>
      </c>
      <c r="J116" s="137">
        <f t="shared" si="28"/>
        <v>2.96</v>
      </c>
      <c r="K116" s="137">
        <f t="shared" si="28"/>
        <v>2.96</v>
      </c>
      <c r="L116" s="137">
        <f t="shared" si="28"/>
        <v>2.96</v>
      </c>
      <c r="M116" s="137">
        <f t="shared" si="28"/>
        <v>2.96</v>
      </c>
      <c r="N116" s="137">
        <f t="shared" si="28"/>
        <v>2.96</v>
      </c>
      <c r="O116" s="137">
        <f t="shared" si="28"/>
        <v>2.96</v>
      </c>
      <c r="P116" s="137">
        <f t="shared" si="28"/>
        <v>2.96</v>
      </c>
      <c r="Q116" s="137">
        <f t="shared" si="28"/>
        <v>2.96</v>
      </c>
      <c r="R116" s="137">
        <f t="shared" si="28"/>
        <v>2.96</v>
      </c>
      <c r="S116" s="137">
        <f t="shared" si="28"/>
        <v>2.96</v>
      </c>
      <c r="T116" s="137">
        <f t="shared" si="29"/>
        <v>2.96</v>
      </c>
      <c r="U116" s="137">
        <f t="shared" si="29"/>
        <v>2.96</v>
      </c>
      <c r="V116" s="137">
        <f t="shared" si="29"/>
        <v>2.96</v>
      </c>
      <c r="W116" s="137">
        <f t="shared" si="29"/>
        <v>2.96</v>
      </c>
      <c r="X116" s="137">
        <f t="shared" si="29"/>
        <v>2.96</v>
      </c>
      <c r="Y116" s="137">
        <f t="shared" si="29"/>
        <v>2.96</v>
      </c>
      <c r="Z116" s="137">
        <f t="shared" si="29"/>
        <v>2.96</v>
      </c>
      <c r="AA116" s="137">
        <f t="shared" si="29"/>
        <v>2.96</v>
      </c>
      <c r="AB116" s="137">
        <f t="shared" si="29"/>
        <v>2.96</v>
      </c>
      <c r="AC116" s="137">
        <f t="shared" si="29"/>
        <v>2.96</v>
      </c>
      <c r="AD116" s="137">
        <f t="shared" si="29"/>
        <v>2.96</v>
      </c>
      <c r="AE116" s="137">
        <f t="shared" si="29"/>
        <v>2.96</v>
      </c>
      <c r="AF116" s="137">
        <f t="shared" si="29"/>
        <v>2.96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7">
        <f t="shared" si="27"/>
        <v>8</v>
      </c>
      <c r="C117" s="136">
        <v>8</v>
      </c>
      <c r="D117" s="137">
        <f t="shared" si="28"/>
        <v>8</v>
      </c>
      <c r="E117" s="137">
        <f t="shared" si="28"/>
        <v>8</v>
      </c>
      <c r="F117" s="137">
        <f t="shared" si="28"/>
        <v>8</v>
      </c>
      <c r="G117" s="137">
        <f t="shared" si="28"/>
        <v>8</v>
      </c>
      <c r="H117" s="137">
        <f t="shared" si="28"/>
        <v>8</v>
      </c>
      <c r="I117" s="137">
        <f t="shared" si="28"/>
        <v>8</v>
      </c>
      <c r="J117" s="137">
        <f t="shared" si="28"/>
        <v>8</v>
      </c>
      <c r="K117" s="137">
        <f t="shared" si="28"/>
        <v>8</v>
      </c>
      <c r="L117" s="137">
        <f t="shared" si="28"/>
        <v>8</v>
      </c>
      <c r="M117" s="137">
        <f t="shared" si="28"/>
        <v>8</v>
      </c>
      <c r="N117" s="137">
        <f t="shared" si="28"/>
        <v>8</v>
      </c>
      <c r="O117" s="137">
        <f t="shared" si="28"/>
        <v>8</v>
      </c>
      <c r="P117" s="137">
        <f t="shared" si="28"/>
        <v>8</v>
      </c>
      <c r="Q117" s="137">
        <f t="shared" si="28"/>
        <v>8</v>
      </c>
      <c r="R117" s="137">
        <f t="shared" si="28"/>
        <v>8</v>
      </c>
      <c r="S117" s="137">
        <f t="shared" si="28"/>
        <v>8</v>
      </c>
      <c r="T117" s="137">
        <f t="shared" si="29"/>
        <v>8</v>
      </c>
      <c r="U117" s="137">
        <f t="shared" si="29"/>
        <v>8</v>
      </c>
      <c r="V117" s="137">
        <f t="shared" si="29"/>
        <v>8</v>
      </c>
      <c r="W117" s="137">
        <f t="shared" si="29"/>
        <v>8</v>
      </c>
      <c r="X117" s="137">
        <f t="shared" si="29"/>
        <v>8</v>
      </c>
      <c r="Y117" s="137">
        <f t="shared" si="29"/>
        <v>8</v>
      </c>
      <c r="Z117" s="137">
        <f t="shared" si="29"/>
        <v>8</v>
      </c>
      <c r="AA117" s="137">
        <f t="shared" si="29"/>
        <v>8</v>
      </c>
      <c r="AB117" s="137">
        <f t="shared" si="29"/>
        <v>8</v>
      </c>
      <c r="AC117" s="137">
        <f t="shared" si="29"/>
        <v>8</v>
      </c>
      <c r="AD117" s="137">
        <f t="shared" si="29"/>
        <v>8</v>
      </c>
      <c r="AE117" s="137">
        <f t="shared" si="29"/>
        <v>8</v>
      </c>
      <c r="AF117" s="137">
        <f t="shared" si="29"/>
        <v>8</v>
      </c>
      <c r="AG117" s="139">
        <v>7.5</v>
      </c>
      <c r="AH117" s="56"/>
      <c r="AI117" s="57"/>
      <c r="AK117" s="58"/>
    </row>
    <row r="118" spans="1:37" x14ac:dyDescent="0.25">
      <c r="A118" s="124" t="s">
        <v>121</v>
      </c>
      <c r="B118" s="137">
        <f t="shared" si="27"/>
        <v>7</v>
      </c>
      <c r="C118" s="136">
        <v>7</v>
      </c>
      <c r="D118" s="137">
        <f>C118</f>
        <v>7</v>
      </c>
      <c r="E118" s="137">
        <f t="shared" si="28"/>
        <v>7</v>
      </c>
      <c r="F118" s="137">
        <f t="shared" si="28"/>
        <v>7</v>
      </c>
      <c r="G118" s="137">
        <f t="shared" si="28"/>
        <v>7</v>
      </c>
      <c r="H118" s="137">
        <f t="shared" si="28"/>
        <v>7</v>
      </c>
      <c r="I118" s="137">
        <f t="shared" si="28"/>
        <v>7</v>
      </c>
      <c r="J118" s="137">
        <f t="shared" si="28"/>
        <v>7</v>
      </c>
      <c r="K118" s="137">
        <f t="shared" si="28"/>
        <v>7</v>
      </c>
      <c r="L118" s="137">
        <f t="shared" si="28"/>
        <v>7</v>
      </c>
      <c r="M118" s="137">
        <f t="shared" si="28"/>
        <v>7</v>
      </c>
      <c r="N118" s="137">
        <f t="shared" si="28"/>
        <v>7</v>
      </c>
      <c r="O118" s="137">
        <f t="shared" si="28"/>
        <v>7</v>
      </c>
      <c r="P118" s="137">
        <f t="shared" si="28"/>
        <v>7</v>
      </c>
      <c r="Q118" s="137">
        <f t="shared" si="28"/>
        <v>7</v>
      </c>
      <c r="R118" s="137">
        <f t="shared" si="28"/>
        <v>7</v>
      </c>
      <c r="S118" s="137">
        <f t="shared" si="28"/>
        <v>7</v>
      </c>
      <c r="T118" s="137">
        <f t="shared" si="29"/>
        <v>7</v>
      </c>
      <c r="U118" s="137">
        <f t="shared" si="29"/>
        <v>7</v>
      </c>
      <c r="V118" s="137">
        <f t="shared" si="29"/>
        <v>7</v>
      </c>
      <c r="W118" s="137">
        <f t="shared" si="29"/>
        <v>7</v>
      </c>
      <c r="X118" s="137">
        <f t="shared" si="29"/>
        <v>7</v>
      </c>
      <c r="Y118" s="137">
        <f t="shared" si="29"/>
        <v>7</v>
      </c>
      <c r="Z118" s="137">
        <f t="shared" si="29"/>
        <v>7</v>
      </c>
      <c r="AA118" s="137">
        <f t="shared" si="29"/>
        <v>7</v>
      </c>
      <c r="AB118" s="137">
        <f t="shared" si="29"/>
        <v>7</v>
      </c>
      <c r="AC118" s="137">
        <f t="shared" si="29"/>
        <v>7</v>
      </c>
      <c r="AD118" s="137">
        <f t="shared" si="29"/>
        <v>7</v>
      </c>
      <c r="AE118" s="137">
        <f t="shared" si="29"/>
        <v>7</v>
      </c>
      <c r="AF118" s="137">
        <f t="shared" si="29"/>
        <v>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7">
        <f t="shared" si="27"/>
        <v>3.47</v>
      </c>
      <c r="C119" s="136">
        <v>3.47</v>
      </c>
      <c r="D119" s="137">
        <f t="shared" ref="D119:S128" si="30">C119</f>
        <v>3.47</v>
      </c>
      <c r="E119" s="137">
        <f t="shared" si="30"/>
        <v>3.47</v>
      </c>
      <c r="F119" s="137">
        <f t="shared" si="30"/>
        <v>3.47</v>
      </c>
      <c r="G119" s="137">
        <f t="shared" si="30"/>
        <v>3.47</v>
      </c>
      <c r="H119" s="137">
        <f t="shared" si="30"/>
        <v>3.47</v>
      </c>
      <c r="I119" s="137">
        <f t="shared" si="30"/>
        <v>3.47</v>
      </c>
      <c r="J119" s="137">
        <f t="shared" si="30"/>
        <v>3.47</v>
      </c>
      <c r="K119" s="137">
        <f t="shared" si="30"/>
        <v>3.47</v>
      </c>
      <c r="L119" s="137">
        <f t="shared" si="30"/>
        <v>3.47</v>
      </c>
      <c r="M119" s="137">
        <f t="shared" si="30"/>
        <v>3.47</v>
      </c>
      <c r="N119" s="137">
        <f t="shared" si="30"/>
        <v>3.47</v>
      </c>
      <c r="O119" s="137">
        <f t="shared" si="30"/>
        <v>3.47</v>
      </c>
      <c r="P119" s="137">
        <f t="shared" si="30"/>
        <v>3.47</v>
      </c>
      <c r="Q119" s="137">
        <f t="shared" si="30"/>
        <v>3.47</v>
      </c>
      <c r="R119" s="137">
        <f t="shared" si="30"/>
        <v>3.47</v>
      </c>
      <c r="S119" s="137">
        <f t="shared" si="30"/>
        <v>3.47</v>
      </c>
      <c r="T119" s="137">
        <f t="shared" si="29"/>
        <v>3.47</v>
      </c>
      <c r="U119" s="137">
        <f t="shared" si="29"/>
        <v>3.47</v>
      </c>
      <c r="V119" s="137">
        <f t="shared" si="29"/>
        <v>3.47</v>
      </c>
      <c r="W119" s="137">
        <f t="shared" si="29"/>
        <v>3.47</v>
      </c>
      <c r="X119" s="137">
        <f t="shared" si="29"/>
        <v>3.47</v>
      </c>
      <c r="Y119" s="137">
        <f t="shared" si="29"/>
        <v>3.47</v>
      </c>
      <c r="Z119" s="137">
        <f t="shared" si="29"/>
        <v>3.47</v>
      </c>
      <c r="AA119" s="137">
        <f t="shared" si="29"/>
        <v>3.47</v>
      </c>
      <c r="AB119" s="137">
        <f t="shared" si="29"/>
        <v>3.47</v>
      </c>
      <c r="AC119" s="137">
        <f t="shared" si="29"/>
        <v>3.47</v>
      </c>
      <c r="AD119" s="137">
        <f t="shared" si="29"/>
        <v>3.47</v>
      </c>
      <c r="AE119" s="137">
        <f t="shared" si="29"/>
        <v>3.47</v>
      </c>
      <c r="AF119" s="137">
        <f t="shared" si="29"/>
        <v>3.47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7">
        <f t="shared" si="27"/>
        <v>2.1</v>
      </c>
      <c r="C120" s="136">
        <v>2.1</v>
      </c>
      <c r="D120" s="137">
        <f t="shared" si="30"/>
        <v>2.1</v>
      </c>
      <c r="E120" s="137">
        <f t="shared" si="30"/>
        <v>2.1</v>
      </c>
      <c r="F120" s="137">
        <f t="shared" si="30"/>
        <v>2.1</v>
      </c>
      <c r="G120" s="137">
        <f t="shared" si="30"/>
        <v>2.1</v>
      </c>
      <c r="H120" s="137">
        <f t="shared" si="30"/>
        <v>2.1</v>
      </c>
      <c r="I120" s="137">
        <f t="shared" si="30"/>
        <v>2.1</v>
      </c>
      <c r="J120" s="137">
        <f t="shared" si="30"/>
        <v>2.1</v>
      </c>
      <c r="K120" s="137">
        <f t="shared" si="30"/>
        <v>2.1</v>
      </c>
      <c r="L120" s="137">
        <f t="shared" si="30"/>
        <v>2.1</v>
      </c>
      <c r="M120" s="137">
        <f t="shared" si="30"/>
        <v>2.1</v>
      </c>
      <c r="N120" s="137">
        <f t="shared" si="30"/>
        <v>2.1</v>
      </c>
      <c r="O120" s="137">
        <f t="shared" si="30"/>
        <v>2.1</v>
      </c>
      <c r="P120" s="137">
        <f t="shared" si="30"/>
        <v>2.1</v>
      </c>
      <c r="Q120" s="137">
        <f t="shared" si="30"/>
        <v>2.1</v>
      </c>
      <c r="R120" s="137">
        <f t="shared" si="30"/>
        <v>2.1</v>
      </c>
      <c r="S120" s="137">
        <f t="shared" si="30"/>
        <v>2.1</v>
      </c>
      <c r="T120" s="137">
        <f t="shared" si="29"/>
        <v>2.1</v>
      </c>
      <c r="U120" s="137">
        <f t="shared" si="29"/>
        <v>2.1</v>
      </c>
      <c r="V120" s="137">
        <f t="shared" si="29"/>
        <v>2.1</v>
      </c>
      <c r="W120" s="137">
        <f t="shared" si="29"/>
        <v>2.1</v>
      </c>
      <c r="X120" s="137">
        <f t="shared" si="29"/>
        <v>2.1</v>
      </c>
      <c r="Y120" s="137">
        <f t="shared" si="29"/>
        <v>2.1</v>
      </c>
      <c r="Z120" s="137">
        <f t="shared" si="29"/>
        <v>2.1</v>
      </c>
      <c r="AA120" s="137">
        <f t="shared" si="29"/>
        <v>2.1</v>
      </c>
      <c r="AB120" s="137">
        <f t="shared" si="29"/>
        <v>2.1</v>
      </c>
      <c r="AC120" s="137">
        <f t="shared" si="29"/>
        <v>2.1</v>
      </c>
      <c r="AD120" s="137">
        <f t="shared" si="29"/>
        <v>2.1</v>
      </c>
      <c r="AE120" s="137">
        <f t="shared" si="29"/>
        <v>2.1</v>
      </c>
      <c r="AF120" s="137">
        <f t="shared" si="29"/>
        <v>2.1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7">
        <f t="shared" si="27"/>
        <v>9.3000000000000007</v>
      </c>
      <c r="C121" s="136">
        <v>9.3000000000000007</v>
      </c>
      <c r="D121" s="137">
        <f t="shared" si="30"/>
        <v>9.3000000000000007</v>
      </c>
      <c r="E121" s="137">
        <f t="shared" si="30"/>
        <v>9.3000000000000007</v>
      </c>
      <c r="F121" s="137">
        <f t="shared" si="30"/>
        <v>9.3000000000000007</v>
      </c>
      <c r="G121" s="137">
        <f t="shared" si="30"/>
        <v>9.3000000000000007</v>
      </c>
      <c r="H121" s="137">
        <f t="shared" si="30"/>
        <v>9.3000000000000007</v>
      </c>
      <c r="I121" s="137">
        <f t="shared" si="30"/>
        <v>9.3000000000000007</v>
      </c>
      <c r="J121" s="137">
        <f t="shared" si="30"/>
        <v>9.3000000000000007</v>
      </c>
      <c r="K121" s="137">
        <f t="shared" si="30"/>
        <v>9.3000000000000007</v>
      </c>
      <c r="L121" s="137">
        <f t="shared" si="30"/>
        <v>9.3000000000000007</v>
      </c>
      <c r="M121" s="137">
        <f t="shared" si="30"/>
        <v>9.3000000000000007</v>
      </c>
      <c r="N121" s="137">
        <f t="shared" si="30"/>
        <v>9.3000000000000007</v>
      </c>
      <c r="O121" s="137">
        <f t="shared" si="30"/>
        <v>9.3000000000000007</v>
      </c>
      <c r="P121" s="137">
        <f t="shared" si="30"/>
        <v>9.3000000000000007</v>
      </c>
      <c r="Q121" s="137">
        <f t="shared" si="30"/>
        <v>9.3000000000000007</v>
      </c>
      <c r="R121" s="137">
        <f t="shared" si="30"/>
        <v>9.3000000000000007</v>
      </c>
      <c r="S121" s="137">
        <f t="shared" si="30"/>
        <v>9.3000000000000007</v>
      </c>
      <c r="T121" s="137">
        <f t="shared" si="29"/>
        <v>9.3000000000000007</v>
      </c>
      <c r="U121" s="137">
        <f t="shared" si="29"/>
        <v>9.3000000000000007</v>
      </c>
      <c r="V121" s="137">
        <f t="shared" si="29"/>
        <v>9.3000000000000007</v>
      </c>
      <c r="W121" s="137">
        <f t="shared" si="29"/>
        <v>9.3000000000000007</v>
      </c>
      <c r="X121" s="137">
        <f t="shared" si="29"/>
        <v>9.3000000000000007</v>
      </c>
      <c r="Y121" s="137">
        <f t="shared" si="29"/>
        <v>9.3000000000000007</v>
      </c>
      <c r="Z121" s="137">
        <f t="shared" si="29"/>
        <v>9.3000000000000007</v>
      </c>
      <c r="AA121" s="137">
        <f t="shared" si="29"/>
        <v>9.3000000000000007</v>
      </c>
      <c r="AB121" s="137">
        <f t="shared" si="29"/>
        <v>9.3000000000000007</v>
      </c>
      <c r="AC121" s="137">
        <f t="shared" si="29"/>
        <v>9.3000000000000007</v>
      </c>
      <c r="AD121" s="137">
        <f t="shared" si="29"/>
        <v>9.3000000000000007</v>
      </c>
      <c r="AE121" s="137">
        <f t="shared" si="29"/>
        <v>9.3000000000000007</v>
      </c>
      <c r="AF121" s="137">
        <f t="shared" si="29"/>
        <v>9.3000000000000007</v>
      </c>
      <c r="AG121" s="139">
        <v>7</v>
      </c>
      <c r="AH121" s="56"/>
      <c r="AI121" s="57"/>
      <c r="AK121" s="58"/>
    </row>
    <row r="122" spans="1:37" x14ac:dyDescent="0.25">
      <c r="A122" s="124" t="s">
        <v>125</v>
      </c>
      <c r="B122" s="137">
        <f t="shared" si="27"/>
        <v>0</v>
      </c>
      <c r="C122" s="136"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30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7">
        <f t="shared" si="27"/>
        <v>0</v>
      </c>
      <c r="C123" s="136">
        <v>0</v>
      </c>
      <c r="D123" s="137">
        <f t="shared" si="30"/>
        <v>0</v>
      </c>
      <c r="E123" s="137">
        <f t="shared" si="30"/>
        <v>0</v>
      </c>
      <c r="F123" s="137">
        <f t="shared" si="30"/>
        <v>0</v>
      </c>
      <c r="G123" s="137">
        <f t="shared" si="30"/>
        <v>0</v>
      </c>
      <c r="H123" s="137">
        <f t="shared" si="30"/>
        <v>0</v>
      </c>
      <c r="I123" s="137">
        <f t="shared" si="30"/>
        <v>0</v>
      </c>
      <c r="J123" s="137">
        <f t="shared" si="30"/>
        <v>0</v>
      </c>
      <c r="K123" s="137">
        <f t="shared" si="30"/>
        <v>0</v>
      </c>
      <c r="L123" s="137">
        <f t="shared" si="30"/>
        <v>0</v>
      </c>
      <c r="M123" s="137">
        <f t="shared" si="30"/>
        <v>0</v>
      </c>
      <c r="N123" s="137">
        <f t="shared" si="30"/>
        <v>0</v>
      </c>
      <c r="O123" s="137">
        <f t="shared" si="30"/>
        <v>0</v>
      </c>
      <c r="P123" s="137">
        <f t="shared" si="30"/>
        <v>0</v>
      </c>
      <c r="Q123" s="137">
        <f t="shared" si="30"/>
        <v>0</v>
      </c>
      <c r="R123" s="137">
        <f t="shared" si="30"/>
        <v>0</v>
      </c>
      <c r="S123" s="137">
        <f t="shared" si="30"/>
        <v>0</v>
      </c>
      <c r="T123" s="137">
        <f t="shared" si="29"/>
        <v>0</v>
      </c>
      <c r="U123" s="137">
        <f t="shared" si="29"/>
        <v>0</v>
      </c>
      <c r="V123" s="137">
        <f t="shared" si="29"/>
        <v>0</v>
      </c>
      <c r="W123" s="137">
        <f t="shared" si="29"/>
        <v>0</v>
      </c>
      <c r="X123" s="137">
        <f t="shared" si="29"/>
        <v>0</v>
      </c>
      <c r="Y123" s="137">
        <f t="shared" si="29"/>
        <v>0</v>
      </c>
      <c r="Z123" s="137">
        <f t="shared" si="29"/>
        <v>0</v>
      </c>
      <c r="AA123" s="137">
        <f t="shared" si="29"/>
        <v>0</v>
      </c>
      <c r="AB123" s="137">
        <f t="shared" si="29"/>
        <v>0</v>
      </c>
      <c r="AC123" s="137">
        <f t="shared" si="29"/>
        <v>0</v>
      </c>
      <c r="AD123" s="137">
        <f t="shared" si="29"/>
        <v>0</v>
      </c>
      <c r="AE123" s="137">
        <f t="shared" si="29"/>
        <v>0</v>
      </c>
      <c r="AF123" s="137">
        <f t="shared" si="29"/>
        <v>0</v>
      </c>
      <c r="AG123" s="139">
        <v>6.6</v>
      </c>
      <c r="AH123" s="56"/>
      <c r="AI123" s="57"/>
      <c r="AK123" s="58"/>
    </row>
    <row r="124" spans="1:37" x14ac:dyDescent="0.25">
      <c r="A124" s="124" t="s">
        <v>127</v>
      </c>
      <c r="B124" s="137">
        <f t="shared" si="27"/>
        <v>5</v>
      </c>
      <c r="C124" s="136">
        <v>5</v>
      </c>
      <c r="D124" s="137">
        <f t="shared" si="30"/>
        <v>5</v>
      </c>
      <c r="E124" s="137">
        <f t="shared" si="30"/>
        <v>5</v>
      </c>
      <c r="F124" s="137">
        <f t="shared" si="30"/>
        <v>5</v>
      </c>
      <c r="G124" s="137">
        <f t="shared" si="30"/>
        <v>5</v>
      </c>
      <c r="H124" s="137">
        <f t="shared" si="30"/>
        <v>5</v>
      </c>
      <c r="I124" s="137">
        <f t="shared" si="30"/>
        <v>5</v>
      </c>
      <c r="J124" s="137">
        <f t="shared" si="30"/>
        <v>5</v>
      </c>
      <c r="K124" s="137">
        <f t="shared" si="30"/>
        <v>5</v>
      </c>
      <c r="L124" s="137">
        <f t="shared" si="30"/>
        <v>5</v>
      </c>
      <c r="M124" s="137">
        <f t="shared" si="30"/>
        <v>5</v>
      </c>
      <c r="N124" s="137">
        <f t="shared" si="30"/>
        <v>5</v>
      </c>
      <c r="O124" s="137">
        <f t="shared" si="30"/>
        <v>5</v>
      </c>
      <c r="P124" s="137">
        <f t="shared" si="30"/>
        <v>5</v>
      </c>
      <c r="Q124" s="137">
        <f t="shared" si="30"/>
        <v>5</v>
      </c>
      <c r="R124" s="137">
        <f t="shared" si="30"/>
        <v>5</v>
      </c>
      <c r="S124" s="137">
        <f t="shared" si="30"/>
        <v>5</v>
      </c>
      <c r="T124" s="137">
        <f t="shared" si="29"/>
        <v>5</v>
      </c>
      <c r="U124" s="137">
        <f t="shared" si="29"/>
        <v>5</v>
      </c>
      <c r="V124" s="137">
        <f t="shared" si="29"/>
        <v>5</v>
      </c>
      <c r="W124" s="137">
        <f t="shared" si="29"/>
        <v>5</v>
      </c>
      <c r="X124" s="137">
        <f t="shared" si="29"/>
        <v>5</v>
      </c>
      <c r="Y124" s="137">
        <f t="shared" si="29"/>
        <v>5</v>
      </c>
      <c r="Z124" s="137">
        <f t="shared" si="29"/>
        <v>5</v>
      </c>
      <c r="AA124" s="137">
        <f t="shared" si="29"/>
        <v>5</v>
      </c>
      <c r="AB124" s="137">
        <f t="shared" si="29"/>
        <v>5</v>
      </c>
      <c r="AC124" s="137">
        <f t="shared" si="29"/>
        <v>5</v>
      </c>
      <c r="AD124" s="137">
        <f t="shared" si="29"/>
        <v>5</v>
      </c>
      <c r="AE124" s="137">
        <f t="shared" si="29"/>
        <v>5</v>
      </c>
      <c r="AF124" s="137">
        <f t="shared" si="29"/>
        <v>5</v>
      </c>
      <c r="AG124" s="139">
        <v>6.4</v>
      </c>
      <c r="AH124" s="56"/>
      <c r="AI124" s="57"/>
      <c r="AK124" s="58"/>
    </row>
    <row r="125" spans="1:37" x14ac:dyDescent="0.25">
      <c r="A125" s="124" t="s">
        <v>128</v>
      </c>
      <c r="B125" s="137">
        <f t="shared" si="27"/>
        <v>1</v>
      </c>
      <c r="C125" s="136">
        <v>1</v>
      </c>
      <c r="D125" s="137">
        <f t="shared" si="30"/>
        <v>1</v>
      </c>
      <c r="E125" s="137">
        <f t="shared" si="30"/>
        <v>1</v>
      </c>
      <c r="F125" s="137">
        <f t="shared" si="30"/>
        <v>1</v>
      </c>
      <c r="G125" s="137">
        <f t="shared" si="30"/>
        <v>1</v>
      </c>
      <c r="H125" s="137">
        <f t="shared" si="30"/>
        <v>1</v>
      </c>
      <c r="I125" s="137">
        <f t="shared" si="30"/>
        <v>1</v>
      </c>
      <c r="J125" s="137">
        <f t="shared" si="30"/>
        <v>1</v>
      </c>
      <c r="K125" s="137">
        <f t="shared" si="30"/>
        <v>1</v>
      </c>
      <c r="L125" s="137">
        <f t="shared" si="30"/>
        <v>1</v>
      </c>
      <c r="M125" s="137">
        <f t="shared" si="30"/>
        <v>1</v>
      </c>
      <c r="N125" s="137">
        <f t="shared" si="30"/>
        <v>1</v>
      </c>
      <c r="O125" s="137">
        <f t="shared" si="30"/>
        <v>1</v>
      </c>
      <c r="P125" s="137">
        <f t="shared" si="30"/>
        <v>1</v>
      </c>
      <c r="Q125" s="137">
        <f t="shared" si="30"/>
        <v>1</v>
      </c>
      <c r="R125" s="137">
        <f t="shared" si="30"/>
        <v>1</v>
      </c>
      <c r="S125" s="137">
        <f t="shared" si="30"/>
        <v>1</v>
      </c>
      <c r="T125" s="137">
        <f t="shared" si="29"/>
        <v>1</v>
      </c>
      <c r="U125" s="137">
        <f t="shared" si="29"/>
        <v>1</v>
      </c>
      <c r="V125" s="137">
        <f t="shared" si="29"/>
        <v>1</v>
      </c>
      <c r="W125" s="137">
        <f t="shared" si="29"/>
        <v>1</v>
      </c>
      <c r="X125" s="137">
        <f t="shared" si="29"/>
        <v>1</v>
      </c>
      <c r="Y125" s="137">
        <f t="shared" si="29"/>
        <v>1</v>
      </c>
      <c r="Z125" s="137">
        <f t="shared" si="29"/>
        <v>1</v>
      </c>
      <c r="AA125" s="137">
        <f t="shared" si="29"/>
        <v>1</v>
      </c>
      <c r="AB125" s="137">
        <f t="shared" si="29"/>
        <v>1</v>
      </c>
      <c r="AC125" s="137">
        <f t="shared" si="29"/>
        <v>1</v>
      </c>
      <c r="AD125" s="137">
        <f t="shared" si="29"/>
        <v>1</v>
      </c>
      <c r="AE125" s="137">
        <f t="shared" si="29"/>
        <v>1</v>
      </c>
      <c r="AF125" s="137">
        <f t="shared" si="29"/>
        <v>1</v>
      </c>
      <c r="AG125" s="139">
        <v>6</v>
      </c>
      <c r="AH125" s="56"/>
      <c r="AI125" s="57"/>
      <c r="AK125" s="58"/>
    </row>
    <row r="126" spans="1:37" x14ac:dyDescent="0.25">
      <c r="A126" s="124" t="s">
        <v>129</v>
      </c>
      <c r="B126" s="137">
        <f t="shared" si="27"/>
        <v>1.58</v>
      </c>
      <c r="C126" s="136">
        <v>1.58</v>
      </c>
      <c r="D126" s="137">
        <f t="shared" si="30"/>
        <v>1.58</v>
      </c>
      <c r="E126" s="137">
        <f t="shared" si="30"/>
        <v>1.58</v>
      </c>
      <c r="F126" s="137">
        <f t="shared" si="30"/>
        <v>1.58</v>
      </c>
      <c r="G126" s="137">
        <f t="shared" si="30"/>
        <v>1.58</v>
      </c>
      <c r="H126" s="137">
        <f t="shared" si="30"/>
        <v>1.58</v>
      </c>
      <c r="I126" s="137">
        <f t="shared" si="30"/>
        <v>1.58</v>
      </c>
      <c r="J126" s="137">
        <f t="shared" si="30"/>
        <v>1.58</v>
      </c>
      <c r="K126" s="137">
        <f t="shared" si="30"/>
        <v>1.58</v>
      </c>
      <c r="L126" s="137">
        <f t="shared" si="30"/>
        <v>1.58</v>
      </c>
      <c r="M126" s="137">
        <f t="shared" si="30"/>
        <v>1.58</v>
      </c>
      <c r="N126" s="137">
        <f t="shared" si="30"/>
        <v>1.58</v>
      </c>
      <c r="O126" s="137">
        <f t="shared" si="30"/>
        <v>1.58</v>
      </c>
      <c r="P126" s="137">
        <f t="shared" si="30"/>
        <v>1.58</v>
      </c>
      <c r="Q126" s="137">
        <f t="shared" si="30"/>
        <v>1.58</v>
      </c>
      <c r="R126" s="137">
        <f t="shared" si="30"/>
        <v>1.58</v>
      </c>
      <c r="S126" s="137">
        <f t="shared" si="30"/>
        <v>1.58</v>
      </c>
      <c r="T126" s="137">
        <f t="shared" si="29"/>
        <v>1.58</v>
      </c>
      <c r="U126" s="137">
        <f t="shared" si="29"/>
        <v>1.58</v>
      </c>
      <c r="V126" s="137">
        <f t="shared" si="29"/>
        <v>1.58</v>
      </c>
      <c r="W126" s="137">
        <f t="shared" si="29"/>
        <v>1.58</v>
      </c>
      <c r="X126" s="137">
        <f t="shared" si="29"/>
        <v>1.58</v>
      </c>
      <c r="Y126" s="137">
        <f t="shared" si="29"/>
        <v>1.58</v>
      </c>
      <c r="Z126" s="137">
        <f t="shared" si="29"/>
        <v>1.58</v>
      </c>
      <c r="AA126" s="137">
        <f t="shared" si="29"/>
        <v>1.58</v>
      </c>
      <c r="AB126" s="137">
        <f t="shared" si="29"/>
        <v>1.58</v>
      </c>
      <c r="AC126" s="137">
        <f t="shared" si="29"/>
        <v>1.58</v>
      </c>
      <c r="AD126" s="137">
        <f t="shared" si="29"/>
        <v>1.58</v>
      </c>
      <c r="AE126" s="137">
        <f t="shared" si="29"/>
        <v>1.58</v>
      </c>
      <c r="AF126" s="137">
        <f t="shared" si="29"/>
        <v>1.58</v>
      </c>
      <c r="AG126" s="139">
        <v>5.0999999999999996</v>
      </c>
      <c r="AH126" s="56"/>
      <c r="AI126" s="57"/>
      <c r="AK126" s="58"/>
    </row>
    <row r="127" spans="1:37" x14ac:dyDescent="0.25">
      <c r="A127" s="124" t="s">
        <v>130</v>
      </c>
      <c r="B127" s="137">
        <f t="shared" si="27"/>
        <v>1.46</v>
      </c>
      <c r="C127" s="136">
        <v>1.46</v>
      </c>
      <c r="D127" s="137">
        <f t="shared" si="30"/>
        <v>1.46</v>
      </c>
      <c r="E127" s="137">
        <f t="shared" si="30"/>
        <v>1.46</v>
      </c>
      <c r="F127" s="137">
        <f t="shared" si="30"/>
        <v>1.46</v>
      </c>
      <c r="G127" s="137">
        <f t="shared" si="30"/>
        <v>1.46</v>
      </c>
      <c r="H127" s="137">
        <f t="shared" si="30"/>
        <v>1.46</v>
      </c>
      <c r="I127" s="137">
        <f t="shared" si="30"/>
        <v>1.46</v>
      </c>
      <c r="J127" s="137">
        <f t="shared" si="30"/>
        <v>1.46</v>
      </c>
      <c r="K127" s="137">
        <f t="shared" si="30"/>
        <v>1.46</v>
      </c>
      <c r="L127" s="137">
        <f t="shared" si="30"/>
        <v>1.46</v>
      </c>
      <c r="M127" s="137">
        <f t="shared" si="30"/>
        <v>1.46</v>
      </c>
      <c r="N127" s="137">
        <f t="shared" si="30"/>
        <v>1.46</v>
      </c>
      <c r="O127" s="137">
        <f t="shared" si="30"/>
        <v>1.46</v>
      </c>
      <c r="P127" s="137">
        <f t="shared" si="30"/>
        <v>1.46</v>
      </c>
      <c r="Q127" s="137">
        <f t="shared" si="30"/>
        <v>1.46</v>
      </c>
      <c r="R127" s="137">
        <f t="shared" si="30"/>
        <v>1.46</v>
      </c>
      <c r="S127" s="137">
        <f t="shared" si="30"/>
        <v>1.46</v>
      </c>
      <c r="T127" s="137">
        <f t="shared" ref="T127:AF128" si="31">S127</f>
        <v>1.46</v>
      </c>
      <c r="U127" s="137">
        <f t="shared" si="31"/>
        <v>1.46</v>
      </c>
      <c r="V127" s="137">
        <f t="shared" si="31"/>
        <v>1.46</v>
      </c>
      <c r="W127" s="137">
        <f t="shared" si="31"/>
        <v>1.46</v>
      </c>
      <c r="X127" s="137">
        <f t="shared" si="31"/>
        <v>1.46</v>
      </c>
      <c r="Y127" s="137">
        <f t="shared" si="31"/>
        <v>1.46</v>
      </c>
      <c r="Z127" s="137">
        <f t="shared" si="31"/>
        <v>1.46</v>
      </c>
      <c r="AA127" s="137">
        <f t="shared" si="31"/>
        <v>1.46</v>
      </c>
      <c r="AB127" s="137">
        <f t="shared" si="31"/>
        <v>1.46</v>
      </c>
      <c r="AC127" s="137">
        <f t="shared" si="31"/>
        <v>1.46</v>
      </c>
      <c r="AD127" s="137">
        <f t="shared" si="31"/>
        <v>1.46</v>
      </c>
      <c r="AE127" s="137">
        <f t="shared" si="31"/>
        <v>1.46</v>
      </c>
      <c r="AF127" s="137">
        <f t="shared" si="31"/>
        <v>1.46</v>
      </c>
      <c r="AG127" s="139">
        <v>5</v>
      </c>
      <c r="AH127" s="56"/>
      <c r="AI127" s="57"/>
      <c r="AK127" s="58"/>
    </row>
    <row r="128" spans="1:37" x14ac:dyDescent="0.25">
      <c r="A128" s="122" t="s">
        <v>131</v>
      </c>
      <c r="B128" s="137">
        <f t="shared" si="27"/>
        <v>1.48</v>
      </c>
      <c r="C128" s="136">
        <v>1.48</v>
      </c>
      <c r="D128" s="137">
        <f t="shared" si="30"/>
        <v>1.48</v>
      </c>
      <c r="E128" s="137">
        <f t="shared" si="30"/>
        <v>1.48</v>
      </c>
      <c r="F128" s="137">
        <f t="shared" si="30"/>
        <v>1.48</v>
      </c>
      <c r="G128" s="137">
        <f t="shared" si="30"/>
        <v>1.48</v>
      </c>
      <c r="H128" s="137">
        <f t="shared" si="30"/>
        <v>1.48</v>
      </c>
      <c r="I128" s="137">
        <f t="shared" si="30"/>
        <v>1.48</v>
      </c>
      <c r="J128" s="137">
        <f t="shared" si="30"/>
        <v>1.48</v>
      </c>
      <c r="K128" s="137">
        <f t="shared" si="30"/>
        <v>1.48</v>
      </c>
      <c r="L128" s="137">
        <f t="shared" si="30"/>
        <v>1.48</v>
      </c>
      <c r="M128" s="137">
        <f t="shared" si="30"/>
        <v>1.48</v>
      </c>
      <c r="N128" s="137">
        <f t="shared" si="30"/>
        <v>1.48</v>
      </c>
      <c r="O128" s="137">
        <f t="shared" si="30"/>
        <v>1.48</v>
      </c>
      <c r="P128" s="137">
        <f t="shared" si="30"/>
        <v>1.48</v>
      </c>
      <c r="Q128" s="137">
        <f t="shared" si="30"/>
        <v>1.48</v>
      </c>
      <c r="R128" s="137">
        <f t="shared" si="30"/>
        <v>1.48</v>
      </c>
      <c r="S128" s="137">
        <f t="shared" si="30"/>
        <v>1.48</v>
      </c>
      <c r="T128" s="137">
        <f t="shared" si="31"/>
        <v>1.48</v>
      </c>
      <c r="U128" s="137">
        <f t="shared" si="31"/>
        <v>1.48</v>
      </c>
      <c r="V128" s="137">
        <f t="shared" si="31"/>
        <v>1.48</v>
      </c>
      <c r="W128" s="137">
        <f t="shared" si="31"/>
        <v>1.48</v>
      </c>
      <c r="X128" s="137">
        <f t="shared" si="31"/>
        <v>1.48</v>
      </c>
      <c r="Y128" s="137">
        <f t="shared" si="31"/>
        <v>1.48</v>
      </c>
      <c r="Z128" s="137">
        <f t="shared" si="31"/>
        <v>1.48</v>
      </c>
      <c r="AA128" s="137">
        <f t="shared" si="31"/>
        <v>1.48</v>
      </c>
      <c r="AB128" s="137">
        <f t="shared" si="31"/>
        <v>1.48</v>
      </c>
      <c r="AC128" s="137">
        <f t="shared" si="31"/>
        <v>1.48</v>
      </c>
      <c r="AD128" s="137">
        <f t="shared" si="31"/>
        <v>1.48</v>
      </c>
      <c r="AE128" s="137">
        <f t="shared" si="31"/>
        <v>1.48</v>
      </c>
      <c r="AF128" s="137">
        <f t="shared" si="31"/>
        <v>1.48</v>
      </c>
      <c r="AG128" s="138">
        <v>5</v>
      </c>
      <c r="AH128" s="56"/>
      <c r="AI128" s="57"/>
      <c r="AK128" s="58"/>
    </row>
    <row r="129" spans="1:37" x14ac:dyDescent="0.25">
      <c r="A129" s="124" t="s">
        <v>132</v>
      </c>
      <c r="B129" s="137"/>
      <c r="C129" s="136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7">
        <f t="shared" ref="B130:B137" si="32">AF130</f>
        <v>2.2000000000000002</v>
      </c>
      <c r="C130" s="136">
        <v>2.2000000000000002</v>
      </c>
      <c r="D130" s="137">
        <f t="shared" ref="D130:S137" si="33">C130</f>
        <v>2.2000000000000002</v>
      </c>
      <c r="E130" s="137">
        <f t="shared" si="33"/>
        <v>2.2000000000000002</v>
      </c>
      <c r="F130" s="137">
        <f t="shared" si="33"/>
        <v>2.2000000000000002</v>
      </c>
      <c r="G130" s="137">
        <f t="shared" si="33"/>
        <v>2.2000000000000002</v>
      </c>
      <c r="H130" s="137">
        <f t="shared" si="33"/>
        <v>2.2000000000000002</v>
      </c>
      <c r="I130" s="137">
        <f t="shared" si="33"/>
        <v>2.2000000000000002</v>
      </c>
      <c r="J130" s="137">
        <f t="shared" si="33"/>
        <v>2.2000000000000002</v>
      </c>
      <c r="K130" s="137">
        <f t="shared" si="33"/>
        <v>2.2000000000000002</v>
      </c>
      <c r="L130" s="137">
        <f t="shared" si="33"/>
        <v>2.2000000000000002</v>
      </c>
      <c r="M130" s="137">
        <f t="shared" si="33"/>
        <v>2.2000000000000002</v>
      </c>
      <c r="N130" s="137">
        <f t="shared" si="33"/>
        <v>2.2000000000000002</v>
      </c>
      <c r="O130" s="137">
        <f t="shared" si="33"/>
        <v>2.2000000000000002</v>
      </c>
      <c r="P130" s="137">
        <f t="shared" si="33"/>
        <v>2.2000000000000002</v>
      </c>
      <c r="Q130" s="137">
        <f t="shared" si="33"/>
        <v>2.2000000000000002</v>
      </c>
      <c r="R130" s="137">
        <f t="shared" si="33"/>
        <v>2.2000000000000002</v>
      </c>
      <c r="S130" s="137">
        <f t="shared" si="33"/>
        <v>2.2000000000000002</v>
      </c>
      <c r="T130" s="137">
        <f t="shared" ref="T130:AF137" si="34">S130</f>
        <v>2.2000000000000002</v>
      </c>
      <c r="U130" s="137">
        <f t="shared" si="34"/>
        <v>2.2000000000000002</v>
      </c>
      <c r="V130" s="137">
        <f t="shared" si="34"/>
        <v>2.2000000000000002</v>
      </c>
      <c r="W130" s="137">
        <f t="shared" si="34"/>
        <v>2.2000000000000002</v>
      </c>
      <c r="X130" s="137">
        <f t="shared" si="34"/>
        <v>2.2000000000000002</v>
      </c>
      <c r="Y130" s="137">
        <f t="shared" si="34"/>
        <v>2.2000000000000002</v>
      </c>
      <c r="Z130" s="137">
        <f t="shared" si="34"/>
        <v>2.2000000000000002</v>
      </c>
      <c r="AA130" s="137">
        <f t="shared" si="34"/>
        <v>2.2000000000000002</v>
      </c>
      <c r="AB130" s="137">
        <f t="shared" si="34"/>
        <v>2.2000000000000002</v>
      </c>
      <c r="AC130" s="137">
        <f t="shared" si="34"/>
        <v>2.2000000000000002</v>
      </c>
      <c r="AD130" s="137">
        <f t="shared" si="34"/>
        <v>2.2000000000000002</v>
      </c>
      <c r="AE130" s="137">
        <f t="shared" si="34"/>
        <v>2.2000000000000002</v>
      </c>
      <c r="AF130" s="137">
        <f t="shared" si="34"/>
        <v>2.2000000000000002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7">
        <f t="shared" si="32"/>
        <v>2</v>
      </c>
      <c r="C131" s="136">
        <v>2</v>
      </c>
      <c r="D131" s="137">
        <f t="shared" si="33"/>
        <v>2</v>
      </c>
      <c r="E131" s="137">
        <f t="shared" si="33"/>
        <v>2</v>
      </c>
      <c r="F131" s="137">
        <f t="shared" si="33"/>
        <v>2</v>
      </c>
      <c r="G131" s="137">
        <f t="shared" si="33"/>
        <v>2</v>
      </c>
      <c r="H131" s="137">
        <f t="shared" si="33"/>
        <v>2</v>
      </c>
      <c r="I131" s="137">
        <f t="shared" si="33"/>
        <v>2</v>
      </c>
      <c r="J131" s="137">
        <f t="shared" si="33"/>
        <v>2</v>
      </c>
      <c r="K131" s="137">
        <f t="shared" si="33"/>
        <v>2</v>
      </c>
      <c r="L131" s="137">
        <f t="shared" si="33"/>
        <v>2</v>
      </c>
      <c r="M131" s="137">
        <f t="shared" si="33"/>
        <v>2</v>
      </c>
      <c r="N131" s="137">
        <f t="shared" si="33"/>
        <v>2</v>
      </c>
      <c r="O131" s="137">
        <f t="shared" si="33"/>
        <v>2</v>
      </c>
      <c r="P131" s="137">
        <f t="shared" si="33"/>
        <v>2</v>
      </c>
      <c r="Q131" s="137">
        <f t="shared" si="33"/>
        <v>2</v>
      </c>
      <c r="R131" s="137">
        <f t="shared" si="33"/>
        <v>2</v>
      </c>
      <c r="S131" s="137">
        <f t="shared" si="33"/>
        <v>2</v>
      </c>
      <c r="T131" s="137">
        <f t="shared" si="34"/>
        <v>2</v>
      </c>
      <c r="U131" s="137">
        <f t="shared" si="34"/>
        <v>2</v>
      </c>
      <c r="V131" s="137">
        <f t="shared" si="34"/>
        <v>2</v>
      </c>
      <c r="W131" s="137">
        <f t="shared" si="34"/>
        <v>2</v>
      </c>
      <c r="X131" s="137">
        <f t="shared" si="34"/>
        <v>2</v>
      </c>
      <c r="Y131" s="137">
        <f t="shared" si="34"/>
        <v>2</v>
      </c>
      <c r="Z131" s="137">
        <f t="shared" si="34"/>
        <v>2</v>
      </c>
      <c r="AA131" s="137">
        <f t="shared" si="34"/>
        <v>2</v>
      </c>
      <c r="AB131" s="137">
        <f t="shared" si="34"/>
        <v>2</v>
      </c>
      <c r="AC131" s="137">
        <f t="shared" si="34"/>
        <v>2</v>
      </c>
      <c r="AD131" s="137">
        <f t="shared" si="34"/>
        <v>2</v>
      </c>
      <c r="AE131" s="137">
        <f t="shared" si="34"/>
        <v>2</v>
      </c>
      <c r="AF131" s="137">
        <f t="shared" si="34"/>
        <v>2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7">
        <f t="shared" si="32"/>
        <v>1.25</v>
      </c>
      <c r="C132" s="136">
        <v>1.25</v>
      </c>
      <c r="D132" s="137">
        <f t="shared" si="33"/>
        <v>1.25</v>
      </c>
      <c r="E132" s="137">
        <f t="shared" si="33"/>
        <v>1.25</v>
      </c>
      <c r="F132" s="137">
        <f t="shared" si="33"/>
        <v>1.25</v>
      </c>
      <c r="G132" s="137">
        <f t="shared" si="33"/>
        <v>1.25</v>
      </c>
      <c r="H132" s="137">
        <f t="shared" si="33"/>
        <v>1.25</v>
      </c>
      <c r="I132" s="137">
        <f t="shared" si="33"/>
        <v>1.25</v>
      </c>
      <c r="J132" s="137">
        <f t="shared" si="33"/>
        <v>1.25</v>
      </c>
      <c r="K132" s="137">
        <f t="shared" si="33"/>
        <v>1.25</v>
      </c>
      <c r="L132" s="137">
        <f t="shared" si="33"/>
        <v>1.25</v>
      </c>
      <c r="M132" s="137">
        <f t="shared" si="33"/>
        <v>1.25</v>
      </c>
      <c r="N132" s="137">
        <f t="shared" si="33"/>
        <v>1.25</v>
      </c>
      <c r="O132" s="137">
        <f t="shared" si="33"/>
        <v>1.25</v>
      </c>
      <c r="P132" s="137">
        <f t="shared" si="33"/>
        <v>1.25</v>
      </c>
      <c r="Q132" s="137">
        <f t="shared" si="33"/>
        <v>1.25</v>
      </c>
      <c r="R132" s="137">
        <f t="shared" si="33"/>
        <v>1.25</v>
      </c>
      <c r="S132" s="137">
        <f t="shared" si="33"/>
        <v>1.25</v>
      </c>
      <c r="T132" s="137">
        <f t="shared" si="34"/>
        <v>1.25</v>
      </c>
      <c r="U132" s="137">
        <f t="shared" si="34"/>
        <v>1.25</v>
      </c>
      <c r="V132" s="137">
        <f t="shared" si="34"/>
        <v>1.25</v>
      </c>
      <c r="W132" s="137">
        <f t="shared" si="34"/>
        <v>1.25</v>
      </c>
      <c r="X132" s="137">
        <f t="shared" si="34"/>
        <v>1.25</v>
      </c>
      <c r="Y132" s="137">
        <f t="shared" si="34"/>
        <v>1.25</v>
      </c>
      <c r="Z132" s="137">
        <f t="shared" si="34"/>
        <v>1.25</v>
      </c>
      <c r="AA132" s="137">
        <f t="shared" si="34"/>
        <v>1.25</v>
      </c>
      <c r="AB132" s="137">
        <f t="shared" si="34"/>
        <v>1.25</v>
      </c>
      <c r="AC132" s="137">
        <f t="shared" si="34"/>
        <v>1.25</v>
      </c>
      <c r="AD132" s="137">
        <f t="shared" si="34"/>
        <v>1.25</v>
      </c>
      <c r="AE132" s="137">
        <f t="shared" si="34"/>
        <v>1.25</v>
      </c>
      <c r="AF132" s="137">
        <f t="shared" si="34"/>
        <v>1.25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7">
        <f t="shared" si="32"/>
        <v>1.1499999999999999</v>
      </c>
      <c r="C133" s="136">
        <v>1.1499999999999999</v>
      </c>
      <c r="D133" s="137">
        <f t="shared" si="33"/>
        <v>1.1499999999999999</v>
      </c>
      <c r="E133" s="137">
        <f t="shared" si="33"/>
        <v>1.1499999999999999</v>
      </c>
      <c r="F133" s="137">
        <f t="shared" si="33"/>
        <v>1.1499999999999999</v>
      </c>
      <c r="G133" s="137">
        <f t="shared" si="33"/>
        <v>1.1499999999999999</v>
      </c>
      <c r="H133" s="137">
        <f t="shared" si="33"/>
        <v>1.1499999999999999</v>
      </c>
      <c r="I133" s="137">
        <f t="shared" si="33"/>
        <v>1.1499999999999999</v>
      </c>
      <c r="J133" s="137">
        <f t="shared" si="33"/>
        <v>1.1499999999999999</v>
      </c>
      <c r="K133" s="137">
        <f t="shared" si="33"/>
        <v>1.1499999999999999</v>
      </c>
      <c r="L133" s="137">
        <f t="shared" si="33"/>
        <v>1.1499999999999999</v>
      </c>
      <c r="M133" s="137">
        <f t="shared" si="33"/>
        <v>1.1499999999999999</v>
      </c>
      <c r="N133" s="137">
        <f t="shared" si="33"/>
        <v>1.1499999999999999</v>
      </c>
      <c r="O133" s="137">
        <f t="shared" si="33"/>
        <v>1.1499999999999999</v>
      </c>
      <c r="P133" s="137">
        <f t="shared" si="33"/>
        <v>1.1499999999999999</v>
      </c>
      <c r="Q133" s="137">
        <f t="shared" si="33"/>
        <v>1.1499999999999999</v>
      </c>
      <c r="R133" s="137">
        <f t="shared" si="33"/>
        <v>1.1499999999999999</v>
      </c>
      <c r="S133" s="137">
        <f t="shared" si="33"/>
        <v>1.1499999999999999</v>
      </c>
      <c r="T133" s="137">
        <f t="shared" si="34"/>
        <v>1.1499999999999999</v>
      </c>
      <c r="U133" s="137">
        <f t="shared" si="34"/>
        <v>1.1499999999999999</v>
      </c>
      <c r="V133" s="137">
        <f t="shared" si="34"/>
        <v>1.1499999999999999</v>
      </c>
      <c r="W133" s="137">
        <f t="shared" si="34"/>
        <v>1.1499999999999999</v>
      </c>
      <c r="X133" s="137">
        <f t="shared" si="34"/>
        <v>1.1499999999999999</v>
      </c>
      <c r="Y133" s="137">
        <f t="shared" si="34"/>
        <v>1.1499999999999999</v>
      </c>
      <c r="Z133" s="137">
        <f t="shared" si="34"/>
        <v>1.1499999999999999</v>
      </c>
      <c r="AA133" s="137">
        <f t="shared" si="34"/>
        <v>1.1499999999999999</v>
      </c>
      <c r="AB133" s="137">
        <f t="shared" si="34"/>
        <v>1.1499999999999999</v>
      </c>
      <c r="AC133" s="137">
        <f t="shared" si="34"/>
        <v>1.1499999999999999</v>
      </c>
      <c r="AD133" s="137">
        <f t="shared" si="34"/>
        <v>1.1499999999999999</v>
      </c>
      <c r="AE133" s="137">
        <f t="shared" si="34"/>
        <v>1.1499999999999999</v>
      </c>
      <c r="AF133" s="137">
        <f t="shared" si="34"/>
        <v>1.1499999999999999</v>
      </c>
      <c r="AG133" s="139">
        <v>5</v>
      </c>
      <c r="AH133" s="56"/>
      <c r="AI133" s="57"/>
      <c r="AK133" s="58"/>
    </row>
    <row r="134" spans="1:37" x14ac:dyDescent="0.25">
      <c r="A134" s="124" t="s">
        <v>137</v>
      </c>
      <c r="B134" s="137">
        <f t="shared" si="32"/>
        <v>2.133</v>
      </c>
      <c r="C134" s="136">
        <v>2.133</v>
      </c>
      <c r="D134" s="137">
        <f t="shared" si="33"/>
        <v>2.133</v>
      </c>
      <c r="E134" s="137">
        <f t="shared" si="33"/>
        <v>2.133</v>
      </c>
      <c r="F134" s="137">
        <f t="shared" si="33"/>
        <v>2.133</v>
      </c>
      <c r="G134" s="137">
        <f t="shared" si="33"/>
        <v>2.133</v>
      </c>
      <c r="H134" s="137">
        <f t="shared" si="33"/>
        <v>2.133</v>
      </c>
      <c r="I134" s="137">
        <f t="shared" si="33"/>
        <v>2.133</v>
      </c>
      <c r="J134" s="137">
        <f t="shared" si="33"/>
        <v>2.133</v>
      </c>
      <c r="K134" s="137">
        <f t="shared" si="33"/>
        <v>2.133</v>
      </c>
      <c r="L134" s="137">
        <f t="shared" si="33"/>
        <v>2.133</v>
      </c>
      <c r="M134" s="137">
        <f t="shared" si="33"/>
        <v>2.133</v>
      </c>
      <c r="N134" s="137">
        <f t="shared" si="33"/>
        <v>2.133</v>
      </c>
      <c r="O134" s="137">
        <f t="shared" si="33"/>
        <v>2.133</v>
      </c>
      <c r="P134" s="137">
        <f t="shared" si="33"/>
        <v>2.133</v>
      </c>
      <c r="Q134" s="137">
        <f t="shared" si="33"/>
        <v>2.133</v>
      </c>
      <c r="R134" s="137">
        <f t="shared" si="33"/>
        <v>2.133</v>
      </c>
      <c r="S134" s="137">
        <f t="shared" si="33"/>
        <v>2.133</v>
      </c>
      <c r="T134" s="137">
        <f t="shared" si="34"/>
        <v>2.133</v>
      </c>
      <c r="U134" s="137">
        <f t="shared" si="34"/>
        <v>2.133</v>
      </c>
      <c r="V134" s="137">
        <f t="shared" si="34"/>
        <v>2.133</v>
      </c>
      <c r="W134" s="137">
        <f t="shared" si="34"/>
        <v>2.133</v>
      </c>
      <c r="X134" s="137">
        <f t="shared" si="34"/>
        <v>2.133</v>
      </c>
      <c r="Y134" s="137">
        <f t="shared" si="34"/>
        <v>2.133</v>
      </c>
      <c r="Z134" s="137">
        <f t="shared" si="34"/>
        <v>2.133</v>
      </c>
      <c r="AA134" s="137">
        <f t="shared" si="34"/>
        <v>2.133</v>
      </c>
      <c r="AB134" s="137">
        <f t="shared" si="34"/>
        <v>2.133</v>
      </c>
      <c r="AC134" s="137">
        <f t="shared" si="34"/>
        <v>2.133</v>
      </c>
      <c r="AD134" s="137">
        <f t="shared" si="34"/>
        <v>2.133</v>
      </c>
      <c r="AE134" s="137">
        <f t="shared" si="34"/>
        <v>2.133</v>
      </c>
      <c r="AF134" s="137">
        <f t="shared" si="34"/>
        <v>2.133</v>
      </c>
      <c r="AG134" s="139">
        <v>4.9930000000000003</v>
      </c>
      <c r="AH134" s="56"/>
      <c r="AI134" s="57"/>
      <c r="AK134" s="58"/>
    </row>
    <row r="135" spans="1:37" x14ac:dyDescent="0.25">
      <c r="A135" s="124" t="s">
        <v>138</v>
      </c>
      <c r="B135" s="137">
        <f t="shared" si="32"/>
        <v>2.09</v>
      </c>
      <c r="C135" s="136">
        <v>2.09</v>
      </c>
      <c r="D135" s="137">
        <f t="shared" si="33"/>
        <v>2.09</v>
      </c>
      <c r="E135" s="137">
        <f t="shared" si="33"/>
        <v>2.09</v>
      </c>
      <c r="F135" s="137">
        <f t="shared" si="33"/>
        <v>2.09</v>
      </c>
      <c r="G135" s="137">
        <f t="shared" si="33"/>
        <v>2.09</v>
      </c>
      <c r="H135" s="137">
        <f t="shared" si="33"/>
        <v>2.09</v>
      </c>
      <c r="I135" s="137">
        <f t="shared" si="33"/>
        <v>2.09</v>
      </c>
      <c r="J135" s="137">
        <f t="shared" si="33"/>
        <v>2.09</v>
      </c>
      <c r="K135" s="137">
        <f t="shared" si="33"/>
        <v>2.09</v>
      </c>
      <c r="L135" s="137">
        <f t="shared" si="33"/>
        <v>2.09</v>
      </c>
      <c r="M135" s="137">
        <f t="shared" si="33"/>
        <v>2.09</v>
      </c>
      <c r="N135" s="137">
        <f t="shared" si="33"/>
        <v>2.09</v>
      </c>
      <c r="O135" s="137">
        <f t="shared" si="33"/>
        <v>2.09</v>
      </c>
      <c r="P135" s="137">
        <f t="shared" si="33"/>
        <v>2.09</v>
      </c>
      <c r="Q135" s="137">
        <f t="shared" si="33"/>
        <v>2.09</v>
      </c>
      <c r="R135" s="137">
        <f t="shared" si="33"/>
        <v>2.09</v>
      </c>
      <c r="S135" s="137">
        <f t="shared" si="33"/>
        <v>2.09</v>
      </c>
      <c r="T135" s="137">
        <f t="shared" si="34"/>
        <v>2.09</v>
      </c>
      <c r="U135" s="137">
        <f t="shared" si="34"/>
        <v>2.09</v>
      </c>
      <c r="V135" s="137">
        <f t="shared" si="34"/>
        <v>2.09</v>
      </c>
      <c r="W135" s="137">
        <f t="shared" si="34"/>
        <v>2.09</v>
      </c>
      <c r="X135" s="137">
        <f t="shared" si="34"/>
        <v>2.09</v>
      </c>
      <c r="Y135" s="137">
        <f t="shared" si="34"/>
        <v>2.09</v>
      </c>
      <c r="Z135" s="137">
        <f t="shared" si="34"/>
        <v>2.09</v>
      </c>
      <c r="AA135" s="137">
        <f t="shared" si="34"/>
        <v>2.09</v>
      </c>
      <c r="AB135" s="137">
        <f t="shared" si="34"/>
        <v>2.09</v>
      </c>
      <c r="AC135" s="137">
        <f t="shared" si="34"/>
        <v>2.09</v>
      </c>
      <c r="AD135" s="137">
        <f t="shared" si="34"/>
        <v>2.09</v>
      </c>
      <c r="AE135" s="137">
        <f t="shared" si="34"/>
        <v>2.09</v>
      </c>
      <c r="AF135" s="137">
        <f t="shared" si="34"/>
        <v>2.09</v>
      </c>
      <c r="AG135" s="139">
        <v>4.9800000000000004</v>
      </c>
      <c r="AH135" s="56"/>
      <c r="AI135" s="57"/>
      <c r="AK135" s="58"/>
    </row>
    <row r="136" spans="1:37" x14ac:dyDescent="0.25">
      <c r="A136" s="124" t="s">
        <v>139</v>
      </c>
      <c r="B136" s="137">
        <f t="shared" si="32"/>
        <v>1.1399999999999999</v>
      </c>
      <c r="C136" s="136">
        <v>1.1399999999999999</v>
      </c>
      <c r="D136" s="137">
        <f t="shared" si="33"/>
        <v>1.1399999999999999</v>
      </c>
      <c r="E136" s="137">
        <f t="shared" si="33"/>
        <v>1.1399999999999999</v>
      </c>
      <c r="F136" s="137">
        <f t="shared" si="33"/>
        <v>1.1399999999999999</v>
      </c>
      <c r="G136" s="137">
        <f t="shared" si="33"/>
        <v>1.1399999999999999</v>
      </c>
      <c r="H136" s="137">
        <f t="shared" si="33"/>
        <v>1.1399999999999999</v>
      </c>
      <c r="I136" s="137">
        <f t="shared" si="33"/>
        <v>1.1399999999999999</v>
      </c>
      <c r="J136" s="137">
        <f t="shared" si="33"/>
        <v>1.1399999999999999</v>
      </c>
      <c r="K136" s="137">
        <f t="shared" si="33"/>
        <v>1.1399999999999999</v>
      </c>
      <c r="L136" s="137">
        <f t="shared" si="33"/>
        <v>1.1399999999999999</v>
      </c>
      <c r="M136" s="137">
        <f t="shared" si="33"/>
        <v>1.1399999999999999</v>
      </c>
      <c r="N136" s="137">
        <f t="shared" si="33"/>
        <v>1.1399999999999999</v>
      </c>
      <c r="O136" s="137">
        <f t="shared" si="33"/>
        <v>1.1399999999999999</v>
      </c>
      <c r="P136" s="137">
        <f t="shared" si="33"/>
        <v>1.1399999999999999</v>
      </c>
      <c r="Q136" s="137">
        <f t="shared" si="33"/>
        <v>1.1399999999999999</v>
      </c>
      <c r="R136" s="137">
        <f t="shared" si="33"/>
        <v>1.1399999999999999</v>
      </c>
      <c r="S136" s="137">
        <f t="shared" si="33"/>
        <v>1.1399999999999999</v>
      </c>
      <c r="T136" s="137">
        <f t="shared" si="34"/>
        <v>1.1399999999999999</v>
      </c>
      <c r="U136" s="137">
        <f t="shared" si="34"/>
        <v>1.1399999999999999</v>
      </c>
      <c r="V136" s="137">
        <f t="shared" si="34"/>
        <v>1.1399999999999999</v>
      </c>
      <c r="W136" s="137">
        <f t="shared" si="34"/>
        <v>1.1399999999999999</v>
      </c>
      <c r="X136" s="137">
        <f t="shared" si="34"/>
        <v>1.1399999999999999</v>
      </c>
      <c r="Y136" s="137">
        <f t="shared" si="34"/>
        <v>1.1399999999999999</v>
      </c>
      <c r="Z136" s="137">
        <f t="shared" si="34"/>
        <v>1.1399999999999999</v>
      </c>
      <c r="AA136" s="137">
        <f t="shared" si="34"/>
        <v>1.1399999999999999</v>
      </c>
      <c r="AB136" s="137">
        <f t="shared" si="34"/>
        <v>1.1399999999999999</v>
      </c>
      <c r="AC136" s="137">
        <f t="shared" si="34"/>
        <v>1.1399999999999999</v>
      </c>
      <c r="AD136" s="137">
        <f t="shared" si="34"/>
        <v>1.1399999999999999</v>
      </c>
      <c r="AE136" s="137">
        <f t="shared" si="34"/>
        <v>1.1399999999999999</v>
      </c>
      <c r="AF136" s="137">
        <f t="shared" si="34"/>
        <v>1.1399999999999999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7">
        <f t="shared" si="32"/>
        <v>0.82</v>
      </c>
      <c r="C137" s="136">
        <v>0.82</v>
      </c>
      <c r="D137" s="137">
        <f t="shared" si="33"/>
        <v>0.82</v>
      </c>
      <c r="E137" s="137">
        <f t="shared" si="33"/>
        <v>0.82</v>
      </c>
      <c r="F137" s="137">
        <f t="shared" si="33"/>
        <v>0.82</v>
      </c>
      <c r="G137" s="137">
        <f t="shared" si="33"/>
        <v>0.82</v>
      </c>
      <c r="H137" s="137">
        <f t="shared" si="33"/>
        <v>0.82</v>
      </c>
      <c r="I137" s="137">
        <f t="shared" si="33"/>
        <v>0.82</v>
      </c>
      <c r="J137" s="137">
        <f t="shared" si="33"/>
        <v>0.82</v>
      </c>
      <c r="K137" s="137">
        <f t="shared" si="33"/>
        <v>0.82</v>
      </c>
      <c r="L137" s="137">
        <f t="shared" si="33"/>
        <v>0.82</v>
      </c>
      <c r="M137" s="137">
        <f t="shared" si="33"/>
        <v>0.82</v>
      </c>
      <c r="N137" s="137">
        <f t="shared" si="33"/>
        <v>0.82</v>
      </c>
      <c r="O137" s="137">
        <f t="shared" si="33"/>
        <v>0.82</v>
      </c>
      <c r="P137" s="137">
        <f t="shared" si="33"/>
        <v>0.82</v>
      </c>
      <c r="Q137" s="137">
        <f t="shared" si="33"/>
        <v>0.82</v>
      </c>
      <c r="R137" s="137">
        <f t="shared" si="33"/>
        <v>0.82</v>
      </c>
      <c r="S137" s="137">
        <f t="shared" si="33"/>
        <v>0.82</v>
      </c>
      <c r="T137" s="137">
        <f t="shared" si="34"/>
        <v>0.82</v>
      </c>
      <c r="U137" s="137">
        <f t="shared" si="34"/>
        <v>0.82</v>
      </c>
      <c r="V137" s="137">
        <f t="shared" si="34"/>
        <v>0.82</v>
      </c>
      <c r="W137" s="137">
        <f t="shared" si="34"/>
        <v>0.82</v>
      </c>
      <c r="X137" s="137">
        <f t="shared" si="34"/>
        <v>0.82</v>
      </c>
      <c r="Y137" s="137">
        <f t="shared" si="34"/>
        <v>0.82</v>
      </c>
      <c r="Z137" s="137">
        <f t="shared" si="34"/>
        <v>0.82</v>
      </c>
      <c r="AA137" s="137">
        <f t="shared" si="34"/>
        <v>0.82</v>
      </c>
      <c r="AB137" s="137">
        <f t="shared" si="34"/>
        <v>0.82</v>
      </c>
      <c r="AC137" s="137">
        <f t="shared" si="34"/>
        <v>0.82</v>
      </c>
      <c r="AD137" s="137">
        <f t="shared" si="34"/>
        <v>0.82</v>
      </c>
      <c r="AE137" s="137">
        <f t="shared" si="34"/>
        <v>0.82</v>
      </c>
      <c r="AF137" s="137">
        <f t="shared" si="34"/>
        <v>0.82</v>
      </c>
      <c r="AG137" s="139">
        <v>4.95</v>
      </c>
      <c r="AH137" s="56"/>
      <c r="AI137" s="57"/>
      <c r="AK137" s="58"/>
    </row>
    <row r="138" spans="1:37" x14ac:dyDescent="0.25">
      <c r="A138" s="124" t="s">
        <v>141</v>
      </c>
      <c r="B138" s="137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7">
        <f t="shared" ref="B139:B145" si="35">AF139</f>
        <v>2</v>
      </c>
      <c r="C139" s="136">
        <v>2</v>
      </c>
      <c r="D139" s="137">
        <f t="shared" ref="D139:S145" si="36">C139</f>
        <v>2</v>
      </c>
      <c r="E139" s="137">
        <f t="shared" si="36"/>
        <v>2</v>
      </c>
      <c r="F139" s="137">
        <f t="shared" si="36"/>
        <v>2</v>
      </c>
      <c r="G139" s="137">
        <f t="shared" si="36"/>
        <v>2</v>
      </c>
      <c r="H139" s="137">
        <f t="shared" si="36"/>
        <v>2</v>
      </c>
      <c r="I139" s="137">
        <f t="shared" si="36"/>
        <v>2</v>
      </c>
      <c r="J139" s="137">
        <f t="shared" si="36"/>
        <v>2</v>
      </c>
      <c r="K139" s="137">
        <f t="shared" si="36"/>
        <v>2</v>
      </c>
      <c r="L139" s="137">
        <f t="shared" si="36"/>
        <v>2</v>
      </c>
      <c r="M139" s="137">
        <f t="shared" si="36"/>
        <v>2</v>
      </c>
      <c r="N139" s="137">
        <f t="shared" si="36"/>
        <v>2</v>
      </c>
      <c r="O139" s="137">
        <f t="shared" si="36"/>
        <v>2</v>
      </c>
      <c r="P139" s="137">
        <f t="shared" si="36"/>
        <v>2</v>
      </c>
      <c r="Q139" s="137">
        <f t="shared" si="36"/>
        <v>2</v>
      </c>
      <c r="R139" s="137">
        <f t="shared" si="36"/>
        <v>2</v>
      </c>
      <c r="S139" s="137">
        <f t="shared" si="36"/>
        <v>2</v>
      </c>
      <c r="T139" s="137">
        <f t="shared" ref="T139:AF145" si="37">S139</f>
        <v>2</v>
      </c>
      <c r="U139" s="137">
        <f t="shared" si="37"/>
        <v>2</v>
      </c>
      <c r="V139" s="137">
        <f t="shared" si="37"/>
        <v>2</v>
      </c>
      <c r="W139" s="137">
        <f t="shared" si="37"/>
        <v>2</v>
      </c>
      <c r="X139" s="137">
        <f t="shared" si="37"/>
        <v>2</v>
      </c>
      <c r="Y139" s="137">
        <f t="shared" si="37"/>
        <v>2</v>
      </c>
      <c r="Z139" s="137">
        <f t="shared" si="37"/>
        <v>2</v>
      </c>
      <c r="AA139" s="137">
        <f t="shared" si="37"/>
        <v>2</v>
      </c>
      <c r="AB139" s="137">
        <f t="shared" si="37"/>
        <v>2</v>
      </c>
      <c r="AC139" s="137">
        <f t="shared" si="37"/>
        <v>2</v>
      </c>
      <c r="AD139" s="137">
        <f t="shared" si="37"/>
        <v>2</v>
      </c>
      <c r="AE139" s="137">
        <f t="shared" si="37"/>
        <v>2</v>
      </c>
      <c r="AF139" s="137">
        <f t="shared" si="37"/>
        <v>2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7">
        <f t="shared" si="35"/>
        <v>5.61</v>
      </c>
      <c r="C140" s="136">
        <v>5.61</v>
      </c>
      <c r="D140" s="137">
        <f t="shared" si="36"/>
        <v>5.61</v>
      </c>
      <c r="E140" s="137">
        <f t="shared" si="36"/>
        <v>5.61</v>
      </c>
      <c r="F140" s="137">
        <f t="shared" si="36"/>
        <v>5.61</v>
      </c>
      <c r="G140" s="137">
        <f t="shared" si="36"/>
        <v>5.61</v>
      </c>
      <c r="H140" s="137">
        <f t="shared" si="36"/>
        <v>5.61</v>
      </c>
      <c r="I140" s="137">
        <f t="shared" si="36"/>
        <v>5.61</v>
      </c>
      <c r="J140" s="137">
        <f t="shared" si="36"/>
        <v>5.61</v>
      </c>
      <c r="K140" s="137">
        <f t="shared" si="36"/>
        <v>5.61</v>
      </c>
      <c r="L140" s="137">
        <f t="shared" si="36"/>
        <v>5.61</v>
      </c>
      <c r="M140" s="137">
        <f t="shared" si="36"/>
        <v>5.61</v>
      </c>
      <c r="N140" s="137">
        <f t="shared" si="36"/>
        <v>5.61</v>
      </c>
      <c r="O140" s="137">
        <f t="shared" si="36"/>
        <v>5.61</v>
      </c>
      <c r="P140" s="137">
        <f t="shared" si="36"/>
        <v>5.61</v>
      </c>
      <c r="Q140" s="137">
        <f t="shared" si="36"/>
        <v>5.61</v>
      </c>
      <c r="R140" s="137">
        <f t="shared" si="36"/>
        <v>5.61</v>
      </c>
      <c r="S140" s="137">
        <f t="shared" si="36"/>
        <v>5.61</v>
      </c>
      <c r="T140" s="137">
        <f t="shared" si="37"/>
        <v>5.61</v>
      </c>
      <c r="U140" s="137">
        <f t="shared" si="37"/>
        <v>5.61</v>
      </c>
      <c r="V140" s="137">
        <f t="shared" si="37"/>
        <v>5.61</v>
      </c>
      <c r="W140" s="137">
        <f t="shared" si="37"/>
        <v>5.61</v>
      </c>
      <c r="X140" s="137">
        <f t="shared" si="37"/>
        <v>5.61</v>
      </c>
      <c r="Y140" s="137">
        <f t="shared" si="37"/>
        <v>5.61</v>
      </c>
      <c r="Z140" s="137">
        <f t="shared" si="37"/>
        <v>5.61</v>
      </c>
      <c r="AA140" s="137">
        <f t="shared" si="37"/>
        <v>5.61</v>
      </c>
      <c r="AB140" s="137">
        <f t="shared" si="37"/>
        <v>5.61</v>
      </c>
      <c r="AC140" s="137">
        <f t="shared" si="37"/>
        <v>5.61</v>
      </c>
      <c r="AD140" s="137">
        <f t="shared" si="37"/>
        <v>5.61</v>
      </c>
      <c r="AE140" s="137">
        <f t="shared" si="37"/>
        <v>5.61</v>
      </c>
      <c r="AF140" s="137">
        <f t="shared" si="37"/>
        <v>5.61</v>
      </c>
      <c r="AG140" s="139">
        <v>4.8</v>
      </c>
      <c r="AH140" s="56"/>
      <c r="AI140" s="57"/>
      <c r="AK140" s="58"/>
    </row>
    <row r="141" spans="1:37" x14ac:dyDescent="0.25">
      <c r="A141" s="124" t="s">
        <v>144</v>
      </c>
      <c r="B141" s="137">
        <f t="shared" si="35"/>
        <v>1.25</v>
      </c>
      <c r="C141" s="136">
        <v>1.25</v>
      </c>
      <c r="D141" s="137">
        <f t="shared" si="36"/>
        <v>1.25</v>
      </c>
      <c r="E141" s="137">
        <f t="shared" si="36"/>
        <v>1.25</v>
      </c>
      <c r="F141" s="137">
        <f t="shared" si="36"/>
        <v>1.25</v>
      </c>
      <c r="G141" s="137">
        <f t="shared" si="36"/>
        <v>1.25</v>
      </c>
      <c r="H141" s="137">
        <f t="shared" si="36"/>
        <v>1.25</v>
      </c>
      <c r="I141" s="137">
        <f t="shared" si="36"/>
        <v>1.25</v>
      </c>
      <c r="J141" s="137">
        <f t="shared" si="36"/>
        <v>1.25</v>
      </c>
      <c r="K141" s="137">
        <f t="shared" si="36"/>
        <v>1.25</v>
      </c>
      <c r="L141" s="137">
        <f t="shared" si="36"/>
        <v>1.25</v>
      </c>
      <c r="M141" s="137">
        <f t="shared" si="36"/>
        <v>1.25</v>
      </c>
      <c r="N141" s="137">
        <f t="shared" si="36"/>
        <v>1.25</v>
      </c>
      <c r="O141" s="137">
        <f t="shared" si="36"/>
        <v>1.25</v>
      </c>
      <c r="P141" s="137">
        <f t="shared" si="36"/>
        <v>1.25</v>
      </c>
      <c r="Q141" s="137">
        <f t="shared" si="36"/>
        <v>1.25</v>
      </c>
      <c r="R141" s="137">
        <f t="shared" si="36"/>
        <v>1.25</v>
      </c>
      <c r="S141" s="137">
        <f t="shared" si="36"/>
        <v>1.25</v>
      </c>
      <c r="T141" s="137">
        <f t="shared" si="37"/>
        <v>1.25</v>
      </c>
      <c r="U141" s="137">
        <f t="shared" si="37"/>
        <v>1.25</v>
      </c>
      <c r="V141" s="137">
        <f t="shared" si="37"/>
        <v>1.25</v>
      </c>
      <c r="W141" s="137">
        <f t="shared" si="37"/>
        <v>1.25</v>
      </c>
      <c r="X141" s="137">
        <f t="shared" si="37"/>
        <v>1.25</v>
      </c>
      <c r="Y141" s="137">
        <f t="shared" si="37"/>
        <v>1.25</v>
      </c>
      <c r="Z141" s="137">
        <f t="shared" si="37"/>
        <v>1.25</v>
      </c>
      <c r="AA141" s="137">
        <f t="shared" si="37"/>
        <v>1.25</v>
      </c>
      <c r="AB141" s="137">
        <f t="shared" si="37"/>
        <v>1.25</v>
      </c>
      <c r="AC141" s="137">
        <f t="shared" si="37"/>
        <v>1.25</v>
      </c>
      <c r="AD141" s="137">
        <f t="shared" si="37"/>
        <v>1.25</v>
      </c>
      <c r="AE141" s="137">
        <f t="shared" si="37"/>
        <v>1.25</v>
      </c>
      <c r="AF141" s="137">
        <f t="shared" si="37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7">
        <f t="shared" si="35"/>
        <v>1.25</v>
      </c>
      <c r="C142" s="136">
        <v>1.25</v>
      </c>
      <c r="D142" s="137">
        <f t="shared" si="36"/>
        <v>1.25</v>
      </c>
      <c r="E142" s="137">
        <f t="shared" si="36"/>
        <v>1.25</v>
      </c>
      <c r="F142" s="137">
        <f t="shared" si="36"/>
        <v>1.25</v>
      </c>
      <c r="G142" s="137">
        <f t="shared" si="36"/>
        <v>1.25</v>
      </c>
      <c r="H142" s="137">
        <f t="shared" si="36"/>
        <v>1.25</v>
      </c>
      <c r="I142" s="137">
        <f t="shared" si="36"/>
        <v>1.25</v>
      </c>
      <c r="J142" s="137">
        <f t="shared" si="36"/>
        <v>1.25</v>
      </c>
      <c r="K142" s="137">
        <f t="shared" si="36"/>
        <v>1.25</v>
      </c>
      <c r="L142" s="137">
        <f t="shared" si="36"/>
        <v>1.25</v>
      </c>
      <c r="M142" s="137">
        <f t="shared" si="36"/>
        <v>1.25</v>
      </c>
      <c r="N142" s="137">
        <f t="shared" si="36"/>
        <v>1.25</v>
      </c>
      <c r="O142" s="137">
        <f t="shared" si="36"/>
        <v>1.25</v>
      </c>
      <c r="P142" s="137">
        <f t="shared" si="36"/>
        <v>1.25</v>
      </c>
      <c r="Q142" s="137">
        <f t="shared" si="36"/>
        <v>1.25</v>
      </c>
      <c r="R142" s="137">
        <f t="shared" si="36"/>
        <v>1.25</v>
      </c>
      <c r="S142" s="137">
        <f t="shared" si="36"/>
        <v>1.25</v>
      </c>
      <c r="T142" s="137">
        <f t="shared" si="37"/>
        <v>1.25</v>
      </c>
      <c r="U142" s="137">
        <f t="shared" si="37"/>
        <v>1.25</v>
      </c>
      <c r="V142" s="137">
        <f t="shared" si="37"/>
        <v>1.25</v>
      </c>
      <c r="W142" s="137">
        <f t="shared" si="37"/>
        <v>1.25</v>
      </c>
      <c r="X142" s="137">
        <f t="shared" si="37"/>
        <v>1.25</v>
      </c>
      <c r="Y142" s="137">
        <f t="shared" si="37"/>
        <v>1.25</v>
      </c>
      <c r="Z142" s="137">
        <f t="shared" si="37"/>
        <v>1.25</v>
      </c>
      <c r="AA142" s="137">
        <f t="shared" si="37"/>
        <v>1.25</v>
      </c>
      <c r="AB142" s="137">
        <f t="shared" si="37"/>
        <v>1.25</v>
      </c>
      <c r="AC142" s="137">
        <f t="shared" si="37"/>
        <v>1.25</v>
      </c>
      <c r="AD142" s="137">
        <f t="shared" si="37"/>
        <v>1.25</v>
      </c>
      <c r="AE142" s="137">
        <f t="shared" si="37"/>
        <v>1.25</v>
      </c>
      <c r="AF142" s="137">
        <f t="shared" si="37"/>
        <v>1.25</v>
      </c>
      <c r="AG142" s="139">
        <v>4.5</v>
      </c>
      <c r="AH142" s="56"/>
      <c r="AI142" s="57"/>
      <c r="AK142" s="58"/>
    </row>
    <row r="143" spans="1:37" x14ac:dyDescent="0.25">
      <c r="A143" s="124" t="s">
        <v>146</v>
      </c>
      <c r="B143" s="137">
        <f t="shared" si="35"/>
        <v>1.46</v>
      </c>
      <c r="C143" s="136">
        <v>1.46</v>
      </c>
      <c r="D143" s="137">
        <f t="shared" si="36"/>
        <v>1.46</v>
      </c>
      <c r="E143" s="137">
        <f t="shared" si="36"/>
        <v>1.46</v>
      </c>
      <c r="F143" s="137">
        <f t="shared" si="36"/>
        <v>1.46</v>
      </c>
      <c r="G143" s="137">
        <f t="shared" si="36"/>
        <v>1.46</v>
      </c>
      <c r="H143" s="137">
        <f t="shared" si="36"/>
        <v>1.46</v>
      </c>
      <c r="I143" s="137">
        <f t="shared" si="36"/>
        <v>1.46</v>
      </c>
      <c r="J143" s="137">
        <f t="shared" si="36"/>
        <v>1.46</v>
      </c>
      <c r="K143" s="137">
        <f t="shared" si="36"/>
        <v>1.46</v>
      </c>
      <c r="L143" s="137">
        <f t="shared" si="36"/>
        <v>1.46</v>
      </c>
      <c r="M143" s="137">
        <f t="shared" si="36"/>
        <v>1.46</v>
      </c>
      <c r="N143" s="137">
        <f t="shared" si="36"/>
        <v>1.46</v>
      </c>
      <c r="O143" s="137">
        <f t="shared" si="36"/>
        <v>1.46</v>
      </c>
      <c r="P143" s="137">
        <f t="shared" si="36"/>
        <v>1.46</v>
      </c>
      <c r="Q143" s="137">
        <f t="shared" si="36"/>
        <v>1.46</v>
      </c>
      <c r="R143" s="137">
        <f t="shared" si="36"/>
        <v>1.46</v>
      </c>
      <c r="S143" s="137">
        <f t="shared" si="36"/>
        <v>1.46</v>
      </c>
      <c r="T143" s="137">
        <f t="shared" si="37"/>
        <v>1.46</v>
      </c>
      <c r="U143" s="137">
        <f t="shared" si="37"/>
        <v>1.46</v>
      </c>
      <c r="V143" s="137">
        <f t="shared" si="37"/>
        <v>1.46</v>
      </c>
      <c r="W143" s="137">
        <f t="shared" si="37"/>
        <v>1.46</v>
      </c>
      <c r="X143" s="137">
        <f t="shared" si="37"/>
        <v>1.46</v>
      </c>
      <c r="Y143" s="137">
        <f t="shared" si="37"/>
        <v>1.46</v>
      </c>
      <c r="Z143" s="137">
        <f t="shared" si="37"/>
        <v>1.46</v>
      </c>
      <c r="AA143" s="137">
        <f t="shared" si="37"/>
        <v>1.46</v>
      </c>
      <c r="AB143" s="137">
        <f t="shared" si="37"/>
        <v>1.46</v>
      </c>
      <c r="AC143" s="137">
        <f t="shared" si="37"/>
        <v>1.46</v>
      </c>
      <c r="AD143" s="137">
        <f t="shared" si="37"/>
        <v>1.46</v>
      </c>
      <c r="AE143" s="137">
        <f t="shared" si="37"/>
        <v>1.46</v>
      </c>
      <c r="AF143" s="137">
        <f t="shared" si="37"/>
        <v>1.46</v>
      </c>
      <c r="AG143" s="139">
        <v>4.4550000000000001</v>
      </c>
      <c r="AH143" s="56"/>
      <c r="AI143" s="57"/>
      <c r="AK143" s="58"/>
    </row>
    <row r="144" spans="1:37" x14ac:dyDescent="0.25">
      <c r="A144" s="124" t="s">
        <v>147</v>
      </c>
      <c r="B144" s="137">
        <f t="shared" si="35"/>
        <v>3</v>
      </c>
      <c r="C144" s="136">
        <v>3</v>
      </c>
      <c r="D144" s="137">
        <f t="shared" si="36"/>
        <v>3</v>
      </c>
      <c r="E144" s="137">
        <f t="shared" si="36"/>
        <v>3</v>
      </c>
      <c r="F144" s="137">
        <f t="shared" si="36"/>
        <v>3</v>
      </c>
      <c r="G144" s="137">
        <f t="shared" si="36"/>
        <v>3</v>
      </c>
      <c r="H144" s="137">
        <f t="shared" si="36"/>
        <v>3</v>
      </c>
      <c r="I144" s="137">
        <f t="shared" si="36"/>
        <v>3</v>
      </c>
      <c r="J144" s="137">
        <f t="shared" si="36"/>
        <v>3</v>
      </c>
      <c r="K144" s="137">
        <f t="shared" si="36"/>
        <v>3</v>
      </c>
      <c r="L144" s="137">
        <f t="shared" si="36"/>
        <v>3</v>
      </c>
      <c r="M144" s="137">
        <f t="shared" si="36"/>
        <v>3</v>
      </c>
      <c r="N144" s="137">
        <f t="shared" si="36"/>
        <v>3</v>
      </c>
      <c r="O144" s="137">
        <f t="shared" si="36"/>
        <v>3</v>
      </c>
      <c r="P144" s="137">
        <f t="shared" si="36"/>
        <v>3</v>
      </c>
      <c r="Q144" s="137">
        <f t="shared" si="36"/>
        <v>3</v>
      </c>
      <c r="R144" s="137">
        <f t="shared" si="36"/>
        <v>3</v>
      </c>
      <c r="S144" s="137">
        <f t="shared" si="36"/>
        <v>3</v>
      </c>
      <c r="T144" s="137">
        <f t="shared" si="37"/>
        <v>3</v>
      </c>
      <c r="U144" s="137">
        <f t="shared" si="37"/>
        <v>3</v>
      </c>
      <c r="V144" s="137">
        <f t="shared" si="37"/>
        <v>3</v>
      </c>
      <c r="W144" s="137">
        <f t="shared" si="37"/>
        <v>3</v>
      </c>
      <c r="X144" s="137">
        <f t="shared" si="37"/>
        <v>3</v>
      </c>
      <c r="Y144" s="137">
        <f t="shared" si="37"/>
        <v>3</v>
      </c>
      <c r="Z144" s="137">
        <f t="shared" si="37"/>
        <v>3</v>
      </c>
      <c r="AA144" s="137">
        <f t="shared" si="37"/>
        <v>3</v>
      </c>
      <c r="AB144" s="137">
        <f t="shared" si="37"/>
        <v>3</v>
      </c>
      <c r="AC144" s="137">
        <f t="shared" si="37"/>
        <v>3</v>
      </c>
      <c r="AD144" s="137">
        <f t="shared" si="37"/>
        <v>3</v>
      </c>
      <c r="AE144" s="137">
        <f t="shared" si="37"/>
        <v>3</v>
      </c>
      <c r="AF144" s="137">
        <f t="shared" si="37"/>
        <v>3</v>
      </c>
      <c r="AG144" s="139">
        <v>4.41</v>
      </c>
      <c r="AH144" s="56"/>
      <c r="AI144" s="57"/>
      <c r="AK144" s="58"/>
    </row>
    <row r="145" spans="1:37" x14ac:dyDescent="0.25">
      <c r="A145" s="124" t="s">
        <v>148</v>
      </c>
      <c r="B145" s="137">
        <f t="shared" si="35"/>
        <v>3.3</v>
      </c>
      <c r="C145" s="136">
        <v>3.3</v>
      </c>
      <c r="D145" s="137">
        <f t="shared" si="36"/>
        <v>3.3</v>
      </c>
      <c r="E145" s="137">
        <f t="shared" si="36"/>
        <v>3.3</v>
      </c>
      <c r="F145" s="137">
        <f t="shared" si="36"/>
        <v>3.3</v>
      </c>
      <c r="G145" s="137">
        <f t="shared" si="36"/>
        <v>3.3</v>
      </c>
      <c r="H145" s="137">
        <f t="shared" si="36"/>
        <v>3.3</v>
      </c>
      <c r="I145" s="137">
        <f t="shared" si="36"/>
        <v>3.3</v>
      </c>
      <c r="J145" s="137">
        <f t="shared" si="36"/>
        <v>3.3</v>
      </c>
      <c r="K145" s="137">
        <f t="shared" si="36"/>
        <v>3.3</v>
      </c>
      <c r="L145" s="137">
        <f t="shared" si="36"/>
        <v>3.3</v>
      </c>
      <c r="M145" s="137">
        <f t="shared" si="36"/>
        <v>3.3</v>
      </c>
      <c r="N145" s="137">
        <f t="shared" si="36"/>
        <v>3.3</v>
      </c>
      <c r="O145" s="137">
        <f t="shared" si="36"/>
        <v>3.3</v>
      </c>
      <c r="P145" s="137">
        <f t="shared" si="36"/>
        <v>3.3</v>
      </c>
      <c r="Q145" s="137">
        <f t="shared" si="36"/>
        <v>3.3</v>
      </c>
      <c r="R145" s="137">
        <f t="shared" si="36"/>
        <v>3.3</v>
      </c>
      <c r="S145" s="137">
        <f t="shared" si="36"/>
        <v>3.3</v>
      </c>
      <c r="T145" s="137">
        <f t="shared" si="37"/>
        <v>3.3</v>
      </c>
      <c r="U145" s="137">
        <f t="shared" si="37"/>
        <v>3.3</v>
      </c>
      <c r="V145" s="137">
        <f t="shared" si="37"/>
        <v>3.3</v>
      </c>
      <c r="W145" s="137">
        <f t="shared" si="37"/>
        <v>3.3</v>
      </c>
      <c r="X145" s="137">
        <f t="shared" si="37"/>
        <v>3.3</v>
      </c>
      <c r="Y145" s="137">
        <f t="shared" si="37"/>
        <v>3.3</v>
      </c>
      <c r="Z145" s="137">
        <f t="shared" si="37"/>
        <v>3.3</v>
      </c>
      <c r="AA145" s="137">
        <f t="shared" si="37"/>
        <v>3.3</v>
      </c>
      <c r="AB145" s="137">
        <f t="shared" si="37"/>
        <v>3.3</v>
      </c>
      <c r="AC145" s="137">
        <f t="shared" si="37"/>
        <v>3.3</v>
      </c>
      <c r="AD145" s="137">
        <f t="shared" si="37"/>
        <v>3.3</v>
      </c>
      <c r="AE145" s="137">
        <f t="shared" si="37"/>
        <v>3.3</v>
      </c>
      <c r="AF145" s="137">
        <f t="shared" si="37"/>
        <v>3.3</v>
      </c>
      <c r="AG145" s="139">
        <v>4.4000000000000004</v>
      </c>
      <c r="AH145" s="56"/>
      <c r="AI145" s="57"/>
      <c r="AK145" s="58"/>
    </row>
    <row r="146" spans="1:37" x14ac:dyDescent="0.25">
      <c r="A146" s="124" t="s">
        <v>149</v>
      </c>
      <c r="B146" s="137"/>
      <c r="C146" s="136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9">
        <v>4.3600000000000003</v>
      </c>
      <c r="AH146" s="56"/>
      <c r="AI146" s="57"/>
      <c r="AK146" s="58"/>
    </row>
    <row r="147" spans="1:37" x14ac:dyDescent="0.25">
      <c r="A147" s="124" t="s">
        <v>150</v>
      </c>
      <c r="B147" s="137">
        <f>AF147</f>
        <v>1.76</v>
      </c>
      <c r="C147" s="136">
        <v>1.76</v>
      </c>
      <c r="D147" s="137">
        <f t="shared" ref="D147:S148" si="38">C147</f>
        <v>1.76</v>
      </c>
      <c r="E147" s="137">
        <f t="shared" si="38"/>
        <v>1.76</v>
      </c>
      <c r="F147" s="137">
        <f t="shared" si="38"/>
        <v>1.76</v>
      </c>
      <c r="G147" s="137">
        <f t="shared" si="38"/>
        <v>1.76</v>
      </c>
      <c r="H147" s="137">
        <f t="shared" si="38"/>
        <v>1.76</v>
      </c>
      <c r="I147" s="137">
        <f t="shared" si="38"/>
        <v>1.76</v>
      </c>
      <c r="J147" s="137">
        <f t="shared" si="38"/>
        <v>1.76</v>
      </c>
      <c r="K147" s="137">
        <f t="shared" si="38"/>
        <v>1.76</v>
      </c>
      <c r="L147" s="137">
        <f t="shared" si="38"/>
        <v>1.76</v>
      </c>
      <c r="M147" s="137">
        <f t="shared" si="38"/>
        <v>1.76</v>
      </c>
      <c r="N147" s="137">
        <f t="shared" si="38"/>
        <v>1.76</v>
      </c>
      <c r="O147" s="137">
        <f t="shared" si="38"/>
        <v>1.76</v>
      </c>
      <c r="P147" s="137">
        <f t="shared" si="38"/>
        <v>1.76</v>
      </c>
      <c r="Q147" s="137">
        <f t="shared" si="38"/>
        <v>1.76</v>
      </c>
      <c r="R147" s="137">
        <f t="shared" si="38"/>
        <v>1.76</v>
      </c>
      <c r="S147" s="137">
        <f t="shared" si="38"/>
        <v>1.76</v>
      </c>
      <c r="T147" s="137">
        <f t="shared" ref="T147:AF148" si="39">S147</f>
        <v>1.76</v>
      </c>
      <c r="U147" s="137">
        <f t="shared" si="39"/>
        <v>1.76</v>
      </c>
      <c r="V147" s="137">
        <f t="shared" si="39"/>
        <v>1.76</v>
      </c>
      <c r="W147" s="137">
        <f t="shared" si="39"/>
        <v>1.76</v>
      </c>
      <c r="X147" s="137">
        <f t="shared" si="39"/>
        <v>1.76</v>
      </c>
      <c r="Y147" s="137">
        <f t="shared" si="39"/>
        <v>1.76</v>
      </c>
      <c r="Z147" s="137">
        <f t="shared" si="39"/>
        <v>1.76</v>
      </c>
      <c r="AA147" s="137">
        <f t="shared" si="39"/>
        <v>1.76</v>
      </c>
      <c r="AB147" s="137">
        <f t="shared" si="39"/>
        <v>1.76</v>
      </c>
      <c r="AC147" s="137">
        <f t="shared" si="39"/>
        <v>1.76</v>
      </c>
      <c r="AD147" s="137">
        <f t="shared" si="39"/>
        <v>1.76</v>
      </c>
      <c r="AE147" s="137">
        <f t="shared" si="39"/>
        <v>1.76</v>
      </c>
      <c r="AF147" s="137">
        <f t="shared" si="39"/>
        <v>1.76</v>
      </c>
      <c r="AG147" s="139">
        <v>4.2</v>
      </c>
      <c r="AH147" s="56"/>
      <c r="AI147" s="57"/>
      <c r="AK147" s="58"/>
    </row>
    <row r="148" spans="1:37" x14ac:dyDescent="0.25">
      <c r="A148" s="124" t="s">
        <v>151</v>
      </c>
      <c r="B148" s="137">
        <f>AF148</f>
        <v>0</v>
      </c>
      <c r="C148" s="136">
        <v>0</v>
      </c>
      <c r="D148" s="137">
        <f t="shared" si="38"/>
        <v>0</v>
      </c>
      <c r="E148" s="137">
        <f t="shared" si="38"/>
        <v>0</v>
      </c>
      <c r="F148" s="137">
        <f t="shared" si="38"/>
        <v>0</v>
      </c>
      <c r="G148" s="137">
        <f t="shared" si="38"/>
        <v>0</v>
      </c>
      <c r="H148" s="137">
        <f t="shared" si="38"/>
        <v>0</v>
      </c>
      <c r="I148" s="137">
        <f t="shared" si="38"/>
        <v>0</v>
      </c>
      <c r="J148" s="137">
        <f t="shared" si="38"/>
        <v>0</v>
      </c>
      <c r="K148" s="137">
        <f t="shared" si="38"/>
        <v>0</v>
      </c>
      <c r="L148" s="137">
        <f t="shared" si="38"/>
        <v>0</v>
      </c>
      <c r="M148" s="137">
        <f t="shared" si="38"/>
        <v>0</v>
      </c>
      <c r="N148" s="137">
        <f t="shared" si="38"/>
        <v>0</v>
      </c>
      <c r="O148" s="137">
        <f t="shared" si="38"/>
        <v>0</v>
      </c>
      <c r="P148" s="137">
        <f t="shared" si="38"/>
        <v>0</v>
      </c>
      <c r="Q148" s="137">
        <f t="shared" si="38"/>
        <v>0</v>
      </c>
      <c r="R148" s="137">
        <f t="shared" si="38"/>
        <v>0</v>
      </c>
      <c r="S148" s="137">
        <f t="shared" si="38"/>
        <v>0</v>
      </c>
      <c r="T148" s="137">
        <f t="shared" si="39"/>
        <v>0</v>
      </c>
      <c r="U148" s="137">
        <f t="shared" si="39"/>
        <v>0</v>
      </c>
      <c r="V148" s="137">
        <f t="shared" si="39"/>
        <v>0</v>
      </c>
      <c r="W148" s="137">
        <f t="shared" si="39"/>
        <v>0</v>
      </c>
      <c r="X148" s="137">
        <f t="shared" si="39"/>
        <v>0</v>
      </c>
      <c r="Y148" s="137">
        <f t="shared" si="39"/>
        <v>0</v>
      </c>
      <c r="Z148" s="137">
        <f t="shared" si="39"/>
        <v>0</v>
      </c>
      <c r="AA148" s="137">
        <f t="shared" si="39"/>
        <v>0</v>
      </c>
      <c r="AB148" s="137">
        <f t="shared" si="39"/>
        <v>0</v>
      </c>
      <c r="AC148" s="137">
        <f t="shared" si="39"/>
        <v>0</v>
      </c>
      <c r="AD148" s="137">
        <f t="shared" si="39"/>
        <v>0</v>
      </c>
      <c r="AE148" s="137">
        <f t="shared" si="39"/>
        <v>0</v>
      </c>
      <c r="AF148" s="137">
        <f t="shared" si="39"/>
        <v>0</v>
      </c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7"/>
      <c r="C149" s="136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7">
        <f>AF150</f>
        <v>0.1</v>
      </c>
      <c r="C150" s="136">
        <v>0.1</v>
      </c>
      <c r="D150" s="137">
        <f t="shared" ref="D150:S153" si="40">C150</f>
        <v>0.1</v>
      </c>
      <c r="E150" s="137">
        <f t="shared" si="40"/>
        <v>0.1</v>
      </c>
      <c r="F150" s="137">
        <f t="shared" si="40"/>
        <v>0.1</v>
      </c>
      <c r="G150" s="137">
        <f t="shared" si="40"/>
        <v>0.1</v>
      </c>
      <c r="H150" s="137">
        <f t="shared" si="40"/>
        <v>0.1</v>
      </c>
      <c r="I150" s="137">
        <f t="shared" si="40"/>
        <v>0.1</v>
      </c>
      <c r="J150" s="137">
        <f t="shared" si="40"/>
        <v>0.1</v>
      </c>
      <c r="K150" s="137">
        <f t="shared" si="40"/>
        <v>0.1</v>
      </c>
      <c r="L150" s="137">
        <f t="shared" si="40"/>
        <v>0.1</v>
      </c>
      <c r="M150" s="137">
        <f t="shared" si="40"/>
        <v>0.1</v>
      </c>
      <c r="N150" s="137">
        <f t="shared" si="40"/>
        <v>0.1</v>
      </c>
      <c r="O150" s="137">
        <f t="shared" si="40"/>
        <v>0.1</v>
      </c>
      <c r="P150" s="137">
        <f t="shared" si="40"/>
        <v>0.1</v>
      </c>
      <c r="Q150" s="137">
        <f t="shared" si="40"/>
        <v>0.1</v>
      </c>
      <c r="R150" s="137">
        <f t="shared" si="40"/>
        <v>0.1</v>
      </c>
      <c r="S150" s="137">
        <f t="shared" si="40"/>
        <v>0.1</v>
      </c>
      <c r="T150" s="137">
        <f t="shared" ref="T150:AF153" si="41">S150</f>
        <v>0.1</v>
      </c>
      <c r="U150" s="137">
        <f t="shared" si="41"/>
        <v>0.1</v>
      </c>
      <c r="V150" s="137">
        <f t="shared" si="41"/>
        <v>0.1</v>
      </c>
      <c r="W150" s="137">
        <f t="shared" si="41"/>
        <v>0.1</v>
      </c>
      <c r="X150" s="137">
        <f t="shared" si="41"/>
        <v>0.1</v>
      </c>
      <c r="Y150" s="137">
        <f t="shared" si="41"/>
        <v>0.1</v>
      </c>
      <c r="Z150" s="137">
        <f t="shared" si="41"/>
        <v>0.1</v>
      </c>
      <c r="AA150" s="137">
        <f t="shared" si="41"/>
        <v>0.1</v>
      </c>
      <c r="AB150" s="137">
        <f t="shared" si="41"/>
        <v>0.1</v>
      </c>
      <c r="AC150" s="137">
        <f t="shared" si="41"/>
        <v>0.1</v>
      </c>
      <c r="AD150" s="137">
        <f t="shared" si="41"/>
        <v>0.1</v>
      </c>
      <c r="AE150" s="137">
        <f t="shared" si="41"/>
        <v>0.1</v>
      </c>
      <c r="AF150" s="137">
        <f t="shared" si="41"/>
        <v>0.1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7">
        <f>AF151</f>
        <v>2.0499999999999998</v>
      </c>
      <c r="C151" s="136">
        <v>2.0499999999999998</v>
      </c>
      <c r="D151" s="137">
        <f t="shared" si="40"/>
        <v>2.0499999999999998</v>
      </c>
      <c r="E151" s="137">
        <f t="shared" si="40"/>
        <v>2.0499999999999998</v>
      </c>
      <c r="F151" s="137">
        <f t="shared" si="40"/>
        <v>2.0499999999999998</v>
      </c>
      <c r="G151" s="137">
        <f t="shared" si="40"/>
        <v>2.0499999999999998</v>
      </c>
      <c r="H151" s="137">
        <f t="shared" si="40"/>
        <v>2.0499999999999998</v>
      </c>
      <c r="I151" s="137">
        <f t="shared" si="40"/>
        <v>2.0499999999999998</v>
      </c>
      <c r="J151" s="137">
        <f t="shared" si="40"/>
        <v>2.0499999999999998</v>
      </c>
      <c r="K151" s="137">
        <f t="shared" si="40"/>
        <v>2.0499999999999998</v>
      </c>
      <c r="L151" s="137">
        <f t="shared" si="40"/>
        <v>2.0499999999999998</v>
      </c>
      <c r="M151" s="137">
        <f t="shared" si="40"/>
        <v>2.0499999999999998</v>
      </c>
      <c r="N151" s="137">
        <f t="shared" si="40"/>
        <v>2.0499999999999998</v>
      </c>
      <c r="O151" s="137">
        <f t="shared" si="40"/>
        <v>2.0499999999999998</v>
      </c>
      <c r="P151" s="137">
        <f t="shared" si="40"/>
        <v>2.0499999999999998</v>
      </c>
      <c r="Q151" s="137">
        <f t="shared" si="40"/>
        <v>2.0499999999999998</v>
      </c>
      <c r="R151" s="137">
        <f t="shared" si="40"/>
        <v>2.0499999999999998</v>
      </c>
      <c r="S151" s="137">
        <f t="shared" si="40"/>
        <v>2.0499999999999998</v>
      </c>
      <c r="T151" s="137">
        <f t="shared" si="41"/>
        <v>2.0499999999999998</v>
      </c>
      <c r="U151" s="137">
        <f t="shared" si="41"/>
        <v>2.0499999999999998</v>
      </c>
      <c r="V151" s="137">
        <f t="shared" si="41"/>
        <v>2.0499999999999998</v>
      </c>
      <c r="W151" s="137">
        <f t="shared" si="41"/>
        <v>2.0499999999999998</v>
      </c>
      <c r="X151" s="137">
        <f t="shared" si="41"/>
        <v>2.0499999999999998</v>
      </c>
      <c r="Y151" s="137">
        <f t="shared" si="41"/>
        <v>2.0499999999999998</v>
      </c>
      <c r="Z151" s="137">
        <f t="shared" si="41"/>
        <v>2.0499999999999998</v>
      </c>
      <c r="AA151" s="137">
        <f t="shared" si="41"/>
        <v>2.0499999999999998</v>
      </c>
      <c r="AB151" s="137">
        <f t="shared" si="41"/>
        <v>2.0499999999999998</v>
      </c>
      <c r="AC151" s="137">
        <f t="shared" si="41"/>
        <v>2.0499999999999998</v>
      </c>
      <c r="AD151" s="137">
        <f t="shared" si="41"/>
        <v>2.0499999999999998</v>
      </c>
      <c r="AE151" s="137">
        <f t="shared" si="41"/>
        <v>2.0499999999999998</v>
      </c>
      <c r="AF151" s="137">
        <f t="shared" si="41"/>
        <v>2.0499999999999998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7">
        <f>AF152</f>
        <v>2.7</v>
      </c>
      <c r="C152" s="136">
        <v>2.7</v>
      </c>
      <c r="D152" s="137">
        <f t="shared" si="40"/>
        <v>2.7</v>
      </c>
      <c r="E152" s="137">
        <f t="shared" si="40"/>
        <v>2.7</v>
      </c>
      <c r="F152" s="137">
        <f t="shared" si="40"/>
        <v>2.7</v>
      </c>
      <c r="G152" s="137">
        <f t="shared" si="40"/>
        <v>2.7</v>
      </c>
      <c r="H152" s="137">
        <f t="shared" si="40"/>
        <v>2.7</v>
      </c>
      <c r="I152" s="137">
        <f t="shared" si="40"/>
        <v>2.7</v>
      </c>
      <c r="J152" s="137">
        <f t="shared" si="40"/>
        <v>2.7</v>
      </c>
      <c r="K152" s="137">
        <f t="shared" si="40"/>
        <v>2.7</v>
      </c>
      <c r="L152" s="137">
        <f t="shared" si="40"/>
        <v>2.7</v>
      </c>
      <c r="M152" s="137">
        <f t="shared" si="40"/>
        <v>2.7</v>
      </c>
      <c r="N152" s="137">
        <f t="shared" si="40"/>
        <v>2.7</v>
      </c>
      <c r="O152" s="137">
        <f t="shared" si="40"/>
        <v>2.7</v>
      </c>
      <c r="P152" s="137">
        <f t="shared" si="40"/>
        <v>2.7</v>
      </c>
      <c r="Q152" s="137">
        <f t="shared" si="40"/>
        <v>2.7</v>
      </c>
      <c r="R152" s="137">
        <f t="shared" si="40"/>
        <v>2.7</v>
      </c>
      <c r="S152" s="137">
        <f t="shared" si="40"/>
        <v>2.7</v>
      </c>
      <c r="T152" s="137">
        <f t="shared" si="41"/>
        <v>2.7</v>
      </c>
      <c r="U152" s="137">
        <f t="shared" si="41"/>
        <v>2.7</v>
      </c>
      <c r="V152" s="137">
        <f t="shared" si="41"/>
        <v>2.7</v>
      </c>
      <c r="W152" s="137">
        <f t="shared" si="41"/>
        <v>2.7</v>
      </c>
      <c r="X152" s="137">
        <f t="shared" si="41"/>
        <v>2.7</v>
      </c>
      <c r="Y152" s="137">
        <f t="shared" si="41"/>
        <v>2.7</v>
      </c>
      <c r="Z152" s="137">
        <f t="shared" si="41"/>
        <v>2.7</v>
      </c>
      <c r="AA152" s="137">
        <f t="shared" si="41"/>
        <v>2.7</v>
      </c>
      <c r="AB152" s="137">
        <f t="shared" si="41"/>
        <v>2.7</v>
      </c>
      <c r="AC152" s="137">
        <f t="shared" si="41"/>
        <v>2.7</v>
      </c>
      <c r="AD152" s="137">
        <f t="shared" si="41"/>
        <v>2.7</v>
      </c>
      <c r="AE152" s="137">
        <f t="shared" si="41"/>
        <v>2.7</v>
      </c>
      <c r="AF152" s="137">
        <f t="shared" si="41"/>
        <v>2.7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7">
        <f>AF153</f>
        <v>2.15</v>
      </c>
      <c r="C153" s="136">
        <v>2.15</v>
      </c>
      <c r="D153" s="137">
        <f t="shared" si="40"/>
        <v>2.15</v>
      </c>
      <c r="E153" s="137">
        <f t="shared" si="40"/>
        <v>2.15</v>
      </c>
      <c r="F153" s="137">
        <f t="shared" si="40"/>
        <v>2.15</v>
      </c>
      <c r="G153" s="137">
        <f t="shared" si="40"/>
        <v>2.15</v>
      </c>
      <c r="H153" s="137">
        <f t="shared" si="40"/>
        <v>2.15</v>
      </c>
      <c r="I153" s="137">
        <f t="shared" si="40"/>
        <v>2.15</v>
      </c>
      <c r="J153" s="137">
        <f t="shared" si="40"/>
        <v>2.15</v>
      </c>
      <c r="K153" s="137">
        <f t="shared" si="40"/>
        <v>2.15</v>
      </c>
      <c r="L153" s="137">
        <f t="shared" si="40"/>
        <v>2.15</v>
      </c>
      <c r="M153" s="137">
        <f t="shared" si="40"/>
        <v>2.15</v>
      </c>
      <c r="N153" s="137">
        <f t="shared" si="40"/>
        <v>2.15</v>
      </c>
      <c r="O153" s="137">
        <f t="shared" si="40"/>
        <v>2.15</v>
      </c>
      <c r="P153" s="137">
        <f t="shared" si="40"/>
        <v>2.15</v>
      </c>
      <c r="Q153" s="137">
        <f t="shared" si="40"/>
        <v>2.15</v>
      </c>
      <c r="R153" s="137">
        <f t="shared" si="40"/>
        <v>2.15</v>
      </c>
      <c r="S153" s="137">
        <f t="shared" si="40"/>
        <v>2.15</v>
      </c>
      <c r="T153" s="137">
        <f t="shared" si="41"/>
        <v>2.15</v>
      </c>
      <c r="U153" s="137">
        <f t="shared" si="41"/>
        <v>2.15</v>
      </c>
      <c r="V153" s="137">
        <f t="shared" si="41"/>
        <v>2.15</v>
      </c>
      <c r="W153" s="137">
        <f t="shared" si="41"/>
        <v>2.15</v>
      </c>
      <c r="X153" s="137">
        <f t="shared" si="41"/>
        <v>2.15</v>
      </c>
      <c r="Y153" s="137">
        <f t="shared" si="41"/>
        <v>2.15</v>
      </c>
      <c r="Z153" s="137">
        <f t="shared" si="41"/>
        <v>2.15</v>
      </c>
      <c r="AA153" s="137">
        <f t="shared" si="41"/>
        <v>2.15</v>
      </c>
      <c r="AB153" s="137">
        <f t="shared" si="41"/>
        <v>2.15</v>
      </c>
      <c r="AC153" s="137">
        <f t="shared" si="41"/>
        <v>2.15</v>
      </c>
      <c r="AD153" s="137">
        <f t="shared" si="41"/>
        <v>2.15</v>
      </c>
      <c r="AE153" s="137">
        <f t="shared" si="41"/>
        <v>2.15</v>
      </c>
      <c r="AF153" s="137">
        <f t="shared" si="41"/>
        <v>2.15</v>
      </c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7"/>
      <c r="C154" s="136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7">
        <f t="shared" ref="B155:B167" si="42">AF155</f>
        <v>0.9</v>
      </c>
      <c r="C155" s="136">
        <v>0.9</v>
      </c>
      <c r="D155" s="137">
        <f t="shared" ref="D155:S167" si="43">C155</f>
        <v>0.9</v>
      </c>
      <c r="E155" s="137">
        <f t="shared" si="43"/>
        <v>0.9</v>
      </c>
      <c r="F155" s="137">
        <f t="shared" si="43"/>
        <v>0.9</v>
      </c>
      <c r="G155" s="137">
        <f t="shared" si="43"/>
        <v>0.9</v>
      </c>
      <c r="H155" s="137">
        <f t="shared" si="43"/>
        <v>0.9</v>
      </c>
      <c r="I155" s="137">
        <f t="shared" si="43"/>
        <v>0.9</v>
      </c>
      <c r="J155" s="137">
        <f t="shared" si="43"/>
        <v>0.9</v>
      </c>
      <c r="K155" s="137">
        <f t="shared" si="43"/>
        <v>0.9</v>
      </c>
      <c r="L155" s="137">
        <f t="shared" si="43"/>
        <v>0.9</v>
      </c>
      <c r="M155" s="137">
        <f t="shared" si="43"/>
        <v>0.9</v>
      </c>
      <c r="N155" s="137">
        <f t="shared" si="43"/>
        <v>0.9</v>
      </c>
      <c r="O155" s="137">
        <f t="shared" si="43"/>
        <v>0.9</v>
      </c>
      <c r="P155" s="137">
        <f t="shared" si="43"/>
        <v>0.9</v>
      </c>
      <c r="Q155" s="137">
        <f t="shared" si="43"/>
        <v>0.9</v>
      </c>
      <c r="R155" s="137">
        <f t="shared" si="43"/>
        <v>0.9</v>
      </c>
      <c r="S155" s="137">
        <f t="shared" si="43"/>
        <v>0.9</v>
      </c>
      <c r="T155" s="137">
        <f t="shared" ref="S155:AF167" si="44">S155</f>
        <v>0.9</v>
      </c>
      <c r="U155" s="137">
        <f t="shared" si="44"/>
        <v>0.9</v>
      </c>
      <c r="V155" s="137">
        <f t="shared" si="44"/>
        <v>0.9</v>
      </c>
      <c r="W155" s="137">
        <f t="shared" si="44"/>
        <v>0.9</v>
      </c>
      <c r="X155" s="137">
        <f t="shared" si="44"/>
        <v>0.9</v>
      </c>
      <c r="Y155" s="137">
        <f t="shared" si="44"/>
        <v>0.9</v>
      </c>
      <c r="Z155" s="137">
        <f t="shared" si="44"/>
        <v>0.9</v>
      </c>
      <c r="AA155" s="137">
        <f t="shared" si="44"/>
        <v>0.9</v>
      </c>
      <c r="AB155" s="137">
        <f t="shared" si="44"/>
        <v>0.9</v>
      </c>
      <c r="AC155" s="137">
        <f t="shared" si="44"/>
        <v>0.9</v>
      </c>
      <c r="AD155" s="137">
        <f t="shared" si="44"/>
        <v>0.9</v>
      </c>
      <c r="AE155" s="137">
        <f t="shared" si="44"/>
        <v>0.9</v>
      </c>
      <c r="AF155" s="137">
        <f t="shared" si="44"/>
        <v>0.9</v>
      </c>
      <c r="AG155" s="139">
        <v>4</v>
      </c>
      <c r="AH155" s="56"/>
      <c r="AI155" s="57"/>
      <c r="AK155" s="58"/>
    </row>
    <row r="156" spans="1:37" x14ac:dyDescent="0.25">
      <c r="A156" s="124" t="s">
        <v>159</v>
      </c>
      <c r="B156" s="137">
        <f t="shared" si="42"/>
        <v>1.08</v>
      </c>
      <c r="C156" s="136">
        <v>1.08</v>
      </c>
      <c r="D156" s="137">
        <f t="shared" si="43"/>
        <v>1.08</v>
      </c>
      <c r="E156" s="137">
        <f t="shared" si="43"/>
        <v>1.08</v>
      </c>
      <c r="F156" s="137">
        <f t="shared" si="43"/>
        <v>1.08</v>
      </c>
      <c r="G156" s="137">
        <f t="shared" si="43"/>
        <v>1.08</v>
      </c>
      <c r="H156" s="137">
        <f t="shared" si="43"/>
        <v>1.08</v>
      </c>
      <c r="I156" s="137">
        <f t="shared" si="43"/>
        <v>1.08</v>
      </c>
      <c r="J156" s="137">
        <f t="shared" si="43"/>
        <v>1.08</v>
      </c>
      <c r="K156" s="137">
        <f t="shared" si="43"/>
        <v>1.08</v>
      </c>
      <c r="L156" s="137">
        <f t="shared" si="43"/>
        <v>1.08</v>
      </c>
      <c r="M156" s="137">
        <f t="shared" si="43"/>
        <v>1.08</v>
      </c>
      <c r="N156" s="137">
        <f t="shared" si="43"/>
        <v>1.08</v>
      </c>
      <c r="O156" s="137">
        <f t="shared" si="43"/>
        <v>1.08</v>
      </c>
      <c r="P156" s="137">
        <f t="shared" si="43"/>
        <v>1.08</v>
      </c>
      <c r="Q156" s="137">
        <f t="shared" si="43"/>
        <v>1.08</v>
      </c>
      <c r="R156" s="137">
        <f t="shared" si="43"/>
        <v>1.08</v>
      </c>
      <c r="S156" s="137">
        <f t="shared" si="43"/>
        <v>1.08</v>
      </c>
      <c r="T156" s="137">
        <f t="shared" si="44"/>
        <v>1.08</v>
      </c>
      <c r="U156" s="137">
        <f t="shared" si="44"/>
        <v>1.08</v>
      </c>
      <c r="V156" s="137">
        <f t="shared" si="44"/>
        <v>1.08</v>
      </c>
      <c r="W156" s="137">
        <f t="shared" si="44"/>
        <v>1.08</v>
      </c>
      <c r="X156" s="137">
        <f t="shared" si="44"/>
        <v>1.08</v>
      </c>
      <c r="Y156" s="137">
        <f t="shared" si="44"/>
        <v>1.08</v>
      </c>
      <c r="Z156" s="137">
        <f t="shared" si="44"/>
        <v>1.08</v>
      </c>
      <c r="AA156" s="137">
        <f t="shared" si="44"/>
        <v>1.08</v>
      </c>
      <c r="AB156" s="137">
        <f t="shared" si="44"/>
        <v>1.08</v>
      </c>
      <c r="AC156" s="137">
        <f t="shared" si="44"/>
        <v>1.08</v>
      </c>
      <c r="AD156" s="137">
        <f t="shared" si="44"/>
        <v>1.08</v>
      </c>
      <c r="AE156" s="137">
        <f t="shared" si="44"/>
        <v>1.08</v>
      </c>
      <c r="AF156" s="137">
        <f t="shared" si="44"/>
        <v>1.08</v>
      </c>
      <c r="AG156" s="139">
        <v>3.75</v>
      </c>
      <c r="AH156" s="56"/>
      <c r="AI156" s="57"/>
      <c r="AK156" s="58"/>
    </row>
    <row r="157" spans="1:37" x14ac:dyDescent="0.25">
      <c r="A157" s="124" t="s">
        <v>160</v>
      </c>
      <c r="B157" s="137">
        <f t="shared" si="42"/>
        <v>2.37</v>
      </c>
      <c r="C157" s="136">
        <v>2.37</v>
      </c>
      <c r="D157" s="137">
        <f t="shared" si="43"/>
        <v>2.37</v>
      </c>
      <c r="E157" s="137">
        <f t="shared" si="43"/>
        <v>2.37</v>
      </c>
      <c r="F157" s="137">
        <f t="shared" si="43"/>
        <v>2.37</v>
      </c>
      <c r="G157" s="137">
        <f t="shared" si="43"/>
        <v>2.37</v>
      </c>
      <c r="H157" s="137">
        <f t="shared" si="43"/>
        <v>2.37</v>
      </c>
      <c r="I157" s="137">
        <f t="shared" si="43"/>
        <v>2.37</v>
      </c>
      <c r="J157" s="137">
        <f t="shared" si="43"/>
        <v>2.37</v>
      </c>
      <c r="K157" s="137">
        <f t="shared" si="43"/>
        <v>2.37</v>
      </c>
      <c r="L157" s="137">
        <f t="shared" si="43"/>
        <v>2.37</v>
      </c>
      <c r="M157" s="137">
        <f t="shared" si="43"/>
        <v>2.37</v>
      </c>
      <c r="N157" s="137">
        <f t="shared" si="43"/>
        <v>2.37</v>
      </c>
      <c r="O157" s="137">
        <f t="shared" si="43"/>
        <v>2.37</v>
      </c>
      <c r="P157" s="137">
        <f t="shared" si="43"/>
        <v>2.37</v>
      </c>
      <c r="Q157" s="137">
        <f t="shared" si="43"/>
        <v>2.37</v>
      </c>
      <c r="R157" s="137">
        <f t="shared" si="43"/>
        <v>2.37</v>
      </c>
      <c r="S157" s="137">
        <f t="shared" si="43"/>
        <v>2.37</v>
      </c>
      <c r="T157" s="137">
        <f t="shared" si="44"/>
        <v>2.37</v>
      </c>
      <c r="U157" s="137">
        <f t="shared" si="44"/>
        <v>2.37</v>
      </c>
      <c r="V157" s="137">
        <f t="shared" si="44"/>
        <v>2.37</v>
      </c>
      <c r="W157" s="137">
        <f t="shared" si="44"/>
        <v>2.37</v>
      </c>
      <c r="X157" s="137">
        <f t="shared" si="44"/>
        <v>2.37</v>
      </c>
      <c r="Y157" s="137">
        <f t="shared" si="44"/>
        <v>2.37</v>
      </c>
      <c r="Z157" s="137">
        <f t="shared" si="44"/>
        <v>2.37</v>
      </c>
      <c r="AA157" s="137">
        <f t="shared" si="44"/>
        <v>2.37</v>
      </c>
      <c r="AB157" s="137">
        <f t="shared" si="44"/>
        <v>2.37</v>
      </c>
      <c r="AC157" s="137">
        <f t="shared" si="44"/>
        <v>2.37</v>
      </c>
      <c r="AD157" s="137">
        <f t="shared" si="44"/>
        <v>2.37</v>
      </c>
      <c r="AE157" s="137">
        <f t="shared" si="44"/>
        <v>2.37</v>
      </c>
      <c r="AF157" s="137">
        <f t="shared" si="44"/>
        <v>2.37</v>
      </c>
      <c r="AG157" s="139">
        <v>3.52</v>
      </c>
      <c r="AH157" s="56"/>
      <c r="AI157" s="57"/>
      <c r="AK157" s="58"/>
    </row>
    <row r="158" spans="1:37" x14ac:dyDescent="0.25">
      <c r="A158" s="124" t="s">
        <v>161</v>
      </c>
      <c r="B158" s="137">
        <f t="shared" si="42"/>
        <v>1.81</v>
      </c>
      <c r="C158" s="136">
        <v>1.81</v>
      </c>
      <c r="D158" s="137">
        <f t="shared" si="43"/>
        <v>1.81</v>
      </c>
      <c r="E158" s="137">
        <f t="shared" si="43"/>
        <v>1.81</v>
      </c>
      <c r="F158" s="137">
        <f t="shared" si="43"/>
        <v>1.81</v>
      </c>
      <c r="G158" s="137">
        <f t="shared" si="43"/>
        <v>1.81</v>
      </c>
      <c r="H158" s="137">
        <f t="shared" si="43"/>
        <v>1.81</v>
      </c>
      <c r="I158" s="137">
        <f t="shared" si="43"/>
        <v>1.81</v>
      </c>
      <c r="J158" s="137">
        <f t="shared" si="43"/>
        <v>1.81</v>
      </c>
      <c r="K158" s="137">
        <f t="shared" si="43"/>
        <v>1.81</v>
      </c>
      <c r="L158" s="137">
        <f t="shared" si="43"/>
        <v>1.81</v>
      </c>
      <c r="M158" s="137">
        <f t="shared" si="43"/>
        <v>1.81</v>
      </c>
      <c r="N158" s="137">
        <f t="shared" si="43"/>
        <v>1.81</v>
      </c>
      <c r="O158" s="137">
        <f t="shared" si="43"/>
        <v>1.81</v>
      </c>
      <c r="P158" s="137">
        <f t="shared" si="43"/>
        <v>1.81</v>
      </c>
      <c r="Q158" s="137">
        <f t="shared" si="43"/>
        <v>1.81</v>
      </c>
      <c r="R158" s="137">
        <f t="shared" si="43"/>
        <v>1.81</v>
      </c>
      <c r="S158" s="137">
        <f t="shared" si="43"/>
        <v>1.81</v>
      </c>
      <c r="T158" s="137">
        <f t="shared" si="44"/>
        <v>1.81</v>
      </c>
      <c r="U158" s="137">
        <f t="shared" si="44"/>
        <v>1.81</v>
      </c>
      <c r="V158" s="137">
        <f t="shared" si="44"/>
        <v>1.81</v>
      </c>
      <c r="W158" s="137">
        <f t="shared" si="44"/>
        <v>1.81</v>
      </c>
      <c r="X158" s="137">
        <f t="shared" si="44"/>
        <v>1.81</v>
      </c>
      <c r="Y158" s="137">
        <f t="shared" si="44"/>
        <v>1.81</v>
      </c>
      <c r="Z158" s="137">
        <f t="shared" si="44"/>
        <v>1.81</v>
      </c>
      <c r="AA158" s="137">
        <f t="shared" si="44"/>
        <v>1.81</v>
      </c>
      <c r="AB158" s="137">
        <f t="shared" si="44"/>
        <v>1.81</v>
      </c>
      <c r="AC158" s="137">
        <f t="shared" si="44"/>
        <v>1.81</v>
      </c>
      <c r="AD158" s="137">
        <f t="shared" si="44"/>
        <v>1.81</v>
      </c>
      <c r="AE158" s="137">
        <f t="shared" si="44"/>
        <v>1.81</v>
      </c>
      <c r="AF158" s="137">
        <f t="shared" si="44"/>
        <v>1.81</v>
      </c>
      <c r="AG158" s="139">
        <v>3.33</v>
      </c>
      <c r="AH158" s="56"/>
      <c r="AI158" s="57"/>
      <c r="AK158" s="58"/>
    </row>
    <row r="159" spans="1:37" x14ac:dyDescent="0.25">
      <c r="A159" s="124" t="s">
        <v>162</v>
      </c>
      <c r="B159" s="137">
        <f t="shared" si="42"/>
        <v>1.0900000000000001</v>
      </c>
      <c r="C159" s="136">
        <v>1.0900000000000001</v>
      </c>
      <c r="D159" s="137">
        <f t="shared" si="43"/>
        <v>1.0900000000000001</v>
      </c>
      <c r="E159" s="137">
        <f t="shared" si="43"/>
        <v>1.0900000000000001</v>
      </c>
      <c r="F159" s="137">
        <f t="shared" si="43"/>
        <v>1.0900000000000001</v>
      </c>
      <c r="G159" s="137">
        <f t="shared" si="43"/>
        <v>1.0900000000000001</v>
      </c>
      <c r="H159" s="137">
        <f t="shared" si="43"/>
        <v>1.0900000000000001</v>
      </c>
      <c r="I159" s="137">
        <f t="shared" si="43"/>
        <v>1.0900000000000001</v>
      </c>
      <c r="J159" s="137">
        <f t="shared" si="43"/>
        <v>1.0900000000000001</v>
      </c>
      <c r="K159" s="137">
        <f t="shared" si="43"/>
        <v>1.0900000000000001</v>
      </c>
      <c r="L159" s="137">
        <f t="shared" si="43"/>
        <v>1.0900000000000001</v>
      </c>
      <c r="M159" s="137">
        <f t="shared" si="43"/>
        <v>1.0900000000000001</v>
      </c>
      <c r="N159" s="137">
        <f t="shared" si="43"/>
        <v>1.0900000000000001</v>
      </c>
      <c r="O159" s="137">
        <f t="shared" si="43"/>
        <v>1.0900000000000001</v>
      </c>
      <c r="P159" s="137">
        <f t="shared" si="43"/>
        <v>1.0900000000000001</v>
      </c>
      <c r="Q159" s="137">
        <f t="shared" si="43"/>
        <v>1.0900000000000001</v>
      </c>
      <c r="R159" s="137">
        <f t="shared" si="43"/>
        <v>1.0900000000000001</v>
      </c>
      <c r="S159" s="137">
        <f t="shared" si="43"/>
        <v>1.0900000000000001</v>
      </c>
      <c r="T159" s="137">
        <f t="shared" si="44"/>
        <v>1.0900000000000001</v>
      </c>
      <c r="U159" s="137">
        <f t="shared" si="44"/>
        <v>1.0900000000000001</v>
      </c>
      <c r="V159" s="137">
        <f t="shared" si="44"/>
        <v>1.0900000000000001</v>
      </c>
      <c r="W159" s="137">
        <f t="shared" si="44"/>
        <v>1.0900000000000001</v>
      </c>
      <c r="X159" s="137">
        <f t="shared" si="44"/>
        <v>1.0900000000000001</v>
      </c>
      <c r="Y159" s="137">
        <f t="shared" si="44"/>
        <v>1.0900000000000001</v>
      </c>
      <c r="Z159" s="137">
        <f t="shared" si="44"/>
        <v>1.0900000000000001</v>
      </c>
      <c r="AA159" s="137">
        <f t="shared" si="44"/>
        <v>1.0900000000000001</v>
      </c>
      <c r="AB159" s="137">
        <f t="shared" si="44"/>
        <v>1.0900000000000001</v>
      </c>
      <c r="AC159" s="137">
        <f t="shared" si="44"/>
        <v>1.0900000000000001</v>
      </c>
      <c r="AD159" s="137">
        <f t="shared" si="44"/>
        <v>1.0900000000000001</v>
      </c>
      <c r="AE159" s="137">
        <f t="shared" si="44"/>
        <v>1.0900000000000001</v>
      </c>
      <c r="AF159" s="137">
        <f t="shared" si="44"/>
        <v>1.0900000000000001</v>
      </c>
      <c r="AG159" s="139">
        <v>3.2</v>
      </c>
      <c r="AH159" s="56"/>
      <c r="AI159" s="57"/>
      <c r="AK159" s="58"/>
    </row>
    <row r="160" spans="1:37" x14ac:dyDescent="0.25">
      <c r="A160" s="124" t="s">
        <v>163</v>
      </c>
      <c r="B160" s="137">
        <f t="shared" si="42"/>
        <v>1.58</v>
      </c>
      <c r="C160" s="136">
        <v>1.58</v>
      </c>
      <c r="D160" s="137">
        <f t="shared" si="43"/>
        <v>1.58</v>
      </c>
      <c r="E160" s="137">
        <f t="shared" si="43"/>
        <v>1.58</v>
      </c>
      <c r="F160" s="137">
        <f t="shared" si="43"/>
        <v>1.58</v>
      </c>
      <c r="G160" s="137">
        <f t="shared" si="43"/>
        <v>1.58</v>
      </c>
      <c r="H160" s="137">
        <f t="shared" si="43"/>
        <v>1.58</v>
      </c>
      <c r="I160" s="137">
        <f t="shared" si="43"/>
        <v>1.58</v>
      </c>
      <c r="J160" s="137">
        <f t="shared" si="43"/>
        <v>1.58</v>
      </c>
      <c r="K160" s="137">
        <f t="shared" si="43"/>
        <v>1.58</v>
      </c>
      <c r="L160" s="137">
        <f t="shared" si="43"/>
        <v>1.58</v>
      </c>
      <c r="M160" s="137">
        <f t="shared" si="43"/>
        <v>1.58</v>
      </c>
      <c r="N160" s="137">
        <f t="shared" si="43"/>
        <v>1.58</v>
      </c>
      <c r="O160" s="137">
        <f t="shared" si="43"/>
        <v>1.58</v>
      </c>
      <c r="P160" s="137">
        <f t="shared" si="43"/>
        <v>1.58</v>
      </c>
      <c r="Q160" s="137">
        <f t="shared" si="43"/>
        <v>1.58</v>
      </c>
      <c r="R160" s="137">
        <f t="shared" si="43"/>
        <v>1.58</v>
      </c>
      <c r="S160" s="137">
        <f t="shared" si="43"/>
        <v>1.58</v>
      </c>
      <c r="T160" s="137">
        <f t="shared" si="44"/>
        <v>1.58</v>
      </c>
      <c r="U160" s="137">
        <f t="shared" si="44"/>
        <v>1.58</v>
      </c>
      <c r="V160" s="137">
        <f t="shared" si="44"/>
        <v>1.58</v>
      </c>
      <c r="W160" s="137">
        <f t="shared" si="44"/>
        <v>1.58</v>
      </c>
      <c r="X160" s="137">
        <f t="shared" si="44"/>
        <v>1.58</v>
      </c>
      <c r="Y160" s="137">
        <f t="shared" si="44"/>
        <v>1.58</v>
      </c>
      <c r="Z160" s="137">
        <f t="shared" si="44"/>
        <v>1.58</v>
      </c>
      <c r="AA160" s="137">
        <f t="shared" si="44"/>
        <v>1.58</v>
      </c>
      <c r="AB160" s="137">
        <f t="shared" si="44"/>
        <v>1.58</v>
      </c>
      <c r="AC160" s="137">
        <f t="shared" si="44"/>
        <v>1.58</v>
      </c>
      <c r="AD160" s="137">
        <f t="shared" si="44"/>
        <v>1.58</v>
      </c>
      <c r="AE160" s="137">
        <f t="shared" si="44"/>
        <v>1.58</v>
      </c>
      <c r="AF160" s="137">
        <f t="shared" si="44"/>
        <v>1.58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7">
        <f t="shared" si="42"/>
        <v>2</v>
      </c>
      <c r="C161" s="136">
        <v>2</v>
      </c>
      <c r="D161" s="137">
        <f t="shared" si="43"/>
        <v>2</v>
      </c>
      <c r="E161" s="137">
        <f t="shared" si="43"/>
        <v>2</v>
      </c>
      <c r="F161" s="137">
        <f t="shared" si="43"/>
        <v>2</v>
      </c>
      <c r="G161" s="137">
        <f t="shared" si="43"/>
        <v>2</v>
      </c>
      <c r="H161" s="137">
        <f t="shared" si="43"/>
        <v>2</v>
      </c>
      <c r="I161" s="137">
        <f t="shared" si="43"/>
        <v>2</v>
      </c>
      <c r="J161" s="137">
        <f t="shared" si="43"/>
        <v>2</v>
      </c>
      <c r="K161" s="137">
        <f t="shared" si="43"/>
        <v>2</v>
      </c>
      <c r="L161" s="137">
        <f t="shared" si="43"/>
        <v>2</v>
      </c>
      <c r="M161" s="137">
        <f t="shared" si="43"/>
        <v>2</v>
      </c>
      <c r="N161" s="137">
        <f t="shared" si="43"/>
        <v>2</v>
      </c>
      <c r="O161" s="137">
        <f t="shared" si="43"/>
        <v>2</v>
      </c>
      <c r="P161" s="137">
        <f t="shared" si="43"/>
        <v>2</v>
      </c>
      <c r="Q161" s="137">
        <f t="shared" si="43"/>
        <v>2</v>
      </c>
      <c r="R161" s="137">
        <f t="shared" si="43"/>
        <v>2</v>
      </c>
      <c r="S161" s="137">
        <f t="shared" si="43"/>
        <v>2</v>
      </c>
      <c r="T161" s="137">
        <f t="shared" si="44"/>
        <v>2</v>
      </c>
      <c r="U161" s="137">
        <f t="shared" si="44"/>
        <v>2</v>
      </c>
      <c r="V161" s="137">
        <f t="shared" si="44"/>
        <v>2</v>
      </c>
      <c r="W161" s="137">
        <f t="shared" si="44"/>
        <v>2</v>
      </c>
      <c r="X161" s="137">
        <f t="shared" si="44"/>
        <v>2</v>
      </c>
      <c r="Y161" s="137">
        <f t="shared" si="44"/>
        <v>2</v>
      </c>
      <c r="Z161" s="137">
        <f t="shared" si="44"/>
        <v>2</v>
      </c>
      <c r="AA161" s="137">
        <f t="shared" si="44"/>
        <v>2</v>
      </c>
      <c r="AB161" s="137">
        <f t="shared" si="44"/>
        <v>2</v>
      </c>
      <c r="AC161" s="137">
        <f t="shared" si="44"/>
        <v>2</v>
      </c>
      <c r="AD161" s="137">
        <f t="shared" si="44"/>
        <v>2</v>
      </c>
      <c r="AE161" s="137">
        <f t="shared" si="44"/>
        <v>2</v>
      </c>
      <c r="AF161" s="137">
        <f t="shared" si="44"/>
        <v>2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7">
        <f t="shared" si="42"/>
        <v>0.47</v>
      </c>
      <c r="C162" s="136">
        <v>0.47</v>
      </c>
      <c r="D162" s="137">
        <f t="shared" si="43"/>
        <v>0.47</v>
      </c>
      <c r="E162" s="137">
        <f t="shared" si="43"/>
        <v>0.47</v>
      </c>
      <c r="F162" s="137">
        <f t="shared" si="43"/>
        <v>0.47</v>
      </c>
      <c r="G162" s="137">
        <f t="shared" si="43"/>
        <v>0.47</v>
      </c>
      <c r="H162" s="137">
        <f t="shared" si="43"/>
        <v>0.47</v>
      </c>
      <c r="I162" s="137">
        <f t="shared" si="43"/>
        <v>0.47</v>
      </c>
      <c r="J162" s="137">
        <f t="shared" si="43"/>
        <v>0.47</v>
      </c>
      <c r="K162" s="137">
        <f t="shared" si="43"/>
        <v>0.47</v>
      </c>
      <c r="L162" s="137">
        <f t="shared" si="43"/>
        <v>0.47</v>
      </c>
      <c r="M162" s="137">
        <f t="shared" si="43"/>
        <v>0.47</v>
      </c>
      <c r="N162" s="137">
        <f t="shared" si="43"/>
        <v>0.47</v>
      </c>
      <c r="O162" s="137">
        <f t="shared" si="43"/>
        <v>0.47</v>
      </c>
      <c r="P162" s="137">
        <f t="shared" si="43"/>
        <v>0.47</v>
      </c>
      <c r="Q162" s="137">
        <f t="shared" si="43"/>
        <v>0.47</v>
      </c>
      <c r="R162" s="137">
        <f t="shared" si="43"/>
        <v>0.47</v>
      </c>
      <c r="S162" s="137">
        <f t="shared" si="43"/>
        <v>0.47</v>
      </c>
      <c r="T162" s="137">
        <f t="shared" si="44"/>
        <v>0.47</v>
      </c>
      <c r="U162" s="137">
        <f t="shared" si="44"/>
        <v>0.47</v>
      </c>
      <c r="V162" s="137">
        <f t="shared" si="44"/>
        <v>0.47</v>
      </c>
      <c r="W162" s="137">
        <f t="shared" si="44"/>
        <v>0.47</v>
      </c>
      <c r="X162" s="137">
        <f t="shared" si="44"/>
        <v>0.47</v>
      </c>
      <c r="Y162" s="137">
        <f t="shared" si="44"/>
        <v>0.47</v>
      </c>
      <c r="Z162" s="137">
        <f t="shared" si="44"/>
        <v>0.47</v>
      </c>
      <c r="AA162" s="137">
        <f t="shared" si="44"/>
        <v>0.47</v>
      </c>
      <c r="AB162" s="137">
        <f t="shared" si="44"/>
        <v>0.47</v>
      </c>
      <c r="AC162" s="137">
        <f t="shared" si="44"/>
        <v>0.47</v>
      </c>
      <c r="AD162" s="137">
        <f t="shared" si="44"/>
        <v>0.47</v>
      </c>
      <c r="AE162" s="137">
        <f t="shared" si="44"/>
        <v>0.47</v>
      </c>
      <c r="AF162" s="137">
        <f t="shared" si="44"/>
        <v>0.47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7">
        <f t="shared" si="42"/>
        <v>0</v>
      </c>
      <c r="C163" s="136">
        <v>0</v>
      </c>
      <c r="D163" s="137">
        <f t="shared" si="43"/>
        <v>0</v>
      </c>
      <c r="E163" s="137">
        <f t="shared" si="43"/>
        <v>0</v>
      </c>
      <c r="F163" s="137">
        <f t="shared" si="43"/>
        <v>0</v>
      </c>
      <c r="G163" s="137">
        <f t="shared" si="43"/>
        <v>0</v>
      </c>
      <c r="H163" s="137">
        <f t="shared" si="43"/>
        <v>0</v>
      </c>
      <c r="I163" s="137">
        <f t="shared" si="43"/>
        <v>0</v>
      </c>
      <c r="J163" s="137">
        <f t="shared" si="43"/>
        <v>0</v>
      </c>
      <c r="K163" s="137">
        <f t="shared" si="43"/>
        <v>0</v>
      </c>
      <c r="L163" s="137">
        <f t="shared" si="43"/>
        <v>0</v>
      </c>
      <c r="M163" s="137">
        <f t="shared" si="43"/>
        <v>0</v>
      </c>
      <c r="N163" s="137">
        <f t="shared" si="43"/>
        <v>0</v>
      </c>
      <c r="O163" s="137">
        <f t="shared" si="43"/>
        <v>0</v>
      </c>
      <c r="P163" s="137">
        <f t="shared" si="43"/>
        <v>0</v>
      </c>
      <c r="Q163" s="137">
        <f t="shared" si="43"/>
        <v>0</v>
      </c>
      <c r="R163" s="137">
        <f t="shared" si="43"/>
        <v>0</v>
      </c>
      <c r="S163" s="137">
        <f t="shared" si="43"/>
        <v>0</v>
      </c>
      <c r="T163" s="137">
        <f t="shared" si="44"/>
        <v>0</v>
      </c>
      <c r="U163" s="137">
        <f t="shared" si="44"/>
        <v>0</v>
      </c>
      <c r="V163" s="137">
        <f t="shared" si="44"/>
        <v>0</v>
      </c>
      <c r="W163" s="137">
        <f t="shared" si="44"/>
        <v>0</v>
      </c>
      <c r="X163" s="137">
        <f t="shared" si="44"/>
        <v>0</v>
      </c>
      <c r="Y163" s="137">
        <f t="shared" si="44"/>
        <v>0</v>
      </c>
      <c r="Z163" s="137">
        <f t="shared" si="44"/>
        <v>0</v>
      </c>
      <c r="AA163" s="137">
        <f t="shared" si="44"/>
        <v>0</v>
      </c>
      <c r="AB163" s="137">
        <f t="shared" si="44"/>
        <v>0</v>
      </c>
      <c r="AC163" s="137">
        <f t="shared" si="44"/>
        <v>0</v>
      </c>
      <c r="AD163" s="137">
        <f t="shared" si="44"/>
        <v>0</v>
      </c>
      <c r="AE163" s="137">
        <f t="shared" si="44"/>
        <v>0</v>
      </c>
      <c r="AF163" s="137">
        <f t="shared" si="44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7">
        <f t="shared" si="42"/>
        <v>0</v>
      </c>
      <c r="C164" s="136">
        <v>0</v>
      </c>
      <c r="D164" s="137">
        <f t="shared" si="43"/>
        <v>0</v>
      </c>
      <c r="E164" s="137">
        <f t="shared" si="43"/>
        <v>0</v>
      </c>
      <c r="F164" s="137">
        <f t="shared" si="43"/>
        <v>0</v>
      </c>
      <c r="G164" s="137">
        <f t="shared" si="43"/>
        <v>0</v>
      </c>
      <c r="H164" s="137">
        <f t="shared" si="43"/>
        <v>0</v>
      </c>
      <c r="I164" s="137">
        <f t="shared" si="43"/>
        <v>0</v>
      </c>
      <c r="J164" s="137">
        <f t="shared" si="43"/>
        <v>0</v>
      </c>
      <c r="K164" s="137">
        <f t="shared" si="43"/>
        <v>0</v>
      </c>
      <c r="L164" s="137">
        <f t="shared" si="43"/>
        <v>0</v>
      </c>
      <c r="M164" s="137">
        <f t="shared" si="43"/>
        <v>0</v>
      </c>
      <c r="N164" s="137">
        <f t="shared" si="43"/>
        <v>0</v>
      </c>
      <c r="O164" s="137">
        <f t="shared" si="43"/>
        <v>0</v>
      </c>
      <c r="P164" s="137">
        <f t="shared" si="43"/>
        <v>0</v>
      </c>
      <c r="Q164" s="137">
        <f t="shared" si="43"/>
        <v>0</v>
      </c>
      <c r="R164" s="137">
        <f t="shared" si="43"/>
        <v>0</v>
      </c>
      <c r="S164" s="137">
        <f t="shared" si="44"/>
        <v>0</v>
      </c>
      <c r="T164" s="137">
        <f t="shared" si="44"/>
        <v>0</v>
      </c>
      <c r="U164" s="137">
        <f t="shared" si="44"/>
        <v>0</v>
      </c>
      <c r="V164" s="137">
        <f t="shared" si="44"/>
        <v>0</v>
      </c>
      <c r="W164" s="137">
        <f t="shared" si="44"/>
        <v>0</v>
      </c>
      <c r="X164" s="137">
        <f t="shared" si="44"/>
        <v>0</v>
      </c>
      <c r="Y164" s="137">
        <f t="shared" si="44"/>
        <v>0</v>
      </c>
      <c r="Z164" s="137">
        <f t="shared" si="44"/>
        <v>0</v>
      </c>
      <c r="AA164" s="137">
        <f t="shared" si="44"/>
        <v>0</v>
      </c>
      <c r="AB164" s="137">
        <f t="shared" si="44"/>
        <v>0</v>
      </c>
      <c r="AC164" s="137">
        <f t="shared" si="44"/>
        <v>0</v>
      </c>
      <c r="AD164" s="137">
        <f t="shared" si="44"/>
        <v>0</v>
      </c>
      <c r="AE164" s="137">
        <f t="shared" si="44"/>
        <v>0</v>
      </c>
      <c r="AF164" s="137">
        <f t="shared" si="44"/>
        <v>0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7">
        <f t="shared" si="42"/>
        <v>0.8</v>
      </c>
      <c r="C165" s="136">
        <v>0.8</v>
      </c>
      <c r="D165" s="137">
        <f t="shared" si="43"/>
        <v>0.8</v>
      </c>
      <c r="E165" s="137">
        <f t="shared" si="43"/>
        <v>0.8</v>
      </c>
      <c r="F165" s="137">
        <f t="shared" si="43"/>
        <v>0.8</v>
      </c>
      <c r="G165" s="137">
        <f t="shared" si="43"/>
        <v>0.8</v>
      </c>
      <c r="H165" s="137">
        <f t="shared" si="43"/>
        <v>0.8</v>
      </c>
      <c r="I165" s="137">
        <f t="shared" si="43"/>
        <v>0.8</v>
      </c>
      <c r="J165" s="137">
        <f t="shared" si="43"/>
        <v>0.8</v>
      </c>
      <c r="K165" s="137">
        <f t="shared" si="43"/>
        <v>0.8</v>
      </c>
      <c r="L165" s="137">
        <f t="shared" si="43"/>
        <v>0.8</v>
      </c>
      <c r="M165" s="137">
        <f t="shared" si="43"/>
        <v>0.8</v>
      </c>
      <c r="N165" s="137">
        <f t="shared" si="43"/>
        <v>0.8</v>
      </c>
      <c r="O165" s="137">
        <f t="shared" si="43"/>
        <v>0.8</v>
      </c>
      <c r="P165" s="137">
        <f t="shared" si="43"/>
        <v>0.8</v>
      </c>
      <c r="Q165" s="137">
        <f t="shared" si="43"/>
        <v>0.8</v>
      </c>
      <c r="R165" s="137">
        <f t="shared" si="43"/>
        <v>0.8</v>
      </c>
      <c r="S165" s="137">
        <f t="shared" si="44"/>
        <v>0.8</v>
      </c>
      <c r="T165" s="137">
        <f t="shared" si="44"/>
        <v>0.8</v>
      </c>
      <c r="U165" s="137">
        <f t="shared" si="44"/>
        <v>0.8</v>
      </c>
      <c r="V165" s="137">
        <f t="shared" si="44"/>
        <v>0.8</v>
      </c>
      <c r="W165" s="137">
        <f t="shared" si="44"/>
        <v>0.8</v>
      </c>
      <c r="X165" s="137">
        <f t="shared" si="44"/>
        <v>0.8</v>
      </c>
      <c r="Y165" s="137">
        <f t="shared" si="44"/>
        <v>0.8</v>
      </c>
      <c r="Z165" s="137">
        <f t="shared" si="44"/>
        <v>0.8</v>
      </c>
      <c r="AA165" s="137">
        <f t="shared" si="44"/>
        <v>0.8</v>
      </c>
      <c r="AB165" s="137">
        <f t="shared" si="44"/>
        <v>0.8</v>
      </c>
      <c r="AC165" s="137">
        <f t="shared" si="44"/>
        <v>0.8</v>
      </c>
      <c r="AD165" s="137">
        <f t="shared" si="44"/>
        <v>0.8</v>
      </c>
      <c r="AE165" s="137">
        <f t="shared" si="44"/>
        <v>0.8</v>
      </c>
      <c r="AF165" s="137">
        <f t="shared" si="44"/>
        <v>0.8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7">
        <f t="shared" si="42"/>
        <v>1.5</v>
      </c>
      <c r="C166" s="136">
        <v>1.5</v>
      </c>
      <c r="D166" s="137">
        <f t="shared" si="43"/>
        <v>1.5</v>
      </c>
      <c r="E166" s="137">
        <f t="shared" si="43"/>
        <v>1.5</v>
      </c>
      <c r="F166" s="137">
        <f t="shared" si="43"/>
        <v>1.5</v>
      </c>
      <c r="G166" s="137">
        <f t="shared" si="43"/>
        <v>1.5</v>
      </c>
      <c r="H166" s="137">
        <f t="shared" si="43"/>
        <v>1.5</v>
      </c>
      <c r="I166" s="137">
        <f t="shared" si="43"/>
        <v>1.5</v>
      </c>
      <c r="J166" s="137">
        <f t="shared" si="43"/>
        <v>1.5</v>
      </c>
      <c r="K166" s="137">
        <f t="shared" si="43"/>
        <v>1.5</v>
      </c>
      <c r="L166" s="137">
        <f t="shared" si="43"/>
        <v>1.5</v>
      </c>
      <c r="M166" s="137">
        <f t="shared" si="43"/>
        <v>1.5</v>
      </c>
      <c r="N166" s="137">
        <f t="shared" si="43"/>
        <v>1.5</v>
      </c>
      <c r="O166" s="137">
        <f t="shared" si="43"/>
        <v>1.5</v>
      </c>
      <c r="P166" s="137">
        <f t="shared" si="43"/>
        <v>1.5</v>
      </c>
      <c r="Q166" s="137">
        <f t="shared" si="43"/>
        <v>1.5</v>
      </c>
      <c r="R166" s="137">
        <f t="shared" si="43"/>
        <v>1.5</v>
      </c>
      <c r="S166" s="137">
        <f t="shared" si="44"/>
        <v>1.5</v>
      </c>
      <c r="T166" s="137">
        <f t="shared" si="44"/>
        <v>1.5</v>
      </c>
      <c r="U166" s="137">
        <f t="shared" si="44"/>
        <v>1.5</v>
      </c>
      <c r="V166" s="137">
        <f t="shared" si="44"/>
        <v>1.5</v>
      </c>
      <c r="W166" s="137">
        <f t="shared" si="44"/>
        <v>1.5</v>
      </c>
      <c r="X166" s="137">
        <f t="shared" si="44"/>
        <v>1.5</v>
      </c>
      <c r="Y166" s="137">
        <f t="shared" si="44"/>
        <v>1.5</v>
      </c>
      <c r="Z166" s="137">
        <f t="shared" si="44"/>
        <v>1.5</v>
      </c>
      <c r="AA166" s="137">
        <f t="shared" si="44"/>
        <v>1.5</v>
      </c>
      <c r="AB166" s="137">
        <f t="shared" si="44"/>
        <v>1.5</v>
      </c>
      <c r="AC166" s="137">
        <f t="shared" si="44"/>
        <v>1.5</v>
      </c>
      <c r="AD166" s="137">
        <f t="shared" si="44"/>
        <v>1.5</v>
      </c>
      <c r="AE166" s="137">
        <f t="shared" si="44"/>
        <v>1.5</v>
      </c>
      <c r="AF166" s="137">
        <f t="shared" si="44"/>
        <v>1.5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7">
        <f t="shared" si="42"/>
        <v>1</v>
      </c>
      <c r="C167" s="136">
        <v>1</v>
      </c>
      <c r="D167" s="137">
        <f t="shared" si="43"/>
        <v>1</v>
      </c>
      <c r="E167" s="137">
        <f t="shared" si="43"/>
        <v>1</v>
      </c>
      <c r="F167" s="137">
        <f t="shared" si="43"/>
        <v>1</v>
      </c>
      <c r="G167" s="137">
        <f t="shared" si="43"/>
        <v>1</v>
      </c>
      <c r="H167" s="137">
        <f t="shared" si="43"/>
        <v>1</v>
      </c>
      <c r="I167" s="137">
        <f t="shared" si="43"/>
        <v>1</v>
      </c>
      <c r="J167" s="137">
        <f t="shared" si="43"/>
        <v>1</v>
      </c>
      <c r="K167" s="137">
        <f t="shared" si="43"/>
        <v>1</v>
      </c>
      <c r="L167" s="137">
        <f t="shared" si="43"/>
        <v>1</v>
      </c>
      <c r="M167" s="137">
        <f t="shared" si="43"/>
        <v>1</v>
      </c>
      <c r="N167" s="137">
        <f t="shared" si="43"/>
        <v>1</v>
      </c>
      <c r="O167" s="137">
        <f t="shared" si="43"/>
        <v>1</v>
      </c>
      <c r="P167" s="137">
        <f t="shared" si="43"/>
        <v>1</v>
      </c>
      <c r="Q167" s="137">
        <f t="shared" si="43"/>
        <v>1</v>
      </c>
      <c r="R167" s="137">
        <f t="shared" si="43"/>
        <v>1</v>
      </c>
      <c r="S167" s="137">
        <f t="shared" si="44"/>
        <v>1</v>
      </c>
      <c r="T167" s="137">
        <f t="shared" si="44"/>
        <v>1</v>
      </c>
      <c r="U167" s="137">
        <f t="shared" si="44"/>
        <v>1</v>
      </c>
      <c r="V167" s="137">
        <f t="shared" si="44"/>
        <v>1</v>
      </c>
      <c r="W167" s="137">
        <f t="shared" si="44"/>
        <v>1</v>
      </c>
      <c r="X167" s="137">
        <f t="shared" si="44"/>
        <v>1</v>
      </c>
      <c r="Y167" s="137">
        <f t="shared" si="44"/>
        <v>1</v>
      </c>
      <c r="Z167" s="137">
        <f t="shared" si="44"/>
        <v>1</v>
      </c>
      <c r="AA167" s="137">
        <f t="shared" si="44"/>
        <v>1</v>
      </c>
      <c r="AB167" s="137">
        <f t="shared" si="44"/>
        <v>1</v>
      </c>
      <c r="AC167" s="137">
        <f t="shared" si="44"/>
        <v>1</v>
      </c>
      <c r="AD167" s="137">
        <f t="shared" si="44"/>
        <v>1</v>
      </c>
      <c r="AE167" s="137">
        <f t="shared" si="44"/>
        <v>1</v>
      </c>
      <c r="AF167" s="137">
        <f t="shared" si="44"/>
        <v>1</v>
      </c>
      <c r="AG167" s="139">
        <v>3</v>
      </c>
      <c r="AH167" s="56"/>
      <c r="AI167" s="57"/>
      <c r="AK167" s="58"/>
    </row>
    <row r="168" spans="1:37" x14ac:dyDescent="0.25">
      <c r="A168" s="124" t="s">
        <v>171</v>
      </c>
      <c r="B168" s="137"/>
      <c r="C168" s="136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9">
        <v>2.83</v>
      </c>
      <c r="AH168" s="56"/>
      <c r="AI168" s="57"/>
      <c r="AK168" s="58"/>
    </row>
    <row r="169" spans="1:37" x14ac:dyDescent="0.25">
      <c r="A169" s="124" t="s">
        <v>172</v>
      </c>
      <c r="B169" s="137">
        <f t="shared" ref="B169:B176" si="45">AF169</f>
        <v>1</v>
      </c>
      <c r="C169" s="136">
        <v>1</v>
      </c>
      <c r="D169" s="137">
        <f t="shared" ref="D169:S176" si="46">C169</f>
        <v>1</v>
      </c>
      <c r="E169" s="137">
        <f t="shared" si="46"/>
        <v>1</v>
      </c>
      <c r="F169" s="137">
        <f t="shared" si="46"/>
        <v>1</v>
      </c>
      <c r="G169" s="137">
        <f t="shared" si="46"/>
        <v>1</v>
      </c>
      <c r="H169" s="137">
        <f t="shared" si="46"/>
        <v>1</v>
      </c>
      <c r="I169" s="137">
        <f t="shared" si="46"/>
        <v>1</v>
      </c>
      <c r="J169" s="137">
        <f t="shared" si="46"/>
        <v>1</v>
      </c>
      <c r="K169" s="137">
        <f t="shared" si="46"/>
        <v>1</v>
      </c>
      <c r="L169" s="137">
        <f t="shared" si="46"/>
        <v>1</v>
      </c>
      <c r="M169" s="137">
        <f t="shared" si="46"/>
        <v>1</v>
      </c>
      <c r="N169" s="137">
        <f t="shared" si="46"/>
        <v>1</v>
      </c>
      <c r="O169" s="137">
        <f t="shared" si="46"/>
        <v>1</v>
      </c>
      <c r="P169" s="137">
        <f t="shared" si="46"/>
        <v>1</v>
      </c>
      <c r="Q169" s="137">
        <f t="shared" si="46"/>
        <v>1</v>
      </c>
      <c r="R169" s="137">
        <f t="shared" si="46"/>
        <v>1</v>
      </c>
      <c r="S169" s="137">
        <f t="shared" si="46"/>
        <v>1</v>
      </c>
      <c r="T169" s="137">
        <f t="shared" ref="S169:AF176" si="47">S169</f>
        <v>1</v>
      </c>
      <c r="U169" s="137">
        <f t="shared" si="47"/>
        <v>1</v>
      </c>
      <c r="V169" s="137">
        <f t="shared" si="47"/>
        <v>1</v>
      </c>
      <c r="W169" s="137">
        <f t="shared" si="47"/>
        <v>1</v>
      </c>
      <c r="X169" s="137">
        <f t="shared" si="47"/>
        <v>1</v>
      </c>
      <c r="Y169" s="137">
        <f t="shared" si="47"/>
        <v>1</v>
      </c>
      <c r="Z169" s="137">
        <f t="shared" si="47"/>
        <v>1</v>
      </c>
      <c r="AA169" s="137">
        <f t="shared" si="47"/>
        <v>1</v>
      </c>
      <c r="AB169" s="137">
        <f t="shared" si="47"/>
        <v>1</v>
      </c>
      <c r="AC169" s="137">
        <f t="shared" si="47"/>
        <v>1</v>
      </c>
      <c r="AD169" s="137">
        <f t="shared" si="47"/>
        <v>1</v>
      </c>
      <c r="AE169" s="137">
        <f t="shared" si="47"/>
        <v>1</v>
      </c>
      <c r="AF169" s="137">
        <f t="shared" si="47"/>
        <v>1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7">
        <f t="shared" si="45"/>
        <v>0.42</v>
      </c>
      <c r="C170" s="136">
        <v>0.42</v>
      </c>
      <c r="D170" s="137">
        <f t="shared" si="46"/>
        <v>0.42</v>
      </c>
      <c r="E170" s="137">
        <f t="shared" si="46"/>
        <v>0.42</v>
      </c>
      <c r="F170" s="137">
        <f t="shared" si="46"/>
        <v>0.42</v>
      </c>
      <c r="G170" s="137">
        <f t="shared" si="46"/>
        <v>0.42</v>
      </c>
      <c r="H170" s="137">
        <f t="shared" si="46"/>
        <v>0.42</v>
      </c>
      <c r="I170" s="137">
        <f t="shared" si="46"/>
        <v>0.42</v>
      </c>
      <c r="J170" s="137">
        <f t="shared" si="46"/>
        <v>0.42</v>
      </c>
      <c r="K170" s="137">
        <f t="shared" si="46"/>
        <v>0.42</v>
      </c>
      <c r="L170" s="137">
        <f t="shared" si="46"/>
        <v>0.42</v>
      </c>
      <c r="M170" s="137">
        <f t="shared" si="46"/>
        <v>0.42</v>
      </c>
      <c r="N170" s="137">
        <f t="shared" si="46"/>
        <v>0.42</v>
      </c>
      <c r="O170" s="137">
        <f t="shared" si="46"/>
        <v>0.42</v>
      </c>
      <c r="P170" s="137">
        <f t="shared" si="46"/>
        <v>0.42</v>
      </c>
      <c r="Q170" s="137">
        <f t="shared" si="46"/>
        <v>0.42</v>
      </c>
      <c r="R170" s="137">
        <f t="shared" si="46"/>
        <v>0.42</v>
      </c>
      <c r="S170" s="137">
        <f t="shared" si="47"/>
        <v>0.42</v>
      </c>
      <c r="T170" s="137">
        <f t="shared" si="47"/>
        <v>0.42</v>
      </c>
      <c r="U170" s="137">
        <f t="shared" si="47"/>
        <v>0.42</v>
      </c>
      <c r="V170" s="137">
        <f t="shared" si="47"/>
        <v>0.42</v>
      </c>
      <c r="W170" s="137">
        <f t="shared" si="47"/>
        <v>0.42</v>
      </c>
      <c r="X170" s="137">
        <f t="shared" si="47"/>
        <v>0.42</v>
      </c>
      <c r="Y170" s="137">
        <f t="shared" si="47"/>
        <v>0.42</v>
      </c>
      <c r="Z170" s="137">
        <f t="shared" si="47"/>
        <v>0.42</v>
      </c>
      <c r="AA170" s="137">
        <f t="shared" si="47"/>
        <v>0.42</v>
      </c>
      <c r="AB170" s="137">
        <f t="shared" si="47"/>
        <v>0.42</v>
      </c>
      <c r="AC170" s="137">
        <f t="shared" si="47"/>
        <v>0.42</v>
      </c>
      <c r="AD170" s="137">
        <f t="shared" si="47"/>
        <v>0.42</v>
      </c>
      <c r="AE170" s="137">
        <f t="shared" si="47"/>
        <v>0.42</v>
      </c>
      <c r="AF170" s="137">
        <f t="shared" si="47"/>
        <v>0.42</v>
      </c>
      <c r="AG170" s="139">
        <v>2.5</v>
      </c>
      <c r="AH170" s="56"/>
      <c r="AI170" s="57"/>
      <c r="AK170" s="58"/>
    </row>
    <row r="171" spans="1:37" x14ac:dyDescent="0.25">
      <c r="A171" s="124" t="s">
        <v>174</v>
      </c>
      <c r="B171" s="137">
        <f t="shared" si="45"/>
        <v>0.46</v>
      </c>
      <c r="C171" s="136">
        <v>0.46</v>
      </c>
      <c r="D171" s="137">
        <f t="shared" si="46"/>
        <v>0.46</v>
      </c>
      <c r="E171" s="137">
        <f t="shared" si="46"/>
        <v>0.46</v>
      </c>
      <c r="F171" s="137">
        <f t="shared" si="46"/>
        <v>0.46</v>
      </c>
      <c r="G171" s="137">
        <f t="shared" si="46"/>
        <v>0.46</v>
      </c>
      <c r="H171" s="137">
        <f t="shared" si="46"/>
        <v>0.46</v>
      </c>
      <c r="I171" s="137">
        <f t="shared" si="46"/>
        <v>0.46</v>
      </c>
      <c r="J171" s="137">
        <f t="shared" si="46"/>
        <v>0.46</v>
      </c>
      <c r="K171" s="137">
        <f t="shared" si="46"/>
        <v>0.46</v>
      </c>
      <c r="L171" s="137">
        <f t="shared" si="46"/>
        <v>0.46</v>
      </c>
      <c r="M171" s="137">
        <f t="shared" si="46"/>
        <v>0.46</v>
      </c>
      <c r="N171" s="137">
        <f t="shared" si="46"/>
        <v>0.46</v>
      </c>
      <c r="O171" s="137">
        <f t="shared" si="46"/>
        <v>0.46</v>
      </c>
      <c r="P171" s="137">
        <f t="shared" si="46"/>
        <v>0.46</v>
      </c>
      <c r="Q171" s="137">
        <f t="shared" si="46"/>
        <v>0.46</v>
      </c>
      <c r="R171" s="137">
        <f t="shared" si="46"/>
        <v>0.46</v>
      </c>
      <c r="S171" s="137">
        <f t="shared" si="47"/>
        <v>0.46</v>
      </c>
      <c r="T171" s="137">
        <f t="shared" si="47"/>
        <v>0.46</v>
      </c>
      <c r="U171" s="137">
        <f t="shared" si="47"/>
        <v>0.46</v>
      </c>
      <c r="V171" s="137">
        <f t="shared" si="47"/>
        <v>0.46</v>
      </c>
      <c r="W171" s="137">
        <f t="shared" si="47"/>
        <v>0.46</v>
      </c>
      <c r="X171" s="137">
        <f t="shared" si="47"/>
        <v>0.46</v>
      </c>
      <c r="Y171" s="137">
        <f t="shared" si="47"/>
        <v>0.46</v>
      </c>
      <c r="Z171" s="137">
        <f t="shared" si="47"/>
        <v>0.46</v>
      </c>
      <c r="AA171" s="137">
        <f t="shared" si="47"/>
        <v>0.46</v>
      </c>
      <c r="AB171" s="137">
        <f t="shared" si="47"/>
        <v>0.46</v>
      </c>
      <c r="AC171" s="137">
        <f t="shared" si="47"/>
        <v>0.46</v>
      </c>
      <c r="AD171" s="137">
        <f t="shared" si="47"/>
        <v>0.46</v>
      </c>
      <c r="AE171" s="137">
        <f t="shared" si="47"/>
        <v>0.46</v>
      </c>
      <c r="AF171" s="137">
        <f t="shared" si="47"/>
        <v>0.46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7">
        <f t="shared" si="45"/>
        <v>0.85</v>
      </c>
      <c r="C172" s="136">
        <v>0.85</v>
      </c>
      <c r="D172" s="137">
        <f t="shared" si="46"/>
        <v>0.85</v>
      </c>
      <c r="E172" s="137">
        <f t="shared" si="46"/>
        <v>0.85</v>
      </c>
      <c r="F172" s="137">
        <f t="shared" si="46"/>
        <v>0.85</v>
      </c>
      <c r="G172" s="137">
        <f t="shared" si="46"/>
        <v>0.85</v>
      </c>
      <c r="H172" s="137">
        <f t="shared" si="46"/>
        <v>0.85</v>
      </c>
      <c r="I172" s="137">
        <f t="shared" si="46"/>
        <v>0.85</v>
      </c>
      <c r="J172" s="137">
        <f t="shared" si="46"/>
        <v>0.85</v>
      </c>
      <c r="K172" s="137">
        <f t="shared" si="46"/>
        <v>0.85</v>
      </c>
      <c r="L172" s="137">
        <f t="shared" si="46"/>
        <v>0.85</v>
      </c>
      <c r="M172" s="137">
        <f t="shared" si="46"/>
        <v>0.85</v>
      </c>
      <c r="N172" s="137">
        <f t="shared" si="46"/>
        <v>0.85</v>
      </c>
      <c r="O172" s="137">
        <f t="shared" si="46"/>
        <v>0.85</v>
      </c>
      <c r="P172" s="137">
        <f t="shared" si="46"/>
        <v>0.85</v>
      </c>
      <c r="Q172" s="137">
        <f t="shared" si="46"/>
        <v>0.85</v>
      </c>
      <c r="R172" s="137">
        <f t="shared" si="46"/>
        <v>0.85</v>
      </c>
      <c r="S172" s="137">
        <f t="shared" si="47"/>
        <v>0.85</v>
      </c>
      <c r="T172" s="137">
        <f t="shared" si="47"/>
        <v>0.85</v>
      </c>
      <c r="U172" s="137">
        <f t="shared" si="47"/>
        <v>0.85</v>
      </c>
      <c r="V172" s="137">
        <f t="shared" si="47"/>
        <v>0.85</v>
      </c>
      <c r="W172" s="137">
        <f t="shared" si="47"/>
        <v>0.85</v>
      </c>
      <c r="X172" s="137">
        <f t="shared" si="47"/>
        <v>0.85</v>
      </c>
      <c r="Y172" s="137">
        <f t="shared" si="47"/>
        <v>0.85</v>
      </c>
      <c r="Z172" s="137">
        <f t="shared" si="47"/>
        <v>0.85</v>
      </c>
      <c r="AA172" s="137">
        <f t="shared" si="47"/>
        <v>0.85</v>
      </c>
      <c r="AB172" s="137">
        <f t="shared" si="47"/>
        <v>0.85</v>
      </c>
      <c r="AC172" s="137">
        <f t="shared" si="47"/>
        <v>0.85</v>
      </c>
      <c r="AD172" s="137">
        <f t="shared" si="47"/>
        <v>0.85</v>
      </c>
      <c r="AE172" s="137">
        <f t="shared" si="47"/>
        <v>0.85</v>
      </c>
      <c r="AF172" s="137">
        <f t="shared" si="47"/>
        <v>0.85</v>
      </c>
      <c r="AG172" s="139">
        <v>2.4</v>
      </c>
      <c r="AH172" s="56"/>
      <c r="AI172" s="57"/>
      <c r="AK172" s="58"/>
    </row>
    <row r="173" spans="1:37" x14ac:dyDescent="0.25">
      <c r="A173" s="124" t="s">
        <v>176</v>
      </c>
      <c r="B173" s="137">
        <f t="shared" si="45"/>
        <v>0.9</v>
      </c>
      <c r="C173" s="136">
        <v>0.9</v>
      </c>
      <c r="D173" s="137">
        <f t="shared" si="46"/>
        <v>0.9</v>
      </c>
      <c r="E173" s="137">
        <f t="shared" si="46"/>
        <v>0.9</v>
      </c>
      <c r="F173" s="137">
        <f t="shared" si="46"/>
        <v>0.9</v>
      </c>
      <c r="G173" s="137">
        <f t="shared" si="46"/>
        <v>0.9</v>
      </c>
      <c r="H173" s="137">
        <f t="shared" si="46"/>
        <v>0.9</v>
      </c>
      <c r="I173" s="137">
        <f t="shared" si="46"/>
        <v>0.9</v>
      </c>
      <c r="J173" s="137">
        <f t="shared" si="46"/>
        <v>0.9</v>
      </c>
      <c r="K173" s="137">
        <f t="shared" si="46"/>
        <v>0.9</v>
      </c>
      <c r="L173" s="137">
        <f t="shared" si="46"/>
        <v>0.9</v>
      </c>
      <c r="M173" s="137">
        <f t="shared" si="46"/>
        <v>0.9</v>
      </c>
      <c r="N173" s="137">
        <f t="shared" si="46"/>
        <v>0.9</v>
      </c>
      <c r="O173" s="137">
        <f t="shared" si="46"/>
        <v>0.9</v>
      </c>
      <c r="P173" s="137">
        <f t="shared" si="46"/>
        <v>0.9</v>
      </c>
      <c r="Q173" s="137">
        <f t="shared" si="46"/>
        <v>0.9</v>
      </c>
      <c r="R173" s="137">
        <f t="shared" si="46"/>
        <v>0.9</v>
      </c>
      <c r="S173" s="137">
        <f t="shared" si="47"/>
        <v>0.9</v>
      </c>
      <c r="T173" s="137">
        <f t="shared" si="47"/>
        <v>0.9</v>
      </c>
      <c r="U173" s="137">
        <f t="shared" si="47"/>
        <v>0.9</v>
      </c>
      <c r="V173" s="137">
        <f t="shared" si="47"/>
        <v>0.9</v>
      </c>
      <c r="W173" s="137">
        <f t="shared" si="47"/>
        <v>0.9</v>
      </c>
      <c r="X173" s="137">
        <f t="shared" si="47"/>
        <v>0.9</v>
      </c>
      <c r="Y173" s="137">
        <f t="shared" si="47"/>
        <v>0.9</v>
      </c>
      <c r="Z173" s="137">
        <f t="shared" si="47"/>
        <v>0.9</v>
      </c>
      <c r="AA173" s="137">
        <f t="shared" si="47"/>
        <v>0.9</v>
      </c>
      <c r="AB173" s="137">
        <f t="shared" si="47"/>
        <v>0.9</v>
      </c>
      <c r="AC173" s="137">
        <f t="shared" si="47"/>
        <v>0.9</v>
      </c>
      <c r="AD173" s="137">
        <f t="shared" si="47"/>
        <v>0.9</v>
      </c>
      <c r="AE173" s="137">
        <f t="shared" si="47"/>
        <v>0.9</v>
      </c>
      <c r="AF173" s="137">
        <f t="shared" si="47"/>
        <v>0.9</v>
      </c>
      <c r="AG173" s="139">
        <v>2.2000000000000002</v>
      </c>
      <c r="AH173" s="56"/>
      <c r="AI173" s="57"/>
      <c r="AK173" s="58"/>
    </row>
    <row r="174" spans="1:37" x14ac:dyDescent="0.25">
      <c r="A174" s="124" t="s">
        <v>177</v>
      </c>
      <c r="B174" s="137">
        <f t="shared" si="45"/>
        <v>0.44</v>
      </c>
      <c r="C174" s="136">
        <v>0.44</v>
      </c>
      <c r="D174" s="137">
        <f t="shared" si="46"/>
        <v>0.44</v>
      </c>
      <c r="E174" s="137">
        <f t="shared" si="46"/>
        <v>0.44</v>
      </c>
      <c r="F174" s="137">
        <f t="shared" si="46"/>
        <v>0.44</v>
      </c>
      <c r="G174" s="137">
        <f t="shared" si="46"/>
        <v>0.44</v>
      </c>
      <c r="H174" s="137">
        <f t="shared" si="46"/>
        <v>0.44</v>
      </c>
      <c r="I174" s="137">
        <f t="shared" si="46"/>
        <v>0.44</v>
      </c>
      <c r="J174" s="137">
        <f t="shared" si="46"/>
        <v>0.44</v>
      </c>
      <c r="K174" s="137">
        <f t="shared" si="46"/>
        <v>0.44</v>
      </c>
      <c r="L174" s="137">
        <f t="shared" si="46"/>
        <v>0.44</v>
      </c>
      <c r="M174" s="137">
        <f t="shared" si="46"/>
        <v>0.44</v>
      </c>
      <c r="N174" s="137">
        <f t="shared" si="46"/>
        <v>0.44</v>
      </c>
      <c r="O174" s="137">
        <f t="shared" si="46"/>
        <v>0.44</v>
      </c>
      <c r="P174" s="137">
        <f t="shared" si="46"/>
        <v>0.44</v>
      </c>
      <c r="Q174" s="137">
        <f t="shared" si="46"/>
        <v>0.44</v>
      </c>
      <c r="R174" s="137">
        <f t="shared" si="46"/>
        <v>0.44</v>
      </c>
      <c r="S174" s="137">
        <f t="shared" si="47"/>
        <v>0.44</v>
      </c>
      <c r="T174" s="137">
        <f t="shared" si="47"/>
        <v>0.44</v>
      </c>
      <c r="U174" s="137">
        <f t="shared" si="47"/>
        <v>0.44</v>
      </c>
      <c r="V174" s="137">
        <f t="shared" si="47"/>
        <v>0.44</v>
      </c>
      <c r="W174" s="137">
        <f t="shared" si="47"/>
        <v>0.44</v>
      </c>
      <c r="X174" s="137">
        <f t="shared" si="47"/>
        <v>0.44</v>
      </c>
      <c r="Y174" s="137">
        <f t="shared" si="47"/>
        <v>0.44</v>
      </c>
      <c r="Z174" s="137">
        <f t="shared" si="47"/>
        <v>0.44</v>
      </c>
      <c r="AA174" s="137">
        <f t="shared" si="47"/>
        <v>0.44</v>
      </c>
      <c r="AB174" s="137">
        <f t="shared" si="47"/>
        <v>0.44</v>
      </c>
      <c r="AC174" s="137">
        <f t="shared" si="47"/>
        <v>0.44</v>
      </c>
      <c r="AD174" s="137">
        <f t="shared" si="47"/>
        <v>0.44</v>
      </c>
      <c r="AE174" s="137">
        <f t="shared" si="47"/>
        <v>0.44</v>
      </c>
      <c r="AF174" s="137">
        <f t="shared" si="47"/>
        <v>0.44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7">
        <f t="shared" si="45"/>
        <v>2.1</v>
      </c>
      <c r="C175" s="136">
        <v>2.1</v>
      </c>
      <c r="D175" s="137">
        <f t="shared" si="46"/>
        <v>2.1</v>
      </c>
      <c r="E175" s="137">
        <f t="shared" si="46"/>
        <v>2.1</v>
      </c>
      <c r="F175" s="137">
        <f t="shared" si="46"/>
        <v>2.1</v>
      </c>
      <c r="G175" s="137">
        <f t="shared" si="46"/>
        <v>2.1</v>
      </c>
      <c r="H175" s="137">
        <f t="shared" si="46"/>
        <v>2.1</v>
      </c>
      <c r="I175" s="137">
        <f t="shared" si="46"/>
        <v>2.1</v>
      </c>
      <c r="J175" s="137">
        <f t="shared" si="46"/>
        <v>2.1</v>
      </c>
      <c r="K175" s="137">
        <f t="shared" si="46"/>
        <v>2.1</v>
      </c>
      <c r="L175" s="137">
        <f t="shared" si="46"/>
        <v>2.1</v>
      </c>
      <c r="M175" s="137">
        <f t="shared" si="46"/>
        <v>2.1</v>
      </c>
      <c r="N175" s="137">
        <f t="shared" si="46"/>
        <v>2.1</v>
      </c>
      <c r="O175" s="137">
        <f t="shared" si="46"/>
        <v>2.1</v>
      </c>
      <c r="P175" s="137">
        <f t="shared" si="46"/>
        <v>2.1</v>
      </c>
      <c r="Q175" s="137">
        <f t="shared" si="46"/>
        <v>2.1</v>
      </c>
      <c r="R175" s="137">
        <f t="shared" si="46"/>
        <v>2.1</v>
      </c>
      <c r="S175" s="137">
        <f t="shared" si="47"/>
        <v>2.1</v>
      </c>
      <c r="T175" s="137">
        <f t="shared" si="47"/>
        <v>2.1</v>
      </c>
      <c r="U175" s="137">
        <f t="shared" si="47"/>
        <v>2.1</v>
      </c>
      <c r="V175" s="137">
        <f t="shared" si="47"/>
        <v>2.1</v>
      </c>
      <c r="W175" s="137">
        <f t="shared" si="47"/>
        <v>2.1</v>
      </c>
      <c r="X175" s="137">
        <f t="shared" si="47"/>
        <v>2.1</v>
      </c>
      <c r="Y175" s="137">
        <f t="shared" si="47"/>
        <v>2.1</v>
      </c>
      <c r="Z175" s="137">
        <f t="shared" si="47"/>
        <v>2.1</v>
      </c>
      <c r="AA175" s="137">
        <f t="shared" si="47"/>
        <v>2.1</v>
      </c>
      <c r="AB175" s="137">
        <f t="shared" si="47"/>
        <v>2.1</v>
      </c>
      <c r="AC175" s="137">
        <f t="shared" si="47"/>
        <v>2.1</v>
      </c>
      <c r="AD175" s="137">
        <f t="shared" si="47"/>
        <v>2.1</v>
      </c>
      <c r="AE175" s="137">
        <f t="shared" si="47"/>
        <v>2.1</v>
      </c>
      <c r="AF175" s="137">
        <f t="shared" si="47"/>
        <v>2.1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7">
        <f t="shared" si="45"/>
        <v>0.9</v>
      </c>
      <c r="C176" s="136">
        <v>0.9</v>
      </c>
      <c r="D176" s="137">
        <f t="shared" si="46"/>
        <v>0.9</v>
      </c>
      <c r="E176" s="137">
        <f t="shared" si="46"/>
        <v>0.9</v>
      </c>
      <c r="F176" s="137">
        <f t="shared" si="46"/>
        <v>0.9</v>
      </c>
      <c r="G176" s="137">
        <f t="shared" si="46"/>
        <v>0.9</v>
      </c>
      <c r="H176" s="137">
        <f t="shared" si="46"/>
        <v>0.9</v>
      </c>
      <c r="I176" s="137">
        <f t="shared" si="46"/>
        <v>0.9</v>
      </c>
      <c r="J176" s="137">
        <f t="shared" si="46"/>
        <v>0.9</v>
      </c>
      <c r="K176" s="137">
        <f t="shared" si="46"/>
        <v>0.9</v>
      </c>
      <c r="L176" s="137">
        <f t="shared" si="46"/>
        <v>0.9</v>
      </c>
      <c r="M176" s="137">
        <f t="shared" si="46"/>
        <v>0.9</v>
      </c>
      <c r="N176" s="137">
        <f t="shared" si="46"/>
        <v>0.9</v>
      </c>
      <c r="O176" s="137">
        <f t="shared" si="46"/>
        <v>0.9</v>
      </c>
      <c r="P176" s="137">
        <f t="shared" si="46"/>
        <v>0.9</v>
      </c>
      <c r="Q176" s="137">
        <f t="shared" si="46"/>
        <v>0.9</v>
      </c>
      <c r="R176" s="137">
        <f t="shared" si="46"/>
        <v>0.9</v>
      </c>
      <c r="S176" s="137">
        <f t="shared" si="47"/>
        <v>0.9</v>
      </c>
      <c r="T176" s="137">
        <f t="shared" si="47"/>
        <v>0.9</v>
      </c>
      <c r="U176" s="137">
        <f t="shared" si="47"/>
        <v>0.9</v>
      </c>
      <c r="V176" s="137">
        <f t="shared" si="47"/>
        <v>0.9</v>
      </c>
      <c r="W176" s="137">
        <f t="shared" si="47"/>
        <v>0.9</v>
      </c>
      <c r="X176" s="137">
        <f t="shared" si="47"/>
        <v>0.9</v>
      </c>
      <c r="Y176" s="137">
        <f t="shared" si="47"/>
        <v>0.9</v>
      </c>
      <c r="Z176" s="137">
        <f t="shared" si="47"/>
        <v>0.9</v>
      </c>
      <c r="AA176" s="137">
        <f t="shared" si="47"/>
        <v>0.9</v>
      </c>
      <c r="AB176" s="137">
        <f t="shared" si="47"/>
        <v>0.9</v>
      </c>
      <c r="AC176" s="137">
        <f t="shared" si="47"/>
        <v>0.9</v>
      </c>
      <c r="AD176" s="137">
        <f t="shared" si="47"/>
        <v>0.9</v>
      </c>
      <c r="AE176" s="137">
        <f t="shared" si="47"/>
        <v>0.9</v>
      </c>
      <c r="AF176" s="137">
        <f t="shared" si="47"/>
        <v>0.9</v>
      </c>
      <c r="AG176" s="139">
        <v>2</v>
      </c>
      <c r="AH176" s="56"/>
      <c r="AI176" s="57"/>
      <c r="AK176" s="58"/>
    </row>
    <row r="177" spans="1:37" x14ac:dyDescent="0.25">
      <c r="A177" s="124" t="s">
        <v>180</v>
      </c>
      <c r="B177" s="137"/>
      <c r="C177" s="136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7">
        <f t="shared" ref="B178:B190" si="48">AF178</f>
        <v>0.57999999999999996</v>
      </c>
      <c r="C178" s="136">
        <v>0.57999999999999996</v>
      </c>
      <c r="D178" s="137">
        <f t="shared" ref="D178:S190" si="49">C178</f>
        <v>0.57999999999999996</v>
      </c>
      <c r="E178" s="137">
        <f t="shared" si="49"/>
        <v>0.57999999999999996</v>
      </c>
      <c r="F178" s="137">
        <f t="shared" si="49"/>
        <v>0.57999999999999996</v>
      </c>
      <c r="G178" s="137">
        <f t="shared" si="49"/>
        <v>0.57999999999999996</v>
      </c>
      <c r="H178" s="137">
        <f t="shared" si="49"/>
        <v>0.57999999999999996</v>
      </c>
      <c r="I178" s="137">
        <f t="shared" si="49"/>
        <v>0.57999999999999996</v>
      </c>
      <c r="J178" s="137">
        <f t="shared" si="49"/>
        <v>0.57999999999999996</v>
      </c>
      <c r="K178" s="137">
        <f t="shared" si="49"/>
        <v>0.57999999999999996</v>
      </c>
      <c r="L178" s="137">
        <f t="shared" si="49"/>
        <v>0.57999999999999996</v>
      </c>
      <c r="M178" s="137">
        <f t="shared" si="49"/>
        <v>0.57999999999999996</v>
      </c>
      <c r="N178" s="137">
        <f t="shared" si="49"/>
        <v>0.57999999999999996</v>
      </c>
      <c r="O178" s="137">
        <f t="shared" si="49"/>
        <v>0.57999999999999996</v>
      </c>
      <c r="P178" s="137">
        <f t="shared" si="49"/>
        <v>0.57999999999999996</v>
      </c>
      <c r="Q178" s="137">
        <f t="shared" si="49"/>
        <v>0.57999999999999996</v>
      </c>
      <c r="R178" s="137">
        <f t="shared" si="49"/>
        <v>0.57999999999999996</v>
      </c>
      <c r="S178" s="137">
        <f t="shared" si="49"/>
        <v>0.57999999999999996</v>
      </c>
      <c r="T178" s="137">
        <f t="shared" ref="S178:AF190" si="50">S178</f>
        <v>0.57999999999999996</v>
      </c>
      <c r="U178" s="137">
        <f t="shared" si="50"/>
        <v>0.57999999999999996</v>
      </c>
      <c r="V178" s="137">
        <f t="shared" si="50"/>
        <v>0.57999999999999996</v>
      </c>
      <c r="W178" s="137">
        <f t="shared" si="50"/>
        <v>0.57999999999999996</v>
      </c>
      <c r="X178" s="137">
        <f t="shared" si="50"/>
        <v>0.57999999999999996</v>
      </c>
      <c r="Y178" s="137">
        <f t="shared" si="50"/>
        <v>0.57999999999999996</v>
      </c>
      <c r="Z178" s="137">
        <f t="shared" si="50"/>
        <v>0.57999999999999996</v>
      </c>
      <c r="AA178" s="137">
        <f t="shared" si="50"/>
        <v>0.57999999999999996</v>
      </c>
      <c r="AB178" s="137">
        <f t="shared" si="50"/>
        <v>0.57999999999999996</v>
      </c>
      <c r="AC178" s="137">
        <f t="shared" si="50"/>
        <v>0.57999999999999996</v>
      </c>
      <c r="AD178" s="137">
        <f t="shared" si="50"/>
        <v>0.57999999999999996</v>
      </c>
      <c r="AE178" s="137">
        <f t="shared" si="50"/>
        <v>0.57999999999999996</v>
      </c>
      <c r="AF178" s="137">
        <f t="shared" si="50"/>
        <v>0.57999999999999996</v>
      </c>
      <c r="AG178" s="139">
        <v>1.8</v>
      </c>
      <c r="AH178" s="56"/>
      <c r="AI178" s="57"/>
      <c r="AK178" s="58"/>
    </row>
    <row r="179" spans="1:37" x14ac:dyDescent="0.25">
      <c r="A179" s="124" t="s">
        <v>182</v>
      </c>
      <c r="B179" s="137">
        <f t="shared" si="48"/>
        <v>0.8</v>
      </c>
      <c r="C179" s="136">
        <v>0.8</v>
      </c>
      <c r="D179" s="137">
        <f t="shared" si="49"/>
        <v>0.8</v>
      </c>
      <c r="E179" s="137">
        <f t="shared" si="49"/>
        <v>0.8</v>
      </c>
      <c r="F179" s="137">
        <f t="shared" si="49"/>
        <v>0.8</v>
      </c>
      <c r="G179" s="137">
        <f t="shared" si="49"/>
        <v>0.8</v>
      </c>
      <c r="H179" s="137">
        <f t="shared" si="49"/>
        <v>0.8</v>
      </c>
      <c r="I179" s="137">
        <f t="shared" si="49"/>
        <v>0.8</v>
      </c>
      <c r="J179" s="137">
        <f t="shared" si="49"/>
        <v>0.8</v>
      </c>
      <c r="K179" s="137">
        <f t="shared" si="49"/>
        <v>0.8</v>
      </c>
      <c r="L179" s="137">
        <f t="shared" si="49"/>
        <v>0.8</v>
      </c>
      <c r="M179" s="137">
        <f t="shared" si="49"/>
        <v>0.8</v>
      </c>
      <c r="N179" s="137">
        <f t="shared" si="49"/>
        <v>0.8</v>
      </c>
      <c r="O179" s="137">
        <f t="shared" si="49"/>
        <v>0.8</v>
      </c>
      <c r="P179" s="137">
        <f t="shared" si="49"/>
        <v>0.8</v>
      </c>
      <c r="Q179" s="137">
        <f t="shared" si="49"/>
        <v>0.8</v>
      </c>
      <c r="R179" s="137">
        <f t="shared" si="49"/>
        <v>0.8</v>
      </c>
      <c r="S179" s="137">
        <f t="shared" si="49"/>
        <v>0.8</v>
      </c>
      <c r="T179" s="137">
        <f t="shared" si="50"/>
        <v>0.8</v>
      </c>
      <c r="U179" s="137">
        <f t="shared" si="50"/>
        <v>0.8</v>
      </c>
      <c r="V179" s="137">
        <f t="shared" si="50"/>
        <v>0.8</v>
      </c>
      <c r="W179" s="137">
        <f t="shared" si="50"/>
        <v>0.8</v>
      </c>
      <c r="X179" s="137">
        <f t="shared" si="50"/>
        <v>0.8</v>
      </c>
      <c r="Y179" s="137">
        <f t="shared" si="50"/>
        <v>0.8</v>
      </c>
      <c r="Z179" s="137">
        <f t="shared" si="50"/>
        <v>0.8</v>
      </c>
      <c r="AA179" s="137">
        <f t="shared" si="50"/>
        <v>0.8</v>
      </c>
      <c r="AB179" s="137">
        <f t="shared" si="50"/>
        <v>0.8</v>
      </c>
      <c r="AC179" s="137">
        <f t="shared" si="50"/>
        <v>0.8</v>
      </c>
      <c r="AD179" s="137">
        <f t="shared" si="50"/>
        <v>0.8</v>
      </c>
      <c r="AE179" s="137">
        <f t="shared" si="50"/>
        <v>0.8</v>
      </c>
      <c r="AF179" s="137">
        <f t="shared" si="50"/>
        <v>0.8</v>
      </c>
      <c r="AG179" s="139">
        <v>1.65</v>
      </c>
      <c r="AH179" s="56"/>
      <c r="AI179" s="57"/>
      <c r="AK179" s="58"/>
    </row>
    <row r="180" spans="1:37" x14ac:dyDescent="0.25">
      <c r="A180" s="124" t="s">
        <v>183</v>
      </c>
      <c r="B180" s="137">
        <f t="shared" si="48"/>
        <v>0</v>
      </c>
      <c r="C180" s="136">
        <v>0</v>
      </c>
      <c r="D180" s="137">
        <f t="shared" si="49"/>
        <v>0</v>
      </c>
      <c r="E180" s="137">
        <f t="shared" si="49"/>
        <v>0</v>
      </c>
      <c r="F180" s="137">
        <f t="shared" si="49"/>
        <v>0</v>
      </c>
      <c r="G180" s="137">
        <f t="shared" si="49"/>
        <v>0</v>
      </c>
      <c r="H180" s="137">
        <f t="shared" si="49"/>
        <v>0</v>
      </c>
      <c r="I180" s="137">
        <f t="shared" si="49"/>
        <v>0</v>
      </c>
      <c r="J180" s="137">
        <f t="shared" si="49"/>
        <v>0</v>
      </c>
      <c r="K180" s="137">
        <f t="shared" si="49"/>
        <v>0</v>
      </c>
      <c r="L180" s="137">
        <f t="shared" si="49"/>
        <v>0</v>
      </c>
      <c r="M180" s="137">
        <f t="shared" si="49"/>
        <v>0</v>
      </c>
      <c r="N180" s="137">
        <f t="shared" si="49"/>
        <v>0</v>
      </c>
      <c r="O180" s="137">
        <f t="shared" si="49"/>
        <v>0</v>
      </c>
      <c r="P180" s="137">
        <f t="shared" si="49"/>
        <v>0</v>
      </c>
      <c r="Q180" s="137">
        <f t="shared" si="49"/>
        <v>0</v>
      </c>
      <c r="R180" s="137">
        <f t="shared" si="49"/>
        <v>0</v>
      </c>
      <c r="S180" s="137">
        <f t="shared" si="49"/>
        <v>0</v>
      </c>
      <c r="T180" s="137">
        <f t="shared" si="50"/>
        <v>0</v>
      </c>
      <c r="U180" s="137">
        <f t="shared" si="50"/>
        <v>0</v>
      </c>
      <c r="V180" s="137">
        <f t="shared" si="50"/>
        <v>0</v>
      </c>
      <c r="W180" s="137">
        <f t="shared" si="50"/>
        <v>0</v>
      </c>
      <c r="X180" s="137">
        <f t="shared" si="50"/>
        <v>0</v>
      </c>
      <c r="Y180" s="137">
        <f t="shared" si="50"/>
        <v>0</v>
      </c>
      <c r="Z180" s="137">
        <f t="shared" si="50"/>
        <v>0</v>
      </c>
      <c r="AA180" s="137">
        <f t="shared" si="50"/>
        <v>0</v>
      </c>
      <c r="AB180" s="137">
        <f t="shared" si="50"/>
        <v>0</v>
      </c>
      <c r="AC180" s="137">
        <f t="shared" si="50"/>
        <v>0</v>
      </c>
      <c r="AD180" s="137">
        <f t="shared" si="50"/>
        <v>0</v>
      </c>
      <c r="AE180" s="137">
        <f t="shared" si="50"/>
        <v>0</v>
      </c>
      <c r="AF180" s="137">
        <f t="shared" si="50"/>
        <v>0</v>
      </c>
      <c r="AG180" s="139">
        <v>1.5</v>
      </c>
      <c r="AH180" s="56"/>
      <c r="AI180" s="57"/>
      <c r="AK180" s="58"/>
    </row>
    <row r="181" spans="1:37" x14ac:dyDescent="0.25">
      <c r="A181" s="124" t="s">
        <v>184</v>
      </c>
      <c r="B181" s="137">
        <f t="shared" si="48"/>
        <v>0.6</v>
      </c>
      <c r="C181" s="136">
        <v>0.6</v>
      </c>
      <c r="D181" s="137">
        <f t="shared" si="49"/>
        <v>0.6</v>
      </c>
      <c r="E181" s="137">
        <f t="shared" si="49"/>
        <v>0.6</v>
      </c>
      <c r="F181" s="137">
        <f t="shared" si="49"/>
        <v>0.6</v>
      </c>
      <c r="G181" s="137">
        <f t="shared" si="49"/>
        <v>0.6</v>
      </c>
      <c r="H181" s="137">
        <f t="shared" si="49"/>
        <v>0.6</v>
      </c>
      <c r="I181" s="137">
        <f t="shared" si="49"/>
        <v>0.6</v>
      </c>
      <c r="J181" s="137">
        <f t="shared" si="49"/>
        <v>0.6</v>
      </c>
      <c r="K181" s="137">
        <f t="shared" si="49"/>
        <v>0.6</v>
      </c>
      <c r="L181" s="137">
        <f t="shared" si="49"/>
        <v>0.6</v>
      </c>
      <c r="M181" s="137">
        <f t="shared" si="49"/>
        <v>0.6</v>
      </c>
      <c r="N181" s="137">
        <f t="shared" si="49"/>
        <v>0.6</v>
      </c>
      <c r="O181" s="137">
        <f t="shared" si="49"/>
        <v>0.6</v>
      </c>
      <c r="P181" s="137">
        <f t="shared" si="49"/>
        <v>0.6</v>
      </c>
      <c r="Q181" s="137">
        <f t="shared" si="49"/>
        <v>0.6</v>
      </c>
      <c r="R181" s="137">
        <f t="shared" si="49"/>
        <v>0.6</v>
      </c>
      <c r="S181" s="137">
        <f t="shared" si="49"/>
        <v>0.6</v>
      </c>
      <c r="T181" s="137">
        <f t="shared" si="50"/>
        <v>0.6</v>
      </c>
      <c r="U181" s="137">
        <f t="shared" si="50"/>
        <v>0.6</v>
      </c>
      <c r="V181" s="137">
        <f t="shared" si="50"/>
        <v>0.6</v>
      </c>
      <c r="W181" s="137">
        <f t="shared" si="50"/>
        <v>0.6</v>
      </c>
      <c r="X181" s="137">
        <f t="shared" si="50"/>
        <v>0.6</v>
      </c>
      <c r="Y181" s="137">
        <f t="shared" si="50"/>
        <v>0.6</v>
      </c>
      <c r="Z181" s="137">
        <f t="shared" si="50"/>
        <v>0.6</v>
      </c>
      <c r="AA181" s="137">
        <f t="shared" si="50"/>
        <v>0.6</v>
      </c>
      <c r="AB181" s="137">
        <f t="shared" si="50"/>
        <v>0.6</v>
      </c>
      <c r="AC181" s="137">
        <f t="shared" si="50"/>
        <v>0.6</v>
      </c>
      <c r="AD181" s="137">
        <f t="shared" si="50"/>
        <v>0.6</v>
      </c>
      <c r="AE181" s="137">
        <f t="shared" si="50"/>
        <v>0.6</v>
      </c>
      <c r="AF181" s="137">
        <f t="shared" si="50"/>
        <v>0.6</v>
      </c>
      <c r="AG181" s="139">
        <v>0.998</v>
      </c>
      <c r="AH181" s="56"/>
      <c r="AI181" s="57"/>
      <c r="AK181" s="58"/>
    </row>
    <row r="182" spans="1:37" x14ac:dyDescent="0.25">
      <c r="A182" s="124" t="s">
        <v>185</v>
      </c>
      <c r="B182" s="137">
        <f t="shared" si="48"/>
        <v>0.6</v>
      </c>
      <c r="C182" s="136">
        <v>0.6</v>
      </c>
      <c r="D182" s="137">
        <f t="shared" si="49"/>
        <v>0.6</v>
      </c>
      <c r="E182" s="137">
        <f t="shared" si="49"/>
        <v>0.6</v>
      </c>
      <c r="F182" s="137">
        <f t="shared" si="49"/>
        <v>0.6</v>
      </c>
      <c r="G182" s="137">
        <f t="shared" si="49"/>
        <v>0.6</v>
      </c>
      <c r="H182" s="137">
        <f t="shared" si="49"/>
        <v>0.6</v>
      </c>
      <c r="I182" s="137">
        <f t="shared" si="49"/>
        <v>0.6</v>
      </c>
      <c r="J182" s="137">
        <f t="shared" si="49"/>
        <v>0.6</v>
      </c>
      <c r="K182" s="137">
        <f t="shared" si="49"/>
        <v>0.6</v>
      </c>
      <c r="L182" s="137">
        <f t="shared" si="49"/>
        <v>0.6</v>
      </c>
      <c r="M182" s="137">
        <f t="shared" si="49"/>
        <v>0.6</v>
      </c>
      <c r="N182" s="137">
        <f t="shared" si="49"/>
        <v>0.6</v>
      </c>
      <c r="O182" s="137">
        <f t="shared" si="49"/>
        <v>0.6</v>
      </c>
      <c r="P182" s="137">
        <f t="shared" si="49"/>
        <v>0.6</v>
      </c>
      <c r="Q182" s="137">
        <f t="shared" si="49"/>
        <v>0.6</v>
      </c>
      <c r="R182" s="137">
        <f t="shared" si="49"/>
        <v>0.6</v>
      </c>
      <c r="S182" s="137">
        <f t="shared" si="49"/>
        <v>0.6</v>
      </c>
      <c r="T182" s="137">
        <f t="shared" si="50"/>
        <v>0.6</v>
      </c>
      <c r="U182" s="137">
        <f t="shared" si="50"/>
        <v>0.6</v>
      </c>
      <c r="V182" s="137">
        <f t="shared" si="50"/>
        <v>0.6</v>
      </c>
      <c r="W182" s="137">
        <f t="shared" si="50"/>
        <v>0.6</v>
      </c>
      <c r="X182" s="137">
        <f t="shared" si="50"/>
        <v>0.6</v>
      </c>
      <c r="Y182" s="137">
        <f t="shared" si="50"/>
        <v>0.6</v>
      </c>
      <c r="Z182" s="137">
        <f t="shared" si="50"/>
        <v>0.6</v>
      </c>
      <c r="AA182" s="137">
        <f t="shared" si="50"/>
        <v>0.6</v>
      </c>
      <c r="AB182" s="137">
        <f t="shared" si="50"/>
        <v>0.6</v>
      </c>
      <c r="AC182" s="137">
        <f t="shared" si="50"/>
        <v>0.6</v>
      </c>
      <c r="AD182" s="137">
        <f t="shared" si="50"/>
        <v>0.6</v>
      </c>
      <c r="AE182" s="137">
        <f t="shared" si="50"/>
        <v>0.6</v>
      </c>
      <c r="AF182" s="137">
        <f t="shared" si="50"/>
        <v>0.6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7">
        <f t="shared" si="48"/>
        <v>0.35</v>
      </c>
      <c r="C183" s="136">
        <v>0.35</v>
      </c>
      <c r="D183" s="137">
        <f t="shared" si="49"/>
        <v>0.35</v>
      </c>
      <c r="E183" s="137">
        <f t="shared" si="49"/>
        <v>0.35</v>
      </c>
      <c r="F183" s="137">
        <f t="shared" si="49"/>
        <v>0.35</v>
      </c>
      <c r="G183" s="137">
        <f t="shared" si="49"/>
        <v>0.35</v>
      </c>
      <c r="H183" s="137">
        <f t="shared" si="49"/>
        <v>0.35</v>
      </c>
      <c r="I183" s="137">
        <f t="shared" si="49"/>
        <v>0.35</v>
      </c>
      <c r="J183" s="137">
        <f t="shared" si="49"/>
        <v>0.35</v>
      </c>
      <c r="K183" s="137">
        <f t="shared" si="49"/>
        <v>0.35</v>
      </c>
      <c r="L183" s="137">
        <f t="shared" si="49"/>
        <v>0.35</v>
      </c>
      <c r="M183" s="137">
        <f t="shared" si="49"/>
        <v>0.35</v>
      </c>
      <c r="N183" s="137">
        <f t="shared" si="49"/>
        <v>0.35</v>
      </c>
      <c r="O183" s="137">
        <f t="shared" si="49"/>
        <v>0.35</v>
      </c>
      <c r="P183" s="137">
        <f t="shared" si="49"/>
        <v>0.35</v>
      </c>
      <c r="Q183" s="137">
        <f t="shared" si="49"/>
        <v>0.35</v>
      </c>
      <c r="R183" s="137">
        <f t="shared" si="49"/>
        <v>0.35</v>
      </c>
      <c r="S183" s="137">
        <f t="shared" si="49"/>
        <v>0.35</v>
      </c>
      <c r="T183" s="137">
        <f t="shared" si="50"/>
        <v>0.35</v>
      </c>
      <c r="U183" s="137">
        <f t="shared" si="50"/>
        <v>0.35</v>
      </c>
      <c r="V183" s="137">
        <f t="shared" si="50"/>
        <v>0.35</v>
      </c>
      <c r="W183" s="137">
        <f t="shared" si="50"/>
        <v>0.35</v>
      </c>
      <c r="X183" s="137">
        <f t="shared" si="50"/>
        <v>0.35</v>
      </c>
      <c r="Y183" s="137">
        <f t="shared" si="50"/>
        <v>0.35</v>
      </c>
      <c r="Z183" s="137">
        <f t="shared" si="50"/>
        <v>0.35</v>
      </c>
      <c r="AA183" s="137">
        <f t="shared" si="50"/>
        <v>0.35</v>
      </c>
      <c r="AB183" s="137">
        <f t="shared" si="50"/>
        <v>0.35</v>
      </c>
      <c r="AC183" s="137">
        <f t="shared" si="50"/>
        <v>0.35</v>
      </c>
      <c r="AD183" s="137">
        <f t="shared" si="50"/>
        <v>0.35</v>
      </c>
      <c r="AE183" s="137">
        <f t="shared" si="50"/>
        <v>0.35</v>
      </c>
      <c r="AF183" s="137">
        <f t="shared" si="50"/>
        <v>0.35</v>
      </c>
      <c r="AG183" s="139">
        <v>0.997</v>
      </c>
      <c r="AH183" s="56"/>
      <c r="AI183" s="57"/>
      <c r="AK183" s="58"/>
    </row>
    <row r="184" spans="1:37" x14ac:dyDescent="0.25">
      <c r="A184" s="124" t="s">
        <v>187</v>
      </c>
      <c r="B184" s="137">
        <f t="shared" si="48"/>
        <v>0.28999999999999998</v>
      </c>
      <c r="C184" s="136">
        <v>0.28999999999999998</v>
      </c>
      <c r="D184" s="137">
        <f t="shared" si="49"/>
        <v>0.28999999999999998</v>
      </c>
      <c r="E184" s="137">
        <f t="shared" si="49"/>
        <v>0.28999999999999998</v>
      </c>
      <c r="F184" s="137">
        <f t="shared" si="49"/>
        <v>0.28999999999999998</v>
      </c>
      <c r="G184" s="137">
        <f t="shared" si="49"/>
        <v>0.28999999999999998</v>
      </c>
      <c r="H184" s="137">
        <f t="shared" si="49"/>
        <v>0.28999999999999998</v>
      </c>
      <c r="I184" s="137">
        <f t="shared" si="49"/>
        <v>0.28999999999999998</v>
      </c>
      <c r="J184" s="137">
        <f t="shared" si="49"/>
        <v>0.28999999999999998</v>
      </c>
      <c r="K184" s="137">
        <f t="shared" si="49"/>
        <v>0.28999999999999998</v>
      </c>
      <c r="L184" s="137">
        <f t="shared" si="49"/>
        <v>0.28999999999999998</v>
      </c>
      <c r="M184" s="137">
        <f t="shared" si="49"/>
        <v>0.28999999999999998</v>
      </c>
      <c r="N184" s="137">
        <f t="shared" si="49"/>
        <v>0.28999999999999998</v>
      </c>
      <c r="O184" s="137">
        <f t="shared" si="49"/>
        <v>0.28999999999999998</v>
      </c>
      <c r="P184" s="137">
        <f t="shared" si="49"/>
        <v>0.28999999999999998</v>
      </c>
      <c r="Q184" s="137">
        <f t="shared" si="49"/>
        <v>0.28999999999999998</v>
      </c>
      <c r="R184" s="137">
        <f t="shared" si="49"/>
        <v>0.28999999999999998</v>
      </c>
      <c r="S184" s="137">
        <f t="shared" si="49"/>
        <v>0.28999999999999998</v>
      </c>
      <c r="T184" s="137">
        <f t="shared" si="50"/>
        <v>0.28999999999999998</v>
      </c>
      <c r="U184" s="137">
        <f t="shared" si="50"/>
        <v>0.28999999999999998</v>
      </c>
      <c r="V184" s="137">
        <f t="shared" si="50"/>
        <v>0.28999999999999998</v>
      </c>
      <c r="W184" s="137">
        <f t="shared" si="50"/>
        <v>0.28999999999999998</v>
      </c>
      <c r="X184" s="137">
        <f t="shared" si="50"/>
        <v>0.28999999999999998</v>
      </c>
      <c r="Y184" s="137">
        <f t="shared" si="50"/>
        <v>0.28999999999999998</v>
      </c>
      <c r="Z184" s="137">
        <f t="shared" si="50"/>
        <v>0.28999999999999998</v>
      </c>
      <c r="AA184" s="137">
        <f t="shared" si="50"/>
        <v>0.28999999999999998</v>
      </c>
      <c r="AB184" s="137">
        <f t="shared" si="50"/>
        <v>0.28999999999999998</v>
      </c>
      <c r="AC184" s="137">
        <f t="shared" si="50"/>
        <v>0.28999999999999998</v>
      </c>
      <c r="AD184" s="137">
        <f t="shared" si="50"/>
        <v>0.28999999999999998</v>
      </c>
      <c r="AE184" s="137">
        <f t="shared" si="50"/>
        <v>0.28999999999999998</v>
      </c>
      <c r="AF184" s="137">
        <f t="shared" si="50"/>
        <v>0.28999999999999998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7">
        <f t="shared" si="48"/>
        <v>0.06</v>
      </c>
      <c r="C185" s="136">
        <v>0.06</v>
      </c>
      <c r="D185" s="137">
        <f t="shared" si="49"/>
        <v>0.06</v>
      </c>
      <c r="E185" s="137">
        <f t="shared" si="49"/>
        <v>0.06</v>
      </c>
      <c r="F185" s="137">
        <f t="shared" si="49"/>
        <v>0.06</v>
      </c>
      <c r="G185" s="137">
        <f t="shared" si="49"/>
        <v>0.06</v>
      </c>
      <c r="H185" s="137">
        <f t="shared" si="49"/>
        <v>0.06</v>
      </c>
      <c r="I185" s="137">
        <f t="shared" si="49"/>
        <v>0.06</v>
      </c>
      <c r="J185" s="137">
        <f t="shared" si="49"/>
        <v>0.06</v>
      </c>
      <c r="K185" s="137">
        <f t="shared" si="49"/>
        <v>0.06</v>
      </c>
      <c r="L185" s="137">
        <f t="shared" si="49"/>
        <v>0.06</v>
      </c>
      <c r="M185" s="137">
        <f t="shared" si="49"/>
        <v>0.06</v>
      </c>
      <c r="N185" s="137">
        <f t="shared" si="49"/>
        <v>0.06</v>
      </c>
      <c r="O185" s="137">
        <f t="shared" si="49"/>
        <v>0.06</v>
      </c>
      <c r="P185" s="137">
        <f t="shared" si="49"/>
        <v>0.06</v>
      </c>
      <c r="Q185" s="137">
        <f t="shared" si="49"/>
        <v>0.06</v>
      </c>
      <c r="R185" s="137">
        <f t="shared" si="49"/>
        <v>0.06</v>
      </c>
      <c r="S185" s="137">
        <f t="shared" si="49"/>
        <v>0.06</v>
      </c>
      <c r="T185" s="137">
        <f t="shared" si="50"/>
        <v>0.06</v>
      </c>
      <c r="U185" s="137">
        <f t="shared" si="50"/>
        <v>0.06</v>
      </c>
      <c r="V185" s="137">
        <f t="shared" si="50"/>
        <v>0.06</v>
      </c>
      <c r="W185" s="137">
        <f t="shared" si="50"/>
        <v>0.06</v>
      </c>
      <c r="X185" s="137">
        <f t="shared" si="50"/>
        <v>0.06</v>
      </c>
      <c r="Y185" s="137">
        <f t="shared" si="50"/>
        <v>0.06</v>
      </c>
      <c r="Z185" s="137">
        <f t="shared" si="50"/>
        <v>0.06</v>
      </c>
      <c r="AA185" s="137">
        <f t="shared" si="50"/>
        <v>0.06</v>
      </c>
      <c r="AB185" s="137">
        <f t="shared" si="50"/>
        <v>0.06</v>
      </c>
      <c r="AC185" s="137">
        <f t="shared" si="50"/>
        <v>0.06</v>
      </c>
      <c r="AD185" s="137">
        <f t="shared" si="50"/>
        <v>0.06</v>
      </c>
      <c r="AE185" s="137">
        <f t="shared" si="50"/>
        <v>0.06</v>
      </c>
      <c r="AF185" s="137">
        <f t="shared" si="50"/>
        <v>0.06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7">
        <f t="shared" si="48"/>
        <v>0.11</v>
      </c>
      <c r="C186" s="136">
        <v>0.11</v>
      </c>
      <c r="D186" s="137">
        <f t="shared" si="49"/>
        <v>0.11</v>
      </c>
      <c r="E186" s="137">
        <f t="shared" si="49"/>
        <v>0.11</v>
      </c>
      <c r="F186" s="137">
        <f t="shared" si="49"/>
        <v>0.11</v>
      </c>
      <c r="G186" s="137">
        <f t="shared" si="49"/>
        <v>0.11</v>
      </c>
      <c r="H186" s="137">
        <f t="shared" si="49"/>
        <v>0.11</v>
      </c>
      <c r="I186" s="137">
        <f t="shared" si="49"/>
        <v>0.11</v>
      </c>
      <c r="J186" s="137">
        <f t="shared" si="49"/>
        <v>0.11</v>
      </c>
      <c r="K186" s="137">
        <f t="shared" si="49"/>
        <v>0.11</v>
      </c>
      <c r="L186" s="137">
        <f t="shared" si="49"/>
        <v>0.11</v>
      </c>
      <c r="M186" s="137">
        <f t="shared" si="49"/>
        <v>0.11</v>
      </c>
      <c r="N186" s="137">
        <f t="shared" si="49"/>
        <v>0.11</v>
      </c>
      <c r="O186" s="137">
        <f t="shared" si="49"/>
        <v>0.11</v>
      </c>
      <c r="P186" s="137">
        <f t="shared" si="49"/>
        <v>0.11</v>
      </c>
      <c r="Q186" s="137">
        <f t="shared" si="49"/>
        <v>0.11</v>
      </c>
      <c r="R186" s="137">
        <f t="shared" si="49"/>
        <v>0.11</v>
      </c>
      <c r="S186" s="137">
        <f t="shared" si="49"/>
        <v>0.11</v>
      </c>
      <c r="T186" s="137">
        <f t="shared" si="50"/>
        <v>0.11</v>
      </c>
      <c r="U186" s="137">
        <f t="shared" si="50"/>
        <v>0.11</v>
      </c>
      <c r="V186" s="137">
        <f t="shared" si="50"/>
        <v>0.11</v>
      </c>
      <c r="W186" s="137">
        <f t="shared" si="50"/>
        <v>0.11</v>
      </c>
      <c r="X186" s="137">
        <f t="shared" si="50"/>
        <v>0.11</v>
      </c>
      <c r="Y186" s="137">
        <f t="shared" si="50"/>
        <v>0.11</v>
      </c>
      <c r="Z186" s="137">
        <f t="shared" si="50"/>
        <v>0.11</v>
      </c>
      <c r="AA186" s="137">
        <f t="shared" si="50"/>
        <v>0.11</v>
      </c>
      <c r="AB186" s="137">
        <f t="shared" si="50"/>
        <v>0.11</v>
      </c>
      <c r="AC186" s="137">
        <f t="shared" si="50"/>
        <v>0.11</v>
      </c>
      <c r="AD186" s="137">
        <f t="shared" si="50"/>
        <v>0.11</v>
      </c>
      <c r="AE186" s="137">
        <f t="shared" si="50"/>
        <v>0.11</v>
      </c>
      <c r="AF186" s="137">
        <f t="shared" si="50"/>
        <v>0.11</v>
      </c>
      <c r="AG186" s="139">
        <v>0.996</v>
      </c>
      <c r="AH186" s="56"/>
      <c r="AI186" s="57"/>
      <c r="AK186" s="58"/>
    </row>
    <row r="187" spans="1:37" x14ac:dyDescent="0.25">
      <c r="A187" s="124" t="s">
        <v>190</v>
      </c>
      <c r="B187" s="137">
        <f t="shared" si="48"/>
        <v>0.1</v>
      </c>
      <c r="C187" s="136">
        <v>0.1</v>
      </c>
      <c r="D187" s="137">
        <f t="shared" si="49"/>
        <v>0.1</v>
      </c>
      <c r="E187" s="137">
        <f t="shared" si="49"/>
        <v>0.1</v>
      </c>
      <c r="F187" s="137">
        <f t="shared" si="49"/>
        <v>0.1</v>
      </c>
      <c r="G187" s="137">
        <f t="shared" si="49"/>
        <v>0.1</v>
      </c>
      <c r="H187" s="137">
        <f t="shared" si="49"/>
        <v>0.1</v>
      </c>
      <c r="I187" s="137">
        <f t="shared" si="49"/>
        <v>0.1</v>
      </c>
      <c r="J187" s="137">
        <f t="shared" si="49"/>
        <v>0.1</v>
      </c>
      <c r="K187" s="137">
        <f t="shared" si="49"/>
        <v>0.1</v>
      </c>
      <c r="L187" s="137">
        <f t="shared" si="49"/>
        <v>0.1</v>
      </c>
      <c r="M187" s="137">
        <f t="shared" si="49"/>
        <v>0.1</v>
      </c>
      <c r="N187" s="137">
        <f t="shared" si="49"/>
        <v>0.1</v>
      </c>
      <c r="O187" s="137">
        <f t="shared" si="49"/>
        <v>0.1</v>
      </c>
      <c r="P187" s="137">
        <f t="shared" si="49"/>
        <v>0.1</v>
      </c>
      <c r="Q187" s="137">
        <f t="shared" si="49"/>
        <v>0.1</v>
      </c>
      <c r="R187" s="137">
        <f t="shared" si="49"/>
        <v>0.1</v>
      </c>
      <c r="S187" s="137">
        <f t="shared" si="50"/>
        <v>0.1</v>
      </c>
      <c r="T187" s="137">
        <f t="shared" si="50"/>
        <v>0.1</v>
      </c>
      <c r="U187" s="137">
        <f t="shared" si="50"/>
        <v>0.1</v>
      </c>
      <c r="V187" s="137">
        <f t="shared" si="50"/>
        <v>0.1</v>
      </c>
      <c r="W187" s="137">
        <f t="shared" si="50"/>
        <v>0.1</v>
      </c>
      <c r="X187" s="137">
        <f t="shared" si="50"/>
        <v>0.1</v>
      </c>
      <c r="Y187" s="137">
        <f t="shared" si="50"/>
        <v>0.1</v>
      </c>
      <c r="Z187" s="137">
        <f t="shared" si="50"/>
        <v>0.1</v>
      </c>
      <c r="AA187" s="137">
        <f t="shared" si="50"/>
        <v>0.1</v>
      </c>
      <c r="AB187" s="137">
        <f t="shared" si="50"/>
        <v>0.1</v>
      </c>
      <c r="AC187" s="137">
        <f t="shared" si="50"/>
        <v>0.1</v>
      </c>
      <c r="AD187" s="137">
        <f t="shared" si="50"/>
        <v>0.1</v>
      </c>
      <c r="AE187" s="137">
        <f t="shared" si="50"/>
        <v>0.1</v>
      </c>
      <c r="AF187" s="137">
        <f t="shared" si="50"/>
        <v>0.1</v>
      </c>
      <c r="AG187" s="139">
        <v>0.995</v>
      </c>
      <c r="AH187" s="56"/>
      <c r="AI187" s="57"/>
      <c r="AK187" s="58"/>
    </row>
    <row r="188" spans="1:37" x14ac:dyDescent="0.25">
      <c r="A188" s="124" t="s">
        <v>191</v>
      </c>
      <c r="B188" s="137">
        <f t="shared" si="48"/>
        <v>0.09</v>
      </c>
      <c r="C188" s="136">
        <v>0.09</v>
      </c>
      <c r="D188" s="137">
        <f t="shared" si="49"/>
        <v>0.09</v>
      </c>
      <c r="E188" s="137">
        <f t="shared" si="49"/>
        <v>0.09</v>
      </c>
      <c r="F188" s="137">
        <f t="shared" si="49"/>
        <v>0.09</v>
      </c>
      <c r="G188" s="137">
        <f t="shared" si="49"/>
        <v>0.09</v>
      </c>
      <c r="H188" s="137">
        <f t="shared" si="49"/>
        <v>0.09</v>
      </c>
      <c r="I188" s="137">
        <f t="shared" si="49"/>
        <v>0.09</v>
      </c>
      <c r="J188" s="137">
        <f t="shared" si="49"/>
        <v>0.09</v>
      </c>
      <c r="K188" s="137">
        <f t="shared" si="49"/>
        <v>0.09</v>
      </c>
      <c r="L188" s="137">
        <f t="shared" si="49"/>
        <v>0.09</v>
      </c>
      <c r="M188" s="137">
        <f t="shared" si="49"/>
        <v>0.09</v>
      </c>
      <c r="N188" s="137">
        <f t="shared" si="49"/>
        <v>0.09</v>
      </c>
      <c r="O188" s="137">
        <f t="shared" si="49"/>
        <v>0.09</v>
      </c>
      <c r="P188" s="137">
        <f t="shared" si="49"/>
        <v>0.09</v>
      </c>
      <c r="Q188" s="137">
        <f t="shared" si="49"/>
        <v>0.09</v>
      </c>
      <c r="R188" s="137">
        <f t="shared" si="49"/>
        <v>0.09</v>
      </c>
      <c r="S188" s="137">
        <f t="shared" si="50"/>
        <v>0.09</v>
      </c>
      <c r="T188" s="137">
        <f t="shared" si="50"/>
        <v>0.09</v>
      </c>
      <c r="U188" s="137">
        <f t="shared" si="50"/>
        <v>0.09</v>
      </c>
      <c r="V188" s="137">
        <f t="shared" si="50"/>
        <v>0.09</v>
      </c>
      <c r="W188" s="137">
        <f t="shared" si="50"/>
        <v>0.09</v>
      </c>
      <c r="X188" s="137">
        <f t="shared" si="50"/>
        <v>0.09</v>
      </c>
      <c r="Y188" s="137">
        <f t="shared" si="50"/>
        <v>0.09</v>
      </c>
      <c r="Z188" s="137">
        <f t="shared" si="50"/>
        <v>0.09</v>
      </c>
      <c r="AA188" s="137">
        <f t="shared" si="50"/>
        <v>0.09</v>
      </c>
      <c r="AB188" s="137">
        <f t="shared" si="50"/>
        <v>0.09</v>
      </c>
      <c r="AC188" s="137">
        <f t="shared" si="50"/>
        <v>0.09</v>
      </c>
      <c r="AD188" s="137">
        <f t="shared" si="50"/>
        <v>0.09</v>
      </c>
      <c r="AE188" s="137">
        <f t="shared" si="50"/>
        <v>0.09</v>
      </c>
      <c r="AF188" s="137">
        <f t="shared" si="50"/>
        <v>0.09</v>
      </c>
      <c r="AG188" s="139">
        <v>0.99299999999999999</v>
      </c>
      <c r="AH188" s="56"/>
      <c r="AI188" s="57"/>
      <c r="AK188" s="58"/>
    </row>
    <row r="189" spans="1:37" x14ac:dyDescent="0.25">
      <c r="A189" s="124" t="s">
        <v>192</v>
      </c>
      <c r="B189" s="137">
        <f t="shared" si="48"/>
        <v>0.04</v>
      </c>
      <c r="C189" s="55">
        <v>0.04</v>
      </c>
      <c r="D189" s="137">
        <f t="shared" si="49"/>
        <v>0.04</v>
      </c>
      <c r="E189" s="137">
        <f t="shared" si="49"/>
        <v>0.04</v>
      </c>
      <c r="F189" s="137">
        <f t="shared" si="49"/>
        <v>0.04</v>
      </c>
      <c r="G189" s="137">
        <f t="shared" si="49"/>
        <v>0.04</v>
      </c>
      <c r="H189" s="137">
        <f t="shared" si="49"/>
        <v>0.04</v>
      </c>
      <c r="I189" s="137">
        <f t="shared" si="49"/>
        <v>0.04</v>
      </c>
      <c r="J189" s="137">
        <f t="shared" si="49"/>
        <v>0.04</v>
      </c>
      <c r="K189" s="137">
        <f t="shared" si="49"/>
        <v>0.04</v>
      </c>
      <c r="L189" s="137">
        <f t="shared" si="49"/>
        <v>0.04</v>
      </c>
      <c r="M189" s="137">
        <f t="shared" si="49"/>
        <v>0.04</v>
      </c>
      <c r="N189" s="137">
        <f t="shared" si="49"/>
        <v>0.04</v>
      </c>
      <c r="O189" s="137">
        <f t="shared" si="49"/>
        <v>0.04</v>
      </c>
      <c r="P189" s="137">
        <f t="shared" si="49"/>
        <v>0.04</v>
      </c>
      <c r="Q189" s="137">
        <f t="shared" si="49"/>
        <v>0.04</v>
      </c>
      <c r="R189" s="137">
        <f t="shared" si="49"/>
        <v>0.04</v>
      </c>
      <c r="S189" s="137">
        <f t="shared" si="50"/>
        <v>0.04</v>
      </c>
      <c r="T189" s="137">
        <f t="shared" si="50"/>
        <v>0.04</v>
      </c>
      <c r="U189" s="137">
        <f t="shared" si="50"/>
        <v>0.04</v>
      </c>
      <c r="V189" s="137">
        <f t="shared" si="50"/>
        <v>0.04</v>
      </c>
      <c r="W189" s="137">
        <f t="shared" si="50"/>
        <v>0.04</v>
      </c>
      <c r="X189" s="137">
        <f t="shared" si="50"/>
        <v>0.04</v>
      </c>
      <c r="Y189" s="137">
        <f t="shared" si="50"/>
        <v>0.04</v>
      </c>
      <c r="Z189" s="137">
        <f t="shared" si="50"/>
        <v>0.04</v>
      </c>
      <c r="AA189" s="137">
        <f t="shared" si="50"/>
        <v>0.04</v>
      </c>
      <c r="AB189" s="137">
        <f t="shared" si="50"/>
        <v>0.04</v>
      </c>
      <c r="AC189" s="137">
        <f t="shared" si="50"/>
        <v>0.04</v>
      </c>
      <c r="AD189" s="137">
        <f t="shared" si="50"/>
        <v>0.04</v>
      </c>
      <c r="AE189" s="137">
        <f t="shared" si="50"/>
        <v>0.04</v>
      </c>
      <c r="AF189" s="137">
        <f t="shared" si="50"/>
        <v>0.04</v>
      </c>
      <c r="AG189" s="139">
        <v>0.99</v>
      </c>
      <c r="AH189" s="56"/>
      <c r="AI189" s="57"/>
      <c r="AK189" s="58"/>
    </row>
    <row r="190" spans="1:37" x14ac:dyDescent="0.25">
      <c r="A190" s="124" t="s">
        <v>193</v>
      </c>
      <c r="B190" s="137">
        <f t="shared" si="48"/>
        <v>2.3E-2</v>
      </c>
      <c r="C190" s="55">
        <v>2.3E-2</v>
      </c>
      <c r="D190" s="137">
        <f>C190</f>
        <v>2.3E-2</v>
      </c>
      <c r="E190" s="137">
        <f t="shared" si="49"/>
        <v>2.3E-2</v>
      </c>
      <c r="F190" s="137">
        <f t="shared" si="49"/>
        <v>2.3E-2</v>
      </c>
      <c r="G190" s="137">
        <f t="shared" si="49"/>
        <v>2.3E-2</v>
      </c>
      <c r="H190" s="137">
        <f t="shared" si="49"/>
        <v>2.3E-2</v>
      </c>
      <c r="I190" s="137">
        <f t="shared" si="49"/>
        <v>2.3E-2</v>
      </c>
      <c r="J190" s="137">
        <f t="shared" si="49"/>
        <v>2.3E-2</v>
      </c>
      <c r="K190" s="137">
        <f t="shared" si="49"/>
        <v>2.3E-2</v>
      </c>
      <c r="L190" s="137">
        <f t="shared" si="49"/>
        <v>2.3E-2</v>
      </c>
      <c r="M190" s="137">
        <f t="shared" si="49"/>
        <v>2.3E-2</v>
      </c>
      <c r="N190" s="137">
        <f t="shared" si="49"/>
        <v>2.3E-2</v>
      </c>
      <c r="O190" s="137">
        <f t="shared" si="49"/>
        <v>2.3E-2</v>
      </c>
      <c r="P190" s="137">
        <f t="shared" si="49"/>
        <v>2.3E-2</v>
      </c>
      <c r="Q190" s="137">
        <f t="shared" si="49"/>
        <v>2.3E-2</v>
      </c>
      <c r="R190" s="137">
        <f t="shared" si="49"/>
        <v>2.3E-2</v>
      </c>
      <c r="S190" s="137">
        <f t="shared" si="50"/>
        <v>2.3E-2</v>
      </c>
      <c r="T190" s="137">
        <f t="shared" si="50"/>
        <v>2.3E-2</v>
      </c>
      <c r="U190" s="137">
        <f t="shared" si="50"/>
        <v>2.3E-2</v>
      </c>
      <c r="V190" s="137">
        <f t="shared" si="50"/>
        <v>2.3E-2</v>
      </c>
      <c r="W190" s="137">
        <f t="shared" si="50"/>
        <v>2.3E-2</v>
      </c>
      <c r="X190" s="137">
        <f t="shared" si="50"/>
        <v>2.3E-2</v>
      </c>
      <c r="Y190" s="137">
        <f t="shared" si="50"/>
        <v>2.3E-2</v>
      </c>
      <c r="Z190" s="137">
        <f t="shared" si="50"/>
        <v>2.3E-2</v>
      </c>
      <c r="AA190" s="137">
        <f t="shared" si="50"/>
        <v>2.3E-2</v>
      </c>
      <c r="AB190" s="137">
        <f t="shared" si="50"/>
        <v>2.3E-2</v>
      </c>
      <c r="AC190" s="137">
        <f t="shared" si="50"/>
        <v>2.3E-2</v>
      </c>
      <c r="AD190" s="137">
        <f t="shared" si="50"/>
        <v>2.3E-2</v>
      </c>
      <c r="AE190" s="137">
        <f t="shared" si="50"/>
        <v>2.3E-2</v>
      </c>
      <c r="AF190" s="137">
        <f t="shared" si="50"/>
        <v>2.3E-2</v>
      </c>
      <c r="AG190" s="139">
        <v>0.97899999999999998</v>
      </c>
      <c r="AH190" s="56"/>
      <c r="AI190" s="57"/>
      <c r="AK190" s="58"/>
    </row>
    <row r="191" spans="1:37" ht="15.75" thickBot="1" x14ac:dyDescent="0.3">
      <c r="A191" s="140" t="s">
        <v>194</v>
      </c>
      <c r="B191" s="141">
        <f>SUM(B101:B190)</f>
        <v>192.10600000000005</v>
      </c>
      <c r="C191" s="141">
        <f t="shared" ref="C191:AG191" si="51">SUM(C101:C190)</f>
        <v>194.70600000000002</v>
      </c>
      <c r="D191" s="141">
        <f t="shared" si="51"/>
        <v>194.70600000000002</v>
      </c>
      <c r="E191" s="141">
        <f t="shared" si="51"/>
        <v>194.70600000000002</v>
      </c>
      <c r="F191" s="141">
        <f t="shared" si="51"/>
        <v>194.70600000000002</v>
      </c>
      <c r="G191" s="141">
        <f t="shared" si="51"/>
        <v>194.70600000000002</v>
      </c>
      <c r="H191" s="141">
        <f t="shared" si="51"/>
        <v>194.70600000000002</v>
      </c>
      <c r="I191" s="141">
        <f t="shared" si="51"/>
        <v>194.70600000000002</v>
      </c>
      <c r="J191" s="141">
        <f t="shared" si="51"/>
        <v>192.10600000000005</v>
      </c>
      <c r="K191" s="141">
        <f t="shared" si="51"/>
        <v>192.10600000000005</v>
      </c>
      <c r="L191" s="141">
        <f t="shared" si="51"/>
        <v>192.10600000000005</v>
      </c>
      <c r="M191" s="141">
        <f t="shared" si="51"/>
        <v>192.10600000000005</v>
      </c>
      <c r="N191" s="141">
        <f t="shared" si="51"/>
        <v>192.10600000000005</v>
      </c>
      <c r="O191" s="141">
        <f t="shared" si="51"/>
        <v>192.10600000000005</v>
      </c>
      <c r="P191" s="141">
        <f t="shared" si="51"/>
        <v>192.10600000000005</v>
      </c>
      <c r="Q191" s="141">
        <f t="shared" si="51"/>
        <v>192.10600000000005</v>
      </c>
      <c r="R191" s="141">
        <f t="shared" si="51"/>
        <v>192.10600000000005</v>
      </c>
      <c r="S191" s="141">
        <f t="shared" si="51"/>
        <v>192.10600000000005</v>
      </c>
      <c r="T191" s="141">
        <f t="shared" si="51"/>
        <v>192.10600000000005</v>
      </c>
      <c r="U191" s="141">
        <f t="shared" si="51"/>
        <v>192.10600000000005</v>
      </c>
      <c r="V191" s="141">
        <f t="shared" si="51"/>
        <v>192.10600000000005</v>
      </c>
      <c r="W191" s="141">
        <f t="shared" si="51"/>
        <v>192.10600000000005</v>
      </c>
      <c r="X191" s="141">
        <f t="shared" si="51"/>
        <v>192.10600000000005</v>
      </c>
      <c r="Y191" s="141">
        <f t="shared" si="51"/>
        <v>192.10600000000005</v>
      </c>
      <c r="Z191" s="141">
        <f t="shared" si="51"/>
        <v>192.10600000000005</v>
      </c>
      <c r="AA191" s="141">
        <f t="shared" si="51"/>
        <v>192.10600000000005</v>
      </c>
      <c r="AB191" s="141">
        <f t="shared" si="51"/>
        <v>192.10600000000005</v>
      </c>
      <c r="AC191" s="141">
        <f t="shared" si="51"/>
        <v>192.10600000000005</v>
      </c>
      <c r="AD191" s="141">
        <f t="shared" si="51"/>
        <v>192.10600000000005</v>
      </c>
      <c r="AE191" s="141">
        <f t="shared" si="51"/>
        <v>192.10600000000005</v>
      </c>
      <c r="AF191" s="141">
        <f t="shared" si="51"/>
        <v>192.10600000000005</v>
      </c>
      <c r="AG191" s="142">
        <f t="shared" si="51"/>
        <v>412.72299999999984</v>
      </c>
      <c r="AH191" s="56"/>
      <c r="AI191" s="57"/>
      <c r="AK191" s="58"/>
    </row>
    <row r="192" spans="1:37" ht="15.75" thickBot="1" x14ac:dyDescent="0.3">
      <c r="A192" s="28" t="s">
        <v>58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56"/>
      <c r="AI192" s="57"/>
      <c r="AK192" s="58"/>
    </row>
    <row r="193" spans="1:37" x14ac:dyDescent="0.25">
      <c r="A193" s="117" t="s">
        <v>195</v>
      </c>
      <c r="B193" s="143">
        <f t="shared" ref="B193:B198" si="52">AF193</f>
        <v>0.3</v>
      </c>
      <c r="C193" s="143">
        <v>0.3</v>
      </c>
      <c r="D193" s="143">
        <f t="shared" ref="D193:S198" si="53">C193</f>
        <v>0.3</v>
      </c>
      <c r="E193" s="143">
        <f t="shared" si="53"/>
        <v>0.3</v>
      </c>
      <c r="F193" s="143">
        <f t="shared" si="53"/>
        <v>0.3</v>
      </c>
      <c r="G193" s="143">
        <f t="shared" si="53"/>
        <v>0.3</v>
      </c>
      <c r="H193" s="143">
        <f t="shared" si="53"/>
        <v>0.3</v>
      </c>
      <c r="I193" s="143">
        <f t="shared" si="53"/>
        <v>0.3</v>
      </c>
      <c r="J193" s="143">
        <f t="shared" si="53"/>
        <v>0.3</v>
      </c>
      <c r="K193" s="143">
        <f t="shared" si="53"/>
        <v>0.3</v>
      </c>
      <c r="L193" s="143">
        <f t="shared" si="53"/>
        <v>0.3</v>
      </c>
      <c r="M193" s="143">
        <f t="shared" si="53"/>
        <v>0.3</v>
      </c>
      <c r="N193" s="143">
        <f t="shared" si="53"/>
        <v>0.3</v>
      </c>
      <c r="O193" s="143">
        <f t="shared" si="53"/>
        <v>0.3</v>
      </c>
      <c r="P193" s="143">
        <f t="shared" si="53"/>
        <v>0.3</v>
      </c>
      <c r="Q193" s="143">
        <f t="shared" si="53"/>
        <v>0.3</v>
      </c>
      <c r="R193" s="143">
        <f t="shared" si="53"/>
        <v>0.3</v>
      </c>
      <c r="S193" s="143">
        <f t="shared" si="53"/>
        <v>0.3</v>
      </c>
      <c r="T193" s="143">
        <f t="shared" ref="T193:AF198" si="54">S193</f>
        <v>0.3</v>
      </c>
      <c r="U193" s="143">
        <f t="shared" si="54"/>
        <v>0.3</v>
      </c>
      <c r="V193" s="143">
        <f t="shared" si="54"/>
        <v>0.3</v>
      </c>
      <c r="W193" s="143">
        <f t="shared" si="54"/>
        <v>0.3</v>
      </c>
      <c r="X193" s="143">
        <f t="shared" si="54"/>
        <v>0.3</v>
      </c>
      <c r="Y193" s="143">
        <f t="shared" si="54"/>
        <v>0.3</v>
      </c>
      <c r="Z193" s="143">
        <f t="shared" si="54"/>
        <v>0.3</v>
      </c>
      <c r="AA193" s="143">
        <f t="shared" si="54"/>
        <v>0.3</v>
      </c>
      <c r="AB193" s="143">
        <f t="shared" si="54"/>
        <v>0.3</v>
      </c>
      <c r="AC193" s="143">
        <f t="shared" si="54"/>
        <v>0.3</v>
      </c>
      <c r="AD193" s="143">
        <f t="shared" si="54"/>
        <v>0.3</v>
      </c>
      <c r="AE193" s="143">
        <f t="shared" si="54"/>
        <v>0.3</v>
      </c>
      <c r="AF193" s="143">
        <f t="shared" si="54"/>
        <v>0.3</v>
      </c>
      <c r="AG193" s="144">
        <v>2.4</v>
      </c>
      <c r="AH193" s="56"/>
      <c r="AI193" s="57"/>
      <c r="AK193" s="58"/>
    </row>
    <row r="194" spans="1:37" x14ac:dyDescent="0.25">
      <c r="A194" s="122" t="s">
        <v>196</v>
      </c>
      <c r="B194" s="137">
        <f t="shared" si="52"/>
        <v>0.4</v>
      </c>
      <c r="C194" s="137">
        <v>0.4</v>
      </c>
      <c r="D194" s="137">
        <f t="shared" si="53"/>
        <v>0.4</v>
      </c>
      <c r="E194" s="137">
        <f t="shared" si="53"/>
        <v>0.4</v>
      </c>
      <c r="F194" s="137">
        <f t="shared" si="53"/>
        <v>0.4</v>
      </c>
      <c r="G194" s="137">
        <f t="shared" si="53"/>
        <v>0.4</v>
      </c>
      <c r="H194" s="137">
        <f t="shared" si="53"/>
        <v>0.4</v>
      </c>
      <c r="I194" s="137">
        <f t="shared" si="53"/>
        <v>0.4</v>
      </c>
      <c r="J194" s="137">
        <f t="shared" si="53"/>
        <v>0.4</v>
      </c>
      <c r="K194" s="137">
        <f t="shared" si="53"/>
        <v>0.4</v>
      </c>
      <c r="L194" s="137">
        <f t="shared" si="53"/>
        <v>0.4</v>
      </c>
      <c r="M194" s="137">
        <f t="shared" si="53"/>
        <v>0.4</v>
      </c>
      <c r="N194" s="137">
        <f t="shared" si="53"/>
        <v>0.4</v>
      </c>
      <c r="O194" s="137">
        <f t="shared" si="53"/>
        <v>0.4</v>
      </c>
      <c r="P194" s="137">
        <f t="shared" si="53"/>
        <v>0.4</v>
      </c>
      <c r="Q194" s="137">
        <f t="shared" si="53"/>
        <v>0.4</v>
      </c>
      <c r="R194" s="137">
        <f t="shared" si="53"/>
        <v>0.4</v>
      </c>
      <c r="S194" s="137">
        <f t="shared" si="53"/>
        <v>0.4</v>
      </c>
      <c r="T194" s="137">
        <f t="shared" si="54"/>
        <v>0.4</v>
      </c>
      <c r="U194" s="137">
        <f t="shared" si="54"/>
        <v>0.4</v>
      </c>
      <c r="V194" s="137">
        <f t="shared" si="54"/>
        <v>0.4</v>
      </c>
      <c r="W194" s="137">
        <f>V194</f>
        <v>0.4</v>
      </c>
      <c r="X194" s="137">
        <f>W194</f>
        <v>0.4</v>
      </c>
      <c r="Y194" s="137">
        <f t="shared" si="54"/>
        <v>0.4</v>
      </c>
      <c r="Z194" s="137">
        <f t="shared" si="54"/>
        <v>0.4</v>
      </c>
      <c r="AA194" s="137">
        <f t="shared" si="54"/>
        <v>0.4</v>
      </c>
      <c r="AB194" s="137">
        <f t="shared" si="54"/>
        <v>0.4</v>
      </c>
      <c r="AC194" s="137">
        <f t="shared" si="54"/>
        <v>0.4</v>
      </c>
      <c r="AD194" s="137">
        <f t="shared" si="54"/>
        <v>0.4</v>
      </c>
      <c r="AE194" s="137">
        <f t="shared" si="54"/>
        <v>0.4</v>
      </c>
      <c r="AF194" s="137">
        <f t="shared" si="54"/>
        <v>0.4</v>
      </c>
      <c r="AG194" s="145">
        <v>2</v>
      </c>
      <c r="AH194" s="56"/>
      <c r="AI194" s="57"/>
      <c r="AK194" s="58"/>
    </row>
    <row r="195" spans="1:37" x14ac:dyDescent="0.25">
      <c r="A195" s="122" t="s">
        <v>197</v>
      </c>
      <c r="B195" s="137">
        <f t="shared" si="52"/>
        <v>1.5</v>
      </c>
      <c r="C195" s="137">
        <v>1.5</v>
      </c>
      <c r="D195" s="137">
        <f t="shared" si="53"/>
        <v>1.5</v>
      </c>
      <c r="E195" s="137">
        <f t="shared" si="53"/>
        <v>1.5</v>
      </c>
      <c r="F195" s="137">
        <f t="shared" si="53"/>
        <v>1.5</v>
      </c>
      <c r="G195" s="137">
        <f t="shared" si="53"/>
        <v>1.5</v>
      </c>
      <c r="H195" s="137">
        <f t="shared" si="53"/>
        <v>1.5</v>
      </c>
      <c r="I195" s="137">
        <f t="shared" si="53"/>
        <v>1.5</v>
      </c>
      <c r="J195" s="137">
        <f t="shared" si="53"/>
        <v>1.5</v>
      </c>
      <c r="K195" s="137">
        <f t="shared" si="53"/>
        <v>1.5</v>
      </c>
      <c r="L195" s="137">
        <f t="shared" si="53"/>
        <v>1.5</v>
      </c>
      <c r="M195" s="137">
        <f t="shared" si="53"/>
        <v>1.5</v>
      </c>
      <c r="N195" s="137">
        <f t="shared" si="53"/>
        <v>1.5</v>
      </c>
      <c r="O195" s="137">
        <f t="shared" si="53"/>
        <v>1.5</v>
      </c>
      <c r="P195" s="137">
        <f t="shared" si="53"/>
        <v>1.5</v>
      </c>
      <c r="Q195" s="137">
        <f t="shared" si="53"/>
        <v>1.5</v>
      </c>
      <c r="R195" s="137">
        <f t="shared" si="53"/>
        <v>1.5</v>
      </c>
      <c r="S195" s="137">
        <f t="shared" si="53"/>
        <v>1.5</v>
      </c>
      <c r="T195" s="137">
        <f t="shared" si="54"/>
        <v>1.5</v>
      </c>
      <c r="U195" s="137">
        <f t="shared" si="54"/>
        <v>1.5</v>
      </c>
      <c r="V195" s="137">
        <f t="shared" si="54"/>
        <v>1.5</v>
      </c>
      <c r="W195" s="137">
        <f t="shared" si="54"/>
        <v>1.5</v>
      </c>
      <c r="X195" s="137">
        <f t="shared" si="54"/>
        <v>1.5</v>
      </c>
      <c r="Y195" s="137">
        <f t="shared" si="54"/>
        <v>1.5</v>
      </c>
      <c r="Z195" s="137">
        <f t="shared" si="54"/>
        <v>1.5</v>
      </c>
      <c r="AA195" s="137">
        <f t="shared" si="54"/>
        <v>1.5</v>
      </c>
      <c r="AB195" s="137">
        <f t="shared" si="54"/>
        <v>1.5</v>
      </c>
      <c r="AC195" s="137">
        <f t="shared" si="54"/>
        <v>1.5</v>
      </c>
      <c r="AD195" s="137">
        <f t="shared" si="54"/>
        <v>1.5</v>
      </c>
      <c r="AE195" s="137">
        <f t="shared" si="54"/>
        <v>1.5</v>
      </c>
      <c r="AF195" s="137">
        <f t="shared" si="54"/>
        <v>1.5</v>
      </c>
      <c r="AG195" s="145">
        <v>1.5</v>
      </c>
      <c r="AH195" s="56"/>
      <c r="AI195" s="57"/>
      <c r="AK195" s="58"/>
    </row>
    <row r="196" spans="1:37" x14ac:dyDescent="0.25">
      <c r="A196" s="122" t="s">
        <v>198</v>
      </c>
      <c r="B196" s="137">
        <f t="shared" si="52"/>
        <v>0.3</v>
      </c>
      <c r="C196" s="137">
        <v>0.3</v>
      </c>
      <c r="D196" s="137">
        <f t="shared" si="53"/>
        <v>0.3</v>
      </c>
      <c r="E196" s="137">
        <f t="shared" si="53"/>
        <v>0.3</v>
      </c>
      <c r="F196" s="137">
        <f t="shared" si="53"/>
        <v>0.3</v>
      </c>
      <c r="G196" s="137">
        <f t="shared" si="53"/>
        <v>0.3</v>
      </c>
      <c r="H196" s="137">
        <f t="shared" si="53"/>
        <v>0.3</v>
      </c>
      <c r="I196" s="137">
        <f t="shared" si="53"/>
        <v>0.3</v>
      </c>
      <c r="J196" s="137">
        <f t="shared" si="53"/>
        <v>0.3</v>
      </c>
      <c r="K196" s="137">
        <f t="shared" si="53"/>
        <v>0.3</v>
      </c>
      <c r="L196" s="137">
        <f t="shared" si="53"/>
        <v>0.3</v>
      </c>
      <c r="M196" s="137">
        <f t="shared" si="53"/>
        <v>0.3</v>
      </c>
      <c r="N196" s="137">
        <f t="shared" si="53"/>
        <v>0.3</v>
      </c>
      <c r="O196" s="137">
        <f t="shared" si="53"/>
        <v>0.3</v>
      </c>
      <c r="P196" s="137">
        <f t="shared" si="53"/>
        <v>0.3</v>
      </c>
      <c r="Q196" s="137">
        <f t="shared" si="53"/>
        <v>0.3</v>
      </c>
      <c r="R196" s="137">
        <f t="shared" si="53"/>
        <v>0.3</v>
      </c>
      <c r="S196" s="137">
        <f t="shared" si="53"/>
        <v>0.3</v>
      </c>
      <c r="T196" s="137">
        <f t="shared" si="54"/>
        <v>0.3</v>
      </c>
      <c r="U196" s="137">
        <f t="shared" si="54"/>
        <v>0.3</v>
      </c>
      <c r="V196" s="137">
        <f t="shared" si="54"/>
        <v>0.3</v>
      </c>
      <c r="W196" s="137">
        <f t="shared" si="54"/>
        <v>0.3</v>
      </c>
      <c r="X196" s="137">
        <f t="shared" si="54"/>
        <v>0.3</v>
      </c>
      <c r="Y196" s="137">
        <f t="shared" si="54"/>
        <v>0.3</v>
      </c>
      <c r="Z196" s="137">
        <f t="shared" si="54"/>
        <v>0.3</v>
      </c>
      <c r="AA196" s="137">
        <f t="shared" si="54"/>
        <v>0.3</v>
      </c>
      <c r="AB196" s="137">
        <f t="shared" si="54"/>
        <v>0.3</v>
      </c>
      <c r="AC196" s="137">
        <f t="shared" si="54"/>
        <v>0.3</v>
      </c>
      <c r="AD196" s="137">
        <f t="shared" si="54"/>
        <v>0.3</v>
      </c>
      <c r="AE196" s="137">
        <f t="shared" si="54"/>
        <v>0.3</v>
      </c>
      <c r="AF196" s="137">
        <f t="shared" si="54"/>
        <v>0.3</v>
      </c>
      <c r="AG196" s="145">
        <v>1</v>
      </c>
      <c r="AH196" s="56"/>
      <c r="AI196" s="57"/>
      <c r="AK196" s="58"/>
    </row>
    <row r="197" spans="1:37" x14ac:dyDescent="0.25">
      <c r="A197" s="122" t="s">
        <v>199</v>
      </c>
      <c r="B197" s="137">
        <f t="shared" si="52"/>
        <v>0.4</v>
      </c>
      <c r="C197" s="137">
        <v>0.4</v>
      </c>
      <c r="D197" s="137">
        <f t="shared" si="53"/>
        <v>0.4</v>
      </c>
      <c r="E197" s="137">
        <f t="shared" si="53"/>
        <v>0.4</v>
      </c>
      <c r="F197" s="137">
        <f t="shared" si="53"/>
        <v>0.4</v>
      </c>
      <c r="G197" s="137">
        <f t="shared" si="53"/>
        <v>0.4</v>
      </c>
      <c r="H197" s="137">
        <f t="shared" si="53"/>
        <v>0.4</v>
      </c>
      <c r="I197" s="137">
        <f t="shared" si="53"/>
        <v>0.4</v>
      </c>
      <c r="J197" s="137">
        <f t="shared" si="53"/>
        <v>0.4</v>
      </c>
      <c r="K197" s="137">
        <f t="shared" si="53"/>
        <v>0.4</v>
      </c>
      <c r="L197" s="137">
        <f t="shared" si="53"/>
        <v>0.4</v>
      </c>
      <c r="M197" s="137">
        <f t="shared" si="53"/>
        <v>0.4</v>
      </c>
      <c r="N197" s="137">
        <f t="shared" si="53"/>
        <v>0.4</v>
      </c>
      <c r="O197" s="137">
        <f t="shared" si="53"/>
        <v>0.4</v>
      </c>
      <c r="P197" s="137">
        <f t="shared" si="53"/>
        <v>0.4</v>
      </c>
      <c r="Q197" s="137">
        <f t="shared" si="53"/>
        <v>0.4</v>
      </c>
      <c r="R197" s="137">
        <f t="shared" si="53"/>
        <v>0.4</v>
      </c>
      <c r="S197" s="137">
        <f t="shared" si="53"/>
        <v>0.4</v>
      </c>
      <c r="T197" s="137">
        <f t="shared" si="54"/>
        <v>0.4</v>
      </c>
      <c r="U197" s="137">
        <f t="shared" si="54"/>
        <v>0.4</v>
      </c>
      <c r="V197" s="137">
        <f t="shared" si="54"/>
        <v>0.4</v>
      </c>
      <c r="W197" s="137">
        <f t="shared" si="54"/>
        <v>0.4</v>
      </c>
      <c r="X197" s="137">
        <f t="shared" si="54"/>
        <v>0.4</v>
      </c>
      <c r="Y197" s="137">
        <f t="shared" si="54"/>
        <v>0.4</v>
      </c>
      <c r="Z197" s="137">
        <f t="shared" si="54"/>
        <v>0.4</v>
      </c>
      <c r="AA197" s="137">
        <f t="shared" si="54"/>
        <v>0.4</v>
      </c>
      <c r="AB197" s="137">
        <f t="shared" si="54"/>
        <v>0.4</v>
      </c>
      <c r="AC197" s="137">
        <f t="shared" si="54"/>
        <v>0.4</v>
      </c>
      <c r="AD197" s="137">
        <f t="shared" si="54"/>
        <v>0.4</v>
      </c>
      <c r="AE197" s="137">
        <f t="shared" si="54"/>
        <v>0.4</v>
      </c>
      <c r="AF197" s="137">
        <f t="shared" si="54"/>
        <v>0.4</v>
      </c>
      <c r="AG197" s="145">
        <v>1</v>
      </c>
      <c r="AH197" s="56"/>
      <c r="AI197" s="57"/>
      <c r="AK197" s="58"/>
    </row>
    <row r="198" spans="1:37" ht="15.75" thickBot="1" x14ac:dyDescent="0.3">
      <c r="A198" s="124" t="s">
        <v>200</v>
      </c>
      <c r="B198" s="146">
        <f t="shared" si="52"/>
        <v>0.64</v>
      </c>
      <c r="C198" s="146">
        <v>0.64</v>
      </c>
      <c r="D198" s="146">
        <f t="shared" si="53"/>
        <v>0.64</v>
      </c>
      <c r="E198" s="146">
        <f t="shared" si="53"/>
        <v>0.64</v>
      </c>
      <c r="F198" s="146">
        <f t="shared" si="53"/>
        <v>0.64</v>
      </c>
      <c r="G198" s="146">
        <f t="shared" si="53"/>
        <v>0.64</v>
      </c>
      <c r="H198" s="146">
        <f t="shared" si="53"/>
        <v>0.64</v>
      </c>
      <c r="I198" s="146">
        <f t="shared" si="53"/>
        <v>0.64</v>
      </c>
      <c r="J198" s="146">
        <f t="shared" si="53"/>
        <v>0.64</v>
      </c>
      <c r="K198" s="146">
        <f t="shared" si="53"/>
        <v>0.64</v>
      </c>
      <c r="L198" s="146">
        <f t="shared" si="53"/>
        <v>0.64</v>
      </c>
      <c r="M198" s="146">
        <f t="shared" si="53"/>
        <v>0.64</v>
      </c>
      <c r="N198" s="146">
        <f t="shared" si="53"/>
        <v>0.64</v>
      </c>
      <c r="O198" s="146">
        <f t="shared" si="53"/>
        <v>0.64</v>
      </c>
      <c r="P198" s="146">
        <f t="shared" si="53"/>
        <v>0.64</v>
      </c>
      <c r="Q198" s="146">
        <f t="shared" si="53"/>
        <v>0.64</v>
      </c>
      <c r="R198" s="146">
        <f t="shared" si="53"/>
        <v>0.64</v>
      </c>
      <c r="S198" s="146">
        <f t="shared" si="53"/>
        <v>0.64</v>
      </c>
      <c r="T198" s="146">
        <f t="shared" si="54"/>
        <v>0.64</v>
      </c>
      <c r="U198" s="146">
        <f t="shared" si="54"/>
        <v>0.64</v>
      </c>
      <c r="V198" s="146">
        <f t="shared" si="54"/>
        <v>0.64</v>
      </c>
      <c r="W198" s="146">
        <f t="shared" si="54"/>
        <v>0.64</v>
      </c>
      <c r="X198" s="146">
        <f t="shared" si="54"/>
        <v>0.64</v>
      </c>
      <c r="Y198" s="146">
        <f t="shared" si="54"/>
        <v>0.64</v>
      </c>
      <c r="Z198" s="146">
        <f t="shared" si="54"/>
        <v>0.64</v>
      </c>
      <c r="AA198" s="146">
        <f t="shared" si="54"/>
        <v>0.64</v>
      </c>
      <c r="AB198" s="146">
        <f t="shared" si="54"/>
        <v>0.64</v>
      </c>
      <c r="AC198" s="146">
        <f t="shared" si="54"/>
        <v>0.64</v>
      </c>
      <c r="AD198" s="146">
        <f t="shared" si="54"/>
        <v>0.64</v>
      </c>
      <c r="AE198" s="146">
        <f t="shared" si="54"/>
        <v>0.64</v>
      </c>
      <c r="AF198" s="146">
        <f t="shared" si="54"/>
        <v>0.64</v>
      </c>
      <c r="AG198" s="147">
        <v>0.66</v>
      </c>
      <c r="AH198" s="56"/>
      <c r="AI198" s="57"/>
    </row>
    <row r="199" spans="1:37" ht="15.75" thickBot="1" x14ac:dyDescent="0.3">
      <c r="A199" s="148" t="s">
        <v>58</v>
      </c>
      <c r="B199" s="149">
        <f>SUM(B193:B198)</f>
        <v>3.54</v>
      </c>
      <c r="C199" s="149">
        <f>SUM(C193:C198)</f>
        <v>3.54</v>
      </c>
      <c r="D199" s="149">
        <f t="shared" ref="D199:L199" si="55">SUM(D193:D198)</f>
        <v>3.54</v>
      </c>
      <c r="E199" s="149">
        <f t="shared" si="55"/>
        <v>3.54</v>
      </c>
      <c r="F199" s="149">
        <f t="shared" si="55"/>
        <v>3.54</v>
      </c>
      <c r="G199" s="149">
        <f t="shared" si="55"/>
        <v>3.54</v>
      </c>
      <c r="H199" s="149">
        <f t="shared" si="55"/>
        <v>3.54</v>
      </c>
      <c r="I199" s="149">
        <f t="shared" si="55"/>
        <v>3.54</v>
      </c>
      <c r="J199" s="149">
        <f t="shared" si="55"/>
        <v>3.54</v>
      </c>
      <c r="K199" s="149">
        <f t="shared" si="55"/>
        <v>3.54</v>
      </c>
      <c r="L199" s="149">
        <f t="shared" si="55"/>
        <v>3.54</v>
      </c>
      <c r="M199" s="149">
        <f>SUM(M193:M198)</f>
        <v>3.54</v>
      </c>
      <c r="N199" s="149">
        <f t="shared" ref="N199:S199" si="56">SUM(N193:N198)</f>
        <v>3.54</v>
      </c>
      <c r="O199" s="149">
        <f t="shared" si="56"/>
        <v>3.54</v>
      </c>
      <c r="P199" s="149">
        <f t="shared" si="56"/>
        <v>3.54</v>
      </c>
      <c r="Q199" s="149">
        <f t="shared" si="56"/>
        <v>3.54</v>
      </c>
      <c r="R199" s="149">
        <f t="shared" si="56"/>
        <v>3.54</v>
      </c>
      <c r="S199" s="149">
        <f t="shared" si="56"/>
        <v>3.54</v>
      </c>
      <c r="T199" s="149">
        <f>SUM(T193:T198)</f>
        <v>3.54</v>
      </c>
      <c r="U199" s="149">
        <f t="shared" ref="U199:AG199" si="57">SUM(U193:U198)</f>
        <v>3.54</v>
      </c>
      <c r="V199" s="149">
        <f t="shared" si="57"/>
        <v>3.54</v>
      </c>
      <c r="W199" s="149">
        <f t="shared" si="57"/>
        <v>3.54</v>
      </c>
      <c r="X199" s="149">
        <f t="shared" si="57"/>
        <v>3.54</v>
      </c>
      <c r="Y199" s="149">
        <f t="shared" si="57"/>
        <v>3.54</v>
      </c>
      <c r="Z199" s="149">
        <f t="shared" si="57"/>
        <v>3.54</v>
      </c>
      <c r="AA199" s="149">
        <f t="shared" si="57"/>
        <v>3.54</v>
      </c>
      <c r="AB199" s="149">
        <f t="shared" si="57"/>
        <v>3.54</v>
      </c>
      <c r="AC199" s="149">
        <f t="shared" si="57"/>
        <v>3.54</v>
      </c>
      <c r="AD199" s="149">
        <f t="shared" si="57"/>
        <v>3.54</v>
      </c>
      <c r="AE199" s="149">
        <f t="shared" si="57"/>
        <v>3.54</v>
      </c>
      <c r="AF199" s="149">
        <f t="shared" si="57"/>
        <v>3.54</v>
      </c>
      <c r="AG199" s="150">
        <f t="shared" si="57"/>
        <v>8.56</v>
      </c>
      <c r="AH199" s="56"/>
      <c r="AI199" s="57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2"/>
      <c r="AH200" s="47"/>
    </row>
    <row r="201" spans="1:37" x14ac:dyDescent="0.25">
      <c r="A201" s="95" t="s">
        <v>201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6"/>
      <c r="AI201" s="57"/>
    </row>
    <row r="202" spans="1:37" x14ac:dyDescent="0.25">
      <c r="A202" s="153" t="s">
        <v>202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x14ac:dyDescent="0.25">
      <c r="A204" s="99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6"/>
      <c r="AI204" s="57"/>
    </row>
    <row r="205" spans="1:37" ht="15.75" thickBot="1" x14ac:dyDescent="0.3">
      <c r="A205" s="159" t="s">
        <v>205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6"/>
      <c r="AI205" s="57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206</v>
      </c>
      <c r="B208" s="163">
        <f>MAX(G75:N75)</f>
        <v>3.54</v>
      </c>
      <c r="C208" s="164">
        <f>INDEX(G9:N9,1,MATCH(MAX(G75:N75),G75:N75,0))</f>
        <v>0.20833333333333301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new_sample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219" t="s">
        <v>207</v>
      </c>
      <c r="B210" s="219"/>
      <c r="C210" s="47"/>
      <c r="D210" s="165" t="e">
        <f ca="1">"Pie Chart of Daily Peak Demand(Inclusive of Export) of Nepal ("&amp;A4&amp;" "&amp;B4&amp;")"</f>
        <v>#VALUE!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e">
        <f ca="1">"Daily Load Curve(Excluding of Export) of Nepal ("&amp;A4&amp;" "&amp;B4&amp;")"</f>
        <v>#VALUE!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208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209</v>
      </c>
      <c r="T212" s="190">
        <v>0</v>
      </c>
      <c r="U212" s="170">
        <v>4.1666666666666664E-2</v>
      </c>
      <c r="V212" s="171">
        <v>8.3333333333333301E-2</v>
      </c>
      <c r="W212" s="171">
        <v>0.125</v>
      </c>
      <c r="X212" s="171">
        <v>0.16666666666666699</v>
      </c>
      <c r="Y212" s="171">
        <v>0.20833333333333301</v>
      </c>
      <c r="Z212" s="171">
        <v>0.22916666666666666</v>
      </c>
      <c r="AA212" s="171">
        <v>0.25</v>
      </c>
      <c r="AB212" s="171">
        <v>0.27083333333333331</v>
      </c>
      <c r="AC212" s="171">
        <v>0.29166666666666669</v>
      </c>
      <c r="AD212" s="171">
        <v>0.3125</v>
      </c>
      <c r="AE212" s="172">
        <v>0.33333333333333331</v>
      </c>
      <c r="AF212" s="172">
        <v>0.375</v>
      </c>
      <c r="AG212" s="172">
        <v>0.41666666666666702</v>
      </c>
      <c r="AH212" s="172">
        <v>0.45833333333333298</v>
      </c>
      <c r="AI212" s="172">
        <v>0.5</v>
      </c>
      <c r="AJ212" s="172">
        <v>0.54166666666666696</v>
      </c>
      <c r="AK212" s="172">
        <v>0.58333333333333304</v>
      </c>
      <c r="AL212" s="172">
        <v>0.625</v>
      </c>
      <c r="AM212" s="172">
        <v>0.66666666666666696</v>
      </c>
      <c r="AN212" s="172">
        <v>0.70833333333333304</v>
      </c>
      <c r="AO212" s="172">
        <v>0.72916666666666663</v>
      </c>
      <c r="AP212" s="172">
        <v>0.75</v>
      </c>
      <c r="AQ212" s="172">
        <v>0.77083333333333337</v>
      </c>
      <c r="AR212" s="172">
        <v>0.79166666666666663</v>
      </c>
      <c r="AS212" s="172">
        <v>0.8125</v>
      </c>
      <c r="AT212" s="171">
        <v>0.83333333333333337</v>
      </c>
      <c r="AU212" s="171">
        <v>0.85416666666666663</v>
      </c>
      <c r="AV212" s="171">
        <v>0.875</v>
      </c>
      <c r="AW212" s="171">
        <v>0.91666666666666696</v>
      </c>
      <c r="AX212" s="171">
        <v>0.95833333333333304</v>
      </c>
    </row>
    <row r="213" spans="1:50" x14ac:dyDescent="0.25">
      <c r="A213" s="166" t="s">
        <v>210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211</v>
      </c>
      <c r="T213" s="173">
        <f t="shared" ref="T213:AX213" si="58">B75</f>
        <v>3.54</v>
      </c>
      <c r="U213" s="173">
        <f t="shared" si="58"/>
        <v>3.54</v>
      </c>
      <c r="V213" s="173">
        <f t="shared" si="58"/>
        <v>3.54</v>
      </c>
      <c r="W213" s="173">
        <f t="shared" si="58"/>
        <v>3.54</v>
      </c>
      <c r="X213" s="173">
        <f t="shared" si="58"/>
        <v>3.54</v>
      </c>
      <c r="Y213" s="173">
        <f t="shared" si="58"/>
        <v>3.54</v>
      </c>
      <c r="Z213" s="173">
        <f t="shared" si="58"/>
        <v>3.54</v>
      </c>
      <c r="AA213" s="173">
        <f t="shared" si="58"/>
        <v>3.54</v>
      </c>
      <c r="AB213" s="173">
        <f t="shared" si="58"/>
        <v>3.54</v>
      </c>
      <c r="AC213" s="173">
        <f t="shared" si="58"/>
        <v>3.54</v>
      </c>
      <c r="AD213" s="173">
        <f t="shared" si="58"/>
        <v>3.54</v>
      </c>
      <c r="AE213" s="173">
        <f t="shared" si="58"/>
        <v>3.54</v>
      </c>
      <c r="AF213" s="173">
        <f t="shared" si="58"/>
        <v>3.54</v>
      </c>
      <c r="AG213" s="173">
        <f t="shared" si="58"/>
        <v>3.54</v>
      </c>
      <c r="AH213" s="173">
        <f t="shared" si="58"/>
        <v>3.54</v>
      </c>
      <c r="AI213" s="173">
        <f t="shared" si="58"/>
        <v>3.54</v>
      </c>
      <c r="AJ213" s="173">
        <f t="shared" si="58"/>
        <v>3.54</v>
      </c>
      <c r="AK213" s="173">
        <f t="shared" si="58"/>
        <v>3.54</v>
      </c>
      <c r="AL213" s="173">
        <f t="shared" si="58"/>
        <v>3.54</v>
      </c>
      <c r="AM213" s="173">
        <f t="shared" si="58"/>
        <v>3.54</v>
      </c>
      <c r="AN213" s="173">
        <f t="shared" si="58"/>
        <v>3.54</v>
      </c>
      <c r="AO213" s="173">
        <f t="shared" si="58"/>
        <v>3.54</v>
      </c>
      <c r="AP213" s="173">
        <f t="shared" si="58"/>
        <v>3.54</v>
      </c>
      <c r="AQ213" s="173">
        <f t="shared" si="58"/>
        <v>3.54</v>
      </c>
      <c r="AR213" s="173">
        <f t="shared" si="58"/>
        <v>3.54</v>
      </c>
      <c r="AS213" s="173">
        <f t="shared" si="58"/>
        <v>3.54</v>
      </c>
      <c r="AT213" s="173">
        <f t="shared" si="58"/>
        <v>3.54</v>
      </c>
      <c r="AU213" s="173">
        <f t="shared" si="58"/>
        <v>3.54</v>
      </c>
      <c r="AV213" s="173">
        <f t="shared" si="58"/>
        <v>3.54</v>
      </c>
      <c r="AW213" s="173">
        <f t="shared" si="58"/>
        <v>3.54</v>
      </c>
      <c r="AX213" s="173">
        <f t="shared" si="58"/>
        <v>3.54</v>
      </c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7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x14ac:dyDescent="0.25">
      <c r="A234" s="175" t="s">
        <v>201</v>
      </c>
      <c r="B234" s="176">
        <f t="shared" ref="B234:AE234" si="59">C198</f>
        <v>0.64</v>
      </c>
      <c r="C234" s="176">
        <f t="shared" si="59"/>
        <v>0.64</v>
      </c>
      <c r="D234" s="176">
        <f t="shared" si="59"/>
        <v>0.64</v>
      </c>
      <c r="E234" s="176">
        <f t="shared" si="59"/>
        <v>0.64</v>
      </c>
      <c r="F234" s="176">
        <f t="shared" si="59"/>
        <v>0.64</v>
      </c>
      <c r="G234" s="176">
        <f t="shared" si="59"/>
        <v>0.64</v>
      </c>
      <c r="H234" s="176">
        <f t="shared" si="59"/>
        <v>0.64</v>
      </c>
      <c r="I234" s="176">
        <f t="shared" si="59"/>
        <v>0.64</v>
      </c>
      <c r="J234" s="176">
        <f t="shared" si="59"/>
        <v>0.64</v>
      </c>
      <c r="K234" s="176">
        <f t="shared" si="59"/>
        <v>0.64</v>
      </c>
      <c r="L234" s="176">
        <f t="shared" si="59"/>
        <v>0.64</v>
      </c>
      <c r="M234" s="176">
        <f t="shared" si="59"/>
        <v>0.64</v>
      </c>
      <c r="N234" s="176">
        <f t="shared" si="59"/>
        <v>0.64</v>
      </c>
      <c r="O234" s="176">
        <f t="shared" si="59"/>
        <v>0.64</v>
      </c>
      <c r="P234" s="176">
        <f t="shared" si="59"/>
        <v>0.64</v>
      </c>
      <c r="Q234" s="176">
        <f t="shared" si="59"/>
        <v>0.64</v>
      </c>
      <c r="R234" s="176">
        <f t="shared" si="59"/>
        <v>0.64</v>
      </c>
      <c r="S234" s="176">
        <f t="shared" si="59"/>
        <v>0.64</v>
      </c>
      <c r="T234" s="176">
        <f t="shared" si="59"/>
        <v>0.64</v>
      </c>
      <c r="U234" s="176">
        <f t="shared" si="59"/>
        <v>0.64</v>
      </c>
      <c r="V234" s="176">
        <f t="shared" si="59"/>
        <v>0.64</v>
      </c>
      <c r="W234" s="176">
        <f t="shared" si="59"/>
        <v>0.64</v>
      </c>
      <c r="X234" s="176">
        <f t="shared" si="59"/>
        <v>0.64</v>
      </c>
      <c r="Y234" s="176">
        <f t="shared" si="59"/>
        <v>0.64</v>
      </c>
      <c r="Z234" s="176">
        <f t="shared" si="59"/>
        <v>0.64</v>
      </c>
      <c r="AA234" s="176">
        <f t="shared" si="59"/>
        <v>0.64</v>
      </c>
      <c r="AB234" s="176">
        <f t="shared" si="59"/>
        <v>0.64</v>
      </c>
      <c r="AC234" s="176">
        <f t="shared" si="59"/>
        <v>0.64</v>
      </c>
      <c r="AD234" s="176">
        <f t="shared" si="59"/>
        <v>0.64</v>
      </c>
      <c r="AE234" s="176">
        <f t="shared" si="59"/>
        <v>0.64</v>
      </c>
      <c r="AF234" s="176">
        <f>B198</f>
        <v>0.64</v>
      </c>
      <c r="AG234" s="47"/>
      <c r="AH234" s="47"/>
    </row>
    <row r="235" spans="1:34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0">IF(C202&lt;100,"",C202-520)</f>
        <v/>
      </c>
      <c r="D235" s="120" t="str">
        <f t="shared" si="60"/>
        <v/>
      </c>
      <c r="E235" s="120" t="str">
        <f t="shared" si="60"/>
        <v/>
      </c>
      <c r="F235" s="120" t="str">
        <f t="shared" si="60"/>
        <v/>
      </c>
      <c r="G235" s="120" t="str">
        <f t="shared" si="60"/>
        <v/>
      </c>
      <c r="H235" s="120" t="str">
        <f t="shared" si="60"/>
        <v/>
      </c>
      <c r="I235" s="120" t="str">
        <f t="shared" si="60"/>
        <v/>
      </c>
      <c r="J235" s="120" t="str">
        <f t="shared" si="60"/>
        <v/>
      </c>
      <c r="K235" s="120" t="str">
        <f t="shared" si="60"/>
        <v/>
      </c>
      <c r="L235" s="120" t="str">
        <f t="shared" si="60"/>
        <v/>
      </c>
      <c r="M235" s="120" t="str">
        <f t="shared" si="60"/>
        <v/>
      </c>
      <c r="N235" s="120" t="str">
        <f t="shared" si="60"/>
        <v/>
      </c>
      <c r="O235" s="120" t="str">
        <f t="shared" si="60"/>
        <v/>
      </c>
      <c r="P235" s="120" t="str">
        <f t="shared" si="60"/>
        <v/>
      </c>
      <c r="Q235" s="120" t="str">
        <f t="shared" si="60"/>
        <v/>
      </c>
      <c r="R235" s="120" t="str">
        <f t="shared" si="60"/>
        <v/>
      </c>
      <c r="S235" s="120" t="str">
        <f t="shared" si="60"/>
        <v/>
      </c>
      <c r="T235" s="120" t="str">
        <f t="shared" si="60"/>
        <v/>
      </c>
      <c r="U235" s="120" t="str">
        <f t="shared" si="60"/>
        <v/>
      </c>
      <c r="V235" s="120" t="str">
        <f t="shared" si="60"/>
        <v/>
      </c>
      <c r="W235" s="120" t="str">
        <f t="shared" si="60"/>
        <v/>
      </c>
      <c r="X235" s="120" t="str">
        <f t="shared" si="60"/>
        <v/>
      </c>
      <c r="Y235" s="120" t="str">
        <f t="shared" si="60"/>
        <v/>
      </c>
      <c r="Z235" s="120" t="str">
        <f t="shared" si="60"/>
        <v/>
      </c>
      <c r="AA235" s="120" t="str">
        <f t="shared" si="60"/>
        <v/>
      </c>
      <c r="AB235" s="120" t="str">
        <f t="shared" si="60"/>
        <v/>
      </c>
      <c r="AC235" s="120" t="str">
        <f t="shared" si="60"/>
        <v/>
      </c>
      <c r="AD235" s="120" t="str">
        <f t="shared" si="60"/>
        <v/>
      </c>
      <c r="AE235" s="120" t="str">
        <f t="shared" si="60"/>
        <v/>
      </c>
      <c r="AF235" s="120" t="str">
        <f t="shared" si="60"/>
        <v/>
      </c>
      <c r="AG235" s="47"/>
      <c r="AH235" s="47"/>
    </row>
    <row r="236" spans="1:34" x14ac:dyDescent="0.25">
      <c r="A236" s="120" t="str">
        <f>A203</f>
        <v>MMRS</v>
      </c>
      <c r="B236" s="120" t="str">
        <f t="shared" ref="B236:AF236" si="61">IF(B203&lt;100,"",B203-620)</f>
        <v/>
      </c>
      <c r="C236" s="120" t="str">
        <f t="shared" si="61"/>
        <v/>
      </c>
      <c r="D236" s="120" t="str">
        <f t="shared" si="61"/>
        <v/>
      </c>
      <c r="E236" s="120" t="str">
        <f t="shared" si="61"/>
        <v/>
      </c>
      <c r="F236" s="120" t="str">
        <f t="shared" si="61"/>
        <v/>
      </c>
      <c r="G236" s="120" t="str">
        <f t="shared" si="61"/>
        <v/>
      </c>
      <c r="H236" s="120" t="str">
        <f t="shared" si="61"/>
        <v/>
      </c>
      <c r="I236" s="120" t="str">
        <f t="shared" si="61"/>
        <v/>
      </c>
      <c r="J236" s="120" t="str">
        <f t="shared" si="61"/>
        <v/>
      </c>
      <c r="K236" s="120" t="str">
        <f t="shared" si="61"/>
        <v/>
      </c>
      <c r="L236" s="120" t="str">
        <f t="shared" si="61"/>
        <v/>
      </c>
      <c r="M236" s="120" t="str">
        <f t="shared" si="61"/>
        <v/>
      </c>
      <c r="N236" s="120" t="str">
        <f t="shared" si="61"/>
        <v/>
      </c>
      <c r="O236" s="120" t="str">
        <f t="shared" si="61"/>
        <v/>
      </c>
      <c r="P236" s="120" t="str">
        <f t="shared" si="61"/>
        <v/>
      </c>
      <c r="Q236" s="120" t="str">
        <f t="shared" si="61"/>
        <v/>
      </c>
      <c r="R236" s="120" t="str">
        <f t="shared" si="61"/>
        <v/>
      </c>
      <c r="S236" s="120" t="str">
        <f t="shared" si="61"/>
        <v/>
      </c>
      <c r="T236" s="120" t="str">
        <f t="shared" si="61"/>
        <v/>
      </c>
      <c r="U236" s="120" t="str">
        <f t="shared" si="61"/>
        <v/>
      </c>
      <c r="V236" s="120" t="str">
        <f t="shared" si="61"/>
        <v/>
      </c>
      <c r="W236" s="120" t="str">
        <f t="shared" si="61"/>
        <v/>
      </c>
      <c r="X236" s="120" t="str">
        <f t="shared" si="61"/>
        <v/>
      </c>
      <c r="Y236" s="120" t="str">
        <f t="shared" si="61"/>
        <v/>
      </c>
      <c r="Z236" s="120" t="str">
        <f t="shared" si="61"/>
        <v/>
      </c>
      <c r="AA236" s="120" t="str">
        <f t="shared" si="61"/>
        <v/>
      </c>
      <c r="AB236" s="120" t="str">
        <f t="shared" si="61"/>
        <v/>
      </c>
      <c r="AC236" s="120" t="str">
        <f t="shared" si="61"/>
        <v/>
      </c>
      <c r="AD236" s="120" t="str">
        <f t="shared" si="61"/>
        <v/>
      </c>
      <c r="AE236" s="120" t="str">
        <f t="shared" si="61"/>
        <v/>
      </c>
      <c r="AF236" s="120" t="str">
        <f t="shared" si="61"/>
        <v/>
      </c>
      <c r="AG236" s="47"/>
      <c r="AH236" s="47"/>
    </row>
    <row r="237" spans="1:34" x14ac:dyDescent="0.25">
      <c r="A237" s="120" t="str">
        <f>A204</f>
        <v>MRS</v>
      </c>
      <c r="B237" s="120" t="str">
        <f t="shared" ref="B237:AF237" si="62">IF(B204&lt;100,"",B204-330)</f>
        <v/>
      </c>
      <c r="C237" s="120" t="str">
        <f t="shared" si="62"/>
        <v/>
      </c>
      <c r="D237" s="120" t="str">
        <f t="shared" si="62"/>
        <v/>
      </c>
      <c r="E237" s="120" t="str">
        <f t="shared" si="62"/>
        <v/>
      </c>
      <c r="F237" s="120" t="str">
        <f t="shared" si="62"/>
        <v/>
      </c>
      <c r="G237" s="120" t="str">
        <f t="shared" si="62"/>
        <v/>
      </c>
      <c r="H237" s="120" t="str">
        <f t="shared" si="62"/>
        <v/>
      </c>
      <c r="I237" s="120" t="str">
        <f t="shared" si="62"/>
        <v/>
      </c>
      <c r="J237" s="120" t="str">
        <f t="shared" si="62"/>
        <v/>
      </c>
      <c r="K237" s="120" t="str">
        <f t="shared" si="62"/>
        <v/>
      </c>
      <c r="L237" s="120" t="str">
        <f t="shared" si="62"/>
        <v/>
      </c>
      <c r="M237" s="120" t="str">
        <f t="shared" si="62"/>
        <v/>
      </c>
      <c r="N237" s="120" t="str">
        <f t="shared" si="62"/>
        <v/>
      </c>
      <c r="O237" s="120" t="str">
        <f t="shared" si="62"/>
        <v/>
      </c>
      <c r="P237" s="120" t="str">
        <f t="shared" si="62"/>
        <v/>
      </c>
      <c r="Q237" s="120" t="str">
        <f t="shared" si="62"/>
        <v/>
      </c>
      <c r="R237" s="120" t="str">
        <f t="shared" si="62"/>
        <v/>
      </c>
      <c r="S237" s="120" t="str">
        <f t="shared" si="62"/>
        <v/>
      </c>
      <c r="T237" s="120" t="str">
        <f t="shared" si="62"/>
        <v/>
      </c>
      <c r="U237" s="120" t="str">
        <f t="shared" si="62"/>
        <v/>
      </c>
      <c r="V237" s="120" t="str">
        <f t="shared" si="62"/>
        <v/>
      </c>
      <c r="W237" s="120" t="str">
        <f t="shared" si="62"/>
        <v/>
      </c>
      <c r="X237" s="120" t="str">
        <f t="shared" si="62"/>
        <v/>
      </c>
      <c r="Y237" s="120" t="str">
        <f t="shared" si="62"/>
        <v/>
      </c>
      <c r="Z237" s="120" t="str">
        <f t="shared" si="62"/>
        <v/>
      </c>
      <c r="AA237" s="120" t="str">
        <f t="shared" si="62"/>
        <v/>
      </c>
      <c r="AB237" s="120" t="str">
        <f t="shared" si="62"/>
        <v/>
      </c>
      <c r="AC237" s="120" t="str">
        <f t="shared" si="62"/>
        <v/>
      </c>
      <c r="AD237" s="120" t="str">
        <f t="shared" si="62"/>
        <v/>
      </c>
      <c r="AE237" s="120" t="str">
        <f t="shared" si="62"/>
        <v/>
      </c>
      <c r="AF237" s="120" t="str">
        <f t="shared" si="62"/>
        <v/>
      </c>
      <c r="AG237" s="47"/>
      <c r="AH237" s="47"/>
    </row>
    <row r="238" spans="1:34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3">IF(C205&lt;100,"",C205-1500)</f>
        <v/>
      </c>
      <c r="D238" s="120" t="str">
        <f t="shared" si="63"/>
        <v/>
      </c>
      <c r="E238" s="120" t="str">
        <f t="shared" si="63"/>
        <v/>
      </c>
      <c r="F238" s="120" t="str">
        <f t="shared" si="63"/>
        <v/>
      </c>
      <c r="G238" s="120" t="str">
        <f t="shared" si="63"/>
        <v/>
      </c>
      <c r="H238" s="120" t="str">
        <f t="shared" si="63"/>
        <v/>
      </c>
      <c r="I238" s="120" t="str">
        <f t="shared" si="63"/>
        <v/>
      </c>
      <c r="J238" s="120" t="str">
        <f t="shared" si="63"/>
        <v/>
      </c>
      <c r="K238" s="120" t="str">
        <f t="shared" si="63"/>
        <v/>
      </c>
      <c r="L238" s="120" t="str">
        <f t="shared" si="63"/>
        <v/>
      </c>
      <c r="M238" s="120" t="str">
        <f t="shared" si="63"/>
        <v/>
      </c>
      <c r="N238" s="120" t="str">
        <f t="shared" si="63"/>
        <v/>
      </c>
      <c r="O238" s="120" t="str">
        <f t="shared" si="63"/>
        <v/>
      </c>
      <c r="P238" s="120" t="str">
        <f t="shared" si="63"/>
        <v/>
      </c>
      <c r="Q238" s="120" t="str">
        <f t="shared" si="63"/>
        <v/>
      </c>
      <c r="R238" s="120" t="str">
        <f t="shared" si="63"/>
        <v/>
      </c>
      <c r="S238" s="120" t="str">
        <f t="shared" si="63"/>
        <v/>
      </c>
      <c r="T238" s="120" t="str">
        <f t="shared" si="63"/>
        <v/>
      </c>
      <c r="U238" s="120" t="str">
        <f t="shared" si="63"/>
        <v/>
      </c>
      <c r="V238" s="120" t="str">
        <f t="shared" si="63"/>
        <v/>
      </c>
      <c r="W238" s="120" t="str">
        <f t="shared" si="63"/>
        <v/>
      </c>
      <c r="X238" s="120" t="str">
        <f t="shared" si="63"/>
        <v/>
      </c>
      <c r="Y238" s="120" t="str">
        <f t="shared" si="63"/>
        <v/>
      </c>
      <c r="Z238" s="120" t="str">
        <f t="shared" si="63"/>
        <v/>
      </c>
      <c r="AA238" s="120" t="str">
        <f t="shared" si="63"/>
        <v/>
      </c>
      <c r="AB238" s="120" t="str">
        <f t="shared" si="63"/>
        <v/>
      </c>
      <c r="AC238" s="120" t="str">
        <f t="shared" si="63"/>
        <v/>
      </c>
      <c r="AD238" s="120" t="str">
        <f t="shared" si="63"/>
        <v/>
      </c>
      <c r="AE238" s="120" t="str">
        <f t="shared" si="63"/>
        <v/>
      </c>
      <c r="AF238" s="120" t="str">
        <f t="shared" si="63"/>
        <v/>
      </c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C9:AC10"/>
    <mergeCell ref="AD9:AD10"/>
    <mergeCell ref="AE9:AE10"/>
    <mergeCell ref="AF9:AF10"/>
    <mergeCell ref="Q9:Q10"/>
    <mergeCell ref="R9:R10"/>
    <mergeCell ref="S9:S10"/>
    <mergeCell ref="T9:T10"/>
    <mergeCell ref="U9:U10"/>
    <mergeCell ref="V9:V10"/>
    <mergeCell ref="K9:K10"/>
    <mergeCell ref="L9:L10"/>
    <mergeCell ref="M9:M10"/>
    <mergeCell ref="N9:N10"/>
    <mergeCell ref="O9:O10"/>
    <mergeCell ref="S8:AA8"/>
    <mergeCell ref="AB8:AF8"/>
    <mergeCell ref="B9:B10"/>
    <mergeCell ref="AG9:AG10"/>
    <mergeCell ref="W9:W10"/>
    <mergeCell ref="X9:X10"/>
    <mergeCell ref="Y9:Y10"/>
    <mergeCell ref="Z9:Z10"/>
    <mergeCell ref="AA9:AA10"/>
    <mergeCell ref="AB9:AB10"/>
    <mergeCell ref="P9:P10"/>
    <mergeCell ref="G9:G10"/>
    <mergeCell ref="H9:H10"/>
    <mergeCell ref="I9:I10"/>
    <mergeCell ref="J9:J10"/>
    <mergeCell ref="A9:A10"/>
    <mergeCell ref="C9:C10"/>
    <mergeCell ref="D9:D10"/>
    <mergeCell ref="E9:E10"/>
    <mergeCell ref="F9: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M37:R37 C57:L59 N62:N67 C63:D67 C60:O60 P39:R39 M39:O42 C61:N61 O61:O67 P40:Q42 R42 N45:R48 P60:R67 M12:R14 M16:R17 R40:T41 M19:R32 M11:Z11 M58:W59 Z12:Z14 M18:Y18 S19:Y30 U40:Y42 X85:AA91 Z27:AA27 AA11:AE14 Z16:AE26 Z28:AE31 Z40:AE43 AB81:AF81 B81:R81 C56:AF56 B82:AF83 D193:AF199 B193:B199 C68:AF72 AB84:AF91 B84:B91 M53:AF55 B73:AF80 B9:AF10 B191:AF191 AF57:AF67 B53:B72 D36:AF36 B36 AG73 AB94:AF99 B94:B99 U212:AF212">
    <cfRule type="expression" dxfId="260" priority="294">
      <formula>B$9&gt;=20/24</formula>
    </cfRule>
    <cfRule type="expression" dxfId="259" priority="295">
      <formula>AND(B$9&gt;=14/24,B$9&lt;20/24)</formula>
    </cfRule>
    <cfRule type="expression" dxfId="258" priority="296">
      <formula>AND(B$9&gt;=8/24,B$9&lt;14/24)</formula>
    </cfRule>
    <cfRule type="expression" dxfId="257" priority="297">
      <formula>B$9&lt;8/24</formula>
    </cfRule>
  </conditionalFormatting>
  <conditionalFormatting sqref="AL4:AL6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256" priority="285">
      <formula>M$9&gt;=20/24</formula>
    </cfRule>
    <cfRule type="expression" dxfId="255" priority="286">
      <formula>AND(M$9&gt;=14/24,M$9&lt;20/24)</formula>
    </cfRule>
    <cfRule type="expression" dxfId="254" priority="287">
      <formula>AND(M$9&gt;=8/24,M$9&lt;14/24)</formula>
    </cfRule>
    <cfRule type="expression" dxfId="253" priority="288">
      <formula>M$9&lt;8/24</formula>
    </cfRule>
  </conditionalFormatting>
  <conditionalFormatting sqref="M43:R43">
    <cfRule type="expression" dxfId="252" priority="281">
      <formula>M$9&gt;=20/24</formula>
    </cfRule>
    <cfRule type="expression" dxfId="251" priority="282">
      <formula>AND(M$9&gt;=14/24,M$9&lt;20/24)</formula>
    </cfRule>
    <cfRule type="expression" dxfId="250" priority="283">
      <formula>AND(M$9&gt;=8/24,M$9&lt;14/24)</formula>
    </cfRule>
    <cfRule type="expression" dxfId="249" priority="284">
      <formula>M$9&lt;8/24</formula>
    </cfRule>
  </conditionalFormatting>
  <conditionalFormatting sqref="Z32:AE32">
    <cfRule type="expression" dxfId="248" priority="277">
      <formula>Z$9&gt;=20/24</formula>
    </cfRule>
    <cfRule type="expression" dxfId="247" priority="278">
      <formula>AND(Z$9&gt;=14/24,Z$9&lt;20/24)</formula>
    </cfRule>
    <cfRule type="expression" dxfId="246" priority="279">
      <formula>AND(Z$9&gt;=8/24,Z$9&lt;14/24)</formula>
    </cfRule>
    <cfRule type="expression" dxfId="245" priority="280">
      <formula>Z$9&lt;8/24</formula>
    </cfRule>
  </conditionalFormatting>
  <conditionalFormatting sqref="S39:AE39">
    <cfRule type="expression" dxfId="244" priority="273">
      <formula>S$9&gt;=20/24</formula>
    </cfRule>
    <cfRule type="expression" dxfId="243" priority="274">
      <formula>AND(S$9&gt;=14/24,S$9&lt;20/24)</formula>
    </cfRule>
    <cfRule type="expression" dxfId="242" priority="275">
      <formula>AND(S$9&gt;=8/24,S$9&lt;14/24)</formula>
    </cfRule>
    <cfRule type="expression" dxfId="241" priority="276">
      <formula>S$9&lt;8/24</formula>
    </cfRule>
  </conditionalFormatting>
  <conditionalFormatting sqref="S57:AE57">
    <cfRule type="expression" dxfId="240" priority="269">
      <formula>S$9&gt;=20/24</formula>
    </cfRule>
    <cfRule type="expression" dxfId="239" priority="270">
      <formula>AND(S$9&gt;=14/24,S$9&lt;20/24)</formula>
    </cfRule>
    <cfRule type="expression" dxfId="238" priority="271">
      <formula>AND(S$9&gt;=8/24,S$9&lt;14/24)</formula>
    </cfRule>
    <cfRule type="expression" dxfId="237" priority="272">
      <formula>S$9&lt;8/24</formula>
    </cfRule>
  </conditionalFormatting>
  <conditionalFormatting sqref="S81:AA81">
    <cfRule type="expression" dxfId="236" priority="265">
      <formula>S$9&gt;=20/24</formula>
    </cfRule>
    <cfRule type="expression" dxfId="235" priority="266">
      <formula>AND(S$9&gt;=14/24,S$9&lt;20/24)</formula>
    </cfRule>
    <cfRule type="expression" dxfId="234" priority="267">
      <formula>AND(S$9&gt;=8/24,S$9&lt;14/24)</formula>
    </cfRule>
    <cfRule type="expression" dxfId="233" priority="268">
      <formula>S$9&lt;8/24</formula>
    </cfRule>
  </conditionalFormatting>
  <conditionalFormatting sqref="U84:AA84">
    <cfRule type="expression" dxfId="232" priority="261">
      <formula>U$9&gt;=20/24</formula>
    </cfRule>
    <cfRule type="expression" dxfId="231" priority="262">
      <formula>AND(U$9&gt;=14/24,U$9&lt;20/24)</formula>
    </cfRule>
    <cfRule type="expression" dxfId="230" priority="263">
      <formula>AND(U$9&gt;=8/24,U$9&lt;14/24)</formula>
    </cfRule>
    <cfRule type="expression" dxfId="229" priority="264">
      <formula>U$9&lt;8/24</formula>
    </cfRule>
  </conditionalFormatting>
  <conditionalFormatting sqref="M35:R35">
    <cfRule type="expression" dxfId="228" priority="257">
      <formula>M$9&gt;=20/24</formula>
    </cfRule>
    <cfRule type="expression" dxfId="227" priority="258">
      <formula>AND(M$9&gt;=14/24,M$9&lt;20/24)</formula>
    </cfRule>
    <cfRule type="expression" dxfId="226" priority="259">
      <formula>AND(M$9&gt;=8/24,M$9&lt;14/24)</formula>
    </cfRule>
    <cfRule type="expression" dxfId="225" priority="260">
      <formula>M$9&lt;8/24</formula>
    </cfRule>
  </conditionalFormatting>
  <conditionalFormatting sqref="M49:T49">
    <cfRule type="expression" dxfId="224" priority="253">
      <formula>M$9&gt;=20/24</formula>
    </cfRule>
    <cfRule type="expression" dxfId="223" priority="254">
      <formula>AND(M$9&gt;=14/24,M$9&lt;20/24)</formula>
    </cfRule>
    <cfRule type="expression" dxfId="222" priority="255">
      <formula>AND(M$9&gt;=8/24,M$9&lt;14/24)</formula>
    </cfRule>
    <cfRule type="expression" dxfId="221" priority="256">
      <formula>M$9&lt;8/24</formula>
    </cfRule>
  </conditionalFormatting>
  <conditionalFormatting sqref="M50:R50">
    <cfRule type="expression" dxfId="220" priority="249">
      <formula>M$9&gt;=20/24</formula>
    </cfRule>
    <cfRule type="expression" dxfId="219" priority="250">
      <formula>AND(M$9&gt;=14/24,M$9&lt;20/24)</formula>
    </cfRule>
    <cfRule type="expression" dxfId="218" priority="251">
      <formula>AND(M$9&gt;=8/24,M$9&lt;14/24)</formula>
    </cfRule>
    <cfRule type="expression" dxfId="217" priority="252">
      <formula>M$9&lt;8/24</formula>
    </cfRule>
  </conditionalFormatting>
  <conditionalFormatting sqref="M45:R48">
    <cfRule type="expression" dxfId="216" priority="245">
      <formula>M$9&gt;=20/24</formula>
    </cfRule>
    <cfRule type="expression" dxfId="215" priority="246">
      <formula>AND(M$9&gt;=14/24,M$9&lt;20/24)</formula>
    </cfRule>
    <cfRule type="expression" dxfId="214" priority="247">
      <formula>AND(M$9&gt;=8/24,M$9&lt;14/24)</formula>
    </cfRule>
    <cfRule type="expression" dxfId="213" priority="248">
      <formula>M$9&lt;8/24</formula>
    </cfRule>
  </conditionalFormatting>
  <conditionalFormatting sqref="S37:AE37">
    <cfRule type="expression" dxfId="212" priority="241">
      <formula>S$9&gt;=20/24</formula>
    </cfRule>
    <cfRule type="expression" dxfId="211" priority="242">
      <formula>AND(S$9&gt;=14/24,S$9&lt;20/24)</formula>
    </cfRule>
    <cfRule type="expression" dxfId="210" priority="243">
      <formula>AND(S$9&gt;=8/24,S$9&lt;14/24)</formula>
    </cfRule>
    <cfRule type="expression" dxfId="209" priority="244">
      <formula>S$9&lt;8/24</formula>
    </cfRule>
  </conditionalFormatting>
  <conditionalFormatting sqref="S31:Y32 S35:AE35">
    <cfRule type="expression" dxfId="208" priority="237">
      <formula>S$9&gt;=20/24</formula>
    </cfRule>
    <cfRule type="expression" dxfId="207" priority="238">
      <formula>AND(S$9&gt;=14/24,S$9&lt;20/24)</formula>
    </cfRule>
    <cfRule type="expression" dxfId="206" priority="239">
      <formula>AND(S$9&gt;=8/24,S$9&lt;14/24)</formula>
    </cfRule>
    <cfRule type="expression" dxfId="205" priority="240">
      <formula>S$9&lt;8/24</formula>
    </cfRule>
  </conditionalFormatting>
  <conditionalFormatting sqref="S42:T43 U43:Y43 S45:AE48">
    <cfRule type="expression" dxfId="204" priority="233">
      <formula>S$9&gt;=20/24</formula>
    </cfRule>
    <cfRule type="expression" dxfId="203" priority="234">
      <formula>AND(S$9&gt;=14/24,S$9&lt;20/24)</formula>
    </cfRule>
    <cfRule type="expression" dxfId="202" priority="235">
      <formula>AND(S$9&gt;=8/24,S$9&lt;14/24)</formula>
    </cfRule>
    <cfRule type="expression" dxfId="201" priority="236">
      <formula>S$9&lt;8/24</formula>
    </cfRule>
  </conditionalFormatting>
  <conditionalFormatting sqref="S49:AE49">
    <cfRule type="expression" dxfId="200" priority="229">
      <formula>S$9&gt;=20/24</formula>
    </cfRule>
    <cfRule type="expression" dxfId="199" priority="230">
      <formula>AND(S$9&gt;=14/24,S$9&lt;20/24)</formula>
    </cfRule>
    <cfRule type="expression" dxfId="198" priority="231">
      <formula>AND(S$9&gt;=8/24,S$9&lt;14/24)</formula>
    </cfRule>
    <cfRule type="expression" dxfId="197" priority="232">
      <formula>S$9&lt;8/24</formula>
    </cfRule>
  </conditionalFormatting>
  <conditionalFormatting sqref="S50:AE50">
    <cfRule type="expression" dxfId="196" priority="225">
      <formula>S$9&gt;=20/24</formula>
    </cfRule>
    <cfRule type="expression" dxfId="195" priority="226">
      <formula>AND(S$9&gt;=14/24,S$9&lt;20/24)</formula>
    </cfRule>
    <cfRule type="expression" dxfId="194" priority="227">
      <formula>AND(S$9&gt;=8/24,S$9&lt;14/24)</formula>
    </cfRule>
    <cfRule type="expression" dxfId="193" priority="228">
      <formula>S$9&lt;8/24</formula>
    </cfRule>
  </conditionalFormatting>
  <conditionalFormatting sqref="S60:T67 X60:AE67">
    <cfRule type="expression" dxfId="192" priority="221">
      <formula>S$9&gt;=20/24</formula>
    </cfRule>
    <cfRule type="expression" dxfId="191" priority="222">
      <formula>AND(S$9&gt;=14/24,S$9&lt;20/24)</formula>
    </cfRule>
    <cfRule type="expression" dxfId="190" priority="223">
      <formula>AND(S$9&gt;=8/24,S$9&lt;14/24)</formula>
    </cfRule>
    <cfRule type="expression" dxfId="189" priority="224">
      <formula>S$9&lt;8/24</formula>
    </cfRule>
  </conditionalFormatting>
  <conditionalFormatting sqref="C62:I62 I63:I67 J62:L67">
    <cfRule type="expression" dxfId="188" priority="213">
      <formula>C$9&gt;=20/24</formula>
    </cfRule>
    <cfRule type="expression" dxfId="187" priority="214">
      <formula>AND(C$9&gt;=14/24,C$9&lt;20/24)</formula>
    </cfRule>
    <cfRule type="expression" dxfId="186" priority="215">
      <formula>AND(C$9&gt;=8/24,C$9&lt;14/24)</formula>
    </cfRule>
    <cfRule type="expression" dxfId="185" priority="216">
      <formula>C$9&lt;8/24</formula>
    </cfRule>
  </conditionalFormatting>
  <conditionalFormatting sqref="U94:AA97">
    <cfRule type="expression" dxfId="184" priority="209">
      <formula>U$9&gt;=20/24</formula>
    </cfRule>
    <cfRule type="expression" dxfId="183" priority="210">
      <formula>AND(U$9&gt;=14/24,U$9&lt;20/24)</formula>
    </cfRule>
    <cfRule type="expression" dxfId="182" priority="211">
      <formula>AND(U$9&gt;=8/24,U$9&lt;14/24)</formula>
    </cfRule>
    <cfRule type="expression" dxfId="181" priority="212">
      <formula>U$9&lt;8/24</formula>
    </cfRule>
  </conditionalFormatting>
  <conditionalFormatting sqref="AG51 C12:R14 C16:R17 Z16:Z17 C18:Z32 C11:AF11 AA16:AF32 B34:AF56 Z12:AF15 B11:B32">
    <cfRule type="expression" dxfId="180" priority="208">
      <formula>B11&gt;$AG11</formula>
    </cfRule>
  </conditionalFormatting>
  <conditionalFormatting sqref="A100:A156 A84:A97 A11:A14 A16:A32 A45:A72 A80:A82 A74:A78 A35:A43 A169:A199">
    <cfRule type="expression" dxfId="179" priority="207">
      <formula>$AH11=0</formula>
    </cfRule>
  </conditionalFormatting>
  <conditionalFormatting sqref="U98:AA98">
    <cfRule type="expression" dxfId="178" priority="199">
      <formula>U$9&gt;=20/24</formula>
    </cfRule>
    <cfRule type="expression" dxfId="177" priority="200">
      <formula>AND(U$9&gt;=14/24,U$9&lt;20/24)</formula>
    </cfRule>
    <cfRule type="expression" dxfId="176" priority="201">
      <formula>AND(U$9&gt;=8/24,U$9&lt;14/24)</formula>
    </cfRule>
    <cfRule type="expression" dxfId="175" priority="202">
      <formula>U$9&lt;8/24</formula>
    </cfRule>
  </conditionalFormatting>
  <conditionalFormatting sqref="A98">
    <cfRule type="expression" dxfId="174" priority="198">
      <formula>$AH98=0</formula>
    </cfRule>
  </conditionalFormatting>
  <conditionalFormatting sqref="C36">
    <cfRule type="expression" dxfId="173" priority="186">
      <formula>C$9&gt;=20/24</formula>
    </cfRule>
    <cfRule type="expression" dxfId="172" priority="187">
      <formula>AND(C$9&gt;=14/24,C$9&lt;20/24)</formula>
    </cfRule>
    <cfRule type="expression" dxfId="171" priority="188">
      <formula>AND(C$9&gt;=8/24,C$9&lt;14/24)</formula>
    </cfRule>
    <cfRule type="expression" dxfId="170" priority="189">
      <formula>C$9&lt;8/24</formula>
    </cfRule>
  </conditionalFormatting>
  <conditionalFormatting sqref="E63:H67">
    <cfRule type="expression" dxfId="169" priority="182">
      <formula>E$9&gt;=20/24</formula>
    </cfRule>
    <cfRule type="expression" dxfId="168" priority="183">
      <formula>AND(E$9&gt;=14/24,E$9&lt;20/24)</formula>
    </cfRule>
    <cfRule type="expression" dxfId="167" priority="184">
      <formula>AND(E$9&gt;=8/24,E$9&lt;14/24)</formula>
    </cfRule>
    <cfRule type="expression" dxfId="166" priority="185">
      <formula>E$9&lt;8/24</formula>
    </cfRule>
  </conditionalFormatting>
  <conditionalFormatting sqref="M62:M67">
    <cfRule type="expression" dxfId="165" priority="178">
      <formula>M$9&gt;=20/24</formula>
    </cfRule>
    <cfRule type="expression" dxfId="164" priority="179">
      <formula>AND(M$9&gt;=14/24,M$9&lt;20/24)</formula>
    </cfRule>
    <cfRule type="expression" dxfId="163" priority="180">
      <formula>AND(M$9&gt;=8/24,M$9&lt;14/24)</formula>
    </cfRule>
    <cfRule type="expression" dxfId="162" priority="181">
      <formula>M$9&lt;8/24</formula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Z34:AE34">
    <cfRule type="expression" dxfId="161" priority="173">
      <formula>Z$9&gt;=20/24</formula>
    </cfRule>
    <cfRule type="expression" dxfId="160" priority="174">
      <formula>AND(Z$9&gt;=14/24,Z$9&lt;20/24)</formula>
    </cfRule>
    <cfRule type="expression" dxfId="159" priority="175">
      <formula>AND(Z$9&gt;=8/24,Z$9&lt;14/24)</formula>
    </cfRule>
    <cfRule type="expression" dxfId="158" priority="176">
      <formula>Z$9&lt;8/24</formula>
    </cfRule>
  </conditionalFormatting>
  <conditionalFormatting sqref="M34:R34">
    <cfRule type="expression" dxfId="157" priority="169">
      <formula>M$9&gt;=20/24</formula>
    </cfRule>
    <cfRule type="expression" dxfId="156" priority="170">
      <formula>AND(M$9&gt;=14/24,M$9&lt;20/24)</formula>
    </cfRule>
    <cfRule type="expression" dxfId="155" priority="171">
      <formula>AND(M$9&gt;=8/24,M$9&lt;14/24)</formula>
    </cfRule>
    <cfRule type="expression" dxfId="154" priority="172">
      <formula>M$9&lt;8/24</formula>
    </cfRule>
  </conditionalFormatting>
  <conditionalFormatting sqref="S34:Y34">
    <cfRule type="expression" dxfId="153" priority="165">
      <formula>S$9&gt;=20/24</formula>
    </cfRule>
    <cfRule type="expression" dxfId="152" priority="166">
      <formula>AND(S$9&gt;=14/24,S$9&lt;20/24)</formula>
    </cfRule>
    <cfRule type="expression" dxfId="151" priority="167">
      <formula>AND(S$9&gt;=8/24,S$9&lt;14/24)</formula>
    </cfRule>
    <cfRule type="expression" dxfId="150" priority="168">
      <formula>S$9&lt;8/24</formula>
    </cfRule>
  </conditionalFormatting>
  <conditionalFormatting sqref="A34">
    <cfRule type="expression" dxfId="149" priority="163">
      <formula>$AH34=0</formula>
    </cfRule>
  </conditionalFormatting>
  <conditionalFormatting sqref="A83">
    <cfRule type="expression" dxfId="148" priority="158">
      <formula>$AH83=0</formula>
    </cfRule>
  </conditionalFormatting>
  <conditionalFormatting sqref="Z15:AE15">
    <cfRule type="expression" dxfId="147" priority="154">
      <formula>Z$9&gt;=20/24</formula>
    </cfRule>
    <cfRule type="expression" dxfId="146" priority="155">
      <formula>AND(Z$9&gt;=14/24,Z$9&lt;20/24)</formula>
    </cfRule>
    <cfRule type="expression" dxfId="145" priority="156">
      <formula>AND(Z$9&gt;=8/24,Z$9&lt;14/24)</formula>
    </cfRule>
    <cfRule type="expression" dxfId="144" priority="157">
      <formula>Z$9&lt;8/24</formula>
    </cfRule>
  </conditionalFormatting>
  <conditionalFormatting sqref="M15:R15">
    <cfRule type="expression" dxfId="143" priority="150">
      <formula>M$9&gt;=20/24</formula>
    </cfRule>
    <cfRule type="expression" dxfId="142" priority="151">
      <formula>AND(M$9&gt;=14/24,M$9&lt;20/24)</formula>
    </cfRule>
    <cfRule type="expression" dxfId="141" priority="152">
      <formula>AND(M$9&gt;=8/24,M$9&lt;14/24)</formula>
    </cfRule>
    <cfRule type="expression" dxfId="140" priority="153">
      <formula>M$9&lt;8/24</formula>
    </cfRule>
  </conditionalFormatting>
  <conditionalFormatting sqref="C15:R15">
    <cfRule type="expression" dxfId="139" priority="149">
      <formula>C15&gt;$AG15</formula>
    </cfRule>
  </conditionalFormatting>
  <conditionalFormatting sqref="A15">
    <cfRule type="expression" dxfId="138" priority="148">
      <formula>$AH15=0</formula>
    </cfRule>
  </conditionalFormatting>
  <conditionalFormatting sqref="A163:A168">
    <cfRule type="expression" dxfId="137" priority="147">
      <formula>$AH163=0</formula>
    </cfRule>
  </conditionalFormatting>
  <conditionalFormatting sqref="A157:A162">
    <cfRule type="expression" dxfId="136" priority="146">
      <formula>$AH157=0</formula>
    </cfRule>
  </conditionalFormatting>
  <conditionalFormatting sqref="Z44:AE44">
    <cfRule type="expression" dxfId="135" priority="142">
      <formula>Z$9&gt;=20/24</formula>
    </cfRule>
    <cfRule type="expression" dxfId="134" priority="143">
      <formula>AND(Z$9&gt;=14/24,Z$9&lt;20/24)</formula>
    </cfRule>
    <cfRule type="expression" dxfId="133" priority="144">
      <formula>AND(Z$9&gt;=8/24,Z$9&lt;14/24)</formula>
    </cfRule>
    <cfRule type="expression" dxfId="132" priority="145">
      <formula>Z$9&lt;8/24</formula>
    </cfRule>
  </conditionalFormatting>
  <conditionalFormatting sqref="M44:R44">
    <cfRule type="expression" dxfId="131" priority="138">
      <formula>M$9&gt;=20/24</formula>
    </cfRule>
    <cfRule type="expression" dxfId="130" priority="139">
      <formula>AND(M$9&gt;=14/24,M$9&lt;20/24)</formula>
    </cfRule>
    <cfRule type="expression" dxfId="129" priority="140">
      <formula>AND(M$9&gt;=8/24,M$9&lt;14/24)</formula>
    </cfRule>
    <cfRule type="expression" dxfId="128" priority="141">
      <formula>M$9&lt;8/24</formula>
    </cfRule>
  </conditionalFormatting>
  <conditionalFormatting sqref="S44:Y44">
    <cfRule type="expression" dxfId="127" priority="134">
      <formula>S$9&gt;=20/24</formula>
    </cfRule>
    <cfRule type="expression" dxfId="126" priority="135">
      <formula>AND(S$9&gt;=14/24,S$9&lt;20/24)</formula>
    </cfRule>
    <cfRule type="expression" dxfId="125" priority="136">
      <formula>AND(S$9&gt;=8/24,S$9&lt;14/24)</formula>
    </cfRule>
    <cfRule type="expression" dxfId="124" priority="137">
      <formula>S$9&lt;8/24</formula>
    </cfRule>
  </conditionalFormatting>
  <conditionalFormatting sqref="A44">
    <cfRule type="expression" dxfId="123" priority="132">
      <formula>$AH44=0</formula>
    </cfRule>
  </conditionalFormatting>
  <conditionalFormatting sqref="A79">
    <cfRule type="expression" dxfId="122" priority="127">
      <formula>$AH79=0</formula>
    </cfRule>
  </conditionalFormatting>
  <conditionalFormatting sqref="A73">
    <cfRule type="expression" dxfId="121" priority="122">
      <formula>$AH73=0</formula>
    </cfRule>
  </conditionalFormatting>
  <conditionalFormatting sqref="AL34:AL35 AL7:AL31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120" priority="118">
      <formula>U$9&gt;=20/24</formula>
    </cfRule>
    <cfRule type="expression" dxfId="119" priority="119">
      <formula>AND(U$9&gt;=14/24,U$9&lt;20/24)</formula>
    </cfRule>
    <cfRule type="expression" dxfId="118" priority="120">
      <formula>AND(U$9&gt;=8/24,U$9&lt;14/24)</formula>
    </cfRule>
    <cfRule type="expression" dxfId="117" priority="121">
      <formula>U$9&lt;8/24</formula>
    </cfRule>
  </conditionalFormatting>
  <conditionalFormatting sqref="U85:W91">
    <cfRule type="expression" dxfId="116" priority="114">
      <formula>U$9&gt;=20/24</formula>
    </cfRule>
    <cfRule type="expression" dxfId="115" priority="115">
      <formula>AND(U$9&gt;=14/24,U$9&lt;20/24)</formula>
    </cfRule>
    <cfRule type="expression" dxfId="114" priority="116">
      <formula>AND(U$9&gt;=8/24,U$9&lt;14/24)</formula>
    </cfRule>
    <cfRule type="expression" dxfId="113" priority="117">
      <formula>U$9&lt;8/24</formula>
    </cfRule>
  </conditionalFormatting>
  <conditionalFormatting sqref="C84:R91 S85:T91">
    <cfRule type="expression" dxfId="112" priority="110">
      <formula>C$9&gt;=20/24</formula>
    </cfRule>
    <cfRule type="expression" dxfId="111" priority="111">
      <formula>AND(C$9&gt;=14/24,C$9&lt;20/24)</formula>
    </cfRule>
    <cfRule type="expression" dxfId="110" priority="112">
      <formula>AND(C$9&gt;=8/24,C$9&lt;14/24)</formula>
    </cfRule>
    <cfRule type="expression" dxfId="109" priority="113">
      <formula>C$9&lt;8/24</formula>
    </cfRule>
  </conditionalFormatting>
  <conditionalFormatting sqref="S84:T84">
    <cfRule type="expression" dxfId="108" priority="106">
      <formula>S$9&gt;=20/24</formula>
    </cfRule>
    <cfRule type="expression" dxfId="107" priority="107">
      <formula>AND(S$9&gt;=14/24,S$9&lt;20/24)</formula>
    </cfRule>
    <cfRule type="expression" dxfId="106" priority="108">
      <formula>AND(S$9&gt;=8/24,S$9&lt;14/24)</formula>
    </cfRule>
    <cfRule type="expression" dxfId="105" priority="109">
      <formula>S$9&lt;8/24</formula>
    </cfRule>
  </conditionalFormatting>
  <conditionalFormatting sqref="C95:M97 C94:F94">
    <cfRule type="expression" dxfId="104" priority="102">
      <formula>C$9&gt;=20/24</formula>
    </cfRule>
    <cfRule type="expression" dxfId="103" priority="103">
      <formula>AND(C$9&gt;=14/24,C$9&lt;20/24)</formula>
    </cfRule>
    <cfRule type="expression" dxfId="102" priority="104">
      <formula>AND(C$9&gt;=8/24,C$9&lt;14/24)</formula>
    </cfRule>
    <cfRule type="expression" dxfId="101" priority="105">
      <formula>C$9&lt;8/24</formula>
    </cfRule>
  </conditionalFormatting>
  <conditionalFormatting sqref="N95:R97 O94:R94">
    <cfRule type="expression" dxfId="100" priority="98">
      <formula>N$9&gt;=20/24</formula>
    </cfRule>
    <cfRule type="expression" dxfId="99" priority="99">
      <formula>AND(N$9&gt;=14/24,N$9&lt;20/24)</formula>
    </cfRule>
    <cfRule type="expression" dxfId="98" priority="100">
      <formula>AND(N$9&gt;=8/24,N$9&lt;14/24)</formula>
    </cfRule>
    <cfRule type="expression" dxfId="97" priority="101">
      <formula>N$9&lt;8/24</formula>
    </cfRule>
  </conditionalFormatting>
  <conditionalFormatting sqref="S94:T97">
    <cfRule type="expression" dxfId="96" priority="94">
      <formula>S$9&gt;=20/24</formula>
    </cfRule>
    <cfRule type="expression" dxfId="95" priority="95">
      <formula>AND(S$9&gt;=14/24,S$9&lt;20/24)</formula>
    </cfRule>
    <cfRule type="expression" dxfId="94" priority="96">
      <formula>AND(S$9&gt;=8/24,S$9&lt;14/24)</formula>
    </cfRule>
    <cfRule type="expression" dxfId="93" priority="97">
      <formula>S$9&lt;8/24</formula>
    </cfRule>
  </conditionalFormatting>
  <conditionalFormatting sqref="C98:M98">
    <cfRule type="expression" dxfId="92" priority="90">
      <formula>C$9&gt;=20/24</formula>
    </cfRule>
    <cfRule type="expression" dxfId="91" priority="91">
      <formula>AND(C$9&gt;=14/24,C$9&lt;20/24)</formula>
    </cfRule>
    <cfRule type="expression" dxfId="90" priority="92">
      <formula>AND(C$9&gt;=8/24,C$9&lt;14/24)</formula>
    </cfRule>
    <cfRule type="expression" dxfId="89" priority="93">
      <formula>C$9&lt;8/24</formula>
    </cfRule>
  </conditionalFormatting>
  <conditionalFormatting sqref="N98:R98">
    <cfRule type="expression" dxfId="88" priority="86">
      <formula>N$9&gt;=20/24</formula>
    </cfRule>
    <cfRule type="expression" dxfId="87" priority="87">
      <formula>AND(N$9&gt;=14/24,N$9&lt;20/24)</formula>
    </cfRule>
    <cfRule type="expression" dxfId="86" priority="88">
      <formula>AND(N$9&gt;=8/24,N$9&lt;14/24)</formula>
    </cfRule>
    <cfRule type="expression" dxfId="85" priority="89">
      <formula>N$9&lt;8/24</formula>
    </cfRule>
  </conditionalFormatting>
  <conditionalFormatting sqref="S98:T98">
    <cfRule type="expression" dxfId="84" priority="82">
      <formula>S$9&gt;=20/24</formula>
    </cfRule>
    <cfRule type="expression" dxfId="83" priority="83">
      <formula>AND(S$9&gt;=14/24,S$9&lt;20/24)</formula>
    </cfRule>
    <cfRule type="expression" dxfId="82" priority="84">
      <formula>AND(S$9&gt;=8/24,S$9&lt;14/24)</formula>
    </cfRule>
    <cfRule type="expression" dxfId="81" priority="85">
      <formula>S$9&lt;8/24</formula>
    </cfRule>
  </conditionalFormatting>
  <conditionalFormatting sqref="M94:N94">
    <cfRule type="expression" dxfId="80" priority="78">
      <formula>M$9&gt;=20/24</formula>
    </cfRule>
    <cfRule type="expression" dxfId="79" priority="79">
      <formula>AND(M$9&gt;=14/24,M$9&lt;20/24)</formula>
    </cfRule>
    <cfRule type="expression" dxfId="78" priority="80">
      <formula>AND(M$9&gt;=8/24,M$9&lt;14/24)</formula>
    </cfRule>
    <cfRule type="expression" dxfId="77" priority="81">
      <formula>M$9&lt;8/24</formula>
    </cfRule>
  </conditionalFormatting>
  <conditionalFormatting sqref="G94:L94">
    <cfRule type="expression" dxfId="76" priority="74">
      <formula>G$9&gt;=20/24</formula>
    </cfRule>
    <cfRule type="expression" dxfId="75" priority="75">
      <formula>AND(G$9&gt;=14/24,G$9&lt;20/24)</formula>
    </cfRule>
    <cfRule type="expression" dxfId="74" priority="76">
      <formula>AND(G$9&gt;=8/24,G$9&lt;14/24)</formula>
    </cfRule>
    <cfRule type="expression" dxfId="73" priority="77">
      <formula>G$9&lt;8/24</formula>
    </cfRule>
  </conditionalFormatting>
  <conditionalFormatting sqref="U94:W94">
    <cfRule type="expression" dxfId="72" priority="70">
      <formula>U$9&gt;=20/24</formula>
    </cfRule>
    <cfRule type="expression" dxfId="71" priority="71">
      <formula>AND(U$9&gt;=14/24,U$9&lt;20/24)</formula>
    </cfRule>
    <cfRule type="expression" dxfId="70" priority="72">
      <formula>AND(U$9&gt;=8/24,U$9&lt;14/24)</formula>
    </cfRule>
    <cfRule type="expression" dxfId="69" priority="73">
      <formula>U$9&lt;8/24</formula>
    </cfRule>
  </conditionalFormatting>
  <conditionalFormatting sqref="N94:T94">
    <cfRule type="expression" dxfId="68" priority="66">
      <formula>N$9&gt;=20/24</formula>
    </cfRule>
    <cfRule type="expression" dxfId="67" priority="67">
      <formula>AND(N$9&gt;=14/24,N$9&lt;20/24)</formula>
    </cfRule>
    <cfRule type="expression" dxfId="66" priority="68">
      <formula>AND(N$9&gt;=8/24,N$9&lt;14/24)</formula>
    </cfRule>
    <cfRule type="expression" dxfId="65" priority="69">
      <formula>N$9&lt;8/24</formula>
    </cfRule>
  </conditionalFormatting>
  <conditionalFormatting sqref="U99:AA99">
    <cfRule type="expression" dxfId="64" priority="58">
      <formula>U$9&gt;=20/24</formula>
    </cfRule>
    <cfRule type="expression" dxfId="63" priority="59">
      <formula>AND(U$9&gt;=14/24,U$9&lt;20/24)</formula>
    </cfRule>
    <cfRule type="expression" dxfId="62" priority="60">
      <formula>AND(U$9&gt;=8/24,U$9&lt;14/24)</formula>
    </cfRule>
    <cfRule type="expression" dxfId="61" priority="61">
      <formula>U$9&lt;8/24</formula>
    </cfRule>
  </conditionalFormatting>
  <conditionalFormatting sqref="A99">
    <cfRule type="expression" dxfId="60" priority="57">
      <formula>$AH99=0</formula>
    </cfRule>
  </conditionalFormatting>
  <conditionalFormatting sqref="C99:M99">
    <cfRule type="expression" dxfId="59" priority="53">
      <formula>C$9&gt;=20/24</formula>
    </cfRule>
    <cfRule type="expression" dxfId="58" priority="54">
      <formula>AND(C$9&gt;=14/24,C$9&lt;20/24)</formula>
    </cfRule>
    <cfRule type="expression" dxfId="57" priority="55">
      <formula>AND(C$9&gt;=8/24,C$9&lt;14/24)</formula>
    </cfRule>
    <cfRule type="expression" dxfId="56" priority="56">
      <formula>C$9&lt;8/24</formula>
    </cfRule>
  </conditionalFormatting>
  <conditionalFormatting sqref="N99:R99">
    <cfRule type="expression" dxfId="55" priority="49">
      <formula>N$9&gt;=20/24</formula>
    </cfRule>
    <cfRule type="expression" dxfId="54" priority="50">
      <formula>AND(N$9&gt;=14/24,N$9&lt;20/24)</formula>
    </cfRule>
    <cfRule type="expression" dxfId="53" priority="51">
      <formula>AND(N$9&gt;=8/24,N$9&lt;14/24)</formula>
    </cfRule>
    <cfRule type="expression" dxfId="52" priority="52">
      <formula>N$9&lt;8/24</formula>
    </cfRule>
  </conditionalFormatting>
  <conditionalFormatting sqref="S99:T99">
    <cfRule type="expression" dxfId="51" priority="45">
      <formula>S$9&gt;=20/24</formula>
    </cfRule>
    <cfRule type="expression" dxfId="50" priority="46">
      <formula>AND(S$9&gt;=14/24,S$9&lt;20/24)</formula>
    </cfRule>
    <cfRule type="expression" dxfId="49" priority="47">
      <formula>AND(S$9&gt;=8/24,S$9&lt;14/24)</formula>
    </cfRule>
    <cfRule type="expression" dxfId="48" priority="48">
      <formula>S$9&lt;8/24</formula>
    </cfRule>
  </conditionalFormatting>
  <conditionalFormatting sqref="S12:Y16">
    <cfRule type="expression" dxfId="47" priority="41">
      <formula>S$9&gt;=20/24</formula>
    </cfRule>
    <cfRule type="expression" dxfId="46" priority="42">
      <formula>AND(S$9&gt;=14/24,S$9&lt;20/24)</formula>
    </cfRule>
    <cfRule type="expression" dxfId="45" priority="43">
      <formula>AND(S$9&gt;=8/24,S$9&lt;14/24)</formula>
    </cfRule>
    <cfRule type="expression" dxfId="44" priority="44">
      <formula>S$9&lt;8/24</formula>
    </cfRule>
  </conditionalFormatting>
  <conditionalFormatting sqref="S17:Y17">
    <cfRule type="expression" dxfId="43" priority="37">
      <formula>S$9&gt;=20/24</formula>
    </cfRule>
    <cfRule type="expression" dxfId="42" priority="38">
      <formula>AND(S$9&gt;=14/24,S$9&lt;20/24)</formula>
    </cfRule>
    <cfRule type="expression" dxfId="41" priority="39">
      <formula>AND(S$9&gt;=8/24,S$9&lt;14/24)</formula>
    </cfRule>
    <cfRule type="expression" dxfId="40" priority="40">
      <formula>S$9&lt;8/24</formula>
    </cfRule>
  </conditionalFormatting>
  <conditionalFormatting sqref="S12:Y13">
    <cfRule type="expression" dxfId="39" priority="33">
      <formula>S$9&gt;=20/24</formula>
    </cfRule>
    <cfRule type="expression" dxfId="38" priority="34">
      <formula>AND(S$9&gt;=14/24,S$9&lt;20/24)</formula>
    </cfRule>
    <cfRule type="expression" dxfId="37" priority="35">
      <formula>AND(S$9&gt;=8/24,S$9&lt;14/24)</formula>
    </cfRule>
    <cfRule type="expression" dxfId="36" priority="36">
      <formula>S$9&lt;8/24</formula>
    </cfRule>
  </conditionalFormatting>
  <conditionalFormatting sqref="AB58:AE59">
    <cfRule type="expression" dxfId="35" priority="29">
      <formula>AB$9&gt;=20/24</formula>
    </cfRule>
    <cfRule type="expression" dxfId="34" priority="30">
      <formula>AND(AB$9&gt;=14/24,AB$9&lt;20/24)</formula>
    </cfRule>
    <cfRule type="expression" dxfId="33" priority="31">
      <formula>AND(AB$9&gt;=8/24,AB$9&lt;14/24)</formula>
    </cfRule>
    <cfRule type="expression" dxfId="32" priority="32">
      <formula>AB$9&lt;8/24</formula>
    </cfRule>
  </conditionalFormatting>
  <conditionalFormatting sqref="AL33">
    <cfRule type="iconSet" priority="1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1" priority="1764">
      <formula>C$9&gt;=20/24</formula>
    </cfRule>
    <cfRule type="expression" dxfId="30" priority="1765">
      <formula>AND(C$9&gt;=14/24,C$9&lt;20/24)</formula>
    </cfRule>
    <cfRule type="expression" dxfId="29" priority="1766">
      <formula>AND(C$9&gt;=8/24,C$9&lt;14/24)</formula>
    </cfRule>
    <cfRule type="expression" dxfId="28" priority="1767">
      <formula>C$9&lt;8/24</formula>
    </cfRule>
  </conditionalFormatting>
  <conditionalFormatting sqref="A200">
    <cfRule type="expression" dxfId="27" priority="1792">
      <formula>$AH200=0</formula>
    </cfRule>
  </conditionalFormatting>
  <conditionalFormatting sqref="AG212">
    <cfRule type="expression" dxfId="26" priority="2150">
      <formula>B$9&gt;=20/24</formula>
    </cfRule>
    <cfRule type="expression" dxfId="25" priority="2151">
      <formula>AND(B$9&gt;=14/24,B$9&lt;20/24)</formula>
    </cfRule>
    <cfRule type="expression" dxfId="24" priority="2152">
      <formula>AND(B$9&gt;=8/24,B$9&lt;14/24)</formula>
    </cfRule>
    <cfRule type="expression" dxfId="23" priority="2153">
      <formula>B$9&lt;8/24</formula>
    </cfRule>
  </conditionalFormatting>
  <conditionalFormatting sqref="S8">
    <cfRule type="expression" dxfId="22" priority="5">
      <formula>U$9&gt;=20/24</formula>
    </cfRule>
    <cfRule type="expression" dxfId="21" priority="6">
      <formula>AND(U$9&gt;=14/24,U$9&lt;20/24)</formula>
    </cfRule>
    <cfRule type="expression" dxfId="20" priority="7">
      <formula>AND(U$9&gt;=8/24,U$9&lt;14/24)</formula>
    </cfRule>
    <cfRule type="expression" dxfId="19" priority="8">
      <formula>U$9&lt;8/24</formula>
    </cfRule>
  </conditionalFormatting>
  <conditionalFormatting sqref="AB8">
    <cfRule type="expression" dxfId="18" priority="1">
      <formula>AD$9&gt;=20/24</formula>
    </cfRule>
    <cfRule type="expression" dxfId="17" priority="2">
      <formula>AND(AD$9&gt;=14/24,AD$9&lt;20/24)</formula>
    </cfRule>
    <cfRule type="expression" dxfId="16" priority="3">
      <formula>AND(AD$9&gt;=8/24,AD$9&lt;14/24)</formula>
    </cfRule>
    <cfRule type="expression" dxfId="15" priority="4">
      <formula>AD$9&lt;8/24</formula>
    </cfRule>
  </conditionalFormatting>
  <conditionalFormatting sqref="AH212:AX212">
    <cfRule type="expression" dxfId="14" priority="2318">
      <formula>AG$9&gt;=20/24</formula>
    </cfRule>
    <cfRule type="expression" dxfId="13" priority="2319">
      <formula>AND(AG$9&gt;=14/24,AG$9&lt;20/24)</formula>
    </cfRule>
    <cfRule type="expression" dxfId="12" priority="2320">
      <formula>AND(AG$9&gt;=8/24,AG$9&lt;14/24)</formula>
    </cfRule>
    <cfRule type="expression" dxfId="11" priority="2321">
      <formula>AG$9&lt;8/24</formula>
    </cfRule>
  </conditionalFormatting>
  <conditionalFormatting sqref="T212">
    <cfRule type="expression" dxfId="10" priority="2497">
      <formula>AX$9&gt;=20/24</formula>
    </cfRule>
    <cfRule type="expression" dxfId="9" priority="2498">
      <formula>AND(AX$9&gt;=14/24,AX$9&lt;20/24)</formula>
    </cfRule>
    <cfRule type="expression" dxfId="8" priority="2499">
      <formula>AND(AX$9&gt;=8/24,AX$9&lt;14/24)</formula>
    </cfRule>
    <cfRule type="expression" dxfId="7" priority="2500">
      <formula>AX$9&lt;8/24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" id="{AFD05036-8CF8-422C-81C1-0BCDC85D9B10}">
            <xm:f>'2'!B$9&gt;=20/24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6" id="{FC7BDA25-A51F-45A4-8FE6-AEBC73B02C6D}">
            <xm:f>AND('2'!B$9&gt;=14/24,'2'!B$9&lt;20/24)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7" id="{A314D880-FC25-4BD5-B8F9-955756B4D72F}">
            <xm:f>AND('2'!B$9&gt;=8/24,'2'!B$9&lt;14/24)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8" id="{840C9DA1-2C2E-469E-98EF-8DB56D7BC924}">
            <xm:f>'2'!B$9&lt;8/24</xm:f>
            <x14:dxf>
              <fill>
                <patternFill>
                  <bgColor rgb="FFFFFF66"/>
                </patternFill>
              </fill>
            </x14:dxf>
          </x14:cfRule>
          <xm:sqref>C33:AE33</xm:sqref>
        </x14:conditionalFormatting>
        <x14:conditionalFormatting xmlns:xm="http://schemas.microsoft.com/office/excel/2006/main">
          <x14:cfRule type="expression" priority="16" id="{84A842B0-B8BA-4E99-BCD2-AE7FEFD0C4AB}">
            <xm:f>'2'!B33&gt;'2'!$AG33</xm:f>
            <x14:dxf>
              <fill>
                <patternFill>
                  <bgColor rgb="FFFF0000"/>
                </patternFill>
              </fill>
            </x14:dxf>
          </x14:cfRule>
          <xm:sqref>C33:AF33</xm:sqref>
        </x14:conditionalFormatting>
        <x14:conditionalFormatting xmlns:xm="http://schemas.microsoft.com/office/excel/2006/main">
          <x14:cfRule type="expression" priority="15" id="{DEA0B0C9-3E14-4E5F-AA44-328BD9E6236A}">
            <xm:f>'2'!$AH33=0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2144" id="{84A842B0-B8BA-4E99-BCD2-AE7FEFD0C4AB}">
            <xm:f>'2'!AF33&gt;'2'!$AG33</xm:f>
            <x14:dxf>
              <fill>
                <patternFill>
                  <bgColor rgb="FFFF0000"/>
                </patternFill>
              </fill>
            </x14:dxf>
          </x14:cfRule>
          <xm:sqref>B33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zoomScale="70" zoomScaleNormal="70" workbookViewId="0">
      <selection activeCell="B46" sqref="B46"/>
    </sheetView>
  </sheetViews>
  <sheetFormatPr defaultRowHeight="15" x14ac:dyDescent="0.25"/>
  <cols>
    <col min="2" max="2" width="14" bestFit="1" customWidth="1"/>
    <col min="3" max="3" width="22.140625" bestFit="1" customWidth="1"/>
    <col min="4" max="4" width="21.85546875" bestFit="1" customWidth="1"/>
    <col min="5" max="5" width="22.140625" bestFit="1" customWidth="1"/>
    <col min="6" max="7" width="31" bestFit="1" customWidth="1"/>
  </cols>
  <sheetData>
    <row r="1" spans="1:7" x14ac:dyDescent="0.25">
      <c r="A1" s="234" t="s">
        <v>249</v>
      </c>
      <c r="B1" s="234"/>
      <c r="C1" s="235"/>
      <c r="D1" s="180" t="s">
        <v>242</v>
      </c>
      <c r="E1" s="180" t="s">
        <v>241</v>
      </c>
      <c r="F1" s="180" t="s">
        <v>244</v>
      </c>
      <c r="G1" s="180" t="s">
        <v>245</v>
      </c>
    </row>
    <row r="2" spans="1:7" x14ac:dyDescent="0.25">
      <c r="A2" s="232" t="s">
        <v>218</v>
      </c>
      <c r="B2" s="232" t="s">
        <v>219</v>
      </c>
      <c r="C2" s="175" t="s">
        <v>220</v>
      </c>
      <c r="D2" s="175">
        <v>60</v>
      </c>
      <c r="E2" s="175">
        <v>60</v>
      </c>
      <c r="F2" s="233">
        <f>SUM(D2:D9)</f>
        <v>118.2</v>
      </c>
      <c r="G2" s="233">
        <f>SUM(E2:E9)</f>
        <v>118.2</v>
      </c>
    </row>
    <row r="3" spans="1:7" x14ac:dyDescent="0.25">
      <c r="A3" s="232"/>
      <c r="B3" s="232"/>
      <c r="C3" s="175" t="s">
        <v>221</v>
      </c>
      <c r="D3" s="175">
        <v>10</v>
      </c>
      <c r="E3" s="175">
        <v>10</v>
      </c>
      <c r="F3" s="233"/>
      <c r="G3" s="233"/>
    </row>
    <row r="4" spans="1:7" x14ac:dyDescent="0.25">
      <c r="A4" s="232"/>
      <c r="B4" s="232"/>
      <c r="C4" s="175" t="s">
        <v>222</v>
      </c>
      <c r="D4" s="175">
        <v>10</v>
      </c>
      <c r="E4" s="175">
        <v>10</v>
      </c>
      <c r="F4" s="233"/>
      <c r="G4" s="233"/>
    </row>
    <row r="5" spans="1:7" x14ac:dyDescent="0.25">
      <c r="A5" s="232"/>
      <c r="B5" s="232"/>
      <c r="C5" s="175" t="s">
        <v>223</v>
      </c>
      <c r="D5" s="175">
        <v>6.2</v>
      </c>
      <c r="E5" s="175">
        <v>6.2</v>
      </c>
      <c r="F5" s="233"/>
      <c r="G5" s="233"/>
    </row>
    <row r="6" spans="1:7" x14ac:dyDescent="0.25">
      <c r="A6" s="232"/>
      <c r="B6" s="232"/>
      <c r="C6" s="175" t="s">
        <v>224</v>
      </c>
      <c r="D6" s="175">
        <v>12</v>
      </c>
      <c r="E6" s="175">
        <v>12</v>
      </c>
      <c r="F6" s="233"/>
      <c r="G6" s="233"/>
    </row>
    <row r="7" spans="1:7" x14ac:dyDescent="0.25">
      <c r="A7" s="232"/>
      <c r="B7" s="232"/>
      <c r="C7" s="175" t="s">
        <v>225</v>
      </c>
      <c r="D7" s="175">
        <v>17</v>
      </c>
      <c r="E7" s="175">
        <v>17</v>
      </c>
      <c r="F7" s="233"/>
      <c r="G7" s="233"/>
    </row>
    <row r="8" spans="1:7" x14ac:dyDescent="0.25">
      <c r="A8" s="232"/>
      <c r="B8" s="232"/>
      <c r="C8" s="175" t="s">
        <v>226</v>
      </c>
      <c r="D8" s="175">
        <v>0</v>
      </c>
      <c r="E8" s="175">
        <v>0</v>
      </c>
      <c r="F8" s="233"/>
      <c r="G8" s="233"/>
    </row>
    <row r="9" spans="1:7" x14ac:dyDescent="0.25">
      <c r="A9" s="232"/>
      <c r="B9" s="232"/>
      <c r="C9" s="175" t="s">
        <v>227</v>
      </c>
      <c r="D9" s="175">
        <v>3</v>
      </c>
      <c r="E9" s="175">
        <v>3</v>
      </c>
      <c r="F9" s="233"/>
      <c r="G9" s="233"/>
    </row>
    <row r="10" spans="1:7" x14ac:dyDescent="0.25">
      <c r="A10" s="232"/>
      <c r="B10" s="181" t="s">
        <v>228</v>
      </c>
      <c r="C10" s="175" t="s">
        <v>229</v>
      </c>
      <c r="D10" s="175">
        <v>480</v>
      </c>
      <c r="E10" s="175">
        <v>480</v>
      </c>
      <c r="F10" s="20">
        <f>D10</f>
        <v>480</v>
      </c>
      <c r="G10" s="20">
        <f>E10</f>
        <v>480</v>
      </c>
    </row>
    <row r="11" spans="1:7" x14ac:dyDescent="0.25">
      <c r="A11" s="232"/>
      <c r="B11" s="232" t="s">
        <v>230</v>
      </c>
      <c r="C11" s="175" t="s">
        <v>231</v>
      </c>
      <c r="D11" s="175">
        <v>60</v>
      </c>
      <c r="E11" s="175">
        <v>60</v>
      </c>
      <c r="F11" s="20">
        <f>SUM(D11:D12)</f>
        <v>82</v>
      </c>
      <c r="G11" s="20">
        <f>SUM(E11:E12)</f>
        <v>82</v>
      </c>
    </row>
    <row r="12" spans="1:7" x14ac:dyDescent="0.25">
      <c r="A12" s="232"/>
      <c r="B12" s="232"/>
      <c r="C12" s="175" t="s">
        <v>232</v>
      </c>
      <c r="D12" s="175">
        <v>22</v>
      </c>
      <c r="E12" s="175">
        <v>22</v>
      </c>
      <c r="F12" s="175"/>
      <c r="G12" s="175"/>
    </row>
    <row r="13" spans="1:7" x14ac:dyDescent="0.25">
      <c r="A13" s="232" t="s">
        <v>233</v>
      </c>
      <c r="B13" s="232" t="s">
        <v>234</v>
      </c>
      <c r="C13" s="175" t="s">
        <v>236</v>
      </c>
      <c r="D13" s="175">
        <v>144</v>
      </c>
      <c r="E13" s="175">
        <v>144</v>
      </c>
      <c r="F13" s="20">
        <f>SUM(D13:D16)</f>
        <v>276</v>
      </c>
      <c r="G13" s="20">
        <f>SUM(E13:E16)</f>
        <v>290</v>
      </c>
    </row>
    <row r="14" spans="1:7" x14ac:dyDescent="0.25">
      <c r="A14" s="232"/>
      <c r="B14" s="232"/>
      <c r="C14" s="175" t="s">
        <v>237</v>
      </c>
      <c r="D14" s="175">
        <v>70</v>
      </c>
      <c r="E14" s="175">
        <v>70</v>
      </c>
      <c r="F14" s="175"/>
      <c r="G14" s="175"/>
    </row>
    <row r="15" spans="1:7" x14ac:dyDescent="0.25">
      <c r="A15" s="232"/>
      <c r="B15" s="232"/>
      <c r="C15" s="175" t="s">
        <v>238</v>
      </c>
      <c r="D15" s="175">
        <v>46</v>
      </c>
      <c r="E15" s="175">
        <v>46</v>
      </c>
      <c r="F15" s="175"/>
      <c r="G15" s="175"/>
    </row>
    <row r="16" spans="1:7" x14ac:dyDescent="0.25">
      <c r="A16" s="232"/>
      <c r="B16" s="232"/>
      <c r="C16" s="175" t="s">
        <v>235</v>
      </c>
      <c r="D16" s="175">
        <v>16</v>
      </c>
      <c r="E16" s="183">
        <v>30</v>
      </c>
      <c r="F16" s="175"/>
      <c r="G16" s="175"/>
    </row>
    <row r="17" spans="1:7" x14ac:dyDescent="0.25">
      <c r="A17" s="232"/>
      <c r="B17" s="181" t="s">
        <v>240</v>
      </c>
      <c r="C17" s="175" t="s">
        <v>239</v>
      </c>
      <c r="D17" s="175">
        <v>200</v>
      </c>
      <c r="E17" s="183">
        <v>456</v>
      </c>
      <c r="F17" s="20">
        <f>D17</f>
        <v>200</v>
      </c>
      <c r="G17" s="20">
        <f>E17</f>
        <v>456</v>
      </c>
    </row>
    <row r="18" spans="1:7" x14ac:dyDescent="0.25">
      <c r="A18" s="175"/>
      <c r="B18" s="175"/>
      <c r="C18" s="175" t="s">
        <v>243</v>
      </c>
      <c r="D18" s="175">
        <f>SUM(D2:D17)</f>
        <v>1156.2</v>
      </c>
      <c r="E18" s="175">
        <f>SUM(E2:E17)</f>
        <v>1426.2</v>
      </c>
      <c r="F18" s="20">
        <f>SUM(F2:F17)</f>
        <v>1156.2</v>
      </c>
      <c r="G18" s="20">
        <f>SUM(G2:G17)</f>
        <v>1426.2</v>
      </c>
    </row>
    <row r="20" spans="1:7" x14ac:dyDescent="0.25">
      <c r="C20" s="181"/>
      <c r="D20" s="181" t="s">
        <v>218</v>
      </c>
      <c r="E20" s="181" t="s">
        <v>233</v>
      </c>
      <c r="F20" s="181" t="s">
        <v>248</v>
      </c>
      <c r="G20" s="184" t="s">
        <v>214</v>
      </c>
    </row>
    <row r="21" spans="1:7" x14ac:dyDescent="0.25">
      <c r="C21" s="181" t="s">
        <v>242</v>
      </c>
      <c r="D21" s="20">
        <f>SUM(F2:F12)</f>
        <v>680.2</v>
      </c>
      <c r="E21" s="20">
        <f>SUM(F13:F17)</f>
        <v>476</v>
      </c>
      <c r="F21" s="20"/>
      <c r="G21" s="181">
        <f>D21+E21+F21</f>
        <v>1156.2</v>
      </c>
    </row>
    <row r="22" spans="1:7" x14ac:dyDescent="0.25">
      <c r="C22" s="181" t="s">
        <v>241</v>
      </c>
      <c r="D22" s="20">
        <f>SUM(G2:G11)</f>
        <v>680.2</v>
      </c>
      <c r="E22" s="20">
        <f>SUM(G13:G17)</f>
        <v>746</v>
      </c>
      <c r="F22" s="20">
        <v>102</v>
      </c>
      <c r="G22" s="181">
        <f>D22+E22+F22</f>
        <v>1528.2</v>
      </c>
    </row>
    <row r="24" spans="1:7" x14ac:dyDescent="0.25">
      <c r="B24" s="182" t="s">
        <v>247</v>
      </c>
    </row>
    <row r="25" spans="1:7" x14ac:dyDescent="0.25">
      <c r="B25" t="s">
        <v>246</v>
      </c>
    </row>
  </sheetData>
  <mergeCells count="8">
    <mergeCell ref="A13:A17"/>
    <mergeCell ref="B13:B16"/>
    <mergeCell ref="F2:F9"/>
    <mergeCell ref="G2:G9"/>
    <mergeCell ref="A1:C1"/>
    <mergeCell ref="A2:A12"/>
    <mergeCell ref="B2:B9"/>
    <mergeCell ref="B11:B12"/>
  </mergeCells>
  <pageMargins left="0.7" right="0.7" top="0.75" bottom="0.75" header="0.3" footer="0.3"/>
  <pageSetup paperSize="9" scale="3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new_sample</vt:lpstr>
      <vt:lpstr>Sheet1</vt:lpstr>
      <vt:lpstr>Sheet2</vt:lpstr>
      <vt:lpstr>Sheet12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2021-12-18T15:02:11Z</dcterms:modified>
</cp:coreProperties>
</file>